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codeName="ThisWorkbook"/>
  <mc:AlternateContent xmlns:mc="http://schemas.openxmlformats.org/markup-compatibility/2006">
    <mc:Choice Requires="x15">
      <x15ac:absPath xmlns:x15ac="http://schemas.microsoft.com/office/spreadsheetml/2010/11/ac" url="C:\Users\Errol.Blumer\Desktop\"/>
    </mc:Choice>
  </mc:AlternateContent>
  <xr:revisionPtr revIDLastSave="0" documentId="13_ncr:2001_{7E638184-FF0D-45B2-BCCC-4B6EFDFC8006}" xr6:coauthVersionLast="47" xr6:coauthVersionMax="47" xr10:uidLastSave="{00000000-0000-0000-0000-000000000000}"/>
  <bookViews>
    <workbookView xWindow="38280" yWindow="-120" windowWidth="38640" windowHeight="21120" tabRatio="944" xr2:uid="{00000000-000D-0000-FFFF-FFFF00000000}"/>
  </bookViews>
  <sheets>
    <sheet name="Summary" sheetId="53" r:id="rId1"/>
    <sheet name="BOV TABLES" sheetId="72" r:id="rId2"/>
    <sheet name="Middle Budget" sheetId="39" r:id="rId3"/>
    <sheet name="Middle NOI" sheetId="48" r:id="rId4"/>
    <sheet name="Middle OtherInc" sheetId="50" r:id="rId5"/>
    <sheet name="Middle Payroll" sheetId="51" r:id="rId6"/>
    <sheet name="Middle RETax" sheetId="52" r:id="rId7"/>
    <sheet name="Middle ICF" sheetId="47" r:id="rId8"/>
    <sheet name="Low Budget" sheetId="60" r:id="rId9"/>
    <sheet name="Low NOI" sheetId="61" r:id="rId10"/>
    <sheet name="Low OtherInc" sheetId="62" r:id="rId11"/>
    <sheet name="Low Payroll" sheetId="63" r:id="rId12"/>
    <sheet name="Low RETax" sheetId="64" r:id="rId13"/>
    <sheet name="Low ICF" sheetId="65" r:id="rId14"/>
    <sheet name="High Budget" sheetId="66" r:id="rId15"/>
    <sheet name="High NOI" sheetId="67" r:id="rId16"/>
    <sheet name="High OtherInc" sheetId="68" r:id="rId17"/>
    <sheet name="High Payroll" sheetId="69" r:id="rId18"/>
    <sheet name="High RETax" sheetId="70" r:id="rId19"/>
    <sheet name="High ICF" sheetId="71" r:id="rId20"/>
  </sheets>
  <definedNames>
    <definedName name="\" localSheetId="1"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localSheetId="18"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localSheetId="12"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localSheetId="6"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localSheetId="0"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a">#REF!</definedName>
    <definedName name="\b">#REF!</definedName>
    <definedName name="\c">#REF!</definedName>
    <definedName name="\g">#REF!</definedName>
    <definedName name="\N">#REF!</definedName>
    <definedName name="\o">#REF!</definedName>
    <definedName name="\P" localSheetId="18">#REF!</definedName>
    <definedName name="\P" localSheetId="12">#REF!</definedName>
    <definedName name="\P" localSheetId="6">#REF!</definedName>
    <definedName name="\P">#REF!</definedName>
    <definedName name="\r">#N/A</definedName>
    <definedName name="\s">#N/A</definedName>
    <definedName name="\x">#REF!</definedName>
    <definedName name="\y">#REF!</definedName>
    <definedName name="\z">#REF!</definedName>
    <definedName name="_" localSheetId="1" hidden="1">#REF!</definedName>
    <definedName name="_" localSheetId="0" hidden="1">#REF!</definedName>
    <definedName name="_" hidden="1">#REF!</definedName>
    <definedName name="__" localSheetId="1" hidden="1">#REF!</definedName>
    <definedName name="__" localSheetId="0" hidden="1">#REF!</definedName>
    <definedName name="__" hidden="1">#REF!</definedName>
    <definedName name="___" localSheetId="1" hidden="1">#REF!</definedName>
    <definedName name="___" localSheetId="0" hidden="1">#REF!</definedName>
    <definedName name="___" hidden="1">#REF!</definedName>
    <definedName name="____" localSheetId="1" hidden="1">#REF!</definedName>
    <definedName name="____" localSheetId="0" hidden="1">#REF!</definedName>
    <definedName name="____" hidden="1">#REF!</definedName>
    <definedName name="____________________s2" localSheetId="1" hidden="1">{#N/A,#N/A,FALSE,"PROP. DESCRIPTION"}</definedName>
    <definedName name="____________________s2" localSheetId="0" hidden="1">{#N/A,#N/A,FALSE,"PROP. DESCRIPTION"}</definedName>
    <definedName name="____________________s2" hidden="1">{#N/A,#N/A,FALSE,"PROP. DESCRIPTION"}</definedName>
    <definedName name="___________________an1" localSheetId="1">[0]!is1b,[0]!is1c,[0]!STATS2,[0]!STATS3</definedName>
    <definedName name="___________________an1" localSheetId="0">[0]!is1b,[0]!is1c,[0]!STATS2,[0]!STATS3</definedName>
    <definedName name="___________________an1">[0]!is1b,[0]!is1c,[0]!STATS2,[0]!STATS3</definedName>
    <definedName name="__________________an1" localSheetId="1">[0]!is1b,[0]!is1c,[0]!STATS2,[0]!STATS3</definedName>
    <definedName name="__________________an1" localSheetId="0">[0]!is1b,[0]!is1c,[0]!STATS2,[0]!STATS3</definedName>
    <definedName name="__________________an1">[0]!is1b,[0]!is1c,[0]!STATS2,[0]!STATS3</definedName>
    <definedName name="__________________c" localSheetId="1" hidden="1">{#N/A,#N/A,FALSE,"Layout Cash Flow"}</definedName>
    <definedName name="__________________c" localSheetId="0" hidden="1">{#N/A,#N/A,FALSE,"Layout Cash Flow"}</definedName>
    <definedName name="__________________c" hidden="1">{#N/A,#N/A,FALSE,"Layout Cash Flow"}</definedName>
    <definedName name="__________________df1" localSheetId="1">{#N/A,#N/A,FALSE,"Calc";#N/A,#N/A,FALSE,"Sensitivity";#N/A,#N/A,FALSE,"LT Earn.Dil.";#N/A,#N/A,FALSE,"Dil. AVP"}</definedName>
    <definedName name="__________________df1" localSheetId="0">{#N/A,#N/A,FALSE,"Calc";#N/A,#N/A,FALSE,"Sensitivity";#N/A,#N/A,FALSE,"LT Earn.Dil.";#N/A,#N/A,FALSE,"Dil. AVP"}</definedName>
    <definedName name="__________________df1">{#N/A,#N/A,FALSE,"Calc";#N/A,#N/A,FALSE,"Sensitivity";#N/A,#N/A,FALSE,"LT Earn.Dil.";#N/A,#N/A,FALSE,"Dil. AVP"}</definedName>
    <definedName name="__________________df2" localSheetId="1">{#N/A,#N/A,FALSE,"Calc";#N/A,#N/A,FALSE,"Sensitivity";#N/A,#N/A,FALSE,"LT Earn.Dil.";#N/A,#N/A,FALSE,"Dil. AVP"}</definedName>
    <definedName name="__________________df2" localSheetId="0">{#N/A,#N/A,FALSE,"Calc";#N/A,#N/A,FALSE,"Sensitivity";#N/A,#N/A,FALSE,"LT Earn.Dil.";#N/A,#N/A,FALSE,"Dil. AVP"}</definedName>
    <definedName name="__________________df2">{#N/A,#N/A,FALSE,"Calc";#N/A,#N/A,FALSE,"Sensitivity";#N/A,#N/A,FALSE,"LT Earn.Dil.";#N/A,#N/A,FALSE,"Dil. AVP"}</definedName>
    <definedName name="__________________FG1" localSheetId="1" hidden="1">{"schedule1",#N/A,FALSE,"Sheet1";"schedule2",#N/A,FALSE,"Sheet1";"schedule3",#N/A,FALSE,"Sheet1";"schedule4",#N/A,FALSE,"Sheet1";"schedule5",#N/A,FALSE,"Sheet1";"schedule6",#N/A,FALSE,"Sheet1"}</definedName>
    <definedName name="__________________FG1" localSheetId="0" hidden="1">{"schedule1",#N/A,FALSE,"Sheet1";"schedule2",#N/A,FALSE,"Sheet1";"schedule3",#N/A,FALSE,"Sheet1";"schedule4",#N/A,FALSE,"Sheet1";"schedule5",#N/A,FALSE,"Sheet1";"schedule6",#N/A,FALSE,"Sheet1"}</definedName>
    <definedName name="__________________FG1" hidden="1">{"schedule1",#N/A,FALSE,"Sheet1";"schedule2",#N/A,FALSE,"Sheet1";"schedule3",#N/A,FALSE,"Sheet1";"schedule4",#N/A,FALSE,"Sheet1";"schedule5",#N/A,FALSE,"Sheet1";"schedule6",#N/A,FALSE,"Sheet1"}</definedName>
    <definedName name="__________________hd1" localSheetId="1">{#N/A,#N/A,FALSE,"Calc";#N/A,#N/A,FALSE,"Sensitivity";#N/A,#N/A,FALSE,"LT Earn.Dil.";#N/A,#N/A,FALSE,"Dil. AVP"}</definedName>
    <definedName name="__________________hd1" localSheetId="0">{#N/A,#N/A,FALSE,"Calc";#N/A,#N/A,FALSE,"Sensitivity";#N/A,#N/A,FALSE,"LT Earn.Dil.";#N/A,#N/A,FALSE,"Dil. AVP"}</definedName>
    <definedName name="__________________hd1">{#N/A,#N/A,FALSE,"Calc";#N/A,#N/A,FALSE,"Sensitivity";#N/A,#N/A,FALSE,"LT Earn.Dil.";#N/A,#N/A,FALSE,"Dil. AVP"}</definedName>
    <definedName name="__________________hd2" localSheetId="1">{#N/A,#N/A,FALSE,"Calc";#N/A,#N/A,FALSE,"Sensitivity";#N/A,#N/A,FALSE,"LT Earn.Dil.";#N/A,#N/A,FALSE,"Dil. AVP"}</definedName>
    <definedName name="__________________hd2" localSheetId="0">{#N/A,#N/A,FALSE,"Calc";#N/A,#N/A,FALSE,"Sensitivity";#N/A,#N/A,FALSE,"LT Earn.Dil.";#N/A,#N/A,FALSE,"Dil. AVP"}</definedName>
    <definedName name="__________________hd2">{#N/A,#N/A,FALSE,"Calc";#N/A,#N/A,FALSE,"Sensitivity";#N/A,#N/A,FALSE,"LT Earn.Dil.";#N/A,#N/A,FALSE,"Dil. AVP"}</definedName>
    <definedName name="__________________P1" localSheetId="1">[0]!_________________P1</definedName>
    <definedName name="__________________P1" localSheetId="0">[0]!_________________P1</definedName>
    <definedName name="__________________P1">[0]!_________________P1</definedName>
    <definedName name="__________________s2" localSheetId="1" hidden="1">{#N/A,#N/A,FALSE,"PROP. DESCRIPTION"}</definedName>
    <definedName name="__________________s2" localSheetId="0" hidden="1">{#N/A,#N/A,FALSE,"PROP. DESCRIPTION"}</definedName>
    <definedName name="__________________s2" hidden="1">{#N/A,#N/A,FALSE,"PROP. DESCRIPTION"}</definedName>
    <definedName name="_________________an1" localSheetId="1">[0]!is1b,[0]!is1c,[0]!STATS2,[0]!STATS3</definedName>
    <definedName name="_________________an1" localSheetId="0">[0]!is1b,[0]!is1c,[0]!STATS2,[0]!STATS3</definedName>
    <definedName name="_________________an1">[0]!is1b,[0]!is1c,[0]!STATS2,[0]!STATS3</definedName>
    <definedName name="_________________c" localSheetId="1" hidden="1">{#N/A,#N/A,FALSE,"Layout Cash Flow"}</definedName>
    <definedName name="_________________c" localSheetId="0" hidden="1">{#N/A,#N/A,FALSE,"Layout Cash Flow"}</definedName>
    <definedName name="_________________c" hidden="1">{#N/A,#N/A,FALSE,"Layout Cash Flow"}</definedName>
    <definedName name="_________________df1" localSheetId="1">{#N/A,#N/A,FALSE,"Calc";#N/A,#N/A,FALSE,"Sensitivity";#N/A,#N/A,FALSE,"LT Earn.Dil.";#N/A,#N/A,FALSE,"Dil. AVP"}</definedName>
    <definedName name="_________________df1" localSheetId="0">{#N/A,#N/A,FALSE,"Calc";#N/A,#N/A,FALSE,"Sensitivity";#N/A,#N/A,FALSE,"LT Earn.Dil.";#N/A,#N/A,FALSE,"Dil. AVP"}</definedName>
    <definedName name="_________________df1">{#N/A,#N/A,FALSE,"Calc";#N/A,#N/A,FALSE,"Sensitivity";#N/A,#N/A,FALSE,"LT Earn.Dil.";#N/A,#N/A,FALSE,"Dil. AVP"}</definedName>
    <definedName name="_________________df2" localSheetId="1">{#N/A,#N/A,FALSE,"Calc";#N/A,#N/A,FALSE,"Sensitivity";#N/A,#N/A,FALSE,"LT Earn.Dil.";#N/A,#N/A,FALSE,"Dil. AVP"}</definedName>
    <definedName name="_________________df2" localSheetId="0">{#N/A,#N/A,FALSE,"Calc";#N/A,#N/A,FALSE,"Sensitivity";#N/A,#N/A,FALSE,"LT Earn.Dil.";#N/A,#N/A,FALSE,"Dil. AVP"}</definedName>
    <definedName name="_________________df2">{#N/A,#N/A,FALSE,"Calc";#N/A,#N/A,FALSE,"Sensitivity";#N/A,#N/A,FALSE,"LT Earn.Dil.";#N/A,#N/A,FALSE,"Dil. AVP"}</definedName>
    <definedName name="_________________FG1" localSheetId="1" hidden="1">{"schedule1",#N/A,FALSE,"Sheet1";"schedule2",#N/A,FALSE,"Sheet1";"schedule3",#N/A,FALSE,"Sheet1";"schedule4",#N/A,FALSE,"Sheet1";"schedule5",#N/A,FALSE,"Sheet1";"schedule6",#N/A,FALSE,"Sheet1"}</definedName>
    <definedName name="_________________FG1" localSheetId="0" hidden="1">{"schedule1",#N/A,FALSE,"Sheet1";"schedule2",#N/A,FALSE,"Sheet1";"schedule3",#N/A,FALSE,"Sheet1";"schedule4",#N/A,FALSE,"Sheet1";"schedule5",#N/A,FALSE,"Sheet1";"schedule6",#N/A,FALSE,"Sheet1"}</definedName>
    <definedName name="_________________FG1" hidden="1">{"schedule1",#N/A,FALSE,"Sheet1";"schedule2",#N/A,FALSE,"Sheet1";"schedule3",#N/A,FALSE,"Sheet1";"schedule4",#N/A,FALSE,"Sheet1";"schedule5",#N/A,FALSE,"Sheet1";"schedule6",#N/A,FALSE,"Sheet1"}</definedName>
    <definedName name="_________________hd1" localSheetId="1">{#N/A,#N/A,FALSE,"Calc";#N/A,#N/A,FALSE,"Sensitivity";#N/A,#N/A,FALSE,"LT Earn.Dil.";#N/A,#N/A,FALSE,"Dil. AVP"}</definedName>
    <definedName name="_________________hd1" localSheetId="0">{#N/A,#N/A,FALSE,"Calc";#N/A,#N/A,FALSE,"Sensitivity";#N/A,#N/A,FALSE,"LT Earn.Dil.";#N/A,#N/A,FALSE,"Dil. AVP"}</definedName>
    <definedName name="_________________hd1">{#N/A,#N/A,FALSE,"Calc";#N/A,#N/A,FALSE,"Sensitivity";#N/A,#N/A,FALSE,"LT Earn.Dil.";#N/A,#N/A,FALSE,"Dil. AVP"}</definedName>
    <definedName name="_________________hd2" localSheetId="1">{#N/A,#N/A,FALSE,"Calc";#N/A,#N/A,FALSE,"Sensitivity";#N/A,#N/A,FALSE,"LT Earn.Dil.";#N/A,#N/A,FALSE,"Dil. AVP"}</definedName>
    <definedName name="_________________hd2" localSheetId="0">{#N/A,#N/A,FALSE,"Calc";#N/A,#N/A,FALSE,"Sensitivity";#N/A,#N/A,FALSE,"LT Earn.Dil.";#N/A,#N/A,FALSE,"Dil. AVP"}</definedName>
    <definedName name="_________________hd2">{#N/A,#N/A,FALSE,"Calc";#N/A,#N/A,FALSE,"Sensitivity";#N/A,#N/A,FALSE,"LT Earn.Dil.";#N/A,#N/A,FALSE,"Dil. AVP"}</definedName>
    <definedName name="_________________P1">#N/A</definedName>
    <definedName name="_________________s2" localSheetId="1" hidden="1">{#N/A,#N/A,FALSE,"PROP. DESCRIPTION"}</definedName>
    <definedName name="_________________s2" localSheetId="0" hidden="1">{#N/A,#N/A,FALSE,"PROP. DESCRIPTION"}</definedName>
    <definedName name="_________________s2" hidden="1">{#N/A,#N/A,FALSE,"PROP. DESCRIPTION"}</definedName>
    <definedName name="________________c" localSheetId="1" hidden="1">{#N/A,#N/A,FALSE,"Layout Cash Flow"}</definedName>
    <definedName name="________________c" localSheetId="0" hidden="1">{#N/A,#N/A,FALSE,"Layout Cash Flow"}</definedName>
    <definedName name="________________c" hidden="1">{#N/A,#N/A,FALSE,"Layout Cash Flow"}</definedName>
    <definedName name="________________df1" localSheetId="1">{#N/A,#N/A,FALSE,"Calc";#N/A,#N/A,FALSE,"Sensitivity";#N/A,#N/A,FALSE,"LT Earn.Dil.";#N/A,#N/A,FALSE,"Dil. AVP"}</definedName>
    <definedName name="________________df1" localSheetId="0">{#N/A,#N/A,FALSE,"Calc";#N/A,#N/A,FALSE,"Sensitivity";#N/A,#N/A,FALSE,"LT Earn.Dil.";#N/A,#N/A,FALSE,"Dil. AVP"}</definedName>
    <definedName name="________________df1">{#N/A,#N/A,FALSE,"Calc";#N/A,#N/A,FALSE,"Sensitivity";#N/A,#N/A,FALSE,"LT Earn.Dil.";#N/A,#N/A,FALSE,"Dil. AVP"}</definedName>
    <definedName name="________________df2" localSheetId="1">{#N/A,#N/A,FALSE,"Calc";#N/A,#N/A,FALSE,"Sensitivity";#N/A,#N/A,FALSE,"LT Earn.Dil.";#N/A,#N/A,FALSE,"Dil. AVP"}</definedName>
    <definedName name="________________df2" localSheetId="0">{#N/A,#N/A,FALSE,"Calc";#N/A,#N/A,FALSE,"Sensitivity";#N/A,#N/A,FALSE,"LT Earn.Dil.";#N/A,#N/A,FALSE,"Dil. AVP"}</definedName>
    <definedName name="________________df2">{#N/A,#N/A,FALSE,"Calc";#N/A,#N/A,FALSE,"Sensitivity";#N/A,#N/A,FALSE,"LT Earn.Dil.";#N/A,#N/A,FALSE,"Dil. AVP"}</definedName>
    <definedName name="________________FG1" localSheetId="1" hidden="1">{"schedule1",#N/A,FALSE,"Sheet1";"schedule2",#N/A,FALSE,"Sheet1";"schedule3",#N/A,FALSE,"Sheet1";"schedule4",#N/A,FALSE,"Sheet1";"schedule5",#N/A,FALSE,"Sheet1";"schedule6",#N/A,FALSE,"Sheet1"}</definedName>
    <definedName name="________________FG1" localSheetId="0" hidden="1">{"schedule1",#N/A,FALSE,"Sheet1";"schedule2",#N/A,FALSE,"Sheet1";"schedule3",#N/A,FALSE,"Sheet1";"schedule4",#N/A,FALSE,"Sheet1";"schedule5",#N/A,FALSE,"Sheet1";"schedule6",#N/A,FALSE,"Sheet1"}</definedName>
    <definedName name="________________FG1" hidden="1">{"schedule1",#N/A,FALSE,"Sheet1";"schedule2",#N/A,FALSE,"Sheet1";"schedule3",#N/A,FALSE,"Sheet1";"schedule4",#N/A,FALSE,"Sheet1";"schedule5",#N/A,FALSE,"Sheet1";"schedule6",#N/A,FALSE,"Sheet1"}</definedName>
    <definedName name="________________hd1" localSheetId="1">{#N/A,#N/A,FALSE,"Calc";#N/A,#N/A,FALSE,"Sensitivity";#N/A,#N/A,FALSE,"LT Earn.Dil.";#N/A,#N/A,FALSE,"Dil. AVP"}</definedName>
    <definedName name="________________hd1" localSheetId="0">{#N/A,#N/A,FALSE,"Calc";#N/A,#N/A,FALSE,"Sensitivity";#N/A,#N/A,FALSE,"LT Earn.Dil.";#N/A,#N/A,FALSE,"Dil. AVP"}</definedName>
    <definedName name="________________hd1">{#N/A,#N/A,FALSE,"Calc";#N/A,#N/A,FALSE,"Sensitivity";#N/A,#N/A,FALSE,"LT Earn.Dil.";#N/A,#N/A,FALSE,"Dil. AVP"}</definedName>
    <definedName name="________________hd2" localSheetId="1">{#N/A,#N/A,FALSE,"Calc";#N/A,#N/A,FALSE,"Sensitivity";#N/A,#N/A,FALSE,"LT Earn.Dil.";#N/A,#N/A,FALSE,"Dil. AVP"}</definedName>
    <definedName name="________________hd2" localSheetId="0">{#N/A,#N/A,FALSE,"Calc";#N/A,#N/A,FALSE,"Sensitivity";#N/A,#N/A,FALSE,"LT Earn.Dil.";#N/A,#N/A,FALSE,"Dil. AVP"}</definedName>
    <definedName name="________________hd2">{#N/A,#N/A,FALSE,"Calc";#N/A,#N/A,FALSE,"Sensitivity";#N/A,#N/A,FALSE,"LT Earn.Dil.";#N/A,#N/A,FALSE,"Dil. AVP"}</definedName>
    <definedName name="________________P1">#N/A</definedName>
    <definedName name="________________s2" localSheetId="1" hidden="1">{#N/A,#N/A,FALSE,"PROP. DESCRIPTION"}</definedName>
    <definedName name="________________s2" localSheetId="0" hidden="1">{#N/A,#N/A,FALSE,"PROP. DESCRIPTION"}</definedName>
    <definedName name="________________s2" hidden="1">{#N/A,#N/A,FALSE,"PROP. DESCRIPTION"}</definedName>
    <definedName name="_______________an1" localSheetId="1">[0]!is1b,[0]!is1c,[0]!STATS2,[0]!STATS3</definedName>
    <definedName name="_______________an1" localSheetId="0">[0]!is1b,[0]!is1c,[0]!STATS2,[0]!STATS3</definedName>
    <definedName name="_______________an1">[0]!is1b,[0]!is1c,[0]!STATS2,[0]!STATS3</definedName>
    <definedName name="_______________c" localSheetId="1" hidden="1">{#N/A,#N/A,FALSE,"Layout Cash Flow"}</definedName>
    <definedName name="_______________c" localSheetId="0" hidden="1">{#N/A,#N/A,FALSE,"Layout Cash Flow"}</definedName>
    <definedName name="_______________c" hidden="1">{#N/A,#N/A,FALSE,"Layout Cash Flow"}</definedName>
    <definedName name="_______________df1" localSheetId="1">{#N/A,#N/A,FALSE,"Calc";#N/A,#N/A,FALSE,"Sensitivity";#N/A,#N/A,FALSE,"LT Earn.Dil.";#N/A,#N/A,FALSE,"Dil. AVP"}</definedName>
    <definedName name="_______________df1" localSheetId="0">{#N/A,#N/A,FALSE,"Calc";#N/A,#N/A,FALSE,"Sensitivity";#N/A,#N/A,FALSE,"LT Earn.Dil.";#N/A,#N/A,FALSE,"Dil. AVP"}</definedName>
    <definedName name="_______________df1">{#N/A,#N/A,FALSE,"Calc";#N/A,#N/A,FALSE,"Sensitivity";#N/A,#N/A,FALSE,"LT Earn.Dil.";#N/A,#N/A,FALSE,"Dil. AVP"}</definedName>
    <definedName name="_______________df2" localSheetId="1">{#N/A,#N/A,FALSE,"Calc";#N/A,#N/A,FALSE,"Sensitivity";#N/A,#N/A,FALSE,"LT Earn.Dil.";#N/A,#N/A,FALSE,"Dil. AVP"}</definedName>
    <definedName name="_______________df2" localSheetId="0">{#N/A,#N/A,FALSE,"Calc";#N/A,#N/A,FALSE,"Sensitivity";#N/A,#N/A,FALSE,"LT Earn.Dil.";#N/A,#N/A,FALSE,"Dil. AVP"}</definedName>
    <definedName name="_______________df2">{#N/A,#N/A,FALSE,"Calc";#N/A,#N/A,FALSE,"Sensitivity";#N/A,#N/A,FALSE,"LT Earn.Dil.";#N/A,#N/A,FALSE,"Dil. AVP"}</definedName>
    <definedName name="_______________FG1" localSheetId="1" hidden="1">{"schedule1",#N/A,FALSE,"Sheet1";"schedule2",#N/A,FALSE,"Sheet1";"schedule3",#N/A,FALSE,"Sheet1";"schedule4",#N/A,FALSE,"Sheet1";"schedule5",#N/A,FALSE,"Sheet1";"schedule6",#N/A,FALSE,"Sheet1"}</definedName>
    <definedName name="_______________FG1" localSheetId="0" hidden="1">{"schedule1",#N/A,FALSE,"Sheet1";"schedule2",#N/A,FALSE,"Sheet1";"schedule3",#N/A,FALSE,"Sheet1";"schedule4",#N/A,FALSE,"Sheet1";"schedule5",#N/A,FALSE,"Sheet1";"schedule6",#N/A,FALSE,"Sheet1"}</definedName>
    <definedName name="_______________FG1" hidden="1">{"schedule1",#N/A,FALSE,"Sheet1";"schedule2",#N/A,FALSE,"Sheet1";"schedule3",#N/A,FALSE,"Sheet1";"schedule4",#N/A,FALSE,"Sheet1";"schedule5",#N/A,FALSE,"Sheet1";"schedule6",#N/A,FALSE,"Sheet1"}</definedName>
    <definedName name="_______________hd1" localSheetId="1">{#N/A,#N/A,FALSE,"Calc";#N/A,#N/A,FALSE,"Sensitivity";#N/A,#N/A,FALSE,"LT Earn.Dil.";#N/A,#N/A,FALSE,"Dil. AVP"}</definedName>
    <definedName name="_______________hd1" localSheetId="0">{#N/A,#N/A,FALSE,"Calc";#N/A,#N/A,FALSE,"Sensitivity";#N/A,#N/A,FALSE,"LT Earn.Dil.";#N/A,#N/A,FALSE,"Dil. AVP"}</definedName>
    <definedName name="_______________hd1">{#N/A,#N/A,FALSE,"Calc";#N/A,#N/A,FALSE,"Sensitivity";#N/A,#N/A,FALSE,"LT Earn.Dil.";#N/A,#N/A,FALSE,"Dil. AVP"}</definedName>
    <definedName name="_______________hd2" localSheetId="1">{#N/A,#N/A,FALSE,"Calc";#N/A,#N/A,FALSE,"Sensitivity";#N/A,#N/A,FALSE,"LT Earn.Dil.";#N/A,#N/A,FALSE,"Dil. AVP"}</definedName>
    <definedName name="_______________hd2" localSheetId="0">{#N/A,#N/A,FALSE,"Calc";#N/A,#N/A,FALSE,"Sensitivity";#N/A,#N/A,FALSE,"LT Earn.Dil.";#N/A,#N/A,FALSE,"Dil. AVP"}</definedName>
    <definedName name="_______________hd2">{#N/A,#N/A,FALSE,"Calc";#N/A,#N/A,FALSE,"Sensitivity";#N/A,#N/A,FALSE,"LT Earn.Dil.";#N/A,#N/A,FALSE,"Dil. AVP"}</definedName>
    <definedName name="_______________P1" localSheetId="1">[0]!_____________P1</definedName>
    <definedName name="_______________P1" localSheetId="0">[0]!_____________P1</definedName>
    <definedName name="_______________P1">[0]!_____________P1</definedName>
    <definedName name="_______________s2" localSheetId="1" hidden="1">{#N/A,#N/A,FALSE,"PROP. DESCRIPTION"}</definedName>
    <definedName name="_______________s2" localSheetId="0" hidden="1">{#N/A,#N/A,FALSE,"PROP. DESCRIPTION"}</definedName>
    <definedName name="_______________s2" hidden="1">{#N/A,#N/A,FALSE,"PROP. DESCRIPTION"}</definedName>
    <definedName name="______________New2" localSheetId="1" hidden="1">{#N/A,#N/A,FALSE,"PROP. DESCRIPTION"}</definedName>
    <definedName name="______________New2" localSheetId="0" hidden="1">{#N/A,#N/A,FALSE,"PROP. DESCRIPTION"}</definedName>
    <definedName name="______________New2" hidden="1">{#N/A,#N/A,FALSE,"PROP. DESCRIPTION"}</definedName>
    <definedName name="______________no3" localSheetId="1" hidden="1">{#N/A,#N/A,TRUE,"TOC";#N/A,#N/A,TRUE,"Assum";#N/A,#N/A,TRUE,"Op-BS";#N/A,#N/A,TRUE,"IS";#N/A,#N/A,TRUE,"BSCF";#N/A,#N/A,TRUE,"Ratios";#N/A,#N/A,TRUE,"Sens";#N/A,#N/A,TRUE,"Holmes_IS";#N/A,#N/A,TRUE,"Holmes_BSCF";#N/A,#N/A,TRUE,"Holmes_Rat";#N/A,#N/A,TRUE,"Hound_IS";#N/A,#N/A,TRUE,"Hound_BSCF";#N/A,#N/A,TRUE,"Hound_Rat";#N/A,#N/A,TRUE,"Hound_DCF1"}</definedName>
    <definedName name="______________no3" localSheetId="0" hidden="1">{#N/A,#N/A,TRUE,"TOC";#N/A,#N/A,TRUE,"Assum";#N/A,#N/A,TRUE,"Op-BS";#N/A,#N/A,TRUE,"IS";#N/A,#N/A,TRUE,"BSCF";#N/A,#N/A,TRUE,"Ratios";#N/A,#N/A,TRUE,"Sens";#N/A,#N/A,TRUE,"Holmes_IS";#N/A,#N/A,TRUE,"Holmes_BSCF";#N/A,#N/A,TRUE,"Holmes_Rat";#N/A,#N/A,TRUE,"Hound_IS";#N/A,#N/A,TRUE,"Hound_BSCF";#N/A,#N/A,TRUE,"Hound_Rat";#N/A,#N/A,TRUE,"Hound_DCF1"}</definedName>
    <definedName name="______________no3" hidden="1">{#N/A,#N/A,TRUE,"TOC";#N/A,#N/A,TRUE,"Assum";#N/A,#N/A,TRUE,"Op-BS";#N/A,#N/A,TRUE,"IS";#N/A,#N/A,TRUE,"BSCF";#N/A,#N/A,TRUE,"Ratios";#N/A,#N/A,TRUE,"Sens";#N/A,#N/A,TRUE,"Holmes_IS";#N/A,#N/A,TRUE,"Holmes_BSCF";#N/A,#N/A,TRUE,"Holmes_Rat";#N/A,#N/A,TRUE,"Hound_IS";#N/A,#N/A,TRUE,"Hound_BSCF";#N/A,#N/A,TRUE,"Hound_Rat";#N/A,#N/A,TRUE,"Hound_DCF1"}</definedName>
    <definedName name="_____________153060">#REF!</definedName>
    <definedName name="_____________an1" localSheetId="1">[0]!is1b,[0]!is1c,[0]!STATS2,[0]!STATS3</definedName>
    <definedName name="_____________an1" localSheetId="0">[0]!is1b,[0]!is1c,[0]!STATS2,[0]!STATS3</definedName>
    <definedName name="_____________an1">[0]!is1b,[0]!is1c,[0]!STATS2,[0]!STATS3</definedName>
    <definedName name="_____________c" localSheetId="1" hidden="1">{#N/A,#N/A,FALSE,"Layout Cash Flow"}</definedName>
    <definedName name="_____________c" localSheetId="0" hidden="1">{#N/A,#N/A,FALSE,"Layout Cash Flow"}</definedName>
    <definedName name="_____________c" hidden="1">{#N/A,#N/A,FALSE,"Layout Cash Flow"}</definedName>
    <definedName name="_____________df1" localSheetId="1">{#N/A,#N/A,FALSE,"Calc";#N/A,#N/A,FALSE,"Sensitivity";#N/A,#N/A,FALSE,"LT Earn.Dil.";#N/A,#N/A,FALSE,"Dil. AVP"}</definedName>
    <definedName name="_____________df1" localSheetId="0">{#N/A,#N/A,FALSE,"Calc";#N/A,#N/A,FALSE,"Sensitivity";#N/A,#N/A,FALSE,"LT Earn.Dil.";#N/A,#N/A,FALSE,"Dil. AVP"}</definedName>
    <definedName name="_____________df1">{#N/A,#N/A,FALSE,"Calc";#N/A,#N/A,FALSE,"Sensitivity";#N/A,#N/A,FALSE,"LT Earn.Dil.";#N/A,#N/A,FALSE,"Dil. AVP"}</definedName>
    <definedName name="_____________df2" localSheetId="1">{#N/A,#N/A,FALSE,"Calc";#N/A,#N/A,FALSE,"Sensitivity";#N/A,#N/A,FALSE,"LT Earn.Dil.";#N/A,#N/A,FALSE,"Dil. AVP"}</definedName>
    <definedName name="_____________df2" localSheetId="0">{#N/A,#N/A,FALSE,"Calc";#N/A,#N/A,FALSE,"Sensitivity";#N/A,#N/A,FALSE,"LT Earn.Dil.";#N/A,#N/A,FALSE,"Dil. AVP"}</definedName>
    <definedName name="_____________df2">{#N/A,#N/A,FALSE,"Calc";#N/A,#N/A,FALSE,"Sensitivity";#N/A,#N/A,FALSE,"LT Earn.Dil.";#N/A,#N/A,FALSE,"Dil. AVP"}</definedName>
    <definedName name="_____________FG1" localSheetId="1" hidden="1">{"schedule1",#N/A,FALSE,"Sheet1";"schedule2",#N/A,FALSE,"Sheet1";"schedule3",#N/A,FALSE,"Sheet1";"schedule4",#N/A,FALSE,"Sheet1";"schedule5",#N/A,FALSE,"Sheet1";"schedule6",#N/A,FALSE,"Sheet1"}</definedName>
    <definedName name="_____________FG1" localSheetId="0" hidden="1">{"schedule1",#N/A,FALSE,"Sheet1";"schedule2",#N/A,FALSE,"Sheet1";"schedule3",#N/A,FALSE,"Sheet1";"schedule4",#N/A,FALSE,"Sheet1";"schedule5",#N/A,FALSE,"Sheet1";"schedule6",#N/A,FALSE,"Sheet1"}</definedName>
    <definedName name="_____________FG1" hidden="1">{"schedule1",#N/A,FALSE,"Sheet1";"schedule2",#N/A,FALSE,"Sheet1";"schedule3",#N/A,FALSE,"Sheet1";"schedule4",#N/A,FALSE,"Sheet1";"schedule5",#N/A,FALSE,"Sheet1";"schedule6",#N/A,FALSE,"Sheet1"}</definedName>
    <definedName name="_____________hd1" localSheetId="1">{#N/A,#N/A,FALSE,"Calc";#N/A,#N/A,FALSE,"Sensitivity";#N/A,#N/A,FALSE,"LT Earn.Dil.";#N/A,#N/A,FALSE,"Dil. AVP"}</definedName>
    <definedName name="_____________hd1" localSheetId="0">{#N/A,#N/A,FALSE,"Calc";#N/A,#N/A,FALSE,"Sensitivity";#N/A,#N/A,FALSE,"LT Earn.Dil.";#N/A,#N/A,FALSE,"Dil. AVP"}</definedName>
    <definedName name="_____________hd1">{#N/A,#N/A,FALSE,"Calc";#N/A,#N/A,FALSE,"Sensitivity";#N/A,#N/A,FALSE,"LT Earn.Dil.";#N/A,#N/A,FALSE,"Dil. AVP"}</definedName>
    <definedName name="_____________hd2" localSheetId="1">{#N/A,#N/A,FALSE,"Calc";#N/A,#N/A,FALSE,"Sensitivity";#N/A,#N/A,FALSE,"LT Earn.Dil.";#N/A,#N/A,FALSE,"Dil. AVP"}</definedName>
    <definedName name="_____________hd2" localSheetId="0">{#N/A,#N/A,FALSE,"Calc";#N/A,#N/A,FALSE,"Sensitivity";#N/A,#N/A,FALSE,"LT Earn.Dil.";#N/A,#N/A,FALSE,"Dil. AVP"}</definedName>
    <definedName name="_____________hd2">{#N/A,#N/A,FALSE,"Calc";#N/A,#N/A,FALSE,"Sensitivity";#N/A,#N/A,FALSE,"LT Earn.Dil.";#N/A,#N/A,FALSE,"Dil. AVP"}</definedName>
    <definedName name="_____________ok2" localSheetId="1">[0]!is1b,[0]!is1c,[0]!STATS2,[0]!STATS3</definedName>
    <definedName name="_____________ok2" localSheetId="0">[0]!is1b,[0]!is1c,[0]!STATS2,[0]!STATS3</definedName>
    <definedName name="_____________ok2">[0]!is1b,[0]!is1c,[0]!STATS2,[0]!STATS3</definedName>
    <definedName name="_____________P1">#N/A</definedName>
    <definedName name="_____________rlw2" localSheetId="1">[0]!is1b,[0]!is1c,[0]!STATS2,[0]!STATS3</definedName>
    <definedName name="_____________rlw2" localSheetId="0">[0]!is1b,[0]!is1c,[0]!STATS2,[0]!STATS3</definedName>
    <definedName name="_____________rlw2">[0]!is1b,[0]!is1c,[0]!STATS2,[0]!STATS3</definedName>
    <definedName name="_____________s2" localSheetId="1" hidden="1">{#N/A,#N/A,FALSE,"PROP. DESCRIPTION"}</definedName>
    <definedName name="_____________s2" localSheetId="0" hidden="1">{#N/A,#N/A,FALSE,"PROP. DESCRIPTION"}</definedName>
    <definedName name="_____________s2" hidden="1">{#N/A,#N/A,FALSE,"PROP. DESCRIPTION"}</definedName>
    <definedName name="_____________the2" localSheetId="1">[0]!is1b,[0]!is1c,[0]!STATS2,[0]!STATS3</definedName>
    <definedName name="_____________the2" localSheetId="0">[0]!is1b,[0]!is1c,[0]!STATS2,[0]!STATS3</definedName>
    <definedName name="_____________the2">[0]!is1b,[0]!is1c,[0]!STATS2,[0]!STATS3</definedName>
    <definedName name="_____________UTX2" localSheetId="1">[0]!is1b,[0]!is1c,[0]!STATS2,[0]!STATS3</definedName>
    <definedName name="_____________UTX2" localSheetId="0">[0]!is1b,[0]!is1c,[0]!STATS2,[0]!STATS3</definedName>
    <definedName name="_____________UTX2">[0]!is1b,[0]!is1c,[0]!STATS2,[0]!STATS3</definedName>
    <definedName name="____________153060" localSheetId="1">#REF!</definedName>
    <definedName name="____________153060" localSheetId="0">#REF!</definedName>
    <definedName name="____________153060">#REF!</definedName>
    <definedName name="____________an1" localSheetId="1">[0]!is1b,[0]!is1c,[0]!STATS2,[0]!STATS3</definedName>
    <definedName name="____________an1" localSheetId="0">[0]!is1b,[0]!is1c,[0]!STATS2,[0]!STATS3</definedName>
    <definedName name="____________an1">[0]!is1b,[0]!is1c,[0]!STATS2,[0]!STATS3</definedName>
    <definedName name="____________New2" localSheetId="1" hidden="1">{#N/A,#N/A,FALSE,"PROP. DESCRIPTION"}</definedName>
    <definedName name="____________New2" localSheetId="0" hidden="1">{#N/A,#N/A,FALSE,"PROP. DESCRIPTION"}</definedName>
    <definedName name="____________New2" hidden="1">{#N/A,#N/A,FALSE,"PROP. DESCRIPTION"}</definedName>
    <definedName name="____________no3" localSheetId="1" hidden="1">{#N/A,#N/A,TRUE,"TOC";#N/A,#N/A,TRUE,"Assum";#N/A,#N/A,TRUE,"Op-BS";#N/A,#N/A,TRUE,"IS";#N/A,#N/A,TRUE,"BSCF";#N/A,#N/A,TRUE,"Ratios";#N/A,#N/A,TRUE,"Sens";#N/A,#N/A,TRUE,"Holmes_IS";#N/A,#N/A,TRUE,"Holmes_BSCF";#N/A,#N/A,TRUE,"Holmes_Rat";#N/A,#N/A,TRUE,"Hound_IS";#N/A,#N/A,TRUE,"Hound_BSCF";#N/A,#N/A,TRUE,"Hound_Rat";#N/A,#N/A,TRUE,"Hound_DCF1"}</definedName>
    <definedName name="____________no3" localSheetId="0" hidden="1">{#N/A,#N/A,TRUE,"TOC";#N/A,#N/A,TRUE,"Assum";#N/A,#N/A,TRUE,"Op-BS";#N/A,#N/A,TRUE,"IS";#N/A,#N/A,TRUE,"BSCF";#N/A,#N/A,TRUE,"Ratios";#N/A,#N/A,TRUE,"Sens";#N/A,#N/A,TRUE,"Holmes_IS";#N/A,#N/A,TRUE,"Holmes_BSCF";#N/A,#N/A,TRUE,"Holmes_Rat";#N/A,#N/A,TRUE,"Hound_IS";#N/A,#N/A,TRUE,"Hound_BSCF";#N/A,#N/A,TRUE,"Hound_Rat";#N/A,#N/A,TRUE,"Hound_DCF1"}</definedName>
    <definedName name="____________no3" hidden="1">{#N/A,#N/A,TRUE,"TOC";#N/A,#N/A,TRUE,"Assum";#N/A,#N/A,TRUE,"Op-BS";#N/A,#N/A,TRUE,"IS";#N/A,#N/A,TRUE,"BSCF";#N/A,#N/A,TRUE,"Ratios";#N/A,#N/A,TRUE,"Sens";#N/A,#N/A,TRUE,"Holmes_IS";#N/A,#N/A,TRUE,"Holmes_BSCF";#N/A,#N/A,TRUE,"Holmes_Rat";#N/A,#N/A,TRUE,"Hound_IS";#N/A,#N/A,TRUE,"Hound_BSCF";#N/A,#N/A,TRUE,"Hound_Rat";#N/A,#N/A,TRUE,"Hound_DCF1"}</definedName>
    <definedName name="____________ok2" localSheetId="1">[0]!is1b,[0]!is1c,[0]!STATS2,[0]!STATS3</definedName>
    <definedName name="____________ok2" localSheetId="0">[0]!is1b,[0]!is1c,[0]!STATS2,[0]!STATS3</definedName>
    <definedName name="____________ok2">[0]!is1b,[0]!is1c,[0]!STATS2,[0]!STATS3</definedName>
    <definedName name="____________rlw2" localSheetId="1">[0]!is1b,[0]!is1c,[0]!STATS2,[0]!STATS3</definedName>
    <definedName name="____________rlw2" localSheetId="0">[0]!is1b,[0]!is1c,[0]!STATS2,[0]!STATS3</definedName>
    <definedName name="____________rlw2">[0]!is1b,[0]!is1c,[0]!STATS2,[0]!STATS3</definedName>
    <definedName name="____________the2" localSheetId="1">[0]!is1b,[0]!is1c,[0]!STATS2,[0]!STATS3</definedName>
    <definedName name="____________the2" localSheetId="0">[0]!is1b,[0]!is1c,[0]!STATS2,[0]!STATS3</definedName>
    <definedName name="____________the2">[0]!is1b,[0]!is1c,[0]!STATS2,[0]!STATS3</definedName>
    <definedName name="____________UTX2" localSheetId="1">[0]!is1b,[0]!is1c,[0]!STATS2,[0]!STATS3</definedName>
    <definedName name="____________UTX2" localSheetId="0">[0]!is1b,[0]!is1c,[0]!STATS2,[0]!STATS3</definedName>
    <definedName name="____________UTX2">[0]!is1b,[0]!is1c,[0]!STATS2,[0]!STATS3</definedName>
    <definedName name="___________153060" localSheetId="1">#REF!</definedName>
    <definedName name="___________153060" localSheetId="0">#REF!</definedName>
    <definedName name="___________153060">#REF!</definedName>
    <definedName name="___________an1" localSheetId="1">[0]!is1b,[0]!is1c,[0]!STATS2,[0]!STATS3</definedName>
    <definedName name="___________an1" localSheetId="0">[0]!is1b,[0]!is1c,[0]!STATS2,[0]!STATS3</definedName>
    <definedName name="___________an1">[0]!is1b,[0]!is1c,[0]!STATS2,[0]!STATS3</definedName>
    <definedName name="___________c" localSheetId="1" hidden="1">{#N/A,#N/A,FALSE,"Layout Cash Flow"}</definedName>
    <definedName name="___________c" localSheetId="0" hidden="1">{#N/A,#N/A,FALSE,"Layout Cash Flow"}</definedName>
    <definedName name="___________c" hidden="1">{#N/A,#N/A,FALSE,"Layout Cash Flow"}</definedName>
    <definedName name="___________df1" localSheetId="1">{#N/A,#N/A,FALSE,"Calc";#N/A,#N/A,FALSE,"Sensitivity";#N/A,#N/A,FALSE,"LT Earn.Dil.";#N/A,#N/A,FALSE,"Dil. AVP"}</definedName>
    <definedName name="___________df1" localSheetId="0">{#N/A,#N/A,FALSE,"Calc";#N/A,#N/A,FALSE,"Sensitivity";#N/A,#N/A,FALSE,"LT Earn.Dil.";#N/A,#N/A,FALSE,"Dil. AVP"}</definedName>
    <definedName name="___________df1">{#N/A,#N/A,FALSE,"Calc";#N/A,#N/A,FALSE,"Sensitivity";#N/A,#N/A,FALSE,"LT Earn.Dil.";#N/A,#N/A,FALSE,"Dil. AVP"}</definedName>
    <definedName name="___________df2" localSheetId="1">{#N/A,#N/A,FALSE,"Calc";#N/A,#N/A,FALSE,"Sensitivity";#N/A,#N/A,FALSE,"LT Earn.Dil.";#N/A,#N/A,FALSE,"Dil. AVP"}</definedName>
    <definedName name="___________df2" localSheetId="0">{#N/A,#N/A,FALSE,"Calc";#N/A,#N/A,FALSE,"Sensitivity";#N/A,#N/A,FALSE,"LT Earn.Dil.";#N/A,#N/A,FALSE,"Dil. AVP"}</definedName>
    <definedName name="___________df2">{#N/A,#N/A,FALSE,"Calc";#N/A,#N/A,FALSE,"Sensitivity";#N/A,#N/A,FALSE,"LT Earn.Dil.";#N/A,#N/A,FALSE,"Dil. AVP"}</definedName>
    <definedName name="___________FG1" localSheetId="1" hidden="1">{"schedule1",#N/A,FALSE,"Sheet1";"schedule2",#N/A,FALSE,"Sheet1";"schedule3",#N/A,FALSE,"Sheet1";"schedule4",#N/A,FALSE,"Sheet1";"schedule5",#N/A,FALSE,"Sheet1";"schedule6",#N/A,FALSE,"Sheet1"}</definedName>
    <definedName name="___________FG1" localSheetId="0" hidden="1">{"schedule1",#N/A,FALSE,"Sheet1";"schedule2",#N/A,FALSE,"Sheet1";"schedule3",#N/A,FALSE,"Sheet1";"schedule4",#N/A,FALSE,"Sheet1";"schedule5",#N/A,FALSE,"Sheet1";"schedule6",#N/A,FALSE,"Sheet1"}</definedName>
    <definedName name="___________FG1" hidden="1">{"schedule1",#N/A,FALSE,"Sheet1";"schedule2",#N/A,FALSE,"Sheet1";"schedule3",#N/A,FALSE,"Sheet1";"schedule4",#N/A,FALSE,"Sheet1";"schedule5",#N/A,FALSE,"Sheet1";"schedule6",#N/A,FALSE,"Sheet1"}</definedName>
    <definedName name="___________hd1" localSheetId="1">{#N/A,#N/A,FALSE,"Calc";#N/A,#N/A,FALSE,"Sensitivity";#N/A,#N/A,FALSE,"LT Earn.Dil.";#N/A,#N/A,FALSE,"Dil. AVP"}</definedName>
    <definedName name="___________hd1" localSheetId="0">{#N/A,#N/A,FALSE,"Calc";#N/A,#N/A,FALSE,"Sensitivity";#N/A,#N/A,FALSE,"LT Earn.Dil.";#N/A,#N/A,FALSE,"Dil. AVP"}</definedName>
    <definedName name="___________hd1">{#N/A,#N/A,FALSE,"Calc";#N/A,#N/A,FALSE,"Sensitivity";#N/A,#N/A,FALSE,"LT Earn.Dil.";#N/A,#N/A,FALSE,"Dil. AVP"}</definedName>
    <definedName name="___________hd2" localSheetId="1">{#N/A,#N/A,FALSE,"Calc";#N/A,#N/A,FALSE,"Sensitivity";#N/A,#N/A,FALSE,"LT Earn.Dil.";#N/A,#N/A,FALSE,"Dil. AVP"}</definedName>
    <definedName name="___________hd2" localSheetId="0">{#N/A,#N/A,FALSE,"Calc";#N/A,#N/A,FALSE,"Sensitivity";#N/A,#N/A,FALSE,"LT Earn.Dil.";#N/A,#N/A,FALSE,"Dil. AVP"}</definedName>
    <definedName name="___________hd2">{#N/A,#N/A,FALSE,"Calc";#N/A,#N/A,FALSE,"Sensitivity";#N/A,#N/A,FALSE,"LT Earn.Dil.";#N/A,#N/A,FALSE,"Dil. AVP"}</definedName>
    <definedName name="___________New2" localSheetId="1" hidden="1">{#N/A,#N/A,FALSE,"PROP. DESCRIPTION"}</definedName>
    <definedName name="___________New2" localSheetId="0" hidden="1">{#N/A,#N/A,FALSE,"PROP. DESCRIPTION"}</definedName>
    <definedName name="___________New2" hidden="1">{#N/A,#N/A,FALSE,"PROP. DESCRIPTION"}</definedName>
    <definedName name="___________no3" localSheetId="1" hidden="1">{#N/A,#N/A,TRUE,"TOC";#N/A,#N/A,TRUE,"Assum";#N/A,#N/A,TRUE,"Op-BS";#N/A,#N/A,TRUE,"IS";#N/A,#N/A,TRUE,"BSCF";#N/A,#N/A,TRUE,"Ratios";#N/A,#N/A,TRUE,"Sens";#N/A,#N/A,TRUE,"Holmes_IS";#N/A,#N/A,TRUE,"Holmes_BSCF";#N/A,#N/A,TRUE,"Holmes_Rat";#N/A,#N/A,TRUE,"Hound_IS";#N/A,#N/A,TRUE,"Hound_BSCF";#N/A,#N/A,TRUE,"Hound_Rat";#N/A,#N/A,TRUE,"Hound_DCF1"}</definedName>
    <definedName name="___________no3" localSheetId="0" hidden="1">{#N/A,#N/A,TRUE,"TOC";#N/A,#N/A,TRUE,"Assum";#N/A,#N/A,TRUE,"Op-BS";#N/A,#N/A,TRUE,"IS";#N/A,#N/A,TRUE,"BSCF";#N/A,#N/A,TRUE,"Ratios";#N/A,#N/A,TRUE,"Sens";#N/A,#N/A,TRUE,"Holmes_IS";#N/A,#N/A,TRUE,"Holmes_BSCF";#N/A,#N/A,TRUE,"Holmes_Rat";#N/A,#N/A,TRUE,"Hound_IS";#N/A,#N/A,TRUE,"Hound_BSCF";#N/A,#N/A,TRUE,"Hound_Rat";#N/A,#N/A,TRUE,"Hound_DCF1"}</definedName>
    <definedName name="___________no3" hidden="1">{#N/A,#N/A,TRUE,"TOC";#N/A,#N/A,TRUE,"Assum";#N/A,#N/A,TRUE,"Op-BS";#N/A,#N/A,TRUE,"IS";#N/A,#N/A,TRUE,"BSCF";#N/A,#N/A,TRUE,"Ratios";#N/A,#N/A,TRUE,"Sens";#N/A,#N/A,TRUE,"Holmes_IS";#N/A,#N/A,TRUE,"Holmes_BSCF";#N/A,#N/A,TRUE,"Holmes_Rat";#N/A,#N/A,TRUE,"Hound_IS";#N/A,#N/A,TRUE,"Hound_BSCF";#N/A,#N/A,TRUE,"Hound_Rat";#N/A,#N/A,TRUE,"Hound_DCF1"}</definedName>
    <definedName name="___________ok2" localSheetId="1">[0]!is1b,[0]!is1c,[0]!STATS2,[0]!STATS3</definedName>
    <definedName name="___________ok2" localSheetId="0">[0]!is1b,[0]!is1c,[0]!STATS2,[0]!STATS3</definedName>
    <definedName name="___________ok2">[0]!is1b,[0]!is1c,[0]!STATS2,[0]!STATS3</definedName>
    <definedName name="___________P1">#N/A</definedName>
    <definedName name="___________rlw2" localSheetId="1">[0]!is1b,[0]!is1c,[0]!STATS2,[0]!STATS3</definedName>
    <definedName name="___________rlw2" localSheetId="0">[0]!is1b,[0]!is1c,[0]!STATS2,[0]!STATS3</definedName>
    <definedName name="___________rlw2">[0]!is1b,[0]!is1c,[0]!STATS2,[0]!STATS3</definedName>
    <definedName name="___________s2" localSheetId="1" hidden="1">{#N/A,#N/A,FALSE,"PROP. DESCRIPTION"}</definedName>
    <definedName name="___________s2" localSheetId="0" hidden="1">{#N/A,#N/A,FALSE,"PROP. DESCRIPTION"}</definedName>
    <definedName name="___________s2" hidden="1">{#N/A,#N/A,FALSE,"PROP. DESCRIPTION"}</definedName>
    <definedName name="___________the2" localSheetId="1">[0]!is1b,[0]!is1c,[0]!STATS2,[0]!STATS3</definedName>
    <definedName name="___________the2" localSheetId="0">[0]!is1b,[0]!is1c,[0]!STATS2,[0]!STATS3</definedName>
    <definedName name="___________the2">[0]!is1b,[0]!is1c,[0]!STATS2,[0]!STATS3</definedName>
    <definedName name="___________UTX2" localSheetId="1">[0]!is1b,[0]!is1c,[0]!STATS2,[0]!STATS3</definedName>
    <definedName name="___________UTX2" localSheetId="0">[0]!is1b,[0]!is1c,[0]!STATS2,[0]!STATS3</definedName>
    <definedName name="___________UTX2">[0]!is1b,[0]!is1c,[0]!STATS2,[0]!STATS3</definedName>
    <definedName name="__________153060" localSheetId="1">#REF!</definedName>
    <definedName name="__________153060" localSheetId="0">#REF!</definedName>
    <definedName name="__________153060">#REF!</definedName>
    <definedName name="__________a1" localSheetId="1" hidden="1">{"Assump",#N/A,TRUE,"Proforma";"first",#N/A,TRUE,"Proforma";"second",#N/A,TRUE,"Proforma";"lease1",#N/A,TRUE,"Proforma";"lease2",#N/A,TRUE,"Proforma"}</definedName>
    <definedName name="__________a1" localSheetId="0" hidden="1">{"Assump",#N/A,TRUE,"Proforma";"first",#N/A,TRUE,"Proforma";"second",#N/A,TRUE,"Proforma";"lease1",#N/A,TRUE,"Proforma";"lease2",#N/A,TRUE,"Proforma"}</definedName>
    <definedName name="__________a1" hidden="1">{"Assump",#N/A,TRUE,"Proforma";"first",#N/A,TRUE,"Proforma";"second",#N/A,TRUE,"Proforma";"lease1",#N/A,TRUE,"Proforma";"lease2",#N/A,TRUE,"Proforma"}</definedName>
    <definedName name="__________an1" localSheetId="1">[0]!is1b,[0]!is1c,[0]!STATS2,[0]!STATS3</definedName>
    <definedName name="__________an1" localSheetId="0">[0]!is1b,[0]!is1c,[0]!STATS2,[0]!STATS3</definedName>
    <definedName name="__________an1">[0]!is1b,[0]!is1c,[0]!STATS2,[0]!STATS3</definedName>
    <definedName name="__________c" localSheetId="1" hidden="1">{#N/A,#N/A,FALSE,"Layout Cash Flow"}</definedName>
    <definedName name="__________c" localSheetId="0" hidden="1">{#N/A,#N/A,FALSE,"Layout Cash Flow"}</definedName>
    <definedName name="__________c" hidden="1">{#N/A,#N/A,FALSE,"Layout Cash Flow"}</definedName>
    <definedName name="__________df1" localSheetId="1">{#N/A,#N/A,FALSE,"Calc";#N/A,#N/A,FALSE,"Sensitivity";#N/A,#N/A,FALSE,"LT Earn.Dil.";#N/A,#N/A,FALSE,"Dil. AVP"}</definedName>
    <definedName name="__________df1" localSheetId="0">{#N/A,#N/A,FALSE,"Calc";#N/A,#N/A,FALSE,"Sensitivity";#N/A,#N/A,FALSE,"LT Earn.Dil.";#N/A,#N/A,FALSE,"Dil. AVP"}</definedName>
    <definedName name="__________df1">{#N/A,#N/A,FALSE,"Calc";#N/A,#N/A,FALSE,"Sensitivity";#N/A,#N/A,FALSE,"LT Earn.Dil.";#N/A,#N/A,FALSE,"Dil. AVP"}</definedName>
    <definedName name="__________df2" localSheetId="1">{#N/A,#N/A,FALSE,"Calc";#N/A,#N/A,FALSE,"Sensitivity";#N/A,#N/A,FALSE,"LT Earn.Dil.";#N/A,#N/A,FALSE,"Dil. AVP"}</definedName>
    <definedName name="__________df2" localSheetId="0">{#N/A,#N/A,FALSE,"Calc";#N/A,#N/A,FALSE,"Sensitivity";#N/A,#N/A,FALSE,"LT Earn.Dil.";#N/A,#N/A,FALSE,"Dil. AVP"}</definedName>
    <definedName name="__________df2">{#N/A,#N/A,FALSE,"Calc";#N/A,#N/A,FALSE,"Sensitivity";#N/A,#N/A,FALSE,"LT Earn.Dil.";#N/A,#N/A,FALSE,"Dil. AVP"}</definedName>
    <definedName name="__________FG1" localSheetId="1" hidden="1">{"schedule1",#N/A,FALSE,"Sheet1";"schedule2",#N/A,FALSE,"Sheet1";"schedule3",#N/A,FALSE,"Sheet1";"schedule4",#N/A,FALSE,"Sheet1";"schedule5",#N/A,FALSE,"Sheet1";"schedule6",#N/A,FALSE,"Sheet1"}</definedName>
    <definedName name="__________FG1" localSheetId="0" hidden="1">{"schedule1",#N/A,FALSE,"Sheet1";"schedule2",#N/A,FALSE,"Sheet1";"schedule3",#N/A,FALSE,"Sheet1";"schedule4",#N/A,FALSE,"Sheet1";"schedule5",#N/A,FALSE,"Sheet1";"schedule6",#N/A,FALSE,"Sheet1"}</definedName>
    <definedName name="__________FG1" hidden="1">{"schedule1",#N/A,FALSE,"Sheet1";"schedule2",#N/A,FALSE,"Sheet1";"schedule3",#N/A,FALSE,"Sheet1";"schedule4",#N/A,FALSE,"Sheet1";"schedule5",#N/A,FALSE,"Sheet1";"schedule6",#N/A,FALSE,"Sheet1"}</definedName>
    <definedName name="__________hd1" localSheetId="1">{#N/A,#N/A,FALSE,"Calc";#N/A,#N/A,FALSE,"Sensitivity";#N/A,#N/A,FALSE,"LT Earn.Dil.";#N/A,#N/A,FALSE,"Dil. AVP"}</definedName>
    <definedName name="__________hd1" localSheetId="0">{#N/A,#N/A,FALSE,"Calc";#N/A,#N/A,FALSE,"Sensitivity";#N/A,#N/A,FALSE,"LT Earn.Dil.";#N/A,#N/A,FALSE,"Dil. AVP"}</definedName>
    <definedName name="__________hd1">{#N/A,#N/A,FALSE,"Calc";#N/A,#N/A,FALSE,"Sensitivity";#N/A,#N/A,FALSE,"LT Earn.Dil.";#N/A,#N/A,FALSE,"Dil. AVP"}</definedName>
    <definedName name="__________hd2" localSheetId="1">{#N/A,#N/A,FALSE,"Calc";#N/A,#N/A,FALSE,"Sensitivity";#N/A,#N/A,FALSE,"LT Earn.Dil.";#N/A,#N/A,FALSE,"Dil. AVP"}</definedName>
    <definedName name="__________hd2" localSheetId="0">{#N/A,#N/A,FALSE,"Calc";#N/A,#N/A,FALSE,"Sensitivity";#N/A,#N/A,FALSE,"LT Earn.Dil.";#N/A,#N/A,FALSE,"Dil. AVP"}</definedName>
    <definedName name="__________hd2">{#N/A,#N/A,FALSE,"Calc";#N/A,#N/A,FALSE,"Sensitivity";#N/A,#N/A,FALSE,"LT Earn.Dil.";#N/A,#N/A,FALSE,"Dil. AVP"}</definedName>
    <definedName name="__________New2" localSheetId="1" hidden="1">{#N/A,#N/A,FALSE,"PROP. DESCRIPTION"}</definedName>
    <definedName name="__________New2" localSheetId="0" hidden="1">{#N/A,#N/A,FALSE,"PROP. DESCRIPTION"}</definedName>
    <definedName name="__________New2" hidden="1">{#N/A,#N/A,FALSE,"PROP. DESCRIPTION"}</definedName>
    <definedName name="__________no3" localSheetId="1" hidden="1">{#N/A,#N/A,TRUE,"TOC";#N/A,#N/A,TRUE,"Assum";#N/A,#N/A,TRUE,"Op-BS";#N/A,#N/A,TRUE,"IS";#N/A,#N/A,TRUE,"BSCF";#N/A,#N/A,TRUE,"Ratios";#N/A,#N/A,TRUE,"Sens";#N/A,#N/A,TRUE,"Holmes_IS";#N/A,#N/A,TRUE,"Holmes_BSCF";#N/A,#N/A,TRUE,"Holmes_Rat";#N/A,#N/A,TRUE,"Hound_IS";#N/A,#N/A,TRUE,"Hound_BSCF";#N/A,#N/A,TRUE,"Hound_Rat";#N/A,#N/A,TRUE,"Hound_DCF1"}</definedName>
    <definedName name="__________no3" localSheetId="0" hidden="1">{#N/A,#N/A,TRUE,"TOC";#N/A,#N/A,TRUE,"Assum";#N/A,#N/A,TRUE,"Op-BS";#N/A,#N/A,TRUE,"IS";#N/A,#N/A,TRUE,"BSCF";#N/A,#N/A,TRUE,"Ratios";#N/A,#N/A,TRUE,"Sens";#N/A,#N/A,TRUE,"Holmes_IS";#N/A,#N/A,TRUE,"Holmes_BSCF";#N/A,#N/A,TRUE,"Holmes_Rat";#N/A,#N/A,TRUE,"Hound_IS";#N/A,#N/A,TRUE,"Hound_BSCF";#N/A,#N/A,TRUE,"Hound_Rat";#N/A,#N/A,TRUE,"Hound_DCF1"}</definedName>
    <definedName name="__________no3" hidden="1">{#N/A,#N/A,TRUE,"TOC";#N/A,#N/A,TRUE,"Assum";#N/A,#N/A,TRUE,"Op-BS";#N/A,#N/A,TRUE,"IS";#N/A,#N/A,TRUE,"BSCF";#N/A,#N/A,TRUE,"Ratios";#N/A,#N/A,TRUE,"Sens";#N/A,#N/A,TRUE,"Holmes_IS";#N/A,#N/A,TRUE,"Holmes_BSCF";#N/A,#N/A,TRUE,"Holmes_Rat";#N/A,#N/A,TRUE,"Hound_IS";#N/A,#N/A,TRUE,"Hound_BSCF";#N/A,#N/A,TRUE,"Hound_Rat";#N/A,#N/A,TRUE,"Hound_DCF1"}</definedName>
    <definedName name="__________OLD2" hidden="1">#REF!</definedName>
    <definedName name="__________P1" localSheetId="1">[0]!________P1</definedName>
    <definedName name="__________P1" localSheetId="0">[0]!________P1</definedName>
    <definedName name="__________P1">[0]!________P1</definedName>
    <definedName name="__________s2" localSheetId="1" hidden="1">{#N/A,#N/A,FALSE,"PROP. DESCRIPTION"}</definedName>
    <definedName name="__________s2" localSheetId="0" hidden="1">{#N/A,#N/A,FALSE,"PROP. DESCRIPTION"}</definedName>
    <definedName name="__________s2" hidden="1">{#N/A,#N/A,FALSE,"PROP. DESCRIPTION"}</definedName>
    <definedName name="__________sp500">#REF!</definedName>
    <definedName name="_________153060">#REF!</definedName>
    <definedName name="_________a1" localSheetId="1" hidden="1">{"Assump",#N/A,TRUE,"Proforma";"first",#N/A,TRUE,"Proforma";"second",#N/A,TRUE,"Proforma";"lease1",#N/A,TRUE,"Proforma";"lease2",#N/A,TRUE,"Proforma"}</definedName>
    <definedName name="_________a1" localSheetId="0" hidden="1">{"Assump",#N/A,TRUE,"Proforma";"first",#N/A,TRUE,"Proforma";"second",#N/A,TRUE,"Proforma";"lease1",#N/A,TRUE,"Proforma";"lease2",#N/A,TRUE,"Proforma"}</definedName>
    <definedName name="_________a1" hidden="1">{"Assump",#N/A,TRUE,"Proforma";"first",#N/A,TRUE,"Proforma";"second",#N/A,TRUE,"Proforma";"lease1",#N/A,TRUE,"Proforma";"lease2",#N/A,TRUE,"Proforma"}</definedName>
    <definedName name="_________an1" localSheetId="1">[0]!is1b,[0]!is1c,[0]!STATS2,[0]!STATS3</definedName>
    <definedName name="_________an1" localSheetId="0">[0]!is1b,[0]!is1c,[0]!STATS2,[0]!STATS3</definedName>
    <definedName name="_________an1">[0]!is1b,[0]!is1c,[0]!STATS2,[0]!STATS3</definedName>
    <definedName name="_________c" localSheetId="1" hidden="1">{#N/A,#N/A,FALSE,"Layout Cash Flow"}</definedName>
    <definedName name="_________c" localSheetId="0" hidden="1">{#N/A,#N/A,FALSE,"Layout Cash Flow"}</definedName>
    <definedName name="_________c" hidden="1">{#N/A,#N/A,FALSE,"Layout Cash Flow"}</definedName>
    <definedName name="_________df1" localSheetId="1">{#N/A,#N/A,FALSE,"Calc";#N/A,#N/A,FALSE,"Sensitivity";#N/A,#N/A,FALSE,"LT Earn.Dil.";#N/A,#N/A,FALSE,"Dil. AVP"}</definedName>
    <definedName name="_________df1" localSheetId="0">{#N/A,#N/A,FALSE,"Calc";#N/A,#N/A,FALSE,"Sensitivity";#N/A,#N/A,FALSE,"LT Earn.Dil.";#N/A,#N/A,FALSE,"Dil. AVP"}</definedName>
    <definedName name="_________df1">{#N/A,#N/A,FALSE,"Calc";#N/A,#N/A,FALSE,"Sensitivity";#N/A,#N/A,FALSE,"LT Earn.Dil.";#N/A,#N/A,FALSE,"Dil. AVP"}</definedName>
    <definedName name="_________df2" localSheetId="1">{#N/A,#N/A,FALSE,"Calc";#N/A,#N/A,FALSE,"Sensitivity";#N/A,#N/A,FALSE,"LT Earn.Dil.";#N/A,#N/A,FALSE,"Dil. AVP"}</definedName>
    <definedName name="_________df2" localSheetId="0">{#N/A,#N/A,FALSE,"Calc";#N/A,#N/A,FALSE,"Sensitivity";#N/A,#N/A,FALSE,"LT Earn.Dil.";#N/A,#N/A,FALSE,"Dil. AVP"}</definedName>
    <definedName name="_________df2">{#N/A,#N/A,FALSE,"Calc";#N/A,#N/A,FALSE,"Sensitivity";#N/A,#N/A,FALSE,"LT Earn.Dil.";#N/A,#N/A,FALSE,"Dil. AVP"}</definedName>
    <definedName name="_________FG1" localSheetId="1" hidden="1">{"schedule1",#N/A,FALSE,"Sheet1";"schedule2",#N/A,FALSE,"Sheet1";"schedule3",#N/A,FALSE,"Sheet1";"schedule4",#N/A,FALSE,"Sheet1";"schedule5",#N/A,FALSE,"Sheet1";"schedule6",#N/A,FALSE,"Sheet1"}</definedName>
    <definedName name="_________FG1" localSheetId="0" hidden="1">{"schedule1",#N/A,FALSE,"Sheet1";"schedule2",#N/A,FALSE,"Sheet1";"schedule3",#N/A,FALSE,"Sheet1";"schedule4",#N/A,FALSE,"Sheet1";"schedule5",#N/A,FALSE,"Sheet1";"schedule6",#N/A,FALSE,"Sheet1"}</definedName>
    <definedName name="_________FG1" hidden="1">{"schedule1",#N/A,FALSE,"Sheet1";"schedule2",#N/A,FALSE,"Sheet1";"schedule3",#N/A,FALSE,"Sheet1";"schedule4",#N/A,FALSE,"Sheet1";"schedule5",#N/A,FALSE,"Sheet1";"schedule6",#N/A,FALSE,"Sheet1"}</definedName>
    <definedName name="_________hd1" localSheetId="1">{#N/A,#N/A,FALSE,"Calc";#N/A,#N/A,FALSE,"Sensitivity";#N/A,#N/A,FALSE,"LT Earn.Dil.";#N/A,#N/A,FALSE,"Dil. AVP"}</definedName>
    <definedName name="_________hd1" localSheetId="0">{#N/A,#N/A,FALSE,"Calc";#N/A,#N/A,FALSE,"Sensitivity";#N/A,#N/A,FALSE,"LT Earn.Dil.";#N/A,#N/A,FALSE,"Dil. AVP"}</definedName>
    <definedName name="_________hd1">{#N/A,#N/A,FALSE,"Calc";#N/A,#N/A,FALSE,"Sensitivity";#N/A,#N/A,FALSE,"LT Earn.Dil.";#N/A,#N/A,FALSE,"Dil. AVP"}</definedName>
    <definedName name="_________hd2" localSheetId="1">{#N/A,#N/A,FALSE,"Calc";#N/A,#N/A,FALSE,"Sensitivity";#N/A,#N/A,FALSE,"LT Earn.Dil.";#N/A,#N/A,FALSE,"Dil. AVP"}</definedName>
    <definedName name="_________hd2" localSheetId="0">{#N/A,#N/A,FALSE,"Calc";#N/A,#N/A,FALSE,"Sensitivity";#N/A,#N/A,FALSE,"LT Earn.Dil.";#N/A,#N/A,FALSE,"Dil. AVP"}</definedName>
    <definedName name="_________hd2">{#N/A,#N/A,FALSE,"Calc";#N/A,#N/A,FALSE,"Sensitivity";#N/A,#N/A,FALSE,"LT Earn.Dil.";#N/A,#N/A,FALSE,"Dil. AVP"}</definedName>
    <definedName name="_________New2" localSheetId="1" hidden="1">{#N/A,#N/A,FALSE,"PROP. DESCRIPTION"}</definedName>
    <definedName name="_________New2" localSheetId="0" hidden="1">{#N/A,#N/A,FALSE,"PROP. DESCRIPTION"}</definedName>
    <definedName name="_________New2" hidden="1">{#N/A,#N/A,FALSE,"PROP. DESCRIPTION"}</definedName>
    <definedName name="_________no3" localSheetId="1" hidden="1">{#N/A,#N/A,TRUE,"TOC";#N/A,#N/A,TRUE,"Assum";#N/A,#N/A,TRUE,"Op-BS";#N/A,#N/A,TRUE,"IS";#N/A,#N/A,TRUE,"BSCF";#N/A,#N/A,TRUE,"Ratios";#N/A,#N/A,TRUE,"Sens";#N/A,#N/A,TRUE,"Holmes_IS";#N/A,#N/A,TRUE,"Holmes_BSCF";#N/A,#N/A,TRUE,"Holmes_Rat";#N/A,#N/A,TRUE,"Hound_IS";#N/A,#N/A,TRUE,"Hound_BSCF";#N/A,#N/A,TRUE,"Hound_Rat";#N/A,#N/A,TRUE,"Hound_DCF1"}</definedName>
    <definedName name="_________no3" localSheetId="0" hidden="1">{#N/A,#N/A,TRUE,"TOC";#N/A,#N/A,TRUE,"Assum";#N/A,#N/A,TRUE,"Op-BS";#N/A,#N/A,TRUE,"IS";#N/A,#N/A,TRUE,"BSCF";#N/A,#N/A,TRUE,"Ratios";#N/A,#N/A,TRUE,"Sens";#N/A,#N/A,TRUE,"Holmes_IS";#N/A,#N/A,TRUE,"Holmes_BSCF";#N/A,#N/A,TRUE,"Holmes_Rat";#N/A,#N/A,TRUE,"Hound_IS";#N/A,#N/A,TRUE,"Hound_BSCF";#N/A,#N/A,TRUE,"Hound_Rat";#N/A,#N/A,TRUE,"Hound_DCF1"}</definedName>
    <definedName name="_________no3" hidden="1">{#N/A,#N/A,TRUE,"TOC";#N/A,#N/A,TRUE,"Assum";#N/A,#N/A,TRUE,"Op-BS";#N/A,#N/A,TRUE,"IS";#N/A,#N/A,TRUE,"BSCF";#N/A,#N/A,TRUE,"Ratios";#N/A,#N/A,TRUE,"Sens";#N/A,#N/A,TRUE,"Holmes_IS";#N/A,#N/A,TRUE,"Holmes_BSCF";#N/A,#N/A,TRUE,"Holmes_Rat";#N/A,#N/A,TRUE,"Hound_IS";#N/A,#N/A,TRUE,"Hound_BSCF";#N/A,#N/A,TRUE,"Hound_Rat";#N/A,#N/A,TRUE,"Hound_DCF1"}</definedName>
    <definedName name="_________ok2" localSheetId="1">[0]!is1b,[0]!is1c,[0]!STATS2,[0]!STATS3</definedName>
    <definedName name="_________ok2" localSheetId="0">[0]!is1b,[0]!is1c,[0]!STATS2,[0]!STATS3</definedName>
    <definedName name="_________ok2">[0]!is1b,[0]!is1c,[0]!STATS2,[0]!STATS3</definedName>
    <definedName name="_________OLD2" localSheetId="1" hidden="1">#REF!</definedName>
    <definedName name="_________OLD2" localSheetId="0" hidden="1">#REF!</definedName>
    <definedName name="_________OLD2" hidden="1">#REF!</definedName>
    <definedName name="_________P1" localSheetId="1">[0]!________P1</definedName>
    <definedName name="_________P1" localSheetId="0">[0]!________P1</definedName>
    <definedName name="_________P1">[0]!________P1</definedName>
    <definedName name="_________rlw2" localSheetId="1">[0]!is1b,[0]!is1c,[0]!STATS2,[0]!STATS3</definedName>
    <definedName name="_________rlw2" localSheetId="0">[0]!is1b,[0]!is1c,[0]!STATS2,[0]!STATS3</definedName>
    <definedName name="_________rlw2">[0]!is1b,[0]!is1c,[0]!STATS2,[0]!STATS3</definedName>
    <definedName name="_________s2" localSheetId="1" hidden="1">{#N/A,#N/A,FALSE,"PROP. DESCRIPTION"}</definedName>
    <definedName name="_________s2" localSheetId="0" hidden="1">{#N/A,#N/A,FALSE,"PROP. DESCRIPTION"}</definedName>
    <definedName name="_________s2" hidden="1">{#N/A,#N/A,FALSE,"PROP. DESCRIPTION"}</definedName>
    <definedName name="_________sp500">#REF!</definedName>
    <definedName name="_________the2" localSheetId="1">[0]!is1b,[0]!is1c,[0]!STATS2,[0]!STATS3</definedName>
    <definedName name="_________the2" localSheetId="0">[0]!is1b,[0]!is1c,[0]!STATS2,[0]!STATS3</definedName>
    <definedName name="_________the2">[0]!is1b,[0]!is1c,[0]!STATS2,[0]!STATS3</definedName>
    <definedName name="_________UTX2" localSheetId="1">[0]!is1b,[0]!is1c,[0]!STATS2,[0]!STATS3</definedName>
    <definedName name="_________UTX2" localSheetId="0">[0]!is1b,[0]!is1c,[0]!STATS2,[0]!STATS3</definedName>
    <definedName name="_________UTX2">[0]!is1b,[0]!is1c,[0]!STATS2,[0]!STATS3</definedName>
    <definedName name="________153060" localSheetId="1">#REF!</definedName>
    <definedName name="________153060" localSheetId="0">#REF!</definedName>
    <definedName name="________153060">#REF!</definedName>
    <definedName name="________a1" localSheetId="1" hidden="1">{"Assump",#N/A,TRUE,"Proforma";"first",#N/A,TRUE,"Proforma";"second",#N/A,TRUE,"Proforma";"lease1",#N/A,TRUE,"Proforma";"lease2",#N/A,TRUE,"Proforma"}</definedName>
    <definedName name="________a1" localSheetId="0" hidden="1">{"Assump",#N/A,TRUE,"Proforma";"first",#N/A,TRUE,"Proforma";"second",#N/A,TRUE,"Proforma";"lease1",#N/A,TRUE,"Proforma";"lease2",#N/A,TRUE,"Proforma"}</definedName>
    <definedName name="________a1" hidden="1">{"Assump",#N/A,TRUE,"Proforma";"first",#N/A,TRUE,"Proforma";"second",#N/A,TRUE,"Proforma";"lease1",#N/A,TRUE,"Proforma";"lease2",#N/A,TRUE,"Proforma"}</definedName>
    <definedName name="________c" localSheetId="1" hidden="1">{#N/A,#N/A,FALSE,"Layout Cash Flow"}</definedName>
    <definedName name="________c" localSheetId="0" hidden="1">{#N/A,#N/A,FALSE,"Layout Cash Flow"}</definedName>
    <definedName name="________c" hidden="1">{#N/A,#N/A,FALSE,"Layout Cash Flow"}</definedName>
    <definedName name="________df1" localSheetId="1">{#N/A,#N/A,FALSE,"Calc";#N/A,#N/A,FALSE,"Sensitivity";#N/A,#N/A,FALSE,"LT Earn.Dil.";#N/A,#N/A,FALSE,"Dil. AVP"}</definedName>
    <definedName name="________df1" localSheetId="0">{#N/A,#N/A,FALSE,"Calc";#N/A,#N/A,FALSE,"Sensitivity";#N/A,#N/A,FALSE,"LT Earn.Dil.";#N/A,#N/A,FALSE,"Dil. AVP"}</definedName>
    <definedName name="________df1">{#N/A,#N/A,FALSE,"Calc";#N/A,#N/A,FALSE,"Sensitivity";#N/A,#N/A,FALSE,"LT Earn.Dil.";#N/A,#N/A,FALSE,"Dil. AVP"}</definedName>
    <definedName name="________df2" localSheetId="1">{#N/A,#N/A,FALSE,"Calc";#N/A,#N/A,FALSE,"Sensitivity";#N/A,#N/A,FALSE,"LT Earn.Dil.";#N/A,#N/A,FALSE,"Dil. AVP"}</definedName>
    <definedName name="________df2" localSheetId="0">{#N/A,#N/A,FALSE,"Calc";#N/A,#N/A,FALSE,"Sensitivity";#N/A,#N/A,FALSE,"LT Earn.Dil.";#N/A,#N/A,FALSE,"Dil. AVP"}</definedName>
    <definedName name="________df2">{#N/A,#N/A,FALSE,"Calc";#N/A,#N/A,FALSE,"Sensitivity";#N/A,#N/A,FALSE,"LT Earn.Dil.";#N/A,#N/A,FALSE,"Dil. AVP"}</definedName>
    <definedName name="________FG1" localSheetId="1" hidden="1">{"schedule1",#N/A,FALSE,"Sheet1";"schedule2",#N/A,FALSE,"Sheet1";"schedule3",#N/A,FALSE,"Sheet1";"schedule4",#N/A,FALSE,"Sheet1";"schedule5",#N/A,FALSE,"Sheet1";"schedule6",#N/A,FALSE,"Sheet1"}</definedName>
    <definedName name="________FG1" localSheetId="0" hidden="1">{"schedule1",#N/A,FALSE,"Sheet1";"schedule2",#N/A,FALSE,"Sheet1";"schedule3",#N/A,FALSE,"Sheet1";"schedule4",#N/A,FALSE,"Sheet1";"schedule5",#N/A,FALSE,"Sheet1";"schedule6",#N/A,FALSE,"Sheet1"}</definedName>
    <definedName name="________FG1" hidden="1">{"schedule1",#N/A,FALSE,"Sheet1";"schedule2",#N/A,FALSE,"Sheet1";"schedule3",#N/A,FALSE,"Sheet1";"schedule4",#N/A,FALSE,"Sheet1";"schedule5",#N/A,FALSE,"Sheet1";"schedule6",#N/A,FALSE,"Sheet1"}</definedName>
    <definedName name="________FYE2">#REF!</definedName>
    <definedName name="________hd1" localSheetId="1">{#N/A,#N/A,FALSE,"Calc";#N/A,#N/A,FALSE,"Sensitivity";#N/A,#N/A,FALSE,"LT Earn.Dil.";#N/A,#N/A,FALSE,"Dil. AVP"}</definedName>
    <definedName name="________hd1" localSheetId="0">{#N/A,#N/A,FALSE,"Calc";#N/A,#N/A,FALSE,"Sensitivity";#N/A,#N/A,FALSE,"LT Earn.Dil.";#N/A,#N/A,FALSE,"Dil. AVP"}</definedName>
    <definedName name="________hd1">{#N/A,#N/A,FALSE,"Calc";#N/A,#N/A,FALSE,"Sensitivity";#N/A,#N/A,FALSE,"LT Earn.Dil.";#N/A,#N/A,FALSE,"Dil. AVP"}</definedName>
    <definedName name="________hd2" localSheetId="1">{#N/A,#N/A,FALSE,"Calc";#N/A,#N/A,FALSE,"Sensitivity";#N/A,#N/A,FALSE,"LT Earn.Dil.";#N/A,#N/A,FALSE,"Dil. AVP"}</definedName>
    <definedName name="________hd2" localSheetId="0">{#N/A,#N/A,FALSE,"Calc";#N/A,#N/A,FALSE,"Sensitivity";#N/A,#N/A,FALSE,"LT Earn.Dil.";#N/A,#N/A,FALSE,"Dil. AVP"}</definedName>
    <definedName name="________hd2">{#N/A,#N/A,FALSE,"Calc";#N/A,#N/A,FALSE,"Sensitivity";#N/A,#N/A,FALSE,"LT Earn.Dil.";#N/A,#N/A,FALSE,"Dil. AVP"}</definedName>
    <definedName name="________LTM2">#REF!</definedName>
    <definedName name="________OLD2" hidden="1">#REF!</definedName>
    <definedName name="________P1">#N/A</definedName>
    <definedName name="________s2" localSheetId="1" hidden="1">{#N/A,#N/A,FALSE,"PROP. DESCRIPTION"}</definedName>
    <definedName name="________s2" localSheetId="0" hidden="1">{#N/A,#N/A,FALSE,"PROP. DESCRIPTION"}</definedName>
    <definedName name="________s2" hidden="1">{#N/A,#N/A,FALSE,"PROP. DESCRIPTION"}</definedName>
    <definedName name="________sp500">#REF!</definedName>
    <definedName name="________wrn1" localSheetId="1" hidden="1">{"schedule1",#N/A,FALSE,"Sheet1";"schedule2",#N/A,FALSE,"Sheet1";"schedule3",#N/A,FALSE,"Sheet1";"schedule4",#N/A,FALSE,"Sheet1";"schedule5",#N/A,FALSE,"Sheet1";"schedule6",#N/A,FALSE,"Sheet1"}</definedName>
    <definedName name="________wrn1" localSheetId="0" hidden="1">{"schedule1",#N/A,FALSE,"Sheet1";"schedule2",#N/A,FALSE,"Sheet1";"schedule3",#N/A,FALSE,"Sheet1";"schedule4",#N/A,FALSE,"Sheet1";"schedule5",#N/A,FALSE,"Sheet1";"schedule6",#N/A,FALSE,"Sheet1"}</definedName>
    <definedName name="________wrn1" hidden="1">{"schedule1",#N/A,FALSE,"Sheet1";"schedule2",#N/A,FALSE,"Sheet1";"schedule3",#N/A,FALSE,"Sheet1";"schedule4",#N/A,FALSE,"Sheet1";"schedule5",#N/A,FALSE,"Sheet1";"schedule6",#N/A,FALSE,"Sheet1"}</definedName>
    <definedName name="_______153060">#REF!</definedName>
    <definedName name="_______a1" localSheetId="1" hidden="1">{"Assump",#N/A,TRUE,"Proforma";"first",#N/A,TRUE,"Proforma";"second",#N/A,TRUE,"Proforma";"lease1",#N/A,TRUE,"Proforma";"lease2",#N/A,TRUE,"Proforma"}</definedName>
    <definedName name="_______a1" localSheetId="0" hidden="1">{"Assump",#N/A,TRUE,"Proforma";"first",#N/A,TRUE,"Proforma";"second",#N/A,TRUE,"Proforma";"lease1",#N/A,TRUE,"Proforma";"lease2",#N/A,TRUE,"Proforma"}</definedName>
    <definedName name="_______a1" hidden="1">{"Assump",#N/A,TRUE,"Proforma";"first",#N/A,TRUE,"Proforma";"second",#N/A,TRUE,"Proforma";"lease1",#N/A,TRUE,"Proforma";"lease2",#N/A,TRUE,"Proforma"}</definedName>
    <definedName name="_______an1" localSheetId="1">[0]!is1b,[0]!is1c,[0]!STATS2,[0]!STATS3</definedName>
    <definedName name="_______an1" localSheetId="0">[0]!is1b,[0]!is1c,[0]!STATS2,[0]!STATS3</definedName>
    <definedName name="_______an1">[0]!is1b,[0]!is1c,[0]!STATS2,[0]!STATS3</definedName>
    <definedName name="_______c" localSheetId="1" hidden="1">{#N/A,#N/A,FALSE,"Layout Cash Flow"}</definedName>
    <definedName name="_______c" localSheetId="0" hidden="1">{#N/A,#N/A,FALSE,"Layout Cash Flow"}</definedName>
    <definedName name="_______c" hidden="1">{#N/A,#N/A,FALSE,"Layout Cash Flow"}</definedName>
    <definedName name="_______df1" localSheetId="1">{#N/A,#N/A,FALSE,"Calc";#N/A,#N/A,FALSE,"Sensitivity";#N/A,#N/A,FALSE,"LT Earn.Dil.";#N/A,#N/A,FALSE,"Dil. AVP"}</definedName>
    <definedName name="_______df1" localSheetId="0">{#N/A,#N/A,FALSE,"Calc";#N/A,#N/A,FALSE,"Sensitivity";#N/A,#N/A,FALSE,"LT Earn.Dil.";#N/A,#N/A,FALSE,"Dil. AVP"}</definedName>
    <definedName name="_______df1">{#N/A,#N/A,FALSE,"Calc";#N/A,#N/A,FALSE,"Sensitivity";#N/A,#N/A,FALSE,"LT Earn.Dil.";#N/A,#N/A,FALSE,"Dil. AVP"}</definedName>
    <definedName name="_______df2" localSheetId="1">{#N/A,#N/A,FALSE,"Calc";#N/A,#N/A,FALSE,"Sensitivity";#N/A,#N/A,FALSE,"LT Earn.Dil.";#N/A,#N/A,FALSE,"Dil. AVP"}</definedName>
    <definedName name="_______df2" localSheetId="0">{#N/A,#N/A,FALSE,"Calc";#N/A,#N/A,FALSE,"Sensitivity";#N/A,#N/A,FALSE,"LT Earn.Dil.";#N/A,#N/A,FALSE,"Dil. AVP"}</definedName>
    <definedName name="_______df2">{#N/A,#N/A,FALSE,"Calc";#N/A,#N/A,FALSE,"Sensitivity";#N/A,#N/A,FALSE,"LT Earn.Dil.";#N/A,#N/A,FALSE,"Dil. AVP"}</definedName>
    <definedName name="_______FG1" localSheetId="1" hidden="1">{"schedule1",#N/A,FALSE,"Sheet1";"schedule2",#N/A,FALSE,"Sheet1";"schedule3",#N/A,FALSE,"Sheet1";"schedule4",#N/A,FALSE,"Sheet1";"schedule5",#N/A,FALSE,"Sheet1";"schedule6",#N/A,FALSE,"Sheet1"}</definedName>
    <definedName name="_______FG1" localSheetId="0" hidden="1">{"schedule1",#N/A,FALSE,"Sheet1";"schedule2",#N/A,FALSE,"Sheet1";"schedule3",#N/A,FALSE,"Sheet1";"schedule4",#N/A,FALSE,"Sheet1";"schedule5",#N/A,FALSE,"Sheet1";"schedule6",#N/A,FALSE,"Sheet1"}</definedName>
    <definedName name="_______FG1" hidden="1">{"schedule1",#N/A,FALSE,"Sheet1";"schedule2",#N/A,FALSE,"Sheet1";"schedule3",#N/A,FALSE,"Sheet1";"schedule4",#N/A,FALSE,"Sheet1";"schedule5",#N/A,FALSE,"Sheet1";"schedule6",#N/A,FALSE,"Sheet1"}</definedName>
    <definedName name="_______FYE2">#REF!</definedName>
    <definedName name="_______hd1" localSheetId="1">{#N/A,#N/A,FALSE,"Calc";#N/A,#N/A,FALSE,"Sensitivity";#N/A,#N/A,FALSE,"LT Earn.Dil.";#N/A,#N/A,FALSE,"Dil. AVP"}</definedName>
    <definedName name="_______hd1" localSheetId="0">{#N/A,#N/A,FALSE,"Calc";#N/A,#N/A,FALSE,"Sensitivity";#N/A,#N/A,FALSE,"LT Earn.Dil.";#N/A,#N/A,FALSE,"Dil. AVP"}</definedName>
    <definedName name="_______hd1">{#N/A,#N/A,FALSE,"Calc";#N/A,#N/A,FALSE,"Sensitivity";#N/A,#N/A,FALSE,"LT Earn.Dil.";#N/A,#N/A,FALSE,"Dil. AVP"}</definedName>
    <definedName name="_______hd2" localSheetId="1">{#N/A,#N/A,FALSE,"Calc";#N/A,#N/A,FALSE,"Sensitivity";#N/A,#N/A,FALSE,"LT Earn.Dil.";#N/A,#N/A,FALSE,"Dil. AVP"}</definedName>
    <definedName name="_______hd2" localSheetId="0">{#N/A,#N/A,FALSE,"Calc";#N/A,#N/A,FALSE,"Sensitivity";#N/A,#N/A,FALSE,"LT Earn.Dil.";#N/A,#N/A,FALSE,"Dil. AVP"}</definedName>
    <definedName name="_______hd2">{#N/A,#N/A,FALSE,"Calc";#N/A,#N/A,FALSE,"Sensitivity";#N/A,#N/A,FALSE,"LT Earn.Dil.";#N/A,#N/A,FALSE,"Dil. AVP"}</definedName>
    <definedName name="_______LTM2">#REF!</definedName>
    <definedName name="_______New2" localSheetId="1" hidden="1">{#N/A,#N/A,FALSE,"PROP. DESCRIPTION"}</definedName>
    <definedName name="_______New2" localSheetId="0" hidden="1">{#N/A,#N/A,FALSE,"PROP. DESCRIPTION"}</definedName>
    <definedName name="_______New2" hidden="1">{#N/A,#N/A,FALSE,"PROP. DESCRIPTION"}</definedName>
    <definedName name="_______no3" localSheetId="1" hidden="1">{#N/A,#N/A,TRUE,"TOC";#N/A,#N/A,TRUE,"Assum";#N/A,#N/A,TRUE,"Op-BS";#N/A,#N/A,TRUE,"IS";#N/A,#N/A,TRUE,"BSCF";#N/A,#N/A,TRUE,"Ratios";#N/A,#N/A,TRUE,"Sens";#N/A,#N/A,TRUE,"Holmes_IS";#N/A,#N/A,TRUE,"Holmes_BSCF";#N/A,#N/A,TRUE,"Holmes_Rat";#N/A,#N/A,TRUE,"Hound_IS";#N/A,#N/A,TRUE,"Hound_BSCF";#N/A,#N/A,TRUE,"Hound_Rat";#N/A,#N/A,TRUE,"Hound_DCF1"}</definedName>
    <definedName name="_______no3" localSheetId="0" hidden="1">{#N/A,#N/A,TRUE,"TOC";#N/A,#N/A,TRUE,"Assum";#N/A,#N/A,TRUE,"Op-BS";#N/A,#N/A,TRUE,"IS";#N/A,#N/A,TRUE,"BSCF";#N/A,#N/A,TRUE,"Ratios";#N/A,#N/A,TRUE,"Sens";#N/A,#N/A,TRUE,"Holmes_IS";#N/A,#N/A,TRUE,"Holmes_BSCF";#N/A,#N/A,TRUE,"Holmes_Rat";#N/A,#N/A,TRUE,"Hound_IS";#N/A,#N/A,TRUE,"Hound_BSCF";#N/A,#N/A,TRUE,"Hound_Rat";#N/A,#N/A,TRUE,"Hound_DCF1"}</definedName>
    <definedName name="_______no3" hidden="1">{#N/A,#N/A,TRUE,"TOC";#N/A,#N/A,TRUE,"Assum";#N/A,#N/A,TRUE,"Op-BS";#N/A,#N/A,TRUE,"IS";#N/A,#N/A,TRUE,"BSCF";#N/A,#N/A,TRUE,"Ratios";#N/A,#N/A,TRUE,"Sens";#N/A,#N/A,TRUE,"Holmes_IS";#N/A,#N/A,TRUE,"Holmes_BSCF";#N/A,#N/A,TRUE,"Holmes_Rat";#N/A,#N/A,TRUE,"Hound_IS";#N/A,#N/A,TRUE,"Hound_BSCF";#N/A,#N/A,TRUE,"Hound_Rat";#N/A,#N/A,TRUE,"Hound_DCF1"}</definedName>
    <definedName name="_______ok2" localSheetId="1">[0]!is1b,[0]!is1c,[0]!STATS2,[0]!STATS3</definedName>
    <definedName name="_______ok2" localSheetId="0">[0]!is1b,[0]!is1c,[0]!STATS2,[0]!STATS3</definedName>
    <definedName name="_______ok2">[0]!is1b,[0]!is1c,[0]!STATS2,[0]!STATS3</definedName>
    <definedName name="_______P1" localSheetId="1">[0]!______P1</definedName>
    <definedName name="_______P1" localSheetId="0">[0]!______P1</definedName>
    <definedName name="_______P1">[0]!______P1</definedName>
    <definedName name="_______rlw2" localSheetId="1">[0]!is1b,[0]!is1c,[0]!STATS2,[0]!STATS3</definedName>
    <definedName name="_______rlw2" localSheetId="0">[0]!is1b,[0]!is1c,[0]!STATS2,[0]!STATS3</definedName>
    <definedName name="_______rlw2">[0]!is1b,[0]!is1c,[0]!STATS2,[0]!STATS3</definedName>
    <definedName name="_______s2" localSheetId="1" hidden="1">{#N/A,#N/A,FALSE,"PROP. DESCRIPTION"}</definedName>
    <definedName name="_______s2" localSheetId="0" hidden="1">{#N/A,#N/A,FALSE,"PROP. DESCRIPTION"}</definedName>
    <definedName name="_______s2" hidden="1">{#N/A,#N/A,FALSE,"PROP. DESCRIPTION"}</definedName>
    <definedName name="_______sp500">#REF!</definedName>
    <definedName name="_______the2" localSheetId="1">[0]!is1b,[0]!is1c,[0]!STATS2,[0]!STATS3</definedName>
    <definedName name="_______the2" localSheetId="0">[0]!is1b,[0]!is1c,[0]!STATS2,[0]!STATS3</definedName>
    <definedName name="_______the2">[0]!is1b,[0]!is1c,[0]!STATS2,[0]!STATS3</definedName>
    <definedName name="_______UTX2" localSheetId="1">[0]!is1b,[0]!is1c,[0]!STATS2,[0]!STATS3</definedName>
    <definedName name="_______UTX2" localSheetId="0">[0]!is1b,[0]!is1c,[0]!STATS2,[0]!STATS3</definedName>
    <definedName name="_______UTX2">[0]!is1b,[0]!is1c,[0]!STATS2,[0]!STATS3</definedName>
    <definedName name="_______wrn1" localSheetId="1" hidden="1">{"schedule1",#N/A,FALSE,"Sheet1";"schedule2",#N/A,FALSE,"Sheet1";"schedule3",#N/A,FALSE,"Sheet1";"schedule4",#N/A,FALSE,"Sheet1";"schedule5",#N/A,FALSE,"Sheet1";"schedule6",#N/A,FALSE,"Sheet1"}</definedName>
    <definedName name="_______wrn1" localSheetId="0" hidden="1">{"schedule1",#N/A,FALSE,"Sheet1";"schedule2",#N/A,FALSE,"Sheet1";"schedule3",#N/A,FALSE,"Sheet1";"schedule4",#N/A,FALSE,"Sheet1";"schedule5",#N/A,FALSE,"Sheet1";"schedule6",#N/A,FALSE,"Sheet1"}</definedName>
    <definedName name="_______wrn1" hidden="1">{"schedule1",#N/A,FALSE,"Sheet1";"schedule2",#N/A,FALSE,"Sheet1";"schedule3",#N/A,FALSE,"Sheet1";"schedule4",#N/A,FALSE,"Sheet1";"schedule5",#N/A,FALSE,"Sheet1";"schedule6",#N/A,FALSE,"Sheet1"}</definedName>
    <definedName name="______153060">#REF!</definedName>
    <definedName name="______a1" localSheetId="1" hidden="1">{"Assump",#N/A,TRUE,"Proforma";"first",#N/A,TRUE,"Proforma";"second",#N/A,TRUE,"Proforma";"lease1",#N/A,TRUE,"Proforma";"lease2",#N/A,TRUE,"Proforma"}</definedName>
    <definedName name="______a1" localSheetId="0" hidden="1">{"Assump",#N/A,TRUE,"Proforma";"first",#N/A,TRUE,"Proforma";"second",#N/A,TRUE,"Proforma";"lease1",#N/A,TRUE,"Proforma";"lease2",#N/A,TRUE,"Proforma"}</definedName>
    <definedName name="______a1" hidden="1">{"Assump",#N/A,TRUE,"Proforma";"first",#N/A,TRUE,"Proforma";"second",#N/A,TRUE,"Proforma";"lease1",#N/A,TRUE,"Proforma";"lease2",#N/A,TRUE,"Proforma"}</definedName>
    <definedName name="______an1" localSheetId="1">[0]!is1b,[0]!is1c,[0]!STATS2,[0]!STATS3</definedName>
    <definedName name="______an1" localSheetId="0">[0]!is1b,[0]!is1c,[0]!STATS2,[0]!STATS3</definedName>
    <definedName name="______an1">[0]!is1b,[0]!is1c,[0]!STATS2,[0]!STATS3</definedName>
    <definedName name="______c" localSheetId="1" hidden="1">{#N/A,#N/A,FALSE,"Layout Cash Flow"}</definedName>
    <definedName name="______c" localSheetId="0" hidden="1">{#N/A,#N/A,FALSE,"Layout Cash Flow"}</definedName>
    <definedName name="______c" hidden="1">{#N/A,#N/A,FALSE,"Layout Cash Flow"}</definedName>
    <definedName name="______df1" localSheetId="1">{#N/A,#N/A,FALSE,"Calc";#N/A,#N/A,FALSE,"Sensitivity";#N/A,#N/A,FALSE,"LT Earn.Dil.";#N/A,#N/A,FALSE,"Dil. AVP"}</definedName>
    <definedName name="______df1" localSheetId="0">{#N/A,#N/A,FALSE,"Calc";#N/A,#N/A,FALSE,"Sensitivity";#N/A,#N/A,FALSE,"LT Earn.Dil.";#N/A,#N/A,FALSE,"Dil. AVP"}</definedName>
    <definedName name="______df1">{#N/A,#N/A,FALSE,"Calc";#N/A,#N/A,FALSE,"Sensitivity";#N/A,#N/A,FALSE,"LT Earn.Dil.";#N/A,#N/A,FALSE,"Dil. AVP"}</definedName>
    <definedName name="______df2" localSheetId="1">{#N/A,#N/A,FALSE,"Calc";#N/A,#N/A,FALSE,"Sensitivity";#N/A,#N/A,FALSE,"LT Earn.Dil.";#N/A,#N/A,FALSE,"Dil. AVP"}</definedName>
    <definedName name="______df2" localSheetId="0">{#N/A,#N/A,FALSE,"Calc";#N/A,#N/A,FALSE,"Sensitivity";#N/A,#N/A,FALSE,"LT Earn.Dil.";#N/A,#N/A,FALSE,"Dil. AVP"}</definedName>
    <definedName name="______df2">{#N/A,#N/A,FALSE,"Calc";#N/A,#N/A,FALSE,"Sensitivity";#N/A,#N/A,FALSE,"LT Earn.Dil.";#N/A,#N/A,FALSE,"Dil. AVP"}</definedName>
    <definedName name="______FG1" localSheetId="1" hidden="1">{"schedule1",#N/A,FALSE,"Sheet1";"schedule2",#N/A,FALSE,"Sheet1";"schedule3",#N/A,FALSE,"Sheet1";"schedule4",#N/A,FALSE,"Sheet1";"schedule5",#N/A,FALSE,"Sheet1";"schedule6",#N/A,FALSE,"Sheet1"}</definedName>
    <definedName name="______FG1" localSheetId="0" hidden="1">{"schedule1",#N/A,FALSE,"Sheet1";"schedule2",#N/A,FALSE,"Sheet1";"schedule3",#N/A,FALSE,"Sheet1";"schedule4",#N/A,FALSE,"Sheet1";"schedule5",#N/A,FALSE,"Sheet1";"schedule6",#N/A,FALSE,"Sheet1"}</definedName>
    <definedName name="______FG1" hidden="1">{"schedule1",#N/A,FALSE,"Sheet1";"schedule2",#N/A,FALSE,"Sheet1";"schedule3",#N/A,FALSE,"Sheet1";"schedule4",#N/A,FALSE,"Sheet1";"schedule5",#N/A,FALSE,"Sheet1";"schedule6",#N/A,FALSE,"Sheet1"}</definedName>
    <definedName name="______FYE2">#REF!</definedName>
    <definedName name="______hd1" localSheetId="1">{#N/A,#N/A,FALSE,"Calc";#N/A,#N/A,FALSE,"Sensitivity";#N/A,#N/A,FALSE,"LT Earn.Dil.";#N/A,#N/A,FALSE,"Dil. AVP"}</definedName>
    <definedName name="______hd1" localSheetId="0">{#N/A,#N/A,FALSE,"Calc";#N/A,#N/A,FALSE,"Sensitivity";#N/A,#N/A,FALSE,"LT Earn.Dil.";#N/A,#N/A,FALSE,"Dil. AVP"}</definedName>
    <definedName name="______hd1">{#N/A,#N/A,FALSE,"Calc";#N/A,#N/A,FALSE,"Sensitivity";#N/A,#N/A,FALSE,"LT Earn.Dil.";#N/A,#N/A,FALSE,"Dil. AVP"}</definedName>
    <definedName name="______hd2" localSheetId="1">{#N/A,#N/A,FALSE,"Calc";#N/A,#N/A,FALSE,"Sensitivity";#N/A,#N/A,FALSE,"LT Earn.Dil.";#N/A,#N/A,FALSE,"Dil. AVP"}</definedName>
    <definedName name="______hd2" localSheetId="0">{#N/A,#N/A,FALSE,"Calc";#N/A,#N/A,FALSE,"Sensitivity";#N/A,#N/A,FALSE,"LT Earn.Dil.";#N/A,#N/A,FALSE,"Dil. AVP"}</definedName>
    <definedName name="______hd2">{#N/A,#N/A,FALSE,"Calc";#N/A,#N/A,FALSE,"Sensitivity";#N/A,#N/A,FALSE,"LT Earn.Dil.";#N/A,#N/A,FALSE,"Dil. AVP"}</definedName>
    <definedName name="______LTM2">#REF!</definedName>
    <definedName name="______OLD2" hidden="1">#REF!</definedName>
    <definedName name="______P1">#N/A</definedName>
    <definedName name="______s2" localSheetId="1" hidden="1">{#N/A,#N/A,FALSE,"PROP. DESCRIPTION"}</definedName>
    <definedName name="______s2" localSheetId="0" hidden="1">{#N/A,#N/A,FALSE,"PROP. DESCRIPTION"}</definedName>
    <definedName name="______s2" hidden="1">{#N/A,#N/A,FALSE,"PROP. DESCRIPTION"}</definedName>
    <definedName name="______sp500">#REF!</definedName>
    <definedName name="______wrn1" localSheetId="1" hidden="1">{"schedule1",#N/A,FALSE,"Sheet1";"schedule2",#N/A,FALSE,"Sheet1";"schedule3",#N/A,FALSE,"Sheet1";"schedule4",#N/A,FALSE,"Sheet1";"schedule5",#N/A,FALSE,"Sheet1";"schedule6",#N/A,FALSE,"Sheet1"}</definedName>
    <definedName name="______wrn1" localSheetId="0" hidden="1">{"schedule1",#N/A,FALSE,"Sheet1";"schedule2",#N/A,FALSE,"Sheet1";"schedule3",#N/A,FALSE,"Sheet1";"schedule4",#N/A,FALSE,"Sheet1";"schedule5",#N/A,FALSE,"Sheet1";"schedule6",#N/A,FALSE,"Sheet1"}</definedName>
    <definedName name="______wrn1" hidden="1">{"schedule1",#N/A,FALSE,"Sheet1";"schedule2",#N/A,FALSE,"Sheet1";"schedule3",#N/A,FALSE,"Sheet1";"schedule4",#N/A,FALSE,"Sheet1";"schedule5",#N/A,FALSE,"Sheet1";"schedule6",#N/A,FALSE,"Sheet1"}</definedName>
    <definedName name="_____153060">#REF!</definedName>
    <definedName name="_____a1" localSheetId="1" hidden="1">{"Assump",#N/A,TRUE,"Proforma";"first",#N/A,TRUE,"Proforma";"second",#N/A,TRUE,"Proforma";"lease1",#N/A,TRUE,"Proforma";"lease2",#N/A,TRUE,"Proforma"}</definedName>
    <definedName name="_____a1" localSheetId="0" hidden="1">{"Assump",#N/A,TRUE,"Proforma";"first",#N/A,TRUE,"Proforma";"second",#N/A,TRUE,"Proforma";"lease1",#N/A,TRUE,"Proforma";"lease2",#N/A,TRUE,"Proforma"}</definedName>
    <definedName name="_____a1" hidden="1">{"Assump",#N/A,TRUE,"Proforma";"first",#N/A,TRUE,"Proforma";"second",#N/A,TRUE,"Proforma";"lease1",#N/A,TRUE,"Proforma";"lease2",#N/A,TRUE,"Proforma"}</definedName>
    <definedName name="_____al1" localSheetId="1" hidden="1">{"sheet a",#N/A,FALSE,"A";"sheet b 1",#N/A,FALSE,"B";"sheet b 2",#N/A,FALSE,"B"}</definedName>
    <definedName name="_____al1" localSheetId="0" hidden="1">{"sheet a",#N/A,FALSE,"A";"sheet b 1",#N/A,FALSE,"B";"sheet b 2",#N/A,FALSE,"B"}</definedName>
    <definedName name="_____al1" hidden="1">{"sheet a",#N/A,FALSE,"A";"sheet b 1",#N/A,FALSE,"B";"sheet b 2",#N/A,FALSE,"B"}</definedName>
    <definedName name="_____an1" localSheetId="1">[0]!is1b,[0]!is1c,[0]!STATS2,[0]!STATS3</definedName>
    <definedName name="_____an1" localSheetId="0">[0]!is1b,[0]!is1c,[0]!STATS2,[0]!STATS3</definedName>
    <definedName name="_____an1">[0]!is1b,[0]!is1c,[0]!STATS2,[0]!STATS3</definedName>
    <definedName name="_____c" localSheetId="1" hidden="1">{#N/A,#N/A,FALSE,"Layout Cash Flow"}</definedName>
    <definedName name="_____c" localSheetId="0" hidden="1">{#N/A,#N/A,FALSE,"Layout Cash Flow"}</definedName>
    <definedName name="_____c" hidden="1">{#N/A,#N/A,FALSE,"Layout Cash Flow"}</definedName>
    <definedName name="_____df1" localSheetId="1">{#N/A,#N/A,FALSE,"Calc";#N/A,#N/A,FALSE,"Sensitivity";#N/A,#N/A,FALSE,"LT Earn.Dil.";#N/A,#N/A,FALSE,"Dil. AVP"}</definedName>
    <definedName name="_____df1" localSheetId="0">{#N/A,#N/A,FALSE,"Calc";#N/A,#N/A,FALSE,"Sensitivity";#N/A,#N/A,FALSE,"LT Earn.Dil.";#N/A,#N/A,FALSE,"Dil. AVP"}</definedName>
    <definedName name="_____df1">{#N/A,#N/A,FALSE,"Calc";#N/A,#N/A,FALSE,"Sensitivity";#N/A,#N/A,FALSE,"LT Earn.Dil.";#N/A,#N/A,FALSE,"Dil. AVP"}</definedName>
    <definedName name="_____df2" localSheetId="1">{#N/A,#N/A,FALSE,"Calc";#N/A,#N/A,FALSE,"Sensitivity";#N/A,#N/A,FALSE,"LT Earn.Dil.";#N/A,#N/A,FALSE,"Dil. AVP"}</definedName>
    <definedName name="_____df2" localSheetId="0">{#N/A,#N/A,FALSE,"Calc";#N/A,#N/A,FALSE,"Sensitivity";#N/A,#N/A,FALSE,"LT Earn.Dil.";#N/A,#N/A,FALSE,"Dil. AVP"}</definedName>
    <definedName name="_____df2">{#N/A,#N/A,FALSE,"Calc";#N/A,#N/A,FALSE,"Sensitivity";#N/A,#N/A,FALSE,"LT Earn.Dil.";#N/A,#N/A,FALSE,"Dil. AVP"}</definedName>
    <definedName name="_____FG1" localSheetId="1" hidden="1">{"schedule1",#N/A,FALSE,"Sheet1";"schedule2",#N/A,FALSE,"Sheet1";"schedule3",#N/A,FALSE,"Sheet1";"schedule4",#N/A,FALSE,"Sheet1";"schedule5",#N/A,FALSE,"Sheet1";"schedule6",#N/A,FALSE,"Sheet1"}</definedName>
    <definedName name="_____FG1" localSheetId="0" hidden="1">{"schedule1",#N/A,FALSE,"Sheet1";"schedule2",#N/A,FALSE,"Sheet1";"schedule3",#N/A,FALSE,"Sheet1";"schedule4",#N/A,FALSE,"Sheet1";"schedule5",#N/A,FALSE,"Sheet1";"schedule6",#N/A,FALSE,"Sheet1"}</definedName>
    <definedName name="_____FG1" hidden="1">{"schedule1",#N/A,FALSE,"Sheet1";"schedule2",#N/A,FALSE,"Sheet1";"schedule3",#N/A,FALSE,"Sheet1";"schedule4",#N/A,FALSE,"Sheet1";"schedule5",#N/A,FALSE,"Sheet1";"schedule6",#N/A,FALSE,"Sheet1"}</definedName>
    <definedName name="_____FYE2">#REF!</definedName>
    <definedName name="_____hd1" localSheetId="1">{#N/A,#N/A,FALSE,"Calc";#N/A,#N/A,FALSE,"Sensitivity";#N/A,#N/A,FALSE,"LT Earn.Dil.";#N/A,#N/A,FALSE,"Dil. AVP"}</definedName>
    <definedName name="_____hd1" localSheetId="0">{#N/A,#N/A,FALSE,"Calc";#N/A,#N/A,FALSE,"Sensitivity";#N/A,#N/A,FALSE,"LT Earn.Dil.";#N/A,#N/A,FALSE,"Dil. AVP"}</definedName>
    <definedName name="_____hd1">{#N/A,#N/A,FALSE,"Calc";#N/A,#N/A,FALSE,"Sensitivity";#N/A,#N/A,FALSE,"LT Earn.Dil.";#N/A,#N/A,FALSE,"Dil. AVP"}</definedName>
    <definedName name="_____hd2" localSheetId="1">{#N/A,#N/A,FALSE,"Calc";#N/A,#N/A,FALSE,"Sensitivity";#N/A,#N/A,FALSE,"LT Earn.Dil.";#N/A,#N/A,FALSE,"Dil. AVP"}</definedName>
    <definedName name="_____hd2" localSheetId="0">{#N/A,#N/A,FALSE,"Calc";#N/A,#N/A,FALSE,"Sensitivity";#N/A,#N/A,FALSE,"LT Earn.Dil.";#N/A,#N/A,FALSE,"Dil. AVP"}</definedName>
    <definedName name="_____hd2">{#N/A,#N/A,FALSE,"Calc";#N/A,#N/A,FALSE,"Sensitivity";#N/A,#N/A,FALSE,"LT Earn.Dil.";#N/A,#N/A,FALSE,"Dil. AVP"}</definedName>
    <definedName name="_____LTM2">#REF!</definedName>
    <definedName name="_____New2" localSheetId="1" hidden="1">{#N/A,#N/A,FALSE,"PROP. DESCRIPTION"}</definedName>
    <definedName name="_____New2" localSheetId="0" hidden="1">{#N/A,#N/A,FALSE,"PROP. DESCRIPTION"}</definedName>
    <definedName name="_____New2" hidden="1">{#N/A,#N/A,FALSE,"PROP. DESCRIPTION"}</definedName>
    <definedName name="_____no3" localSheetId="1" hidden="1">{#N/A,#N/A,TRUE,"TOC";#N/A,#N/A,TRUE,"Assum";#N/A,#N/A,TRUE,"Op-BS";#N/A,#N/A,TRUE,"IS";#N/A,#N/A,TRUE,"BSCF";#N/A,#N/A,TRUE,"Ratios";#N/A,#N/A,TRUE,"Sens";#N/A,#N/A,TRUE,"Holmes_IS";#N/A,#N/A,TRUE,"Holmes_BSCF";#N/A,#N/A,TRUE,"Holmes_Rat";#N/A,#N/A,TRUE,"Hound_IS";#N/A,#N/A,TRUE,"Hound_BSCF";#N/A,#N/A,TRUE,"Hound_Rat";#N/A,#N/A,TRUE,"Hound_DCF1"}</definedName>
    <definedName name="_____no3" localSheetId="0" hidden="1">{#N/A,#N/A,TRUE,"TOC";#N/A,#N/A,TRUE,"Assum";#N/A,#N/A,TRUE,"Op-BS";#N/A,#N/A,TRUE,"IS";#N/A,#N/A,TRUE,"BSCF";#N/A,#N/A,TRUE,"Ratios";#N/A,#N/A,TRUE,"Sens";#N/A,#N/A,TRUE,"Holmes_IS";#N/A,#N/A,TRUE,"Holmes_BSCF";#N/A,#N/A,TRUE,"Holmes_Rat";#N/A,#N/A,TRUE,"Hound_IS";#N/A,#N/A,TRUE,"Hound_BSCF";#N/A,#N/A,TRUE,"Hound_Rat";#N/A,#N/A,TRUE,"Hound_DCF1"}</definedName>
    <definedName name="_____no3" hidden="1">{#N/A,#N/A,TRUE,"TOC";#N/A,#N/A,TRUE,"Assum";#N/A,#N/A,TRUE,"Op-BS";#N/A,#N/A,TRUE,"IS";#N/A,#N/A,TRUE,"BSCF";#N/A,#N/A,TRUE,"Ratios";#N/A,#N/A,TRUE,"Sens";#N/A,#N/A,TRUE,"Holmes_IS";#N/A,#N/A,TRUE,"Holmes_BSCF";#N/A,#N/A,TRUE,"Holmes_Rat";#N/A,#N/A,TRUE,"Hound_IS";#N/A,#N/A,TRUE,"Hound_BSCF";#N/A,#N/A,TRUE,"Hound_Rat";#N/A,#N/A,TRUE,"Hound_DCF1"}</definedName>
    <definedName name="_____ok2" localSheetId="1">[0]!is1b,[0]!is1c,[0]!STATS2,[0]!STATS3</definedName>
    <definedName name="_____ok2" localSheetId="0">[0]!is1b,[0]!is1c,[0]!STATS2,[0]!STATS3</definedName>
    <definedName name="_____ok2">[0]!is1b,[0]!is1c,[0]!STATS2,[0]!STATS3</definedName>
    <definedName name="_____OLD2" localSheetId="1" hidden="1">#REF!</definedName>
    <definedName name="_____OLD2" localSheetId="0" hidden="1">#REF!</definedName>
    <definedName name="_____OLD2" hidden="1">#REF!</definedName>
    <definedName name="_____P1" localSheetId="1">[0]!___P1</definedName>
    <definedName name="_____P1" localSheetId="0">[0]!___P1</definedName>
    <definedName name="_____P1">[0]!___P1</definedName>
    <definedName name="_____rlw2" localSheetId="1">[0]!is1b,[0]!is1c,[0]!STATS2,[0]!STATS3</definedName>
    <definedName name="_____rlw2" localSheetId="0">[0]!is1b,[0]!is1c,[0]!STATS2,[0]!STATS3</definedName>
    <definedName name="_____rlw2">[0]!is1b,[0]!is1c,[0]!STATS2,[0]!STATS3</definedName>
    <definedName name="_____s2" localSheetId="1" hidden="1">{#N/A,#N/A,FALSE,"PROP. DESCRIPTION"}</definedName>
    <definedName name="_____s2" localSheetId="0" hidden="1">{#N/A,#N/A,FALSE,"PROP. DESCRIPTION"}</definedName>
    <definedName name="_____s2" hidden="1">{#N/A,#N/A,FALSE,"PROP. DESCRIPTION"}</definedName>
    <definedName name="_____the2" localSheetId="1">[0]!is1b,[0]!is1c,[0]!STATS2,[0]!STATS3</definedName>
    <definedName name="_____the2" localSheetId="0">[0]!is1b,[0]!is1c,[0]!STATS2,[0]!STATS3</definedName>
    <definedName name="_____the2">[0]!is1b,[0]!is1c,[0]!STATS2,[0]!STATS3</definedName>
    <definedName name="_____UTX2" localSheetId="1">[0]!is1b,[0]!is1c,[0]!STATS2,[0]!STATS3</definedName>
    <definedName name="_____UTX2" localSheetId="0">[0]!is1b,[0]!is1c,[0]!STATS2,[0]!STATS3</definedName>
    <definedName name="_____UTX2">[0]!is1b,[0]!is1c,[0]!STATS2,[0]!STATS3</definedName>
    <definedName name="_____wrn1" localSheetId="1" hidden="1">{"schedule1",#N/A,FALSE,"Sheet1";"schedule2",#N/A,FALSE,"Sheet1";"schedule3",#N/A,FALSE,"Sheet1";"schedule4",#N/A,FALSE,"Sheet1";"schedule5",#N/A,FALSE,"Sheet1";"schedule6",#N/A,FALSE,"Sheet1"}</definedName>
    <definedName name="_____wrn1" localSheetId="0" hidden="1">{"schedule1",#N/A,FALSE,"Sheet1";"schedule2",#N/A,FALSE,"Sheet1";"schedule3",#N/A,FALSE,"Sheet1";"schedule4",#N/A,FALSE,"Sheet1";"schedule5",#N/A,FALSE,"Sheet1";"schedule6",#N/A,FALSE,"Sheet1"}</definedName>
    <definedName name="_____wrn1" hidden="1">{"schedule1",#N/A,FALSE,"Sheet1";"schedule2",#N/A,FALSE,"Sheet1";"schedule3",#N/A,FALSE,"Sheet1";"schedule4",#N/A,FALSE,"Sheet1";"schedule5",#N/A,FALSE,"Sheet1";"schedule6",#N/A,FALSE,"Sheet1"}</definedName>
    <definedName name="____153060">#REF!</definedName>
    <definedName name="____a1" localSheetId="1" hidden="1">{"Assump",#N/A,TRUE,"Proforma";"first",#N/A,TRUE,"Proforma";"second",#N/A,TRUE,"Proforma";"lease1",#N/A,TRUE,"Proforma";"lease2",#N/A,TRUE,"Proforma"}</definedName>
    <definedName name="____a1" localSheetId="0" hidden="1">{"Assump",#N/A,TRUE,"Proforma";"first",#N/A,TRUE,"Proforma";"second",#N/A,TRUE,"Proforma";"lease1",#N/A,TRUE,"Proforma";"lease2",#N/A,TRUE,"Proforma"}</definedName>
    <definedName name="____a1" hidden="1">{"Assump",#N/A,TRUE,"Proforma";"first",#N/A,TRUE,"Proforma";"second",#N/A,TRUE,"Proforma";"lease1",#N/A,TRUE,"Proforma";"lease2",#N/A,TRUE,"Proforma"}</definedName>
    <definedName name="____al1" localSheetId="1" hidden="1">{"sheet a",#N/A,FALSE,"A";"sheet b 1",#N/A,FALSE,"B";"sheet b 2",#N/A,FALSE,"B"}</definedName>
    <definedName name="____al1" localSheetId="0" hidden="1">{"sheet a",#N/A,FALSE,"A";"sheet b 1",#N/A,FALSE,"B";"sheet b 2",#N/A,FALSE,"B"}</definedName>
    <definedName name="____al1" hidden="1">{"sheet a",#N/A,FALSE,"A";"sheet b 1",#N/A,FALSE,"B";"sheet b 2",#N/A,FALSE,"B"}</definedName>
    <definedName name="____EXP1" localSheetId="19">#REF!</definedName>
    <definedName name="____EXP1" localSheetId="17">#REF!</definedName>
    <definedName name="____EXP1" localSheetId="18">#REF!</definedName>
    <definedName name="____EXP1" localSheetId="13">#REF!</definedName>
    <definedName name="____EXP1" localSheetId="11">#REF!</definedName>
    <definedName name="____EXP1" localSheetId="12">#REF!</definedName>
    <definedName name="____EXP1" localSheetId="7">#REF!</definedName>
    <definedName name="____EXP1" localSheetId="5">#REF!</definedName>
    <definedName name="____EXP1" localSheetId="6">#REF!</definedName>
    <definedName name="____EXP1">#REF!</definedName>
    <definedName name="____FYE2">#REF!</definedName>
    <definedName name="____LTM2">#REF!</definedName>
    <definedName name="____OLD2" hidden="1">#REF!</definedName>
    <definedName name="____sp500">#REF!</definedName>
    <definedName name="____wrn1" localSheetId="1" hidden="1">{"schedule1",#N/A,FALSE,"Sheet1";"schedule2",#N/A,FALSE,"Sheet1";"schedule3",#N/A,FALSE,"Sheet1";"schedule4",#N/A,FALSE,"Sheet1";"schedule5",#N/A,FALSE,"Sheet1";"schedule6",#N/A,FALSE,"Sheet1"}</definedName>
    <definedName name="____wrn1" localSheetId="0" hidden="1">{"schedule1",#N/A,FALSE,"Sheet1";"schedule2",#N/A,FALSE,"Sheet1";"schedule3",#N/A,FALSE,"Sheet1";"schedule4",#N/A,FALSE,"Sheet1";"schedule5",#N/A,FALSE,"Sheet1";"schedule6",#N/A,FALSE,"Sheet1"}</definedName>
    <definedName name="____wrn1" hidden="1">{"schedule1",#N/A,FALSE,"Sheet1";"schedule2",#N/A,FALSE,"Sheet1";"schedule3",#N/A,FALSE,"Sheet1";"schedule4",#N/A,FALSE,"Sheet1";"schedule5",#N/A,FALSE,"Sheet1";"schedule6",#N/A,FALSE,"Sheet1"}</definedName>
    <definedName name="___153060">#REF!</definedName>
    <definedName name="___a1" localSheetId="1" hidden="1">{"Assump",#N/A,TRUE,"Proforma";"first",#N/A,TRUE,"Proforma";"second",#N/A,TRUE,"Proforma";"lease1",#N/A,TRUE,"Proforma";"lease2",#N/A,TRUE,"Proforma"}</definedName>
    <definedName name="___a1" localSheetId="0" hidden="1">{"Assump",#N/A,TRUE,"Proforma";"first",#N/A,TRUE,"Proforma";"second",#N/A,TRUE,"Proforma";"lease1",#N/A,TRUE,"Proforma";"lease2",#N/A,TRUE,"Proforma"}</definedName>
    <definedName name="___a1" hidden="1">{"Assump",#N/A,TRUE,"Proforma";"first",#N/A,TRUE,"Proforma";"second",#N/A,TRUE,"Proforma";"lease1",#N/A,TRUE,"Proforma";"lease2",#N/A,TRUE,"Proforma"}</definedName>
    <definedName name="___al1" localSheetId="1" hidden="1">{"sheet a",#N/A,FALSE,"A";"sheet b 1",#N/A,FALSE,"B";"sheet b 2",#N/A,FALSE,"B"}</definedName>
    <definedName name="___al1" localSheetId="0" hidden="1">{"sheet a",#N/A,FALSE,"A";"sheet b 1",#N/A,FALSE,"B";"sheet b 2",#N/A,FALSE,"B"}</definedName>
    <definedName name="___al1" hidden="1">{"sheet a",#N/A,FALSE,"A";"sheet b 1",#N/A,FALSE,"B";"sheet b 2",#N/A,FALSE,"B"}</definedName>
    <definedName name="___an1" localSheetId="1">[0]!is1b,[0]!is1c,[0]!STATS2,[0]!STATS3</definedName>
    <definedName name="___an1" localSheetId="0">[0]!is1b,[0]!is1c,[0]!STATS2,[0]!STATS3</definedName>
    <definedName name="___an1">[0]!is1b,[0]!is1c,[0]!STATS2,[0]!STATS3</definedName>
    <definedName name="___c" localSheetId="1" hidden="1">{#N/A,#N/A,FALSE,"Layout Cash Flow"}</definedName>
    <definedName name="___c" localSheetId="0" hidden="1">{#N/A,#N/A,FALSE,"Layout Cash Flow"}</definedName>
    <definedName name="___c" hidden="1">{#N/A,#N/A,FALSE,"Layout Cash Flow"}</definedName>
    <definedName name="___df1" localSheetId="1">{#N/A,#N/A,FALSE,"Calc";#N/A,#N/A,FALSE,"Sensitivity";#N/A,#N/A,FALSE,"LT Earn.Dil.";#N/A,#N/A,FALSE,"Dil. AVP"}</definedName>
    <definedName name="___df1" localSheetId="0">{#N/A,#N/A,FALSE,"Calc";#N/A,#N/A,FALSE,"Sensitivity";#N/A,#N/A,FALSE,"LT Earn.Dil.";#N/A,#N/A,FALSE,"Dil. AVP"}</definedName>
    <definedName name="___df1">{#N/A,#N/A,FALSE,"Calc";#N/A,#N/A,FALSE,"Sensitivity";#N/A,#N/A,FALSE,"LT Earn.Dil.";#N/A,#N/A,FALSE,"Dil. AVP"}</definedName>
    <definedName name="___df2" localSheetId="1">{#N/A,#N/A,FALSE,"Calc";#N/A,#N/A,FALSE,"Sensitivity";#N/A,#N/A,FALSE,"LT Earn.Dil.";#N/A,#N/A,FALSE,"Dil. AVP"}</definedName>
    <definedName name="___df2" localSheetId="0">{#N/A,#N/A,FALSE,"Calc";#N/A,#N/A,FALSE,"Sensitivity";#N/A,#N/A,FALSE,"LT Earn.Dil.";#N/A,#N/A,FALSE,"Dil. AVP"}</definedName>
    <definedName name="___df2">{#N/A,#N/A,FALSE,"Calc";#N/A,#N/A,FALSE,"Sensitivity";#N/A,#N/A,FALSE,"LT Earn.Dil.";#N/A,#N/A,FALSE,"Dil. AVP"}</definedName>
    <definedName name="___FG1" localSheetId="1" hidden="1">{"schedule1",#N/A,FALSE,"Sheet1";"schedule2",#N/A,FALSE,"Sheet1";"schedule3",#N/A,FALSE,"Sheet1";"schedule4",#N/A,FALSE,"Sheet1";"schedule5",#N/A,FALSE,"Sheet1";"schedule6",#N/A,FALSE,"Sheet1"}</definedName>
    <definedName name="___FG1" localSheetId="0" hidden="1">{"schedule1",#N/A,FALSE,"Sheet1";"schedule2",#N/A,FALSE,"Sheet1";"schedule3",#N/A,FALSE,"Sheet1";"schedule4",#N/A,FALSE,"Sheet1";"schedule5",#N/A,FALSE,"Sheet1";"schedule6",#N/A,FALSE,"Sheet1"}</definedName>
    <definedName name="___FG1" hidden="1">{"schedule1",#N/A,FALSE,"Sheet1";"schedule2",#N/A,FALSE,"Sheet1";"schedule3",#N/A,FALSE,"Sheet1";"schedule4",#N/A,FALSE,"Sheet1";"schedule5",#N/A,FALSE,"Sheet1";"schedule6",#N/A,FALSE,"Sheet1"}</definedName>
    <definedName name="___FYE2">#REF!</definedName>
    <definedName name="___hd1" localSheetId="1">{#N/A,#N/A,FALSE,"Calc";#N/A,#N/A,FALSE,"Sensitivity";#N/A,#N/A,FALSE,"LT Earn.Dil.";#N/A,#N/A,FALSE,"Dil. AVP"}</definedName>
    <definedName name="___hd1" localSheetId="0">{#N/A,#N/A,FALSE,"Calc";#N/A,#N/A,FALSE,"Sensitivity";#N/A,#N/A,FALSE,"LT Earn.Dil.";#N/A,#N/A,FALSE,"Dil. AVP"}</definedName>
    <definedName name="___hd1">{#N/A,#N/A,FALSE,"Calc";#N/A,#N/A,FALSE,"Sensitivity";#N/A,#N/A,FALSE,"LT Earn.Dil.";#N/A,#N/A,FALSE,"Dil. AVP"}</definedName>
    <definedName name="___hd2" localSheetId="1">{#N/A,#N/A,FALSE,"Calc";#N/A,#N/A,FALSE,"Sensitivity";#N/A,#N/A,FALSE,"LT Earn.Dil.";#N/A,#N/A,FALSE,"Dil. AVP"}</definedName>
    <definedName name="___hd2" localSheetId="0">{#N/A,#N/A,FALSE,"Calc";#N/A,#N/A,FALSE,"Sensitivity";#N/A,#N/A,FALSE,"LT Earn.Dil.";#N/A,#N/A,FALSE,"Dil. AVP"}</definedName>
    <definedName name="___hd2">{#N/A,#N/A,FALSE,"Calc";#N/A,#N/A,FALSE,"Sensitivity";#N/A,#N/A,FALSE,"LT Earn.Dil.";#N/A,#N/A,FALSE,"Dil. AVP"}</definedName>
    <definedName name="___LTM2">#REF!</definedName>
    <definedName name="___New2" localSheetId="1" hidden="1">{#N/A,#N/A,FALSE,"PROP. DESCRIPTION"}</definedName>
    <definedName name="___New2" localSheetId="0" hidden="1">{#N/A,#N/A,FALSE,"PROP. DESCRIPTION"}</definedName>
    <definedName name="___New2" hidden="1">{#N/A,#N/A,FALSE,"PROP. DESCRIPTION"}</definedName>
    <definedName name="___no3" localSheetId="1" hidden="1">{#N/A,#N/A,TRUE,"TOC";#N/A,#N/A,TRUE,"Assum";#N/A,#N/A,TRUE,"Op-BS";#N/A,#N/A,TRUE,"IS";#N/A,#N/A,TRUE,"BSCF";#N/A,#N/A,TRUE,"Ratios";#N/A,#N/A,TRUE,"Sens";#N/A,#N/A,TRUE,"Holmes_IS";#N/A,#N/A,TRUE,"Holmes_BSCF";#N/A,#N/A,TRUE,"Holmes_Rat";#N/A,#N/A,TRUE,"Hound_IS";#N/A,#N/A,TRUE,"Hound_BSCF";#N/A,#N/A,TRUE,"Hound_Rat";#N/A,#N/A,TRUE,"Hound_DCF1"}</definedName>
    <definedName name="___no3" localSheetId="0" hidden="1">{#N/A,#N/A,TRUE,"TOC";#N/A,#N/A,TRUE,"Assum";#N/A,#N/A,TRUE,"Op-BS";#N/A,#N/A,TRUE,"IS";#N/A,#N/A,TRUE,"BSCF";#N/A,#N/A,TRUE,"Ratios";#N/A,#N/A,TRUE,"Sens";#N/A,#N/A,TRUE,"Holmes_IS";#N/A,#N/A,TRUE,"Holmes_BSCF";#N/A,#N/A,TRUE,"Holmes_Rat";#N/A,#N/A,TRUE,"Hound_IS";#N/A,#N/A,TRUE,"Hound_BSCF";#N/A,#N/A,TRUE,"Hound_Rat";#N/A,#N/A,TRUE,"Hound_DCF1"}</definedName>
    <definedName name="___no3" hidden="1">{#N/A,#N/A,TRUE,"TOC";#N/A,#N/A,TRUE,"Assum";#N/A,#N/A,TRUE,"Op-BS";#N/A,#N/A,TRUE,"IS";#N/A,#N/A,TRUE,"BSCF";#N/A,#N/A,TRUE,"Ratios";#N/A,#N/A,TRUE,"Sens";#N/A,#N/A,TRUE,"Holmes_IS";#N/A,#N/A,TRUE,"Holmes_BSCF";#N/A,#N/A,TRUE,"Holmes_Rat";#N/A,#N/A,TRUE,"Hound_IS";#N/A,#N/A,TRUE,"Hound_BSCF";#N/A,#N/A,TRUE,"Hound_Rat";#N/A,#N/A,TRUE,"Hound_DCF1"}</definedName>
    <definedName name="___ok2" localSheetId="1">[0]!is1b,[0]!is1c,[0]!STATS2,[0]!STATS3</definedName>
    <definedName name="___ok2" localSheetId="0">[0]!is1b,[0]!is1c,[0]!STATS2,[0]!STATS3</definedName>
    <definedName name="___ok2">[0]!is1b,[0]!is1c,[0]!STATS2,[0]!STATS3</definedName>
    <definedName name="___OLD2" localSheetId="1" hidden="1">#REF!</definedName>
    <definedName name="___OLD2" localSheetId="0" hidden="1">#REF!</definedName>
    <definedName name="___OLD2" hidden="1">#REF!</definedName>
    <definedName name="___P1">#N/A</definedName>
    <definedName name="___rlw2" localSheetId="1">[0]!is1b,[0]!is1c,[0]!STATS2,[0]!STATS3</definedName>
    <definedName name="___rlw2" localSheetId="0">[0]!is1b,[0]!is1c,[0]!STATS2,[0]!STATS3</definedName>
    <definedName name="___rlw2">[0]!is1b,[0]!is1c,[0]!STATS2,[0]!STATS3</definedName>
    <definedName name="___s2" localSheetId="1" hidden="1">{#N/A,#N/A,FALSE,"PROP. DESCRIPTION"}</definedName>
    <definedName name="___s2" localSheetId="0" hidden="1">{#N/A,#N/A,FALSE,"PROP. DESCRIPTION"}</definedName>
    <definedName name="___s2" hidden="1">{#N/A,#N/A,FALSE,"PROP. DESCRIPTION"}</definedName>
    <definedName name="___sp500">#REF!</definedName>
    <definedName name="___the2" localSheetId="1">[0]!is1b,[0]!is1c,[0]!STATS2,[0]!STATS3</definedName>
    <definedName name="___the2" localSheetId="0">[0]!is1b,[0]!is1c,[0]!STATS2,[0]!STATS3</definedName>
    <definedName name="___the2">[0]!is1b,[0]!is1c,[0]!STATS2,[0]!STATS3</definedName>
    <definedName name="___UTX2" localSheetId="1">[0]!is1b,[0]!is1c,[0]!STATS2,[0]!STATS3</definedName>
    <definedName name="___UTX2" localSheetId="0">[0]!is1b,[0]!is1c,[0]!STATS2,[0]!STATS3</definedName>
    <definedName name="___UTX2">[0]!is1b,[0]!is1c,[0]!STATS2,[0]!STATS3</definedName>
    <definedName name="___wrn1" localSheetId="1" hidden="1">{"schedule1",#N/A,FALSE,"Sheet1";"schedule2",#N/A,FALSE,"Sheet1";"schedule3",#N/A,FALSE,"Sheet1";"schedule4",#N/A,FALSE,"Sheet1";"schedule5",#N/A,FALSE,"Sheet1";"schedule6",#N/A,FALSE,"Sheet1"}</definedName>
    <definedName name="___wrn1" localSheetId="0" hidden="1">{"schedule1",#N/A,FALSE,"Sheet1";"schedule2",#N/A,FALSE,"Sheet1";"schedule3",#N/A,FALSE,"Sheet1";"schedule4",#N/A,FALSE,"Sheet1";"schedule5",#N/A,FALSE,"Sheet1";"schedule6",#N/A,FALSE,"Sheet1"}</definedName>
    <definedName name="___wrn1" hidden="1">{"schedule1",#N/A,FALSE,"Sheet1";"schedule2",#N/A,FALSE,"Sheet1";"schedule3",#N/A,FALSE,"Sheet1";"schedule4",#N/A,FALSE,"Sheet1";"schedule5",#N/A,FALSE,"Sheet1";"schedule6",#N/A,FALSE,"Sheet1"}</definedName>
    <definedName name="__12__123Graph_BCHART_2A" localSheetId="1" hidden="1">#REF!</definedName>
    <definedName name="__12__123Graph_BCHART_2A" localSheetId="0" hidden="1">#REF!</definedName>
    <definedName name="__12__123Graph_BCHART_2A" hidden="1">#REF!</definedName>
    <definedName name="__123Graph_A" localSheetId="19" hidden="1">#REF!</definedName>
    <definedName name="__123Graph_A" localSheetId="15" hidden="1">#REF!</definedName>
    <definedName name="__123Graph_A" localSheetId="17" hidden="1">#REF!</definedName>
    <definedName name="__123Graph_A" localSheetId="18" hidden="1">#REF!</definedName>
    <definedName name="__123Graph_A" localSheetId="13" hidden="1">#REF!</definedName>
    <definedName name="__123Graph_A" localSheetId="9" hidden="1">#REF!</definedName>
    <definedName name="__123Graph_A" localSheetId="11" hidden="1">#REF!</definedName>
    <definedName name="__123Graph_A" localSheetId="12" hidden="1">#REF!</definedName>
    <definedName name="__123Graph_A" localSheetId="7" hidden="1">#REF!</definedName>
    <definedName name="__123Graph_A" localSheetId="3" hidden="1">#REF!</definedName>
    <definedName name="__123Graph_A" localSheetId="5" hidden="1">#REF!</definedName>
    <definedName name="__123Graph_A" localSheetId="6" hidden="1">#REF!</definedName>
    <definedName name="__123Graph_A" hidden="1">#REF!</definedName>
    <definedName name="__123Graph_ACOLLECTIONS" localSheetId="1" hidden="1">#REF!</definedName>
    <definedName name="__123Graph_ACOLLECTIONS" localSheetId="0" hidden="1">#REF!</definedName>
    <definedName name="__123Graph_ACOLLECTIONS" hidden="1">#REF!</definedName>
    <definedName name="__123Graph_ACurrent" hidden="1">#REF!</definedName>
    <definedName name="__123Graph_AGRAPH1" localSheetId="1" hidden="1">#REF!</definedName>
    <definedName name="__123Graph_AGRAPH1" localSheetId="17" hidden="1">#REF!</definedName>
    <definedName name="__123Graph_AGRAPH1" localSheetId="11" hidden="1">#REF!</definedName>
    <definedName name="__123Graph_AGRAPH1" localSheetId="5" hidden="1">#REF!</definedName>
    <definedName name="__123Graph_AGRAPH1" localSheetId="0" hidden="1">#REF!</definedName>
    <definedName name="__123Graph_AGRAPH1" hidden="1">#REF!</definedName>
    <definedName name="__123Graph_B" localSheetId="1" hidden="1">#REF!</definedName>
    <definedName name="__123Graph_B" localSheetId="17" hidden="1">#REF!</definedName>
    <definedName name="__123Graph_B" localSheetId="11" hidden="1">#REF!</definedName>
    <definedName name="__123Graph_B" localSheetId="5" hidden="1">#REF!</definedName>
    <definedName name="__123Graph_B" localSheetId="0" hidden="1">#REF!</definedName>
    <definedName name="__123Graph_B" hidden="1">#REF!</definedName>
    <definedName name="__123Graph_BCOLLECTIONS" localSheetId="1" hidden="1">#REF!</definedName>
    <definedName name="__123Graph_BCOLLECTIONS" localSheetId="0" hidden="1">#REF!</definedName>
    <definedName name="__123Graph_BCOLLECTIONS" hidden="1">#REF!</definedName>
    <definedName name="__123Graph_BCURRENT" localSheetId="1" hidden="1">#REF!</definedName>
    <definedName name="__123Graph_BCURRENT" localSheetId="0" hidden="1">#REF!</definedName>
    <definedName name="__123Graph_BCURRENT" hidden="1">#REF!</definedName>
    <definedName name="__123Graph_C" localSheetId="1" hidden="1">#REF!</definedName>
    <definedName name="__123Graph_C" localSheetId="0" hidden="1">#REF!</definedName>
    <definedName name="__123Graph_C" hidden="1">#REF!</definedName>
    <definedName name="__123Graph_CCURRENT" localSheetId="1" hidden="1">#REF!</definedName>
    <definedName name="__123Graph_CCURRENT" localSheetId="0" hidden="1">#REF!</definedName>
    <definedName name="__123Graph_CCURRENT" hidden="1">#REF!</definedName>
    <definedName name="__123Graph_D" localSheetId="1" hidden="1">#REF!</definedName>
    <definedName name="__123Graph_D" localSheetId="17" hidden="1">#REF!</definedName>
    <definedName name="__123Graph_D" localSheetId="11" hidden="1">#REF!</definedName>
    <definedName name="__123Graph_D" localSheetId="5" hidden="1">#REF!</definedName>
    <definedName name="__123Graph_D" localSheetId="0" hidden="1">#REF!</definedName>
    <definedName name="__123Graph_D" hidden="1">#REF!</definedName>
    <definedName name="__123Graph_DCURRENT" localSheetId="1" hidden="1">#REF!</definedName>
    <definedName name="__123Graph_DCURRENT" localSheetId="0" hidden="1">#REF!</definedName>
    <definedName name="__123Graph_DCURRENT" hidden="1">#REF!</definedName>
    <definedName name="__123Graph_E" localSheetId="1" hidden="1">#REF!</definedName>
    <definedName name="__123Graph_E" localSheetId="17" hidden="1">#REF!</definedName>
    <definedName name="__123Graph_E" localSheetId="11" hidden="1">#REF!</definedName>
    <definedName name="__123Graph_E" localSheetId="5" hidden="1">#REF!</definedName>
    <definedName name="__123Graph_E" localSheetId="0" hidden="1">#REF!</definedName>
    <definedName name="__123Graph_E" hidden="1">#REF!</definedName>
    <definedName name="__123Graph_F" localSheetId="1" hidden="1">#REF!</definedName>
    <definedName name="__123Graph_F" localSheetId="17" hidden="1">#REF!</definedName>
    <definedName name="__123Graph_F" localSheetId="11" hidden="1">#REF!</definedName>
    <definedName name="__123Graph_F" localSheetId="5" hidden="1">#REF!</definedName>
    <definedName name="__123Graph_F" localSheetId="0" hidden="1">#REF!</definedName>
    <definedName name="__123Graph_F" hidden="1">#REF!</definedName>
    <definedName name="__123Graph_LBL_A" localSheetId="1" hidden="1">#REF!</definedName>
    <definedName name="__123Graph_LBL_A" localSheetId="17" hidden="1">#REF!</definedName>
    <definedName name="__123Graph_LBL_A" localSheetId="11" hidden="1">#REF!</definedName>
    <definedName name="__123Graph_LBL_A" localSheetId="5" hidden="1">#REF!</definedName>
    <definedName name="__123Graph_LBL_A" localSheetId="0" hidden="1">#REF!</definedName>
    <definedName name="__123Graph_LBL_A" hidden="1">#REF!</definedName>
    <definedName name="__123Graph_LBL_AMETPLX" localSheetId="1" hidden="1">#REF!</definedName>
    <definedName name="__123Graph_LBL_AMETPLX" localSheetId="17" hidden="1">#REF!</definedName>
    <definedName name="__123Graph_LBL_AMETPLX" localSheetId="11" hidden="1">#REF!</definedName>
    <definedName name="__123Graph_LBL_AMETPLX" localSheetId="5" hidden="1">#REF!</definedName>
    <definedName name="__123Graph_LBL_AMETPLX" localSheetId="0" hidden="1">#REF!</definedName>
    <definedName name="__123Graph_LBL_AMETPLX" hidden="1">#REF!</definedName>
    <definedName name="__123Graph_LBL_ANDALLAS" localSheetId="1" hidden="1">#REF!</definedName>
    <definedName name="__123Graph_LBL_ANDALLAS" localSheetId="0" hidden="1">#REF!</definedName>
    <definedName name="__123Graph_LBL_ANDALLAS" hidden="1">#REF!</definedName>
    <definedName name="__123Graph_LBL_B" localSheetId="1" hidden="1">#REF!</definedName>
    <definedName name="__123Graph_LBL_B" localSheetId="0" hidden="1">#REF!</definedName>
    <definedName name="__123Graph_LBL_B" hidden="1">#REF!</definedName>
    <definedName name="__123Graph_LBL_BMETPLX" localSheetId="1" hidden="1">#REF!</definedName>
    <definedName name="__123Graph_LBL_BMETPLX" localSheetId="0" hidden="1">#REF!</definedName>
    <definedName name="__123Graph_LBL_BMETPLX" hidden="1">#REF!</definedName>
    <definedName name="__123Graph_LBL_BNDALLAS" localSheetId="1" hidden="1">#REF!</definedName>
    <definedName name="__123Graph_LBL_BNDALLAS" localSheetId="0" hidden="1">#REF!</definedName>
    <definedName name="__123Graph_LBL_BNDALLAS" hidden="1">#REF!</definedName>
    <definedName name="__123Graph_LBL_C" localSheetId="1" hidden="1">#REF!</definedName>
    <definedName name="__123Graph_LBL_C" localSheetId="0" hidden="1">#REF!</definedName>
    <definedName name="__123Graph_LBL_C" hidden="1">#REF!</definedName>
    <definedName name="__123Graph_LBL_CMETPLX" localSheetId="1" hidden="1">#REF!</definedName>
    <definedName name="__123Graph_LBL_CMETPLX" localSheetId="0" hidden="1">#REF!</definedName>
    <definedName name="__123Graph_LBL_CMETPLX" hidden="1">#REF!</definedName>
    <definedName name="__123Graph_LBL_CNDALLAS" localSheetId="1" hidden="1">#REF!</definedName>
    <definedName name="__123Graph_LBL_CNDALLAS" localSheetId="0" hidden="1">#REF!</definedName>
    <definedName name="__123Graph_LBL_CNDALLAS" hidden="1">#REF!</definedName>
    <definedName name="__123Graph_X" localSheetId="19" hidden="1">#REF!</definedName>
    <definedName name="__123Graph_X" localSheetId="15" hidden="1">#REF!</definedName>
    <definedName name="__123Graph_X" localSheetId="17" hidden="1">#REF!</definedName>
    <definedName name="__123Graph_X" localSheetId="18" hidden="1">#REF!</definedName>
    <definedName name="__123Graph_X" localSheetId="13" hidden="1">#REF!</definedName>
    <definedName name="__123Graph_X" localSheetId="9" hidden="1">#REF!</definedName>
    <definedName name="__123Graph_X" localSheetId="11" hidden="1">#REF!</definedName>
    <definedName name="__123Graph_X" localSheetId="12" hidden="1">#REF!</definedName>
    <definedName name="__123Graph_X" localSheetId="7" hidden="1">#REF!</definedName>
    <definedName name="__123Graph_X" localSheetId="3" hidden="1">#REF!</definedName>
    <definedName name="__123Graph_X" localSheetId="5" hidden="1">#REF!</definedName>
    <definedName name="__123Graph_X" localSheetId="6" hidden="1">#REF!</definedName>
    <definedName name="__123Graph_X" hidden="1">#REF!</definedName>
    <definedName name="__123Graph_XCOLLECTIONS" localSheetId="1" hidden="1">#REF!</definedName>
    <definedName name="__123Graph_XCOLLECTIONS" localSheetId="0" hidden="1">#REF!</definedName>
    <definedName name="__123Graph_XCOLLECTIONS" hidden="1">#REF!</definedName>
    <definedName name="__123Graph_XCurrent" hidden="1">#REF!</definedName>
    <definedName name="__123Graph_XGRAPH1" localSheetId="1" hidden="1">#REF!</definedName>
    <definedName name="__123Graph_XGRAPH1" localSheetId="15" hidden="1">#REF!</definedName>
    <definedName name="__123Graph_XGRAPH1" localSheetId="17" hidden="1">#REF!</definedName>
    <definedName name="__123Graph_XGRAPH1" localSheetId="18" hidden="1">#REF!</definedName>
    <definedName name="__123Graph_XGRAPH1" localSheetId="9" hidden="1">#REF!</definedName>
    <definedName name="__123Graph_XGRAPH1" localSheetId="11" hidden="1">#REF!</definedName>
    <definedName name="__123Graph_XGRAPH1" localSheetId="12" hidden="1">#REF!</definedName>
    <definedName name="__123Graph_XGRAPH1" localSheetId="3" hidden="1">#REF!</definedName>
    <definedName name="__123Graph_XGRAPH1" localSheetId="5" hidden="1">#REF!</definedName>
    <definedName name="__123Graph_XGRAPH1" localSheetId="6" hidden="1">#REF!</definedName>
    <definedName name="__123Graph_XGRAPH1" localSheetId="0" hidden="1">#REF!</definedName>
    <definedName name="__123Graph_XGRAPH1" hidden="1">#REF!</definedName>
    <definedName name="__15__123Graph_XCHART_1A" localSheetId="1" hidden="1">#REF!</definedName>
    <definedName name="__15__123Graph_XCHART_1A" localSheetId="0" hidden="1">#REF!</definedName>
    <definedName name="__15__123Graph_XCHART_1A" hidden="1">#REF!</definedName>
    <definedName name="__153060">#REF!</definedName>
    <definedName name="__18__123Graph_XCHART_2A" localSheetId="1" hidden="1">#REF!</definedName>
    <definedName name="__18__123Graph_XCHART_2A" localSheetId="0" hidden="1">#REF!</definedName>
    <definedName name="__18__123Graph_XCHART_2A" hidden="1">#REF!</definedName>
    <definedName name="__3__123Graph_ACHART_1A" localSheetId="1" hidden="1">#REF!</definedName>
    <definedName name="__3__123Graph_ACHART_1A" localSheetId="0" hidden="1">#REF!</definedName>
    <definedName name="__3__123Graph_ACHART_1A" hidden="1">#REF!</definedName>
    <definedName name="__6__123Graph_ACHART_2A" localSheetId="1" hidden="1">#REF!</definedName>
    <definedName name="__6__123Graph_ACHART_2A" localSheetId="0" hidden="1">#REF!</definedName>
    <definedName name="__6__123Graph_ACHART_2A" hidden="1">#REF!</definedName>
    <definedName name="__9__123Graph_BCHART_1A" localSheetId="1" hidden="1">#REF!</definedName>
    <definedName name="__9__123Graph_BCHART_1A" localSheetId="0" hidden="1">#REF!</definedName>
    <definedName name="__9__123Graph_BCHART_1A" hidden="1">#REF!</definedName>
    <definedName name="__a1" localSheetId="1" hidden="1">{"Assump",#N/A,TRUE,"Proforma";"first",#N/A,TRUE,"Proforma";"second",#N/A,TRUE,"Proforma";"lease1",#N/A,TRUE,"Proforma";"lease2",#N/A,TRUE,"Proforma"}</definedName>
    <definedName name="__a1" localSheetId="0" hidden="1">{"Assump",#N/A,TRUE,"Proforma";"first",#N/A,TRUE,"Proforma";"second",#N/A,TRUE,"Proforma";"lease1",#N/A,TRUE,"Proforma";"lease2",#N/A,TRUE,"Proforma"}</definedName>
    <definedName name="__a1" hidden="1">{"Assump",#N/A,TRUE,"Proforma";"first",#N/A,TRUE,"Proforma";"second",#N/A,TRUE,"Proforma";"lease1",#N/A,TRUE,"Proforma";"lease2",#N/A,TRUE,"Proforma"}</definedName>
    <definedName name="__al1" localSheetId="1" hidden="1">{"sheet a",#N/A,FALSE,"A";"sheet b 1",#N/A,FALSE,"B";"sheet b 2",#N/A,FALSE,"B"}</definedName>
    <definedName name="__al1" localSheetId="0" hidden="1">{"sheet a",#N/A,FALSE,"A";"sheet b 1",#N/A,FALSE,"B";"sheet b 2",#N/A,FALSE,"B"}</definedName>
    <definedName name="__al1" hidden="1">{"sheet a",#N/A,FALSE,"A";"sheet b 1",#N/A,FALSE,"B";"sheet b 2",#N/A,FALSE,"B"}</definedName>
    <definedName name="__del1" localSheetId="1" hidden="1">{"Page1",#N/A,FALSE,"7979";"Page2",#N/A,FALSE,"7979";"Page3",#N/A,FALSE,"7979"}</definedName>
    <definedName name="__del1" localSheetId="0" hidden="1">{"Page1",#N/A,FALSE,"7979";"Page2",#N/A,FALSE,"7979";"Page3",#N/A,FALSE,"7979"}</definedName>
    <definedName name="__del1" hidden="1">{"Page1",#N/A,FALSE,"7979";"Page2",#N/A,FALSE,"7979";"Page3",#N/A,FALSE,"7979"}</definedName>
    <definedName name="__e4" localSheetId="1" hidden="1">{"new",#N/A,FALSE,"D";"PROFORMA",#N/A,FALSE,"A";"partial 1",#N/A,FALSE,"B";"partial 2",#N/A,FALSE,"B";"partial 3",#N/A,FALSE,"B";"SMALL CF 1",#N/A,FALSE,"C"}</definedName>
    <definedName name="__e4" localSheetId="0" hidden="1">{"new",#N/A,FALSE,"D";"PROFORMA",#N/A,FALSE,"A";"partial 1",#N/A,FALSE,"B";"partial 2",#N/A,FALSE,"B";"partial 3",#N/A,FALSE,"B";"SMALL CF 1",#N/A,FALSE,"C"}</definedName>
    <definedName name="__e4" hidden="1">{"new",#N/A,FALSE,"D";"PROFORMA",#N/A,FALSE,"A";"partial 1",#N/A,FALSE,"B";"partial 2",#N/A,FALSE,"B";"partial 3",#N/A,FALSE,"B";"SMALL CF 1",#N/A,FALSE,"C"}</definedName>
    <definedName name="__EXP1" localSheetId="19">#REF!</definedName>
    <definedName name="__EXP1" localSheetId="15">#REF!</definedName>
    <definedName name="__EXP1" localSheetId="17">#REF!</definedName>
    <definedName name="__EXP1" localSheetId="18">#REF!</definedName>
    <definedName name="__EXP1" localSheetId="13">#REF!</definedName>
    <definedName name="__EXP1" localSheetId="9">#REF!</definedName>
    <definedName name="__EXP1" localSheetId="11">#REF!</definedName>
    <definedName name="__EXP1" localSheetId="12">#REF!</definedName>
    <definedName name="__EXP1" localSheetId="7">#REF!</definedName>
    <definedName name="__EXP1" localSheetId="3">#REF!</definedName>
    <definedName name="__EXP1" localSheetId="5">#REF!</definedName>
    <definedName name="__EXP1" localSheetId="6">#REF!</definedName>
    <definedName name="__EXP1">#REF!</definedName>
    <definedName name="__FDS_HYPERLINK_TOGGLE_STATE__" hidden="1">"ON"</definedName>
    <definedName name="__FDS_UNIQUE_RANGE_ID_GENERATOR_COUNTER">1</definedName>
    <definedName name="__FYE2">#REF!</definedName>
    <definedName name="__IntlFixup" hidden="1">TRUE</definedName>
    <definedName name="__IntlFixupTable" hidden="1">#REF!</definedName>
    <definedName name="__LTM2">#REF!</definedName>
    <definedName name="__SRS1">#REF!</definedName>
    <definedName name="__SRS2">#REF!</definedName>
    <definedName name="__tbl1">#REF!</definedName>
    <definedName name="__wmp1" localSheetId="1" hidden="1">{#N/A,#N/A,FALSE,"ENVIRONMENTAL"}</definedName>
    <definedName name="__wmp1" localSheetId="0" hidden="1">{#N/A,#N/A,FALSE,"ENVIRONMENTAL"}</definedName>
    <definedName name="__wmp1" hidden="1">{#N/A,#N/A,FALSE,"ENVIRONMENTAL"}</definedName>
    <definedName name="__wpm1" localSheetId="1" hidden="1">{#N/A,#N/A,FALSE,"LOAN ANALYSIS"}</definedName>
    <definedName name="__wpm1" localSheetId="0" hidden="1">{#N/A,#N/A,FALSE,"LOAN ANALYSIS"}</definedName>
    <definedName name="__wpm1" hidden="1">{#N/A,#N/A,FALSE,"LOAN ANALYSIS"}</definedName>
    <definedName name="__wrn1" localSheetId="1" hidden="1">{"schedule1",#N/A,FALSE,"Sheet1";"schedule2",#N/A,FALSE,"Sheet1";"schedule3",#N/A,FALSE,"Sheet1";"schedule4",#N/A,FALSE,"Sheet1";"schedule5",#N/A,FALSE,"Sheet1";"schedule6",#N/A,FALSE,"Sheet1"}</definedName>
    <definedName name="__wrn1" localSheetId="0" hidden="1">{"schedule1",#N/A,FALSE,"Sheet1";"schedule2",#N/A,FALSE,"Sheet1";"schedule3",#N/A,FALSE,"Sheet1";"schedule4",#N/A,FALSE,"Sheet1";"schedule5",#N/A,FALSE,"Sheet1";"schedule6",#N/A,FALSE,"Sheet1"}</definedName>
    <definedName name="__wrn1" hidden="1">{"schedule1",#N/A,FALSE,"Sheet1";"schedule2",#N/A,FALSE,"Sheet1";"schedule3",#N/A,FALSE,"Sheet1";"schedule4",#N/A,FALSE,"Sheet1";"schedule5",#N/A,FALSE,"Sheet1";"schedule6",#N/A,FALSE,"Sheet1"}</definedName>
    <definedName name="_000000">#REF!</definedName>
    <definedName name="_000001">#REF!</definedName>
    <definedName name="_000002">#REF!</definedName>
    <definedName name="_000003">#REF!</definedName>
    <definedName name="_000005">#REF!</definedName>
    <definedName name="_1__123Graph_ACHART_1" localSheetId="1" hidden="1">#REF!</definedName>
    <definedName name="_1__123Graph_ACHART_1" localSheetId="17" hidden="1">#REF!</definedName>
    <definedName name="_1__123Graph_ACHART_1" localSheetId="11" hidden="1">#REF!</definedName>
    <definedName name="_1__123Graph_ACHART_1" localSheetId="5" hidden="1">#REF!</definedName>
    <definedName name="_1__123Graph_ACHART_1" localSheetId="0" hidden="1">#REF!</definedName>
    <definedName name="_1__123Graph_ACHART_1" hidden="1">#REF!</definedName>
    <definedName name="_1__123Graph_ACHART_1A" localSheetId="1" hidden="1">#REF!</definedName>
    <definedName name="_1__123Graph_ACHART_1A" localSheetId="0" hidden="1">#REF!</definedName>
    <definedName name="_1__123Graph_ACHART_1A" hidden="1">#REF!</definedName>
    <definedName name="_1__123Graph_ACHART_2" localSheetId="1" hidden="1">#REF!</definedName>
    <definedName name="_1__123Graph_ACHART_2" localSheetId="0" hidden="1">#REF!</definedName>
    <definedName name="_1__123Graph_ACHART_2" hidden="1">#REF!</definedName>
    <definedName name="_1__FDSAUDITLINK__" localSheetId="1" hidden="1">{"fdsup://directions/FAT Viewer?action=UPDATE&amp;creator=factset&amp;DYN_ARGS=TRUE&amp;DOC_NAME=FAT:FQL_AUDITING_CLIENT_TEMPLATE.FAT&amp;display_string=Audit&amp;VAR:KEY=CPCRGJOXSD&amp;VAR:QUERY=RkZfRUZGX0lOVF9SQVRFKEFOTiwwKQ==&amp;WINDOW=FIRST_POPUP&amp;HEIGHT=450&amp;WIDTH=450&amp;START_MAXIMI","ZED=FALSE&amp;VAR:CALENDAR=US&amp;VAR:SYMBOL=RLJ&amp;VAR:INDEX=0"}</definedName>
    <definedName name="_1__FDSAUDITLINK__" localSheetId="18" hidden="1">{"fdsup://directions/FAT Viewer?action=UPDATE&amp;creator=factset&amp;DYN_ARGS=TRUE&amp;DOC_NAME=FAT:FQL_AUDITING_CLIENT_TEMPLATE.FAT&amp;display_string=Audit&amp;VAR:KEY=XMZENOTAFS&amp;VAR:QUERY=RkZfRU5UUlBSX1ZBTF9EQUlMWSg0MDU0NCwsLCwsJ0RJTCcp&amp;WINDOW=FIRST_POPUP&amp;HEIGHT=450&amp;WIDTH=","450&amp;START_MAXIMIZED=FALSE&amp;VAR:CALENDAR=US&amp;VAR:SYMBOL=DDR&amp;VAR:INDEX=0"}</definedName>
    <definedName name="_1__FDSAUDITLINK__" localSheetId="12" hidden="1">{"fdsup://directions/FAT Viewer?action=UPDATE&amp;creator=factset&amp;DYN_ARGS=TRUE&amp;DOC_NAME=FAT:FQL_AUDITING_CLIENT_TEMPLATE.FAT&amp;display_string=Audit&amp;VAR:KEY=XMZENOTAFS&amp;VAR:QUERY=RkZfRU5UUlBSX1ZBTF9EQUlMWSg0MDU0NCwsLCwsJ0RJTCcp&amp;WINDOW=FIRST_POPUP&amp;HEIGHT=450&amp;WIDTH=","450&amp;START_MAXIMIZED=FALSE&amp;VAR:CALENDAR=US&amp;VAR:SYMBOL=DDR&amp;VAR:INDEX=0"}</definedName>
    <definedName name="_1__FDSAUDITLINK__" localSheetId="6" hidden="1">{"fdsup://directions/FAT Viewer?action=UPDATE&amp;creator=factset&amp;DYN_ARGS=TRUE&amp;DOC_NAME=FAT:FQL_AUDITING_CLIENT_TEMPLATE.FAT&amp;display_string=Audit&amp;VAR:KEY=XMZENOTAFS&amp;VAR:QUERY=RkZfRU5UUlBSX1ZBTF9EQUlMWSg0MDU0NCwsLCwsJ0RJTCcp&amp;WINDOW=FIRST_POPUP&amp;HEIGHT=450&amp;WIDTH=","450&amp;START_MAXIMIZED=FALSE&amp;VAR:CALENDAR=US&amp;VAR:SYMBOL=DDR&amp;VAR:INDEX=0"}</definedName>
    <definedName name="_1__FDSAUDITLINK__" localSheetId="0" hidden="1">{"fdsup://directions/FAT Viewer?action=UPDATE&amp;creator=factset&amp;DYN_ARGS=TRUE&amp;DOC_NAME=FAT:FQL_AUDITING_CLIENT_TEMPLATE.FAT&amp;display_string=Audit&amp;VAR:KEY=CPCRGJOXSD&amp;VAR:QUERY=RkZfRUZGX0lOVF9SQVRFKEFOTiwwKQ==&amp;WINDOW=FIRST_POPUP&amp;HEIGHT=450&amp;WIDTH=450&amp;START_MAXIMI","ZED=FALSE&amp;VAR:CALENDAR=US&amp;VAR:SYMBOL=RLJ&amp;VAR:INDEX=0"}</definedName>
    <definedName name="_1__FDSAUDITLINK__" hidden="1">{"fdsup://directions/FAT Viewer?action=UPDATE&amp;creator=factset&amp;DYN_ARGS=TRUE&amp;DOC_NAME=FAT:FQL_AUDITING_CLIENT_TEMPLATE.FAT&amp;display_string=Audit&amp;VAR:KEY=CPCRGJOXSD&amp;VAR:QUERY=RkZfRUZGX0lOVF9SQVRFKEFOTiwwKQ==&amp;WINDOW=FIRST_POPUP&amp;HEIGHT=450&amp;WIDTH=450&amp;START_MAXIMI","ZED=FALSE&amp;VAR:CALENDAR=US&amp;VAR:SYMBOL=RLJ&amp;VAR:INDEX=0"}</definedName>
    <definedName name="_1_CONT._SHEETS">#REF!</definedName>
    <definedName name="_10__123Graph_CCHART_1" localSheetId="1" hidden="1">#REF!</definedName>
    <definedName name="_10__123Graph_CCHART_1" localSheetId="0" hidden="1">#REF!</definedName>
    <definedName name="_10__123Graph_CCHART_1" hidden="1">#REF!</definedName>
    <definedName name="_10__123Graph_CCHART_3" localSheetId="1" hidden="1">#REF!</definedName>
    <definedName name="_10__123Graph_CCHART_3" localSheetId="0" hidden="1">#REF!</definedName>
    <definedName name="_10__123Graph_CCHART_3" hidden="1">#REF!</definedName>
    <definedName name="_10__123Graph_XCHART_1A" localSheetId="1" hidden="1">#REF!</definedName>
    <definedName name="_10__123Graph_XCHART_1A" localSheetId="0" hidden="1">#REF!</definedName>
    <definedName name="_10__123Graph_XCHART_1A" hidden="1">#REF!</definedName>
    <definedName name="_10__123Graph_XCHART_2" localSheetId="1" hidden="1">#REF!</definedName>
    <definedName name="_10__123Graph_XCHART_2" localSheetId="0" hidden="1">#REF!</definedName>
    <definedName name="_10__123Graph_XCHART_2" hidden="1">#REF!</definedName>
    <definedName name="_10__FDSAUDITLINK__" localSheetId="1" hidden="1">{"fdsup://directions/FAT Viewer?action=UPDATE&amp;creator=factset&amp;DYN_ARGS=TRUE&amp;DOC_NAME=FAT:FQL_AUDITING_CLIENT_TEMPLATE.FAT&amp;display_string=Audit&amp;VAR:KEY=HOJCJGDKDE&amp;VAR:QUERY=RkZfRUZGX0lOVF9SQVRFKEFOTiwwKQ==&amp;WINDOW=FIRST_POPUP&amp;HEIGHT=450&amp;WIDTH=450&amp;START_MAXIMI","ZED=FALSE&amp;VAR:CALENDAR=US&amp;VAR:SYMBOL=SHO&amp;VAR:INDEX=0"}</definedName>
    <definedName name="_10__FDSAUDITLINK__" localSheetId="18"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10__FDSAUDITLINK__" localSheetId="12"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10__FDSAUDITLINK__" localSheetId="6"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10__FDSAUDITLINK__" localSheetId="0" hidden="1">{"fdsup://directions/FAT Viewer?action=UPDATE&amp;creator=factset&amp;DYN_ARGS=TRUE&amp;DOC_NAME=FAT:FQL_AUDITING_CLIENT_TEMPLATE.FAT&amp;display_string=Audit&amp;VAR:KEY=HOJCJGDKDE&amp;VAR:QUERY=RkZfRUZGX0lOVF9SQVRFKEFOTiwwKQ==&amp;WINDOW=FIRST_POPUP&amp;HEIGHT=450&amp;WIDTH=450&amp;START_MAXIMI","ZED=FALSE&amp;VAR:CALENDAR=US&amp;VAR:SYMBOL=SHO&amp;VAR:INDEX=0"}</definedName>
    <definedName name="_10__FDSAUDITLINK__" hidden="1">{"fdsup://directions/FAT Viewer?action=UPDATE&amp;creator=factset&amp;DYN_ARGS=TRUE&amp;DOC_NAME=FAT:FQL_AUDITING_CLIENT_TEMPLATE.FAT&amp;display_string=Audit&amp;VAR:KEY=HOJCJGDKDE&amp;VAR:QUERY=RkZfRUZGX0lOVF9SQVRFKEFOTiwwKQ==&amp;WINDOW=FIRST_POPUP&amp;HEIGHT=450&amp;WIDTH=450&amp;START_MAXIMI","ZED=FALSE&amp;VAR:CALENDAR=US&amp;VAR:SYMBOL=SHO&amp;VAR:INDEX=0"}</definedName>
    <definedName name="_10_0_0_S" localSheetId="1" hidden="1">#REF!</definedName>
    <definedName name="_10_0_0_S" localSheetId="0" hidden="1">#REF!</definedName>
    <definedName name="_10_0_0_S" hidden="1">#REF!</definedName>
    <definedName name="_108__123Graph_BCHART_22" localSheetId="1" hidden="1">#REF!</definedName>
    <definedName name="_108__123Graph_BCHART_22" localSheetId="0" hidden="1">#REF!</definedName>
    <definedName name="_108__123Graph_BCHART_22" hidden="1">#REF!</definedName>
    <definedName name="_11__123Graph_CCHART_2" localSheetId="1" hidden="1">#REF!</definedName>
    <definedName name="_11__123Graph_CCHART_2" localSheetId="0" hidden="1">#REF!</definedName>
    <definedName name="_11__123Graph_CCHART_2" hidden="1">#REF!</definedName>
    <definedName name="_11__123Graph_DCHART_1" localSheetId="1" hidden="1">#REF!</definedName>
    <definedName name="_11__123Graph_DCHART_1" localSheetId="0" hidden="1">#REF!</definedName>
    <definedName name="_11__123Graph_DCHART_1" hidden="1">#REF!</definedName>
    <definedName name="_11__123Graph_XCHART_3" localSheetId="1" hidden="1">#REF!</definedName>
    <definedName name="_11__123Graph_XCHART_3" localSheetId="0" hidden="1">#REF!</definedName>
    <definedName name="_11__123Graph_XCHART_3" hidden="1">#REF!</definedName>
    <definedName name="_11__FDSAUDITLINK__" localSheetId="1" hidden="1">{"fdsup://directions/FAT Viewer?action=UPDATE&amp;creator=factset&amp;DYN_ARGS=TRUE&amp;DOC_NAME=FAT:FQL_AUDITING_CLIENT_TEMPLATE.FAT&amp;display_string=Audit&amp;VAR:KEY=VKLKTQBGZE&amp;VAR:QUERY=RkZfRUZGX0lOVF9SQVRFKEFOTiwwKQ==&amp;WINDOW=FIRST_POPUP&amp;HEIGHT=450&amp;WIDTH=450&amp;START_MAXIMI","ZED=FALSE&amp;VAR:CALENDAR=US&amp;VAR:SYMBOL=SPPR&amp;VAR:INDEX=0"}</definedName>
    <definedName name="_11__FDSAUDITLINK__" localSheetId="18"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11__FDSAUDITLINK__" localSheetId="12"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11__FDSAUDITLINK__" localSheetId="6"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11__FDSAUDITLINK__" localSheetId="0" hidden="1">{"fdsup://directions/FAT Viewer?action=UPDATE&amp;creator=factset&amp;DYN_ARGS=TRUE&amp;DOC_NAME=FAT:FQL_AUDITING_CLIENT_TEMPLATE.FAT&amp;display_string=Audit&amp;VAR:KEY=VKLKTQBGZE&amp;VAR:QUERY=RkZfRUZGX0lOVF9SQVRFKEFOTiwwKQ==&amp;WINDOW=FIRST_POPUP&amp;HEIGHT=450&amp;WIDTH=450&amp;START_MAXIMI","ZED=FALSE&amp;VAR:CALENDAR=US&amp;VAR:SYMBOL=SPPR&amp;VAR:INDEX=0"}</definedName>
    <definedName name="_11__FDSAUDITLINK__" hidden="1">{"fdsup://directions/FAT Viewer?action=UPDATE&amp;creator=factset&amp;DYN_ARGS=TRUE&amp;DOC_NAME=FAT:FQL_AUDITING_CLIENT_TEMPLATE.FAT&amp;display_string=Audit&amp;VAR:KEY=VKLKTQBGZE&amp;VAR:QUERY=RkZfRUZGX0lOVF9SQVRFKEFOTiwwKQ==&amp;WINDOW=FIRST_POPUP&amp;HEIGHT=450&amp;WIDTH=450&amp;START_MAXIMI","ZED=FALSE&amp;VAR:CALENDAR=US&amp;VAR:SYMBOL=SPPR&amp;VAR:INDEX=0"}</definedName>
    <definedName name="_11_0_0_S" localSheetId="1" hidden="1">#REF!</definedName>
    <definedName name="_11_0_0_S" localSheetId="0" hidden="1">#REF!</definedName>
    <definedName name="_11_0_0_S" hidden="1">#REF!</definedName>
    <definedName name="_11325_all_lbr_todate">#REF!</definedName>
    <definedName name="_11325_June_GC">#REF!</definedName>
    <definedName name="_117__123Graph_CCHART_15" localSheetId="1" hidden="1">#REF!</definedName>
    <definedName name="_117__123Graph_CCHART_15" localSheetId="0" hidden="1">#REF!</definedName>
    <definedName name="_117__123Graph_CCHART_15" hidden="1">#REF!</definedName>
    <definedName name="_12__123Graph_ACHART_2A" localSheetId="1" hidden="1">#REF!</definedName>
    <definedName name="_12__123Graph_ACHART_2A" localSheetId="0" hidden="1">#REF!</definedName>
    <definedName name="_12__123Graph_ACHART_2A" hidden="1">#REF!</definedName>
    <definedName name="_12__123Graph_BCHART_2A" localSheetId="1" hidden="1">#REF!</definedName>
    <definedName name="_12__123Graph_BCHART_2A" localSheetId="0" hidden="1">#REF!</definedName>
    <definedName name="_12__123Graph_BCHART_2A" hidden="1">#REF!</definedName>
    <definedName name="_12__123Graph_ECHART_1" localSheetId="1" hidden="1">#REF!</definedName>
    <definedName name="_12__123Graph_ECHART_1" localSheetId="0" hidden="1">#REF!</definedName>
    <definedName name="_12__123Graph_ECHART_1" hidden="1">#REF!</definedName>
    <definedName name="_12__123Graph_XCHART_2A" localSheetId="1" hidden="1">#REF!</definedName>
    <definedName name="_12__123Graph_XCHART_2A" localSheetId="0" hidden="1">#REF!</definedName>
    <definedName name="_12__123Graph_XCHART_2A" hidden="1">#REF!</definedName>
    <definedName name="_12__FDSAUDITLINK__" localSheetId="1" hidden="1">{"fdsup://directions/FAT Viewer?action=UPDATE&amp;creator=factset&amp;DYN_ARGS=TRUE&amp;DOC_NAME=FAT:FQL_AUDITING_CLIENT_TEMPLATE.FAT&amp;display_string=Audit&amp;VAR:KEY=ZKZUFWFGDK&amp;VAR:QUERY=RkZfRUZGX0lOVF9SQVRFKEFOTiwwKQ==&amp;WINDOW=FIRST_POPUP&amp;HEIGHT=450&amp;WIDTH=450&amp;START_MAXIMI","ZED=FALSE&amp;VAR:CALENDAR=US&amp;VAR:SYMBOL=HPT&amp;VAR:INDEX=0"}</definedName>
    <definedName name="_12__FDSAUDITLINK__" localSheetId="18"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12__FDSAUDITLINK__" localSheetId="12"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12__FDSAUDITLINK__" localSheetId="6"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12__FDSAUDITLINK__" localSheetId="0" hidden="1">{"fdsup://directions/FAT Viewer?action=UPDATE&amp;creator=factset&amp;DYN_ARGS=TRUE&amp;DOC_NAME=FAT:FQL_AUDITING_CLIENT_TEMPLATE.FAT&amp;display_string=Audit&amp;VAR:KEY=ZKZUFWFGDK&amp;VAR:QUERY=RkZfRUZGX0lOVF9SQVRFKEFOTiwwKQ==&amp;WINDOW=FIRST_POPUP&amp;HEIGHT=450&amp;WIDTH=450&amp;START_MAXIMI","ZED=FALSE&amp;VAR:CALENDAR=US&amp;VAR:SYMBOL=HPT&amp;VAR:INDEX=0"}</definedName>
    <definedName name="_12__FDSAUDITLINK__" hidden="1">{"fdsup://directions/FAT Viewer?action=UPDATE&amp;creator=factset&amp;DYN_ARGS=TRUE&amp;DOC_NAME=FAT:FQL_AUDITING_CLIENT_TEMPLATE.FAT&amp;display_string=Audit&amp;VAR:KEY=ZKZUFWFGDK&amp;VAR:QUERY=RkZfRUZGX0lOVF9SQVRFKEFOTiwwKQ==&amp;WINDOW=FIRST_POPUP&amp;HEIGHT=450&amp;WIDTH=450&amp;START_MAXIMI","ZED=FALSE&amp;VAR:CALENDAR=US&amp;VAR:SYMBOL=HPT&amp;VAR:INDEX=0"}</definedName>
    <definedName name="_126__123Graph_CCHART_16" localSheetId="1" hidden="1">#REF!</definedName>
    <definedName name="_126__123Graph_CCHART_16" localSheetId="0" hidden="1">#REF!</definedName>
    <definedName name="_126__123Graph_CCHART_16" hidden="1">#REF!</definedName>
    <definedName name="_13__123Graph_CCHART_3" localSheetId="1" hidden="1">#REF!</definedName>
    <definedName name="_13__123Graph_CCHART_3" localSheetId="0" hidden="1">#REF!</definedName>
    <definedName name="_13__123Graph_CCHART_3" hidden="1">#REF!</definedName>
    <definedName name="_13__123Graph_FCHART_1" localSheetId="1" hidden="1">#REF!</definedName>
    <definedName name="_13__123Graph_FCHART_1" localSheetId="0" hidden="1">#REF!</definedName>
    <definedName name="_13__123Graph_FCHART_1" hidden="1">#REF!</definedName>
    <definedName name="_13__FDSAUDITLINK__" localSheetId="1"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13__FDSAUDITLINK__" localSheetId="0"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13__FDSAUDITLINK__"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135__123Graph_CCHART_17" localSheetId="1" hidden="1">#REF!</definedName>
    <definedName name="_135__123Graph_CCHART_17" localSheetId="0" hidden="1">#REF!</definedName>
    <definedName name="_135__123Graph_CCHART_17" hidden="1">#REF!</definedName>
    <definedName name="_14__123Graph_DCHART_1" localSheetId="1" hidden="1">#REF!</definedName>
    <definedName name="_14__123Graph_DCHART_1" localSheetId="0" hidden="1">#REF!</definedName>
    <definedName name="_14__123Graph_DCHART_1" hidden="1">#REF!</definedName>
    <definedName name="_14__123Graph_LBL_ACHART_2" localSheetId="1" hidden="1">#REF!</definedName>
    <definedName name="_14__123Graph_LBL_ACHART_2" localSheetId="0" hidden="1">#REF!</definedName>
    <definedName name="_14__123Graph_LBL_ACHART_2" hidden="1">#REF!</definedName>
    <definedName name="_14__FDSAUDITLINK__" localSheetId="1"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14__FDSAUDITLINK__" localSheetId="0"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14__FDSAUDITLINK__"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144__123Graph_CCHART_22" localSheetId="1" hidden="1">#REF!</definedName>
    <definedName name="_144__123Graph_CCHART_22" localSheetId="0" hidden="1">#REF!</definedName>
    <definedName name="_144__123Graph_CCHART_22" hidden="1">#REF!</definedName>
    <definedName name="_15__123Graph_ECHART_1" localSheetId="1" hidden="1">#REF!</definedName>
    <definedName name="_15__123Graph_ECHART_1" localSheetId="0" hidden="1">#REF!</definedName>
    <definedName name="_15__123Graph_ECHART_1" hidden="1">#REF!</definedName>
    <definedName name="_15__123Graph_LBL_ACHART_3" localSheetId="1" hidden="1">#REF!</definedName>
    <definedName name="_15__123Graph_LBL_ACHART_3" localSheetId="0" hidden="1">#REF!</definedName>
    <definedName name="_15__123Graph_LBL_ACHART_3" hidden="1">#REF!</definedName>
    <definedName name="_15__123Graph_XCHART_1A" localSheetId="1" hidden="1">#REF!</definedName>
    <definedName name="_15__123Graph_XCHART_1A" localSheetId="0" hidden="1">#REF!</definedName>
    <definedName name="_15__123Graph_XCHART_1A" hidden="1">#REF!</definedName>
    <definedName name="_15__FDSAUDITLINK__" localSheetId="1" hidden="1">{"fdsup://directions/FAT Viewer?action=UPDATE&amp;creator=factset&amp;DYN_ARGS=TRUE&amp;DOC_NAME=FAT:FQL_AUDITING_CLIENT_TEMPLATE.FAT&amp;display_string=Audit&amp;VAR:KEY=FMFSXCFMVM&amp;VAR:QUERY=RkZfRU5UUlBSX1ZBTF9EQUlMWSg0MDU0MiwsLCwsJ0RJTCcp&amp;WINDOW=FIRST_POPUP&amp;HEIGHT=450&amp;WIDTH=","450&amp;START_MAXIMIZED=FALSE&amp;VAR:CALENDAR=US&amp;VAR:SYMBOL=WRI&amp;VAR:INDEX=0"}</definedName>
    <definedName name="_15__FDSAUDITLINK__" localSheetId="0" hidden="1">{"fdsup://directions/FAT Viewer?action=UPDATE&amp;creator=factset&amp;DYN_ARGS=TRUE&amp;DOC_NAME=FAT:FQL_AUDITING_CLIENT_TEMPLATE.FAT&amp;display_string=Audit&amp;VAR:KEY=FMFSXCFMVM&amp;VAR:QUERY=RkZfRU5UUlBSX1ZBTF9EQUlMWSg0MDU0MiwsLCwsJ0RJTCcp&amp;WINDOW=FIRST_POPUP&amp;HEIGHT=450&amp;WIDTH=","450&amp;START_MAXIMIZED=FALSE&amp;VAR:CALENDAR=US&amp;VAR:SYMBOL=WRI&amp;VAR:INDEX=0"}</definedName>
    <definedName name="_15__FDSAUDITLINK__" hidden="1">{"fdsup://directions/FAT Viewer?action=UPDATE&amp;creator=factset&amp;DYN_ARGS=TRUE&amp;DOC_NAME=FAT:FQL_AUDITING_CLIENT_TEMPLATE.FAT&amp;display_string=Audit&amp;VAR:KEY=FMFSXCFMVM&amp;VAR:QUERY=RkZfRU5UUlBSX1ZBTF9EQUlMWSg0MDU0MiwsLCwsJ0RJTCcp&amp;WINDOW=FIRST_POPUP&amp;HEIGHT=450&amp;WIDTH=","450&amp;START_MAXIMIZED=FALSE&amp;VAR:CALENDAR=US&amp;VAR:SYMBOL=WRI&amp;VAR:INDEX=0"}</definedName>
    <definedName name="_153__123Graph_CSEG_PIE" localSheetId="1" hidden="1">#REF!</definedName>
    <definedName name="_153__123Graph_CSEG_PIE" localSheetId="0" hidden="1">#REF!</definedName>
    <definedName name="_153__123Graph_CSEG_PIE" hidden="1">#REF!</definedName>
    <definedName name="_153060">#REF!</definedName>
    <definedName name="_16__123Graph_FCHART_1" localSheetId="1" hidden="1">#REF!</definedName>
    <definedName name="_16__123Graph_FCHART_1" localSheetId="0" hidden="1">#REF!</definedName>
    <definedName name="_16__123Graph_FCHART_1" hidden="1">#REF!</definedName>
    <definedName name="_16__123Graph_LBL_ACHART_4" localSheetId="1" hidden="1">#REF!</definedName>
    <definedName name="_16__123Graph_LBL_ACHART_4" localSheetId="0" hidden="1">#REF!</definedName>
    <definedName name="_16__123Graph_LBL_ACHART_4" hidden="1">#REF!</definedName>
    <definedName name="_16__FDSAUDITLINK__" localSheetId="1" hidden="1">{"fdsup://directions/FAT Viewer?action=UPDATE&amp;creator=factset&amp;DYN_ARGS=TRUE&amp;DOC_NAME=FAT:FQL_AUDITING_CLIENT_TEMPLATE.FAT&amp;display_string=Audit&amp;VAR:KEY=HKFINCXSZG&amp;VAR:QUERY=RkZfRU5UUlBSX1ZBTF9EQUlMWSg0MDU0MiwsLCwsJ0RJTCcp&amp;WINDOW=FIRST_POPUP&amp;HEIGHT=450&amp;WIDTH=","450&amp;START_MAXIMIZED=FALSE&amp;VAR:CALENDAR=US&amp;VAR:SYMBOL=KIM&amp;VAR:INDEX=0"}</definedName>
    <definedName name="_16__FDSAUDITLINK__" localSheetId="0" hidden="1">{"fdsup://directions/FAT Viewer?action=UPDATE&amp;creator=factset&amp;DYN_ARGS=TRUE&amp;DOC_NAME=FAT:FQL_AUDITING_CLIENT_TEMPLATE.FAT&amp;display_string=Audit&amp;VAR:KEY=HKFINCXSZG&amp;VAR:QUERY=RkZfRU5UUlBSX1ZBTF9EQUlMWSg0MDU0MiwsLCwsJ0RJTCcp&amp;WINDOW=FIRST_POPUP&amp;HEIGHT=450&amp;WIDTH=","450&amp;START_MAXIMIZED=FALSE&amp;VAR:CALENDAR=US&amp;VAR:SYMBOL=KIM&amp;VAR:INDEX=0"}</definedName>
    <definedName name="_16__FDSAUDITLINK__" hidden="1">{"fdsup://directions/FAT Viewer?action=UPDATE&amp;creator=factset&amp;DYN_ARGS=TRUE&amp;DOC_NAME=FAT:FQL_AUDITING_CLIENT_TEMPLATE.FAT&amp;display_string=Audit&amp;VAR:KEY=HKFINCXSZG&amp;VAR:QUERY=RkZfRU5UUlBSX1ZBTF9EQUlMWSg0MDU0MiwsLCwsJ0RJTCcp&amp;WINDOW=FIRST_POPUP&amp;HEIGHT=450&amp;WIDTH=","450&amp;START_MAXIMIZED=FALSE&amp;VAR:CALENDAR=US&amp;VAR:SYMBOL=KIM&amp;VAR:INDEX=0"}</definedName>
    <definedName name="_162__123Graph_DCHART_15" localSheetId="1" hidden="1">#REF!</definedName>
    <definedName name="_162__123Graph_DCHART_15" localSheetId="0" hidden="1">#REF!</definedName>
    <definedName name="_162__123Graph_DCHART_15" hidden="1">#REF!</definedName>
    <definedName name="_17__123Graph_LBL_ACHART_2" localSheetId="1" hidden="1">#REF!</definedName>
    <definedName name="_17__123Graph_LBL_ACHART_2" localSheetId="0" hidden="1">#REF!</definedName>
    <definedName name="_17__123Graph_LBL_ACHART_2" hidden="1">#REF!</definedName>
    <definedName name="_17__123Graph_LBL_BCHART_2" localSheetId="1" hidden="1">#REF!</definedName>
    <definedName name="_17__123Graph_LBL_BCHART_2" localSheetId="0" hidden="1">#REF!</definedName>
    <definedName name="_17__123Graph_LBL_BCHART_2" hidden="1">#REF!</definedName>
    <definedName name="_17__FDSAUDITLINK__" localSheetId="1"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17__FDSAUDITLINK__" localSheetId="0"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17__FDSAUDITLINK__"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171__123Graph_DCHART_16" localSheetId="1" hidden="1">#REF!</definedName>
    <definedName name="_171__123Graph_DCHART_16" localSheetId="0" hidden="1">#REF!</definedName>
    <definedName name="_171__123Graph_DCHART_16" hidden="1">#REF!</definedName>
    <definedName name="_18__123Graph_ACHART_15" localSheetId="1" hidden="1">#REF!</definedName>
    <definedName name="_18__123Graph_ACHART_15" localSheetId="0" hidden="1">#REF!</definedName>
    <definedName name="_18__123Graph_ACHART_15" hidden="1">#REF!</definedName>
    <definedName name="_18__123Graph_BCHART_1A" localSheetId="1" hidden="1">#REF!</definedName>
    <definedName name="_18__123Graph_BCHART_1A" localSheetId="0" hidden="1">#REF!</definedName>
    <definedName name="_18__123Graph_BCHART_1A" hidden="1">#REF!</definedName>
    <definedName name="_18__123Graph_LBL_BCHART_3" localSheetId="1" hidden="1">#REF!</definedName>
    <definedName name="_18__123Graph_LBL_BCHART_3" localSheetId="0" hidden="1">#REF!</definedName>
    <definedName name="_18__123Graph_LBL_BCHART_3" hidden="1">#REF!</definedName>
    <definedName name="_18__123Graph_XCHART_2A" localSheetId="1" hidden="1">#REF!</definedName>
    <definedName name="_18__123Graph_XCHART_2A" localSheetId="0" hidden="1">#REF!</definedName>
    <definedName name="_18__123Graph_XCHART_2A" hidden="1">#REF!</definedName>
    <definedName name="_18__FDSAUDITLINK__" localSheetId="1"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18__FDSAUDITLINK__" localSheetId="0"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18__FDSAUDITLINK__"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180__123Graph_DCHART_17" localSheetId="1" hidden="1">#REF!</definedName>
    <definedName name="_180__123Graph_DCHART_17" localSheetId="0" hidden="1">#REF!</definedName>
    <definedName name="_180__123Graph_DCHART_17" hidden="1">#REF!</definedName>
    <definedName name="_189__123Graph_DCHART_22" localSheetId="1" hidden="1">#REF!</definedName>
    <definedName name="_189__123Graph_DCHART_22" localSheetId="0" hidden="1">#REF!</definedName>
    <definedName name="_189__123Graph_DCHART_22" hidden="1">#REF!</definedName>
    <definedName name="_19__123Graph_LBL_ACHART_3" localSheetId="1" hidden="1">#REF!</definedName>
    <definedName name="_19__123Graph_LBL_ACHART_3" localSheetId="0" hidden="1">#REF!</definedName>
    <definedName name="_19__123Graph_LBL_ACHART_3" hidden="1">#REF!</definedName>
    <definedName name="_19__123Graph_LBL_CCHART_2" localSheetId="1" hidden="1">#REF!</definedName>
    <definedName name="_19__123Graph_LBL_CCHART_2" localSheetId="0" hidden="1">#REF!</definedName>
    <definedName name="_19__123Graph_LBL_CCHART_2" hidden="1">#REF!</definedName>
    <definedName name="_19__FDSAUDITLINK__" localSheetId="1"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19__FDSAUDITLINK__" localSheetId="0"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19__FDSAUDITLINK__"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198__123Graph_ECHART_15" localSheetId="1" hidden="1">#REF!</definedName>
    <definedName name="_198__123Graph_ECHART_15" localSheetId="0" hidden="1">#REF!</definedName>
    <definedName name="_198__123Graph_ECHART_15" hidden="1">#REF!</definedName>
    <definedName name="_1andGdiv12toN" localSheetId="19">#REF!</definedName>
    <definedName name="_1andGdiv12toN" localSheetId="15">#REF!</definedName>
    <definedName name="_1andGdiv12toN" localSheetId="17">#REF!</definedName>
    <definedName name="_1andGdiv12toN" localSheetId="18">#REF!</definedName>
    <definedName name="_1andGdiv12toN" localSheetId="13">#REF!</definedName>
    <definedName name="_1andGdiv12toN" localSheetId="9">#REF!</definedName>
    <definedName name="_1andGdiv12toN" localSheetId="11">#REF!</definedName>
    <definedName name="_1andGdiv12toN" localSheetId="12">#REF!</definedName>
    <definedName name="_1andGdiv12toN" localSheetId="7">#REF!</definedName>
    <definedName name="_1andGdiv12toN" localSheetId="3">#REF!</definedName>
    <definedName name="_1andGdiv12toN" localSheetId="5">#REF!</definedName>
    <definedName name="_1andGdiv12toN" localSheetId="6">#REF!</definedName>
    <definedName name="_1andGdiv12toN">#REF!</definedName>
    <definedName name="_1ƒ0ACwvu.Sommai" localSheetId="1" hidden="1">#REF!,#REF!,#REF!,#REF!,#REF!,#REF!</definedName>
    <definedName name="_1ƒ0ACwvu.Sommai" localSheetId="19" hidden="1">#REF!,#REF!,#REF!,#REF!,#REF!,#REF!</definedName>
    <definedName name="_1ƒ0ACwvu.Sommai" localSheetId="15" hidden="1">#REF!,#REF!,#REF!,#REF!,#REF!,#REF!</definedName>
    <definedName name="_1ƒ0ACwvu.Sommai" localSheetId="17" hidden="1">#REF!,#REF!,#REF!,#REF!,#REF!,#REF!</definedName>
    <definedName name="_1ƒ0ACwvu.Sommai" localSheetId="18" hidden="1">#REF!,#REF!,#REF!,#REF!,#REF!,#REF!</definedName>
    <definedName name="_1ƒ0ACwvu.Sommai" localSheetId="13" hidden="1">#REF!,#REF!,#REF!,#REF!,#REF!,#REF!</definedName>
    <definedName name="_1ƒ0ACwvu.Sommai" localSheetId="9" hidden="1">#REF!,#REF!,#REF!,#REF!,#REF!,#REF!</definedName>
    <definedName name="_1ƒ0ACwvu.Sommai" localSheetId="11" hidden="1">#REF!,#REF!,#REF!,#REF!,#REF!,#REF!</definedName>
    <definedName name="_1ƒ0ACwvu.Sommai" localSheetId="12" hidden="1">#REF!,#REF!,#REF!,#REF!,#REF!,#REF!</definedName>
    <definedName name="_1ƒ0ACwvu.Sommai" localSheetId="7" hidden="1">#REF!,#REF!,#REF!,#REF!,#REF!,#REF!</definedName>
    <definedName name="_1ƒ0ACwvu.Sommai" localSheetId="3" hidden="1">#REF!,#REF!,#REF!,#REF!,#REF!,#REF!</definedName>
    <definedName name="_1ƒ0ACwvu.Sommai" localSheetId="5" hidden="1">#REF!,#REF!,#REF!,#REF!,#REF!,#REF!</definedName>
    <definedName name="_1ƒ0ACwvu.Sommai" localSheetId="6" hidden="1">#REF!,#REF!,#REF!,#REF!,#REF!,#REF!</definedName>
    <definedName name="_1ƒ0ACwvu.Sommai" localSheetId="0" hidden="1">#REF!,#REF!,#REF!,#REF!,#REF!,#REF!</definedName>
    <definedName name="_1ƒ0ACwvu.Sommai" hidden="1">#REF!,#REF!,#REF!,#REF!,#REF!,#REF!</definedName>
    <definedName name="_2__123Graph_ACHART_1A" localSheetId="1" hidden="1">#REF!</definedName>
    <definedName name="_2__123Graph_ACHART_1A" localSheetId="0" hidden="1">#REF!</definedName>
    <definedName name="_2__123Graph_ACHART_1A" hidden="1">#REF!</definedName>
    <definedName name="_2__123Graph_ACHART_2" localSheetId="1" hidden="1">#REF!</definedName>
    <definedName name="_2__123Graph_ACHART_2" localSheetId="18" hidden="1">#REF!</definedName>
    <definedName name="_2__123Graph_ACHART_2" localSheetId="12" hidden="1">#REF!</definedName>
    <definedName name="_2__123Graph_ACHART_2" localSheetId="6" hidden="1">#REF!</definedName>
    <definedName name="_2__123Graph_ACHART_2" localSheetId="0" hidden="1">#REF!</definedName>
    <definedName name="_2__123Graph_ACHART_2" hidden="1">#REF!</definedName>
    <definedName name="_2__123Graph_ACHART_2A" localSheetId="1" hidden="1">#REF!</definedName>
    <definedName name="_2__123Graph_ACHART_2A" localSheetId="0" hidden="1">#REF!</definedName>
    <definedName name="_2__123Graph_ACHART_2A" hidden="1">#REF!</definedName>
    <definedName name="_2__123Graph_BCHART_1" localSheetId="1" hidden="1">#REF!</definedName>
    <definedName name="_2__123Graph_BCHART_1" localSheetId="0" hidden="1">#REF!</definedName>
    <definedName name="_2__123Graph_BCHART_1" hidden="1">#REF!</definedName>
    <definedName name="_2__123Graph_BCHART_2" localSheetId="1" hidden="1">#REF!</definedName>
    <definedName name="_2__123Graph_BCHART_2" localSheetId="0" hidden="1">#REF!</definedName>
    <definedName name="_2__123Graph_BCHART_2" hidden="1">#REF!</definedName>
    <definedName name="_2__FDSAUDITLINK__" localSheetId="1" hidden="1">{"fdsup://directions/FAT Viewer?action=UPDATE&amp;creator=factset&amp;DYN_ARGS=TRUE&amp;DOC_NAME=FAT:FQL_AUDITING_CLIENT_TEMPLATE.FAT&amp;display_string=Audit&amp;VAR:KEY=CPCRGJOXSD&amp;VAR:QUERY=RkZfRUZGX0lOVF9SQVRFKEFOTiwwKQ==&amp;WINDOW=FIRST_POPUP&amp;HEIGHT=450&amp;WIDTH=450&amp;START_MAXIMI","ZED=FALSE&amp;VAR:CALENDAR=US&amp;VAR:SYMBOL=RLJ&amp;VAR:INDEX=0"}</definedName>
    <definedName name="_2__FDSAUDITLINK__" localSheetId="18"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2__FDSAUDITLINK__" localSheetId="12"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2__FDSAUDITLINK__" localSheetId="6"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2__FDSAUDITLINK__" localSheetId="0" hidden="1">{"fdsup://directions/FAT Viewer?action=UPDATE&amp;creator=factset&amp;DYN_ARGS=TRUE&amp;DOC_NAME=FAT:FQL_AUDITING_CLIENT_TEMPLATE.FAT&amp;display_string=Audit&amp;VAR:KEY=CPCRGJOXSD&amp;VAR:QUERY=RkZfRUZGX0lOVF9SQVRFKEFOTiwwKQ==&amp;WINDOW=FIRST_POPUP&amp;HEIGHT=450&amp;WIDTH=450&amp;START_MAXIMI","ZED=FALSE&amp;VAR:CALENDAR=US&amp;VAR:SYMBOL=RLJ&amp;VAR:INDEX=0"}</definedName>
    <definedName name="_2__FDSAUDITLINK__" hidden="1">{"fdsup://directions/FAT Viewer?action=UPDATE&amp;creator=factset&amp;DYN_ARGS=TRUE&amp;DOC_NAME=FAT:FQL_AUDITING_CLIENT_TEMPLATE.FAT&amp;display_string=Audit&amp;VAR:KEY=CPCRGJOXSD&amp;VAR:QUERY=RkZfRUZGX0lOVF9SQVRFKEFOTiwwKQ==&amp;WINDOW=FIRST_POPUP&amp;HEIGHT=450&amp;WIDTH=450&amp;START_MAXIMI","ZED=FALSE&amp;VAR:CALENDAR=US&amp;VAR:SYMBOL=RLJ&amp;VAR:INDEX=0"}</definedName>
    <definedName name="_20__123Graph_LBL_ACHART_4" localSheetId="1" hidden="1">#REF!</definedName>
    <definedName name="_20__123Graph_LBL_ACHART_4" localSheetId="0" hidden="1">#REF!</definedName>
    <definedName name="_20__123Graph_LBL_ACHART_4" hidden="1">#REF!</definedName>
    <definedName name="_20__123Graph_LBL_CCHART_3" localSheetId="1" hidden="1">#REF!</definedName>
    <definedName name="_20__123Graph_LBL_CCHART_3" localSheetId="0" hidden="1">#REF!</definedName>
    <definedName name="_20__123Graph_LBL_CCHART_3" hidden="1">#REF!</definedName>
    <definedName name="_20__FDSAUDITLINK__" localSheetId="1" hidden="1">{"fdsup://directions/FAT Viewer?action=UPDATE&amp;creator=factset&amp;DYN_ARGS=TRUE&amp;DOC_NAME=FAT:FQL_AUDITING_CLIENT_TEMPLATE.FAT&amp;display_string=Audit&amp;VAR:KEY=BAPWVAVGXW&amp;VAR:QUERY=RkZfRU5UUlBSX1ZBTF9EQUlMWSg0MDQ1MSwsLCwsJ0RJTCcp&amp;WINDOW=FIRST_POPUP&amp;HEIGHT=450&amp;WIDTH=","450&amp;START_MAXIMIZED=FALSE&amp;VAR:CALENDAR=US&amp;VAR:SYMBOL=WRI&amp;VAR:INDEX=0"}</definedName>
    <definedName name="_20__FDSAUDITLINK__" localSheetId="0" hidden="1">{"fdsup://directions/FAT Viewer?action=UPDATE&amp;creator=factset&amp;DYN_ARGS=TRUE&amp;DOC_NAME=FAT:FQL_AUDITING_CLIENT_TEMPLATE.FAT&amp;display_string=Audit&amp;VAR:KEY=BAPWVAVGXW&amp;VAR:QUERY=RkZfRU5UUlBSX1ZBTF9EQUlMWSg0MDQ1MSwsLCwsJ0RJTCcp&amp;WINDOW=FIRST_POPUP&amp;HEIGHT=450&amp;WIDTH=","450&amp;START_MAXIMIZED=FALSE&amp;VAR:CALENDAR=US&amp;VAR:SYMBOL=WRI&amp;VAR:INDEX=0"}</definedName>
    <definedName name="_20__FDSAUDITLINK__" hidden="1">{"fdsup://directions/FAT Viewer?action=UPDATE&amp;creator=factset&amp;DYN_ARGS=TRUE&amp;DOC_NAME=FAT:FQL_AUDITING_CLIENT_TEMPLATE.FAT&amp;display_string=Audit&amp;VAR:KEY=BAPWVAVGXW&amp;VAR:QUERY=RkZfRU5UUlBSX1ZBTF9EQUlMWSg0MDQ1MSwsLCwsJ0RJTCcp&amp;WINDOW=FIRST_POPUP&amp;HEIGHT=450&amp;WIDTH=","450&amp;START_MAXIMIZED=FALSE&amp;VAR:CALENDAR=US&amp;VAR:SYMBOL=WRI&amp;VAR:INDEX=0"}</definedName>
    <definedName name="_2001E_EPS">#REF!</definedName>
    <definedName name="_207__123Graph_ECHART_16" localSheetId="1" hidden="1">#REF!</definedName>
    <definedName name="_207__123Graph_ECHART_16" localSheetId="0" hidden="1">#REF!</definedName>
    <definedName name="_207__123Graph_ECHART_16" hidden="1">#REF!</definedName>
    <definedName name="_21__123Graph_LBL_BCHART_2" localSheetId="1" hidden="1">#REF!</definedName>
    <definedName name="_21__123Graph_LBL_BCHART_2" localSheetId="0" hidden="1">#REF!</definedName>
    <definedName name="_21__123Graph_LBL_BCHART_2" hidden="1">#REF!</definedName>
    <definedName name="_21__FDSAUDITLINK__" localSheetId="1" hidden="1">{"fdsup://directions/FAT Viewer?action=UPDATE&amp;creator=factset&amp;DYN_ARGS=TRUE&amp;DOC_NAME=FAT:FQL_AUDITING_CLIENT_TEMPLATE.FAT&amp;display_string=Audit&amp;VAR:KEY=DMPMDYFGXI&amp;VAR:QUERY=RkZfRU5UUlBSX1ZBTF9EQUlMWSg0MDQ1MSwsLCwsJ0RJTCcp&amp;WINDOW=FIRST_POPUP&amp;HEIGHT=450&amp;WIDTH=","450&amp;START_MAXIMIZED=FALSE&amp;VAR:CALENDAR=US&amp;VAR:SYMBOL=KIM&amp;VAR:INDEX=0"}</definedName>
    <definedName name="_21__FDSAUDITLINK__" localSheetId="0" hidden="1">{"fdsup://directions/FAT Viewer?action=UPDATE&amp;creator=factset&amp;DYN_ARGS=TRUE&amp;DOC_NAME=FAT:FQL_AUDITING_CLIENT_TEMPLATE.FAT&amp;display_string=Audit&amp;VAR:KEY=DMPMDYFGXI&amp;VAR:QUERY=RkZfRU5UUlBSX1ZBTF9EQUlMWSg0MDQ1MSwsLCwsJ0RJTCcp&amp;WINDOW=FIRST_POPUP&amp;HEIGHT=450&amp;WIDTH=","450&amp;START_MAXIMIZED=FALSE&amp;VAR:CALENDAR=US&amp;VAR:SYMBOL=KIM&amp;VAR:INDEX=0"}</definedName>
    <definedName name="_21__FDSAUDITLINK__" hidden="1">{"fdsup://directions/FAT Viewer?action=UPDATE&amp;creator=factset&amp;DYN_ARGS=TRUE&amp;DOC_NAME=FAT:FQL_AUDITING_CLIENT_TEMPLATE.FAT&amp;display_string=Audit&amp;VAR:KEY=DMPMDYFGXI&amp;VAR:QUERY=RkZfRU5UUlBSX1ZBTF9EQUlMWSg0MDQ1MSwsLCwsJ0RJTCcp&amp;WINDOW=FIRST_POPUP&amp;HEIGHT=450&amp;WIDTH=","450&amp;START_MAXIMIZED=FALSE&amp;VAR:CALENDAR=US&amp;VAR:SYMBOL=KIM&amp;VAR:INDEX=0"}</definedName>
    <definedName name="_21_0_S" hidden="1">#REF!</definedName>
    <definedName name="_216__123Graph_ECHART_17" localSheetId="1" hidden="1">#REF!</definedName>
    <definedName name="_216__123Graph_ECHART_17" localSheetId="0" hidden="1">#REF!</definedName>
    <definedName name="_216__123Graph_ECHART_17" hidden="1">#REF!</definedName>
    <definedName name="_22__FDSAUDITLINK__" localSheetId="1" hidden="1">{"fdsup://directions/FAT Viewer?action=UPDATE&amp;creator=factset&amp;DYN_ARGS=TRUE&amp;DOC_NAME=FAT:FQL_AUDITING_CLIENT_TEMPLATE.FAT&amp;display_string=Audit&amp;VAR:KEY=LGDQFAVCZM&amp;VAR:QUERY=RkZfRU5UUlBSX1ZBTF9EQUlMWSg0MDQ1MSwsLCwsJ0RJTCcp&amp;WINDOW=FIRST_POPUP&amp;HEIGHT=450&amp;WIDTH=","450&amp;START_MAXIMIZED=FALSE&amp;VAR:CALENDAR=US&amp;VAR:SYMBOL=REG&amp;VAR:INDEX=0"}</definedName>
    <definedName name="_22__FDSAUDITLINK__" localSheetId="0" hidden="1">{"fdsup://directions/FAT Viewer?action=UPDATE&amp;creator=factset&amp;DYN_ARGS=TRUE&amp;DOC_NAME=FAT:FQL_AUDITING_CLIENT_TEMPLATE.FAT&amp;display_string=Audit&amp;VAR:KEY=LGDQFAVCZM&amp;VAR:QUERY=RkZfRU5UUlBSX1ZBTF9EQUlMWSg0MDQ1MSwsLCwsJ0RJTCcp&amp;WINDOW=FIRST_POPUP&amp;HEIGHT=450&amp;WIDTH=","450&amp;START_MAXIMIZED=FALSE&amp;VAR:CALENDAR=US&amp;VAR:SYMBOL=REG&amp;VAR:INDEX=0"}</definedName>
    <definedName name="_22__FDSAUDITLINK__" hidden="1">{"fdsup://directions/FAT Viewer?action=UPDATE&amp;creator=factset&amp;DYN_ARGS=TRUE&amp;DOC_NAME=FAT:FQL_AUDITING_CLIENT_TEMPLATE.FAT&amp;display_string=Audit&amp;VAR:KEY=LGDQFAVCZM&amp;VAR:QUERY=RkZfRU5UUlBSX1ZBTF9EQUlMWSg0MDQ1MSwsLCwsJ0RJTCcp&amp;WINDOW=FIRST_POPUP&amp;HEIGHT=450&amp;WIDTH=","450&amp;START_MAXIMIZED=FALSE&amp;VAR:CALENDAR=US&amp;VAR:SYMBOL=REG&amp;VAR:INDEX=0"}</definedName>
    <definedName name="_225__123Graph_ECHART_22" localSheetId="1" hidden="1">#REF!</definedName>
    <definedName name="_225__123Graph_ECHART_22" localSheetId="0" hidden="1">#REF!</definedName>
    <definedName name="_225__123Graph_ECHART_22" hidden="1">#REF!</definedName>
    <definedName name="_23__123Graph_LBL_BCHART_3" localSheetId="1" hidden="1">#REF!</definedName>
    <definedName name="_23__123Graph_LBL_BCHART_3" localSheetId="0" hidden="1">#REF!</definedName>
    <definedName name="_23__123Graph_LBL_BCHART_3" hidden="1">#REF!</definedName>
    <definedName name="_23__FDSAUDITLINK__" localSheetId="1" hidden="1">{"fdsup://directions/FAT Viewer?action=UPDATE&amp;creator=factset&amp;DYN_ARGS=TRUE&amp;DOC_NAME=FAT:FQL_AUDITING_CLIENT_TEMPLATE.FAT&amp;display_string=Audit&amp;VAR:KEY=TUZORYXGDA&amp;VAR:QUERY=RkZfRU5UUlBSX1ZBTF9EQUlMWSg0MDQ1MSwsLCwsJ0RJTCcp&amp;WINDOW=FIRST_POPUP&amp;HEIGHT=450&amp;WIDTH=","450&amp;START_MAXIMIZED=FALSE&amp;VAR:CALENDAR=US&amp;VAR:SYMBOL=EQY&amp;VAR:INDEX=0"}</definedName>
    <definedName name="_23__FDSAUDITLINK__" localSheetId="0" hidden="1">{"fdsup://directions/FAT Viewer?action=UPDATE&amp;creator=factset&amp;DYN_ARGS=TRUE&amp;DOC_NAME=FAT:FQL_AUDITING_CLIENT_TEMPLATE.FAT&amp;display_string=Audit&amp;VAR:KEY=TUZORYXGDA&amp;VAR:QUERY=RkZfRU5UUlBSX1ZBTF9EQUlMWSg0MDQ1MSwsLCwsJ0RJTCcp&amp;WINDOW=FIRST_POPUP&amp;HEIGHT=450&amp;WIDTH=","450&amp;START_MAXIMIZED=FALSE&amp;VAR:CALENDAR=US&amp;VAR:SYMBOL=EQY&amp;VAR:INDEX=0"}</definedName>
    <definedName name="_23__FDSAUDITLINK__" hidden="1">{"fdsup://directions/FAT Viewer?action=UPDATE&amp;creator=factset&amp;DYN_ARGS=TRUE&amp;DOC_NAME=FAT:FQL_AUDITING_CLIENT_TEMPLATE.FAT&amp;display_string=Audit&amp;VAR:KEY=TUZORYXGDA&amp;VAR:QUERY=RkZfRU5UUlBSX1ZBTF9EQUlMWSg0MDQ1MSwsLCwsJ0RJTCcp&amp;WINDOW=FIRST_POPUP&amp;HEIGHT=450&amp;WIDTH=","450&amp;START_MAXIMIZED=FALSE&amp;VAR:CALENDAR=US&amp;VAR:SYMBOL=EQY&amp;VAR:INDEX=0"}</definedName>
    <definedName name="_234__123Graph_FCHART_15" localSheetId="1" hidden="1">#REF!</definedName>
    <definedName name="_234__123Graph_FCHART_15" localSheetId="0" hidden="1">#REF!</definedName>
    <definedName name="_234__123Graph_FCHART_15" hidden="1">#REF!</definedName>
    <definedName name="_24__123Graph_BCHART_2A" localSheetId="1" hidden="1">#REF!</definedName>
    <definedName name="_24__123Graph_BCHART_2A" localSheetId="0" hidden="1">#REF!</definedName>
    <definedName name="_24__123Graph_BCHART_2A" hidden="1">#REF!</definedName>
    <definedName name="_24__123Graph_LBL_CCHART_2" localSheetId="1" hidden="1">#REF!</definedName>
    <definedName name="_24__123Graph_LBL_CCHART_2" localSheetId="0" hidden="1">#REF!</definedName>
    <definedName name="_24__123Graph_LBL_CCHART_2" hidden="1">#REF!</definedName>
    <definedName name="_24__FDSAUDITLINK__" localSheetId="1"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24__FDSAUDITLINK__" localSheetId="0"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24__FDSAUDITLINK__"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243__123Graph_FCHART_16" localSheetId="1" hidden="1">#REF!</definedName>
    <definedName name="_243__123Graph_FCHART_16" localSheetId="0" hidden="1">#REF!</definedName>
    <definedName name="_243__123Graph_FCHART_16" hidden="1">#REF!</definedName>
    <definedName name="_25__FDSAUDITLINK__" localSheetId="1" hidden="1">{"fdsup://directions/FAT Viewer?action=UPDATE&amp;creator=factset&amp;DYN_ARGS=TRUE&amp;DOC_NAME=FAT:FQL_AUDITING_CLIENT_TEMPLATE.FAT&amp;display_string=Audit&amp;VAR:KEY=PEVATORMZM&amp;VAR:QUERY=RkZfRU5UUlBSX1ZBTF9EQUlMWSg0MDcyNCwsLCwsJ0RJTCcp&amp;WINDOW=FIRST_POPUP&amp;HEIGHT=450&amp;WIDTH=","450&amp;START_MAXIMIZED=FALSE&amp;VAR:CALENDAR=US&amp;VAR:SYMBOL=KIM&amp;VAR:INDEX=0"}</definedName>
    <definedName name="_25__FDSAUDITLINK__" localSheetId="0" hidden="1">{"fdsup://directions/FAT Viewer?action=UPDATE&amp;creator=factset&amp;DYN_ARGS=TRUE&amp;DOC_NAME=FAT:FQL_AUDITING_CLIENT_TEMPLATE.FAT&amp;display_string=Audit&amp;VAR:KEY=PEVATORMZM&amp;VAR:QUERY=RkZfRU5UUlBSX1ZBTF9EQUlMWSg0MDcyNCwsLCwsJ0RJTCcp&amp;WINDOW=FIRST_POPUP&amp;HEIGHT=450&amp;WIDTH=","450&amp;START_MAXIMIZED=FALSE&amp;VAR:CALENDAR=US&amp;VAR:SYMBOL=KIM&amp;VAR:INDEX=0"}</definedName>
    <definedName name="_25__FDSAUDITLINK__" hidden="1">{"fdsup://directions/FAT Viewer?action=UPDATE&amp;creator=factset&amp;DYN_ARGS=TRUE&amp;DOC_NAME=FAT:FQL_AUDITING_CLIENT_TEMPLATE.FAT&amp;display_string=Audit&amp;VAR:KEY=PEVATORMZM&amp;VAR:QUERY=RkZfRU5UUlBSX1ZBTF9EQUlMWSg0MDcyNCwsLCwsJ0RJTCcp&amp;WINDOW=FIRST_POPUP&amp;HEIGHT=450&amp;WIDTH=","450&amp;START_MAXIMIZED=FALSE&amp;VAR:CALENDAR=US&amp;VAR:SYMBOL=KIM&amp;VAR:INDEX=0"}</definedName>
    <definedName name="_252__123Graph_FCHART_17" localSheetId="1" hidden="1">#REF!</definedName>
    <definedName name="_252__123Graph_FCHART_17" localSheetId="0" hidden="1">#REF!</definedName>
    <definedName name="_252__123Graph_FCHART_17" hidden="1">#REF!</definedName>
    <definedName name="_26__123Graph_LBL_CCHART_3" localSheetId="1" hidden="1">#REF!</definedName>
    <definedName name="_26__123Graph_LBL_CCHART_3" localSheetId="0" hidden="1">#REF!</definedName>
    <definedName name="_26__123Graph_LBL_CCHART_3" hidden="1">#REF!</definedName>
    <definedName name="_26__FDSAUDITLINK__" localSheetId="1"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26__FDSAUDITLINK__" localSheetId="0"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26__FDSAUDITLINK__"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261__123Graph_FCHART_22" localSheetId="1" hidden="1">#REF!</definedName>
    <definedName name="_261__123Graph_FCHART_22" localSheetId="0" hidden="1">#REF!</definedName>
    <definedName name="_261__123Graph_FCHART_22" hidden="1">#REF!</definedName>
    <definedName name="_27__123Graph_ACHART_16" localSheetId="1" hidden="1">#REF!</definedName>
    <definedName name="_27__123Graph_ACHART_16" localSheetId="0" hidden="1">#REF!</definedName>
    <definedName name="_27__123Graph_ACHART_16" hidden="1">#REF!</definedName>
    <definedName name="_27__FDSAUDITLINK__" localSheetId="1"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27__FDSAUDITLINK__" localSheetId="0"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27__FDSAUDITLINK__"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270__123Graph_XCHART_15" localSheetId="1" hidden="1">#REF!</definedName>
    <definedName name="_270__123Graph_XCHART_15" localSheetId="0" hidden="1">#REF!</definedName>
    <definedName name="_270__123Graph_XCHART_15" hidden="1">#REF!</definedName>
    <definedName name="_279__123Graph_XCHART_16" localSheetId="1" hidden="1">#REF!</definedName>
    <definedName name="_279__123Graph_XCHART_16" localSheetId="0" hidden="1">#REF!</definedName>
    <definedName name="_279__123Graph_XCHART_16" hidden="1">#REF!</definedName>
    <definedName name="_28__FDSAUDITLINK__" localSheetId="1"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28__FDSAUDITLINK__" localSheetId="0"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28__FDSAUDITLINK__"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28_0_S" hidden="1">#REF!</definedName>
    <definedName name="_288__123Graph_XCHART_17" localSheetId="1" hidden="1">#REF!</definedName>
    <definedName name="_288__123Graph_XCHART_17" localSheetId="0" hidden="1">#REF!</definedName>
    <definedName name="_288__123Graph_XCHART_17" hidden="1">#REF!</definedName>
    <definedName name="_29__FDSAUDITLINK__" localSheetId="1"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29__FDSAUDITLINK__" localSheetId="0"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29__FDSAUDITLINK__"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297__123Graph_XCHART_18" localSheetId="1" hidden="1">#REF!</definedName>
    <definedName name="_297__123Graph_XCHART_18" localSheetId="0" hidden="1">#REF!</definedName>
    <definedName name="_297__123Graph_XCHART_18" hidden="1">#REF!</definedName>
    <definedName name="_2e4_" localSheetId="1" hidden="1">{"new",#N/A,FALSE,"D";"PROFORMA",#N/A,FALSE,"A";"partial 1",#N/A,FALSE,"B";"partial 2",#N/A,FALSE,"B";"partial 3",#N/A,FALSE,"B";"SMALL CF 1",#N/A,FALSE,"C"}</definedName>
    <definedName name="_2e4_" localSheetId="0" hidden="1">{"new",#N/A,FALSE,"D";"PROFORMA",#N/A,FALSE,"A";"partial 1",#N/A,FALSE,"B";"partial 2",#N/A,FALSE,"B";"partial 3",#N/A,FALSE,"B";"SMALL CF 1",#N/A,FALSE,"C"}</definedName>
    <definedName name="_2e4_" hidden="1">{"new",#N/A,FALSE,"D";"PROFORMA",#N/A,FALSE,"A";"partial 1",#N/A,FALSE,"B";"partial 2",#N/A,FALSE,"B";"partial 3",#N/A,FALSE,"B";"SMALL CF 1",#N/A,FALSE,"C"}</definedName>
    <definedName name="_2ƒ0Swvu.Sommai" localSheetId="1" hidden="1">#REF!,#REF!,#REF!,#REF!,#REF!,#REF!</definedName>
    <definedName name="_2ƒ0Swvu.Sommai" localSheetId="19" hidden="1">#REF!,#REF!,#REF!,#REF!,#REF!,#REF!</definedName>
    <definedName name="_2ƒ0Swvu.Sommai" localSheetId="15" hidden="1">#REF!,#REF!,#REF!,#REF!,#REF!,#REF!</definedName>
    <definedName name="_2ƒ0Swvu.Sommai" localSheetId="17" hidden="1">#REF!,#REF!,#REF!,#REF!,#REF!,#REF!</definedName>
    <definedName name="_2ƒ0Swvu.Sommai" localSheetId="18" hidden="1">#REF!,#REF!,#REF!,#REF!,#REF!,#REF!</definedName>
    <definedName name="_2ƒ0Swvu.Sommai" localSheetId="13" hidden="1">#REF!,#REF!,#REF!,#REF!,#REF!,#REF!</definedName>
    <definedName name="_2ƒ0Swvu.Sommai" localSheetId="9" hidden="1">#REF!,#REF!,#REF!,#REF!,#REF!,#REF!</definedName>
    <definedName name="_2ƒ0Swvu.Sommai" localSheetId="11" hidden="1">#REF!,#REF!,#REF!,#REF!,#REF!,#REF!</definedName>
    <definedName name="_2ƒ0Swvu.Sommai" localSheetId="12" hidden="1">#REF!,#REF!,#REF!,#REF!,#REF!,#REF!</definedName>
    <definedName name="_2ƒ0Swvu.Sommai" localSheetId="7" hidden="1">#REF!,#REF!,#REF!,#REF!,#REF!,#REF!</definedName>
    <definedName name="_2ƒ0Swvu.Sommai" localSheetId="3" hidden="1">#REF!,#REF!,#REF!,#REF!,#REF!,#REF!</definedName>
    <definedName name="_2ƒ0Swvu.Sommai" localSheetId="5" hidden="1">#REF!,#REF!,#REF!,#REF!,#REF!,#REF!</definedName>
    <definedName name="_2ƒ0Swvu.Sommai" localSheetId="6" hidden="1">#REF!,#REF!,#REF!,#REF!,#REF!,#REF!</definedName>
    <definedName name="_2ƒ0Swvu.Sommai" localSheetId="0" hidden="1">#REF!,#REF!,#REF!,#REF!,#REF!,#REF!</definedName>
    <definedName name="_2ƒ0Swvu.Sommai" hidden="1">#REF!,#REF!,#REF!,#REF!,#REF!,#REF!</definedName>
    <definedName name="_3__123Graph_ACHART_1A" localSheetId="1" hidden="1">#REF!</definedName>
    <definedName name="_3__123Graph_ACHART_1A" localSheetId="0" hidden="1">#REF!</definedName>
    <definedName name="_3__123Graph_ACHART_1A" hidden="1">#REF!</definedName>
    <definedName name="_3__123Graph_ACHART_3" localSheetId="1" hidden="1">#REF!</definedName>
    <definedName name="_3__123Graph_ACHART_3" localSheetId="18" hidden="1">#REF!</definedName>
    <definedName name="_3__123Graph_ACHART_3" localSheetId="12" hidden="1">#REF!</definedName>
    <definedName name="_3__123Graph_ACHART_3" localSheetId="6" hidden="1">#REF!</definedName>
    <definedName name="_3__123Graph_ACHART_3" localSheetId="0" hidden="1">#REF!</definedName>
    <definedName name="_3__123Graph_ACHART_3" hidden="1">#REF!</definedName>
    <definedName name="_3__123Graph_BCHART_1A" localSheetId="1" hidden="1">#REF!</definedName>
    <definedName name="_3__123Graph_BCHART_1A" localSheetId="0" hidden="1">#REF!</definedName>
    <definedName name="_3__123Graph_BCHART_1A" hidden="1">#REF!</definedName>
    <definedName name="_3__123Graph_BCHART_2" localSheetId="1" hidden="1">#REF!</definedName>
    <definedName name="_3__123Graph_BCHART_2" localSheetId="0" hidden="1">#REF!</definedName>
    <definedName name="_3__123Graph_BCHART_2" hidden="1">#REF!</definedName>
    <definedName name="_3__123Graph_CCHART_2" localSheetId="1" hidden="1">#REF!</definedName>
    <definedName name="_3__123Graph_CCHART_2" localSheetId="0" hidden="1">#REF!</definedName>
    <definedName name="_3__123Graph_CCHART_2" hidden="1">#REF!</definedName>
    <definedName name="_3__123Graph_XCHART_1" localSheetId="1" hidden="1">#REF!</definedName>
    <definedName name="_3__123Graph_XCHART_1" localSheetId="0" hidden="1">#REF!</definedName>
    <definedName name="_3__123Graph_XCHART_1" hidden="1">#REF!</definedName>
    <definedName name="_3__FDSAUDITLINK__" localSheetId="1" hidden="1">{"fdsup://directions/FAT Viewer?action=UPDATE&amp;creator=factset&amp;DYN_ARGS=TRUE&amp;DOC_NAME=FAT:FQL_AUDITING_CLIENT_TEMPLATE.FAT&amp;display_string=Audit&amp;VAR:KEY=NGTOJEHEHU&amp;VAR:QUERY=RkZfRUZGX0lOVF9SQVRFKEFOTiwwKQ==&amp;WINDOW=FIRST_POPUP&amp;HEIGHT=450&amp;WIDTH=450&amp;START_MAXIMI","ZED=FALSE&amp;VAR:CALENDAR=US&amp;VAR:SYMBOL=HST&amp;VAR:INDEX=0"}</definedName>
    <definedName name="_3__FDSAUDITLINK__" localSheetId="18"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3__FDSAUDITLINK__" localSheetId="12"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3__FDSAUDITLINK__" localSheetId="6"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3__FDSAUDITLINK__" localSheetId="0" hidden="1">{"fdsup://directions/FAT Viewer?action=UPDATE&amp;creator=factset&amp;DYN_ARGS=TRUE&amp;DOC_NAME=FAT:FQL_AUDITING_CLIENT_TEMPLATE.FAT&amp;display_string=Audit&amp;VAR:KEY=NGTOJEHEHU&amp;VAR:QUERY=RkZfRUZGX0lOVF9SQVRFKEFOTiwwKQ==&amp;WINDOW=FIRST_POPUP&amp;HEIGHT=450&amp;WIDTH=450&amp;START_MAXIMI","ZED=FALSE&amp;VAR:CALENDAR=US&amp;VAR:SYMBOL=HST&amp;VAR:INDEX=0"}</definedName>
    <definedName name="_3__FDSAUDITLINK__" hidden="1">{"fdsup://directions/FAT Viewer?action=UPDATE&amp;creator=factset&amp;DYN_ARGS=TRUE&amp;DOC_NAME=FAT:FQL_AUDITING_CLIENT_TEMPLATE.FAT&amp;display_string=Audit&amp;VAR:KEY=NGTOJEHEHU&amp;VAR:QUERY=RkZfRUZGX0lOVF9SQVRFKEFOTiwwKQ==&amp;WINDOW=FIRST_POPUP&amp;HEIGHT=450&amp;WIDTH=450&amp;START_MAXIMI","ZED=FALSE&amp;VAR:CALENDAR=US&amp;VAR:SYMBOL=HST&amp;VAR:INDEX=0"}</definedName>
    <definedName name="_30__123Graph_XCHART_1A" localSheetId="1" hidden="1">#REF!</definedName>
    <definedName name="_30__123Graph_XCHART_1A" localSheetId="0" hidden="1">#REF!</definedName>
    <definedName name="_30__123Graph_XCHART_1A" hidden="1">#REF!</definedName>
    <definedName name="_30__FDSAUDITLINK__" localSheetId="1"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30__FDSAUDITLINK__" localSheetId="0"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30__FDSAUDITLINK__"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306__123Graph_XCHART_19" localSheetId="1" hidden="1">#REF!</definedName>
    <definedName name="_306__123Graph_XCHART_19" localSheetId="0" hidden="1">#REF!</definedName>
    <definedName name="_306__123Graph_XCHART_19" hidden="1">#REF!</definedName>
    <definedName name="_31__FDSAUDITLINK__" localSheetId="1"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31__FDSAUDITLINK__" localSheetId="0"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31__FDSAUDITLINK__"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315__123Graph_XCHART_22" localSheetId="1" hidden="1">#REF!</definedName>
    <definedName name="_315__123Graph_XCHART_22" localSheetId="0" hidden="1">#REF!</definedName>
    <definedName name="_315__123Graph_XCHART_22" hidden="1">#REF!</definedName>
    <definedName name="_32__FDSAUDITLINK__" localSheetId="1"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32__FDSAUDITLINK__" localSheetId="0"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32__FDSAUDITLINK__" hidden="1">{"fdsup://directions/FAT Viewer?action=UPDATE&amp;creator=factset&amp;DYN_ARGS=TRUE&amp;DOC_NAME=FAT:FQL_AUDITING_CLIENT_TEMPLATE.FAT&amp;display_string=Audit&amp;VAR:KEY=JQBCHGTINC&amp;VAR:QUERY=RkZfRU5UUlBSX1ZBTF9EQUlMWSg0MDU0MiwsLCwsJ0RJTCcp&amp;WINDOW=FIRST_POPUP&amp;HEIGHT=450&amp;WIDTH=","450&amp;START_MAXIMIZED=FALSE&amp;VAR:CALENDAR=US&amp;VAR:SYMBOL=REG&amp;VAR:INDEX=0"}</definedName>
    <definedName name="_324__123Graph_XSEG_PIE" localSheetId="1" hidden="1">#REF!</definedName>
    <definedName name="_324__123Graph_XSEG_PIE" localSheetId="0" hidden="1">#REF!</definedName>
    <definedName name="_324__123Graph_XSEG_PIE" hidden="1">#REF!</definedName>
    <definedName name="_33__FDSAUDITLINK__" localSheetId="1" hidden="1">{"fdsup://directions/FAT Viewer?action=UPDATE&amp;creator=factset&amp;DYN_ARGS=TRUE&amp;DOC_NAME=FAT:FQL_AUDITING_CLIENT_TEMPLATE.FAT&amp;display_string=Audit&amp;VAR:KEY=HSNGVMVQHQ&amp;VAR:QUERY=RkZfRU5UUlBSX1ZBTF9EQUlMWSg0MDcyNCwsLCwsJ0RJTCcp&amp;WINDOW=FIRST_POPUP&amp;HEIGHT=450&amp;WIDTH=","450&amp;START_MAXIMIZED=FALSE&amp;VAR:CALENDAR=US&amp;VAR:SYMBOL=DDR&amp;VAR:INDEX=0"}</definedName>
    <definedName name="_33__FDSAUDITLINK__" localSheetId="0" hidden="1">{"fdsup://directions/FAT Viewer?action=UPDATE&amp;creator=factset&amp;DYN_ARGS=TRUE&amp;DOC_NAME=FAT:FQL_AUDITING_CLIENT_TEMPLATE.FAT&amp;display_string=Audit&amp;VAR:KEY=HSNGVMVQHQ&amp;VAR:QUERY=RkZfRU5UUlBSX1ZBTF9EQUlMWSg0MDcyNCwsLCwsJ0RJTCcp&amp;WINDOW=FIRST_POPUP&amp;HEIGHT=450&amp;WIDTH=","450&amp;START_MAXIMIZED=FALSE&amp;VAR:CALENDAR=US&amp;VAR:SYMBOL=DDR&amp;VAR:INDEX=0"}</definedName>
    <definedName name="_33__FDSAUDITLINK__" hidden="1">{"fdsup://directions/FAT Viewer?action=UPDATE&amp;creator=factset&amp;DYN_ARGS=TRUE&amp;DOC_NAME=FAT:FQL_AUDITING_CLIENT_TEMPLATE.FAT&amp;display_string=Audit&amp;VAR:KEY=HSNGVMVQHQ&amp;VAR:QUERY=RkZfRU5UUlBSX1ZBTF9EQUlMWSg0MDcyNCwsLCwsJ0RJTCcp&amp;WINDOW=FIRST_POPUP&amp;HEIGHT=450&amp;WIDTH=","450&amp;START_MAXIMIZED=FALSE&amp;VAR:CALENDAR=US&amp;VAR:SYMBOL=DDR&amp;VAR:INDEX=0"}</definedName>
    <definedName name="_34__FDSAUDITLINK__" localSheetId="1"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34__FDSAUDITLINK__" localSheetId="0"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34__FDSAUDITLINK__"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35__FDSAUDITLINK__" localSheetId="1" hidden="1">{"fdsup://directions/FAT Viewer?action=UPDATE&amp;creator=factset&amp;DYN_ARGS=TRUE&amp;DOC_NAME=FAT:FQL_AUDITING_CLIENT_TEMPLATE.FAT&amp;display_string=Audit&amp;VAR:KEY=HKFINCXSZG&amp;VAR:QUERY=RkZfRU5UUlBSX1ZBTF9EQUlMWSg0MDU0MiwsLCwsJ0RJTCcp&amp;WINDOW=FIRST_POPUP&amp;HEIGHT=450&amp;WIDTH=","450&amp;START_MAXIMIZED=FALSE&amp;VAR:CALENDAR=US&amp;VAR:SYMBOL=KIM&amp;VAR:INDEX=0"}</definedName>
    <definedName name="_35__FDSAUDITLINK__" localSheetId="0" hidden="1">{"fdsup://directions/FAT Viewer?action=UPDATE&amp;creator=factset&amp;DYN_ARGS=TRUE&amp;DOC_NAME=FAT:FQL_AUDITING_CLIENT_TEMPLATE.FAT&amp;display_string=Audit&amp;VAR:KEY=HKFINCXSZG&amp;VAR:QUERY=RkZfRU5UUlBSX1ZBTF9EQUlMWSg0MDU0MiwsLCwsJ0RJTCcp&amp;WINDOW=FIRST_POPUP&amp;HEIGHT=450&amp;WIDTH=","450&amp;START_MAXIMIZED=FALSE&amp;VAR:CALENDAR=US&amp;VAR:SYMBOL=KIM&amp;VAR:INDEX=0"}</definedName>
    <definedName name="_35__FDSAUDITLINK__" hidden="1">{"fdsup://directions/FAT Viewer?action=UPDATE&amp;creator=factset&amp;DYN_ARGS=TRUE&amp;DOC_NAME=FAT:FQL_AUDITING_CLIENT_TEMPLATE.FAT&amp;display_string=Audit&amp;VAR:KEY=HKFINCXSZG&amp;VAR:QUERY=RkZfRU5UUlBSX1ZBTF9EQUlMWSg0MDU0MiwsLCwsJ0RJTCcp&amp;WINDOW=FIRST_POPUP&amp;HEIGHT=450&amp;WIDTH=","450&amp;START_MAXIMIZED=FALSE&amp;VAR:CALENDAR=US&amp;VAR:SYMBOL=KIM&amp;VAR:INDEX=0"}</definedName>
    <definedName name="_36__123Graph_ACHART_17" localSheetId="1" hidden="1">#REF!</definedName>
    <definedName name="_36__123Graph_ACHART_17" localSheetId="0" hidden="1">#REF!</definedName>
    <definedName name="_36__123Graph_ACHART_17" hidden="1">#REF!</definedName>
    <definedName name="_36__123Graph_XCHART_2A" localSheetId="1" hidden="1">#REF!</definedName>
    <definedName name="_36__123Graph_XCHART_2A" localSheetId="0" hidden="1">#REF!</definedName>
    <definedName name="_36__123Graph_XCHART_2A" hidden="1">#REF!</definedName>
    <definedName name="_36__FDSAUDITLINK__" localSheetId="1" hidden="1">{"fdsup://directions/FAT Viewer?action=UPDATE&amp;creator=factset&amp;DYN_ARGS=TRUE&amp;DOC_NAME=FAT:FQL_AUDITING_CLIENT_TEMPLATE.FAT&amp;display_string=Audit&amp;VAR:KEY=DMJQDWVKHO&amp;VAR:QUERY=RkZfRU5UUlBSX1ZBTF9EQUlMWSg0MDcxOCwsLCwsJ0RJTCcp&amp;WINDOW=FIRST_POPUP&amp;HEIGHT=450&amp;WIDTH=","450&amp;START_MAXIMIZED=FALSE&amp;VAR:CALENDAR=US&amp;VAR:SYMBOL=DDR&amp;VAR:INDEX=0"}</definedName>
    <definedName name="_36__FDSAUDITLINK__" localSheetId="0" hidden="1">{"fdsup://directions/FAT Viewer?action=UPDATE&amp;creator=factset&amp;DYN_ARGS=TRUE&amp;DOC_NAME=FAT:FQL_AUDITING_CLIENT_TEMPLATE.FAT&amp;display_string=Audit&amp;VAR:KEY=DMJQDWVKHO&amp;VAR:QUERY=RkZfRU5UUlBSX1ZBTF9EQUlMWSg0MDcxOCwsLCwsJ0RJTCcp&amp;WINDOW=FIRST_POPUP&amp;HEIGHT=450&amp;WIDTH=","450&amp;START_MAXIMIZED=FALSE&amp;VAR:CALENDAR=US&amp;VAR:SYMBOL=DDR&amp;VAR:INDEX=0"}</definedName>
    <definedName name="_36__FDSAUDITLINK__" hidden="1">{"fdsup://directions/FAT Viewer?action=UPDATE&amp;creator=factset&amp;DYN_ARGS=TRUE&amp;DOC_NAME=FAT:FQL_AUDITING_CLIENT_TEMPLATE.FAT&amp;display_string=Audit&amp;VAR:KEY=DMJQDWVKHO&amp;VAR:QUERY=RkZfRU5UUlBSX1ZBTF9EQUlMWSg0MDcxOCwsLCwsJ0RJTCcp&amp;WINDOW=FIRST_POPUP&amp;HEIGHT=450&amp;WIDTH=","450&amp;START_MAXIMIZED=FALSE&amp;VAR:CALENDAR=US&amp;VAR:SYMBOL=DDR&amp;VAR:INDEX=0"}</definedName>
    <definedName name="_37__FDSAUDITLINK__" localSheetId="1"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37__FDSAUDITLINK__" localSheetId="0"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37__FDSAUDITLINK__"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38__FDSAUDITLINK__" localSheetId="1" hidden="1">{"fdsup://directions/FAT Viewer?action=UPDATE&amp;creator=factset&amp;DYN_ARGS=TRUE&amp;DOC_NAME=FAT:FQL_AUDITING_CLIENT_TEMPLATE.FAT&amp;display_string=Audit&amp;VAR:KEY=FMFSXCFMVM&amp;VAR:QUERY=RkZfRU5UUlBSX1ZBTF9EQUlMWSg0MDU0MiwsLCwsJ0RJTCcp&amp;WINDOW=FIRST_POPUP&amp;HEIGHT=450&amp;WIDTH=","450&amp;START_MAXIMIZED=FALSE&amp;VAR:CALENDAR=US&amp;VAR:SYMBOL=WRI&amp;VAR:INDEX=0"}</definedName>
    <definedName name="_38__FDSAUDITLINK__" localSheetId="0" hidden="1">{"fdsup://directions/FAT Viewer?action=UPDATE&amp;creator=factset&amp;DYN_ARGS=TRUE&amp;DOC_NAME=FAT:FQL_AUDITING_CLIENT_TEMPLATE.FAT&amp;display_string=Audit&amp;VAR:KEY=FMFSXCFMVM&amp;VAR:QUERY=RkZfRU5UUlBSX1ZBTF9EQUlMWSg0MDU0MiwsLCwsJ0RJTCcp&amp;WINDOW=FIRST_POPUP&amp;HEIGHT=450&amp;WIDTH=","450&amp;START_MAXIMIZED=FALSE&amp;VAR:CALENDAR=US&amp;VAR:SYMBOL=WRI&amp;VAR:INDEX=0"}</definedName>
    <definedName name="_38__FDSAUDITLINK__" hidden="1">{"fdsup://directions/FAT Viewer?action=UPDATE&amp;creator=factset&amp;DYN_ARGS=TRUE&amp;DOC_NAME=FAT:FQL_AUDITING_CLIENT_TEMPLATE.FAT&amp;display_string=Audit&amp;VAR:KEY=FMFSXCFMVM&amp;VAR:QUERY=RkZfRU5UUlBSX1ZBTF9EQUlMWSg0MDU0MiwsLCwsJ0RJTCcp&amp;WINDOW=FIRST_POPUP&amp;HEIGHT=450&amp;WIDTH=","450&amp;START_MAXIMIZED=FALSE&amp;VAR:CALENDAR=US&amp;VAR:SYMBOL=WRI&amp;VAR:INDEX=0"}</definedName>
    <definedName name="_384_0">#N/A</definedName>
    <definedName name="_39__FDSAUDITLINK__" localSheetId="1"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39__FDSAUDITLINK__" localSheetId="0"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39__FDSAUDITLINK__"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398_0_10Y">#REF!</definedName>
    <definedName name="_3F" localSheetId="1" hidden="1">#REF!</definedName>
    <definedName name="_3F" localSheetId="0" hidden="1">#REF!</definedName>
    <definedName name="_3F" hidden="1">#REF!</definedName>
    <definedName name="_3p0Rwvu.Sommai" localSheetId="1" hidden="1">#REF!,#REF!,#REF!,#REF!,#REF!</definedName>
    <definedName name="_3p0Rwvu.Sommai" localSheetId="19" hidden="1">#REF!,#REF!,#REF!,#REF!,#REF!</definedName>
    <definedName name="_3p0Rwvu.Sommai" localSheetId="15" hidden="1">#REF!,#REF!,#REF!,#REF!,#REF!</definedName>
    <definedName name="_3p0Rwvu.Sommai" localSheetId="17" hidden="1">#REF!,#REF!,#REF!,#REF!,#REF!</definedName>
    <definedName name="_3p0Rwvu.Sommai" localSheetId="18" hidden="1">#REF!,#REF!,#REF!,#REF!,#REF!</definedName>
    <definedName name="_3p0Rwvu.Sommai" localSheetId="13" hidden="1">#REF!,#REF!,#REF!,#REF!,#REF!</definedName>
    <definedName name="_3p0Rwvu.Sommai" localSheetId="9" hidden="1">#REF!,#REF!,#REF!,#REF!,#REF!</definedName>
    <definedName name="_3p0Rwvu.Sommai" localSheetId="11" hidden="1">#REF!,#REF!,#REF!,#REF!,#REF!</definedName>
    <definedName name="_3p0Rwvu.Sommai" localSheetId="12" hidden="1">#REF!,#REF!,#REF!,#REF!,#REF!</definedName>
    <definedName name="_3p0Rwvu.Sommai" localSheetId="7" hidden="1">#REF!,#REF!,#REF!,#REF!,#REF!</definedName>
    <definedName name="_3p0Rwvu.Sommai" localSheetId="3" hidden="1">#REF!,#REF!,#REF!,#REF!,#REF!</definedName>
    <definedName name="_3p0Rwvu.Sommai" localSheetId="5" hidden="1">#REF!,#REF!,#REF!,#REF!,#REF!</definedName>
    <definedName name="_3p0Rwvu.Sommai" localSheetId="6" hidden="1">#REF!,#REF!,#REF!,#REF!,#REF!</definedName>
    <definedName name="_3p0Rwvu.Sommai" localSheetId="0" hidden="1">#REF!,#REF!,#REF!,#REF!,#REF!</definedName>
    <definedName name="_3p0Rwvu.Sommai" hidden="1">#REF!,#REF!,#REF!,#REF!,#REF!</definedName>
    <definedName name="_4__123Graph_ACHART_2A" localSheetId="1" hidden="1">#REF!</definedName>
    <definedName name="_4__123Graph_ACHART_2A" localSheetId="0" hidden="1">#REF!</definedName>
    <definedName name="_4__123Graph_ACHART_2A" hidden="1">#REF!</definedName>
    <definedName name="_4__123Graph_ACHART_3" localSheetId="1" hidden="1">#REF!</definedName>
    <definedName name="_4__123Graph_ACHART_3" localSheetId="0" hidden="1">#REF!</definedName>
    <definedName name="_4__123Graph_ACHART_3" hidden="1">#REF!</definedName>
    <definedName name="_4__123Graph_ACHART_4" localSheetId="1" hidden="1">#REF!</definedName>
    <definedName name="_4__123Graph_ACHART_4" localSheetId="0" hidden="1">#REF!</definedName>
    <definedName name="_4__123Graph_ACHART_4" hidden="1">#REF!</definedName>
    <definedName name="_4__123Graph_BCHART_1" localSheetId="1" hidden="1">#REF!</definedName>
    <definedName name="_4__123Graph_BCHART_1" localSheetId="0" hidden="1">#REF!</definedName>
    <definedName name="_4__123Graph_BCHART_1" hidden="1">#REF!</definedName>
    <definedName name="_4__123Graph_BCHART_2A" localSheetId="1" hidden="1">#REF!</definedName>
    <definedName name="_4__123Graph_BCHART_2A" localSheetId="0" hidden="1">#REF!</definedName>
    <definedName name="_4__123Graph_BCHART_2A" hidden="1">#REF!</definedName>
    <definedName name="_4__123Graph_CCHART_2" localSheetId="1" hidden="1">#REF!</definedName>
    <definedName name="_4__123Graph_CCHART_2" localSheetId="0" hidden="1">#REF!</definedName>
    <definedName name="_4__123Graph_CCHART_2" hidden="1">#REF!</definedName>
    <definedName name="_4__123Graph_XCHART_2" localSheetId="1" hidden="1">#REF!</definedName>
    <definedName name="_4__123Graph_XCHART_2" localSheetId="0" hidden="1">#REF!</definedName>
    <definedName name="_4__123Graph_XCHART_2" hidden="1">#REF!</definedName>
    <definedName name="_4__FDSAUDITLINK__" localSheetId="1" hidden="1">{"fdsup://directions/FAT Viewer?action=UPDATE&amp;creator=factset&amp;DYN_ARGS=TRUE&amp;DOC_NAME=FAT:FQL_AUDITING_CLIENT_TEMPLATE.FAT&amp;display_string=Audit&amp;VAR:KEY=FMFCXEPSHM&amp;VAR:QUERY=RkZfRUZGX0lOVF9SQVRFKEFOTiwwKQ==&amp;WINDOW=FIRST_POPUP&amp;HEIGHT=450&amp;WIDTH=450&amp;START_MAXIMI","ZED=FALSE&amp;VAR:CALENDAR=US&amp;VAR:SYMBOL=LHO&amp;VAR:INDEX=0"}</definedName>
    <definedName name="_4__FDSAUDITLINK__" localSheetId="18"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4__FDSAUDITLINK__" localSheetId="12"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4__FDSAUDITLINK__" localSheetId="6" hidden="1">{"fdsup://directions/FAT Viewer?action=UPDATE&amp;creator=factset&amp;DYN_ARGS=TRUE&amp;DOC_NAME=FAT:FQL_AUDITING_CLIENT_TEMPLATE.FAT&amp;display_string=Audit&amp;VAR:KEY=TQRODGDWJM&amp;VAR:QUERY=RkZfRU5UUlBSX1ZBTF9EQUlMWSg0MDU0MiwsLCwsJ0RJTCcp&amp;WINDOW=FIRST_POPUP&amp;HEIGHT=450&amp;WIDTH=","450&amp;START_MAXIMIZED=FALSE&amp;VAR:CALENDAR=US&amp;VAR:SYMBOL=DDR&amp;VAR:INDEX=0"}</definedName>
    <definedName name="_4__FDSAUDITLINK__" localSheetId="0" hidden="1">{"fdsup://directions/FAT Viewer?action=UPDATE&amp;creator=factset&amp;DYN_ARGS=TRUE&amp;DOC_NAME=FAT:FQL_AUDITING_CLIENT_TEMPLATE.FAT&amp;display_string=Audit&amp;VAR:KEY=FMFCXEPSHM&amp;VAR:QUERY=RkZfRUZGX0lOVF9SQVRFKEFOTiwwKQ==&amp;WINDOW=FIRST_POPUP&amp;HEIGHT=450&amp;WIDTH=450&amp;START_MAXIMI","ZED=FALSE&amp;VAR:CALENDAR=US&amp;VAR:SYMBOL=LHO&amp;VAR:INDEX=0"}</definedName>
    <definedName name="_4__FDSAUDITLINK__" hidden="1">{"fdsup://directions/FAT Viewer?action=UPDATE&amp;creator=factset&amp;DYN_ARGS=TRUE&amp;DOC_NAME=FAT:FQL_AUDITING_CLIENT_TEMPLATE.FAT&amp;display_string=Audit&amp;VAR:KEY=FMFCXEPSHM&amp;VAR:QUERY=RkZfRUZGX0lOVF9SQVRFKEFOTiwwKQ==&amp;WINDOW=FIRST_POPUP&amp;HEIGHT=450&amp;WIDTH=450&amp;START_MAXIMI","ZED=FALSE&amp;VAR:CALENDAR=US&amp;VAR:SYMBOL=LHO&amp;VAR:INDEX=0"}</definedName>
    <definedName name="_4_0_0__123Grap" hidden="1">#REF!</definedName>
    <definedName name="_40__FDSAUDITLINK__" localSheetId="1"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40__FDSAUDITLINK__" localSheetId="0"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40__FDSAUDITLINK__" hidden="1">{"fdsup://directions/FAT Viewer?action=UPDATE&amp;creator=factset&amp;DYN_ARGS=TRUE&amp;DOC_NAME=FAT:FQL_AUDITING_CLIENT_TEMPLATE.FAT&amp;display_string=Audit&amp;VAR:KEY=ZWZKZKNINS&amp;VAR:QUERY=RkZfRU5UUlBSX1ZBTF9EQUlMWSg0MDYzMywsLCwsJ0RJTCcp&amp;WINDOW=FIRST_POPUP&amp;HEIGHT=450&amp;WIDTH=","450&amp;START_MAXIMIZED=FALSE&amp;VAR:CALENDAR=US&amp;VAR:SYMBOL=DDR&amp;VAR:INDEX=0"}</definedName>
    <definedName name="_401001">#REF!</definedName>
    <definedName name="_401100">#REF!</definedName>
    <definedName name="_401150">#REF!</definedName>
    <definedName name="_41__FDSAUDITLINK__" localSheetId="1" hidden="1">{"fdsup://directions/FAT Viewer?action=UPDATE&amp;creator=factset&amp;DYN_ARGS=TRUE&amp;DOC_NAME=FAT:FQL_AUDITING_CLIENT_TEMPLATE.FAT&amp;display_string=Audit&amp;VAR:KEY=LUDGJGDIVC&amp;VAR:QUERY=RkZfRU5UUlBSX1ZBTF9EQUlMWSg0MDQ1MSwsLCwsJ0RJTCcp&amp;WINDOW=FIRST_POPUP&amp;HEIGHT=450&amp;WIDTH=","450&amp;START_MAXIMIZED=FALSE&amp;VAR:CALENDAR=US&amp;VAR:SYMBOL=DDR&amp;VAR:INDEX=0"}</definedName>
    <definedName name="_41__FDSAUDITLINK__" localSheetId="0" hidden="1">{"fdsup://directions/FAT Viewer?action=UPDATE&amp;creator=factset&amp;DYN_ARGS=TRUE&amp;DOC_NAME=FAT:FQL_AUDITING_CLIENT_TEMPLATE.FAT&amp;display_string=Audit&amp;VAR:KEY=LUDGJGDIVC&amp;VAR:QUERY=RkZfRU5UUlBSX1ZBTF9EQUlMWSg0MDQ1MSwsLCwsJ0RJTCcp&amp;WINDOW=FIRST_POPUP&amp;HEIGHT=450&amp;WIDTH=","450&amp;START_MAXIMIZED=FALSE&amp;VAR:CALENDAR=US&amp;VAR:SYMBOL=DDR&amp;VAR:INDEX=0"}</definedName>
    <definedName name="_41__FDSAUDITLINK__" hidden="1">{"fdsup://directions/FAT Viewer?action=UPDATE&amp;creator=factset&amp;DYN_ARGS=TRUE&amp;DOC_NAME=FAT:FQL_AUDITING_CLIENT_TEMPLATE.FAT&amp;display_string=Audit&amp;VAR:KEY=LUDGJGDIVC&amp;VAR:QUERY=RkZfRU5UUlBSX1ZBTF9EQUlMWSg0MDQ1MSwsLCwsJ0RJTCcp&amp;WINDOW=FIRST_POPUP&amp;HEIGHT=450&amp;WIDTH=","450&amp;START_MAXIMIZED=FALSE&amp;VAR:CALENDAR=US&amp;VAR:SYMBOL=DDR&amp;VAR:INDEX=0"}</definedName>
    <definedName name="_42__FDSAUDITLINK__" localSheetId="1"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42__FDSAUDITLINK__" localSheetId="0"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42__FDSAUDITLINK__" hidden="1">{"fdsup://directions/FAT Viewer?action=UPDATE&amp;creator=factset&amp;DYN_ARGS=TRUE&amp;DOC_NAME=FAT:FQL_AUDITING_CLIENT_TEMPLATE.FAT&amp;display_string=Audit&amp;VAR:KEY=JUZYNSBULI&amp;VAR:QUERY=RkZfRU5UUlBSX1ZBTF9EQUlMWSg0MDU0MiwsLCwsJ0RJTCcp&amp;WINDOW=FIRST_POPUP&amp;HEIGHT=450&amp;WIDTH=","450&amp;START_MAXIMIZED=FALSE&amp;VAR:CALENDAR=US&amp;VAR:SYMBOL=FRT&amp;VAR:INDEX=0"}</definedName>
    <definedName name="_43__FDSAUDITLINK__" localSheetId="1"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43__FDSAUDITLINK__" localSheetId="0"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43__FDSAUDITLINK__"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432001">#REF!</definedName>
    <definedName name="_438011">#REF!</definedName>
    <definedName name="_438012">#REF!</definedName>
    <definedName name="_438013">#REF!</definedName>
    <definedName name="_438014">#REF!</definedName>
    <definedName name="_438015">#REF!</definedName>
    <definedName name="_438016">#REF!</definedName>
    <definedName name="_438017">#REF!</definedName>
    <definedName name="_438019">#REF!</definedName>
    <definedName name="_438024">#REF!</definedName>
    <definedName name="_438025">#REF!</definedName>
    <definedName name="_438057">#REF!</definedName>
    <definedName name="_44__FDSAUDITLINK__" localSheetId="1"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44__FDSAUDITLINK__" localSheetId="0"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44__FDSAUDITLINK__" hidden="1">{"fdsup://directions/FAT Viewer?action=UPDATE&amp;creator=factset&amp;DYN_ARGS=TRUE&amp;DOC_NAME=FAT:FQL_AUDITING_CLIENT_TEMPLATE.FAT&amp;display_string=Audit&amp;VAR:KEY=VCTWFIHCHA&amp;VAR:QUERY=RkZfRU5UUlBSX1ZBTF9EQUlMWSg0MDU0MiwsLCwsJ0RJTCcp&amp;WINDOW=FIRST_POPUP&amp;HEIGHT=450&amp;WIDTH=","450&amp;START_MAXIMIZED=FALSE&amp;VAR:CALENDAR=US&amp;VAR:SYMBOL=EQY&amp;VAR:INDEX=0"}</definedName>
    <definedName name="_45__123Graph_ACHART_18" localSheetId="1" hidden="1">#REF!</definedName>
    <definedName name="_45__123Graph_ACHART_18" localSheetId="0" hidden="1">#REF!</definedName>
    <definedName name="_45__123Graph_ACHART_18" hidden="1">#REF!</definedName>
    <definedName name="_45__FDSAUDITLINK__" localSheetId="1"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45__FDSAUDITLINK__" localSheetId="0"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45__FDSAUDITLINK__" hidden="1">{"fdsup://directions/FAT Viewer?action=UPDATE&amp;creator=factset&amp;DYN_ARGS=TRUE&amp;DOC_NAME=FAT:FQL_AUDITING_CLIENT_TEMPLATE.FAT&amp;display_string=Audit&amp;VAR:KEY=LCHYNGJOZI&amp;VAR:QUERY=RkZfRU5UUlBSX1ZBTF9EQUlMWSg0MDYzMywsLCwsJ0RJTCcp&amp;WINDOW=FIRST_POPUP&amp;HEIGHT=450&amp;WIDTH=","450&amp;START_MAXIMIZED=FALSE&amp;VAR:CALENDAR=US&amp;VAR:SYMBOL=EQY&amp;VAR:INDEX=0"}</definedName>
    <definedName name="_46__FDSAUDITLINK__" localSheetId="1"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46__FDSAUDITLINK__" localSheetId="0"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46__FDSAUDITLINK__" hidden="1">{"fdsup://directions/FAT Viewer?action=UPDATE&amp;creator=factset&amp;DYN_ARGS=TRUE&amp;DOC_NAME=FAT:FQL_AUDITING_CLIENT_TEMPLATE.FAT&amp;display_string=Audit&amp;VAR:KEY=VULKXCLSXE&amp;VAR:QUERY=RkZfRU5UUlBSX1ZBTF9EQUlMWSg0MDYzMywsLCwsJ0RJTCcp&amp;WINDOW=FIRST_POPUP&amp;HEIGHT=450&amp;WIDTH=","450&amp;START_MAXIMIZED=FALSE&amp;VAR:CALENDAR=US&amp;VAR:SYMBOL=REG&amp;VAR:INDEX=0"}</definedName>
    <definedName name="_47__FDSAUDITLINK__" localSheetId="1"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47__FDSAUDITLINK__" localSheetId="0"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47__FDSAUDITLINK__" hidden="1">{"fdsup://directions/FAT Viewer?action=UPDATE&amp;creator=factset&amp;DYN_ARGS=TRUE&amp;DOC_NAME=FAT:FQL_AUDITING_CLIENT_TEMPLATE.FAT&amp;display_string=Audit&amp;VAR:KEY=TAVQVWJKRI&amp;VAR:QUERY=RkZfRU5UUlBSX1ZBTF9EQUlMWSg0MDYzMywsLCwsJ0RJTCcp&amp;WINDOW=FIRST_POPUP&amp;HEIGHT=450&amp;WIDTH=","450&amp;START_MAXIMIZED=FALSE&amp;VAR:CALENDAR=US&amp;VAR:SYMBOL=KIM&amp;VAR:INDEX=0"}</definedName>
    <definedName name="_479_0_0Property_L">#REF!</definedName>
    <definedName name="_48__FDSAUDITLINK__" localSheetId="1"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48__FDSAUDITLINK__" localSheetId="0"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48__FDSAUDITLINK__" hidden="1">{"fdsup://directions/FAT Viewer?action=UPDATE&amp;creator=factset&amp;DYN_ARGS=TRUE&amp;DOC_NAME=FAT:FQL_AUDITING_CLIENT_TEMPLATE.FAT&amp;display_string=Audit&amp;VAR:KEY=LMTCJOLQFS&amp;VAR:QUERY=RkZfRU5UUlBSX1ZBTF9EQUlMWSg0MDYzMywsLCwsJ0RJTCcp&amp;WINDOW=FIRST_POPUP&amp;HEIGHT=450&amp;WIDTH=","450&amp;START_MAXIMIZED=FALSE&amp;VAR:CALENDAR=US&amp;VAR:SYMBOL=WRI&amp;VAR:INDEX=0"}</definedName>
    <definedName name="_49__FDSAUDITLINK__" localSheetId="1" hidden="1">{"fdsup://directions/FAT Viewer?action=UPDATE&amp;creator=factset&amp;DYN_ARGS=TRUE&amp;DOC_NAME=FAT:FQL_AUDITING_CLIENT_TEMPLATE.FAT&amp;display_string=Audit&amp;VAR:KEY=BAPWVAVGXW&amp;VAR:QUERY=RkZfRU5UUlBSX1ZBTF9EQUlMWSg0MDQ1MSwsLCwsJ0RJTCcp&amp;WINDOW=FIRST_POPUP&amp;HEIGHT=450&amp;WIDTH=","450&amp;START_MAXIMIZED=FALSE&amp;VAR:CALENDAR=US&amp;VAR:SYMBOL=WRI&amp;VAR:INDEX=0"}</definedName>
    <definedName name="_49__FDSAUDITLINK__" localSheetId="0" hidden="1">{"fdsup://directions/FAT Viewer?action=UPDATE&amp;creator=factset&amp;DYN_ARGS=TRUE&amp;DOC_NAME=FAT:FQL_AUDITING_CLIENT_TEMPLATE.FAT&amp;display_string=Audit&amp;VAR:KEY=BAPWVAVGXW&amp;VAR:QUERY=RkZfRU5UUlBSX1ZBTF9EQUlMWSg0MDQ1MSwsLCwsJ0RJTCcp&amp;WINDOW=FIRST_POPUP&amp;HEIGHT=450&amp;WIDTH=","450&amp;START_MAXIMIZED=FALSE&amp;VAR:CALENDAR=US&amp;VAR:SYMBOL=WRI&amp;VAR:INDEX=0"}</definedName>
    <definedName name="_49__FDSAUDITLINK__" hidden="1">{"fdsup://directions/FAT Viewer?action=UPDATE&amp;creator=factset&amp;DYN_ARGS=TRUE&amp;DOC_NAME=FAT:FQL_AUDITING_CLIENT_TEMPLATE.FAT&amp;display_string=Audit&amp;VAR:KEY=BAPWVAVGXW&amp;VAR:QUERY=RkZfRU5UUlBSX1ZBTF9EQUlMWSg0MDQ1MSwsLCwsJ0RJTCcp&amp;WINDOW=FIRST_POPUP&amp;HEIGHT=450&amp;WIDTH=","450&amp;START_MAXIMIZED=FALSE&amp;VAR:CALENDAR=US&amp;VAR:SYMBOL=WRI&amp;VAR:INDEX=0"}</definedName>
    <definedName name="_4S" localSheetId="1" hidden="1">#REF!</definedName>
    <definedName name="_4S" localSheetId="0" hidden="1">#REF!</definedName>
    <definedName name="_4S" hidden="1">#REF!</definedName>
    <definedName name="_5__123Graph_ACHART_4" localSheetId="1" hidden="1">#REF!</definedName>
    <definedName name="_5__123Graph_ACHART_4" localSheetId="0" hidden="1">#REF!</definedName>
    <definedName name="_5__123Graph_ACHART_4" hidden="1">#REF!</definedName>
    <definedName name="_5__123Graph_BCHART_1" localSheetId="1" hidden="1">#REF!</definedName>
    <definedName name="_5__123Graph_BCHART_1" localSheetId="0" hidden="1">#REF!</definedName>
    <definedName name="_5__123Graph_BCHART_1" hidden="1">#REF!</definedName>
    <definedName name="_5__123Graph_CCHART_1" localSheetId="1" hidden="1">#REF!</definedName>
    <definedName name="_5__123Graph_CCHART_1" localSheetId="0" hidden="1">#REF!</definedName>
    <definedName name="_5__123Graph_CCHART_1" hidden="1">#REF!</definedName>
    <definedName name="_5__123Graph_XCHART_1A" localSheetId="1" hidden="1">#REF!</definedName>
    <definedName name="_5__123Graph_XCHART_1A" localSheetId="0" hidden="1">#REF!</definedName>
    <definedName name="_5__123Graph_XCHART_1A" hidden="1">#REF!</definedName>
    <definedName name="_5__123Graph_XCHART_2" localSheetId="1" hidden="1">#REF!</definedName>
    <definedName name="_5__123Graph_XCHART_2" localSheetId="0" hidden="1">#REF!</definedName>
    <definedName name="_5__123Graph_XCHART_2" hidden="1">#REF!</definedName>
    <definedName name="_5__FDSAUDITLINK__" localSheetId="1" hidden="1">{"fdsup://directions/FAT Viewer?action=UPDATE&amp;creator=factset&amp;DYN_ARGS=TRUE&amp;DOC_NAME=FAT:FQL_AUDITING_CLIENT_TEMPLATE.FAT&amp;display_string=Audit&amp;VAR:KEY=BCZCZYZMZU&amp;VAR:QUERY=RkZfRUZGX0lOVF9SQVRFKEFOTiwwKQ==&amp;WINDOW=FIRST_POPUP&amp;HEIGHT=450&amp;WIDTH=450&amp;START_MAXIMI","ZED=FALSE&amp;VAR:CALENDAR=US&amp;VAR:SYMBOL=DRH&amp;VAR:INDEX=0"}</definedName>
    <definedName name="_5__FDSAUDITLINK__" localSheetId="18" hidden="1">{"fdsup://directions/FAT Viewer?action=UPDATE&amp;creator=factset&amp;DYN_ARGS=TRUE&amp;DOC_NAME=FAT:FQL_AUDITING_CLIENT_TEMPLATE.FAT&amp;display_string=Audit&amp;VAR:KEY=XYDSDMVWJO&amp;VAR:QUERY=RkZfRU5UUlBSX1ZBTF9EQUlMWSg0MDcyNCwsLCwsJ0RJTCcp&amp;WINDOW=FIRST_POPUP&amp;HEIGHT=450&amp;WIDTH=","450&amp;START_MAXIMIZED=FALSE&amp;VAR:CALENDAR=US&amp;VAR:SYMBOL=WRI&amp;VAR:INDEX=0"}</definedName>
    <definedName name="_5__FDSAUDITLINK__" localSheetId="12" hidden="1">{"fdsup://directions/FAT Viewer?action=UPDATE&amp;creator=factset&amp;DYN_ARGS=TRUE&amp;DOC_NAME=FAT:FQL_AUDITING_CLIENT_TEMPLATE.FAT&amp;display_string=Audit&amp;VAR:KEY=XYDSDMVWJO&amp;VAR:QUERY=RkZfRU5UUlBSX1ZBTF9EQUlMWSg0MDcyNCwsLCwsJ0RJTCcp&amp;WINDOW=FIRST_POPUP&amp;HEIGHT=450&amp;WIDTH=","450&amp;START_MAXIMIZED=FALSE&amp;VAR:CALENDAR=US&amp;VAR:SYMBOL=WRI&amp;VAR:INDEX=0"}</definedName>
    <definedName name="_5__FDSAUDITLINK__" localSheetId="6" hidden="1">{"fdsup://directions/FAT Viewer?action=UPDATE&amp;creator=factset&amp;DYN_ARGS=TRUE&amp;DOC_NAME=FAT:FQL_AUDITING_CLIENT_TEMPLATE.FAT&amp;display_string=Audit&amp;VAR:KEY=XYDSDMVWJO&amp;VAR:QUERY=RkZfRU5UUlBSX1ZBTF9EQUlMWSg0MDcyNCwsLCwsJ0RJTCcp&amp;WINDOW=FIRST_POPUP&amp;HEIGHT=450&amp;WIDTH=","450&amp;START_MAXIMIZED=FALSE&amp;VAR:CALENDAR=US&amp;VAR:SYMBOL=WRI&amp;VAR:INDEX=0"}</definedName>
    <definedName name="_5__FDSAUDITLINK__" localSheetId="0" hidden="1">{"fdsup://directions/FAT Viewer?action=UPDATE&amp;creator=factset&amp;DYN_ARGS=TRUE&amp;DOC_NAME=FAT:FQL_AUDITING_CLIENT_TEMPLATE.FAT&amp;display_string=Audit&amp;VAR:KEY=BCZCZYZMZU&amp;VAR:QUERY=RkZfRUZGX0lOVF9SQVRFKEFOTiwwKQ==&amp;WINDOW=FIRST_POPUP&amp;HEIGHT=450&amp;WIDTH=450&amp;START_MAXIMI","ZED=FALSE&amp;VAR:CALENDAR=US&amp;VAR:SYMBOL=DRH&amp;VAR:INDEX=0"}</definedName>
    <definedName name="_5__FDSAUDITLINK__" hidden="1">{"fdsup://directions/FAT Viewer?action=UPDATE&amp;creator=factset&amp;DYN_ARGS=TRUE&amp;DOC_NAME=FAT:FQL_AUDITING_CLIENT_TEMPLATE.FAT&amp;display_string=Audit&amp;VAR:KEY=BCZCZYZMZU&amp;VAR:QUERY=RkZfRUZGX0lOVF9SQVRFKEFOTiwwKQ==&amp;WINDOW=FIRST_POPUP&amp;HEIGHT=450&amp;WIDTH=450&amp;START_MAXIMI","ZED=FALSE&amp;VAR:CALENDAR=US&amp;VAR:SYMBOL=DRH&amp;VAR:INDEX=0"}</definedName>
    <definedName name="_50__FDSAUDITLINK__" localSheetId="1" hidden="1">{"fdsup://directions/FAT Viewer?action=UPDATE&amp;creator=factset&amp;DYN_ARGS=TRUE&amp;DOC_NAME=FAT:FQL_AUDITING_CLIENT_TEMPLATE.FAT&amp;display_string=Audit&amp;VAR:KEY=XCHCHYNIXY&amp;VAR:QUERY=RkZfRU5UUlBSX1ZBTF9EQUlMWSg0MDcyMiwsLCwsJ0RJTCcp&amp;WINDOW=FIRST_POPUP&amp;HEIGHT=450&amp;WIDTH=","450&amp;START_MAXIMIZED=FALSE&amp;VAR:CALENDAR=US&amp;VAR:SYMBOL=DDR&amp;VAR:INDEX=0"}</definedName>
    <definedName name="_50__FDSAUDITLINK__" localSheetId="0" hidden="1">{"fdsup://directions/FAT Viewer?action=UPDATE&amp;creator=factset&amp;DYN_ARGS=TRUE&amp;DOC_NAME=FAT:FQL_AUDITING_CLIENT_TEMPLATE.FAT&amp;display_string=Audit&amp;VAR:KEY=XCHCHYNIXY&amp;VAR:QUERY=RkZfRU5UUlBSX1ZBTF9EQUlMWSg0MDcyMiwsLCwsJ0RJTCcp&amp;WINDOW=FIRST_POPUP&amp;HEIGHT=450&amp;WIDTH=","450&amp;START_MAXIMIZED=FALSE&amp;VAR:CALENDAR=US&amp;VAR:SYMBOL=DDR&amp;VAR:INDEX=0"}</definedName>
    <definedName name="_50__FDSAUDITLINK__" hidden="1">{"fdsup://directions/FAT Viewer?action=UPDATE&amp;creator=factset&amp;DYN_ARGS=TRUE&amp;DOC_NAME=FAT:FQL_AUDITING_CLIENT_TEMPLATE.FAT&amp;display_string=Audit&amp;VAR:KEY=XCHCHYNIXY&amp;VAR:QUERY=RkZfRU5UUlBSX1ZBTF9EQUlMWSg0MDcyMiwsLCwsJ0RJTCcp&amp;WINDOW=FIRST_POPUP&amp;HEIGHT=450&amp;WIDTH=","450&amp;START_MAXIMIZED=FALSE&amp;VAR:CALENDAR=US&amp;VAR:SYMBOL=DDR&amp;VAR:INDEX=0"}</definedName>
    <definedName name="_501001">#REF!</definedName>
    <definedName name="_501002">#REF!</definedName>
    <definedName name="_501003">#REF!</definedName>
    <definedName name="_501008">#REF!</definedName>
    <definedName name="_502001">#REF!</definedName>
    <definedName name="_502002">#REF!</definedName>
    <definedName name="_502003">#REF!</definedName>
    <definedName name="_503001">#REF!</definedName>
    <definedName name="_503002">#REF!</definedName>
    <definedName name="_503003">#REF!</definedName>
    <definedName name="_504001">#REF!</definedName>
    <definedName name="_505001">#REF!</definedName>
    <definedName name="_51__FDSAUDITLINK__" localSheetId="1" hidden="1">{"fdsup://directions/FAT Viewer?action=UPDATE&amp;creator=factset&amp;DYN_ARGS=TRUE&amp;DOC_NAME=FAT:FQL_AUDITING_CLIENT_TEMPLATE.FAT&amp;display_string=Audit&amp;VAR:KEY=ZQLQBYNEFM&amp;VAR:QUERY=RkZfRU5UUlBSX1ZBTF9EQUlMWSg0MDcyMCwsLCwsJ0RJTCcp&amp;WINDOW=FIRST_POPUP&amp;HEIGHT=450&amp;WIDTH=","450&amp;START_MAXIMIZED=FALSE&amp;VAR:CALENDAR=US&amp;VAR:SYMBOL=DDR&amp;VAR:INDEX=0"}</definedName>
    <definedName name="_51__FDSAUDITLINK__" localSheetId="0" hidden="1">{"fdsup://directions/FAT Viewer?action=UPDATE&amp;creator=factset&amp;DYN_ARGS=TRUE&amp;DOC_NAME=FAT:FQL_AUDITING_CLIENT_TEMPLATE.FAT&amp;display_string=Audit&amp;VAR:KEY=ZQLQBYNEFM&amp;VAR:QUERY=RkZfRU5UUlBSX1ZBTF9EQUlMWSg0MDcyMCwsLCwsJ0RJTCcp&amp;WINDOW=FIRST_POPUP&amp;HEIGHT=450&amp;WIDTH=","450&amp;START_MAXIMIZED=FALSE&amp;VAR:CALENDAR=US&amp;VAR:SYMBOL=DDR&amp;VAR:INDEX=0"}</definedName>
    <definedName name="_51__FDSAUDITLINK__" hidden="1">{"fdsup://directions/FAT Viewer?action=UPDATE&amp;creator=factset&amp;DYN_ARGS=TRUE&amp;DOC_NAME=FAT:FQL_AUDITING_CLIENT_TEMPLATE.FAT&amp;display_string=Audit&amp;VAR:KEY=ZQLQBYNEFM&amp;VAR:QUERY=RkZfRU5UUlBSX1ZBTF9EQUlMWSg0MDcyMCwsLCwsJ0RJTCcp&amp;WINDOW=FIRST_POPUP&amp;HEIGHT=450&amp;WIDTH=","450&amp;START_MAXIMIZED=FALSE&amp;VAR:CALENDAR=US&amp;VAR:SYMBOL=DDR&amp;VAR:INDEX=0"}</definedName>
    <definedName name="_52__FDSAUDITLINK__" localSheetId="1" hidden="1">{"fdsup://directions/FAT Viewer?action=UPDATE&amp;creator=factset&amp;DYN_ARGS=TRUE&amp;DOC_NAME=FAT:FQL_AUDITING_CLIENT_TEMPLATE.FAT&amp;display_string=Audit&amp;VAR:KEY=BYXIZSDAVK&amp;VAR:QUERY=RkZfRU5UUlBSX1ZBTF9EQUlMWSg0MDcyMSwsLCwsJ0RJTCcp&amp;WINDOW=FIRST_POPUP&amp;HEIGHT=450&amp;WIDTH=","450&amp;START_MAXIMIZED=FALSE&amp;VAR:CALENDAR=US&amp;VAR:SYMBOL=DDR&amp;VAR:INDEX=0"}</definedName>
    <definedName name="_52__FDSAUDITLINK__" localSheetId="0" hidden="1">{"fdsup://directions/FAT Viewer?action=UPDATE&amp;creator=factset&amp;DYN_ARGS=TRUE&amp;DOC_NAME=FAT:FQL_AUDITING_CLIENT_TEMPLATE.FAT&amp;display_string=Audit&amp;VAR:KEY=BYXIZSDAVK&amp;VAR:QUERY=RkZfRU5UUlBSX1ZBTF9EQUlMWSg0MDcyMSwsLCwsJ0RJTCcp&amp;WINDOW=FIRST_POPUP&amp;HEIGHT=450&amp;WIDTH=","450&amp;START_MAXIMIZED=FALSE&amp;VAR:CALENDAR=US&amp;VAR:SYMBOL=DDR&amp;VAR:INDEX=0"}</definedName>
    <definedName name="_52__FDSAUDITLINK__" hidden="1">{"fdsup://directions/FAT Viewer?action=UPDATE&amp;creator=factset&amp;DYN_ARGS=TRUE&amp;DOC_NAME=FAT:FQL_AUDITING_CLIENT_TEMPLATE.FAT&amp;display_string=Audit&amp;VAR:KEY=BYXIZSDAVK&amp;VAR:QUERY=RkZfRU5UUlBSX1ZBTF9EQUlMWSg0MDcyMSwsLCwsJ0RJTCcp&amp;WINDOW=FIRST_POPUP&amp;HEIGHT=450&amp;WIDTH=","450&amp;START_MAXIMIZED=FALSE&amp;VAR:CALENDAR=US&amp;VAR:SYMBOL=DDR&amp;VAR:INDEX=0"}</definedName>
    <definedName name="_520001">#REF!</definedName>
    <definedName name="_53__FDSAUDITLINK__" localSheetId="1" hidden="1">{"fdsup://directions/FAT Viewer?action=UPDATE&amp;creator=factset&amp;DYN_ARGS=TRUE&amp;DOC_NAME=FAT:FQL_AUDITING_CLIENT_TEMPLATE.FAT&amp;display_string=Audit&amp;VAR:KEY=PCHILSZSFA&amp;VAR:QUERY=RkZfRU5UUlBSX1ZBTF9EQUlMWSg0MDcxOSwsLCwsJ0RJTCcp&amp;WINDOW=FIRST_POPUP&amp;HEIGHT=450&amp;WIDTH=","450&amp;START_MAXIMIZED=FALSE&amp;VAR:CALENDAR=US&amp;VAR:SYMBOL=DDR&amp;VAR:INDEX=0"}</definedName>
    <definedName name="_53__FDSAUDITLINK__" localSheetId="0" hidden="1">{"fdsup://directions/FAT Viewer?action=UPDATE&amp;creator=factset&amp;DYN_ARGS=TRUE&amp;DOC_NAME=FAT:FQL_AUDITING_CLIENT_TEMPLATE.FAT&amp;display_string=Audit&amp;VAR:KEY=PCHILSZSFA&amp;VAR:QUERY=RkZfRU5UUlBSX1ZBTF9EQUlMWSg0MDcxOSwsLCwsJ0RJTCcp&amp;WINDOW=FIRST_POPUP&amp;HEIGHT=450&amp;WIDTH=","450&amp;START_MAXIMIZED=FALSE&amp;VAR:CALENDAR=US&amp;VAR:SYMBOL=DDR&amp;VAR:INDEX=0"}</definedName>
    <definedName name="_53__FDSAUDITLINK__" hidden="1">{"fdsup://directions/FAT Viewer?action=UPDATE&amp;creator=factset&amp;DYN_ARGS=TRUE&amp;DOC_NAME=FAT:FQL_AUDITING_CLIENT_TEMPLATE.FAT&amp;display_string=Audit&amp;VAR:KEY=PCHILSZSFA&amp;VAR:QUERY=RkZfRU5UUlBSX1ZBTF9EQUlMWSg0MDcxOSwsLCwsJ0RJTCcp&amp;WINDOW=FIRST_POPUP&amp;HEIGHT=450&amp;WIDTH=","450&amp;START_MAXIMIZED=FALSE&amp;VAR:CALENDAR=US&amp;VAR:SYMBOL=DDR&amp;VAR:INDEX=0"}</definedName>
    <definedName name="_54__123Graph_ACHART_19" localSheetId="1" hidden="1">#REF!</definedName>
    <definedName name="_54__123Graph_ACHART_19" localSheetId="0" hidden="1">#REF!</definedName>
    <definedName name="_54__123Graph_ACHART_19" hidden="1">#REF!</definedName>
    <definedName name="_54__FDSAUDITLINK__" localSheetId="1" hidden="1">{"fdsup://directions/FAT Viewer?action=UPDATE&amp;creator=factset&amp;DYN_ARGS=TRUE&amp;DOC_NAME=FAT:FQL_AUDITING_CLIENT_TEMPLATE.FAT&amp;display_string=Audit&amp;VAR:KEY=TIJUPUVYVK&amp;VAR:QUERY=RkZfRU5UUlBSX1ZBTF9EQUlMWSg0MDcxNywsLCwsJ0RJTCcp&amp;WINDOW=FIRST_POPUP&amp;HEIGHT=450&amp;WIDTH=","450&amp;START_MAXIMIZED=FALSE&amp;VAR:CALENDAR=US&amp;VAR:SYMBOL=DDR&amp;VAR:INDEX=0"}</definedName>
    <definedName name="_54__FDSAUDITLINK__" localSheetId="0" hidden="1">{"fdsup://directions/FAT Viewer?action=UPDATE&amp;creator=factset&amp;DYN_ARGS=TRUE&amp;DOC_NAME=FAT:FQL_AUDITING_CLIENT_TEMPLATE.FAT&amp;display_string=Audit&amp;VAR:KEY=TIJUPUVYVK&amp;VAR:QUERY=RkZfRU5UUlBSX1ZBTF9EQUlMWSg0MDcxNywsLCwsJ0RJTCcp&amp;WINDOW=FIRST_POPUP&amp;HEIGHT=450&amp;WIDTH=","450&amp;START_MAXIMIZED=FALSE&amp;VAR:CALENDAR=US&amp;VAR:SYMBOL=DDR&amp;VAR:INDEX=0"}</definedName>
    <definedName name="_54__FDSAUDITLINK__" hidden="1">{"fdsup://directions/FAT Viewer?action=UPDATE&amp;creator=factset&amp;DYN_ARGS=TRUE&amp;DOC_NAME=FAT:FQL_AUDITING_CLIENT_TEMPLATE.FAT&amp;display_string=Audit&amp;VAR:KEY=TIJUPUVYVK&amp;VAR:QUERY=RkZfRU5UUlBSX1ZBTF9EQUlMWSg0MDcxNywsLCwsJ0RJTCcp&amp;WINDOW=FIRST_POPUP&amp;HEIGHT=450&amp;WIDTH=","450&amp;START_MAXIMIZED=FALSE&amp;VAR:CALENDAR=US&amp;VAR:SYMBOL=DDR&amp;VAR:INDEX=0"}</definedName>
    <definedName name="_545_0cs_reconc">#N/A</definedName>
    <definedName name="_55__FDSAUDITLINK__" localSheetId="1"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55__FDSAUDITLINK__" localSheetId="0"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55__FDSAUDITLINK__" hidden="1">{"fdsup://directions/FAT Viewer?action=UPDATE&amp;creator=factset&amp;DYN_ARGS=TRUE&amp;DOC_NAME=FAT:FQL_AUDITING_CLIENT_TEMPLATE.FAT&amp;display_string=Audit&amp;VAR:KEY=ZEDGTGTIJG&amp;VAR:QUERY=RkZfRU5UUlBSX1ZBTF9EQUlMWSg0MDYzMywsLCwsJ0RJTCcp&amp;WINDOW=FIRST_POPUP&amp;HEIGHT=450&amp;WIDTH=","450&amp;START_MAXIMIZED=FALSE&amp;VAR:CALENDAR=US&amp;VAR:SYMBOL=FRT&amp;VAR:INDEX=0"}</definedName>
    <definedName name="_557_0DET">#REF!</definedName>
    <definedName name="_56__FDSAUDITLINK__" localSheetId="1" hidden="1">{"fdsup://directions/FAT Viewer?action=UPDATE&amp;creator=factset&amp;DYN_ARGS=TRUE&amp;DOC_NAME=FAT:FQL_AUDITING_CLIENT_TEMPLATE.FAT&amp;display_string=Audit&amp;VAR:KEY=LWVYJUNWDY&amp;VAR:QUERY=RkZfRU5UUlBSX1ZBTF9EQUlMWSg0MDcxNiwsLCwsJ0RJTCcp&amp;WINDOW=FIRST_POPUP&amp;HEIGHT=450&amp;WIDTH=","450&amp;START_MAXIMIZED=FALSE&amp;VAR:CALENDAR=US&amp;VAR:SYMBOL=DDR&amp;VAR:INDEX=0"}</definedName>
    <definedName name="_56__FDSAUDITLINK__" localSheetId="0" hidden="1">{"fdsup://directions/FAT Viewer?action=UPDATE&amp;creator=factset&amp;DYN_ARGS=TRUE&amp;DOC_NAME=FAT:FQL_AUDITING_CLIENT_TEMPLATE.FAT&amp;display_string=Audit&amp;VAR:KEY=LWVYJUNWDY&amp;VAR:QUERY=RkZfRU5UUlBSX1ZBTF9EQUlMWSg0MDcxNiwsLCwsJ0RJTCcp&amp;WINDOW=FIRST_POPUP&amp;HEIGHT=450&amp;WIDTH=","450&amp;START_MAXIMIZED=FALSE&amp;VAR:CALENDAR=US&amp;VAR:SYMBOL=DDR&amp;VAR:INDEX=0"}</definedName>
    <definedName name="_56__FDSAUDITLINK__" hidden="1">{"fdsup://directions/FAT Viewer?action=UPDATE&amp;creator=factset&amp;DYN_ARGS=TRUE&amp;DOC_NAME=FAT:FQL_AUDITING_CLIENT_TEMPLATE.FAT&amp;display_string=Audit&amp;VAR:KEY=LWVYJUNWDY&amp;VAR:QUERY=RkZfRU5UUlBSX1ZBTF9EQUlMWSg0MDcxNiwsLCwsJ0RJTCcp&amp;WINDOW=FIRST_POPUP&amp;HEIGHT=450&amp;WIDTH=","450&amp;START_MAXIMIZED=FALSE&amp;VAR:CALENDAR=US&amp;VAR:SYMBOL=DDR&amp;VAR:INDEX=0"}</definedName>
    <definedName name="_586_0I_\PLANNING\94BUD\P_L\TEMPL.">#REF!</definedName>
    <definedName name="_5S" localSheetId="1" hidden="1">#REF!</definedName>
    <definedName name="_5S" localSheetId="0" hidden="1">#REF!</definedName>
    <definedName name="_5S" hidden="1">#REF!</definedName>
    <definedName name="_6__123Graph_ACHART_1A" localSheetId="1" hidden="1">#REF!</definedName>
    <definedName name="_6__123Graph_ACHART_1A" localSheetId="0" hidden="1">#REF!</definedName>
    <definedName name="_6__123Graph_ACHART_1A" hidden="1">#REF!</definedName>
    <definedName name="_6__123Graph_ACHART_2A" localSheetId="1" hidden="1">#REF!</definedName>
    <definedName name="_6__123Graph_ACHART_2A" localSheetId="0" hidden="1">#REF!</definedName>
    <definedName name="_6__123Graph_ACHART_2A" hidden="1">#REF!</definedName>
    <definedName name="_6__123Graph_BCHART_1" localSheetId="1" hidden="1">#REF!</definedName>
    <definedName name="_6__123Graph_BCHART_1" localSheetId="0" hidden="1">#REF!</definedName>
    <definedName name="_6__123Graph_BCHART_1" hidden="1">#REF!</definedName>
    <definedName name="_6__123Graph_BCHART_1A" localSheetId="1" hidden="1">#REF!</definedName>
    <definedName name="_6__123Graph_BCHART_1A" localSheetId="0" hidden="1">#REF!</definedName>
    <definedName name="_6__123Graph_BCHART_1A" hidden="1">#REF!</definedName>
    <definedName name="_6__123Graph_BCHART_2" localSheetId="1" hidden="1">#REF!</definedName>
    <definedName name="_6__123Graph_BCHART_2" localSheetId="0" hidden="1">#REF!</definedName>
    <definedName name="_6__123Graph_BCHART_2" hidden="1">#REF!</definedName>
    <definedName name="_6__123Graph_DCHART_1" localSheetId="1" hidden="1">#REF!</definedName>
    <definedName name="_6__123Graph_DCHART_1" localSheetId="0" hidden="1">#REF!</definedName>
    <definedName name="_6__123Graph_DCHART_1" hidden="1">#REF!</definedName>
    <definedName name="_6__123Graph_XCHART_2A" localSheetId="1" hidden="1">#REF!</definedName>
    <definedName name="_6__123Graph_XCHART_2A" localSheetId="0" hidden="1">#REF!</definedName>
    <definedName name="_6__123Graph_XCHART_2A" hidden="1">#REF!</definedName>
    <definedName name="_6__FDSAUDITLINK__" localSheetId="1" hidden="1">{"fdsup://directions/FAT Viewer?action=UPDATE&amp;creator=factset&amp;DYN_ARGS=TRUE&amp;DOC_NAME=FAT:FQL_AUDITING_CLIENT_TEMPLATE.FAT&amp;display_string=Audit&amp;VAR:KEY=ZKZUFWFGDK&amp;VAR:QUERY=RkZfRUZGX0lOVF9SQVRFKEFOTiwwKQ==&amp;WINDOW=FIRST_POPUP&amp;HEIGHT=450&amp;WIDTH=450&amp;START_MAXIMI","ZED=FALSE&amp;VAR:CALENDAR=US&amp;VAR:SYMBOL=HPT&amp;VAR:INDEX=0"}</definedName>
    <definedName name="_6__FDSAUDITLINK__" localSheetId="18" hidden="1">{"fdsup://directions/FAT Viewer?action=UPDATE&amp;creator=factset&amp;DYN_ARGS=TRUE&amp;DOC_NAME=FAT:FQL_AUDITING_CLIENT_TEMPLATE.FAT&amp;display_string=Audit&amp;VAR:KEY=LUDGJGDIVC&amp;VAR:QUERY=RkZfRU5UUlBSX1ZBTF9EQUlMWSg0MDQ1MSwsLCwsJ0RJTCcp&amp;WINDOW=FIRST_POPUP&amp;HEIGHT=450&amp;WIDTH=","450&amp;START_MAXIMIZED=FALSE&amp;VAR:CALENDAR=US&amp;VAR:SYMBOL=DDR&amp;VAR:INDEX=0"}</definedName>
    <definedName name="_6__FDSAUDITLINK__" localSheetId="12" hidden="1">{"fdsup://directions/FAT Viewer?action=UPDATE&amp;creator=factset&amp;DYN_ARGS=TRUE&amp;DOC_NAME=FAT:FQL_AUDITING_CLIENT_TEMPLATE.FAT&amp;display_string=Audit&amp;VAR:KEY=LUDGJGDIVC&amp;VAR:QUERY=RkZfRU5UUlBSX1ZBTF9EQUlMWSg0MDQ1MSwsLCwsJ0RJTCcp&amp;WINDOW=FIRST_POPUP&amp;HEIGHT=450&amp;WIDTH=","450&amp;START_MAXIMIZED=FALSE&amp;VAR:CALENDAR=US&amp;VAR:SYMBOL=DDR&amp;VAR:INDEX=0"}</definedName>
    <definedName name="_6__FDSAUDITLINK__" localSheetId="6" hidden="1">{"fdsup://directions/FAT Viewer?action=UPDATE&amp;creator=factset&amp;DYN_ARGS=TRUE&amp;DOC_NAME=FAT:FQL_AUDITING_CLIENT_TEMPLATE.FAT&amp;display_string=Audit&amp;VAR:KEY=LUDGJGDIVC&amp;VAR:QUERY=RkZfRU5UUlBSX1ZBTF9EQUlMWSg0MDQ1MSwsLCwsJ0RJTCcp&amp;WINDOW=FIRST_POPUP&amp;HEIGHT=450&amp;WIDTH=","450&amp;START_MAXIMIZED=FALSE&amp;VAR:CALENDAR=US&amp;VAR:SYMBOL=DDR&amp;VAR:INDEX=0"}</definedName>
    <definedName name="_6__FDSAUDITLINK__" localSheetId="0" hidden="1">{"fdsup://directions/FAT Viewer?action=UPDATE&amp;creator=factset&amp;DYN_ARGS=TRUE&amp;DOC_NAME=FAT:FQL_AUDITING_CLIENT_TEMPLATE.FAT&amp;display_string=Audit&amp;VAR:KEY=ZKZUFWFGDK&amp;VAR:QUERY=RkZfRUZGX0lOVF9SQVRFKEFOTiwwKQ==&amp;WINDOW=FIRST_POPUP&amp;HEIGHT=450&amp;WIDTH=450&amp;START_MAXIMI","ZED=FALSE&amp;VAR:CALENDAR=US&amp;VAR:SYMBOL=HPT&amp;VAR:INDEX=0"}</definedName>
    <definedName name="_6__FDSAUDITLINK__" hidden="1">{"fdsup://directions/FAT Viewer?action=UPDATE&amp;creator=factset&amp;DYN_ARGS=TRUE&amp;DOC_NAME=FAT:FQL_AUDITING_CLIENT_TEMPLATE.FAT&amp;display_string=Audit&amp;VAR:KEY=ZKZUFWFGDK&amp;VAR:QUERY=RkZfRUZGX0lOVF9SQVRFKEFOTiwwKQ==&amp;WINDOW=FIRST_POPUP&amp;HEIGHT=450&amp;WIDTH=450&amp;START_MAXIMI","ZED=FALSE&amp;VAR:CALENDAR=US&amp;VAR:SYMBOL=HPT&amp;VAR:INDEX=0"}</definedName>
    <definedName name="_6_0_S" localSheetId="1" hidden="1">#REF!</definedName>
    <definedName name="_6_0_S" localSheetId="0" hidden="1">#REF!</definedName>
    <definedName name="_6_0_S" hidden="1">#REF!</definedName>
    <definedName name="_601002">#REF!</definedName>
    <definedName name="_601006">#REF!</definedName>
    <definedName name="_601011">#REF!</definedName>
    <definedName name="_601023">#REF!</definedName>
    <definedName name="_601026">#REF!</definedName>
    <definedName name="_601027">#REF!</definedName>
    <definedName name="_601028">#REF!</definedName>
    <definedName name="_601030">#REF!</definedName>
    <definedName name="_601031">#REF!</definedName>
    <definedName name="_601032">#REF!</definedName>
    <definedName name="_601040">#REF!</definedName>
    <definedName name="_610001">#REF!</definedName>
    <definedName name="_610002">#REF!</definedName>
    <definedName name="_610003">#REF!</definedName>
    <definedName name="_610005">#REF!</definedName>
    <definedName name="_610006">#REF!</definedName>
    <definedName name="_610007">#REF!</definedName>
    <definedName name="_610008">#REF!</definedName>
    <definedName name="_610009">#REF!</definedName>
    <definedName name="_610011">#REF!</definedName>
    <definedName name="_610012">#REF!</definedName>
    <definedName name="_610013">#REF!</definedName>
    <definedName name="_610014">#REF!</definedName>
    <definedName name="_610015">#REF!</definedName>
    <definedName name="_610016">#REF!</definedName>
    <definedName name="_610018">#REF!</definedName>
    <definedName name="_610019">#REF!</definedName>
    <definedName name="_610023">#REF!</definedName>
    <definedName name="_610025">#REF!</definedName>
    <definedName name="_610027">#REF!</definedName>
    <definedName name="_610028">#REF!</definedName>
    <definedName name="_610029">#REF!</definedName>
    <definedName name="_610030">#REF!</definedName>
    <definedName name="_610031">#REF!</definedName>
    <definedName name="_610032">#REF!</definedName>
    <definedName name="_610033">#REF!</definedName>
    <definedName name="_610035">#REF!</definedName>
    <definedName name="_610036">#REF!</definedName>
    <definedName name="_610039">#REF!</definedName>
    <definedName name="_610040">#REF!</definedName>
    <definedName name="_610044">#REF!</definedName>
    <definedName name="_610045">#REF!</definedName>
    <definedName name="_610046">#REF!</definedName>
    <definedName name="_610047">#REF!</definedName>
    <definedName name="_610048">#REF!</definedName>
    <definedName name="_610060">#REF!</definedName>
    <definedName name="_610066">#REF!</definedName>
    <definedName name="_610067">#REF!</definedName>
    <definedName name="_610102">#REF!</definedName>
    <definedName name="_610105">#REF!</definedName>
    <definedName name="_610106">#REF!</definedName>
    <definedName name="_610109">#REF!</definedName>
    <definedName name="_610114">#REF!</definedName>
    <definedName name="_610117">#REF!</definedName>
    <definedName name="_610118">#REF!</definedName>
    <definedName name="_610129">#REF!</definedName>
    <definedName name="_610130">#REF!</definedName>
    <definedName name="_610136">#REF!</definedName>
    <definedName name="_610144">#REF!</definedName>
    <definedName name="_610145">#REF!</definedName>
    <definedName name="_610155">#REF!</definedName>
    <definedName name="_610208">#REF!</definedName>
    <definedName name="_610318">#REF!</definedName>
    <definedName name="_610323">#REF!</definedName>
    <definedName name="_610418">#REF!</definedName>
    <definedName name="_63__123Graph_ACHART_21" localSheetId="1" hidden="1">#REF!</definedName>
    <definedName name="_63__123Graph_ACHART_21" localSheetId="0" hidden="1">#REF!</definedName>
    <definedName name="_63__123Graph_ACHART_21" hidden="1">#REF!</definedName>
    <definedName name="_68_0re">#N/A</definedName>
    <definedName name="_7__123Graph_BCHART_2" localSheetId="1" hidden="1">#REF!</definedName>
    <definedName name="_7__123Graph_BCHART_2" localSheetId="0" hidden="1">#REF!</definedName>
    <definedName name="_7__123Graph_BCHART_2" hidden="1">#REF!</definedName>
    <definedName name="_7__123Graph_BCHART_3" localSheetId="1" hidden="1">#REF!</definedName>
    <definedName name="_7__123Graph_BCHART_3" localSheetId="0" hidden="1">#REF!</definedName>
    <definedName name="_7__123Graph_BCHART_3" hidden="1">#REF!</definedName>
    <definedName name="_7__123Graph_ECHART_1" localSheetId="1" hidden="1">#REF!</definedName>
    <definedName name="_7__123Graph_ECHART_1" localSheetId="0" hidden="1">#REF!</definedName>
    <definedName name="_7__123Graph_ECHART_1" hidden="1">#REF!</definedName>
    <definedName name="_7__FDSAUDITLINK__" localSheetId="1" hidden="1">{"fdsup://directions/FAT Viewer?action=UPDATE&amp;creator=factset&amp;DYN_ARGS=TRUE&amp;DOC_NAME=FAT:FQL_AUDITING_CLIENT_TEMPLATE.FAT&amp;display_string=Audit&amp;VAR:KEY=LUBSJADKVM&amp;VAR:QUERY=RkZfRUZGX0lOVF9SQVRFKEFOTiwwKQ==&amp;WINDOW=FIRST_POPUP&amp;HEIGHT=450&amp;WIDTH=450&amp;START_MAXIMI","ZED=FALSE&amp;VAR:CALENDAR=US&amp;VAR:SYMBOL=BEE&amp;VAR:INDEX=0"}</definedName>
    <definedName name="_7__FDSAUDITLINK__" localSheetId="18" hidden="1">{"fdsup://directions/FAT Viewer?action=UPDATE&amp;creator=factset&amp;DYN_ARGS=TRUE&amp;DOC_NAME=FAT:FQL_AUDITING_CLIENT_TEMPLATE.FAT&amp;display_string=Audit&amp;VAR:KEY=JWPQTMHIHQ&amp;VAR:QUERY=RkZfRU5UUlBSX1ZBTF9EQUlMWSg0MDcyNCwsLCwsJ0RJTCcp&amp;WINDOW=FIRST_POPUP&amp;HEIGHT=450&amp;WIDTH=","450&amp;START_MAXIMIZED=FALSE&amp;VAR:CALENDAR=US&amp;VAR:SYMBOL=REG&amp;VAR:INDEX=0"}</definedName>
    <definedName name="_7__FDSAUDITLINK__" localSheetId="12" hidden="1">{"fdsup://directions/FAT Viewer?action=UPDATE&amp;creator=factset&amp;DYN_ARGS=TRUE&amp;DOC_NAME=FAT:FQL_AUDITING_CLIENT_TEMPLATE.FAT&amp;display_string=Audit&amp;VAR:KEY=JWPQTMHIHQ&amp;VAR:QUERY=RkZfRU5UUlBSX1ZBTF9EQUlMWSg0MDcyNCwsLCwsJ0RJTCcp&amp;WINDOW=FIRST_POPUP&amp;HEIGHT=450&amp;WIDTH=","450&amp;START_MAXIMIZED=FALSE&amp;VAR:CALENDAR=US&amp;VAR:SYMBOL=REG&amp;VAR:INDEX=0"}</definedName>
    <definedName name="_7__FDSAUDITLINK__" localSheetId="6" hidden="1">{"fdsup://directions/FAT Viewer?action=UPDATE&amp;creator=factset&amp;DYN_ARGS=TRUE&amp;DOC_NAME=FAT:FQL_AUDITING_CLIENT_TEMPLATE.FAT&amp;display_string=Audit&amp;VAR:KEY=JWPQTMHIHQ&amp;VAR:QUERY=RkZfRU5UUlBSX1ZBTF9EQUlMWSg0MDcyNCwsLCwsJ0RJTCcp&amp;WINDOW=FIRST_POPUP&amp;HEIGHT=450&amp;WIDTH=","450&amp;START_MAXIMIZED=FALSE&amp;VAR:CALENDAR=US&amp;VAR:SYMBOL=REG&amp;VAR:INDEX=0"}</definedName>
    <definedName name="_7__FDSAUDITLINK__" localSheetId="0" hidden="1">{"fdsup://directions/FAT Viewer?action=UPDATE&amp;creator=factset&amp;DYN_ARGS=TRUE&amp;DOC_NAME=FAT:FQL_AUDITING_CLIENT_TEMPLATE.FAT&amp;display_string=Audit&amp;VAR:KEY=LUBSJADKVM&amp;VAR:QUERY=RkZfRUZGX0lOVF9SQVRFKEFOTiwwKQ==&amp;WINDOW=FIRST_POPUP&amp;HEIGHT=450&amp;WIDTH=450&amp;START_MAXIMI","ZED=FALSE&amp;VAR:CALENDAR=US&amp;VAR:SYMBOL=BEE&amp;VAR:INDEX=0"}</definedName>
    <definedName name="_7__FDSAUDITLINK__" hidden="1">{"fdsup://directions/FAT Viewer?action=UPDATE&amp;creator=factset&amp;DYN_ARGS=TRUE&amp;DOC_NAME=FAT:FQL_AUDITING_CLIENT_TEMPLATE.FAT&amp;display_string=Audit&amp;VAR:KEY=LUBSJADKVM&amp;VAR:QUERY=RkZfRUZGX0lOVF9SQVRFKEFOTiwwKQ==&amp;WINDOW=FIRST_POPUP&amp;HEIGHT=450&amp;WIDTH=450&amp;START_MAXIMI","ZED=FALSE&amp;VAR:CALENDAR=US&amp;VAR:SYMBOL=BEE&amp;VAR:INDEX=0"}</definedName>
    <definedName name="_7_0_S" localSheetId="1" hidden="1">#REF!</definedName>
    <definedName name="_7_0_S" localSheetId="0" hidden="1">#REF!</definedName>
    <definedName name="_7_0_S" hidden="1">#REF!</definedName>
    <definedName name="_711001">#REF!</definedName>
    <definedName name="_711002">#REF!</definedName>
    <definedName name="_711003">#REF!</definedName>
    <definedName name="_711004">#REF!</definedName>
    <definedName name="_711006">#REF!</definedName>
    <definedName name="_711007">#REF!</definedName>
    <definedName name="_711008">#REF!</definedName>
    <definedName name="_711010">#REF!</definedName>
    <definedName name="_711011">#REF!</definedName>
    <definedName name="_711015">#REF!</definedName>
    <definedName name="_711016">#REF!</definedName>
    <definedName name="_711018">#REF!</definedName>
    <definedName name="_711021">#REF!</definedName>
    <definedName name="_711024">#REF!</definedName>
    <definedName name="_711032">#REF!</definedName>
    <definedName name="_711052">#REF!</definedName>
    <definedName name="_711054">#REF!</definedName>
    <definedName name="_715001">#REF!</definedName>
    <definedName name="_715002">#REF!</definedName>
    <definedName name="_715003">#REF!</definedName>
    <definedName name="_715004">#REF!</definedName>
    <definedName name="_715005">#REF!</definedName>
    <definedName name="_715006">#REF!</definedName>
    <definedName name="_716001">#REF!</definedName>
    <definedName name="_716005">#REF!</definedName>
    <definedName name="_717001">#REF!</definedName>
    <definedName name="_717003">#REF!</definedName>
    <definedName name="_72__123Graph_ASEG_PIE" localSheetId="1" hidden="1">#REF!</definedName>
    <definedName name="_72__123Graph_ASEG_PIE" localSheetId="0" hidden="1">#REF!</definedName>
    <definedName name="_72__123Graph_ASEG_PIE" hidden="1">#REF!</definedName>
    <definedName name="_731_153060">#REF!</definedName>
    <definedName name="_757_93_94SEASON">#REF!</definedName>
    <definedName name="_758_96_97SEASON">#REF!</definedName>
    <definedName name="_759ACQ_COSTS">#REF!</definedName>
    <definedName name="_774BLDG_SETUP">#REF!</definedName>
    <definedName name="_775CAP_LEASE">#REF!</definedName>
    <definedName name="_776CLOSING_CST">#REF!</definedName>
    <definedName name="_791FF_E">#REF!</definedName>
    <definedName name="_792ORG_COST">#REF!</definedName>
    <definedName name="_793PPD_CONSTR">#REF!</definedName>
    <definedName name="_794PTR_BUYOUT">#REF!</definedName>
    <definedName name="_796REV_00">#REF!</definedName>
    <definedName name="_8__123Graph_BCHART_2A" localSheetId="1" hidden="1">#REF!</definedName>
    <definedName name="_8__123Graph_BCHART_2A" localSheetId="0" hidden="1">#REF!</definedName>
    <definedName name="_8__123Graph_BCHART_2A" hidden="1">#REF!</definedName>
    <definedName name="_8__123Graph_CCHART_1" localSheetId="1" hidden="1">#REF!</definedName>
    <definedName name="_8__123Graph_CCHART_1" localSheetId="0" hidden="1">#REF!</definedName>
    <definedName name="_8__123Graph_CCHART_1" hidden="1">#REF!</definedName>
    <definedName name="_8__123Graph_FCHART_1" localSheetId="1" hidden="1">#REF!</definedName>
    <definedName name="_8__123Graph_FCHART_1" localSheetId="0" hidden="1">#REF!</definedName>
    <definedName name="_8__123Graph_FCHART_1" hidden="1">#REF!</definedName>
    <definedName name="_8__FDSAUDITLINK__" localSheetId="1" hidden="1">{"fdsup://directions/FAT Viewer?action=UPDATE&amp;creator=factset&amp;DYN_ARGS=TRUE&amp;DOC_NAME=FAT:FQL_AUDITING_CLIENT_TEMPLATE.FAT&amp;display_string=Audit&amp;VAR:KEY=DAXIBWDAPC&amp;VAR:QUERY=RkZfRUZGX0lOVF9SQVRFKEFOTiwwKQ==&amp;WINDOW=FIRST_POPUP&amp;HEIGHT=450&amp;WIDTH=450&amp;START_MAXIMI","ZED=FALSE&amp;VAR:CALENDAR=US&amp;VAR:SYMBOL=CHSP&amp;VAR:INDEX=0"}</definedName>
    <definedName name="_8__FDSAUDITLINK__" localSheetId="18" hidden="1">{"fdsup://directions/FAT Viewer?action=UPDATE&amp;creator=factset&amp;DYN_ARGS=TRUE&amp;DOC_NAME=FAT:FQL_AUDITING_CLIENT_TEMPLATE.FAT&amp;display_string=Audit&amp;VAR:KEY=FEJEJYPOJQ&amp;VAR:QUERY=RkZfRU5UUlBSX1ZBTF9EQUlMWSg0MDcyNCwsLCwsJ0RJTCcp&amp;WINDOW=FIRST_POPUP&amp;HEIGHT=450&amp;WIDTH=","450&amp;START_MAXIMIZED=FALSE&amp;VAR:CALENDAR=US&amp;VAR:SYMBOL=EQY&amp;VAR:INDEX=0"}</definedName>
    <definedName name="_8__FDSAUDITLINK__" localSheetId="12" hidden="1">{"fdsup://directions/FAT Viewer?action=UPDATE&amp;creator=factset&amp;DYN_ARGS=TRUE&amp;DOC_NAME=FAT:FQL_AUDITING_CLIENT_TEMPLATE.FAT&amp;display_string=Audit&amp;VAR:KEY=FEJEJYPOJQ&amp;VAR:QUERY=RkZfRU5UUlBSX1ZBTF9EQUlMWSg0MDcyNCwsLCwsJ0RJTCcp&amp;WINDOW=FIRST_POPUP&amp;HEIGHT=450&amp;WIDTH=","450&amp;START_MAXIMIZED=FALSE&amp;VAR:CALENDAR=US&amp;VAR:SYMBOL=EQY&amp;VAR:INDEX=0"}</definedName>
    <definedName name="_8__FDSAUDITLINK__" localSheetId="6" hidden="1">{"fdsup://directions/FAT Viewer?action=UPDATE&amp;creator=factset&amp;DYN_ARGS=TRUE&amp;DOC_NAME=FAT:FQL_AUDITING_CLIENT_TEMPLATE.FAT&amp;display_string=Audit&amp;VAR:KEY=FEJEJYPOJQ&amp;VAR:QUERY=RkZfRU5UUlBSX1ZBTF9EQUlMWSg0MDcyNCwsLCwsJ0RJTCcp&amp;WINDOW=FIRST_POPUP&amp;HEIGHT=450&amp;WIDTH=","450&amp;START_MAXIMIZED=FALSE&amp;VAR:CALENDAR=US&amp;VAR:SYMBOL=EQY&amp;VAR:INDEX=0"}</definedName>
    <definedName name="_8__FDSAUDITLINK__" localSheetId="0" hidden="1">{"fdsup://directions/FAT Viewer?action=UPDATE&amp;creator=factset&amp;DYN_ARGS=TRUE&amp;DOC_NAME=FAT:FQL_AUDITING_CLIENT_TEMPLATE.FAT&amp;display_string=Audit&amp;VAR:KEY=DAXIBWDAPC&amp;VAR:QUERY=RkZfRUZGX0lOVF9SQVRFKEFOTiwwKQ==&amp;WINDOW=FIRST_POPUP&amp;HEIGHT=450&amp;WIDTH=450&amp;START_MAXIMI","ZED=FALSE&amp;VAR:CALENDAR=US&amp;VAR:SYMBOL=CHSP&amp;VAR:INDEX=0"}</definedName>
    <definedName name="_8__FDSAUDITLINK__" hidden="1">{"fdsup://directions/FAT Viewer?action=UPDATE&amp;creator=factset&amp;DYN_ARGS=TRUE&amp;DOC_NAME=FAT:FQL_AUDITING_CLIENT_TEMPLATE.FAT&amp;display_string=Audit&amp;VAR:KEY=DAXIBWDAPC&amp;VAR:QUERY=RkZfRUZGX0lOVF9SQVRFKEFOTiwwKQ==&amp;WINDOW=FIRST_POPUP&amp;HEIGHT=450&amp;WIDTH=450&amp;START_MAXIMI","ZED=FALSE&amp;VAR:CALENDAR=US&amp;VAR:SYMBOL=CHSP&amp;VAR:INDEX=0"}</definedName>
    <definedName name="_8_0_0__123Grap" hidden="1">#REF!</definedName>
    <definedName name="_8_0_0_F" localSheetId="1" hidden="1">#REF!</definedName>
    <definedName name="_8_0_0_F" localSheetId="0" hidden="1">#REF!</definedName>
    <definedName name="_8_0_0_F" hidden="1">#REF!</definedName>
    <definedName name="_802S_MINPUTSUM">#REF!</definedName>
    <definedName name="_81__123Graph_BCHART_15" localSheetId="1" hidden="1">#REF!</definedName>
    <definedName name="_81__123Graph_BCHART_15" localSheetId="0" hidden="1">#REF!</definedName>
    <definedName name="_81__123Graph_BCHART_15" hidden="1">#REF!</definedName>
    <definedName name="_815TI_REIMB">#REF!</definedName>
    <definedName name="_816TRANSFER_TX">#REF!</definedName>
    <definedName name="_9__123Graph_ACHART_12" localSheetId="1" hidden="1">#REF!</definedName>
    <definedName name="_9__123Graph_ACHART_12" localSheetId="0" hidden="1">#REF!</definedName>
    <definedName name="_9__123Graph_ACHART_12" hidden="1">#REF!</definedName>
    <definedName name="_9__123Graph_BCHART_1A" localSheetId="1" hidden="1">#REF!</definedName>
    <definedName name="_9__123Graph_BCHART_1A" localSheetId="0" hidden="1">#REF!</definedName>
    <definedName name="_9__123Graph_BCHART_1A" hidden="1">#REF!</definedName>
    <definedName name="_9__123Graph_BCHART_3" localSheetId="1" hidden="1">#REF!</definedName>
    <definedName name="_9__123Graph_BCHART_3" localSheetId="0" hidden="1">#REF!</definedName>
    <definedName name="_9__123Graph_BCHART_3" hidden="1">#REF!</definedName>
    <definedName name="_9__123Graph_CCHART_2" localSheetId="1" hidden="1">#REF!</definedName>
    <definedName name="_9__123Graph_CCHART_2" localSheetId="0" hidden="1">#REF!</definedName>
    <definedName name="_9__123Graph_CCHART_2" hidden="1">#REF!</definedName>
    <definedName name="_9__123Graph_XCHART_1" localSheetId="1" hidden="1">#REF!</definedName>
    <definedName name="_9__123Graph_XCHART_1" localSheetId="0" hidden="1">#REF!</definedName>
    <definedName name="_9__123Graph_XCHART_1" hidden="1">#REF!</definedName>
    <definedName name="_9__FDSAUDITLINK__" localSheetId="1" hidden="1">{"fdsup://directions/FAT Viewer?action=UPDATE&amp;creator=factset&amp;DYN_ARGS=TRUE&amp;DOC_NAME=FAT:FQL_AUDITING_CLIENT_TEMPLATE.FAT&amp;display_string=Audit&amp;VAR:KEY=BUDIDMBKLA&amp;VAR:QUERY=RkZfRUZGX0lOVF9SQVRFKEFOTiwwKQ==&amp;WINDOW=FIRST_POPUP&amp;HEIGHT=450&amp;WIDTH=450&amp;START_MAXIMI","ZED=FALSE&amp;VAR:CALENDAR=US&amp;VAR:SYMBOL=PEB&amp;VAR:INDEX=0"}</definedName>
    <definedName name="_9__FDSAUDITLINK__" localSheetId="18" hidden="1">{"fdsup://directions/FAT Viewer?action=UPDATE&amp;creator=factset&amp;DYN_ARGS=TRUE&amp;DOC_NAME=FAT:FQL_AUDITING_CLIENT_TEMPLATE.FAT&amp;display_string=Audit&amp;VAR:KEY=PSPEROXQHW&amp;VAR:QUERY=RkZfRU5UUlBSX1ZBTF9EQUlMWSg0MDcyNCwsLCwsJ0RJTCcp&amp;WINDOW=FIRST_POPUP&amp;HEIGHT=450&amp;WIDTH=","450&amp;START_MAXIMIZED=FALSE&amp;VAR:CALENDAR=US&amp;VAR:SYMBOL=FRT&amp;VAR:INDEX=0"}</definedName>
    <definedName name="_9__FDSAUDITLINK__" localSheetId="12" hidden="1">{"fdsup://directions/FAT Viewer?action=UPDATE&amp;creator=factset&amp;DYN_ARGS=TRUE&amp;DOC_NAME=FAT:FQL_AUDITING_CLIENT_TEMPLATE.FAT&amp;display_string=Audit&amp;VAR:KEY=PSPEROXQHW&amp;VAR:QUERY=RkZfRU5UUlBSX1ZBTF9EQUlMWSg0MDcyNCwsLCwsJ0RJTCcp&amp;WINDOW=FIRST_POPUP&amp;HEIGHT=450&amp;WIDTH=","450&amp;START_MAXIMIZED=FALSE&amp;VAR:CALENDAR=US&amp;VAR:SYMBOL=FRT&amp;VAR:INDEX=0"}</definedName>
    <definedName name="_9__FDSAUDITLINK__" localSheetId="6" hidden="1">{"fdsup://directions/FAT Viewer?action=UPDATE&amp;creator=factset&amp;DYN_ARGS=TRUE&amp;DOC_NAME=FAT:FQL_AUDITING_CLIENT_TEMPLATE.FAT&amp;display_string=Audit&amp;VAR:KEY=PSPEROXQHW&amp;VAR:QUERY=RkZfRU5UUlBSX1ZBTF9EQUlMWSg0MDcyNCwsLCwsJ0RJTCcp&amp;WINDOW=FIRST_POPUP&amp;HEIGHT=450&amp;WIDTH=","450&amp;START_MAXIMIZED=FALSE&amp;VAR:CALENDAR=US&amp;VAR:SYMBOL=FRT&amp;VAR:INDEX=0"}</definedName>
    <definedName name="_9__FDSAUDITLINK__" localSheetId="0" hidden="1">{"fdsup://directions/FAT Viewer?action=UPDATE&amp;creator=factset&amp;DYN_ARGS=TRUE&amp;DOC_NAME=FAT:FQL_AUDITING_CLIENT_TEMPLATE.FAT&amp;display_string=Audit&amp;VAR:KEY=BUDIDMBKLA&amp;VAR:QUERY=RkZfRUZGX0lOVF9SQVRFKEFOTiwwKQ==&amp;WINDOW=FIRST_POPUP&amp;HEIGHT=450&amp;WIDTH=450&amp;START_MAXIMI","ZED=FALSE&amp;VAR:CALENDAR=US&amp;VAR:SYMBOL=PEB&amp;VAR:INDEX=0"}</definedName>
    <definedName name="_9__FDSAUDITLINK__" hidden="1">{"fdsup://directions/FAT Viewer?action=UPDATE&amp;creator=factset&amp;DYN_ARGS=TRUE&amp;DOC_NAME=FAT:FQL_AUDITING_CLIENT_TEMPLATE.FAT&amp;display_string=Audit&amp;VAR:KEY=BUDIDMBKLA&amp;VAR:QUERY=RkZfRUZGX0lOVF9SQVRFKEFOTiwwKQ==&amp;WINDOW=FIRST_POPUP&amp;HEIGHT=450&amp;WIDTH=450&amp;START_MAXIMI","ZED=FALSE&amp;VAR:CALENDAR=US&amp;VAR:SYMBOL=PEB&amp;VAR:INDEX=0"}</definedName>
    <definedName name="_9_0_0_F" localSheetId="1" hidden="1">#REF!</definedName>
    <definedName name="_9_0_0_F" localSheetId="0" hidden="1">#REF!</definedName>
    <definedName name="_9_0_0_F" hidden="1">#REF!</definedName>
    <definedName name="_90__123Graph_BCHART_16" localSheetId="1" hidden="1">#REF!</definedName>
    <definedName name="_90__123Graph_BCHART_16" localSheetId="0" hidden="1">#REF!</definedName>
    <definedName name="_90__123Graph_BCHART_16" hidden="1">#REF!</definedName>
    <definedName name="_975101">#REF!</definedName>
    <definedName name="_99__123Graph_BCHART_17" localSheetId="1" hidden="1">#REF!</definedName>
    <definedName name="_99__123Graph_BCHART_17" localSheetId="0" hidden="1">#REF!</definedName>
    <definedName name="_99__123Graph_BCHART_17" hidden="1">#REF!</definedName>
    <definedName name="_a1" localSheetId="1" hidden="1">{"Assump",#N/A,TRUE,"Proforma";"first",#N/A,TRUE,"Proforma";"second",#N/A,TRUE,"Proforma";"lease1",#N/A,TRUE,"Proforma";"lease2",#N/A,TRUE,"Proforma"}</definedName>
    <definedName name="_a1" localSheetId="18" hidden="1">{"Assump",#N/A,TRUE,"Proforma";"first",#N/A,TRUE,"Proforma";"second",#N/A,TRUE,"Proforma";"lease1",#N/A,TRUE,"Proforma";"lease2",#N/A,TRUE,"Proforma"}</definedName>
    <definedName name="_a1" localSheetId="12" hidden="1">{"Assump",#N/A,TRUE,"Proforma";"first",#N/A,TRUE,"Proforma";"second",#N/A,TRUE,"Proforma";"lease1",#N/A,TRUE,"Proforma";"lease2",#N/A,TRUE,"Proforma"}</definedName>
    <definedName name="_a1" localSheetId="6" hidden="1">{"Assump",#N/A,TRUE,"Proforma";"first",#N/A,TRUE,"Proforma";"second",#N/A,TRUE,"Proforma";"lease1",#N/A,TRUE,"Proforma";"lease2",#N/A,TRUE,"Proforma"}</definedName>
    <definedName name="_a1" localSheetId="0" hidden="1">{"Assump",#N/A,TRUE,"Proforma";"first",#N/A,TRUE,"Proforma";"second",#N/A,TRUE,"Proforma";"lease1",#N/A,TRUE,"Proforma";"lease2",#N/A,TRUE,"Proforma"}</definedName>
    <definedName name="_a1" hidden="1">{"Assump",#N/A,TRUE,"Proforma";"first",#N/A,TRUE,"Proforma";"second",#N/A,TRUE,"Proforma";"lease1",#N/A,TRUE,"Proforma";"lease2",#N/A,TRUE,"Proforma"}</definedName>
    <definedName name="_a2" localSheetId="1" hidden="1">{"sheet a",#N/A,FALSE,"A";"2 9 casflow",#N/A,FALSE,"B"}</definedName>
    <definedName name="_a2" localSheetId="0" hidden="1">{"sheet a",#N/A,FALSE,"A";"2 9 casflow",#N/A,FALSE,"B"}</definedName>
    <definedName name="_a2" hidden="1">{"sheet a",#N/A,FALSE,"A";"2 9 casflow",#N/A,FALSE,"B"}</definedName>
    <definedName name="_al1" localSheetId="1" hidden="1">{"sheet a",#N/A,FALSE,"A";"sheet b 1",#N/A,FALSE,"B";"sheet b 2",#N/A,FALSE,"B"}</definedName>
    <definedName name="_al1" localSheetId="0" hidden="1">{"sheet a",#N/A,FALSE,"A";"sheet b 1",#N/A,FALSE,"B";"sheet b 2",#N/A,FALSE,"B"}</definedName>
    <definedName name="_al1" hidden="1">{"sheet a",#N/A,FALSE,"A";"sheet b 1",#N/A,FALSE,"B";"sheet b 2",#N/A,FALSE,"B"}</definedName>
    <definedName name="_an1" localSheetId="1">[0]!is1b,[0]!is1c,[0]!STATS2,[0]!STATS3</definedName>
    <definedName name="_an1" localSheetId="0">[0]!is1b,[0]!is1c,[0]!STATS2,[0]!STATS3</definedName>
    <definedName name="_an1">[0]!is1b,[0]!is1c,[0]!STATS2,[0]!STATS3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0094593076F94E0EAFFC6B025CA0895A.edm" hidden="1">#REF!</definedName>
    <definedName name="_bdm.00A30EEC70914950886ACA1DA54ED705.edm" hidden="1">#REF!</definedName>
    <definedName name="_bdm.01CA8D8237EE41E6B73882FA6828BF2C.edm" hidden="1">#REF!</definedName>
    <definedName name="_bdm.021F4C2BE7584A3F86F62AD73F8802C4.edm" hidden="1">#REF!</definedName>
    <definedName name="_bdm.0453034D21244B229431D8B91EEF01BB.edm" hidden="1">#REF!</definedName>
    <definedName name="_bdm.04DABF1767C74039916D339F2121B248.edm" hidden="1">#REF!</definedName>
    <definedName name="_bdm.04ED7B2A72214402B11479648808291A.edm" hidden="1">#REF!</definedName>
    <definedName name="_bdm.063523B0A8A8408FB39D632B7D8427A4.edm" localSheetId="1" hidden="1">#REF!</definedName>
    <definedName name="_bdm.063523B0A8A8408FB39D632B7D8427A4.edm" localSheetId="0" hidden="1">#REF!</definedName>
    <definedName name="_bdm.063523B0A8A8408FB39D632B7D8427A4.edm" hidden="1">#REF!</definedName>
    <definedName name="_bdm.07EDA4F486EF4405894126164C218F5F.edm" hidden="1">#REF!</definedName>
    <definedName name="_bdm.08001C3EC1F341A69A3E130FFB5FD467.edm" hidden="1">#REF!</definedName>
    <definedName name="_bdm.081607B9A2B5426593B0092D267099C9.edm" hidden="1">#REF!</definedName>
    <definedName name="_bdm.085C27A4F0BD4218A36C9506E511DBF3.edm" hidden="1">#REF!</definedName>
    <definedName name="_bdm.08D9C01E75284363A08CBDAF36780C71.edm" hidden="1">#REF!</definedName>
    <definedName name="_bdm.08EF31DEDDC142EAA3CCBB35F3927087.edm" hidden="1">#REF!</definedName>
    <definedName name="_bdm.0900C5431DE843AB9816236A3B288C84.edm" hidden="1">#REF!</definedName>
    <definedName name="_bdm.09487ED6EE724BA9B957836D6E71C85E.edm" hidden="1">#REF!</definedName>
    <definedName name="_bdm.0BCC60E49B6F4BC7BD6D6CE52B1ED1FE.edm" hidden="1">#REF!</definedName>
    <definedName name="_bdm.0BEF30B470904F088D06C25E69123712.edm" hidden="1">#REF!</definedName>
    <definedName name="_bdm.0C1865D356E3425AB9B333A899036782.edm" hidden="1">#REF!</definedName>
    <definedName name="_bdm.0C26CC9D59F94E7EABF1CA97019D2FA9.edm" hidden="1">#REF!</definedName>
    <definedName name="_bdm.0D19C58337E640CD93453413BEA1AA0B.edm" localSheetId="1" hidden="1">#REF!</definedName>
    <definedName name="_bdm.0D19C58337E640CD93453413BEA1AA0B.edm" localSheetId="0" hidden="1">#REF!</definedName>
    <definedName name="_bdm.0D19C58337E640CD93453413BEA1AA0B.edm" hidden="1">#REF!</definedName>
    <definedName name="_bdm.0D77A611C6DB47E8A3DFAA72D9011338.edm" hidden="1">#REF!</definedName>
    <definedName name="_bdm.0D843FB5F8D24ED0B28678E5A5AC3B31.edm" hidden="1">#REF!</definedName>
    <definedName name="_bdm.0E585DA2789A459EA67AA3A341E5EA7B.edm" localSheetId="1" hidden="1">#REF!</definedName>
    <definedName name="_bdm.0E585DA2789A459EA67AA3A341E5EA7B.edm" localSheetId="0" hidden="1">#REF!</definedName>
    <definedName name="_bdm.0E585DA2789A459EA67AA3A341E5EA7B.edm" hidden="1">#REF!</definedName>
    <definedName name="_bdm.0E95FA888D184A44AB4BA4DEC5DDBBCD.edm" hidden="1">#REF!</definedName>
    <definedName name="_bdm.0FD6610B210049329F7873D50C3612A9.edm" hidden="1">#REF!</definedName>
    <definedName name="_bdm.105F1837EB2248EDA34CB42DC29917A8.edm" hidden="1">#REF!</definedName>
    <definedName name="_bdm.10C8874D83184DAE856BF17266353A0E.edm" hidden="1">#REF!</definedName>
    <definedName name="_bdm.11F567A95F9E42C99387C0DE1D41349D.edm" hidden="1">#REF!</definedName>
    <definedName name="_bdm.1323D97334F04A26885BDD08EC72F69B.edm" hidden="1">#REF!</definedName>
    <definedName name="_bdm.13FD3A8B150C45F99757B8260CF09C22.edm" hidden="1">#REF!</definedName>
    <definedName name="_bdm.141C6E8A139B4271AE3F258C835AFE36.edm" hidden="1">#REF!</definedName>
    <definedName name="_bdm.15817D1FF2E945E5A1FB43AEE9BDD193.edm" hidden="1">#REF!</definedName>
    <definedName name="_bdm.163590080C3649B4BAA3FC926E731B20.edm" hidden="1">#REF!</definedName>
    <definedName name="_bdm.163D0A9B076346B8AD180A696641958F.edm" hidden="1">#REF!</definedName>
    <definedName name="_bdm.1687B6C96EC54EAAAFF46CB46C60E3FA.edm" hidden="1">#REF!</definedName>
    <definedName name="_bdm.16C1FAB23B8F4CA9B2E660D68D408605.edm" hidden="1">#REF!</definedName>
    <definedName name="_bdm.172DC73EBE2B445E9FD7F249A33FC890.edm" hidden="1">#REF!</definedName>
    <definedName name="_bdm.1797252B133341F588A4552D591965BA.edm" hidden="1">#REF!</definedName>
    <definedName name="_bdm.17E7C352370E4453B6A5FD01B2D04112.edm" hidden="1">#REF!</definedName>
    <definedName name="_bdm.182DAD5C88974DDCA7D6FBDF1454F938.edm" hidden="1">#REF!</definedName>
    <definedName name="_bdm.194E198B2B8F453BAD64C1876A04B670.edm" hidden="1">#REF!</definedName>
    <definedName name="_bdm.1983601FA9B0432983E6565AE89C46A9.edm" hidden="1">#REF!</definedName>
    <definedName name="_bdm.1B28907F78AB4F65A456B5F7AA393556.edm" hidden="1">#REF!</definedName>
    <definedName name="_bdm.1BA1D169583B4809AC8C47B7B287981D.edm" hidden="1">#REF!</definedName>
    <definedName name="_bdm.1BDEA4BD4E6F411E952A3379627FBA15.edm" hidden="1">#REF!</definedName>
    <definedName name="_bdm.1C2022006C3C4381B7DADB18A828A64F.edm" hidden="1">#REF!</definedName>
    <definedName name="_bdm.1CB5A2F2318D4DE3AC8651C8688542EB.edm" hidden="1">#REF!</definedName>
    <definedName name="_bdm.1D215FF23AD1453494CD24ED303BAC9F.edm" hidden="1">#REF!</definedName>
    <definedName name="_bdm.1D4B08DAEE67451EB1EDAE10001CDE95.edm" hidden="1">#N/A</definedName>
    <definedName name="_bdm.1DFE63E06A9F4DB89AD0B81FD2C2E0B0.edm" hidden="1">#REF!</definedName>
    <definedName name="_bdm.1E88B4C30FA4486FA5A21156A50F012A.edm" hidden="1">#REF!</definedName>
    <definedName name="_bdm.1EE47C4AA0064280819CC19BB4690A1F.edm" hidden="1">#REF!</definedName>
    <definedName name="_bdm.1F2DFF28BB5C46EE9D7529633EBCE260.edm" hidden="1">#REF!</definedName>
    <definedName name="_bdm.1FB2932A0A3B443281AF5904415D5A1F.edm" hidden="1">#REF!</definedName>
    <definedName name="_bdm.1FB5F2B7ECBA422B8ABF56AD6F40FE32.edm" hidden="1">#REF!</definedName>
    <definedName name="_bdm.1FEE8A7BECF347878A240D1DD4D3FA9D.edm" hidden="1">#REF!</definedName>
    <definedName name="_bdm.1FF46D3F5C964E36858454F913E61B76.edm" hidden="1">#REF!</definedName>
    <definedName name="_bdm.2007D4BE347E450DBF98FBC72C21824F.edm" hidden="1">#REF!</definedName>
    <definedName name="_bdm.204BE9C318CE46CBBFDB76FC42BA9D3B.edm" hidden="1">#REF!</definedName>
    <definedName name="_bdm.20BAF60FB0D14239B6A8B04F349204C9.edm" localSheetId="1" hidden="1">#REF!</definedName>
    <definedName name="_bdm.20BAF60FB0D14239B6A8B04F349204C9.edm" localSheetId="0" hidden="1">#REF!</definedName>
    <definedName name="_bdm.20BAF60FB0D14239B6A8B04F349204C9.edm" hidden="1">#REF!</definedName>
    <definedName name="_bdm.211B22237F23438C9BFAEFA95031A07A.edm" hidden="1">#REF!</definedName>
    <definedName name="_bdm.211cd8a8bb0246a099787e9fc7ca6f2d.edm" hidden="1">#REF!</definedName>
    <definedName name="_bdm.21209609FC8645B3BBE72CE2FA46E0A3.edm" hidden="1">#REF!</definedName>
    <definedName name="_bdm.21E3549FDAFA45AB9C87DC62F1B2F63C.edm" hidden="1">#REF!</definedName>
    <definedName name="_bdm.227DCB3CA3D74A92BA9C830BCD774F8F.edm" hidden="1">#REF!</definedName>
    <definedName name="_bdm.2356244F84114719980217199387D1D8.edm" localSheetId="1" hidden="1">#REF!</definedName>
    <definedName name="_bdm.2356244F84114719980217199387D1D8.edm" localSheetId="0" hidden="1">#REF!</definedName>
    <definedName name="_bdm.2356244F84114719980217199387D1D8.edm" hidden="1">#REF!</definedName>
    <definedName name="_bdm.2376F80B70B047ECAD8BEAC3D9518477.edm" hidden="1">#REF!</definedName>
    <definedName name="_bdm.23B7CFDE366F4A87A97607C8122E0C35.edm" hidden="1">#REF!</definedName>
    <definedName name="_bdm.2438FAC4A95543E089C23BB5D082E890.edm" hidden="1">#REF!</definedName>
    <definedName name="_bdm.24A0B9E8AB4D4E62951CED9B7F5DEFFB.edm" hidden="1">#REF!</definedName>
    <definedName name="_bdm.255C6BA25B294B8F86F25F88B24636E7.edm" hidden="1">#REF!</definedName>
    <definedName name="_bdm.25C0291A74724EE1984C1599ECDF2F28.edm" hidden="1">#REF!</definedName>
    <definedName name="_bdm.26ED2F501B5140CA99554E2A3EF239DD.edm" hidden="1">#REF!</definedName>
    <definedName name="_bdm.275EA9E04C414A7394610B7F7A22B379.edm" hidden="1">#REF!</definedName>
    <definedName name="_bdm.279F602C26A04AA1AA749BEF82030062.edm" localSheetId="1" hidden="1">#REF!</definedName>
    <definedName name="_bdm.279F602C26A04AA1AA749BEF82030062.edm" localSheetId="0" hidden="1">#REF!</definedName>
    <definedName name="_bdm.279F602C26A04AA1AA749BEF82030062.edm" hidden="1">#REF!</definedName>
    <definedName name="_bdm.28477B840265426EBF546BB09E220E1C.edm" hidden="1">#REF!</definedName>
    <definedName name="_bdm.286015B1A39F4D7FA6C563CA47576257.edm" hidden="1">#REF!</definedName>
    <definedName name="_bdm.2908300343A648BC8126DF12DDDF37EE.edm" hidden="1">#REF!</definedName>
    <definedName name="_bdm.294AA496D34A43399372281D01706956.edm" hidden="1">#REF!</definedName>
    <definedName name="_bdm.298D56A579344F16829B5CFF82773B08.edm" localSheetId="1" hidden="1">#REF!</definedName>
    <definedName name="_bdm.298D56A579344F16829B5CFF82773B08.edm" localSheetId="0" hidden="1">#REF!</definedName>
    <definedName name="_bdm.298D56A579344F16829B5CFF82773B08.edm" hidden="1">#REF!</definedName>
    <definedName name="_bdm.2A16AA6975DA48F6A3EE6624EFDAB8AA.edm" hidden="1">#REF!</definedName>
    <definedName name="_bdm.2A624800A3A3436DA2D5D15545E12378.edm" hidden="1">#REF!</definedName>
    <definedName name="_bdm.2B79B9E867AB45D79A5ACF9D684B1360.edm" hidden="1">#REF!</definedName>
    <definedName name="_bdm.2B8A4356EF224B09A8B0C7B8470E9FEA.edm" hidden="1">#REF!</definedName>
    <definedName name="_bdm.2C4060511A2443D3955D7A450BB4C807.edm" hidden="1">#REF!</definedName>
    <definedName name="_bdm.2C49A87006D84676A67F3640D1E510E3.edm" hidden="1">#REF!</definedName>
    <definedName name="_bdm.2CCD44ACE8EF422D88045C2A0F5B824C.edm" hidden="1">#REF!</definedName>
    <definedName name="_bdm.2CF7C10277F14E438D0282D8D7C3622B.edm" hidden="1">#N/A</definedName>
    <definedName name="_bdm.2D1537616C2941E9BCCC618308BF71DF.edm" hidden="1">#REF!</definedName>
    <definedName name="_bdm.2D156A3832C7457F83C00A734B8E716A.edm" hidden="1">#REF!</definedName>
    <definedName name="_bdm.2D1D81A70A3849CB8AAAD17DA16F9939.edm" hidden="1">#REF!</definedName>
    <definedName name="_bdm.2D8D5AE2C1E94B3E8193E6050F1EC518.edm" hidden="1">#REF!</definedName>
    <definedName name="_bdm.2D9D141BEDF94B718B857F428E3F2849.edm" hidden="1">#REF!</definedName>
    <definedName name="_bdm.2DF2851A3CB8431A87BE5290E99277B1.edm" localSheetId="1" hidden="1">#REF!</definedName>
    <definedName name="_bdm.2DF2851A3CB8431A87BE5290E99277B1.edm" localSheetId="0" hidden="1">#REF!</definedName>
    <definedName name="_bdm.2DF2851A3CB8431A87BE5290E99277B1.edm" hidden="1">#REF!</definedName>
    <definedName name="_bdm.2F2B2B5E0A7F41A5A5153533F14B2F3B.edm" hidden="1">#REF!</definedName>
    <definedName name="_bdm.2FB95F797F91415F9EA06E6B99D6C50B.edm" hidden="1">#REF!</definedName>
    <definedName name="_bdm.2FEDA9E7073C456CB8C0F8ABA0DF46FB.edm" hidden="1">#REF!</definedName>
    <definedName name="_bdm.2FFC52F286C04A75AA1040175490572A.edm" localSheetId="1" hidden="1">#REF!</definedName>
    <definedName name="_bdm.2FFC52F286C04A75AA1040175490572A.edm" localSheetId="0" hidden="1">#REF!</definedName>
    <definedName name="_bdm.2FFC52F286C04A75AA1040175490572A.edm" hidden="1">#REF!</definedName>
    <definedName name="_bdm.3100940FCA3D43E59C518492EF0FA4F5.edm" hidden="1">#REF!</definedName>
    <definedName name="_bdm.318176328E064D989BC184F230C9DDBF.edm" hidden="1">#REF!</definedName>
    <definedName name="_bdm.319B5E094476436CBE9D7A5BF2739B94.edm" hidden="1">#REF!</definedName>
    <definedName name="_bdm.3264ABA3A79B4085B01A867C006CC66D.edm" hidden="1">#N/A</definedName>
    <definedName name="_bdm.326714BF2EFD4F1A90962AB019DFD570.edm" hidden="1">#REF!</definedName>
    <definedName name="_bdm.327A6822872B41869E94A951D9F6615C.edm" hidden="1">#REF!</definedName>
    <definedName name="_bdm.32A3BA461AED4DEEB2DE9E7E0A58CC6E.edm" localSheetId="1" hidden="1">#REF!</definedName>
    <definedName name="_bdm.32A3BA461AED4DEEB2DE9E7E0A58CC6E.edm" localSheetId="0" hidden="1">#REF!</definedName>
    <definedName name="_bdm.32A3BA461AED4DEEB2DE9E7E0A58CC6E.edm" hidden="1">#REF!</definedName>
    <definedName name="_bdm.330C960F5AA946FC9CDA2A9B0F9F3CB9.edm" localSheetId="1" hidden="1">#REF!</definedName>
    <definedName name="_bdm.330C960F5AA946FC9CDA2A9B0F9F3CB9.edm" localSheetId="0" hidden="1">#REF!</definedName>
    <definedName name="_bdm.330C960F5AA946FC9CDA2A9B0F9F3CB9.edm" hidden="1">#REF!</definedName>
    <definedName name="_bdm.33105A02A1D84A7CB937D7C9787E59B7.edm" localSheetId="1" hidden="1">#REF!</definedName>
    <definedName name="_bdm.33105A02A1D84A7CB937D7C9787E59B7.edm" localSheetId="0" hidden="1">#REF!</definedName>
    <definedName name="_bdm.33105A02A1D84A7CB937D7C9787E59B7.edm" hidden="1">#REF!</definedName>
    <definedName name="_bdm.34738156243040E7B8804D593C3CE125.edm" hidden="1">#REF!</definedName>
    <definedName name="_bdm.34E1F11ED86D4DF183AAB330C8835913.edm" hidden="1">#REF!</definedName>
    <definedName name="_bdm.3551A78A5E46422FA1D39B4A073DE4A9.edm" hidden="1">#REF!</definedName>
    <definedName name="_bdm.3567D429C9BE4FD298FE919B72D185C5.edm" hidden="1">#REF!</definedName>
    <definedName name="_bdm.361BD8F495934D8D858529E5FACCA7A9.edm" hidden="1">#REF!</definedName>
    <definedName name="_bdm.36ee5cab60354cd28a7e74769d4cc5bc.edm" hidden="1">#REF!</definedName>
    <definedName name="_bdm.3702518F39A1475A8FA5EEC9529AD86C.edm" localSheetId="1" hidden="1">#REF!</definedName>
    <definedName name="_bdm.3702518F39A1475A8FA5EEC9529AD86C.edm" localSheetId="0" hidden="1">#REF!</definedName>
    <definedName name="_bdm.3702518F39A1475A8FA5EEC9529AD86C.edm" hidden="1">#REF!</definedName>
    <definedName name="_bdm.37A9AA10A2324767ACF7878AA93C0707.edm" hidden="1">#REF!</definedName>
    <definedName name="_bdm.37E6ADE4505F4F10A72E26DEDCD18CD2.edm" hidden="1">#REF!</definedName>
    <definedName name="_bdm.3898444C26874308AC41DFBE2EFB46E6.edm" hidden="1">#REF!</definedName>
    <definedName name="_bdm.39152C6DB2AF4BE9BD6D524422D7E242.edm" localSheetId="1" hidden="1">#REF!</definedName>
    <definedName name="_bdm.39152C6DB2AF4BE9BD6D524422D7E242.edm" localSheetId="0" hidden="1">#REF!</definedName>
    <definedName name="_bdm.39152C6DB2AF4BE9BD6D524422D7E242.edm" hidden="1">#REF!</definedName>
    <definedName name="_bdm.393761cb4d2f49d287233f7d90ee5583.edm" hidden="1">#REF!</definedName>
    <definedName name="_bdm.3A40AD040C7A4D779D8BEC1E0D58D0BC.edm" localSheetId="1" hidden="1">#REF!</definedName>
    <definedName name="_bdm.3A40AD040C7A4D779D8BEC1E0D58D0BC.edm" localSheetId="0" hidden="1">#REF!</definedName>
    <definedName name="_bdm.3A40AD040C7A4D779D8BEC1E0D58D0BC.edm" hidden="1">#REF!</definedName>
    <definedName name="_bdm.3A8114392782405A8B0955A54B2A82AF.edm" hidden="1">#REF!</definedName>
    <definedName name="_bdm.3ABC9109B71F43C88BCA2A1EB261FF2B.edm" hidden="1">#REF!</definedName>
    <definedName name="_bdm.3C2861BCCAEE4C21BADD41D0C50AF486.edm" hidden="1">#REF!</definedName>
    <definedName name="_bdm.3C3F15B1013647CC8625E211B0E417DE.edm" hidden="1">#REF!</definedName>
    <definedName name="_bdm.3D6C2223CC61417498C9B1B453CB0928.edm" hidden="1">#REF!</definedName>
    <definedName name="_bdm.3DE2C8F650BA4E34A557D5158E45591C.edm" localSheetId="1" hidden="1">#REF!</definedName>
    <definedName name="_bdm.3DE2C8F650BA4E34A557D5158E45591C.edm" localSheetId="0" hidden="1">#REF!</definedName>
    <definedName name="_bdm.3DE2C8F650BA4E34A557D5158E45591C.edm" hidden="1">#REF!</definedName>
    <definedName name="_bdm.3E746111D54944448221B5AAF921C574.edm" localSheetId="1" hidden="1">#REF!</definedName>
    <definedName name="_bdm.3E746111D54944448221B5AAF921C574.edm" localSheetId="0" hidden="1">#REF!</definedName>
    <definedName name="_bdm.3E746111D54944448221B5AAF921C574.edm" hidden="1">#REF!</definedName>
    <definedName name="_bdm.3EB36180BC8A4E36919AB0D615883609.edm" hidden="1">#REF!</definedName>
    <definedName name="_bdm.3F1C0EDA3FCE4C65848C70E6036C62CC.edm" hidden="1">#REF!</definedName>
    <definedName name="_bdm.3F2756D3180947AFA43A4F73A2411892.edm" hidden="1">#REF!</definedName>
    <definedName name="_bdm.3F8787CC99E84F81B57CFB14785E937E.edm" hidden="1">#REF!</definedName>
    <definedName name="_bdm.3FA89496FB01482695F62BDDFCFD33B6.edm" hidden="1">#REF!</definedName>
    <definedName name="_bdm.3FC167C2928C4D23A8DAF6BD38F7C466.edm" localSheetId="1" hidden="1">#REF!</definedName>
    <definedName name="_bdm.3FC167C2928C4D23A8DAF6BD38F7C466.edm" localSheetId="0" hidden="1">#REF!</definedName>
    <definedName name="_bdm.3FC167C2928C4D23A8DAF6BD38F7C466.edm" hidden="1">#REF!</definedName>
    <definedName name="_bdm.3FEECDCFD4E14F45815416A68327647E.edm" hidden="1">#N/A</definedName>
    <definedName name="_bdm.4038C33C3C214074A0E341DA48EA042D.edm" hidden="1">#REF!</definedName>
    <definedName name="_bdm.411D4099491D4959BB371F03198E6CB4.edm" hidden="1">#REF!</definedName>
    <definedName name="_bdm.411EDF53612C424EB75FEB0F69C2288E.edm" hidden="1">#REF!</definedName>
    <definedName name="_bdm.41BB7010280A4F17A60A7A2EC65762F2.edm" hidden="1">#REF!</definedName>
    <definedName name="_bdm.41C2045B1E6C4AE4B63ED72B0477FEB7.edm" localSheetId="1" hidden="1">#REF!</definedName>
    <definedName name="_bdm.41C2045B1E6C4AE4B63ED72B0477FEB7.edm" localSheetId="0" hidden="1">#REF!</definedName>
    <definedName name="_bdm.41C2045B1E6C4AE4B63ED72B0477FEB7.edm" hidden="1">#REF!</definedName>
    <definedName name="_bdm.41FFFD574F704FB8B9ECA192FB03EB4C.edm" hidden="1">#REF!</definedName>
    <definedName name="_bdm.42AACFCFFE43461397760D853EDE87D9.edm" localSheetId="1" hidden="1">#REF!</definedName>
    <definedName name="_bdm.42AACFCFFE43461397760D853EDE87D9.edm" localSheetId="0" hidden="1">#REF!</definedName>
    <definedName name="_bdm.42AACFCFFE43461397760D853EDE87D9.edm" hidden="1">#REF!</definedName>
    <definedName name="_bdm.43D77A6C6D6C40A2A43DA96950CF1D44.edm" hidden="1">#REF!</definedName>
    <definedName name="_bdm.4491C2EF4A894E03992537AFC54E85AE.edm" hidden="1">#REF!</definedName>
    <definedName name="_bdm.44EEE95BB5A64B93952D77B28CFF8E36.edm" hidden="1">#REF!</definedName>
    <definedName name="_bdm.45E443548E6B48169B9A378790B479F9.edm" hidden="1">#REF!</definedName>
    <definedName name="_bdm.462C1B1BE8724FD38F4F2939BB998D74.edm" hidden="1">#REF!</definedName>
    <definedName name="_bdm.4684210AFA1A4D5EB126B17706D9D49E.edm" hidden="1">#REF!</definedName>
    <definedName name="_bdm.46E095ACAA6345459B3D62D324E12A2D.edm" hidden="1">#REF!</definedName>
    <definedName name="_bdm.46F8E68060374C82ABAD4B792C30F611.edm" localSheetId="1" hidden="1">#REF!</definedName>
    <definedName name="_bdm.46F8E68060374C82ABAD4B792C30F611.edm" localSheetId="0" hidden="1">#REF!</definedName>
    <definedName name="_bdm.46F8E68060374C82ABAD4B792C30F611.edm" hidden="1">#REF!</definedName>
    <definedName name="_bdm.4702730A9BF3489D81C0D49D41DC5DC2.edm" hidden="1">#REF!</definedName>
    <definedName name="_bdm.47AFAE3B5C1547E7A4006B68814671E0.edm" hidden="1">#REF!</definedName>
    <definedName name="_bdm.47F2B29AAE704AD69565B49C4CC372A5.edm" hidden="1">#REF!</definedName>
    <definedName name="_bdm.482526259EC746018ADB27950FEE088B.edm" hidden="1">#REF!</definedName>
    <definedName name="_bdm.48F057B68C494187A40E8501098A2324.edm" hidden="1">#REF!</definedName>
    <definedName name="_bdm.48F90EF2E82E45ACA5F97D06BBE55414.edm" hidden="1">#REF!</definedName>
    <definedName name="_bdm.49A4F12695B5455487F046CAB2992D10.edm" hidden="1">#REF!</definedName>
    <definedName name="_bdm.49C7BE5D221441A2968DC6AAE91CD95A.edm" hidden="1">#REF!</definedName>
    <definedName name="_bdm.4A3028B56F7545EC97C6DED9978C035A.edm" hidden="1">#REF!</definedName>
    <definedName name="_bdm.4A5C97D8A8B4461BB06808C9781CCA97.edm" hidden="1">#REF!</definedName>
    <definedName name="_bdm.4AA45E90A28B4FFA9CD0BACCF0942F60.edm" hidden="1">#REF!</definedName>
    <definedName name="_bdm.4AC483945F134A78872F9BD4C0F3D203.edm" hidden="1">#REF!</definedName>
    <definedName name="_bdm.4B1676A1C8644D4A8D01F70AE8B0CF69.edm" hidden="1">#REF!</definedName>
    <definedName name="_bdm.4BD1F1FEB673464AAAE9B0799079111E.edm" hidden="1">#REF!</definedName>
    <definedName name="_bdm.4C016C831FD3491EAF523F38BAB8FE07.edm" hidden="1">#REF!</definedName>
    <definedName name="_bdm.4C1FCB01DA5D41FEB794828E6E1B60B6.edm" hidden="1">#REF!</definedName>
    <definedName name="_bdm.4C5B3826E62341A9A2FE8117EB613361.edm" localSheetId="1" hidden="1">#REF!</definedName>
    <definedName name="_bdm.4C5B3826E62341A9A2FE8117EB613361.edm" localSheetId="0" hidden="1">#REF!</definedName>
    <definedName name="_bdm.4C5B3826E62341A9A2FE8117EB613361.edm" hidden="1">#REF!</definedName>
    <definedName name="_bdm.4C93EA4FC57943758522C9957356AC3D.edm" localSheetId="1" hidden="1">#REF!</definedName>
    <definedName name="_bdm.4C93EA4FC57943758522C9957356AC3D.edm" localSheetId="0" hidden="1">#REF!</definedName>
    <definedName name="_bdm.4C93EA4FC57943758522C9957356AC3D.edm" hidden="1">#REF!</definedName>
    <definedName name="_bdm.4CC45777DB794402B638D2F5A2762696.edm" hidden="1">#REF!</definedName>
    <definedName name="_bdm.4cc89cf7faf349008e9eca9d5217b045.edm" hidden="1">#REF!</definedName>
    <definedName name="_bdm.4D057301ECE948B984A5CCD2735D81C6.edm" localSheetId="1" hidden="1">#REF!</definedName>
    <definedName name="_bdm.4D057301ECE948B984A5CCD2735D81C6.edm" localSheetId="0" hidden="1">#REF!</definedName>
    <definedName name="_bdm.4D057301ECE948B984A5CCD2735D81C6.edm" hidden="1">#REF!</definedName>
    <definedName name="_bdm.4D2A27E4AFD54C278A40A9ADC8137C4B.edm" hidden="1">#REF!</definedName>
    <definedName name="_bdm.4D405293C6054E85A130CE9CD76D8AD5.edm" hidden="1">#REF!</definedName>
    <definedName name="_bdm.4E4695D795F748939973598705046D82.edm" hidden="1">#REF!</definedName>
    <definedName name="_bdm.4EB693D1139543CC8D42ADC5DC2741C1.edm" hidden="1">#N/A</definedName>
    <definedName name="_bdm.4F2DBC3813BB435AAD1D88946B205A96.edm" hidden="1">#REF!</definedName>
    <definedName name="_bdm.4F3C01C4449C45428A4549ED70F8DAE5.edm" hidden="1">#REF!</definedName>
    <definedName name="_bdm.4FCCBAB4983A4E8C84E89201AB0E9645.edm" hidden="1">#REF!</definedName>
    <definedName name="_bdm.506" hidden="1">#REF!</definedName>
    <definedName name="_bdm.506676BBA464486295AD08876349073A.edm" hidden="1">#REF!</definedName>
    <definedName name="_bdm.506BB95D5FF74692ACB6C4DCCF0C02A1.edm" hidden="1">#REF!</definedName>
    <definedName name="_bdm.50C40384C29D48C5A5D1AAB123D08951.edm" localSheetId="1" hidden="1">#REF!</definedName>
    <definedName name="_bdm.50C40384C29D48C5A5D1AAB123D08951.edm" localSheetId="0" hidden="1">#REF!</definedName>
    <definedName name="_bdm.50C40384C29D48C5A5D1AAB123D08951.edm" hidden="1">#REF!</definedName>
    <definedName name="_bdm.510CEC268FE74607AFA00FFADB9BB2F7.edm" hidden="1">#REF!</definedName>
    <definedName name="_bdm.51790EEB4CCF43A69981F3CFC6987793.edm" hidden="1">#REF!</definedName>
    <definedName name="_bdm.518f88fc3d324d199ac417c69101ad03.edm" hidden="1">#REF!</definedName>
    <definedName name="_bdm.523342B6756D448788C5EE4E9D1CF497.edm" hidden="1">#REF!</definedName>
    <definedName name="_bdm.5269E3F6656B4082981E57E0D869D8D6.edm" hidden="1">#REF!</definedName>
    <definedName name="_bdm.52958EFDF8CC4E38807EF4F8FB8F7103.edm" hidden="1">#REF!</definedName>
    <definedName name="_bdm.531DBCC7E959435CB68472A2024B7774.edm" hidden="1">#REF!</definedName>
    <definedName name="_bdm.5332914138004CE29DCA4F60EAB84DF6.edm" hidden="1">#REF!</definedName>
    <definedName name="_bdm.53E86EF2923A4B78AA0EDA642A4E55E6.edm" hidden="1">#REF!</definedName>
    <definedName name="_bdm.540A652CC52046DAB67C79831708A5DA.edm" hidden="1">#REF!</definedName>
    <definedName name="_bdm.54AF78E540244CEBAC1112B654B63EAA.edm" hidden="1">#REF!</definedName>
    <definedName name="_bdm.54F534A0BA2E4AF2ABB0B9DA82259D8E.edm" hidden="1">#REF!</definedName>
    <definedName name="_bdm.56099B1192CF46D1B5E9F3F475456BBD.edm" hidden="1">#REF!</definedName>
    <definedName name="_bdm.564821CFC32E4B5582C19F1EB06BCF17.edm" hidden="1">#REF!</definedName>
    <definedName name="_bdm.5678941FF8BF470AB62DE0CD7B1C4BEE.edm" hidden="1">#REF!</definedName>
    <definedName name="_bdm.5699429152FF4310AC885EBE2DCED4A8.edm" hidden="1">#REF!</definedName>
    <definedName name="_bdm.575BE240A1BF4886A62AD0486CD56A00.edm" hidden="1">#REF!</definedName>
    <definedName name="_bdm.57E52197BFD247A283E43BC4946C071B.edm" hidden="1">#REF!</definedName>
    <definedName name="_bdm.592203E2660B4AFAA759DC315689F9A8.edm" hidden="1">#REF!</definedName>
    <definedName name="_bdm.59D87213028F41228169B9858B7E8176.edm" hidden="1">#REF!</definedName>
    <definedName name="_bdm.5A06B77531BB40EAB24074C943DCD22A.edm" hidden="1">#REF!</definedName>
    <definedName name="_bdm.5A737853AA454B8593392BC7A922565A.edm" hidden="1">#REF!</definedName>
    <definedName name="_bdm.5AB33F7EBBA64C108AF5418684B4D0FA.edm" hidden="1">#REF!</definedName>
    <definedName name="_bdm.5AE5E53B40854DDCBA2F1AD8D0149BBC.edm" hidden="1">#REF!</definedName>
    <definedName name="_bdm.5AF851D451CA4F8083E290D52DBA0DD5.edm" hidden="1">#REF!</definedName>
    <definedName name="_bdm.5B0A50FB86E54D6ABEABCB9C9FD4285B.edm" hidden="1">#REF!</definedName>
    <definedName name="_bdm.5B4FB84D3FF1485AAD5A1FA6618593AE.edm" hidden="1">#REF!</definedName>
    <definedName name="_bdm.5B84DF638A7444DDBEC07D7012906AC7.edm" localSheetId="1" hidden="1">#REF!</definedName>
    <definedName name="_bdm.5B84DF638A7444DDBEC07D7012906AC7.edm" localSheetId="0" hidden="1">#REF!</definedName>
    <definedName name="_bdm.5B84DF638A7444DDBEC07D7012906AC7.edm" hidden="1">#REF!</definedName>
    <definedName name="_bdm.5C78DC70940E46EFB08767C008074D32.edm" hidden="1">#N/A</definedName>
    <definedName name="_bdm.5CD0C77A36774CDAAF963AC7878023BE.edm" hidden="1">#N/A</definedName>
    <definedName name="_bdm.5CF81FEE6E9A4189820ECA41DD31C6C1.edm" hidden="1">#REF!</definedName>
    <definedName name="_bdm.5D2283B07E214D4B8DBCE1235F7BFD46.edm" hidden="1">#REF!</definedName>
    <definedName name="_bdm.5F6E3F5C562E4954BDF8A2B1957A479B.edm" hidden="1">#REF!</definedName>
    <definedName name="_bdm.5F8194F63524443C888CA232ED774DE0.edm" hidden="1">#REF!</definedName>
    <definedName name="_bdm.5FC23D9F16604AAA854E35D62DDFB527.edm" hidden="1">#REF!</definedName>
    <definedName name="_bdm.5FD8188E91D847E98FB1B2E02B14A18E.edm" localSheetId="1" hidden="1">#REF!</definedName>
    <definedName name="_bdm.5FD8188E91D847E98FB1B2E02B14A18E.edm" localSheetId="0" hidden="1">#REF!</definedName>
    <definedName name="_bdm.5FD8188E91D847E98FB1B2E02B14A18E.edm" hidden="1">#REF!</definedName>
    <definedName name="_bdm.604829EC05824383AB76BF3F0C71C797.edm" hidden="1">#REF!</definedName>
    <definedName name="_bdm.60D496C198B94FE88AAC240F81DA2AE4.edm" hidden="1">#REF!</definedName>
    <definedName name="_bdm.61E09974DA57456E9B73E74439ED496E.edm" hidden="1">#N/A</definedName>
    <definedName name="_bdm.6211230319F54788BDCEDC71940DE1BB.edm" hidden="1">#REF!</definedName>
    <definedName name="_bdm.622F153DB15E44B0A6DA10B024D75FAF.edm" hidden="1">#REF!</definedName>
    <definedName name="_bdm.62767617D273400B8E0FDBC88092CAAE.edm" localSheetId="1" hidden="1">#REF!</definedName>
    <definedName name="_bdm.62767617D273400B8E0FDBC88092CAAE.edm" localSheetId="0" hidden="1">#REF!</definedName>
    <definedName name="_bdm.62767617D273400B8E0FDBC88092CAAE.edm" hidden="1">#REF!</definedName>
    <definedName name="_bdm.62DE76E3F1014E3AA42802531C2CBBC4.edm" hidden="1">#REF!</definedName>
    <definedName name="_bdm.634A51E2EE314076A8A8263BBD298EFF.edm" hidden="1">#REF!</definedName>
    <definedName name="_bdm.64C9951F56E84EBEAABE46A44764EC6A.edm" hidden="1">#REF!</definedName>
    <definedName name="_bdm.64E3108AD67B48CBA1DD7310F3D56E07.edm" hidden="1">#REF!</definedName>
    <definedName name="_bdm.65337EA305994747ACD7C2689D89D8C9.edm" hidden="1">#REF!</definedName>
    <definedName name="_bdm.655BBADD29934C5EBB0C9EA6BFBCEBDB.edm" hidden="1">#REF!</definedName>
    <definedName name="_bdm.65F6B16A1EE84E5AA9E5C0232018D9B4.edm" hidden="1">#REF!</definedName>
    <definedName name="_bdm.66CB73B3E3E74D16A420E80C36366FAF.edm" hidden="1">#REF!</definedName>
    <definedName name="_bdm.67C4889FA62C4488A14400775436D14E.edm" hidden="1">#REF!</definedName>
    <definedName name="_bdm.67C7C3E921A440E88FAD5EEDDEA350A9.edm" hidden="1">#REF!</definedName>
    <definedName name="_bdm.683BC7B3DD664509BD3B2A374E2FDB2E.edm" hidden="1">#REF!</definedName>
    <definedName name="_bdm.68EB9B030C6343BAA815E490C7953496.edm" localSheetId="1" hidden="1">#REF!</definedName>
    <definedName name="_bdm.68EB9B030C6343BAA815E490C7953496.edm" localSheetId="0" hidden="1">#REF!</definedName>
    <definedName name="_bdm.68EB9B030C6343BAA815E490C7953496.edm" hidden="1">#REF!</definedName>
    <definedName name="_bdm.68F8521E9D7645269BF795DCBF30A8F2.edm" hidden="1">#REF!</definedName>
    <definedName name="_bdm.695F28A2528F4154B659C2C91D7D56AB.edm" hidden="1">#REF!</definedName>
    <definedName name="_bdm.6AB828811F724AD09BF095776AA65080.edm" hidden="1">#REF!</definedName>
    <definedName name="_bdm.6B112EFB35694E20ABB02989475A3535.edm" hidden="1">#REF!</definedName>
    <definedName name="_bdm.6bc687ed6e284c98affa0172cda48c6f.edm" hidden="1">#REF!</definedName>
    <definedName name="_bdm.6D27CEFD985A40768689575FCD0C8706.edm" hidden="1">#REF!</definedName>
    <definedName name="_bdm.6D2DEADCAC114FF18F9E8AF9A972220D.edm" hidden="1">#REF!</definedName>
    <definedName name="_bdm.6D3C524634B947138539F07C49F36425.edm" hidden="1">#REF!</definedName>
    <definedName name="_bdm.6E5D2AFA6B6140D2B26DD5269B8371CD.edm" hidden="1">#REF!</definedName>
    <definedName name="_bdm.6E75F47879A34C25B0470BDC7B30A14C.edm" hidden="1">#REF!</definedName>
    <definedName name="_bdm.6EB831F19AB14331B9717C45A10E5C92.edm" hidden="1">#REF!</definedName>
    <definedName name="_bdm.6F3C0B68EFE54BAF8E023992E9EC11FE.edm" hidden="1">#REF!</definedName>
    <definedName name="_bdm.6FA8B245A56240E9A195DBBA041FBEE4.edm" hidden="1">#REF!</definedName>
    <definedName name="_bdm.702C04592F4F49CD815DAE61E5CED870.edm" hidden="1">#REF!</definedName>
    <definedName name="_bdm.70A2575AA74D46B8B8CCB4283DE94DAC.edm" hidden="1">#REF!</definedName>
    <definedName name="_bdm.70DAB307A9EC4BA88C36E0DBD7FEC0C3.edm" hidden="1">#REF!</definedName>
    <definedName name="_bdm.70EA5AA70DDE4B1A82C0E84A94C34C95.edm" localSheetId="1" hidden="1">#REF!</definedName>
    <definedName name="_bdm.70EA5AA70DDE4B1A82C0E84A94C34C95.edm" localSheetId="0" hidden="1">#REF!</definedName>
    <definedName name="_bdm.70EA5AA70DDE4B1A82C0E84A94C34C95.edm" hidden="1">#REF!</definedName>
    <definedName name="_bdm.7180F89F1CC74CB597B16E241C99CE41.edm" hidden="1">#REF!</definedName>
    <definedName name="_bdm.73300F793BA84F60B0E9B676AA3D6EE6.edm" hidden="1">#REF!</definedName>
    <definedName name="_bdm.735CCEDF65A44ADAB4138EAF052E94EB.edm" hidden="1">#REF!</definedName>
    <definedName name="_bdm.74167844020F46B6B68B2E60DD10125A.edm" hidden="1">#N/A</definedName>
    <definedName name="_bdm.741D666BF9BE4FB796440EF12702BA36.edm" hidden="1">#REF!</definedName>
    <definedName name="_bdm.743790230EF846D6A3B5B7020749361B.edm" hidden="1">#REF!</definedName>
    <definedName name="_bdm.75247860C1204C669E5A2E6ED751F1FD.edm" hidden="1">#REF!</definedName>
    <definedName name="_bdm.761E8AB2DA5B4881A9C6A58ACAFFD6AC.edm" hidden="1">#REF!</definedName>
    <definedName name="_bdm.76CB659DAD8A4563A7D1B7BC3A15E51A.edm" hidden="1">#REF!</definedName>
    <definedName name="_bdm.77357A3C303948D98D55F3EDAEE0EAEE.edm" hidden="1">#REF!</definedName>
    <definedName name="_bdm.775C256F3DCF451BA62E58F3D3687044.edm" hidden="1">#REF!</definedName>
    <definedName name="_bdm.780B87C3561C4BC49FC649A4CD82E6BA.edm" localSheetId="1" hidden="1">#REF!</definedName>
    <definedName name="_bdm.780B87C3561C4BC49FC649A4CD82E6BA.edm" localSheetId="0" hidden="1">#REF!</definedName>
    <definedName name="_bdm.780B87C3561C4BC49FC649A4CD82E6BA.edm" hidden="1">#REF!</definedName>
    <definedName name="_bdm.781F300A232A43659C8EB1488499BFEF.edm" hidden="1">#REF!</definedName>
    <definedName name="_bdm.7821EE529E374FD1B05FF821A019D4BC.edm" hidden="1">#N/A</definedName>
    <definedName name="_bdm.788D90F91C28486399D59B2F313A81F8.edm" hidden="1">#REF!</definedName>
    <definedName name="_bdm.7924F24C85A64F85AE69310223A28067.edm" hidden="1">#REF!</definedName>
    <definedName name="_bdm.797DBC5480D94C57B7FF4593B50FCAB3.edm" hidden="1">#REF!</definedName>
    <definedName name="_bdm.79B7EB7D30694E4DADE155962B711076.edm" hidden="1">#REF!</definedName>
    <definedName name="_bdm.7A0D900E32994BA38D49F9982DDC9ED6.edm" hidden="1">#REF!</definedName>
    <definedName name="_bdm.7A64271C705C454DBA0AF2ED428D462A.edm" hidden="1">#REF!</definedName>
    <definedName name="_bdm.7B4B786C143D439AB4A95FB2463129C8.edm" localSheetId="1" hidden="1">#REF!</definedName>
    <definedName name="_bdm.7B4B786C143D439AB4A95FB2463129C8.edm" localSheetId="0" hidden="1">#REF!</definedName>
    <definedName name="_bdm.7B4B786C143D439AB4A95FB2463129C8.edm" hidden="1">#REF!</definedName>
    <definedName name="_bdm.7BC5DF2BD1C4494CB758AA07D0143FE2.edm" hidden="1">#REF!</definedName>
    <definedName name="_bdm.7CC929954CE64759AF37315779FB5E67.edm" hidden="1">#REF!</definedName>
    <definedName name="_bdm.7D029408C02146F6BBB0A8CF0209A918.edm" hidden="1">#REF!</definedName>
    <definedName name="_bdm.7D8F7BBC709844A3AD6CA0F07E1606D3.edm" hidden="1">#REF!</definedName>
    <definedName name="_bdm.7DEF8CFC1E0540CBA86E69CAA4243B7C.edm" hidden="1">#REF!</definedName>
    <definedName name="_bdm.7E9273BE53964F6C98BC7712A6032200.edm" hidden="1">#REF!</definedName>
    <definedName name="_bdm.7F78F07D5F574677A8A9EFBA05FC7306.edm" hidden="1">#REF!</definedName>
    <definedName name="_bdm.809A4CFC13244B798EEB27E9224B64CD.edm" hidden="1">#REF!</definedName>
    <definedName name="_bdm.82B0B36B7A884D3992629A844AE51AF2.edm" hidden="1">#REF!</definedName>
    <definedName name="_bdm.832B94621BD140FFB647FDE7115A6243.edm" hidden="1">#REF!</definedName>
    <definedName name="_bdm.8337235D9222421688BF76C62C6BE29D.edm" hidden="1">#REF!</definedName>
    <definedName name="_bdm.846C36929DFA454A9AF19314973B728D.edm" hidden="1">#REF!</definedName>
    <definedName name="_bdm.84B9A8C0735A4C318679F97DAEF3BFF7.edm" hidden="1">#REF!</definedName>
    <definedName name="_bdm.84E50312D1D042BA90A8BEF729847BF8.edm" hidden="1">#REF!</definedName>
    <definedName name="_bdm.8558B1C6C6B8481BB276BC9DC9FEC4FB.edm" hidden="1">#REF!</definedName>
    <definedName name="_bdm.85EEA797455C447FBF7069EFA902B200.edm" hidden="1">#REF!</definedName>
    <definedName name="_bdm.85F24948980F4C3B97D343FEB05211C4.edm" hidden="1">#REF!</definedName>
    <definedName name="_bdm.8672ACA1D9204E2BB0498D28D67FEFF0.edm" hidden="1">#REF!</definedName>
    <definedName name="_bdm.86f282f6ec2c4f96aac837b244884f33.edm" hidden="1">#REF!</definedName>
    <definedName name="_bdm.871EF7FA80924590AD2CEA47D28C8F45.edm" hidden="1">#REF!</definedName>
    <definedName name="_bdm.879C12C64FB642AB8195201830CA3ACF.edm" hidden="1">#N/A</definedName>
    <definedName name="_bdm.87A709839E794AB7ACD68AF27E4B17FC.edm" hidden="1">#REF!</definedName>
    <definedName name="_bdm.87F9D8A963A843C78BAABDEC1FA86762.edm" hidden="1">#REF!</definedName>
    <definedName name="_bdm.881503B9D7874E3AAEF12DCA13DEA39C.edm" hidden="1">#REF!</definedName>
    <definedName name="_bdm.88F04EA7A39248F782E5E6F38980D34F.edm" hidden="1">#REF!</definedName>
    <definedName name="_bdm.8946436C52E642EF8E0E120A9D2C1866.edm" hidden="1">#REF!</definedName>
    <definedName name="_bdm.898165A779B246A7A00CC315C07EC9D8.edm" hidden="1">#REF!</definedName>
    <definedName name="_bdm.8A7C823FA2CF4513B39970557851E26D.edm" hidden="1">#REF!</definedName>
    <definedName name="_bdm.8A8D149C80D64C709373FFAC238E7898.edm" hidden="1">#REF!</definedName>
    <definedName name="_bdm.8A9BA4131DDE47DC9523BC3E09A87C94.edm" hidden="1">#REF!</definedName>
    <definedName name="_bdm.8BA1C51E89B944ACA7C0F424CBD0DC89.edm" hidden="1">#REF!</definedName>
    <definedName name="_bdm.8bc555438a4743cd8bd3f4508f6bf8b1.edm" hidden="1">#REF!</definedName>
    <definedName name="_bdm.8C15A8674CF5406CBC5EF7715D28C303.edm" localSheetId="1" hidden="1">#REF!</definedName>
    <definedName name="_bdm.8C15A8674CF5406CBC5EF7715D28C303.edm" localSheetId="0" hidden="1">#REF!</definedName>
    <definedName name="_bdm.8C15A8674CF5406CBC5EF7715D28C303.edm" hidden="1">#REF!</definedName>
    <definedName name="_bdm.8C2DA0983F0C4E0DA952DF49124F5A87.edm" hidden="1">#REF!</definedName>
    <definedName name="_bdm.8CF8BC083683484D9B160822D3B05C5B.edm" hidden="1">#REF!</definedName>
    <definedName name="_bdm.8D70934970F343598E259245D6DE2568.edm" hidden="1">#REF!</definedName>
    <definedName name="_bdm.8DB093E2751F4F0B91913F25CB9D2423.edm" localSheetId="1" hidden="1">#REF!</definedName>
    <definedName name="_bdm.8DB093E2751F4F0B91913F25CB9D2423.edm" localSheetId="0" hidden="1">#REF!</definedName>
    <definedName name="_bdm.8DB093E2751F4F0B91913F25CB9D2423.edm" hidden="1">#REF!</definedName>
    <definedName name="_bdm.8DB41D4154A944C28B30981B5A24C469.edm" hidden="1">#N/A</definedName>
    <definedName name="_bdm.8E794EF5F38B4FCDAB14D0AF23EC3F40.edm" hidden="1">#REF!</definedName>
    <definedName name="_bdm.8F3A01E5A1BE454CBC646C139D360B7C.edm" hidden="1">#REF!</definedName>
    <definedName name="_bdm.8F3C3881CD514662AC6F1F27036EF209.edm" hidden="1">#REF!</definedName>
    <definedName name="_bdm.8F92C59071394FDD82D236064D0A411E.edm" localSheetId="1" hidden="1">#REF!</definedName>
    <definedName name="_bdm.8F92C59071394FDD82D236064D0A411E.edm" localSheetId="0" hidden="1">#REF!</definedName>
    <definedName name="_bdm.8F92C59071394FDD82D236064D0A411E.edm" hidden="1">#REF!</definedName>
    <definedName name="_bdm.8FBD4774A9C246FDA5457DA9F4620614.edm" hidden="1">#REF!</definedName>
    <definedName name="_bdm.908FD83C504344378DE9A5E559DADD8E.edm" hidden="1">#REF!</definedName>
    <definedName name="_bdm.90E634F0BC24495CA5CC9C94837FCEDD.edm" hidden="1">#REF!</definedName>
    <definedName name="_bdm.9124DCCB7A224B9D93317F9C9CB09F5F.edm" hidden="1">#REF!</definedName>
    <definedName name="_bdm.9145A46D093D4292815352DB8EF4898F.edm" hidden="1">#REF!</definedName>
    <definedName name="_bdm.91A0B11909A947559083CFFAB8CC725C.edm" hidden="1">#REF!</definedName>
    <definedName name="_bdm.91B5E6597E244C1FBC971E1CE1805535.edm" localSheetId="1" hidden="1">#REF!</definedName>
    <definedName name="_bdm.91B5E6597E244C1FBC971E1CE1805535.edm" localSheetId="0" hidden="1">#REF!</definedName>
    <definedName name="_bdm.91B5E6597E244C1FBC971E1CE1805535.edm" hidden="1">#REF!</definedName>
    <definedName name="_bdm.92B3038CDEF8482BB771C0E141950AC5.edm" localSheetId="1" hidden="1">#REF!</definedName>
    <definedName name="_bdm.92B3038CDEF8482BB771C0E141950AC5.edm" localSheetId="0" hidden="1">#REF!</definedName>
    <definedName name="_bdm.92B3038CDEF8482BB771C0E141950AC5.edm" hidden="1">#REF!</definedName>
    <definedName name="_bdm.92E2BCE97C2B4E298E8E9A095E652BBF.edm" hidden="1">#REF!</definedName>
    <definedName name="_bdm.934F824693674D9BA236AAEB67BCDF10.edm" hidden="1">#REF!</definedName>
    <definedName name="_bdm.93F58EBE72F14B5BB0E589235A96AD5B.edm" hidden="1">#REF!</definedName>
    <definedName name="_bdm.94EF747E98064370AB0BDC324D0E6958.edm" hidden="1">#REF!</definedName>
    <definedName name="_bdm.94FD42A1D68740F69A4BD5D091D64D4A.edm" hidden="1">#REF!</definedName>
    <definedName name="_bdm.950E0ADE4CAE45A28FE24D7F1360A446.edm" localSheetId="1" hidden="1">#REF!</definedName>
    <definedName name="_bdm.950E0ADE4CAE45A28FE24D7F1360A446.edm" localSheetId="0" hidden="1">#REF!</definedName>
    <definedName name="_bdm.950E0ADE4CAE45A28FE24D7F1360A446.edm" hidden="1">#REF!</definedName>
    <definedName name="_bdm.952615C11D074973A0179A63694D4736.edm" hidden="1">#REF!</definedName>
    <definedName name="_bdm.95833EB38930415BB8CF617EE014B305.edm" hidden="1">#REF!</definedName>
    <definedName name="_bdm.9618A72B1B2D45A884BADACD66048986.edm" hidden="1">#REF!</definedName>
    <definedName name="_bdm.961F790AA4B347F486EDDA2590C6B12E.edm" hidden="1">#REF!</definedName>
    <definedName name="_bdm.96B96C91D2034B47ACA1C6DBF0B209AE.edm" localSheetId="1" hidden="1">#REF!</definedName>
    <definedName name="_bdm.96B96C91D2034B47ACA1C6DBF0B209AE.edm" localSheetId="0" hidden="1">#REF!</definedName>
    <definedName name="_bdm.96B96C91D2034B47ACA1C6DBF0B209AE.edm" hidden="1">#REF!</definedName>
    <definedName name="_bdm.96FE79476B6340C0954B88D3B186856F.edm" localSheetId="1" hidden="1">#REF!</definedName>
    <definedName name="_bdm.96FE79476B6340C0954B88D3B186856F.edm" localSheetId="0" hidden="1">#REF!</definedName>
    <definedName name="_bdm.96FE79476B6340C0954B88D3B186856F.edm" hidden="1">#REF!</definedName>
    <definedName name="_bdm.98103E13708B4184B44EEB0B010088CA.edm" hidden="1">#REF!</definedName>
    <definedName name="_bdm.9896CB50A73144A38353F55780A3D226.edm" localSheetId="1" hidden="1">#REF!</definedName>
    <definedName name="_bdm.9896CB50A73144A38353F55780A3D226.edm" localSheetId="0" hidden="1">#REF!</definedName>
    <definedName name="_bdm.9896CB50A73144A38353F55780A3D226.edm" hidden="1">#REF!</definedName>
    <definedName name="_bdm.98AE42B74E8E411BADB8B130CA59E129.edm" hidden="1">#REF!</definedName>
    <definedName name="_bdm.98E6208E2F7F480D8D4A4D2E742C43DE.edm" hidden="1">#REF!</definedName>
    <definedName name="_bdm.9AFD6214D996492493DE5844A318E182.edm" hidden="1">#REF!</definedName>
    <definedName name="_bdm.9CCAC6B474A549F98B49D2F0F31F7FE5.edm" hidden="1">#REF!</definedName>
    <definedName name="_bdm.9CCCD74E50004F52AACC03D6F8C88780.edm" hidden="1">#REF!</definedName>
    <definedName name="_bdm.9CF6B74F6AFB47A6974501EBE7FE762C.edm" localSheetId="1" hidden="1">#REF!</definedName>
    <definedName name="_bdm.9CF6B74F6AFB47A6974501EBE7FE762C.edm" localSheetId="0" hidden="1">#REF!</definedName>
    <definedName name="_bdm.9CF6B74F6AFB47A6974501EBE7FE762C.edm" hidden="1">#REF!</definedName>
    <definedName name="_bdm.9E2A570F7BC94F2A9D003A6E9FEF4AA3.edm" hidden="1">#REF!</definedName>
    <definedName name="_bdm.9F20C5C907654AE2A1AC99A85CC0ABAE.edm" hidden="1">#REF!</definedName>
    <definedName name="_bdm.9F66A1F8633C4A189D8414A96206838D.edm" hidden="1">#REF!</definedName>
    <definedName name="_bdm.9FCD409862A44DFEA7DAA03C3E6BD5F3.edm" hidden="1">#REF!</definedName>
    <definedName name="_bdm.9FFB11BC0E5842009F8BB8690892F466.edm" hidden="1">#REF!</definedName>
    <definedName name="_bdm.A136B354B06442CBB9914C87DFA1713E.edm" hidden="1">#REF!</definedName>
    <definedName name="_bdm.A1504D72D1374EC1A1B3D3B6A90AF5C0.edm" hidden="1">#REF!</definedName>
    <definedName name="_bdm.A247B1D77986400F9A61095B26F4A68A.edm" hidden="1">#REF!</definedName>
    <definedName name="_bdm.A2842481DFED402A9B6980DBC5F29EC4.edm" hidden="1">#REF!</definedName>
    <definedName name="_bdm.A2A4A9529C9743B485E2DFF5E5DC4D84.edm" hidden="1">#REF!</definedName>
    <definedName name="_bdm.A2D7D32E999A42C693AC64234B320B5F.edm" hidden="1">#REF!</definedName>
    <definedName name="_bdm.A3AE50550B3A412E86B7F35625F20A4A.edm" localSheetId="1" hidden="1">#REF!</definedName>
    <definedName name="_bdm.A3AE50550B3A412E86B7F35625F20A4A.edm" localSheetId="0" hidden="1">#REF!</definedName>
    <definedName name="_bdm.A3AE50550B3A412E86B7F35625F20A4A.edm" hidden="1">#REF!</definedName>
    <definedName name="_bdm.A3CB46B8E6FB4B69BFD11437CB0CE8E6.edm" hidden="1">#REF!</definedName>
    <definedName name="_bdm.A3F423B9AAAF4C2EADBB3E05F33D8684.edm" hidden="1">#REF!</definedName>
    <definedName name="_bdm.A44582D6B9A84E08919B4683EBA285C8.edm" localSheetId="1" hidden="1">#REF!</definedName>
    <definedName name="_bdm.A44582D6B9A84E08919B4683EBA285C8.edm" localSheetId="0" hidden="1">#REF!</definedName>
    <definedName name="_bdm.A44582D6B9A84E08919B4683EBA285C8.edm" hidden="1">#REF!</definedName>
    <definedName name="_bdm.A448CBF523BA49EBA68DDBFECE2BAFF7.edm" hidden="1">#REF!</definedName>
    <definedName name="_bdm.A46A38625A754133BC4771FA4A184D03.edm" hidden="1">#REF!</definedName>
    <definedName name="_bdm.A48235BA13854725A9F47CF18E235572.edm" hidden="1">#REF!</definedName>
    <definedName name="_bdm.A4B358D0FA4E49D0B0C7C198DB33F375.edm" hidden="1">#REF!</definedName>
    <definedName name="_bdm.A4D41A528F974508AD2CE44229FDE52F.edm" hidden="1">#REF!</definedName>
    <definedName name="_bdm.A4E4C0AFBA6D414FA1E45A61F11EEE3E.edm" localSheetId="1" hidden="1">#REF!</definedName>
    <definedName name="_bdm.A4E4C0AFBA6D414FA1E45A61F11EEE3E.edm" localSheetId="0" hidden="1">#REF!</definedName>
    <definedName name="_bdm.A4E4C0AFBA6D414FA1E45A61F11EEE3E.edm" hidden="1">#REF!</definedName>
    <definedName name="_bdm.A4E6322AFF51459BB03CDF411B177BBD.edm" hidden="1">#REF!</definedName>
    <definedName name="_bdm.A5982DD4508F43EAB672B6AF5417E6C2.edm" hidden="1">#REF!</definedName>
    <definedName name="_bdm.A647E9F0856A4962953BC505FD199327.edm" hidden="1">#REF!</definedName>
    <definedName name="_bdm.A74843D98ECB4CFA846FAE3E2D085207.edm" hidden="1">#REF!</definedName>
    <definedName name="_bdm.A7A0111F632B4DE8B459EDB656AECA61.edm" hidden="1">#REF!</definedName>
    <definedName name="_bdm.A85DF59E40D34050AA963CE9CD140798.edm" hidden="1">#REF!</definedName>
    <definedName name="_bdm.A8723F1EEB334B77BD3E5B9B403946E8.edm" hidden="1">#N/A</definedName>
    <definedName name="_bdm.A8756CEB040B4031A8711FC451ABF250.edm" hidden="1">#REF!</definedName>
    <definedName name="_bdm.A94628EA54FC4DBD8FF90B2DE3F413F3.edm" hidden="1">#REF!</definedName>
    <definedName name="_bdm.A948C2A089714E819E638B6E9E451E4D.edm" hidden="1">#REF!</definedName>
    <definedName name="_bdm.A96E88C426F84EDEA1097E12A5AA0041.edm" hidden="1">#REF!</definedName>
    <definedName name="_bdm.A9A5B9C6E48C43518D2E5F98F6957462.edm" hidden="1">#REF!</definedName>
    <definedName name="_bdm.A9C21D7FE4DB48F6B959F93B2D9C3499.edm" localSheetId="1" hidden="1">#REF!</definedName>
    <definedName name="_bdm.A9C21D7FE4DB48F6B959F93B2D9C3499.edm" localSheetId="0" hidden="1">#REF!</definedName>
    <definedName name="_bdm.A9C21D7FE4DB48F6B959F93B2D9C3499.edm" hidden="1">#REF!</definedName>
    <definedName name="_bdm.AA213D6CE4CE48A697EDAA177A6D8BD7.edm" hidden="1">#REF!</definedName>
    <definedName name="_bdm.AA4CC09366E1457B95B170D69FCF3736.edm" hidden="1">#REF!</definedName>
    <definedName name="_bdm.AAD5BE2B27644F6E8A04FC34FADEBC12.edm" hidden="1">#REF!</definedName>
    <definedName name="_bdm.AB023E5EB654467D84B5F050C881B7DB.edm" hidden="1">#REF!</definedName>
    <definedName name="_bdm.AB0DD629A55F4B7D967B83DFE68CF1B9.edm" hidden="1">#REF!</definedName>
    <definedName name="_bdm.AB22457AEEDD4B468481F258783B105E.edm" hidden="1">#REF!</definedName>
    <definedName name="_bdm.AB64C52AC2034922B67BF8E15C3CFB47.edm" localSheetId="1" hidden="1">#REF!</definedName>
    <definedName name="_bdm.AB64C52AC2034922B67BF8E15C3CFB47.edm" localSheetId="0" hidden="1">#REF!</definedName>
    <definedName name="_bdm.AB64C52AC2034922B67BF8E15C3CFB47.edm" hidden="1">#REF!</definedName>
    <definedName name="_bdm.AC61A8FD0DAF4CD181CDB6C08B5FC686.edm" hidden="1">#REF!</definedName>
    <definedName name="_bdm.AC74F1ABC7454DD990AACD24A91921AA.edm" hidden="1">#REF!</definedName>
    <definedName name="_bdm.AE6B5F79905741EC8C43A588ECAD0E36.edm" hidden="1">#REF!</definedName>
    <definedName name="_bdm.aef890cbf29c4df1aa4daf03521c5656.edm" hidden="1">#REF!</definedName>
    <definedName name="_bdm.AF4D70A415174C5E8E3F7E79352F2063.edm" hidden="1">#REF!</definedName>
    <definedName name="_bdm.AF91642FFA1D4C5EB649DF4E1EF4CFD9.edm" hidden="1">#REF!</definedName>
    <definedName name="_bdm.AFEAA4A52DEE4B1A9674BB8E81A2BF2F.edm" hidden="1">#REF!</definedName>
    <definedName name="_bdm.B0B2F213155A4D63A7837076B611937D.edm" hidden="1">#REF!</definedName>
    <definedName name="_bdm.B14515A0BAC54DA198BD578160D81A60.edm" hidden="1">#REF!</definedName>
    <definedName name="_bdm.B1862B5B358D4B1C85B1288B7018BAAA.edm" localSheetId="1" hidden="1">#REF!</definedName>
    <definedName name="_bdm.B1862B5B358D4B1C85B1288B7018BAAA.edm" localSheetId="0" hidden="1">#REF!</definedName>
    <definedName name="_bdm.B1862B5B358D4B1C85B1288B7018BAAA.edm" hidden="1">#REF!</definedName>
    <definedName name="_bdm.B1F96DCFAF6C4100AA8DE589CD0C0DC3.edm" hidden="1">#REF!</definedName>
    <definedName name="_bdm.B2284B8971BD49369FA13408561EB120.edm" hidden="1">#REF!</definedName>
    <definedName name="_bdm.B238B0BF07174C20BE49BB50D2EFA2EF.edm" hidden="1">#REF!</definedName>
    <definedName name="_bdm.B266378691C24C99AFAC62D7AB062924.edm" hidden="1">#N/A</definedName>
    <definedName name="_bdm.B2868F3957C843698177FB93C1EA7B9B.edm" hidden="1">#REF!</definedName>
    <definedName name="_bdm.B2E46DFBFEFB40F1A84599719B7D4C01.edm" hidden="1">#REF!</definedName>
    <definedName name="_bdm.B3199987FD7548559D273CCDE85CDDE7.edm" hidden="1">#REF!</definedName>
    <definedName name="_bdm.B38963D6425B4F3D96F23B7A63ADE3FF.edm" hidden="1">#REF!</definedName>
    <definedName name="_bdm.B3ACB654DF234C59807C1700E47142BD.edm" hidden="1">#REF!</definedName>
    <definedName name="_bdm.B4A8F35B49C1418FAA5869A228DC5266.edm" hidden="1">#REF!</definedName>
    <definedName name="_bdm.B4CBE69058554E36AD9A2E76AED11E19.edm" hidden="1">#REF!</definedName>
    <definedName name="_bdm.B4E64EE8B36A4858A3154AB80B31851F.edm" localSheetId="1" hidden="1">#REF!</definedName>
    <definedName name="_bdm.B4E64EE8B36A4858A3154AB80B31851F.edm" localSheetId="0" hidden="1">#REF!</definedName>
    <definedName name="_bdm.B4E64EE8B36A4858A3154AB80B31851F.edm" hidden="1">#REF!</definedName>
    <definedName name="_bdm.B521A24191E64992A75412657C870601.edm" hidden="1">#REF!</definedName>
    <definedName name="_bdm.B62A9DE8B5DA417C982D2B37AF5087C8.edm" hidden="1">#REF!</definedName>
    <definedName name="_bdm.B6C751B961B049BD859E7670F00D668B.edm" hidden="1">#REF!</definedName>
    <definedName name="_bdm.B70B8D99B4EB4BA1B747981BBFB0A5B4.edm" hidden="1">#REF!</definedName>
    <definedName name="_bdm.B70DEF0AB8264C1884FA2085A68952CE.edm" hidden="1">#REF!</definedName>
    <definedName name="_bdm.B7D2722D73F943BFAD8ECBADF5DAEF7B.edm" hidden="1">#N/A</definedName>
    <definedName name="_bdm.B7F1909B76234BC58129465F3DC82A49.edm" hidden="1">#REF!</definedName>
    <definedName name="_bdm.B7F5F84ED76E4718AD587401DC992141.edm" hidden="1">#REF!</definedName>
    <definedName name="_bdm.B815BFB228794D35876657CC0F49698F.edm" hidden="1">#REF!</definedName>
    <definedName name="_bdm.B820A5B7B29B48C2A1B9EEB93D54058D.edm" hidden="1">#REF!</definedName>
    <definedName name="_bdm.B8667E6C22934CDAA504D9F7C7DAA4C1.edm" hidden="1">#REF!</definedName>
    <definedName name="_bdm.B873CE6959474A67B0AF615664195E0D.edm" hidden="1">#REF!</definedName>
    <definedName name="_bdm.B923F09083F84B7E9E63EAEBD10F2193.edm" hidden="1">#REF!</definedName>
    <definedName name="_bdm.B963B0A852E14AB287F4A1B1C6DB35DF.edm" localSheetId="1" hidden="1">#REF!</definedName>
    <definedName name="_bdm.B963B0A852E14AB287F4A1B1C6DB35DF.edm" localSheetId="0" hidden="1">#REF!</definedName>
    <definedName name="_bdm.B963B0A852E14AB287F4A1B1C6DB35DF.edm" hidden="1">#REF!</definedName>
    <definedName name="_bdm.BA1D3924BDEC4727BC1184E652E0E466.edm" hidden="1">#REF!</definedName>
    <definedName name="_bdm.BA5AA4235B70487D8659E8E7280E03F9.edm" hidden="1">#REF!</definedName>
    <definedName name="_bdm.BA5CC0871B854ECAA5A8C72118842D9B.edm" hidden="1">#REF!</definedName>
    <definedName name="_bdm.BA66D93718CC410F8BF5843C2882DFA2.edm" hidden="1">#REF!</definedName>
    <definedName name="_bdm.BAA1C87CF76348CB8533C7AC1780BFF8.edm" hidden="1">#REF!</definedName>
    <definedName name="_bdm.BB1F839332CD41839B293B7742ED27C8.edm" localSheetId="1" hidden="1">#REF!</definedName>
    <definedName name="_bdm.BB1F839332CD41839B293B7742ED27C8.edm" localSheetId="0" hidden="1">#REF!</definedName>
    <definedName name="_bdm.BB1F839332CD41839B293B7742ED27C8.edm" hidden="1">#REF!</definedName>
    <definedName name="_bdm.BB8FB3972D8149E7BF5BF92C640A60E5.edm" hidden="1">#REF!</definedName>
    <definedName name="_bdm.BBCCDF6598854857A5A4A944F73ACC51.edm" hidden="1">#REF!</definedName>
    <definedName name="_bdm.BBEEA041C1E54DB7ABA4451C598A6C2B.edm" hidden="1">#REF!</definedName>
    <definedName name="_bdm.BBF45439BABE4C08849BDB2869E6B7B1.edm" hidden="1">#REF!</definedName>
    <definedName name="_bdm.BC64F5F47ED74373A6224F3B62A4ECB3.edm" hidden="1">#REF!</definedName>
    <definedName name="_bdm.BCB6CE1C66FD4B80B6B36EB75F9C3B14.edm" localSheetId="1" hidden="1">#REF!</definedName>
    <definedName name="_bdm.BCB6CE1C66FD4B80B6B36EB75F9C3B14.edm" localSheetId="0" hidden="1">#REF!</definedName>
    <definedName name="_bdm.BCB6CE1C66FD4B80B6B36EB75F9C3B14.edm" hidden="1">#REF!</definedName>
    <definedName name="_bdm.BCCC644A46FF4EBAB6DC58D5E5ABACDB.edm" hidden="1">#REF!</definedName>
    <definedName name="_bdm.BCE834E4D9C641B68718D263AF7E8FAD.edm" hidden="1">#REF!</definedName>
    <definedName name="_bdm.bd4494f36dcd42f59b93ed02b44138cd.edm" hidden="1">#REF!</definedName>
    <definedName name="_bdm.BD58C5625D6B4328B682DE76CB60EB95.edm" hidden="1">#REF!</definedName>
    <definedName name="_bdm.BE926E2098254C00AFAA4FD3975E45C6.edm" hidden="1">#REF!</definedName>
    <definedName name="_bdm.BEF4A1A3909B444486EAF5E8654C3FCC.edm" localSheetId="1" hidden="1">#REF!</definedName>
    <definedName name="_bdm.BEF4A1A3909B444486EAF5E8654C3FCC.edm" localSheetId="0" hidden="1">#REF!</definedName>
    <definedName name="_bdm.BEF4A1A3909B444486EAF5E8654C3FCC.edm" hidden="1">#REF!</definedName>
    <definedName name="_bdm.BFF1162E8C13406A89B2C650C0E53532.edm" localSheetId="1" hidden="1">#REF!</definedName>
    <definedName name="_bdm.BFF1162E8C13406A89B2C650C0E53532.edm" localSheetId="0" hidden="1">#REF!</definedName>
    <definedName name="_bdm.BFF1162E8C13406A89B2C650C0E53532.edm" hidden="1">#REF!</definedName>
    <definedName name="_bdm.C03256C94F9241558FCA5C434FD3D63A.edm" hidden="1">#N/A</definedName>
    <definedName name="_bdm.C051C6E10B6B460B92610FA178F55288.edm" hidden="1">#REF!</definedName>
    <definedName name="_bdm.C06BB2E84E294017BBF7B821CBDED15D.edm" hidden="1">#REF!</definedName>
    <definedName name="_bdm.C2E84A291AD241F593C179BDB9175B59.edm" hidden="1">#N/A</definedName>
    <definedName name="_bdm.C2FE45CFDD14418B842EAD97FBB8F90F.edm" hidden="1">#REF!</definedName>
    <definedName name="_bdm.C3F6C035245644948001217A3934C67D.edm" hidden="1">#REF!</definedName>
    <definedName name="_bdm.C3FB352166934804A4580B1B2E4B484C.edm" hidden="1">#REF!</definedName>
    <definedName name="_bdm.C475BDE4B0F34265ACCE5E13F977F7ED.edm" hidden="1">#REF!</definedName>
    <definedName name="_bdm.C4A0E1FB7F574C0AB7357765F49DE94B.edm" hidden="1">#REF!</definedName>
    <definedName name="_bdm.C5114265B18E44019073E1451E7F87C6.edm" hidden="1">#REF!</definedName>
    <definedName name="_bdm.C6B7218D518D4DEFBDE91D23E5344CC7.edm" hidden="1">#REF!</definedName>
    <definedName name="_bdm.C6FFC772CC5C48D182D896E02F273232.edm" hidden="1">#REF!</definedName>
    <definedName name="_bdm.C7D4F839ABBB4F8D9857AA63995CDB59.edm" hidden="1">#REF!</definedName>
    <definedName name="_bdm.C7EBD851E02C438A9FC0991CCCEE77DD.edm" hidden="1">#REF!</definedName>
    <definedName name="_bdm.C81085417EE84EE593BA8C2752C496D7.edm" hidden="1">#REF!</definedName>
    <definedName name="_bdm.C918E87943C24F4AA40347A53829F7A1.edm" hidden="1">#N/A</definedName>
    <definedName name="_bdm.C9321EA0A37D4A8B939F867033CB16BA.edm" localSheetId="1" hidden="1">#REF!</definedName>
    <definedName name="_bdm.C9321EA0A37D4A8B939F867033CB16BA.edm" localSheetId="0" hidden="1">#REF!</definedName>
    <definedName name="_bdm.C9321EA0A37D4A8B939F867033CB16BA.edm" hidden="1">#REF!</definedName>
    <definedName name="_bdm.CA7361C9F6B744F28F10ED696D478CDE.edm" hidden="1">#REF!</definedName>
    <definedName name="_bdm.CA7D430497A74DE784D3CE09DF84F9D3.edm" hidden="1">#REF!</definedName>
    <definedName name="_bdm.CAD6A520C9C74A8695E07B306B4FD1F9.edm" hidden="1">#REF!</definedName>
    <definedName name="_bdm.CD30E077A27248D8A6DC6C0422470B89.edm" hidden="1">#REF!</definedName>
    <definedName name="_bdm.CD5CF615A5AE43E2B100CF1334CE24EA.edm" hidden="1">#REF!</definedName>
    <definedName name="_bdm.CD602917583F41DC8683AC71AC07CEA2.edm" localSheetId="1" hidden="1">#REF!</definedName>
    <definedName name="_bdm.CD602917583F41DC8683AC71AC07CEA2.edm" localSheetId="0" hidden="1">#REF!</definedName>
    <definedName name="_bdm.CD602917583F41DC8683AC71AC07CEA2.edm" hidden="1">#REF!</definedName>
    <definedName name="_bdm.CD73CC69726C4AFDBEB16740143DAED1.edm" hidden="1">#REF!</definedName>
    <definedName name="_bdm.CE656BD526204C91B064D209FADFE2F6.edm" hidden="1">#REF!</definedName>
    <definedName name="_bdm.CE9CB1F22E1C4996A3870AE0C8606911.edm" localSheetId="1" hidden="1">#REF!</definedName>
    <definedName name="_bdm.CE9CB1F22E1C4996A3870AE0C8606911.edm" localSheetId="0" hidden="1">#REF!</definedName>
    <definedName name="_bdm.CE9CB1F22E1C4996A3870AE0C8606911.edm" hidden="1">#REF!</definedName>
    <definedName name="_bdm.CE9E9DB83054492185E97BB572BD1F8A.edm" hidden="1">#REF!</definedName>
    <definedName name="_bdm.CEA6F457A2524F0AB6521FE63E6CA038.edm" hidden="1">#REF!</definedName>
    <definedName name="_bdm.CEC94D99A2564BD494DDC848F3DA7044.edm" hidden="1">#REF!</definedName>
    <definedName name="_bdm.CFC11431C69342DBA8724BCEB0B7C3E1.edm" hidden="1">#REF!</definedName>
    <definedName name="_bdm.D0F746530F014AC3886AEF51FD753544.edm" hidden="1">#REF!</definedName>
    <definedName name="_bdm.D179094671584AA98E355BAEF84B79CF.edm" hidden="1">#REF!</definedName>
    <definedName name="_bdm.D1A2887A900848FC8CD96FB25DC732CE.edm" hidden="1">#REF!</definedName>
    <definedName name="_bdm.D2CE492647BF443AA65F576D56180B30.edm" localSheetId="1" hidden="1">#REF!</definedName>
    <definedName name="_bdm.D2CE492647BF443AA65F576D56180B30.edm" localSheetId="0" hidden="1">#REF!</definedName>
    <definedName name="_bdm.D2CE492647BF443AA65F576D56180B30.edm" hidden="1">#REF!</definedName>
    <definedName name="_bdm.D377B1A48A594BC194F02B7AA099F66D.edm" hidden="1">#REF!</definedName>
    <definedName name="_bdm.D4A35760C9A7460FBBC7C4B17AF9E3F9.edm" hidden="1">#REF!</definedName>
    <definedName name="_bdm.D5556695978F4E2C88060443C668E9AD.edm" hidden="1">#REF!</definedName>
    <definedName name="_bdm.D608E7E57E1644F4822FF67263F37D34.edm" hidden="1">#REF!</definedName>
    <definedName name="_bdm.D6682E3A38574A0C81C813716102AB13.edm" hidden="1">#REF!</definedName>
    <definedName name="_bdm.D6849807A8B2446D8A5ED35B60C233A9.edm" hidden="1">#REF!</definedName>
    <definedName name="_bdm.D6F2F65C5D314F06ACC27283376DF5F1.edm" hidden="1">#REF!</definedName>
    <definedName name="_bdm.d782cbf053f54fe3980581eb959e7722.edm" hidden="1">#REF!</definedName>
    <definedName name="_bdm.D78E41EDD5404E88A917263C327CCE7D.edm" hidden="1">#REF!</definedName>
    <definedName name="_bdm.D7A2DAB1CD9746F3A87F50F157C9E50F.edm" hidden="1">#REF!</definedName>
    <definedName name="_bdm.D7E34623148948A2AF11C717FBF1DD7C.edm" hidden="1">#N/A</definedName>
    <definedName name="_bdm.D8181C06689F412D91384DF0C68057CD.edm" hidden="1">#REF!</definedName>
    <definedName name="_bdm.D8E445609B0845F7BD2724C15CCFC872.edm" hidden="1">#REF!</definedName>
    <definedName name="_bdm.D8FE82A8D97242A69C007D301B4CBC84.edm" hidden="1">#REF!</definedName>
    <definedName name="_bdm.D95C12FB407846039FDDF7559922AF9A.edm" hidden="1">#REF!</definedName>
    <definedName name="_bdm.D9DE6C0622144118BA634929713DFC86.edm" hidden="1">#REF!</definedName>
    <definedName name="_bdm.DBD830F5C6AD48CAB681704F4BB573DA.edm" hidden="1">#REF!</definedName>
    <definedName name="_bdm.DC69104FD9404FBCA527A1F56FE8D86C.edm" hidden="1">#REF!</definedName>
    <definedName name="_bdm.DC8E3983531245C98E6CEB1AC16A3406.edm" hidden="1">#REF!</definedName>
    <definedName name="_bdm.DCE1CC3C15334663BE89F9B860784C34.edm" hidden="1">#REF!</definedName>
    <definedName name="_bdm.DD76D77E29E44B59B4DCA5FA45475CDE.edm" hidden="1">#REF!</definedName>
    <definedName name="_bdm.DE07CFF889934E3FAC3CF988889E9369.edm" localSheetId="1" hidden="1">#REF!</definedName>
    <definedName name="_bdm.DE07CFF889934E3FAC3CF988889E9369.edm" localSheetId="0" hidden="1">#REF!</definedName>
    <definedName name="_bdm.DE07CFF889934E3FAC3CF988889E9369.edm" hidden="1">#REF!</definedName>
    <definedName name="_bdm.DE0F0782937C40B1B93E581AFB152C09.edm" hidden="1">#N/A</definedName>
    <definedName name="_bdm.DE392F65C392437283A47974C5AD792E.edm" localSheetId="1" hidden="1">#REF!</definedName>
    <definedName name="_bdm.DE392F65C392437283A47974C5AD792E.edm" localSheetId="0" hidden="1">#REF!</definedName>
    <definedName name="_bdm.DE392F65C392437283A47974C5AD792E.edm" hidden="1">#REF!</definedName>
    <definedName name="_bdm.DE506E3AB64F45F8BB256309E3271158.edm" hidden="1">#REF!</definedName>
    <definedName name="_bdm.DE8FDA8A092D4FE1B93C843022482C99.edm" localSheetId="1" hidden="1">#REF!</definedName>
    <definedName name="_bdm.DE8FDA8A092D4FE1B93C843022482C99.edm" localSheetId="0" hidden="1">#REF!</definedName>
    <definedName name="_bdm.DE8FDA8A092D4FE1B93C843022482C99.edm" hidden="1">#REF!</definedName>
    <definedName name="_bdm.DEA801138B474567B49D7A8DB4D8C25B.edm" hidden="1">#REF!</definedName>
    <definedName name="_bdm.DED23D044BDE45BAB68593F2D4CA0C90.edm" hidden="1">#REF!</definedName>
    <definedName name="_bdm.DF2EBBB85A5D403CB3067C2AEB1AD46E.edm" hidden="1">#REF!</definedName>
    <definedName name="_bdm.DF3D21687D6C4D8F82481363661F38EC.edm" hidden="1">#REF!</definedName>
    <definedName name="_bdm.DFE7861E09B145739539FCF2AC60E65D.edm" localSheetId="1" hidden="1">#REF!</definedName>
    <definedName name="_bdm.DFE7861E09B145739539FCF2AC60E65D.edm" localSheetId="0" hidden="1">#REF!</definedName>
    <definedName name="_bdm.DFE7861E09B145739539FCF2AC60E65D.edm" hidden="1">#REF!</definedName>
    <definedName name="_bdm.E054D080414345AFA9CD83B4845B290C.edm" hidden="1">#REF!</definedName>
    <definedName name="_bdm.E0B0D107249E4249B6664D8C051D1C6D.edm" hidden="1">#N/A</definedName>
    <definedName name="_bdm.E1108A2D46DB48A9AD31D47DD4CE89DF.edm" hidden="1">#N/A</definedName>
    <definedName name="_bdm.E11557C205B646719BD122BCF9762100.edm" hidden="1">#REF!</definedName>
    <definedName name="_bdm.E11B90932902461B8F97BA9153602726.edm" hidden="1">#REF!</definedName>
    <definedName name="_bdm.E13308C8177243C6B81E10665394F8C6.edm" hidden="1">#REF!</definedName>
    <definedName name="_bdm.E1334AC1FCDA4BFEB925C45DC8A6A31E.edm" localSheetId="1" hidden="1">#REF!</definedName>
    <definedName name="_bdm.E1334AC1FCDA4BFEB925C45DC8A6A31E.edm" localSheetId="0" hidden="1">#REF!</definedName>
    <definedName name="_bdm.E1334AC1FCDA4BFEB925C45DC8A6A31E.edm" hidden="1">#REF!</definedName>
    <definedName name="_bdm.E14055428BEA43F2AC3BB7D04EDE0955.edm" localSheetId="1" hidden="1">#REF!</definedName>
    <definedName name="_bdm.E14055428BEA43F2AC3BB7D04EDE0955.edm" localSheetId="0" hidden="1">#REF!</definedName>
    <definedName name="_bdm.E14055428BEA43F2AC3BB7D04EDE0955.edm" hidden="1">#REF!</definedName>
    <definedName name="_bdm.E340D438E20E47929BEF8CC221608072.edm" localSheetId="1" hidden="1">#REF!</definedName>
    <definedName name="_bdm.E340D438E20E47929BEF8CC221608072.edm" localSheetId="0" hidden="1">#REF!</definedName>
    <definedName name="_bdm.E340D438E20E47929BEF8CC221608072.edm" hidden="1">#REF!</definedName>
    <definedName name="_bdm.e364447fff024211802e8579ce50408f.edm" hidden="1">#REF!</definedName>
    <definedName name="_bdm.E389D3E5550C46929501B58350050FAE.edm" hidden="1">#REF!</definedName>
    <definedName name="_bdm.E45A90CD8A1843A6B76D86E158AECD1F.edm" hidden="1">#REF!</definedName>
    <definedName name="_bdm.E4E5CEC9A0384CEABCCD2FCAA212FAE1.edm" hidden="1">#N/A</definedName>
    <definedName name="_bdm.E531418ADAD64C0BA0D07F7D6ACFDFA4.edm" hidden="1">#N/A</definedName>
    <definedName name="_bdm.E5C3B0C670654A578DF9843E0DD60C15.edm" hidden="1">#REF!</definedName>
    <definedName name="_bdm.E5FC70B5A28C4AB68EB80250A2DCDAED.edm" hidden="1">#REF!</definedName>
    <definedName name="_bdm.E64802FA4E5E4E9884196C183C8A5370.edm" hidden="1">#REF!</definedName>
    <definedName name="_bdm.E69EAEBB8C2245C4876E08CA6BD83954.edm" hidden="1">#REF!</definedName>
    <definedName name="_bdm.E7AF8A8A1AB74D9E8570C6A405A5CB8E.edm" hidden="1">#REF!</definedName>
    <definedName name="_bdm.E82B9A19CF4343EC9674771C65B0EBE1.edm" hidden="1">#REF!</definedName>
    <definedName name="_bdm.E8B8A61343AA4A0DB22E3348321EF159.edm" localSheetId="1" hidden="1">#REF!</definedName>
    <definedName name="_bdm.E8B8A61343AA4A0DB22E3348321EF159.edm" localSheetId="0" hidden="1">#REF!</definedName>
    <definedName name="_bdm.E8B8A61343AA4A0DB22E3348321EF159.edm" hidden="1">#REF!</definedName>
    <definedName name="_bdm.E9A0D2A957CB487FB15267F0C7936943.edm" hidden="1">#N/A</definedName>
    <definedName name="_bdm.EA1450ABFE1740A1B4774FBFA0C8D67B.edm" hidden="1">#REF!</definedName>
    <definedName name="_bdm.EA9FAFCCD21F4914BC09B7D34D79D917.edm" hidden="1">#REF!</definedName>
    <definedName name="_bdm.EB05F421ADC844958CB04806484E3022.edm" hidden="1">#REF!</definedName>
    <definedName name="_bdm.EB14523A5D87405C8F8DA66D1E7F991C.edm" hidden="1">#REF!</definedName>
    <definedName name="_bdm.EDA9BD705A194F1ABC68B208252649F5.edm" localSheetId="1" hidden="1">#REF!</definedName>
    <definedName name="_bdm.EDA9BD705A194F1ABC68B208252649F5.edm" localSheetId="0" hidden="1">#REF!</definedName>
    <definedName name="_bdm.EDA9BD705A194F1ABC68B208252649F5.edm" hidden="1">#REF!</definedName>
    <definedName name="_bdm.EE3893770B8E446D84E9F5E157AC4815.edm" hidden="1">#REF!</definedName>
    <definedName name="_bdm.EE507AFAD032457E95844C9B790B8338.edm" hidden="1">#N/A</definedName>
    <definedName name="_bdm.EF02B38F2E9A4CEB8DC224802A38A045.edm" hidden="1">#REF!</definedName>
    <definedName name="_bdm.EF77F3EC999E4DD09BBB5A787F054113.edm" hidden="1">#REF!</definedName>
    <definedName name="_bdm.f0359d2986964fdd998953e402486bbf.edm" hidden="1">#REF!</definedName>
    <definedName name="_bdm.F30A5ACBAAD94F2EB49CF893D58A7195.edm" hidden="1">#REF!</definedName>
    <definedName name="_bdm.F37A2FAF7A1F463784A91811A8901875.edm" localSheetId="1" hidden="1">#REF!</definedName>
    <definedName name="_bdm.F37A2FAF7A1F463784A91811A8901875.edm" localSheetId="0" hidden="1">#REF!</definedName>
    <definedName name="_bdm.F37A2FAF7A1F463784A91811A8901875.edm" hidden="1">#REF!</definedName>
    <definedName name="_bdm.F3DAD9058E024E0C863F0E5626AE143A.edm" hidden="1">#REF!</definedName>
    <definedName name="_bdm.F41C7C4A9C364308880EEC23DF644F5A.edm" hidden="1">#REF!</definedName>
    <definedName name="_bdm.F443EA011F3343838040704664A7359A.edm" hidden="1">#REF!</definedName>
    <definedName name="_bdm.F4DEA76F6F9B4BB9AB6CD10123B524D2.edm" hidden="1">#REF!</definedName>
    <definedName name="_bdm.F50BEDAC13D44A9CB3FB95FED15AECB2.edm" hidden="1">#REF!</definedName>
    <definedName name="_bdm.F5F5FF9BAD2D406084B7F5397207828E.edm" hidden="1">#REF!</definedName>
    <definedName name="_bdm.F68F8B05EC7C4A83814D361032B917AD.edm" hidden="1">#REF!</definedName>
    <definedName name="_bdm.F69A4CD29C4041C7A4922B70A424EF7A.edm" hidden="1">#REF!</definedName>
    <definedName name="_bdm.F70C881BB93E4F10B7E97516807FA0FD.edm" hidden="1">#REF!</definedName>
    <definedName name="_bdm.F7F25A4A4E444C32904EC8AFF26FF4FA.edm" hidden="1">#REF!</definedName>
    <definedName name="_bdm.F8129971060E422BAC60C4AC9638838D.edm" hidden="1">#N/A</definedName>
    <definedName name="_bdm.F827B8E2B6FD469393388FE4BDAB9276.edm" hidden="1">#REF!</definedName>
    <definedName name="_bdm.F8F0BDF52E544DE486EF40D59A0049BA.edm" localSheetId="1" hidden="1">#REF!</definedName>
    <definedName name="_bdm.F8F0BDF52E544DE486EF40D59A0049BA.edm" localSheetId="0" hidden="1">#REF!</definedName>
    <definedName name="_bdm.F8F0BDF52E544DE486EF40D59A0049BA.edm" hidden="1">#REF!</definedName>
    <definedName name="_bdm.F9384104C81E4F6C8F0C19DA138E8300.edm" localSheetId="1" hidden="1">#REF!</definedName>
    <definedName name="_bdm.F9384104C81E4F6C8F0C19DA138E8300.edm" localSheetId="0" hidden="1">#REF!</definedName>
    <definedName name="_bdm.F9384104C81E4F6C8F0C19DA138E8300.edm" hidden="1">#REF!</definedName>
    <definedName name="_bdm.F941AC8A4F8944FBB977520C7E12795A.edm" hidden="1">#REF!</definedName>
    <definedName name="_bdm.FA33988778DD48B986D8B5D2DD1C777B.edm" localSheetId="1" hidden="1">#REF!</definedName>
    <definedName name="_bdm.FA33988778DD48B986D8B5D2DD1C777B.edm" localSheetId="0" hidden="1">#REF!</definedName>
    <definedName name="_bdm.FA33988778DD48B986D8B5D2DD1C777B.edm" hidden="1">#REF!</definedName>
    <definedName name="_bdm.FA5DAD078AE645A093EEDA91BDB5F60F.edm" localSheetId="1" hidden="1">#REF!</definedName>
    <definedName name="_bdm.FA5DAD078AE645A093EEDA91BDB5F60F.edm" localSheetId="0" hidden="1">#REF!</definedName>
    <definedName name="_bdm.FA5DAD078AE645A093EEDA91BDB5F60F.edm" hidden="1">#REF!</definedName>
    <definedName name="_bdm.FA7127FDE605403BAFD0867113E270A3.edm" localSheetId="1" hidden="1">#REF!</definedName>
    <definedName name="_bdm.FA7127FDE605403BAFD0867113E270A3.edm" localSheetId="0" hidden="1">#REF!</definedName>
    <definedName name="_bdm.FA7127FDE605403BAFD0867113E270A3.edm" hidden="1">#REF!</definedName>
    <definedName name="_bdm.FAD49211DC3A4424B1BD246920AC74B4.edm" hidden="1">#REF!</definedName>
    <definedName name="_bdm.FBAE098B6C6F4CBFB3C3E46BBCE23627.edm" hidden="1">#REF!</definedName>
    <definedName name="_bdm.FC6D315866D447C1BF33D6D827B7EF57.edm" hidden="1">#REF!</definedName>
    <definedName name="_bdm.FC6D99C88C5A458D9CF8E06D0075560B.edm" hidden="1">#REF!</definedName>
    <definedName name="_bdm.FC6F7CE669BE4985A02B3A53487B9D36.edm" hidden="1">#REF!</definedName>
    <definedName name="_bdm.FCA128FF638F410EBD11902A3FD4B89E.edm" hidden="1">#REF!</definedName>
    <definedName name="_bdm.FD004810F35F4396A9D2E6F195E0484A.edm" hidden="1">#REF!</definedName>
    <definedName name="_bdm.FDAEBEB98EA9421C986611607259C1CD.edm" hidden="1">#REF!</definedName>
    <definedName name="_bdm.FE303173E0834AEFB7F50E8182C64A15.edm" hidden="1">#REF!</definedName>
    <definedName name="_bdm.FE32B193E5B0438881B5531BC123D2ED.edm" hidden="1">#REF!</definedName>
    <definedName name="_bdm.FEADC5396D8A4870A17157B5BDAA0497.edm" hidden="1">#REF!</definedName>
    <definedName name="_bdm.FF79D04F3218460891B11D6A8E37B3D3.edm" hidden="1">#REF!</definedName>
    <definedName name="_bdm.ToolkitBookmark.1_24_2004_11_15_31_PM.edm" hidden="1">#REF!</definedName>
    <definedName name="_bdm.ToolkitBookmark.1_24_2004_8_24_02_PM.edm" hidden="1">#REF!</definedName>
    <definedName name="_bdm.ToolkitBookmark.1_24_2004_8_54_41_PM.edm" hidden="1">#REF!</definedName>
    <definedName name="_bdm.ToolkitBookmark.1_25_2004_9_47_15_PM.edm" hidden="1">#REF!</definedName>
    <definedName name="_bdm.ToolkitBookmark.1_25_2004_9_47_23_PM.edm" hidden="1">#REF!</definedName>
    <definedName name="_c" localSheetId="1" hidden="1">{#N/A,#N/A,FALSE,"Layout Cash Flow"}</definedName>
    <definedName name="_c" localSheetId="0" hidden="1">{#N/A,#N/A,FALSE,"Layout Cash Flow"}</definedName>
    <definedName name="_c" hidden="1">{#N/A,#N/A,FALSE,"Layout Cash Flow"}</definedName>
    <definedName name="_cd1" localSheetId="1" hidden="1">{"annual",#N/A,FALSE,"Pro Forma";#N/A,#N/A,FALSE,"Golf Operations"}</definedName>
    <definedName name="_cd1" localSheetId="0" hidden="1">{"annual",#N/A,FALSE,"Pro Forma";#N/A,#N/A,FALSE,"Golf Operations"}</definedName>
    <definedName name="_cd1" hidden="1">{"annual",#N/A,FALSE,"Pro Forma";#N/A,#N/A,FALSE,"Golf Operations"}</definedName>
    <definedName name="_COO2" localSheetId="1" hidden="1">{#N/A,#N/A,FALSE,"Matrix";#N/A,#N/A,FALSE,"Cash Flow";#N/A,#N/A,FALSE,"10 Year Cost Analysis"}</definedName>
    <definedName name="_COO2" localSheetId="0" hidden="1">{#N/A,#N/A,FALSE,"Matrix";#N/A,#N/A,FALSE,"Cash Flow";#N/A,#N/A,FALSE,"10 Year Cost Analysis"}</definedName>
    <definedName name="_COO2" hidden="1">{#N/A,#N/A,FALSE,"Matrix";#N/A,#N/A,FALSE,"Cash Flow";#N/A,#N/A,FALSE,"10 Year Cost Analysis"}</definedName>
    <definedName name="_del1" localSheetId="1" hidden="1">{"Page1",#N/A,FALSE,"7979";"Page2",#N/A,FALSE,"7979";"Page3",#N/A,FALSE,"7979"}</definedName>
    <definedName name="_del1" localSheetId="18" hidden="1">{"Page1",#N/A,FALSE,"7979";"Page2",#N/A,FALSE,"7979";"Page3",#N/A,FALSE,"7979"}</definedName>
    <definedName name="_del1" localSheetId="12" hidden="1">{"Page1",#N/A,FALSE,"7979";"Page2",#N/A,FALSE,"7979";"Page3",#N/A,FALSE,"7979"}</definedName>
    <definedName name="_del1" localSheetId="6" hidden="1">{"Page1",#N/A,FALSE,"7979";"Page2",#N/A,FALSE,"7979";"Page3",#N/A,FALSE,"7979"}</definedName>
    <definedName name="_del1" localSheetId="0" hidden="1">{"Page1",#N/A,FALSE,"7979";"Page2",#N/A,FALSE,"7979";"Page3",#N/A,FALSE,"7979"}</definedName>
    <definedName name="_del1" hidden="1">{"Page1",#N/A,FALSE,"7979";"Page2",#N/A,FALSE,"7979";"Page3",#N/A,FALSE,"7979"}</definedName>
    <definedName name="_df1" localSheetId="1">{#N/A,#N/A,FALSE,"Calc";#N/A,#N/A,FALSE,"Sensitivity";#N/A,#N/A,FALSE,"LT Earn.Dil.";#N/A,#N/A,FALSE,"Dil. AVP"}</definedName>
    <definedName name="_df1" localSheetId="0">{#N/A,#N/A,FALSE,"Calc";#N/A,#N/A,FALSE,"Sensitivity";#N/A,#N/A,FALSE,"LT Earn.Dil.";#N/A,#N/A,FALSE,"Dil. AVP"}</definedName>
    <definedName name="_df1">{#N/A,#N/A,FALSE,"Calc";#N/A,#N/A,FALSE,"Sensitivity";#N/A,#N/A,FALSE,"LT Earn.Dil.";#N/A,#N/A,FALSE,"Dil. AVP"}</definedName>
    <definedName name="_df2" localSheetId="1">{#N/A,#N/A,FALSE,"Calc";#N/A,#N/A,FALSE,"Sensitivity";#N/A,#N/A,FALSE,"LT Earn.Dil.";#N/A,#N/A,FALSE,"Dil. AVP"}</definedName>
    <definedName name="_df2" localSheetId="0">{#N/A,#N/A,FALSE,"Calc";#N/A,#N/A,FALSE,"Sensitivity";#N/A,#N/A,FALSE,"LT Earn.Dil.";#N/A,#N/A,FALSE,"Dil. AVP"}</definedName>
    <definedName name="_df2">{#N/A,#N/A,FALSE,"Calc";#N/A,#N/A,FALSE,"Sensitivity";#N/A,#N/A,FALSE,"LT Earn.Dil.";#N/A,#N/A,FALSE,"Dil. AVP"}</definedName>
    <definedName name="_dff1" localSheetId="1" hidden="1">{"incomemth",#N/A,TRUE,"forecast01";"incpercentmth",#N/A,TRUE,"forecast01";"balancemth",#N/A,TRUE,"forecast01";"cashmth",#N/A,TRUE,"forecast01";"cov2mth",#N/A,TRUE,"forecast01";"prbexp",#N/A,TRUE,"forecast01";"prbcap",#N/A,TRUE,"forecast01";"coalconsultants",#N/A,TRUE,"forecast01";"prbsum",#N/A,TRUE,"forecast01"}</definedName>
    <definedName name="_dff1" localSheetId="0"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ist_Bin" hidden="1">#REF!</definedName>
    <definedName name="_Dist_Values" localSheetId="1" hidden="1">#REF!</definedName>
    <definedName name="_Dist_Values" localSheetId="0" hidden="1">#REF!</definedName>
    <definedName name="_Dist_Values" hidden="1">#REF!</definedName>
    <definedName name="_DPU95">#REF!</definedName>
    <definedName name="_e4" localSheetId="1" hidden="1">{"new",#N/A,FALSE,"D";"PROFORMA",#N/A,FALSE,"A";"partial 1",#N/A,FALSE,"B";"partial 2",#N/A,FALSE,"B";"partial 3",#N/A,FALSE,"B";"SMALL CF 1",#N/A,FALSE,"C"}</definedName>
    <definedName name="_e4" localSheetId="0" hidden="1">{"new",#N/A,FALSE,"D";"PROFORMA",#N/A,FALSE,"A";"partial 1",#N/A,FALSE,"B";"partial 2",#N/A,FALSE,"B";"partial 3",#N/A,FALSE,"B";"SMALL CF 1",#N/A,FALSE,"C"}</definedName>
    <definedName name="_e4" hidden="1">{"new",#N/A,FALSE,"D";"PROFORMA",#N/A,FALSE,"A";"partial 1",#N/A,FALSE,"B";"partial 2",#N/A,FALSE,"B";"partial 3",#N/A,FALSE,"B";"SMALL CF 1",#N/A,FALSE,"C"}</definedName>
    <definedName name="_EPU01">#REF!</definedName>
    <definedName name="_EPU02">#REF!</definedName>
    <definedName name="_EPU03">#REF!</definedName>
    <definedName name="_EPU04">#REF!</definedName>
    <definedName name="_EPU96">#REF!</definedName>
    <definedName name="_EPU97">#REF!</definedName>
    <definedName name="_EPU98">#REF!</definedName>
    <definedName name="_EPU99">#REF!</definedName>
    <definedName name="_EXP1">#REF!</definedName>
    <definedName name="_fdf1" localSheetId="1" hidden="1">{"incomemth",#N/A,TRUE,"forecast00";"incomepercentmth",#N/A,TRUE,"forecast00";"balancemth",#N/A,TRUE,"forecast00";"cashmth",#N/A,TRUE,"forecast00";"covenantmth",#N/A,TRUE,"forecast00"}</definedName>
    <definedName name="_fdf1" localSheetId="0"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1" hidden="1">{"incomemth",#N/A,TRUE,"forecast00";"incomepercentmth",#N/A,TRUE,"forecast00";"balancemth",#N/A,TRUE,"forecast00";"cashmth",#N/A,TRUE,"forecast00";"covenantmth",#N/A,TRUE,"forecast00"}</definedName>
    <definedName name="_fdg1" localSheetId="0"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1" hidden="1">{"incomemth",#N/A,TRUE,"forecast01";"incpercentmth",#N/A,TRUE,"forecast01";"balancemth",#N/A,TRUE,"forecast01";"cashmth",#N/A,TRUE,"forecast01";"cov2mth",#N/A,TRUE,"forecast01";"prbexp",#N/A,TRUE,"forecast01";"prbcap",#N/A,TRUE,"forecast01";"coalconsultants",#N/A,TRUE,"forecast01";"prbsum",#N/A,TRUE,"forecast01"}</definedName>
    <definedName name="_fds1" localSheetId="0"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G1" localSheetId="1" hidden="1">{"schedule1",#N/A,FALSE,"Sheet1";"schedule2",#N/A,FALSE,"Sheet1";"schedule3",#N/A,FALSE,"Sheet1";"schedule4",#N/A,FALSE,"Sheet1";"schedule5",#N/A,FALSE,"Sheet1";"schedule6",#N/A,FALSE,"Sheet1"}</definedName>
    <definedName name="_FG1" localSheetId="0" hidden="1">{"schedule1",#N/A,FALSE,"Sheet1";"schedule2",#N/A,FALSE,"Sheet1";"schedule3",#N/A,FALSE,"Sheet1";"schedule4",#N/A,FALSE,"Sheet1";"schedule5",#N/A,FALSE,"Sheet1";"schedule6",#N/A,FALSE,"Sheet1"}</definedName>
    <definedName name="_FG1" hidden="1">{"schedule1",#N/A,FALSE,"Sheet1";"schedule2",#N/A,FALSE,"Sheet1";"schedule3",#N/A,FALSE,"Sheet1";"schedule4",#N/A,FALSE,"Sheet1";"schedule5",#N/A,FALSE,"Sheet1";"schedule6",#N/A,FALSE,"Sheet1"}</definedName>
    <definedName name="_Fil1" localSheetId="1" hidden="1">#REF!</definedName>
    <definedName name="_Fil1" localSheetId="18" hidden="1">#REF!</definedName>
    <definedName name="_Fil1" localSheetId="12" hidden="1">#REF!</definedName>
    <definedName name="_Fil1" localSheetId="6" hidden="1">#REF!</definedName>
    <definedName name="_Fil1" localSheetId="0" hidden="1">#REF!</definedName>
    <definedName name="_Fil1" hidden="1">#REF!</definedName>
    <definedName name="_Fill" localSheetId="1" hidden="1">#REF!</definedName>
    <definedName name="_Fill" localSheetId="19" hidden="1">#REF!</definedName>
    <definedName name="_Fill" localSheetId="15" hidden="1">#REF!</definedName>
    <definedName name="_Fill" localSheetId="17" hidden="1">#REF!</definedName>
    <definedName name="_Fill" localSheetId="18" hidden="1">#REF!</definedName>
    <definedName name="_Fill" localSheetId="13" hidden="1">#REF!</definedName>
    <definedName name="_Fill" localSheetId="9" hidden="1">#REF!</definedName>
    <definedName name="_Fill" localSheetId="11" hidden="1">#REF!</definedName>
    <definedName name="_Fill" localSheetId="12" hidden="1">#REF!</definedName>
    <definedName name="_Fill" localSheetId="7" hidden="1">#REF!</definedName>
    <definedName name="_Fill" localSheetId="3" hidden="1">#REF!</definedName>
    <definedName name="_Fill" localSheetId="5" hidden="1">#REF!</definedName>
    <definedName name="_Fill" localSheetId="6" hidden="1">#REF!</definedName>
    <definedName name="_Fill" localSheetId="0" hidden="1">#REF!</definedName>
    <definedName name="_Fill" hidden="1">#REF!</definedName>
    <definedName name="_Fill2" hidden="1">#REF!</definedName>
    <definedName name="_xlnm._FilterDatabase" localSheetId="1" hidden="1">#REF!</definedName>
    <definedName name="_xlnm._FilterDatabase" localSheetId="18" hidden="1">#REF!</definedName>
    <definedName name="_xlnm._FilterDatabase" localSheetId="12" hidden="1">#REF!</definedName>
    <definedName name="_xlnm._FilterDatabase" localSheetId="6" hidden="1">#REF!</definedName>
    <definedName name="_xlnm._FilterDatabase" localSheetId="0" hidden="1">#REF!</definedName>
    <definedName name="_xlnm._FilterDatabase" hidden="1">#REF!</definedName>
    <definedName name="_FL" localSheetId="19" hidden="1">#REF!</definedName>
    <definedName name="_FL" localSheetId="15" hidden="1">#REF!</definedName>
    <definedName name="_FL" localSheetId="17" hidden="1">#REF!</definedName>
    <definedName name="_FL" localSheetId="18" hidden="1">#REF!</definedName>
    <definedName name="_FL" localSheetId="13" hidden="1">#REF!</definedName>
    <definedName name="_FL" localSheetId="9" hidden="1">#REF!</definedName>
    <definedName name="_FL" localSheetId="11" hidden="1">#REF!</definedName>
    <definedName name="_FL" localSheetId="12" hidden="1">#REF!</definedName>
    <definedName name="_FL" localSheetId="7" hidden="1">#REF!</definedName>
    <definedName name="_FL" localSheetId="3" hidden="1">#REF!</definedName>
    <definedName name="_FL" localSheetId="5" hidden="1">#REF!</definedName>
    <definedName name="_FL" localSheetId="6" hidden="1">#REF!</definedName>
    <definedName name="_FL" hidden="1">#REF!</definedName>
    <definedName name="_FLAT" localSheetId="1">#REF!</definedName>
    <definedName name="_FLAT" localSheetId="0">#REF!</definedName>
    <definedName name="_FLAT">#REF!</definedName>
    <definedName name="_fx2" localSheetId="1" hidden="1">#REF!</definedName>
    <definedName name="_fx2" localSheetId="17" hidden="1">#REF!</definedName>
    <definedName name="_fx2" localSheetId="18" hidden="1">#REF!</definedName>
    <definedName name="_fx2" localSheetId="11" hidden="1">#REF!</definedName>
    <definedName name="_fx2" localSheetId="12" hidden="1">#REF!</definedName>
    <definedName name="_fx2" localSheetId="5" hidden="1">#REF!</definedName>
    <definedName name="_fx2" localSheetId="6" hidden="1">#REF!</definedName>
    <definedName name="_fx2" localSheetId="0" hidden="1">#REF!</definedName>
    <definedName name="_fx2" hidden="1">#REF!</definedName>
    <definedName name="_FYE2">#REF!</definedName>
    <definedName name="_gf1" localSheetId="1" hidden="1">{"incomemth",#N/A,TRUE,"forecast00";"incomepercentmth",#N/A,TRUE,"forecast00";"balancemth",#N/A,TRUE,"forecast00";"cashmth",#N/A,TRUE,"forecast00";"covenantmth",#N/A,TRUE,"forecast00"}</definedName>
    <definedName name="_gf1" localSheetId="0"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r1" localSheetId="1" hidden="1">{"three",#N/A,FALSE,"Capital";"four",#N/A,FALSE,"Capital"}</definedName>
    <definedName name="_gr1" localSheetId="0" hidden="1">{"three",#N/A,FALSE,"Capital";"four",#N/A,FALSE,"Capital"}</definedName>
    <definedName name="_gr1" hidden="1">{"three",#N/A,FALSE,"Capital";"four",#N/A,FALSE,"Capital"}</definedName>
    <definedName name="_hd1" localSheetId="1">{#N/A,#N/A,FALSE,"Calc";#N/A,#N/A,FALSE,"Sensitivity";#N/A,#N/A,FALSE,"LT Earn.Dil.";#N/A,#N/A,FALSE,"Dil. AVP"}</definedName>
    <definedName name="_hd1" localSheetId="0">{#N/A,#N/A,FALSE,"Calc";#N/A,#N/A,FALSE,"Sensitivity";#N/A,#N/A,FALSE,"LT Earn.Dil.";#N/A,#N/A,FALSE,"Dil. AVP"}</definedName>
    <definedName name="_hd1">{#N/A,#N/A,FALSE,"Calc";#N/A,#N/A,FALSE,"Sensitivity";#N/A,#N/A,FALSE,"LT Earn.Dil.";#N/A,#N/A,FALSE,"Dil. AVP"}</definedName>
    <definedName name="_hd2" localSheetId="1">{#N/A,#N/A,FALSE,"Calc";#N/A,#N/A,FALSE,"Sensitivity";#N/A,#N/A,FALSE,"LT Earn.Dil.";#N/A,#N/A,FALSE,"Dil. AVP"}</definedName>
    <definedName name="_hd2" localSheetId="0">{#N/A,#N/A,FALSE,"Calc";#N/A,#N/A,FALSE,"Sensitivity";#N/A,#N/A,FALSE,"LT Earn.Dil.";#N/A,#N/A,FALSE,"Dil. AVP"}</definedName>
    <definedName name="_hd2">{#N/A,#N/A,FALSE,"Calc";#N/A,#N/A,FALSE,"Sensitivity";#N/A,#N/A,FALSE,"LT Earn.Dil.";#N/A,#N/A,FALSE,"Dil. AVP"}</definedName>
    <definedName name="_INC01">#REF!</definedName>
    <definedName name="_INC02">#REF!</definedName>
    <definedName name="_INC03">#REF!</definedName>
    <definedName name="_INC04">#REF!</definedName>
    <definedName name="_INC05">#REF!</definedName>
    <definedName name="_INC95">#REF!</definedName>
    <definedName name="_INC96">#REF!</definedName>
    <definedName name="_INC97">#REF!</definedName>
    <definedName name="_INC98">#REF!</definedName>
    <definedName name="_INC99">#REF!</definedName>
    <definedName name="_ISS1" localSheetId="1" hidden="1">{"Helena Campos - Personal View",#N/A,FALSE,"YTD"}</definedName>
    <definedName name="_ISS1" localSheetId="0" hidden="1">{"Helena Campos - Personal View",#N/A,FALSE,"YTD"}</definedName>
    <definedName name="_ISS1" hidden="1">{"Helena Campos - Personal View",#N/A,FALSE,"YTD"}</definedName>
    <definedName name="_Key1" localSheetId="19" hidden="1">#REF!</definedName>
    <definedName name="_Key1" localSheetId="15" hidden="1">#REF!</definedName>
    <definedName name="_Key1" localSheetId="17" hidden="1">#REF!</definedName>
    <definedName name="_Key1" localSheetId="18" hidden="1">#REF!</definedName>
    <definedName name="_Key1" localSheetId="13" hidden="1">#REF!</definedName>
    <definedName name="_Key1" localSheetId="9" hidden="1">#REF!</definedName>
    <definedName name="_Key1" localSheetId="11" hidden="1">#REF!</definedName>
    <definedName name="_Key1" localSheetId="12" hidden="1">#REF!</definedName>
    <definedName name="_Key1" localSheetId="7" hidden="1">#REF!</definedName>
    <definedName name="_Key1" localSheetId="3" hidden="1">#REF!</definedName>
    <definedName name="_Key1" localSheetId="5" hidden="1">#REF!</definedName>
    <definedName name="_Key1" localSheetId="6" hidden="1">#REF!</definedName>
    <definedName name="_Key1" hidden="1">#REF!</definedName>
    <definedName name="_Key11" hidden="1">#REF!</definedName>
    <definedName name="_Key1a" hidden="1">#REF!</definedName>
    <definedName name="_Key2" localSheetId="19" hidden="1">#REF!</definedName>
    <definedName name="_Key2" localSheetId="15" hidden="1">#REF!</definedName>
    <definedName name="_Key2" localSheetId="17" hidden="1">#REF!</definedName>
    <definedName name="_Key2" localSheetId="18" hidden="1">#REF!</definedName>
    <definedName name="_Key2" localSheetId="13" hidden="1">#REF!</definedName>
    <definedName name="_Key2" localSheetId="9" hidden="1">#REF!</definedName>
    <definedName name="_Key2" localSheetId="11" hidden="1">#REF!</definedName>
    <definedName name="_Key2" localSheetId="12" hidden="1">#REF!</definedName>
    <definedName name="_Key2" localSheetId="7" hidden="1">#REF!</definedName>
    <definedName name="_Key2" localSheetId="3" hidden="1">#REF!</definedName>
    <definedName name="_Key2" localSheetId="5" hidden="1">#REF!</definedName>
    <definedName name="_Key2" localSheetId="6" hidden="1">#REF!</definedName>
    <definedName name="_Key2" hidden="1">#REF!</definedName>
    <definedName name="_Key22" hidden="1">#REF!</definedName>
    <definedName name="_Key2a" hidden="1">#REF!</definedName>
    <definedName name="_key3" hidden="1">#REF!</definedName>
    <definedName name="_Key5" localSheetId="18" hidden="1">#REF!</definedName>
    <definedName name="_Key5" localSheetId="12" hidden="1">#REF!</definedName>
    <definedName name="_Key5" localSheetId="6" hidden="1">#REF!</definedName>
    <definedName name="_Key5" hidden="1">#REF!</definedName>
    <definedName name="_Key6" localSheetId="18" hidden="1">#REF!</definedName>
    <definedName name="_Key6" localSheetId="12" hidden="1">#REF!</definedName>
    <definedName name="_Key6" localSheetId="6" hidden="1">#REF!</definedName>
    <definedName name="_Key6" hidden="1">#REF!</definedName>
    <definedName name="_Key8" localSheetId="18" hidden="1">#REF!</definedName>
    <definedName name="_Key8" localSheetId="12" hidden="1">#REF!</definedName>
    <definedName name="_Key8" localSheetId="6" hidden="1">#REF!</definedName>
    <definedName name="_Key8" hidden="1">#REF!</definedName>
    <definedName name="_Key9" localSheetId="1" hidden="1">#REF!</definedName>
    <definedName name="_Key9" localSheetId="18" hidden="1">#REF!</definedName>
    <definedName name="_Key9" localSheetId="12" hidden="1">#REF!</definedName>
    <definedName name="_Key9" localSheetId="6" hidden="1">#REF!</definedName>
    <definedName name="_Key9" localSheetId="0" hidden="1">#REF!</definedName>
    <definedName name="_Key9" hidden="1">#REF!</definedName>
    <definedName name="_ky1" localSheetId="1" hidden="1">#REF!</definedName>
    <definedName name="_ky1" localSheetId="0" hidden="1">#REF!</definedName>
    <definedName name="_ky1" hidden="1">#REF!</definedName>
    <definedName name="_LTM2">#REF!</definedName>
    <definedName name="_mg3" localSheetId="1" hidden="1">{"Main",#N/A,FALSE,"Wacker";"Main2",#N/A,FALSE,"Wacker";"Value",#N/A,FALSE,"Wacker";"Sensitivity",#N/A,FALSE,"Wacker";"Paine",#N/A,FALSE,"Wacker";"Quaker",#N/A,FALSE,"Wacker";"Wacker",#N/A,FALSE,"Wacker";"1900",#N/A,FALSE,"Wacker";"1901",#N/A,FALSE,"Wacker"}</definedName>
    <definedName name="_mg3" localSheetId="0" hidden="1">{"Main",#N/A,FALSE,"Wacker";"Main2",#N/A,FALSE,"Wacker";"Value",#N/A,FALSE,"Wacker";"Sensitivity",#N/A,FALSE,"Wacker";"Paine",#N/A,FALSE,"Wacker";"Quaker",#N/A,FALSE,"Wacker";"Wacker",#N/A,FALSE,"Wacker";"1900",#N/A,FALSE,"Wacker";"1901",#N/A,FALSE,"Wacker"}</definedName>
    <definedName name="_mg3" hidden="1">{"Main",#N/A,FALSE,"Wacker";"Main2",#N/A,FALSE,"Wacker";"Value",#N/A,FALSE,"Wacker";"Sensitivity",#N/A,FALSE,"Wacker";"Paine",#N/A,FALSE,"Wacker";"Quaker",#N/A,FALSE,"Wacker";"Wacker",#N/A,FALSE,"Wacker";"1900",#N/A,FALSE,"Wacker";"1901",#N/A,FALSE,"Wacker"}</definedName>
    <definedName name="_MGF197">#REF!</definedName>
    <definedName name="_MGF198">#REF!</definedName>
    <definedName name="_MGF199">#REF!</definedName>
    <definedName name="_MGF297">#REF!</definedName>
    <definedName name="_MGF298">#REF!</definedName>
    <definedName name="_MGF299">#REF!</definedName>
    <definedName name="_MI101">#REF!</definedName>
    <definedName name="_MI102">#REF!</definedName>
    <definedName name="_MI103">#REF!</definedName>
    <definedName name="_MI104">#REF!</definedName>
    <definedName name="_MI105">#REF!</definedName>
    <definedName name="_MI106">#REF!</definedName>
    <definedName name="_MI107">#REF!</definedName>
    <definedName name="_MI108">#REF!</definedName>
    <definedName name="_MI109">#REF!</definedName>
    <definedName name="_MI110">#REF!</definedName>
    <definedName name="_MI111">#REF!</definedName>
    <definedName name="_MI112">#REF!</definedName>
    <definedName name="_Mkt101">#REF!</definedName>
    <definedName name="_Mkt102">#REF!</definedName>
    <definedName name="_Mkt103">#REF!</definedName>
    <definedName name="_Mkt104">#REF!</definedName>
    <definedName name="_Mkt105">#REF!</definedName>
    <definedName name="_Mkt106">#REF!</definedName>
    <definedName name="_Mkt107">#REF!</definedName>
    <definedName name="_Mkt108">#REF!</definedName>
    <definedName name="_MKt109">#REF!</definedName>
    <definedName name="_Mkt110">#REF!</definedName>
    <definedName name="_MKt111">#REF!</definedName>
    <definedName name="_Mkt112">#REF!</definedName>
    <definedName name="_MO101">#REF!</definedName>
    <definedName name="_MO102">#REF!</definedName>
    <definedName name="_MO103">#REF!</definedName>
    <definedName name="_MO104">#REF!</definedName>
    <definedName name="_MO105">#REF!</definedName>
    <definedName name="_MO106">#REF!</definedName>
    <definedName name="_MO107">#REF!</definedName>
    <definedName name="_MO108">#REF!</definedName>
    <definedName name="_MO109">#REF!</definedName>
    <definedName name="_MO110">#REF!</definedName>
    <definedName name="_MO111">#REF!</definedName>
    <definedName name="_MO112">#REF!</definedName>
    <definedName name="_NAV_Selection">#REF!</definedName>
    <definedName name="_new" hidden="1">#REF!</definedName>
    <definedName name="_New2" localSheetId="1" hidden="1">{#N/A,#N/A,FALSE,"PROP. DESCRIPTION"}</definedName>
    <definedName name="_New2" localSheetId="0" hidden="1">{#N/A,#N/A,FALSE,"PROP. DESCRIPTION"}</definedName>
    <definedName name="_New2" hidden="1">{#N/A,#N/A,FALSE,"PROP. DESCRIPTION"}</definedName>
    <definedName name="_no3" localSheetId="1" hidden="1">{#N/A,#N/A,TRUE,"TOC";#N/A,#N/A,TRUE,"Assum";#N/A,#N/A,TRUE,"Op-BS";#N/A,#N/A,TRUE,"IS";#N/A,#N/A,TRUE,"BSCF";#N/A,#N/A,TRUE,"Ratios";#N/A,#N/A,TRUE,"Sens";#N/A,#N/A,TRUE,"Holmes_IS";#N/A,#N/A,TRUE,"Holmes_BSCF";#N/A,#N/A,TRUE,"Holmes_Rat";#N/A,#N/A,TRUE,"Hound_IS";#N/A,#N/A,TRUE,"Hound_BSCF";#N/A,#N/A,TRUE,"Hound_Rat";#N/A,#N/A,TRUE,"Hound_DCF1"}</definedName>
    <definedName name="_no3" localSheetId="0" hidden="1">{#N/A,#N/A,TRUE,"TOC";#N/A,#N/A,TRUE,"Assum";#N/A,#N/A,TRUE,"Op-BS";#N/A,#N/A,TRUE,"IS";#N/A,#N/A,TRUE,"BSCF";#N/A,#N/A,TRUE,"Ratios";#N/A,#N/A,TRUE,"Sens";#N/A,#N/A,TRUE,"Holmes_IS";#N/A,#N/A,TRUE,"Holmes_BSCF";#N/A,#N/A,TRUE,"Holmes_Rat";#N/A,#N/A,TRUE,"Hound_IS";#N/A,#N/A,TRUE,"Hound_BSCF";#N/A,#N/A,TRUE,"Hound_Rat";#N/A,#N/A,TRUE,"Hound_DCF1"}</definedName>
    <definedName name="_no3" hidden="1">{#N/A,#N/A,TRUE,"TOC";#N/A,#N/A,TRUE,"Assum";#N/A,#N/A,TRUE,"Op-BS";#N/A,#N/A,TRUE,"IS";#N/A,#N/A,TRUE,"BSCF";#N/A,#N/A,TRUE,"Ratios";#N/A,#N/A,TRUE,"Sens";#N/A,#N/A,TRUE,"Holmes_IS";#N/A,#N/A,TRUE,"Holmes_BSCF";#N/A,#N/A,TRUE,"Holmes_Rat";#N/A,#N/A,TRUE,"Hound_IS";#N/A,#N/A,TRUE,"Hound_BSCF";#N/A,#N/A,TRUE,"Hound_Rat";#N/A,#N/A,TRUE,"Hound_DCF1"}</definedName>
    <definedName name="_NTA01">#REF!</definedName>
    <definedName name="_NTA02">#REF!</definedName>
    <definedName name="_NTA03">#REF!</definedName>
    <definedName name="_NTA04">#REF!</definedName>
    <definedName name="_NTA05">#REF!</definedName>
    <definedName name="_NTA95">#REF!</definedName>
    <definedName name="_NTA98">#REF!</definedName>
    <definedName name="_NTA99">#REF!</definedName>
    <definedName name="_ok2" localSheetId="1">[0]!is1b,[0]!is1c,[0]!STATS2,[0]!STATS3</definedName>
    <definedName name="_ok2" localSheetId="0">[0]!is1b,[0]!is1c,[0]!STATS2,[0]!STATS3</definedName>
    <definedName name="_ok2">[0]!is1b,[0]!is1c,[0]!STATS2,[0]!STATS3</definedName>
    <definedName name="_OLD2" localSheetId="1" hidden="1">#REF!</definedName>
    <definedName name="_OLD2" localSheetId="0" hidden="1">#REF!</definedName>
    <definedName name="_OLD2" hidden="1">#REF!</definedName>
    <definedName name="_op1">#REF!</definedName>
    <definedName name="_op10">#REF!</definedName>
    <definedName name="_op11">#REF!</definedName>
    <definedName name="_op12">#REF!</definedName>
    <definedName name="_op13">#REF!</definedName>
    <definedName name="_op14">#REF!</definedName>
    <definedName name="_op15">#REF!</definedName>
    <definedName name="_op16">#REF!</definedName>
    <definedName name="_op17">#REF!</definedName>
    <definedName name="_op18">#REF!</definedName>
    <definedName name="_op19">#REF!</definedName>
    <definedName name="_op2">#REF!</definedName>
    <definedName name="_op20">#REF!</definedName>
    <definedName name="_op21">#REF!</definedName>
    <definedName name="_op22">#REF!</definedName>
    <definedName name="_op23">#REF!</definedName>
    <definedName name="_op24">#REF!</definedName>
    <definedName name="_op25">#REF!</definedName>
    <definedName name="_op26">#REF!</definedName>
    <definedName name="_op3">#REF!</definedName>
    <definedName name="_op4">#REF!</definedName>
    <definedName name="_op5">#REF!</definedName>
    <definedName name="_op6">#REF!</definedName>
    <definedName name="_op7">#REF!</definedName>
    <definedName name="_op8">#REF!</definedName>
    <definedName name="_op9">#REF!</definedName>
    <definedName name="_Order1" localSheetId="17" hidden="1">0</definedName>
    <definedName name="_Order1" localSheetId="11" hidden="1">0</definedName>
    <definedName name="_Order1" localSheetId="5" hidden="1">0</definedName>
    <definedName name="_Order1" hidden="1">0</definedName>
    <definedName name="_Order2" hidden="1">0</definedName>
    <definedName name="_P1">#N/A</definedName>
    <definedName name="_print_areaxyz" hidden="1">#REF!</definedName>
    <definedName name="_Regression_Int" hidden="1">1</definedName>
    <definedName name="_Regression_Out" localSheetId="1" hidden="1">#REF!</definedName>
    <definedName name="_Regression_Out" localSheetId="17" hidden="1">#REF!</definedName>
    <definedName name="_Regression_Out" localSheetId="18" hidden="1">#REF!</definedName>
    <definedName name="_Regression_Out" localSheetId="11" hidden="1">#REF!</definedName>
    <definedName name="_Regression_Out" localSheetId="12" hidden="1">#REF!</definedName>
    <definedName name="_Regression_Out" localSheetId="5" hidden="1">#REF!</definedName>
    <definedName name="_Regression_Out" localSheetId="6" hidden="1">#REF!</definedName>
    <definedName name="_Regression_Out" localSheetId="0" hidden="1">#REF!</definedName>
    <definedName name="_Regression_Out" hidden="1">#REF!</definedName>
    <definedName name="_Regression_X" localSheetId="17" hidden="1">#REF!</definedName>
    <definedName name="_Regression_X" localSheetId="18" hidden="1">#REF!</definedName>
    <definedName name="_Regression_X" localSheetId="11" hidden="1">#REF!</definedName>
    <definedName name="_Regression_X" localSheetId="12" hidden="1">#REF!</definedName>
    <definedName name="_Regression_X" localSheetId="5" hidden="1">#REF!</definedName>
    <definedName name="_Regression_X" localSheetId="6" hidden="1">#REF!</definedName>
    <definedName name="_Regression_X" hidden="1">#REF!</definedName>
    <definedName name="_Regression_Y" localSheetId="17" hidden="1">#REF!</definedName>
    <definedName name="_Regression_Y" localSheetId="18" hidden="1">#REF!</definedName>
    <definedName name="_Regression_Y" localSheetId="11" hidden="1">#REF!</definedName>
    <definedName name="_Regression_Y" localSheetId="12" hidden="1">#REF!</definedName>
    <definedName name="_Regression_Y" localSheetId="5" hidden="1">#REF!</definedName>
    <definedName name="_Regression_Y" localSheetId="6" hidden="1">#REF!</definedName>
    <definedName name="_Regression_Y" hidden="1">#REF!</definedName>
    <definedName name="_rlw2" localSheetId="1">[0]!is1b,[0]!is1c,[0]!STATS2,[0]!STATS3</definedName>
    <definedName name="_rlw2" localSheetId="0">[0]!is1b,[0]!is1c,[0]!STATS2,[0]!STATS3</definedName>
    <definedName name="_rlw2">[0]!is1b,[0]!is1c,[0]!STATS2,[0]!STATS3</definedName>
    <definedName name="_RN101">#REF!</definedName>
    <definedName name="_RN102">#REF!</definedName>
    <definedName name="_RN103">#REF!</definedName>
    <definedName name="_RN104">#REF!</definedName>
    <definedName name="_RN105">#REF!</definedName>
    <definedName name="_RN106">#REF!</definedName>
    <definedName name="_RN107">#REF!</definedName>
    <definedName name="_RN108">#REF!</definedName>
    <definedName name="_RN109">#REF!</definedName>
    <definedName name="_RN110">#REF!</definedName>
    <definedName name="_RN111">#REF!</definedName>
    <definedName name="_RN112">#REF!</definedName>
    <definedName name="_s2" localSheetId="1" hidden="1">{#N/A,#N/A,FALSE,"PROP. DESCRIPTION"}</definedName>
    <definedName name="_s2" localSheetId="0" hidden="1">{#N/A,#N/A,FALSE,"PROP. DESCRIPTION"}</definedName>
    <definedName name="_s2" hidden="1">{#N/A,#N/A,FALSE,"PROP. DESCRIPTION"}</definedName>
    <definedName name="_SCH1">#REF!</definedName>
    <definedName name="_SF1">#REF!</definedName>
    <definedName name="_solver_opt" hidden="1">#REF!</definedName>
    <definedName name="_Sort" localSheetId="19" hidden="1">#REF!</definedName>
    <definedName name="_Sort" localSheetId="15" hidden="1">#REF!</definedName>
    <definedName name="_Sort" localSheetId="17" hidden="1">#REF!</definedName>
    <definedName name="_Sort" localSheetId="18" hidden="1">#REF!</definedName>
    <definedName name="_Sort" localSheetId="13" hidden="1">#REF!</definedName>
    <definedName name="_Sort" localSheetId="9" hidden="1">#REF!</definedName>
    <definedName name="_Sort" localSheetId="11" hidden="1">#REF!</definedName>
    <definedName name="_Sort" localSheetId="12" hidden="1">#REF!</definedName>
    <definedName name="_Sort" localSheetId="7" hidden="1">#REF!</definedName>
    <definedName name="_Sort" localSheetId="3" hidden="1">#REF!</definedName>
    <definedName name="_Sort" localSheetId="5" hidden="1">#REF!</definedName>
    <definedName name="_Sort" localSheetId="6" hidden="1">#REF!</definedName>
    <definedName name="_Sort" hidden="1">#REF!</definedName>
    <definedName name="_Sort1" hidden="1">#REF!</definedName>
    <definedName name="_Sorta" hidden="1">#REF!</definedName>
    <definedName name="_sp500">#REF!</definedName>
    <definedName name="_SRS1">#REF!</definedName>
    <definedName name="_SRS2">#REF!</definedName>
    <definedName name="_T" localSheetId="19" hidden="1">#REF!</definedName>
    <definedName name="_T" localSheetId="15" hidden="1">#REF!</definedName>
    <definedName name="_T" localSheetId="18" hidden="1">#REF!</definedName>
    <definedName name="_T" localSheetId="13" hidden="1">#REF!</definedName>
    <definedName name="_T" localSheetId="9" hidden="1">#REF!</definedName>
    <definedName name="_T" localSheetId="12" hidden="1">#REF!</definedName>
    <definedName name="_T" localSheetId="7" hidden="1">#REF!</definedName>
    <definedName name="_T" localSheetId="3" hidden="1">#REF!</definedName>
    <definedName name="_T" localSheetId="6" hidden="1">#REF!</definedName>
    <definedName name="_T" hidden="1">#REF!</definedName>
    <definedName name="_Tab2_In2" hidden="1">#REF!</definedName>
    <definedName name="_Table1_In1" localSheetId="19" hidden="1">#REF!</definedName>
    <definedName name="_Table1_In1" localSheetId="15" hidden="1">#REF!</definedName>
    <definedName name="_Table1_In1" localSheetId="17" hidden="1">#REF!</definedName>
    <definedName name="_Table1_In1" localSheetId="18" hidden="1">#REF!</definedName>
    <definedName name="_Table1_In1" localSheetId="13" hidden="1">#REF!</definedName>
    <definedName name="_Table1_In1" localSheetId="9" hidden="1">#REF!</definedName>
    <definedName name="_Table1_In1" localSheetId="11" hidden="1">#REF!</definedName>
    <definedName name="_Table1_In1" localSheetId="12" hidden="1">#REF!</definedName>
    <definedName name="_Table1_In1" localSheetId="7" hidden="1">#REF!</definedName>
    <definedName name="_Table1_In1" localSheetId="3" hidden="1">#REF!</definedName>
    <definedName name="_Table1_In1" localSheetId="5" hidden="1">#REF!</definedName>
    <definedName name="_Table1_In1" localSheetId="6" hidden="1">#REF!</definedName>
    <definedName name="_Table1_In1" hidden="1">#REF!</definedName>
    <definedName name="_Table1_Out" localSheetId="19" hidden="1">#REF!</definedName>
    <definedName name="_Table1_Out" localSheetId="15" hidden="1">#REF!</definedName>
    <definedName name="_Table1_Out" localSheetId="17" hidden="1">#REF!</definedName>
    <definedName name="_Table1_Out" localSheetId="18" hidden="1">#REF!</definedName>
    <definedName name="_Table1_Out" localSheetId="13" hidden="1">#REF!</definedName>
    <definedName name="_Table1_Out" localSheetId="9" hidden="1">#REF!</definedName>
    <definedName name="_Table1_Out" localSheetId="11" hidden="1">#REF!</definedName>
    <definedName name="_Table1_Out" localSheetId="12" hidden="1">#REF!</definedName>
    <definedName name="_Table1_Out" localSheetId="7" hidden="1">#REF!</definedName>
    <definedName name="_Table1_Out" localSheetId="3" hidden="1">#REF!</definedName>
    <definedName name="_Table1_Out" localSheetId="5" hidden="1">#REF!</definedName>
    <definedName name="_Table1_Out" localSheetId="6" hidden="1">#REF!</definedName>
    <definedName name="_Table1_Out" hidden="1">#REF!</definedName>
    <definedName name="_Table2" hidden="1">#REF!</definedName>
    <definedName name="_Table2_In1" localSheetId="19" hidden="1">#REF!</definedName>
    <definedName name="_Table2_In1" localSheetId="15" hidden="1">#REF!</definedName>
    <definedName name="_Table2_In1" localSheetId="17" hidden="1">#REF!</definedName>
    <definedName name="_Table2_In1" localSheetId="18" hidden="1">#REF!</definedName>
    <definedName name="_Table2_In1" localSheetId="13" hidden="1">#REF!</definedName>
    <definedName name="_Table2_In1" localSheetId="9" hidden="1">#REF!</definedName>
    <definedName name="_Table2_In1" localSheetId="11" hidden="1">#REF!</definedName>
    <definedName name="_Table2_In1" localSheetId="12" hidden="1">#REF!</definedName>
    <definedName name="_Table2_In1" localSheetId="7" hidden="1">#REF!</definedName>
    <definedName name="_Table2_In1" localSheetId="3" hidden="1">#REF!</definedName>
    <definedName name="_Table2_In1" localSheetId="5" hidden="1">#REF!</definedName>
    <definedName name="_Table2_In1" localSheetId="6" hidden="1">#REF!</definedName>
    <definedName name="_Table2_In1" hidden="1">#REF!</definedName>
    <definedName name="_Table2_In2" localSheetId="19" hidden="1">#REF!</definedName>
    <definedName name="_Table2_In2" localSheetId="15" hidden="1">#REF!</definedName>
    <definedName name="_Table2_In2" localSheetId="17" hidden="1">#REF!</definedName>
    <definedName name="_Table2_In2" localSheetId="18" hidden="1">#REF!</definedName>
    <definedName name="_Table2_In2" localSheetId="13" hidden="1">#REF!</definedName>
    <definedName name="_Table2_In2" localSheetId="9" hidden="1">#REF!</definedName>
    <definedName name="_Table2_In2" localSheetId="11" hidden="1">#REF!</definedName>
    <definedName name="_Table2_In2" localSheetId="12" hidden="1">#REF!</definedName>
    <definedName name="_Table2_In2" localSheetId="7" hidden="1">#REF!</definedName>
    <definedName name="_Table2_In2" localSheetId="3" hidden="1">#REF!</definedName>
    <definedName name="_Table2_In2" localSheetId="5" hidden="1">#REF!</definedName>
    <definedName name="_Table2_In2" localSheetId="6" hidden="1">#REF!</definedName>
    <definedName name="_Table2_In2" hidden="1">#REF!</definedName>
    <definedName name="_Table2_Out" localSheetId="19" hidden="1">#REF!</definedName>
    <definedName name="_Table2_Out" localSheetId="15" hidden="1">#REF!</definedName>
    <definedName name="_Table2_Out" localSheetId="17" hidden="1">#REF!</definedName>
    <definedName name="_Table2_Out" localSheetId="18" hidden="1">#REF!</definedName>
    <definedName name="_Table2_Out" localSheetId="13" hidden="1">#REF!</definedName>
    <definedName name="_Table2_Out" localSheetId="9" hidden="1">#REF!</definedName>
    <definedName name="_Table2_Out" localSheetId="11" hidden="1">#REF!</definedName>
    <definedName name="_Table2_Out" localSheetId="12" hidden="1">#REF!</definedName>
    <definedName name="_Table2_Out" localSheetId="7" hidden="1">#REF!</definedName>
    <definedName name="_Table2_Out" localSheetId="3" hidden="1">#REF!</definedName>
    <definedName name="_Table2_Out" localSheetId="5" hidden="1">#REF!</definedName>
    <definedName name="_Table2_Out" localSheetId="6" hidden="1">#REF!</definedName>
    <definedName name="_Table2_Out" hidden="1">#REF!</definedName>
    <definedName name="_Table3_In2" localSheetId="18" hidden="1">#REF!</definedName>
    <definedName name="_Table3_In2" localSheetId="12" hidden="1">#REF!</definedName>
    <definedName name="_Table3_In2" localSheetId="6" hidden="1">#REF!</definedName>
    <definedName name="_Table3_In2" hidden="1">#REF!</definedName>
    <definedName name="_tbl1">#REF!</definedName>
    <definedName name="_Ten1">#REF!</definedName>
    <definedName name="_the2" localSheetId="1">[0]!is1b,[0]!is1c,[0]!STATS2,[0]!STATS3</definedName>
    <definedName name="_the2" localSheetId="0">[0]!is1b,[0]!is1c,[0]!STATS2,[0]!STATS3</definedName>
    <definedName name="_the2">[0]!is1b,[0]!is1c,[0]!STATS2,[0]!STATS3</definedName>
    <definedName name="_TL" localSheetId="19" hidden="1">#REF!</definedName>
    <definedName name="_TL" localSheetId="15" hidden="1">#REF!</definedName>
    <definedName name="_TL" localSheetId="18" hidden="1">#REF!</definedName>
    <definedName name="_TL" localSheetId="13" hidden="1">#REF!</definedName>
    <definedName name="_TL" localSheetId="9" hidden="1">#REF!</definedName>
    <definedName name="_TL" localSheetId="12" hidden="1">#REF!</definedName>
    <definedName name="_TL" localSheetId="7" hidden="1">#REF!</definedName>
    <definedName name="_TL" localSheetId="3" hidden="1">#REF!</definedName>
    <definedName name="_TL" localSheetId="6" hidden="1">#REF!</definedName>
    <definedName name="_TL" hidden="1">#REF!</definedName>
    <definedName name="_UP_200_THEN_50" localSheetId="1">#REF!</definedName>
    <definedName name="_UP_200_THEN_50" localSheetId="0">#REF!</definedName>
    <definedName name="_UP_200_THEN_50">#REF!</definedName>
    <definedName name="_UP_50" localSheetId="1">#REF!</definedName>
    <definedName name="_UP_50" localSheetId="0">#REF!</definedName>
    <definedName name="_UP_50">#REF!</definedName>
    <definedName name="_UTX2" localSheetId="1">[0]!is1b,[0]!is1c,[0]!STATS2,[0]!STATS3</definedName>
    <definedName name="_UTX2" localSheetId="0">[0]!is1b,[0]!is1c,[0]!STATS2,[0]!STATS3</definedName>
    <definedName name="_UTX2">[0]!is1b,[0]!is1c,[0]!STATS2,[0]!STATS3</definedName>
    <definedName name="_wmp1" localSheetId="1" hidden="1">{#N/A,#N/A,FALSE,"ENVIRONMENTAL"}</definedName>
    <definedName name="_wmp1" localSheetId="0" hidden="1">{#N/A,#N/A,FALSE,"ENVIRONMENTAL"}</definedName>
    <definedName name="_wmp1" hidden="1">{#N/A,#N/A,FALSE,"ENVIRONMENTAL"}</definedName>
    <definedName name="_WO2">#REF!</definedName>
    <definedName name="_wpm1" localSheetId="1" hidden="1">{#N/A,#N/A,FALSE,"LOAN ANALYSIS"}</definedName>
    <definedName name="_wpm1" localSheetId="0" hidden="1">{#N/A,#N/A,FALSE,"LOAN ANALYSIS"}</definedName>
    <definedName name="_wpm1" hidden="1">{#N/A,#N/A,FALSE,"LOAN ANALYSIS"}</definedName>
    <definedName name="_wr1" localSheetId="1" hidden="1">{"Output-3Column",#N/A,FALSE,"Output"}</definedName>
    <definedName name="_wr1" localSheetId="0" hidden="1">{"Output-3Column",#N/A,FALSE,"Output"}</definedName>
    <definedName name="_wr1" hidden="1">{"Output-3Column",#N/A,FALSE,"Output"}</definedName>
    <definedName name="_wrn1" localSheetId="1" hidden="1">{"Helena Campos - Personal View",#N/A,FALSE,"YTD"}</definedName>
    <definedName name="_wrn1" localSheetId="18" hidden="1">{"schedule1",#N/A,FALSE,"Sheet1";"schedule2",#N/A,FALSE,"Sheet1";"schedule3",#N/A,FALSE,"Sheet1";"schedule4",#N/A,FALSE,"Sheet1";"schedule5",#N/A,FALSE,"Sheet1";"schedule6",#N/A,FALSE,"Sheet1"}</definedName>
    <definedName name="_wrn1" localSheetId="12" hidden="1">{"schedule1",#N/A,FALSE,"Sheet1";"schedule2",#N/A,FALSE,"Sheet1";"schedule3",#N/A,FALSE,"Sheet1";"schedule4",#N/A,FALSE,"Sheet1";"schedule5",#N/A,FALSE,"Sheet1";"schedule6",#N/A,FALSE,"Sheet1"}</definedName>
    <definedName name="_wrn1" localSheetId="6" hidden="1">{"schedule1",#N/A,FALSE,"Sheet1";"schedule2",#N/A,FALSE,"Sheet1";"schedule3",#N/A,FALSE,"Sheet1";"schedule4",#N/A,FALSE,"Sheet1";"schedule5",#N/A,FALSE,"Sheet1";"schedule6",#N/A,FALSE,"Sheet1"}</definedName>
    <definedName name="_wrn1" localSheetId="0" hidden="1">{"Helena Campos - Personal View",#N/A,FALSE,"YTD"}</definedName>
    <definedName name="_wrn1" hidden="1">{"Helena Campos - Personal View",#N/A,FALSE,"YTD"}</definedName>
    <definedName name="_wrn4" localSheetId="1" hidden="1">{"data",#N/A,FALSE,"INPUT"}</definedName>
    <definedName name="_wrn4" localSheetId="15" hidden="1">{"data",#N/A,FALSE,"INPUT"}</definedName>
    <definedName name="_wrn4" localSheetId="17" hidden="1">{"data",#N/A,FALSE,"INPUT"}</definedName>
    <definedName name="_wrn4" localSheetId="18" hidden="1">{"data",#N/A,FALSE,"INPUT"}</definedName>
    <definedName name="_wrn4" localSheetId="9" hidden="1">{"data",#N/A,FALSE,"INPUT"}</definedName>
    <definedName name="_wrn4" localSheetId="11" hidden="1">{"data",#N/A,FALSE,"INPUT"}</definedName>
    <definedName name="_wrn4" localSheetId="12" hidden="1">{"data",#N/A,FALSE,"INPUT"}</definedName>
    <definedName name="_wrn4" localSheetId="3" hidden="1">{"data",#N/A,FALSE,"INPUT"}</definedName>
    <definedName name="_wrn4" localSheetId="5" hidden="1">{"data",#N/A,FALSE,"INPUT"}</definedName>
    <definedName name="_wrn4" localSheetId="6" hidden="1">{"data",#N/A,FALSE,"INPUT"}</definedName>
    <definedName name="_wrn4" localSheetId="0" hidden="1">{"data",#N/A,FALSE,"INPUT"}</definedName>
    <definedName name="_wrn4" hidden="1">{"data",#N/A,FALSE,"INPUT"}</definedName>
    <definedName name="a" localSheetId="19" hidden="1">#REF!</definedName>
    <definedName name="a" localSheetId="15" hidden="1">#REF!</definedName>
    <definedName name="a" localSheetId="17" hidden="1">#REF!</definedName>
    <definedName name="a" localSheetId="18" hidden="1">#REF!</definedName>
    <definedName name="a" localSheetId="13" hidden="1">#REF!</definedName>
    <definedName name="a" localSheetId="9" hidden="1">#REF!</definedName>
    <definedName name="a" localSheetId="11" hidden="1">#REF!</definedName>
    <definedName name="a" localSheetId="12" hidden="1">#REF!</definedName>
    <definedName name="a" localSheetId="7" hidden="1">#REF!</definedName>
    <definedName name="a" localSheetId="3" hidden="1">#REF!</definedName>
    <definedName name="a" localSheetId="5" hidden="1">#REF!</definedName>
    <definedName name="a" localSheetId="6" hidden="1">#REF!</definedName>
    <definedName name="a" hidden="1">#REF!</definedName>
    <definedName name="A_CAPEX">#REF!</definedName>
    <definedName name="A_Debt">#REF!</definedName>
    <definedName name="A_DebtAmort">#REF!</definedName>
    <definedName name="A_DebtChg">#REF!</definedName>
    <definedName name="A_DebtCol">#REF!</definedName>
    <definedName name="A_EBITDA">#REF!</definedName>
    <definedName name="A_HomeCOS">#REF!</definedName>
    <definedName name="A_HomeCost">#REF!</definedName>
    <definedName name="A_HomeMargin">#REF!</definedName>
    <definedName name="A_HomePrice">#REF!</definedName>
    <definedName name="A_HomePurchase">#REF!</definedName>
    <definedName name="A_HomeSales">#REF!</definedName>
    <definedName name="A_IRateCol">#REF!</definedName>
    <definedName name="A_IRates">#REF!</definedName>
    <definedName name="A_MHRev" localSheetId="1">#REF!</definedName>
    <definedName name="A_MHRev" localSheetId="0">#REF!</definedName>
    <definedName name="A_MHRev">#REF!</definedName>
    <definedName name="A_MHRevenue">#REF!</definedName>
    <definedName name="A_OtherNI">#REF!</definedName>
    <definedName name="A_OtherRentRev" localSheetId="1">#REF!</definedName>
    <definedName name="A_OtherRentRev" localSheetId="0">#REF!</definedName>
    <definedName name="A_OtherRentRev">#REF!</definedName>
    <definedName name="A_OtherRev" localSheetId="1">#REF!</definedName>
    <definedName name="A_OtherRev" localSheetId="0">#REF!</definedName>
    <definedName name="A_OtherRev">#REF!</definedName>
    <definedName name="A_OthSales">#REF!</definedName>
    <definedName name="A_ParkAdv" localSheetId="1">#REF!</definedName>
    <definedName name="A_ParkAdv" localSheetId="0">#REF!</definedName>
    <definedName name="A_ParkAdv">#REF!</definedName>
    <definedName name="A_ParkIns" localSheetId="1">#REF!</definedName>
    <definedName name="A_ParkIns" localSheetId="0">#REF!</definedName>
    <definedName name="A_ParkIns">#REF!</definedName>
    <definedName name="A_ParkLease" localSheetId="1">#REF!</definedName>
    <definedName name="A_ParkLease" localSheetId="0">#REF!</definedName>
    <definedName name="A_ParkLease">#REF!</definedName>
    <definedName name="A_ParkOthExp" localSheetId="1">#REF!</definedName>
    <definedName name="A_ParkOthExp" localSheetId="0">#REF!</definedName>
    <definedName name="A_ParkOthExp">#REF!</definedName>
    <definedName name="A_ParkPayroll" localSheetId="1">#REF!</definedName>
    <definedName name="A_ParkPayroll" localSheetId="0">#REF!</definedName>
    <definedName name="A_ParkPayroll">#REF!</definedName>
    <definedName name="A_ParkRETax" localSheetId="1">#REF!</definedName>
    <definedName name="A_ParkRETax" localSheetId="0">#REF!</definedName>
    <definedName name="A_ParkRETax">#REF!</definedName>
    <definedName name="A_ParkRM" localSheetId="1">#REF!</definedName>
    <definedName name="A_ParkRM" localSheetId="0">#REF!</definedName>
    <definedName name="A_ParkRM">#REF!</definedName>
    <definedName name="A_ParkUtilExp" localSheetId="1">#REF!</definedName>
    <definedName name="A_ParkUtilExp" localSheetId="0">#REF!</definedName>
    <definedName name="A_ParkUtilExp">#REF!</definedName>
    <definedName name="A_PMGA" localSheetId="1">#REF!</definedName>
    <definedName name="A_PMGA" localSheetId="0">#REF!</definedName>
    <definedName name="A_PMGA">#REF!</definedName>
    <definedName name="A_RentalRev" localSheetId="1">#REF!</definedName>
    <definedName name="A_RentalRev" localSheetId="0">#REF!</definedName>
    <definedName name="A_RentalRev">#REF!</definedName>
    <definedName name="A_RentUnitsRev" localSheetId="1">#REF!</definedName>
    <definedName name="A_RentUnitsRev" localSheetId="0">#REF!</definedName>
    <definedName name="A_RentUnitsRev">#REF!</definedName>
    <definedName name="A_RVAnnRev" localSheetId="1">#REF!</definedName>
    <definedName name="A_RVAnnRev" localSheetId="0">#REF!</definedName>
    <definedName name="A_RVAnnRev">#REF!</definedName>
    <definedName name="A_RVSeasonalRev" localSheetId="1">#REF!</definedName>
    <definedName name="A_RVSeasonalRev" localSheetId="0">#REF!</definedName>
    <definedName name="A_RVSeasonalRev">#REF!</definedName>
    <definedName name="a_ticker">#REF!</definedName>
    <definedName name="A_UtilRev" localSheetId="1">#REF!</definedName>
    <definedName name="A_UtilRev" localSheetId="0">#REF!</definedName>
    <definedName name="A_UtilRev">#REF!</definedName>
    <definedName name="A_WCOth">#REF!</definedName>
    <definedName name="A_WCRent">#REF!</definedName>
    <definedName name="A1_Coupon">#REF!</definedName>
    <definedName name="A1_Gross_Price">#REF!</definedName>
    <definedName name="a1a1" localSheetId="1" hidden="1">{"Assump",#N/A,TRUE,"Proforma";"first",#N/A,TRUE,"Proforma";"second",#N/A,TRUE,"Proforma";"lease1",#N/A,TRUE,"Proforma";"lease2",#N/A,TRUE,"Proforma"}</definedName>
    <definedName name="a1a1" localSheetId="18" hidden="1">{"Assump",#N/A,TRUE,"Proforma";"first",#N/A,TRUE,"Proforma";"second",#N/A,TRUE,"Proforma";"lease1",#N/A,TRUE,"Proforma";"lease2",#N/A,TRUE,"Proforma"}</definedName>
    <definedName name="a1a1" localSheetId="12" hidden="1">{"Assump",#N/A,TRUE,"Proforma";"first",#N/A,TRUE,"Proforma";"second",#N/A,TRUE,"Proforma";"lease1",#N/A,TRUE,"Proforma";"lease2",#N/A,TRUE,"Proforma"}</definedName>
    <definedName name="a1a1" localSheetId="6" hidden="1">{"Assump",#N/A,TRUE,"Proforma";"first",#N/A,TRUE,"Proforma";"second",#N/A,TRUE,"Proforma";"lease1",#N/A,TRUE,"Proforma";"lease2",#N/A,TRUE,"Proforma"}</definedName>
    <definedName name="a1a1" localSheetId="0" hidden="1">{"Assump",#N/A,TRUE,"Proforma";"first",#N/A,TRUE,"Proforma";"second",#N/A,TRUE,"Proforma";"lease1",#N/A,TRUE,"Proforma";"lease2",#N/A,TRUE,"Proforma"}</definedName>
    <definedName name="a1a1" hidden="1">{"Assump",#N/A,TRUE,"Proforma";"first",#N/A,TRUE,"Proforma";"second",#N/A,TRUE,"Proforma";"lease1",#N/A,TRUE,"Proforma";"lease2",#N/A,TRUE,"Proforma"}</definedName>
    <definedName name="A2_Coupon">#REF!</definedName>
    <definedName name="A2_Gross_Price">#REF!</definedName>
    <definedName name="A46a93">#REF!</definedName>
    <definedName name="aa" localSheetId="1" hidden="1">{#N/A,#N/A,FALSE,"Exec Sum";#N/A,#N/A,FALSE,"Rent Rate Comp";#N/A,#N/A,FALSE,"Rate, NPV Comp";#N/A,#N/A,FALSE,"Opt A NNN";#N/A,#N/A,FALSE,"15-yr Opt. A Sum";#N/A,#N/A,FALSE,"15-yr Opt A Other Costs";#N/A,#N/A,FALSE,"10-yr Opt. A Sum";#N/A,#N/A,FALSE,"10-yr Opt A Other Costs";#N/A,#N/A,FALSE,"NPV Calc"}</definedName>
    <definedName name="aa" localSheetId="0" hidden="1">{#N/A,#N/A,FALSE,"Exec Sum";#N/A,#N/A,FALSE,"Rent Rate Comp";#N/A,#N/A,FALSE,"Rate, NPV Comp";#N/A,#N/A,FALSE,"Opt A NNN";#N/A,#N/A,FALSE,"15-yr Opt. A Sum";#N/A,#N/A,FALSE,"15-yr Opt A Other Costs";#N/A,#N/A,FALSE,"10-yr Opt. A Sum";#N/A,#N/A,FALSE,"10-yr Opt A Other Costs";#N/A,#N/A,FALSE,"NPV Calc"}</definedName>
    <definedName name="aa" hidden="1">{#N/A,#N/A,FALSE,"Exec Sum";#N/A,#N/A,FALSE,"Rent Rate Comp";#N/A,#N/A,FALSE,"Rate, NPV Comp";#N/A,#N/A,FALSE,"Opt A NNN";#N/A,#N/A,FALSE,"15-yr Opt. A Sum";#N/A,#N/A,FALSE,"15-yr Opt A Other Costs";#N/A,#N/A,FALSE,"10-yr Opt. A Sum";#N/A,#N/A,FALSE,"10-yr Opt A Other Costs";#N/A,#N/A,FALSE,"NPV Calc"}</definedName>
    <definedName name="aaa" localSheetId="19" hidden="1">#REF!</definedName>
    <definedName name="aaa" localSheetId="15" hidden="1">#REF!</definedName>
    <definedName name="aaa" localSheetId="17" hidden="1">#REF!</definedName>
    <definedName name="aaa" localSheetId="18" hidden="1">#REF!</definedName>
    <definedName name="aaa" localSheetId="13" hidden="1">#REF!</definedName>
    <definedName name="aaa" localSheetId="9" hidden="1">#REF!</definedName>
    <definedName name="aaa" localSheetId="11" hidden="1">#REF!</definedName>
    <definedName name="aaa" localSheetId="12" hidden="1">#REF!</definedName>
    <definedName name="aaa" localSheetId="7" hidden="1">#REF!</definedName>
    <definedName name="aaa" localSheetId="3" hidden="1">#REF!</definedName>
    <definedName name="aaa" localSheetId="5" hidden="1">#REF!</definedName>
    <definedName name="aaa" localSheetId="6" hidden="1">#REF!</definedName>
    <definedName name="aaa" hidden="1">#REF!</definedName>
    <definedName name="AAA_DOCTOPS" hidden="1">"AAA_SET"</definedName>
    <definedName name="AAA_duser" hidden="1">"OFF"</definedName>
    <definedName name="aaaa" localSheetId="1" hidden="1">{#N/A,#N/A,TRUE,"Book Annual";#N/A,#N/A,TRUE,"Tax Annual";#N/A,#N/A,TRUE,"Valuation";#N/A,#N/A,TRUE,"Assumptions"}</definedName>
    <definedName name="aaaa" localSheetId="0" hidden="1">{#N/A,#N/A,TRUE,"Book Annual";#N/A,#N/A,TRUE,"Tax Annual";#N/A,#N/A,TRUE,"Valuation";#N/A,#N/A,TRUE,"Assumptions"}</definedName>
    <definedName name="aaaa" hidden="1">{#N/A,#N/A,TRUE,"Book Annual";#N/A,#N/A,TRUE,"Tax Annual";#N/A,#N/A,TRUE,"Valuation";#N/A,#N/A,TRUE,"Assumptions"}</definedName>
    <definedName name="aaaaa" localSheetId="19" hidden="1">#REF!</definedName>
    <definedName name="aaaaa" localSheetId="15" hidden="1">#REF!</definedName>
    <definedName name="aaaaa" localSheetId="17" hidden="1">#REF!</definedName>
    <definedName name="aaaaa" localSheetId="18" hidden="1">#REF!</definedName>
    <definedName name="aaaaa" localSheetId="13" hidden="1">#REF!</definedName>
    <definedName name="aaaaa" localSheetId="9" hidden="1">#REF!</definedName>
    <definedName name="aaaaa" localSheetId="11" hidden="1">#REF!</definedName>
    <definedName name="aaaaa" localSheetId="12" hidden="1">#REF!</definedName>
    <definedName name="aaaaa" localSheetId="7" hidden="1">#REF!</definedName>
    <definedName name="aaaaa" localSheetId="3" hidden="1">#REF!</definedName>
    <definedName name="aaaaa" localSheetId="5" hidden="1">#REF!</definedName>
    <definedName name="aaaaa" localSheetId="6" hidden="1">#REF!</definedName>
    <definedName name="aaaaa" hidden="1">#REF!</definedName>
    <definedName name="aaaaaaa" localSheetId="1" hidden="1">{"Outflow 1",#N/A,FALSE,"Outflows-Inflows";"Outflow 2",#N/A,FALSE,"Outflows-Inflows";"Inflow 1",#N/A,FALSE,"Outflows-Inflows";"Inflow 2",#N/A,FALSE,"Outflows-Inflows"}</definedName>
    <definedName name="aaaaaaa" localSheetId="18" hidden="1">{"Outflow 1",#N/A,FALSE,"Outflows-Inflows";"Outflow 2",#N/A,FALSE,"Outflows-Inflows";"Inflow 1",#N/A,FALSE,"Outflows-Inflows";"Inflow 2",#N/A,FALSE,"Outflows-Inflows"}</definedName>
    <definedName name="aaaaaaa" localSheetId="12" hidden="1">{"Outflow 1",#N/A,FALSE,"Outflows-Inflows";"Outflow 2",#N/A,FALSE,"Outflows-Inflows";"Inflow 1",#N/A,FALSE,"Outflows-Inflows";"Inflow 2",#N/A,FALSE,"Outflows-Inflows"}</definedName>
    <definedName name="aaaaaaa" localSheetId="6" hidden="1">{"Outflow 1",#N/A,FALSE,"Outflows-Inflows";"Outflow 2",#N/A,FALSE,"Outflows-Inflows";"Inflow 1",#N/A,FALSE,"Outflows-Inflows";"Inflow 2",#N/A,FALSE,"Outflows-Inflows"}</definedName>
    <definedName name="aaaaaaa" localSheetId="0" hidden="1">{"Outflow 1",#N/A,FALSE,"Outflows-Inflows";"Outflow 2",#N/A,FALSE,"Outflows-Inflows";"Inflow 1",#N/A,FALSE,"Outflows-Inflows";"Inflow 2",#N/A,FALSE,"Outflows-Inflows"}</definedName>
    <definedName name="aaaaaaa" hidden="1">{"Outflow 1",#N/A,FALSE,"Outflows-Inflows";"Outflow 2",#N/A,FALSE,"Outflows-Inflows";"Inflow 1",#N/A,FALSE,"Outflows-Inflows";"Inflow 2",#N/A,FALSE,"Outflows-Inflows"}</definedName>
    <definedName name="AAAAAAAA" localSheetId="1" hidden="1">{"Outflow 1",#N/A,FALSE,"Outflows-Inflows";"Outflow 2",#N/A,FALSE,"Outflows-Inflows";"Inflow 1",#N/A,FALSE,"Outflows-Inflows";"Inflow 2",#N/A,FALSE,"Outflows-Inflows"}</definedName>
    <definedName name="AAAAAAAA" localSheetId="0" hidden="1">{"Outflow 1",#N/A,FALSE,"Outflows-Inflows";"Outflow 2",#N/A,FALSE,"Outflows-Inflows";"Inflow 1",#N/A,FALSE,"Outflows-Inflows";"Inflow 2",#N/A,FALSE,"Outflows-Inflows"}</definedName>
    <definedName name="AAAAAAAA" hidden="1">{"Outflow 1",#N/A,FALSE,"Outflows-Inflows";"Outflow 2",#N/A,FALSE,"Outflows-Inflows";"Inflow 1",#N/A,FALSE,"Outflows-Inflows";"Inflow 2",#N/A,FALSE,"Outflows-Inflows"}</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#REF!</definedName>
    <definedName name="aasdfa" localSheetId="1" hidden="1">{"rtn",#N/A,FALSE,"RTN";"tables",#N/A,FALSE,"RTN";"cf",#N/A,FALSE,"CF";"stats",#N/A,FALSE,"Stats";"prop",#N/A,FALSE,"Prop"}</definedName>
    <definedName name="aasdfa" localSheetId="18" hidden="1">{"rtn",#N/A,FALSE,"RTN";"tables",#N/A,FALSE,"RTN";"cf",#N/A,FALSE,"CF";"stats",#N/A,FALSE,"Stats";"prop",#N/A,FALSE,"Prop"}</definedName>
    <definedName name="aasdfa" localSheetId="12" hidden="1">{"rtn",#N/A,FALSE,"RTN";"tables",#N/A,FALSE,"RTN";"cf",#N/A,FALSE,"CF";"stats",#N/A,FALSE,"Stats";"prop",#N/A,FALSE,"Prop"}</definedName>
    <definedName name="aasdfa" localSheetId="6" hidden="1">{"rtn",#N/A,FALSE,"RTN";"tables",#N/A,FALSE,"RTN";"cf",#N/A,FALSE,"CF";"stats",#N/A,FALSE,"Stats";"prop",#N/A,FALSE,"Prop"}</definedName>
    <definedName name="aasdfa" localSheetId="0" hidden="1">{"rtn",#N/A,FALSE,"RTN";"tables",#N/A,FALSE,"RTN";"cf",#N/A,FALSE,"CF";"stats",#N/A,FALSE,"Stats";"prop",#N/A,FALSE,"Prop"}</definedName>
    <definedName name="aasdfa" hidden="1">{"rtn",#N/A,FALSE,"RTN";"tables",#N/A,FALSE,"RTN";"cf",#N/A,FALSE,"CF";"stats",#N/A,FALSE,"Stats";"prop",#N/A,FALSE,"Prop"}</definedName>
    <definedName name="ab" localSheetId="1" hidden="1">{#N/A,#N/A,TRUE,"Ericsson Stadium PCD ";#N/A,#N/A,TRUE,"Ericsson Stadium IOR"}</definedName>
    <definedName name="ab" localSheetId="0" hidden="1">{#N/A,#N/A,TRUE,"Ericsson Stadium PCD ";#N/A,#N/A,TRUE,"Ericsson Stadium IOR"}</definedName>
    <definedName name="ab" hidden="1">{#N/A,#N/A,TRUE,"Ericsson Stadium PCD ";#N/A,#N/A,TRUE,"Ericsson Stadium IOR"}</definedName>
    <definedName name="ab_condo" localSheetId="1" hidden="1">{#N/A,#N/A,TRUE,"Ericsson Stadium PCD ";#N/A,#N/A,TRUE,"Ericsson Stadium IOR"}</definedName>
    <definedName name="ab_condo" localSheetId="0" hidden="1">{#N/A,#N/A,TRUE,"Ericsson Stadium PCD ";#N/A,#N/A,TRUE,"Ericsson Stadium IOR"}</definedName>
    <definedName name="ab_condo" hidden="1">{#N/A,#N/A,TRUE,"Ericsson Stadium PCD ";#N/A,#N/A,TRUE,"Ericsson Stadium IOR"}</definedName>
    <definedName name="abspread" localSheetId="1">#REF!</definedName>
    <definedName name="abspread" localSheetId="0">#REF!</definedName>
    <definedName name="abspread">#REF!</definedName>
    <definedName name="Access_Button" hidden="1">"Loan_Front_End_Input_List"</definedName>
    <definedName name="AccessDatabase" hidden="1">"C:\My Documents\DAVE\MODELS\Cash at Risk\Loan Front End.mdb"</definedName>
    <definedName name="Account" localSheetId="1">#REF!</definedName>
    <definedName name="Account" localSheetId="0">#REF!</definedName>
    <definedName name="Account">#REF!</definedName>
    <definedName name="AccumDeptoProp">#REF!</definedName>
    <definedName name="ACEECY">#REF!</definedName>
    <definedName name="ACEENY">#REF!</definedName>
    <definedName name="ACNICY">#REF!</definedName>
    <definedName name="ACNINY">#REF!</definedName>
    <definedName name="Acq.CAP">#REF!</definedName>
    <definedName name="acq.debtrate">#REF!</definedName>
    <definedName name="Acq.LTM.EBITDA">#REF!</definedName>
    <definedName name="acq.price">#REF!</definedName>
    <definedName name="acq.synergies">#REF!</definedName>
    <definedName name="Acq_Price" localSheetId="1">#REF!</definedName>
    <definedName name="Acq_Price" localSheetId="0">#REF!</definedName>
    <definedName name="Acq_Price">#REF!</definedName>
    <definedName name="Acq1_Cash">#REF!</definedName>
    <definedName name="Acq1_Date">#REF!</definedName>
    <definedName name="Acq1_Debt">#REF!</definedName>
    <definedName name="Acq2_Cash">#REF!</definedName>
    <definedName name="Acq2_Date">#REF!</definedName>
    <definedName name="Acq2_Debt">#REF!</definedName>
    <definedName name="Acq3_Cash">#REF!</definedName>
    <definedName name="Acq3_Date">#REF!</definedName>
    <definedName name="Acq3_Debt">#REF!</definedName>
    <definedName name="Acq4_Cash">#REF!</definedName>
    <definedName name="Acq4_Date">#REF!</definedName>
    <definedName name="Acq4_Debt">#REF!</definedName>
    <definedName name="AcqCosts">#REF!</definedName>
    <definedName name="AcqCPU">#REF!</definedName>
    <definedName name="acqltmebitda">#REF!</definedName>
    <definedName name="AcqPrice2">#REF!</definedName>
    <definedName name="AcqPriceMethod" localSheetId="1" hidden="1">#REF!</definedName>
    <definedName name="AcqPriceMethod" localSheetId="0" hidden="1">#REF!</definedName>
    <definedName name="AcqPriceMethod" hidden="1">#REF!</definedName>
    <definedName name="acquirer">#REF!</definedName>
    <definedName name="Acquiror">#REF!</definedName>
    <definedName name="AcquirorQuarters">#REF!</definedName>
    <definedName name="AcquisitionFee">#REF!</definedName>
    <definedName name="AcquisitionFeeToSponsor" localSheetId="1" hidden="1">#REF!</definedName>
    <definedName name="AcquisitionFeeToSponsor" localSheetId="0" hidden="1">#REF!</definedName>
    <definedName name="AcquisitionFeeToSponsor" hidden="1">#REF!</definedName>
    <definedName name="AcqValuationMethodType" localSheetId="1" hidden="1">#REF!</definedName>
    <definedName name="AcqValuationMethodType" localSheetId="0" hidden="1">#REF!</definedName>
    <definedName name="AcqValuationMethodType" hidden="1">#REF!</definedName>
    <definedName name="Acre" localSheetId="1">#REF!</definedName>
    <definedName name="Acre" localSheetId="0">#REF!</definedName>
    <definedName name="Acre">#REF!</definedName>
    <definedName name="ActEconomicVac" localSheetId="1">#REF!</definedName>
    <definedName name="ActEconomicVac" localSheetId="0">#REF!</definedName>
    <definedName name="ActEconomicVac">#REF!</definedName>
    <definedName name="ACTIVE">#REF!</definedName>
    <definedName name="Actual" localSheetId="1">#REF!</definedName>
    <definedName name="Actual" localSheetId="0">#REF!</definedName>
    <definedName name="Actual">#REF!</definedName>
    <definedName name="ACwvu.allocations." hidden="1">#REF!</definedName>
    <definedName name="ACwvu.annual._.hotel." localSheetId="1" hidden="1">#REF!</definedName>
    <definedName name="ACwvu.annual._.hotel." localSheetId="0" hidden="1">#REF!</definedName>
    <definedName name="ACwvu.annual._.hotel." hidden="1">#REF!</definedName>
    <definedName name="ACwvu.bottom._.line." localSheetId="1" hidden="1">#REF!</definedName>
    <definedName name="ACwvu.bottom._.line." localSheetId="0" hidden="1">#REF!</definedName>
    <definedName name="ACwvu.bottom._.line." hidden="1">#REF!</definedName>
    <definedName name="ACwvu.cash._.flow." hidden="1">#REF!</definedName>
    <definedName name="ACwvu.combo." localSheetId="1" hidden="1">#REF!</definedName>
    <definedName name="ACwvu.combo." localSheetId="0" hidden="1">#REF!</definedName>
    <definedName name="ACwvu.combo." hidden="1">#REF!</definedName>
    <definedName name="ACwvu.full." hidden="1">#REF!</definedName>
    <definedName name="ACwvu.offsite." hidden="1">#REF!</definedName>
    <definedName name="ACwvu.onsite." hidden="1">#REF!</definedName>
    <definedName name="ACwvu.Sommaire." localSheetId="1" hidden="1">#REF!,#REF!,#REF!,#REF!,#REF!,#REF!</definedName>
    <definedName name="ACwvu.Sommaire." localSheetId="19" hidden="1">#REF!,#REF!,#REF!,#REF!,#REF!,#REF!</definedName>
    <definedName name="ACwvu.Sommaire." localSheetId="15" hidden="1">#REF!,#REF!,#REF!,#REF!,#REF!,#REF!</definedName>
    <definedName name="ACwvu.Sommaire." localSheetId="17" hidden="1">#REF!,#REF!,#REF!,#REF!,#REF!,#REF!</definedName>
    <definedName name="ACwvu.Sommaire." localSheetId="18" hidden="1">#REF!,#REF!,#REF!,#REF!,#REF!,#REF!</definedName>
    <definedName name="ACwvu.Sommaire." localSheetId="13" hidden="1">#REF!,#REF!,#REF!,#REF!,#REF!,#REF!</definedName>
    <definedName name="ACwvu.Sommaire." localSheetId="9" hidden="1">#REF!,#REF!,#REF!,#REF!,#REF!,#REF!</definedName>
    <definedName name="ACwvu.Sommaire." localSheetId="11" hidden="1">#REF!,#REF!,#REF!,#REF!,#REF!,#REF!</definedName>
    <definedName name="ACwvu.Sommaire." localSheetId="12" hidden="1">#REF!,#REF!,#REF!,#REF!,#REF!,#REF!</definedName>
    <definedName name="ACwvu.Sommaire." localSheetId="7" hidden="1">#REF!,#REF!,#REF!,#REF!,#REF!,#REF!</definedName>
    <definedName name="ACwvu.Sommaire." localSheetId="3" hidden="1">#REF!,#REF!,#REF!,#REF!,#REF!,#REF!</definedName>
    <definedName name="ACwvu.Sommaire." localSheetId="5" hidden="1">#REF!,#REF!,#REF!,#REF!,#REF!,#REF!</definedName>
    <definedName name="ACwvu.Sommaire." localSheetId="6" hidden="1">#REF!,#REF!,#REF!,#REF!,#REF!,#REF!</definedName>
    <definedName name="ACwvu.Sommaire." localSheetId="0" hidden="1">#REF!,#REF!,#REF!,#REF!,#REF!,#REF!</definedName>
    <definedName name="ACwvu.Sommaire." hidden="1">#REF!,#REF!,#REF!,#REF!,#REF!,#REF!</definedName>
    <definedName name="ACYDilutedShares">#REF!</definedName>
    <definedName name="AD" localSheetId="1">#REF!</definedName>
    <definedName name="ad"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localSheetId="0">#REF!</definedName>
    <definedName name="AD">#REF!</definedName>
    <definedName name="Address" localSheetId="1">#REF!</definedName>
    <definedName name="Address" localSheetId="18">#REF!</definedName>
    <definedName name="Address" localSheetId="12">#REF!</definedName>
    <definedName name="Address" localSheetId="6">#REF!</definedName>
    <definedName name="Address" localSheetId="0">#REF!</definedName>
    <definedName name="Address">#REF!</definedName>
    <definedName name="Address1" localSheetId="1" hidden="1">#REF!</definedName>
    <definedName name="Address1" localSheetId="0" hidden="1">#REF!</definedName>
    <definedName name="Address1" hidden="1">#REF!</definedName>
    <definedName name="Address2" localSheetId="1" hidden="1">#REF!</definedName>
    <definedName name="Address2" localSheetId="0" hidden="1">#REF!</definedName>
    <definedName name="Address2" hidden="1">#REF!</definedName>
    <definedName name="AddToBlding">#REF!</definedName>
    <definedName name="AddToCommon">#REF!</definedName>
    <definedName name="AddToLand">#REF!</definedName>
    <definedName name="AddToPIC">#REF!</definedName>
    <definedName name="adf" localSheetId="1" hidden="1">{#N/A,#N/A,FALSE,"SCHEDULE G"}</definedName>
    <definedName name="adf" localSheetId="18"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localSheetId="12"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localSheetId="6"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adf" localSheetId="0" hidden="1">{#N/A,#N/A,FALSE,"SCHEDULE G"}</definedName>
    <definedName name="adf" hidden="1">{#N/A,#N/A,FALSE,"SCHEDULE G"}</definedName>
    <definedName name="adfa" localSheetId="1" hidden="1">{"cap_structure",#N/A,FALSE,"Graph-Mkt Cap";"price",#N/A,FALSE,"Graph-Price";"ebit",#N/A,FALSE,"Graph-EBITDA";"ebitda",#N/A,FALSE,"Graph-EBITDA"}</definedName>
    <definedName name="adfa" localSheetId="18" hidden="1">{"cap_structure",#N/A,FALSE,"Graph-Mkt Cap";"price",#N/A,FALSE,"Graph-Price";"ebit",#N/A,FALSE,"Graph-EBITDA";"ebitda",#N/A,FALSE,"Graph-EBITDA"}</definedName>
    <definedName name="adfa" localSheetId="12" hidden="1">{"cap_structure",#N/A,FALSE,"Graph-Mkt Cap";"price",#N/A,FALSE,"Graph-Price";"ebit",#N/A,FALSE,"Graph-EBITDA";"ebitda",#N/A,FALSE,"Graph-EBITDA"}</definedName>
    <definedName name="adfa" localSheetId="6" hidden="1">{"cap_structure",#N/A,FALSE,"Graph-Mkt Cap";"price",#N/A,FALSE,"Graph-Price";"ebit",#N/A,FALSE,"Graph-EBITDA";"ebitda",#N/A,FALSE,"Graph-EBITDA"}</definedName>
    <definedName name="adfa" localSheetId="0" hidden="1">{"cap_structure",#N/A,FALSE,"Graph-Mkt Cap";"price",#N/A,FALSE,"Graph-Price";"ebit",#N/A,FALSE,"Graph-EBITDA";"ebitda",#N/A,FALSE,"Graph-EBITDA"}</definedName>
    <definedName name="adfa" hidden="1">{"cap_structure",#N/A,FALSE,"Graph-Mkt Cap";"price",#N/A,FALSE,"Graph-Price";"ebit",#N/A,FALSE,"Graph-EBITDA";"ebitda",#N/A,FALSE,"Graph-EBITDA"}</definedName>
    <definedName name="adfgga" localSheetId="1" hidden="1">{"FCB_ALL",#N/A,FALSE,"FCB"}</definedName>
    <definedName name="adfgga" localSheetId="0" hidden="1">{"FCB_ALL",#N/A,FALSE,"FCB"}</definedName>
    <definedName name="adfgga" hidden="1">{"FCB_ALL",#N/A,FALSE,"FCB"}</definedName>
    <definedName name="adfghsdfgas" localSheetId="1" hidden="1">{"inputs raw data",#N/A,TRUE,"INPUT"}</definedName>
    <definedName name="adfghsdfgas" localSheetId="0" hidden="1">{"inputs raw data",#N/A,TRUE,"INPUT"}</definedName>
    <definedName name="adfghsdfgas" hidden="1">{"inputs raw data",#N/A,TRUE,"INPUT"}</definedName>
    <definedName name="ADFWAE" localSheetId="1" hidden="1">{"summary1",#N/A,TRUE,"Comps";"summary2",#N/A,TRUE,"Comps";"summary3",#N/A,TRUE,"Comps"}</definedName>
    <definedName name="ADFWAE" localSheetId="18" hidden="1">{"summary1",#N/A,TRUE,"Comps";"summary2",#N/A,TRUE,"Comps";"summary3",#N/A,TRUE,"Comps"}</definedName>
    <definedName name="ADFWAE" localSheetId="12" hidden="1">{"summary1",#N/A,TRUE,"Comps";"summary2",#N/A,TRUE,"Comps";"summary3",#N/A,TRUE,"Comps"}</definedName>
    <definedName name="ADFWAE" localSheetId="6" hidden="1">{"summary1",#N/A,TRUE,"Comps";"summary2",#N/A,TRUE,"Comps";"summary3",#N/A,TRUE,"Comps"}</definedName>
    <definedName name="ADFWAE" localSheetId="0" hidden="1">{"summary1",#N/A,TRUE,"Comps";"summary2",#N/A,TRUE,"Comps";"summary3",#N/A,TRUE,"Comps"}</definedName>
    <definedName name="ADFWAE" hidden="1">{"summary1",#N/A,TRUE,"Comps";"summary2",#N/A,TRUE,"Comps";"summary3",#N/A,TRUE,"Comps"}</definedName>
    <definedName name="adgad"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jAggVac" localSheetId="1">#REF!</definedName>
    <definedName name="AdjAggVac" localSheetId="0">#REF!</definedName>
    <definedName name="AdjAggVac">#REF!</definedName>
    <definedName name="AdjAggVacGR" localSheetId="1">#REF!</definedName>
    <definedName name="AdjAggVacGR" localSheetId="0">#REF!</definedName>
    <definedName name="AdjAggVacGR">#REF!</definedName>
    <definedName name="AdjExp" localSheetId="1">#REF!</definedName>
    <definedName name="AdjExp" localSheetId="0">#REF!</definedName>
    <definedName name="AdjExp">#REF!</definedName>
    <definedName name="AdjNOI" localSheetId="1">#REF!</definedName>
    <definedName name="AdjNOI" localSheetId="0">#REF!</definedName>
    <definedName name="AdjNOI">#REF!</definedName>
    <definedName name="AdjOccRate" localSheetId="1">#REF!</definedName>
    <definedName name="AdjOccRate" localSheetId="0">#REF!</definedName>
    <definedName name="AdjOccRate">#REF!</definedName>
    <definedName name="AdjstedHistSelection" localSheetId="1" hidden="1">#REF!</definedName>
    <definedName name="AdjstedHistSelection" localSheetId="0" hidden="1">#REF!</definedName>
    <definedName name="AdjstedHistSelection" hidden="1">#REF!</definedName>
    <definedName name="AdjUCF" localSheetId="1">#REF!</definedName>
    <definedName name="AdjUCF" localSheetId="0">#REF!</definedName>
    <definedName name="AdjUCF">#REF!</definedName>
    <definedName name="Adjusted_Acquisition_Cost">#REF!</definedName>
    <definedName name="AdjustedHistoricalNOI" localSheetId="1" hidden="1">#REF!</definedName>
    <definedName name="AdjustedHistoricalNOI" localSheetId="0" hidden="1">#REF!</definedName>
    <definedName name="AdjustedHistoricalNOI" hidden="1">#REF!</definedName>
    <definedName name="AdministrativeExpensesNotes" localSheetId="1" hidden="1">#REF!</definedName>
    <definedName name="AdministrativeExpensesNotes" localSheetId="0" hidden="1">#REF!</definedName>
    <definedName name="AdministrativeExpensesNotes" hidden="1">#REF!</definedName>
    <definedName name="ADS" localSheetId="1">#REF!</definedName>
    <definedName name="ads" localSheetId="18" hidden="1">{"inputs raw data",#N/A,TRUE,"INPUT"}</definedName>
    <definedName name="ads" localSheetId="12" hidden="1">{"inputs raw data",#N/A,TRUE,"INPUT"}</definedName>
    <definedName name="ads" localSheetId="6" hidden="1">{"inputs raw data",#N/A,TRUE,"INPUT"}</definedName>
    <definedName name="ADS" localSheetId="0">#REF!</definedName>
    <definedName name="ADS">#REF!</definedName>
    <definedName name="adsf" localSheetId="1" hidden="1">{"sheet a",#N/A,FALSE,"A";"2 9 casflow",#N/A,FALSE,"B"}</definedName>
    <definedName name="adsf" localSheetId="0" hidden="1">{"sheet a",#N/A,FALSE,"A";"2 9 casflow",#N/A,FALSE,"B"}</definedName>
    <definedName name="adsf" hidden="1">{"sheet a",#N/A,FALSE,"A";"2 9 casflow",#N/A,FALSE,"B"}</definedName>
    <definedName name="ADSFA" localSheetId="1" hidden="1">{"inputs raw data",#N/A,TRUE,"INPUT"}</definedName>
    <definedName name="ADSFA" localSheetId="18" hidden="1">{"inputs raw data",#N/A,TRUE,"INPUT"}</definedName>
    <definedName name="ADSFA" localSheetId="12" hidden="1">{"inputs raw data",#N/A,TRUE,"INPUT"}</definedName>
    <definedName name="ADSFA" localSheetId="6" hidden="1">{"inputs raw data",#N/A,TRUE,"INPUT"}</definedName>
    <definedName name="ADSFA" localSheetId="0" hidden="1">{"inputs raw data",#N/A,TRUE,"INPUT"}</definedName>
    <definedName name="ADSFA" hidden="1">{"inputs raw data",#N/A,TRUE,"INPUT"}</definedName>
    <definedName name="Advertising">#REF!</definedName>
    <definedName name="AEECY">#REF!</definedName>
    <definedName name="AEENY">#REF!</definedName>
    <definedName name="AEWEW" localSheetId="1" hidden="1">{"inputs raw data",#N/A,TRUE,"INPUT"}</definedName>
    <definedName name="AEWEW" localSheetId="18" hidden="1">{"inputs raw data",#N/A,TRUE,"INPUT"}</definedName>
    <definedName name="AEWEW" localSheetId="12" hidden="1">{"inputs raw data",#N/A,TRUE,"INPUT"}</definedName>
    <definedName name="AEWEW" localSheetId="6" hidden="1">{"inputs raw data",#N/A,TRUE,"INPUT"}</definedName>
    <definedName name="AEWEW" localSheetId="0" hidden="1">{"inputs raw data",#N/A,TRUE,"INPUT"}</definedName>
    <definedName name="AEWEW" hidden="1">{"inputs raw data",#N/A,TRUE,"INPUT"}</definedName>
    <definedName name="af" localSheetId="1" hidden="1">{"Summaryall",#N/A,FALSE,"Model";"5Officeall",#N/A,FALSE,"Office-Retail Argus 2002-2006";"Officelegal",#N/A,FALSE,"Formatted Office-Retail Page";"Joint Ventures",#N/A,FALSE,"Joint Ventures";"Hotelall",#N/A,FALSE,"Hotel";"RDVall",#N/A,FALSE,"LDV";"Otherall",#N/A,FALSE,"Other";"Dispoall",#N/A,FALSE,"Dispositions"}</definedName>
    <definedName name="af" localSheetId="0" hidden="1">{"Summaryall",#N/A,FALSE,"Model";"5Officeall",#N/A,FALSE,"Office-Retail Argus 2002-2006";"Officelegal",#N/A,FALSE,"Formatted Office-Retail Page";"Joint Ventures",#N/A,FALSE,"Joint Ventures";"Hotelall",#N/A,FALSE,"Hotel";"RDVall",#N/A,FALSE,"LDV";"Otherall",#N/A,FALSE,"Other";"Dispoall",#N/A,FALSE,"Dispositions"}</definedName>
    <definedName name="af" hidden="1">{"Summaryall",#N/A,FALSE,"Model";"5Officeall",#N/A,FALSE,"Office-Retail Argus 2002-2006";"Officelegal",#N/A,FALSE,"Formatted Office-Retail Page";"Joint Ventures",#N/A,FALSE,"Joint Ventures";"Hotelall",#N/A,FALSE,"Hotel";"RDVall",#N/A,FALSE,"LDV";"Otherall",#N/A,FALSE,"Other";"Dispoall",#N/A,FALSE,"Dispositions"}</definedName>
    <definedName name="agf" localSheetId="1" hidden="1">{#N/A,#N/A,FALSE,"ExecSum";#N/A,#N/A,FALSE,"total summary";#N/A,#N/A,FALSE,"Budget";#N/A,#N/A,FALSE,"CashFlow"}</definedName>
    <definedName name="agf" localSheetId="0" hidden="1">{#N/A,#N/A,FALSE,"ExecSum";#N/A,#N/A,FALSE,"total summary";#N/A,#N/A,FALSE,"Budget";#N/A,#N/A,FALSE,"CashFlow"}</definedName>
    <definedName name="agf" hidden="1">{#N/A,#N/A,FALSE,"ExecSum";#N/A,#N/A,FALSE,"total summary";#N/A,#N/A,FALSE,"Budget";#N/A,#N/A,FALSE,"CashFlow"}</definedName>
    <definedName name="AIA_COVER" localSheetId="1">#REF!</definedName>
    <definedName name="AIA_COVER" localSheetId="0">#REF!</definedName>
    <definedName name="AIA_COVER">#REF!</definedName>
    <definedName name="AIA_PAGE_2">#REF!</definedName>
    <definedName name="AIA_PAGE_3">#REF!</definedName>
    <definedName name="AInterestRate">#REF!</definedName>
    <definedName name="Al" localSheetId="1" hidden="1">{"sheet a",#N/A,FALSE,"A";"2 9 casflow",#N/A,FALSE,"B"}</definedName>
    <definedName name="Al" localSheetId="0" hidden="1">{"sheet a",#N/A,FALSE,"A";"2 9 casflow",#N/A,FALSE,"B"}</definedName>
    <definedName name="Al" hidden="1">{"sheet a",#N/A,FALSE,"A";"2 9 casflow",#N/A,FALSE,"B"}</definedName>
    <definedName name="AliasTable">#REF!</definedName>
    <definedName name="all" localSheetId="1" hidden="1">{#N/A,#N/A,FALSE,"CF Consolidated 2";#N/A,#N/A,FALSE,"Retail Assump";#N/A,#N/A,FALSE,"CF Retail";#N/A,#N/A,FALSE,"Garage Assumpt 1";#N/A,#N/A,FALSE,"Garage Op Proj";#N/A,#N/A,FALSE,"Hist I&amp;E";#N/A,#N/A,FALSE,"Rent Roll";#N/A,#N/A,FALSE,"RE Taxes";#N/A,#N/A,FALSE,"CAM - BH";#N/A,#N/A,FALSE,"Comm.Condo CAM"}</definedName>
    <definedName name="all" localSheetId="0" hidden="1">{#N/A,#N/A,FALSE,"CF Consolidated 2";#N/A,#N/A,FALSE,"Retail Assump";#N/A,#N/A,FALSE,"CF Retail";#N/A,#N/A,FALSE,"Garage Assumpt 1";#N/A,#N/A,FALSE,"Garage Op Proj";#N/A,#N/A,FALSE,"Hist I&amp;E";#N/A,#N/A,FALSE,"Rent Roll";#N/A,#N/A,FALSE,"RE Taxes";#N/A,#N/A,FALSE,"CAM - BH";#N/A,#N/A,FALSE,"Comm.Condo CAM"}</definedName>
    <definedName name="all" hidden="1">{#N/A,#N/A,FALSE,"CF Consolidated 2";#N/A,#N/A,FALSE,"Retail Assump";#N/A,#N/A,FALSE,"CF Retail";#N/A,#N/A,FALSE,"Garage Assumpt 1";#N/A,#N/A,FALSE,"Garage Op Proj";#N/A,#N/A,FALSE,"Hist I&amp;E";#N/A,#N/A,FALSE,"Rent Roll";#N/A,#N/A,FALSE,"RE Taxes";#N/A,#N/A,FALSE,"CAM - BH";#N/A,#N/A,FALSE,"Comm.Condo CAM"}</definedName>
    <definedName name="ALL_DATA2">#REF!</definedName>
    <definedName name="AllInrate" localSheetId="1">#REF!</definedName>
    <definedName name="AllInrate" localSheetId="0">#REF!</definedName>
    <definedName name="AllInrate">#REF!</definedName>
    <definedName name="AllocMethod" localSheetId="1">#REF!</definedName>
    <definedName name="AllocMethod" localSheetId="0">#REF!</definedName>
    <definedName name="AllocMethod">#REF!</definedName>
    <definedName name="AllTables" localSheetId="1">{4}</definedName>
    <definedName name="AllTables" localSheetId="0">{4}</definedName>
    <definedName name="AllTables">{4}</definedName>
    <definedName name="Alltabless" localSheetId="1">{4}</definedName>
    <definedName name="Alltabless" localSheetId="0">{4}</definedName>
    <definedName name="Alltabless">{4}</definedName>
    <definedName name="ALTMEBITDA">#REF!</definedName>
    <definedName name="AMC">#REF!</definedName>
    <definedName name="amo">#REF!</definedName>
    <definedName name="Amo_Print">#REF!</definedName>
    <definedName name="amort" localSheetId="15">#REF!</definedName>
    <definedName name="amort" localSheetId="17">#REF!</definedName>
    <definedName name="amort" localSheetId="18">#REF!</definedName>
    <definedName name="amort" localSheetId="9">#REF!</definedName>
    <definedName name="amort" localSheetId="11">#REF!</definedName>
    <definedName name="amort" localSheetId="12">#REF!</definedName>
    <definedName name="amort" localSheetId="3">#REF!</definedName>
    <definedName name="amort" localSheetId="5">#REF!</definedName>
    <definedName name="amort" localSheetId="6">#REF!</definedName>
    <definedName name="amort">#REF!</definedName>
    <definedName name="AMORT_TABLE">#REF!</definedName>
    <definedName name="AmortByMnth">#REF!</definedName>
    <definedName name="Amortizing?">#REF!</definedName>
    <definedName name="AmortPeriod">#REF!</definedName>
    <definedName name="AMP_SUMMARY">#REF!</definedName>
    <definedName name="AMT_MAX_YR" localSheetId="1">#REF!</definedName>
    <definedName name="AMT_MAX_YR" localSheetId="0">#REF!</definedName>
    <definedName name="AMT_MAX_YR">#REF!</definedName>
    <definedName name="AmtDrawnCredit">#REF!</definedName>
    <definedName name="AMVE">#REF!</definedName>
    <definedName name="AnalysisStartDate" localSheetId="1">#REF!</definedName>
    <definedName name="AnalysisStartDate" localSheetId="19">#REF!</definedName>
    <definedName name="AnalysisStartDate" localSheetId="15">#REF!</definedName>
    <definedName name="AnalysisStartDate" localSheetId="17">#REF!</definedName>
    <definedName name="AnalysisStartDate" localSheetId="18">#REF!</definedName>
    <definedName name="AnalysisStartDate" localSheetId="13">#REF!</definedName>
    <definedName name="AnalysisStartDate" localSheetId="9">#REF!</definedName>
    <definedName name="AnalysisStartDate" localSheetId="11">#REF!</definedName>
    <definedName name="AnalysisStartDate" localSheetId="12">#REF!</definedName>
    <definedName name="AnalysisStartDate" localSheetId="7">#REF!</definedName>
    <definedName name="AnalysisStartDate" localSheetId="3">#REF!</definedName>
    <definedName name="AnalysisStartDate" localSheetId="5">#REF!</definedName>
    <definedName name="AnalysisStartDate" localSheetId="6">#REF!</definedName>
    <definedName name="AnalysisStartDate" localSheetId="0">#REF!</definedName>
    <definedName name="AnalysisStartDate">#REF!</definedName>
    <definedName name="Analyst_Names">#REF!</definedName>
    <definedName name="aname">#REF!</definedName>
    <definedName name="andrew" localSheetId="1" hidden="1">{"eca",#N/A,TRUE,"E-C1 (R)";"ecb",#N/A,TRUE,"E-C1 (R)"}</definedName>
    <definedName name="andrew" localSheetId="15" hidden="1">{"eca",#N/A,TRUE,"E-C1 (R)";"ecb",#N/A,TRUE,"E-C1 (R)"}</definedName>
    <definedName name="andrew" localSheetId="17" hidden="1">{"eca",#N/A,TRUE,"E-C1 (R)";"ecb",#N/A,TRUE,"E-C1 (R)"}</definedName>
    <definedName name="andrew" localSheetId="18" hidden="1">{"eca",#N/A,TRUE,"E-C1 (R)";"ecb",#N/A,TRUE,"E-C1 (R)"}</definedName>
    <definedName name="andrew" localSheetId="9" hidden="1">{"eca",#N/A,TRUE,"E-C1 (R)";"ecb",#N/A,TRUE,"E-C1 (R)"}</definedName>
    <definedName name="andrew" localSheetId="11" hidden="1">{"eca",#N/A,TRUE,"E-C1 (R)";"ecb",#N/A,TRUE,"E-C1 (R)"}</definedName>
    <definedName name="andrew" localSheetId="12" hidden="1">{"eca",#N/A,TRUE,"E-C1 (R)";"ecb",#N/A,TRUE,"E-C1 (R)"}</definedName>
    <definedName name="andrew" localSheetId="3" hidden="1">{"eca",#N/A,TRUE,"E-C1 (R)";"ecb",#N/A,TRUE,"E-C1 (R)"}</definedName>
    <definedName name="andrew" localSheetId="5" hidden="1">{"eca",#N/A,TRUE,"E-C1 (R)";"ecb",#N/A,TRUE,"E-C1 (R)"}</definedName>
    <definedName name="andrew" localSheetId="6" hidden="1">{"eca",#N/A,TRUE,"E-C1 (R)";"ecb",#N/A,TRUE,"E-C1 (R)"}</definedName>
    <definedName name="andrew" localSheetId="0" hidden="1">{"eca",#N/A,TRUE,"E-C1 (R)";"ecb",#N/A,TRUE,"E-C1 (R)"}</definedName>
    <definedName name="andrew" hidden="1">{"eca",#N/A,TRUE,"E-C1 (R)";"ecb",#N/A,TRUE,"E-C1 (R)"}</definedName>
    <definedName name="ANetDebt">#REF!</definedName>
    <definedName name="ANICY">#REF!</definedName>
    <definedName name="ANINY">#REF!</definedName>
    <definedName name="Annual_Amort_Table">#REF!</definedName>
    <definedName name="AnnualEGRCF" localSheetId="1" hidden="1">#REF!</definedName>
    <definedName name="AnnualEGRCF" localSheetId="0" hidden="1">#REF!</definedName>
    <definedName name="AnnualEGRCF" hidden="1">#REF!</definedName>
    <definedName name="AnnualHistoricalDates" localSheetId="1" hidden="1">#REF!</definedName>
    <definedName name="AnnualHistoricalDates" localSheetId="0" hidden="1">#REF!</definedName>
    <definedName name="AnnualHistoricalDates" hidden="1">#REF!</definedName>
    <definedName name="Annually" localSheetId="1" hidden="1">#REF!</definedName>
    <definedName name="Annually" localSheetId="0" hidden="1">#REF!</definedName>
    <definedName name="Annually" hidden="1">#REF!</definedName>
    <definedName name="AnnualNOI" localSheetId="1" hidden="1">#REF!</definedName>
    <definedName name="AnnualNOI" localSheetId="0" hidden="1">#REF!</definedName>
    <definedName name="AnnualNOI" hidden="1">#REF!</definedName>
    <definedName name="AnnualOrMonthlyDetail" localSheetId="1" hidden="1">#REF!</definedName>
    <definedName name="AnnualOrMonthlyDetail" localSheetId="0" hidden="1">#REF!</definedName>
    <definedName name="AnnualOrMonthlyDetail" hidden="1">#REF!</definedName>
    <definedName name="AnnualPartnershipExpenses" localSheetId="1" hidden="1">#REF!</definedName>
    <definedName name="AnnualPartnershipExpenses" localSheetId="0" hidden="1">#REF!</definedName>
    <definedName name="AnnualPartnershipExpenses" hidden="1">#REF!</definedName>
    <definedName name="anoigrowth">#REF!</definedName>
    <definedName name="anscount" hidden="1">1</definedName>
    <definedName name="ANYDilutedShares">#REF!</definedName>
    <definedName name="Aok" localSheetId="1" hidden="1">{"Outflow 1",#N/A,FALSE,"Outflows-Inflows";"Outflow 2",#N/A,FALSE,"Outflows-Inflows";"Inflow 1",#N/A,FALSE,"Outflows-Inflows";"Inflow 2",#N/A,FALSE,"Outflows-Inflows"}</definedName>
    <definedName name="Aok" localSheetId="0" hidden="1">{"Outflow 1",#N/A,FALSE,"Outflows-Inflows";"Outflow 2",#N/A,FALSE,"Outflows-Inflows";"Inflow 1",#N/A,FALSE,"Outflows-Inflows";"Inflow 2",#N/A,FALSE,"Outflows-Inflows"}</definedName>
    <definedName name="Aok" hidden="1">{"Outflow 1",#N/A,FALSE,"Outflows-Inflows";"Outflow 2",#N/A,FALSE,"Outflows-Inflows";"Inflow 1",#N/A,FALSE,"Outflows-Inflows";"Inflow 2",#N/A,FALSE,"Outflows-Inflows"}</definedName>
    <definedName name="aone" localSheetId="1" hidden="1">{"Pavilion-Investor",#N/A,FALSE,"Pavilion";"Pavilion-Property",#N/A,FALSE,"Pavilion"}</definedName>
    <definedName name="aone" localSheetId="0" hidden="1">{"Pavilion-Investor",#N/A,FALSE,"Pavilion";"Pavilion-Property",#N/A,FALSE,"Pavilion"}</definedName>
    <definedName name="aone" hidden="1">{"Pavilion-Investor",#N/A,FALSE,"Pavilion";"Pavilion-Property",#N/A,FALSE,"Pavilion"}</definedName>
    <definedName name="Appraised_LTV" localSheetId="19">#REF!</definedName>
    <definedName name="Appraised_LTV" localSheetId="15">#REF!</definedName>
    <definedName name="Appraised_LTV" localSheetId="17">#REF!</definedName>
    <definedName name="Appraised_LTV" localSheetId="18">#REF!</definedName>
    <definedName name="Appraised_LTV" localSheetId="13">#REF!</definedName>
    <definedName name="Appraised_LTV" localSheetId="9">#REF!</definedName>
    <definedName name="Appraised_LTV" localSheetId="11">#REF!</definedName>
    <definedName name="Appraised_LTV" localSheetId="12">#REF!</definedName>
    <definedName name="Appraised_LTV" localSheetId="7">#REF!</definedName>
    <definedName name="Appraised_LTV" localSheetId="3">#REF!</definedName>
    <definedName name="Appraised_LTV" localSheetId="5">#REF!</definedName>
    <definedName name="Appraised_LTV" localSheetId="6">#REF!</definedName>
    <definedName name="Appraised_LTV">#REF!</definedName>
    <definedName name="Appraiser_s_Rent" localSheetId="1">#REF!</definedName>
    <definedName name="Appraiser_s_Rent" localSheetId="0">#REF!</definedName>
    <definedName name="Appraiser_s_Rent">#REF!</definedName>
    <definedName name="ApprCapRate" localSheetId="1">#REF!</definedName>
    <definedName name="ApprCapRate" localSheetId="0">#REF!</definedName>
    <definedName name="ApprCapRate">#REF!</definedName>
    <definedName name="ApprsdValue" localSheetId="1">#REF!</definedName>
    <definedName name="ApprsdValue" localSheetId="0">#REF!</definedName>
    <definedName name="ApprsdValue">#REF!</definedName>
    <definedName name="ApprUCF" localSheetId="1">#REF!</definedName>
    <definedName name="ApprUCF" localSheetId="0">#REF!</definedName>
    <definedName name="ApprUCF">#REF!</definedName>
    <definedName name="APrice">#REF!</definedName>
    <definedName name="apthigh">#REF!</definedName>
    <definedName name="apttype">#REF!</definedName>
    <definedName name="ApvdCashFlow" localSheetId="1">#REF!</definedName>
    <definedName name="ApvdCashFlow" localSheetId="0">#REF!</definedName>
    <definedName name="ApvdCashFlow">#REF!</definedName>
    <definedName name="aqret" localSheetId="1" hidden="1">{"summary",#N/A,TRUE,"SUMMARY";"oneyear",#N/A,TRUE,"PROJECTIONS"}</definedName>
    <definedName name="aqret" localSheetId="0" hidden="1">{"summary",#N/A,TRUE,"SUMMARY";"oneyear",#N/A,TRUE,"PROJECTIONS"}</definedName>
    <definedName name="aqret" hidden="1">{"summary",#N/A,TRUE,"SUMMARY";"oneyear",#N/A,TRUE,"PROJECTIONS"}</definedName>
    <definedName name="AREA10" localSheetId="1">#REF!</definedName>
    <definedName name="AREA10" localSheetId="0">#REF!</definedName>
    <definedName name="AREA10">#REF!</definedName>
    <definedName name="AREA10SF" localSheetId="1">#REF!</definedName>
    <definedName name="AREA10SF" localSheetId="0">#REF!</definedName>
    <definedName name="AREA10SF">#REF!</definedName>
    <definedName name="AREA11" localSheetId="1">#REF!</definedName>
    <definedName name="AREA11" localSheetId="0">#REF!</definedName>
    <definedName name="AREA11">#REF!</definedName>
    <definedName name="AREA11SF" localSheetId="1">#REF!</definedName>
    <definedName name="AREA11SF" localSheetId="0">#REF!</definedName>
    <definedName name="AREA11SF">#REF!</definedName>
    <definedName name="AREA12" localSheetId="1">#REF!</definedName>
    <definedName name="AREA12" localSheetId="0">#REF!</definedName>
    <definedName name="AREA12">#REF!</definedName>
    <definedName name="AREA12SF" localSheetId="1">#REF!</definedName>
    <definedName name="AREA12SF" localSheetId="0">#REF!</definedName>
    <definedName name="AREA12SF">#REF!</definedName>
    <definedName name="AREA13" localSheetId="1">#REF!</definedName>
    <definedName name="AREA13" localSheetId="0">#REF!</definedName>
    <definedName name="AREA13">#REF!</definedName>
    <definedName name="AREA13SF" localSheetId="1">#REF!</definedName>
    <definedName name="AREA13SF" localSheetId="0">#REF!</definedName>
    <definedName name="AREA13SF">#REF!</definedName>
    <definedName name="AREA14" localSheetId="1">#REF!</definedName>
    <definedName name="AREA14" localSheetId="0">#REF!</definedName>
    <definedName name="AREA14">#REF!</definedName>
    <definedName name="AREA14SF" localSheetId="1">#REF!</definedName>
    <definedName name="AREA14SF" localSheetId="0">#REF!</definedName>
    <definedName name="AREA14SF">#REF!</definedName>
    <definedName name="AREA15" localSheetId="1">#REF!</definedName>
    <definedName name="AREA15" localSheetId="0">#REF!</definedName>
    <definedName name="AREA15">#REF!</definedName>
    <definedName name="AREA15SF" localSheetId="1">#REF!</definedName>
    <definedName name="AREA15SF" localSheetId="0">#REF!</definedName>
    <definedName name="AREA15SF">#REF!</definedName>
    <definedName name="AREA1SF" localSheetId="1">#REF!</definedName>
    <definedName name="AREA1SF" localSheetId="0">#REF!</definedName>
    <definedName name="AREA1SF">#REF!</definedName>
    <definedName name="AREA2SF" localSheetId="1">#REF!</definedName>
    <definedName name="AREA2SF" localSheetId="0">#REF!</definedName>
    <definedName name="AREA2SF">#REF!</definedName>
    <definedName name="AREA3" localSheetId="1">#REF!</definedName>
    <definedName name="AREA3" localSheetId="0">#REF!</definedName>
    <definedName name="AREA3">#REF!</definedName>
    <definedName name="AREA3SF" localSheetId="1">#REF!</definedName>
    <definedName name="AREA3SF" localSheetId="0">#REF!</definedName>
    <definedName name="AREA3SF">#REF!</definedName>
    <definedName name="AREA4" localSheetId="1">#REF!</definedName>
    <definedName name="AREA4" localSheetId="0">#REF!</definedName>
    <definedName name="AREA4">#REF!</definedName>
    <definedName name="AREA4SF" localSheetId="1">#REF!</definedName>
    <definedName name="AREA4SF" localSheetId="0">#REF!</definedName>
    <definedName name="AREA4SF">#REF!</definedName>
    <definedName name="AREA5" localSheetId="1">#REF!</definedName>
    <definedName name="AREA5" localSheetId="0">#REF!</definedName>
    <definedName name="AREA5">#REF!</definedName>
    <definedName name="AREA5SF" localSheetId="1">#REF!</definedName>
    <definedName name="AREA5SF" localSheetId="0">#REF!</definedName>
    <definedName name="AREA5SF">#REF!</definedName>
    <definedName name="AREA6" localSheetId="1">#REF!</definedName>
    <definedName name="AREA6" localSheetId="0">#REF!</definedName>
    <definedName name="AREA6">#REF!</definedName>
    <definedName name="AREA6SF" localSheetId="1">#REF!</definedName>
    <definedName name="AREA6SF" localSheetId="0">#REF!</definedName>
    <definedName name="AREA6SF">#REF!</definedName>
    <definedName name="AREA7" localSheetId="1">#REF!</definedName>
    <definedName name="AREA7" localSheetId="0">#REF!</definedName>
    <definedName name="AREA7">#REF!</definedName>
    <definedName name="AREA7SF" localSheetId="1">#REF!</definedName>
    <definedName name="AREA7SF" localSheetId="0">#REF!</definedName>
    <definedName name="AREA7SF">#REF!</definedName>
    <definedName name="AREA8" localSheetId="1">#REF!</definedName>
    <definedName name="AREA8" localSheetId="0">#REF!</definedName>
    <definedName name="AREA8">#REF!</definedName>
    <definedName name="AREA8SF" localSheetId="1">#REF!</definedName>
    <definedName name="AREA8SF" localSheetId="0">#REF!</definedName>
    <definedName name="AREA8SF">#REF!</definedName>
    <definedName name="AREA9" localSheetId="1">#REF!</definedName>
    <definedName name="AREA9" localSheetId="0">#REF!</definedName>
    <definedName name="AREA9">#REF!</definedName>
    <definedName name="AREA9SF" localSheetId="1">#REF!</definedName>
    <definedName name="AREA9SF" localSheetId="0">#REF!</definedName>
    <definedName name="AREA9SF">#REF!</definedName>
    <definedName name="AreSameNumberOfUnits" localSheetId="1" hidden="1">#REF!</definedName>
    <definedName name="AreSameNumberOfUnits" localSheetId="0" hidden="1">#REF!</definedName>
    <definedName name="AreSameNumberOfUnits" hidden="1">#REF!</definedName>
    <definedName name="AreSameNumberOfUnitsOld" localSheetId="1" hidden="1">#REF!</definedName>
    <definedName name="AreSameNumberOfUnitsOld" localSheetId="0" hidden="1">#REF!</definedName>
    <definedName name="AreSameNumberOfUnitsOld" hidden="1">#REF!</definedName>
    <definedName name="arew" localSheetId="1" hidden="1">{"cap_structure",#N/A,FALSE,"Graph-Mkt Cap";"price",#N/A,FALSE,"Graph-Price";"ebit",#N/A,FALSE,"Graph-EBITDA";"ebitda",#N/A,FALSE,"Graph-EBITDA"}</definedName>
    <definedName name="arew" localSheetId="18" hidden="1">{"cap_structure",#N/A,FALSE,"Graph-Mkt Cap";"price",#N/A,FALSE,"Graph-Price";"ebit",#N/A,FALSE,"Graph-EBITDA";"ebitda",#N/A,FALSE,"Graph-EBITDA"}</definedName>
    <definedName name="arew" localSheetId="12" hidden="1">{"cap_structure",#N/A,FALSE,"Graph-Mkt Cap";"price",#N/A,FALSE,"Graph-Price";"ebit",#N/A,FALSE,"Graph-EBITDA";"ebitda",#N/A,FALSE,"Graph-EBITDA"}</definedName>
    <definedName name="arew" localSheetId="6" hidden="1">{"cap_structure",#N/A,FALSE,"Graph-Mkt Cap";"price",#N/A,FALSE,"Graph-Price";"ebit",#N/A,FALSE,"Graph-EBITDA";"ebitda",#N/A,FALSE,"Graph-EBITDA"}</definedName>
    <definedName name="arew" localSheetId="0"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1" hidden="1">{"inputs raw data",#N/A,TRUE,"INPUT"}</definedName>
    <definedName name="arg" localSheetId="18" hidden="1">{"inputs raw data",#N/A,TRUE,"INPUT"}</definedName>
    <definedName name="arg" localSheetId="12" hidden="1">{"inputs raw data",#N/A,TRUE,"INPUT"}</definedName>
    <definedName name="arg" localSheetId="6" hidden="1">{"inputs raw data",#N/A,TRUE,"INPUT"}</definedName>
    <definedName name="arg" localSheetId="0" hidden="1">{"inputs raw data",#N/A,TRUE,"INPUT"}</definedName>
    <definedName name="arg" hidden="1">{"inputs raw data",#N/A,TRUE,"INPUT"}</definedName>
    <definedName name="arsf" localSheetId="1">#REF!</definedName>
    <definedName name="arsf" localSheetId="0">#REF!</definedName>
    <definedName name="arsf">#REF!</definedName>
    <definedName name="as" localSheetId="1" hidden="1">{"Outflow 1",#N/A,FALSE,"Outflows-Inflows";"Outflow 2",#N/A,FALSE,"Outflows-Inflows";"Inflow 1",#N/A,FALSE,"Outflows-Inflows";"Inflow 2",#N/A,FALSE,"Outflows-Inflows"}</definedName>
    <definedName name="as" localSheetId="18" hidden="1">{"Outflow 1",#N/A,FALSE,"Outflows-Inflows";"Outflow 2",#N/A,FALSE,"Outflows-Inflows";"Inflow 1",#N/A,FALSE,"Outflows-Inflows";"Inflow 2",#N/A,FALSE,"Outflows-Inflows"}</definedName>
    <definedName name="as" localSheetId="12" hidden="1">{"Outflow 1",#N/A,FALSE,"Outflows-Inflows";"Outflow 2",#N/A,FALSE,"Outflows-Inflows";"Inflow 1",#N/A,FALSE,"Outflows-Inflows";"Inflow 2",#N/A,FALSE,"Outflows-Inflows"}</definedName>
    <definedName name="as" localSheetId="6" hidden="1">{"Outflow 1",#N/A,FALSE,"Outflows-Inflows";"Outflow 2",#N/A,FALSE,"Outflows-Inflows";"Inflow 1",#N/A,FALSE,"Outflows-Inflows";"Inflow 2",#N/A,FALSE,"Outflows-Inflows"}</definedName>
    <definedName name="as" localSheetId="0" hidden="1">{"Outflow 1",#N/A,FALSE,"Outflows-Inflows";"Outflow 2",#N/A,FALSE,"Outflows-Inflows";"Inflow 1",#N/A,FALSE,"Outflows-Inflows";"Inflow 2",#N/A,FALSE,"Outflows-Inflows"}</definedName>
    <definedName name="as" hidden="1">{"Outflow 1",#N/A,FALSE,"Outflows-Inflows";"Outflow 2",#N/A,FALSE,"Outflows-Inflows";"Inflow 1",#N/A,FALSE,"Outflows-Inflows";"Inflow 2",#N/A,FALSE,"Outflows-Inflows"}</definedName>
    <definedName name="AS_OF_RIGHT_ESTIMATE9_28_04.xls_Summary___B_10" localSheetId="1">#REF!</definedName>
    <definedName name="AS_OF_RIGHT_ESTIMATE9_28_04.xls_Summary___B_10" localSheetId="0">#REF!</definedName>
    <definedName name="AS_OF_RIGHT_ESTIMATE9_28_04.xls_Summary___B_10">#REF!</definedName>
    <definedName name="AS2DocOpenMode" hidden="1">"AS2DocumentEdit"</definedName>
    <definedName name="AS2NamedRange" hidden="1">2</definedName>
    <definedName name="ASD" localSheetId="1">#REF!</definedName>
    <definedName name="asd" localSheetId="18" hidden="1">#REF!</definedName>
    <definedName name="asd" localSheetId="12" hidden="1">#REF!</definedName>
    <definedName name="asd" localSheetId="6" hidden="1">#REF!</definedName>
    <definedName name="ASD" localSheetId="0">#REF!</definedName>
    <definedName name="ASD">#REF!</definedName>
    <definedName name="asdasd" localSheetId="1" hidden="1">{"CASHFLOW",#N/A,FALSE,"Northpointe"}</definedName>
    <definedName name="asdasd" localSheetId="0" hidden="1">{"CASHFLOW",#N/A,FALSE,"Northpointe"}</definedName>
    <definedName name="asdasd" hidden="1">{"CASHFLOW",#N/A,FALSE,"Northpointe"}</definedName>
    <definedName name="asdf" localSheetId="1" hidden="1">{"detail1",#N/A,FALSE,"Sheet1";"detail2",#N/A,FALSE,"Sheet1";"detail3",#N/A,FALSE,"Sheet1";"detail4",#N/A,FALSE,"Sheet1";"detail5",#N/A,FALSE,"Sheet1";"detail6",#N/A,FALSE,"Sheet1";"detail7",#N/A,FALSE,"Sheet1";"detail8",#N/A,FALSE,"Sheet1";"detail9",#N/A,FALSE,"Sheet1"}</definedName>
    <definedName name="asdf" localSheetId="18" hidden="1">{"detail1",#N/A,FALSE,"Sheet1";"detail2",#N/A,FALSE,"Sheet1";"detail3",#N/A,FALSE,"Sheet1";"detail4",#N/A,FALSE,"Sheet1";"detail5",#N/A,FALSE,"Sheet1";"detail6",#N/A,FALSE,"Sheet1";"detail7",#N/A,FALSE,"Sheet1";"detail8",#N/A,FALSE,"Sheet1";"detail9",#N/A,FALSE,"Sheet1"}</definedName>
    <definedName name="asdf" localSheetId="12" hidden="1">{"detail1",#N/A,FALSE,"Sheet1";"detail2",#N/A,FALSE,"Sheet1";"detail3",#N/A,FALSE,"Sheet1";"detail4",#N/A,FALSE,"Sheet1";"detail5",#N/A,FALSE,"Sheet1";"detail6",#N/A,FALSE,"Sheet1";"detail7",#N/A,FALSE,"Sheet1";"detail8",#N/A,FALSE,"Sheet1";"detail9",#N/A,FALSE,"Sheet1"}</definedName>
    <definedName name="asdf" localSheetId="6" hidden="1">{"detail1",#N/A,FALSE,"Sheet1";"detail2",#N/A,FALSE,"Sheet1";"detail3",#N/A,FALSE,"Sheet1";"detail4",#N/A,FALSE,"Sheet1";"detail5",#N/A,FALSE,"Sheet1";"detail6",#N/A,FALSE,"Sheet1";"detail7",#N/A,FALSE,"Sheet1";"detail8",#N/A,FALSE,"Sheet1";"detail9",#N/A,FALSE,"Sheet1"}</definedName>
    <definedName name="asdf" localSheetId="0" hidden="1">{"detail1",#N/A,FALSE,"Sheet1";"detail2",#N/A,FALSE,"Sheet1";"detail3",#N/A,FALSE,"Sheet1";"detail4",#N/A,FALSE,"Sheet1";"detail5",#N/A,FALSE,"Sheet1";"detail6",#N/A,FALSE,"Sheet1";"detail7",#N/A,FALSE,"Sheet1";"detail8",#N/A,FALSE,"Sheet1";"detail9",#N/A,FALSE,"Sheet1"}</definedName>
    <definedName name="asdf" hidden="1">{"detail1",#N/A,FALSE,"Sheet1";"detail2",#N/A,FALSE,"Sheet1";"detail3",#N/A,FALSE,"Sheet1";"detail4",#N/A,FALSE,"Sheet1";"detail5",#N/A,FALSE,"Sheet1";"detail6",#N/A,FALSE,"Sheet1";"detail7",#N/A,FALSE,"Sheet1";"detail8",#N/A,FALSE,"Sheet1";"detail9",#N/A,FALSE,"Sheet1"}</definedName>
    <definedName name="asdfas" localSheetId="1" hidden="1">{"print 1.6",#N/A,FALSE,"Sheet1";"print 2.6",#N/A,FALSE,"Sheet1";"print 3.6",#N/A,FALSE,"Sheet1";"print 4.6",#N/A,FALSE,"Sheet1";"print 5.6",#N/A,FALSE,"Sheet1";"print 6.6",#N/A,FALSE,"Sheet1"}</definedName>
    <definedName name="asdfas" localSheetId="18" hidden="1">{"print 1.6",#N/A,FALSE,"Sheet1";"print 2.6",#N/A,FALSE,"Sheet1";"print 3.6",#N/A,FALSE,"Sheet1";"print 4.6",#N/A,FALSE,"Sheet1";"print 5.6",#N/A,FALSE,"Sheet1";"print 6.6",#N/A,FALSE,"Sheet1"}</definedName>
    <definedName name="asdfas" localSheetId="12" hidden="1">{"print 1.6",#N/A,FALSE,"Sheet1";"print 2.6",#N/A,FALSE,"Sheet1";"print 3.6",#N/A,FALSE,"Sheet1";"print 4.6",#N/A,FALSE,"Sheet1";"print 5.6",#N/A,FALSE,"Sheet1";"print 6.6",#N/A,FALSE,"Sheet1"}</definedName>
    <definedName name="asdfas" localSheetId="6" hidden="1">{"print 1.6",#N/A,FALSE,"Sheet1";"print 2.6",#N/A,FALSE,"Sheet1";"print 3.6",#N/A,FALSE,"Sheet1";"print 4.6",#N/A,FALSE,"Sheet1";"print 5.6",#N/A,FALSE,"Sheet1";"print 6.6",#N/A,FALSE,"Sheet1"}</definedName>
    <definedName name="asdfas" localSheetId="0"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aa" localSheetId="1" hidden="1">{"print 1.6",#N/A,FALSE,"Sheet1";"print 2.6",#N/A,FALSE,"Sheet1";"print 3.6",#N/A,FALSE,"Sheet1";"print 4.6",#N/A,FALSE,"Sheet1";"print 5.6",#N/A,FALSE,"Sheet1";"print 6.6",#N/A,FALSE,"Sheet1"}</definedName>
    <definedName name="asdfasaa" localSheetId="18" hidden="1">{"print 1.6",#N/A,FALSE,"Sheet1";"print 2.6",#N/A,FALSE,"Sheet1";"print 3.6",#N/A,FALSE,"Sheet1";"print 4.6",#N/A,FALSE,"Sheet1";"print 5.6",#N/A,FALSE,"Sheet1";"print 6.6",#N/A,FALSE,"Sheet1"}</definedName>
    <definedName name="asdfasaa" localSheetId="12" hidden="1">{"print 1.6",#N/A,FALSE,"Sheet1";"print 2.6",#N/A,FALSE,"Sheet1";"print 3.6",#N/A,FALSE,"Sheet1";"print 4.6",#N/A,FALSE,"Sheet1";"print 5.6",#N/A,FALSE,"Sheet1";"print 6.6",#N/A,FALSE,"Sheet1"}</definedName>
    <definedName name="asdfasaa" localSheetId="6" hidden="1">{"print 1.6",#N/A,FALSE,"Sheet1";"print 2.6",#N/A,FALSE,"Sheet1";"print 3.6",#N/A,FALSE,"Sheet1";"print 4.6",#N/A,FALSE,"Sheet1";"print 5.6",#N/A,FALSE,"Sheet1";"print 6.6",#N/A,FALSE,"Sheet1"}</definedName>
    <definedName name="asdfasaa" localSheetId="0"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 localSheetId="1" hidden="1">{"cap_structure",#N/A,FALSE,"Graph-Mkt Cap";"price",#N/A,FALSE,"Graph-Price";"ebit",#N/A,FALSE,"Graph-EBITDA";"ebitda",#N/A,FALSE,"Graph-EBITDA"}</definedName>
    <definedName name="asdfasd" localSheetId="0" hidden="1">{"cap_structure",#N/A,FALSE,"Graph-Mkt Cap";"price",#N/A,FALSE,"Graph-Price";"ebit",#N/A,FALSE,"Graph-EBITDA";"ebitda",#N/A,FALSE,"Graph-EBITDA"}</definedName>
    <definedName name="asdfasd" hidden="1">{"cap_structure",#N/A,FALSE,"Graph-Mkt Cap";"price",#N/A,FALSE,"Graph-Price";"ebit",#N/A,FALSE,"Graph-EBITDA";"ebitda",#N/A,FALSE,"Graph-EBITDA"}</definedName>
    <definedName name="asdfasdf" localSheetId="1" hidden="1">{"rtn",#N/A,FALSE,"RTN";"tables",#N/A,FALSE,"RTN";"cf",#N/A,FALSE,"CF";"stats",#N/A,FALSE,"Stats";"prop",#N/A,FALSE,"Prop"}</definedName>
    <definedName name="asdfasdf" localSheetId="18" hidden="1">{"rtn",#N/A,FALSE,"RTN";"tables",#N/A,FALSE,"RTN";"cf",#N/A,FALSE,"CF";"stats",#N/A,FALSE,"Stats";"prop",#N/A,FALSE,"Prop"}</definedName>
    <definedName name="asdfasdf" localSheetId="12" hidden="1">{"rtn",#N/A,FALSE,"RTN";"tables",#N/A,FALSE,"RTN";"cf",#N/A,FALSE,"CF";"stats",#N/A,FALSE,"Stats";"prop",#N/A,FALSE,"Prop"}</definedName>
    <definedName name="asdfasdf" localSheetId="6" hidden="1">{"rtn",#N/A,FALSE,"RTN";"tables",#N/A,FALSE,"RTN";"cf",#N/A,FALSE,"CF";"stats",#N/A,FALSE,"Stats";"prop",#N/A,FALSE,"Prop"}</definedName>
    <definedName name="asdfasdf" localSheetId="0" hidden="1">{"rtn",#N/A,FALSE,"RTN";"tables",#N/A,FALSE,"RTN";"cf",#N/A,FALSE,"CF";"stats",#N/A,FALSE,"Stats";"prop",#N/A,FALSE,"Prop"}</definedName>
    <definedName name="asdfasdf" hidden="1">{"rtn",#N/A,FALSE,"RTN";"tables",#N/A,FALSE,"RTN";"cf",#N/A,FALSE,"CF";"stats",#N/A,FALSE,"Stats";"prop",#N/A,FALSE,"Prop"}</definedName>
    <definedName name="asdfasdfasd" localSheetId="1" hidden="1">{"summary1",#N/A,TRUE,"Comps";"summary2",#N/A,TRUE,"Comps";"summary3",#N/A,TRUE,"Comps"}</definedName>
    <definedName name="asdfasdfasd" localSheetId="0" hidden="1">{"summary1",#N/A,TRUE,"Comps";"summary2",#N/A,TRUE,"Comps";"summary3",#N/A,TRUE,"Comps"}</definedName>
    <definedName name="asdfasdfasd" hidden="1">{"summary1",#N/A,TRUE,"Comps";"summary2",#N/A,TRUE,"Comps";"summary3",#N/A,TRUE,"Comps"}</definedName>
    <definedName name="asdfasdfs" localSheetId="1" hidden="1">{#N/A,#N/A,FALSE,"Matrix";#N/A,#N/A,FALSE,"Cash Flow";#N/A,#N/A,FALSE,"10 Year Cost Analysis"}</definedName>
    <definedName name="asdfasdfs" localSheetId="18" hidden="1">{#N/A,#N/A,FALSE,"Matrix";#N/A,#N/A,FALSE,"Cash Flow";#N/A,#N/A,FALSE,"10 Year Cost Analysis"}</definedName>
    <definedName name="asdfasdfs" localSheetId="12" hidden="1">{#N/A,#N/A,FALSE,"Matrix";#N/A,#N/A,FALSE,"Cash Flow";#N/A,#N/A,FALSE,"10 Year Cost Analysis"}</definedName>
    <definedName name="asdfasdfs" localSheetId="6" hidden="1">{#N/A,#N/A,FALSE,"Matrix";#N/A,#N/A,FALSE,"Cash Flow";#N/A,#N/A,FALSE,"10 Year Cost Analysis"}</definedName>
    <definedName name="asdfasdfs" localSheetId="0" hidden="1">{#N/A,#N/A,FALSE,"Matrix";#N/A,#N/A,FALSE,"Cash Flow";#N/A,#N/A,FALSE,"10 Year Cost Analysis"}</definedName>
    <definedName name="asdfasdfs" hidden="1">{#N/A,#N/A,FALSE,"Matrix";#N/A,#N/A,FALSE,"Cash Flow";#N/A,#N/A,FALSE,"10 Year Cost Analysis"}</definedName>
    <definedName name="asdfg" localSheetId="1" hidden="1">{"rtn",#N/A,FALSE,"RTN";"tables",#N/A,FALSE,"RTN";"cf",#N/A,FALSE,"CF";"stats",#N/A,FALSE,"Stats";"prop",#N/A,FALSE,"Prop"}</definedName>
    <definedName name="asdfg" localSheetId="18" hidden="1">{"rtn",#N/A,FALSE,"RTN";"tables",#N/A,FALSE,"RTN";"cf",#N/A,FALSE,"CF";"stats",#N/A,FALSE,"Stats";"prop",#N/A,FALSE,"Prop"}</definedName>
    <definedName name="asdfg" localSheetId="12" hidden="1">{"rtn",#N/A,FALSE,"RTN";"tables",#N/A,FALSE,"RTN";"cf",#N/A,FALSE,"CF";"stats",#N/A,FALSE,"Stats";"prop",#N/A,FALSE,"Prop"}</definedName>
    <definedName name="asdfg" localSheetId="6" hidden="1">{"rtn",#N/A,FALSE,"RTN";"tables",#N/A,FALSE,"RTN";"cf",#N/A,FALSE,"CF";"stats",#N/A,FALSE,"Stats";"prop",#N/A,FALSE,"Prop"}</definedName>
    <definedName name="asdfg" localSheetId="0" hidden="1">{"rtn",#N/A,FALSE,"RTN";"tables",#N/A,FALSE,"RTN";"cf",#N/A,FALSE,"CF";"stats",#N/A,FALSE,"Stats";"prop",#N/A,FALSE,"Prop"}</definedName>
    <definedName name="asdfg" hidden="1">{"rtn",#N/A,FALSE,"RTN";"tables",#N/A,FALSE,"RTN";"cf",#N/A,FALSE,"CF";"stats",#N/A,FALSE,"Stats";"prop",#N/A,FALSE,"Prop"}</definedName>
    <definedName name="asfddfa" localSheetId="1"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asfddfa" localSheetId="0"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asfddfa"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asfdgsdfg" localSheetId="1" hidden="1">{"inputs raw data",#N/A,TRUE,"INPUT"}</definedName>
    <definedName name="asfdgsdfg" localSheetId="0" hidden="1">{"inputs raw data",#N/A,TRUE,"INPUT"}</definedName>
    <definedName name="asfdgsdfg" hidden="1">{"inputs raw data",#N/A,TRUE,"INPUT"}</definedName>
    <definedName name="asfget" localSheetId="1" hidden="1">{"Page1",#N/A,FALSE,"7979";"Page2",#N/A,FALSE,"7979";"Page3",#N/A,FALSE,"7979"}</definedName>
    <definedName name="asfget" localSheetId="18" hidden="1">{"Page1",#N/A,FALSE,"7979";"Page2",#N/A,FALSE,"7979";"Page3",#N/A,FALSE,"7979"}</definedName>
    <definedName name="asfget" localSheetId="12" hidden="1">{"Page1",#N/A,FALSE,"7979";"Page2",#N/A,FALSE,"7979";"Page3",#N/A,FALSE,"7979"}</definedName>
    <definedName name="asfget" localSheetId="6" hidden="1">{"Page1",#N/A,FALSE,"7979";"Page2",#N/A,FALSE,"7979";"Page3",#N/A,FALSE,"7979"}</definedName>
    <definedName name="asfget" localSheetId="0" hidden="1">{"Page1",#N/A,FALSE,"7979";"Page2",#N/A,FALSE,"7979";"Page3",#N/A,FALSE,"7979"}</definedName>
    <definedName name="asfget" hidden="1">{"Page1",#N/A,FALSE,"7979";"Page2",#N/A,FALSE,"7979";"Page3",#N/A,FALSE,"7979"}</definedName>
    <definedName name="AShares">#REF!</definedName>
    <definedName name="ASHE">#REF!</definedName>
    <definedName name="ashish" localSheetId="1" hidden="1">{"'Assump'!$F$6:$J$6"}</definedName>
    <definedName name="ashish" localSheetId="15" hidden="1">{"'Assump'!$F$6:$J$6"}</definedName>
    <definedName name="ashish" localSheetId="17" hidden="1">{"'Assump'!$F$6:$J$6"}</definedName>
    <definedName name="ashish" localSheetId="18" hidden="1">{"'Assump'!$F$6:$J$6"}</definedName>
    <definedName name="ashish" localSheetId="9" hidden="1">{"'Assump'!$F$6:$J$6"}</definedName>
    <definedName name="ashish" localSheetId="11" hidden="1">{"'Assump'!$F$6:$J$6"}</definedName>
    <definedName name="ashish" localSheetId="12" hidden="1">{"'Assump'!$F$6:$J$6"}</definedName>
    <definedName name="ashish" localSheetId="3" hidden="1">{"'Assump'!$F$6:$J$6"}</definedName>
    <definedName name="ashish" localSheetId="5" hidden="1">{"'Assump'!$F$6:$J$6"}</definedName>
    <definedName name="ashish" localSheetId="6" hidden="1">{"'Assump'!$F$6:$J$6"}</definedName>
    <definedName name="ashish" localSheetId="0" hidden="1">{"'Assump'!$F$6:$J$6"}</definedName>
    <definedName name="ashish" hidden="1">{"'Assump'!$F$6:$J$6"}</definedName>
    <definedName name="ASIS">#REF!</definedName>
    <definedName name="AslanEquity">#REF!</definedName>
    <definedName name="AslanProfit">#REF!</definedName>
    <definedName name="AslanYield">#REF!</definedName>
    <definedName name="AsOf" localSheetId="1">#REF!</definedName>
    <definedName name="AsOf" localSheetId="0">#REF!</definedName>
    <definedName name="AsOf">#REF!</definedName>
    <definedName name="ass" localSheetId="1" hidden="1">{"print 1.6",#N/A,FALSE,"Sheet1";"print 2.6",#N/A,FALSE,"Sheet1";"print 3.6",#N/A,FALSE,"Sheet1";"print 4.6",#N/A,FALSE,"Sheet1";"print 5.6",#N/A,FALSE,"Sheet1";"print 6.6",#N/A,FALSE,"Sheet1"}</definedName>
    <definedName name="ass" localSheetId="18" hidden="1">{"print 1.6",#N/A,FALSE,"Sheet1";"print 2.6",#N/A,FALSE,"Sheet1";"print 3.6",#N/A,FALSE,"Sheet1";"print 4.6",#N/A,FALSE,"Sheet1";"print 5.6",#N/A,FALSE,"Sheet1";"print 6.6",#N/A,FALSE,"Sheet1"}</definedName>
    <definedName name="ass" localSheetId="12" hidden="1">{"print 1.6",#N/A,FALSE,"Sheet1";"print 2.6",#N/A,FALSE,"Sheet1";"print 3.6",#N/A,FALSE,"Sheet1";"print 4.6",#N/A,FALSE,"Sheet1";"print 5.6",#N/A,FALSE,"Sheet1";"print 6.6",#N/A,FALSE,"Sheet1"}</definedName>
    <definedName name="ass" localSheetId="6" hidden="1">{"print 1.6",#N/A,FALSE,"Sheet1";"print 2.6",#N/A,FALSE,"Sheet1";"print 3.6",#N/A,FALSE,"Sheet1";"print 4.6",#N/A,FALSE,"Sheet1";"print 5.6",#N/A,FALSE,"Sheet1";"print 6.6",#N/A,FALSE,"Sheet1"}</definedName>
    <definedName name="ass" localSheetId="0" hidden="1">{"print 1.6",#N/A,FALSE,"Sheet1";"print 2.6",#N/A,FALSE,"Sheet1";"print 3.6",#N/A,FALSE,"Sheet1";"print 4.6",#N/A,FALSE,"Sheet1";"print 5.6",#N/A,FALSE,"Sheet1";"print 6.6",#N/A,FALSE,"Sheet1"}</definedName>
    <definedName name="ass" hidden="1">{"print 1.6",#N/A,FALSE,"Sheet1";"print 2.6",#N/A,FALSE,"Sheet1";"print 3.6",#N/A,FALSE,"Sheet1";"print 4.6",#N/A,FALSE,"Sheet1";"print 5.6",#N/A,FALSE,"Sheet1";"print 6.6",#N/A,FALSE,"Sheet1"}</definedName>
    <definedName name="Assess_Ratio" localSheetId="1">#REF!</definedName>
    <definedName name="Assess_Ratio" localSheetId="0">#REF!</definedName>
    <definedName name="Assess_Ratio">#REF!</definedName>
    <definedName name="AssessRatioAtExit" localSheetId="1" hidden="1">#REF!</definedName>
    <definedName name="AssessRatioAtExit" localSheetId="0" hidden="1">#REF!</definedName>
    <definedName name="AssessRatioAtExit" hidden="1">#REF!</definedName>
    <definedName name="AssessValueAtClosing" localSheetId="1" hidden="1">#REF!</definedName>
    <definedName name="AssessValueAtClosing" localSheetId="0" hidden="1">#REF!</definedName>
    <definedName name="AssessValueAtClosing" hidden="1">#REF!</definedName>
    <definedName name="AssetQualityId" localSheetId="1" hidden="1">#REF!</definedName>
    <definedName name="AssetQualityId" localSheetId="0" hidden="1">#REF!</definedName>
    <definedName name="AssetQualityId" hidden="1">#REF!</definedName>
    <definedName name="asss" localSheetId="1" hidden="1">{"rtn",#N/A,FALSE,"RTN";"tables",#N/A,FALSE,"RTN";"cf",#N/A,FALSE,"CF";"stats",#N/A,FALSE,"Stats";"prop",#N/A,FALSE,"Prop"}</definedName>
    <definedName name="asss" localSheetId="18" hidden="1">{"rtn",#N/A,FALSE,"RTN";"tables",#N/A,FALSE,"RTN";"cf",#N/A,FALSE,"CF";"stats",#N/A,FALSE,"Stats";"prop",#N/A,FALSE,"Prop"}</definedName>
    <definedName name="asss" localSheetId="12" hidden="1">{"rtn",#N/A,FALSE,"RTN";"tables",#N/A,FALSE,"RTN";"cf",#N/A,FALSE,"CF";"stats",#N/A,FALSE,"Stats";"prop",#N/A,FALSE,"Prop"}</definedName>
    <definedName name="asss" localSheetId="6" hidden="1">{"rtn",#N/A,FALSE,"RTN";"tables",#N/A,FALSE,"RTN";"cf",#N/A,FALSE,"CF";"stats",#N/A,FALSE,"Stats";"prop",#N/A,FALSE,"Prop"}</definedName>
    <definedName name="asss" localSheetId="0" hidden="1">{"rtn",#N/A,FALSE,"RTN";"tables",#N/A,FALSE,"RTN";"cf",#N/A,FALSE,"CF";"stats",#N/A,FALSE,"Stats";"prop",#N/A,FALSE,"Prop"}</definedName>
    <definedName name="asss" hidden="1">{"rtn",#N/A,FALSE,"RTN";"tables",#N/A,FALSE,"RTN";"cf",#N/A,FALSE,"CF";"stats",#N/A,FALSE,"Stats";"prop",#N/A,FALSE,"Prop"}</definedName>
    <definedName name="assum" localSheetId="1" hidden="1">{"Financials",#N/A,FALSE,"Financials";"AVP",#N/A,FALSE,"AVP";"DCF",#N/A,FALSE,"DCF";"CSC",#N/A,FALSE,"CSC";"Deal_Comp",#N/A,FALSE,"DealComp"}</definedName>
    <definedName name="assum" localSheetId="0" hidden="1">{"Financials",#N/A,FALSE,"Financials";"AVP",#N/A,FALSE,"AVP";"DCF",#N/A,FALSE,"DCF";"CSC",#N/A,FALSE,"CSC";"Deal_Comp",#N/A,FALSE,"DealComp"}</definedName>
    <definedName name="assum" hidden="1">{"Financials",#N/A,FALSE,"Financials";"AVP",#N/A,FALSE,"AVP";"DCF",#N/A,FALSE,"DCF";"CSC",#N/A,FALSE,"CSC";"Deal_Comp",#N/A,FALSE,"DealComp"}</definedName>
    <definedName name="AssumableAmortPeriodMonths">#REF!</definedName>
    <definedName name="AssumableAssumptionFee">#REF!</definedName>
    <definedName name="AssumableBalanceAtSale">#REF!</definedName>
    <definedName name="AssumableDebtInterestRate">#REF!</definedName>
    <definedName name="AssumableHasAmort" localSheetId="1" hidden="1">#REF!</definedName>
    <definedName name="AssumableHasAmort" localSheetId="0" hidden="1">#REF!</definedName>
    <definedName name="AssumableHasAmort" hidden="1">#REF!</definedName>
    <definedName name="AssumableInterestOnlyPeriodLeft">#REF!</definedName>
    <definedName name="AssumableInterestOnlyPeriodMonths">#REF!</definedName>
    <definedName name="AssumableInterestRateType" localSheetId="1" hidden="1">#REF!</definedName>
    <definedName name="AssumableInterestRateType" localSheetId="0" hidden="1">#REF!</definedName>
    <definedName name="AssumableInterestRateType" hidden="1">#REF!</definedName>
    <definedName name="AssumableLoan">#REF!</definedName>
    <definedName name="AssumableLoanTable">#REF!</definedName>
    <definedName name="AssumableLTC">#REF!</definedName>
    <definedName name="AssumableLTV">#REF!</definedName>
    <definedName name="AssumableMaturityDate">#REF!</definedName>
    <definedName name="AssumableMonthlyDebtService">#REF!</definedName>
    <definedName name="AssumableOriginationDate">#REF!</definedName>
    <definedName name="AssumAmortPer" localSheetId="1" hidden="1">#REF!</definedName>
    <definedName name="AssumAmortPer" localSheetId="0" hidden="1">#REF!</definedName>
    <definedName name="AssumAmortPer" hidden="1">#REF!</definedName>
    <definedName name="AssumBseRate" localSheetId="1" hidden="1">#REF!</definedName>
    <definedName name="AssumBseRate" localSheetId="0" hidden="1">#REF!</definedName>
    <definedName name="AssumBseRate" hidden="1">#REF!</definedName>
    <definedName name="AssumCurrBal" localSheetId="1" hidden="1">#REF!</definedName>
    <definedName name="AssumCurrBal" localSheetId="0" hidden="1">#REF!</definedName>
    <definedName name="AssumCurrBal" hidden="1">#REF!</definedName>
    <definedName name="ASSUME">#REF!</definedName>
    <definedName name="AssumeIOPer" localSheetId="1" hidden="1">#REF!</definedName>
    <definedName name="AssumeIOPer" localSheetId="0" hidden="1">#REF!</definedName>
    <definedName name="AssumeIOPer" hidden="1">#REF!</definedName>
    <definedName name="AssumFee" localSheetId="1" hidden="1">#REF!</definedName>
    <definedName name="AssumFee" localSheetId="0" hidden="1">#REF!</definedName>
    <definedName name="AssumFee" hidden="1">#REF!</definedName>
    <definedName name="AssumIntRate" localSheetId="1" hidden="1">#REF!</definedName>
    <definedName name="AssumIntRate" localSheetId="0" hidden="1">#REF!</definedName>
    <definedName name="AssumIntRate" hidden="1">#REF!</definedName>
    <definedName name="AssumIntType" localSheetId="1" hidden="1">#REF!</definedName>
    <definedName name="AssumIntType" localSheetId="0" hidden="1">#REF!</definedName>
    <definedName name="AssumIntType" hidden="1">#REF!</definedName>
    <definedName name="AssumLoanAssump" localSheetId="1" hidden="1">#REF!,#REF!</definedName>
    <definedName name="AssumLoanAssump" localSheetId="0" hidden="1">#REF!,#REF!</definedName>
    <definedName name="AssumLoanAssump" hidden="1">#REF!,#REF!</definedName>
    <definedName name="AssumLoanTerm" localSheetId="1" hidden="1">#REF!</definedName>
    <definedName name="AssumLoanTerm" localSheetId="0" hidden="1">#REF!</definedName>
    <definedName name="AssumLoanTerm" hidden="1">#REF!</definedName>
    <definedName name="AssumOrigBal" localSheetId="1" hidden="1">#REF!</definedName>
    <definedName name="AssumOrigBal" localSheetId="0" hidden="1">#REF!</definedName>
    <definedName name="AssumOrigBal" hidden="1">#REF!</definedName>
    <definedName name="AssumPmntDropDown" localSheetId="1" hidden="1">IF('BOV TABLES'!AssumableInterestRateType=150,'BOV TABLES'!FixedPmt,IF(NOT('BOV TABLES'!AssumableHasAmort),'BOV TABLES'!VariablePmt,'BOV TABLES'!PaymentType))</definedName>
    <definedName name="AssumPmntDropDown" localSheetId="0" hidden="1">IF(Summary!AssumableInterestRateType=150,Summary!FixedPmt,IF(NOT(Summary!AssumableHasAmort),Summary!VariablePmt,Summary!PaymentType))</definedName>
    <definedName name="AssumPmntDropDown" hidden="1">IF(AssumableInterestRateType=150,FixedPmt,IF(NOT(AssumableHasAmort),VariablePmt,PaymentType))</definedName>
    <definedName name="AssumPmtType" localSheetId="1" hidden="1">#REF!</definedName>
    <definedName name="AssumPmtType" localSheetId="0" hidden="1">#REF!</definedName>
    <definedName name="AssumPmtType" hidden="1">#REF!</definedName>
    <definedName name="assumpt">#REF!</definedName>
    <definedName name="ASSUMPTIONS">#REF!</definedName>
    <definedName name="AssumptionsA" localSheetId="1" hidden="1">{#N/A,#N/A,FALSE,"CF Consolidated 2";#N/A,#N/A,FALSE,"Retail Assump";#N/A,#N/A,FALSE,"CF Retail";#N/A,#N/A,FALSE,"Garage Assumpt 1";#N/A,#N/A,FALSE,"Garage Op Proj";#N/A,#N/A,FALSE,"Hist I&amp;E";#N/A,#N/A,FALSE,"Rent Roll";#N/A,#N/A,FALSE,"RE Taxes";#N/A,#N/A,FALSE,"CAM - BH";#N/A,#N/A,FALSE,"Comm.Condo CAM"}</definedName>
    <definedName name="AssumptionsA" localSheetId="18" hidden="1">{#N/A,#N/A,FALSE,"CF Consolidated 2";#N/A,#N/A,FALSE,"Retail Assump";#N/A,#N/A,FALSE,"CF Retail";#N/A,#N/A,FALSE,"Garage Assumpt 1";#N/A,#N/A,FALSE,"Garage Op Proj";#N/A,#N/A,FALSE,"Hist I&amp;E";#N/A,#N/A,FALSE,"Rent Roll";#N/A,#N/A,FALSE,"RE Taxes";#N/A,#N/A,FALSE,"CAM - BH";#N/A,#N/A,FALSE,"Comm.Condo CAM"}</definedName>
    <definedName name="AssumptionsA" localSheetId="12" hidden="1">{#N/A,#N/A,FALSE,"CF Consolidated 2";#N/A,#N/A,FALSE,"Retail Assump";#N/A,#N/A,FALSE,"CF Retail";#N/A,#N/A,FALSE,"Garage Assumpt 1";#N/A,#N/A,FALSE,"Garage Op Proj";#N/A,#N/A,FALSE,"Hist I&amp;E";#N/A,#N/A,FALSE,"Rent Roll";#N/A,#N/A,FALSE,"RE Taxes";#N/A,#N/A,FALSE,"CAM - BH";#N/A,#N/A,FALSE,"Comm.Condo CAM"}</definedName>
    <definedName name="AssumptionsA" localSheetId="6" hidden="1">{#N/A,#N/A,FALSE,"CF Consolidated 2";#N/A,#N/A,FALSE,"Retail Assump";#N/A,#N/A,FALSE,"CF Retail";#N/A,#N/A,FALSE,"Garage Assumpt 1";#N/A,#N/A,FALSE,"Garage Op Proj";#N/A,#N/A,FALSE,"Hist I&amp;E";#N/A,#N/A,FALSE,"Rent Roll";#N/A,#N/A,FALSE,"RE Taxes";#N/A,#N/A,FALSE,"CAM - BH";#N/A,#N/A,FALSE,"Comm.Condo CAM"}</definedName>
    <definedName name="AssumptionsA" localSheetId="0" hidden="1">{#N/A,#N/A,FALSE,"CF Consolidated 2";#N/A,#N/A,FALSE,"Retail Assump";#N/A,#N/A,FALSE,"CF Retail";#N/A,#N/A,FALSE,"Garage Assumpt 1";#N/A,#N/A,FALSE,"Garage Op Proj";#N/A,#N/A,FALSE,"Hist I&amp;E";#N/A,#N/A,FALSE,"Rent Roll";#N/A,#N/A,FALSE,"RE Taxes";#N/A,#N/A,FALSE,"CAM - BH";#N/A,#N/A,FALSE,"Comm.Condo CAM"}</definedName>
    <definedName name="AssumptionsA" hidden="1">{#N/A,#N/A,FALSE,"CF Consolidated 2";#N/A,#N/A,FALSE,"Retail Assump";#N/A,#N/A,FALSE,"CF Retail";#N/A,#N/A,FALSE,"Garage Assumpt 1";#N/A,#N/A,FALSE,"Garage Op Proj";#N/A,#N/A,FALSE,"Hist I&amp;E";#N/A,#N/A,FALSE,"Rent Roll";#N/A,#N/A,FALSE,"RE Taxes";#N/A,#N/A,FALSE,"CAM - BH";#N/A,#N/A,FALSE,"Comm.Condo CAM"}</definedName>
    <definedName name="AssumPydwnMnth" localSheetId="1" hidden="1">#REF!</definedName>
    <definedName name="AssumPydwnMnth" localSheetId="0" hidden="1">#REF!</definedName>
    <definedName name="AssumPydwnMnth" hidden="1">#REF!</definedName>
    <definedName name="AssumRemainTerm" localSheetId="1" hidden="1">#REF!</definedName>
    <definedName name="AssumRemainTerm" localSheetId="0" hidden="1">#REF!</definedName>
    <definedName name="AssumRemainTerm" hidden="1">#REF!</definedName>
    <definedName name="ATaxRate">#REF!</definedName>
    <definedName name="atlantic">#REF!</definedName>
    <definedName name="aunits" localSheetId="1">#REF!</definedName>
    <definedName name="aunits" localSheetId="0">#REF!</definedName>
    <definedName name="aunits">#REF!</definedName>
    <definedName name="AUPUCF" localSheetId="1">#REF!</definedName>
    <definedName name="AUPUCF" localSheetId="0">#REF!</definedName>
    <definedName name="AUPUCF">#REF!</definedName>
    <definedName name="Authenticate" hidden="1">"Authentic"</definedName>
    <definedName name="aveparkcopy" localSheetId="1" hidden="1">{"View1",#N/A,FALSE,"Sheet1";"View2",#N/A,FALSE,"Sheet1"}</definedName>
    <definedName name="aveparkcopy" localSheetId="0" hidden="1">{"View1",#N/A,FALSE,"Sheet1";"View2",#N/A,FALSE,"Sheet1"}</definedName>
    <definedName name="aveparkcopy" hidden="1">{"View1",#N/A,FALSE,"Sheet1";"View2",#N/A,FALSE,"Sheet1"}</definedName>
    <definedName name="AverageRenovCost" localSheetId="1" hidden="1">#REF!</definedName>
    <definedName name="AverageRenovCost" localSheetId="0" hidden="1">#REF!</definedName>
    <definedName name="AverageRenovCost" hidden="1">#REF!</definedName>
    <definedName name="AverageRenovPremium" localSheetId="1" hidden="1">#REF!</definedName>
    <definedName name="AverageRenovPremium" localSheetId="0" hidden="1">#REF!</definedName>
    <definedName name="AverageRenovPremium" hidden="1">#REF!</definedName>
    <definedName name="AverageUnitSize">#REF!</definedName>
    <definedName name="AveUnitSize" localSheetId="1">#REF!</definedName>
    <definedName name="AveUnitSize" localSheetId="0">#REF!</definedName>
    <definedName name="AveUnitSize">#REF!</definedName>
    <definedName name="Avg_Rent" localSheetId="1">#REF!</definedName>
    <definedName name="Avg_Rent" localSheetId="0">#REF!</definedName>
    <definedName name="Avg_Rent">#REF!</definedName>
    <definedName name="Avg_Roll" localSheetId="1">#REF!</definedName>
    <definedName name="Avg_Roll" localSheetId="0">#REF!</definedName>
    <definedName name="Avg_Roll">#REF!</definedName>
    <definedName name="Avg_Roll_Yr" localSheetId="1">#REF!</definedName>
    <definedName name="Avg_Roll_Yr" localSheetId="0">#REF!</definedName>
    <definedName name="Avg_Roll_Yr">#REF!</definedName>
    <definedName name="Avg_SqFt" localSheetId="1">#REF!</definedName>
    <definedName name="Avg_SqFt" localSheetId="0">#REF!</definedName>
    <definedName name="Avg_SqFt">#REF!</definedName>
    <definedName name="AvgAnnualAssetMgtFee" localSheetId="1" hidden="1">#REF!</definedName>
    <definedName name="AvgAnnualAssetMgtFee" localSheetId="0" hidden="1">#REF!</definedName>
    <definedName name="AvgAnnualAssetMgtFee" hidden="1">#REF!</definedName>
    <definedName name="avglkup" localSheetId="1">#REF!</definedName>
    <definedName name="avglkup" localSheetId="0">#REF!</definedName>
    <definedName name="avglkup">#REF!</definedName>
    <definedName name="avgopcst">#REF!</definedName>
    <definedName name="AvgSF">#REF!</definedName>
    <definedName name="axcvdoiphafe" hidden="1">#REF!</definedName>
    <definedName name="B" localSheetId="19">#REF!</definedName>
    <definedName name="B" localSheetId="17">#REF!</definedName>
    <definedName name="B" localSheetId="13">#REF!</definedName>
    <definedName name="B" localSheetId="11">#REF!</definedName>
    <definedName name="B" localSheetId="7">#REF!</definedName>
    <definedName name="B" localSheetId="5">#REF!</definedName>
    <definedName name="B">#REF!</definedName>
    <definedName name="B_Coupon">#REF!</definedName>
    <definedName name="B_Gross_Price">#REF!</definedName>
    <definedName name="back6">#REF!</definedName>
    <definedName name="back7">#REF!</definedName>
    <definedName name="BadLink" localSheetId="18" hidden="1">#REF!</definedName>
    <definedName name="BadLink" localSheetId="12" hidden="1">#REF!</definedName>
    <definedName name="BadLink" localSheetId="6" hidden="1">#REF!</definedName>
    <definedName name="BadLink" hidden="1">#REF!</definedName>
    <definedName name="balance">#REF!</definedName>
    <definedName name="BalanceAtNewOwnership">#REF!</definedName>
    <definedName name="BalanceSheetRatios" localSheetId="1"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BalanceSheetRatios" localSheetId="0"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BalanceSheetRatios"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BALFWD">#REF!</definedName>
    <definedName name="BalShtRatio" localSheetId="1"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BalShtRatio" localSheetId="0"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BalShtRatio"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BANQUET">#REF!</definedName>
    <definedName name="barea">#REF!</definedName>
    <definedName name="Base_Avail">#REF!</definedName>
    <definedName name="Base_DCR_2002">#REF!</definedName>
    <definedName name="Base_DCR_2004">#REF!</definedName>
    <definedName name="Base_DCR_Scenario">#REF!</definedName>
    <definedName name="Base_Distrib">#REF!</definedName>
    <definedName name="Base_Distrib_per_Unit">#REF!</definedName>
    <definedName name="Base_Gas_Price">#REF!</definedName>
    <definedName name="Base_Heat">#REF!</definedName>
    <definedName name="Base_IPO_Yield">#REF!</definedName>
    <definedName name="Base_OEFC_Hours">#REF!</definedName>
    <definedName name="Base_OM_2004">#REF!</definedName>
    <definedName name="Base_OM_Case">#REF!</definedName>
    <definedName name="Base_OM_Scenario">#REF!</definedName>
    <definedName name="Base_Optional_Hours">#REF!</definedName>
    <definedName name="Base_Rental_Revenue">#REF!</definedName>
    <definedName name="Base_Rents">#REF!</definedName>
    <definedName name="Base_Resale_Option">#REF!</definedName>
    <definedName name="Base_Resale_Scenario">#REF!</definedName>
    <definedName name="Base_Shares">#REF!</definedName>
    <definedName name="Base_TCPL_2004">#REF!</definedName>
    <definedName name="Base_TCPL_Escalation">#REF!</definedName>
    <definedName name="Base_Year">#REF!</definedName>
    <definedName name="BaseHistoricalDate" localSheetId="1" hidden="1">#REF!</definedName>
    <definedName name="BaseHistoricalDate" localSheetId="0" hidden="1">#REF!</definedName>
    <definedName name="BaseHistoricalDate" hidden="1">#REF!</definedName>
    <definedName name="BaseHistoricalExpenses" localSheetId="1" hidden="1">#REF!</definedName>
    <definedName name="BaseHistoricalExpenses" localSheetId="0" hidden="1">#REF!</definedName>
    <definedName name="BaseHistoricalExpenses" hidden="1">#REF!</definedName>
    <definedName name="BaseHistoricalRETaxes" localSheetId="1" hidden="1">#REF!</definedName>
    <definedName name="BaseHistoricalRETaxes" localSheetId="0" hidden="1">#REF!</definedName>
    <definedName name="BaseHistoricalRETaxes" hidden="1">#REF!</definedName>
    <definedName name="BaselineAdj">#REF!</definedName>
    <definedName name="BaseRate" localSheetId="1" hidden="1">#REF!</definedName>
    <definedName name="BaseRate" localSheetId="0" hidden="1">#REF!</definedName>
    <definedName name="BaseRate" hidden="1">#REF!</definedName>
    <definedName name="BaseRentalRevenueNotes" localSheetId="1" hidden="1">#REF!</definedName>
    <definedName name="BaseRentalRevenueNotes" localSheetId="0" hidden="1">#REF!</definedName>
    <definedName name="BaseRentalRevenueNotes" hidden="1">#REF!</definedName>
    <definedName name="BaseRentstoRents">#REF!</definedName>
    <definedName name="basis" localSheetId="1">#REF!</definedName>
    <definedName name="basis" localSheetId="0">#REF!</definedName>
    <definedName name="basis">#REF!</definedName>
    <definedName name="Bath">#REF!</definedName>
    <definedName name="bb" localSheetId="1" hidden="1">{#N/A,#N/A,FALSE,"ExitStratigy"}</definedName>
    <definedName name="bb" localSheetId="0" hidden="1">{#N/A,#N/A,FALSE,"ExitStratigy"}</definedName>
    <definedName name="bb" hidden="1">{#N/A,#N/A,FALSE,"ExitStratigy"}</definedName>
    <definedName name="BB_Sept29">#REF!</definedName>
    <definedName name="bbb" localSheetId="1" hidden="1">{#N/A,#N/A,FALSE,"ExitStratigy"}</definedName>
    <definedName name="bbb" localSheetId="18" hidden="1">{#N/A,#N/A,FALSE,"ExitStratigy"}</definedName>
    <definedName name="bbb" localSheetId="12" hidden="1">{#N/A,#N/A,FALSE,"ExitStratigy"}</definedName>
    <definedName name="bbb" localSheetId="6" hidden="1">{#N/A,#N/A,FALSE,"ExitStratigy"}</definedName>
    <definedName name="bbb" localSheetId="0" hidden="1">{#N/A,#N/A,FALSE,"ExitStratigy"}</definedName>
    <definedName name="bbb" hidden="1">{#N/A,#N/A,FALSE,"ExitStratigy"}</definedName>
    <definedName name="BBTickers_July2506">#REF!</definedName>
    <definedName name="bcon" localSheetId="1">#REF!</definedName>
    <definedName name="bcon" localSheetId="0">#REF!</definedName>
    <definedName name="bcon">#REF!</definedName>
    <definedName name="bdcopy" localSheetId="1" hidden="1">{"Main",#N/A,FALSE,"Wacker";"Main2",#N/A,FALSE,"Wacker";"Value",#N/A,FALSE,"Wacker";"Sensitivity",#N/A,FALSE,"Wacker";"Paine",#N/A,FALSE,"Wacker";"Quaker",#N/A,FALSE,"Wacker";"Wacker",#N/A,FALSE,"Wacker";"1900",#N/A,FALSE,"Wacker";"1901",#N/A,FALSE,"Wacker"}</definedName>
    <definedName name="bdcopy" localSheetId="0" hidden="1">{"Main",#N/A,FALSE,"Wacker";"Main2",#N/A,FALSE,"Wacker";"Value",#N/A,FALSE,"Wacker";"Sensitivity",#N/A,FALSE,"Wacker";"Paine",#N/A,FALSE,"Wacker";"Quaker",#N/A,FALSE,"Wacker";"Wacker",#N/A,FALSE,"Wacker";"1900",#N/A,FALSE,"Wacker";"1901",#N/A,FALSE,"Wacker"}</definedName>
    <definedName name="bdcopy" hidden="1">{"Main",#N/A,FALSE,"Wacker";"Main2",#N/A,FALSE,"Wacker";"Value",#N/A,FALSE,"Wacker";"Sensitivity",#N/A,FALSE,"Wacker";"Paine",#N/A,FALSE,"Wacker";"Quaker",#N/A,FALSE,"Wacker";"Wacker",#N/A,FALSE,"Wacker";"1900",#N/A,FALSE,"Wacker";"1901",#N/A,FALSE,"Wacker"}</definedName>
    <definedName name="bdinvestor" localSheetId="1" hidden="1">{"View1",#N/A,FALSE,"Sheet1";"View2",#N/A,FALSE,"Sheet1"}</definedName>
    <definedName name="bdinvestor" localSheetId="0" hidden="1">{"View1",#N/A,FALSE,"Sheet1";"View2",#N/A,FALSE,"Sheet1"}</definedName>
    <definedName name="bdinvestor" hidden="1">{"View1",#N/A,FALSE,"Sheet1";"View2",#N/A,FALSE,"Sheet1"}</definedName>
    <definedName name="Bear" localSheetId="1" hidden="1">{#N/A,#N/A,FALSE,"TS";#N/A,#N/A,FALSE,"Combo";#N/A,#N/A,FALSE,"FAIR";#N/A,#N/A,FALSE,"RBC";#N/A,#N/A,FALSE,"xxxx";#N/A,#N/A,FALSE,"A_D";#N/A,#N/A,FALSE,"WACC";#N/A,#N/A,FALSE,"DCF";#N/A,#N/A,FALSE,"LBO";#N/A,#N/A,FALSE,"AcqMults";#N/A,#N/A,FALSE,"CompMults"}</definedName>
    <definedName name="Bear" localSheetId="0"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d">#REF!</definedName>
    <definedName name="bedrent" localSheetId="1">#REF!</definedName>
    <definedName name="bedrent" localSheetId="0">#REF!</definedName>
    <definedName name="bedrent">#REF!</definedName>
    <definedName name="bedrooms" localSheetId="1">#REF!</definedName>
    <definedName name="bedrooms" localSheetId="0">#REF!</definedName>
    <definedName name="bedrooms">#REF!</definedName>
    <definedName name="beds" localSheetId="1">#REF!</definedName>
    <definedName name="beds" localSheetId="0">#REF!</definedName>
    <definedName name="beds">#REF!</definedName>
    <definedName name="beef">#REF!</definedName>
    <definedName name="Beg_Bal" localSheetId="1">#REF!</definedName>
    <definedName name="Beg_Bal" localSheetId="0">#REF!</definedName>
    <definedName name="Beg_Bal">#REF!</definedName>
    <definedName name="Begin_Date" localSheetId="1">#REF!</definedName>
    <definedName name="Begin_Date" localSheetId="0">#REF!</definedName>
    <definedName name="Begin_Date">#REF!</definedName>
    <definedName name="berk">#REF!</definedName>
    <definedName name="BETA">#REF!</definedName>
    <definedName name="BETHESDA">#REF!</definedName>
    <definedName name="BIG">#N/A</definedName>
    <definedName name="Bison_Spot">#REF!</definedName>
    <definedName name="blah" localSheetId="1" hidden="1">{#N/A,#N/A,TRUE,"10 Yr Hold";#N/A,#N/A,TRUE,"7 Yr Hold";#N/A,#N/A,TRUE,"5 Yr Hold";#N/A,#N/A,TRUE,"3 Yr Hold"}</definedName>
    <definedName name="blah" localSheetId="0" hidden="1">{#N/A,#N/A,TRUE,"10 Yr Hold";#N/A,#N/A,TRUE,"7 Yr Hold";#N/A,#N/A,TRUE,"5 Yr Hold";#N/A,#N/A,TRUE,"3 Yr Hold"}</definedName>
    <definedName name="blah" hidden="1">{#N/A,#N/A,TRUE,"10 Yr Hold";#N/A,#N/A,TRUE,"7 Yr Hold";#N/A,#N/A,TRUE,"5 Yr Hold";#N/A,#N/A,TRUE,"3 Yr Hold"}</definedName>
    <definedName name="blah1" localSheetId="1" hidden="1">{"schedule1",#N/A,FALSE,"Sheet1";"schedule2",#N/A,FALSE,"Sheet1";"schedule3",#N/A,FALSE,"Sheet1";"schedule4",#N/A,FALSE,"Sheet1";"schedule5",#N/A,FALSE,"Sheet1";"schedule6",#N/A,FALSE,"Sheet1"}</definedName>
    <definedName name="blah1" localSheetId="0" hidden="1">{"schedule1",#N/A,FALSE,"Sheet1";"schedule2",#N/A,FALSE,"Sheet1";"schedule3",#N/A,FALSE,"Sheet1";"schedule4",#N/A,FALSE,"Sheet1";"schedule5",#N/A,FALSE,"Sheet1";"schedule6",#N/A,FALSE,"Sheet1"}</definedName>
    <definedName name="blah1" hidden="1">{"schedule1",#N/A,FALSE,"Sheet1";"schedule2",#N/A,FALSE,"Sheet1";"schedule3",#N/A,FALSE,"Sheet1";"schedule4",#N/A,FALSE,"Sheet1";"schedule5",#N/A,FALSE,"Sheet1";"schedule6",#N/A,FALSE,"Sheet1"}</definedName>
    <definedName name="blc">#REF!</definedName>
    <definedName name="BldgEquipment">#REF!</definedName>
    <definedName name="Blended" localSheetId="1">#REF!</definedName>
    <definedName name="Blended" localSheetId="0">#REF!</definedName>
    <definedName name="Blended">#REF!</definedName>
    <definedName name="Blended_HB" localSheetId="1">#REF!</definedName>
    <definedName name="Blended_HB" localSheetId="0">#REF!</definedName>
    <definedName name="Blended_HB">#REF!</definedName>
    <definedName name="Blended_RE_Tax" localSheetId="1">#REF!</definedName>
    <definedName name="Blended_RE_Tax" localSheetId="0">#REF!</definedName>
    <definedName name="Blended_RE_Tax">#REF!</definedName>
    <definedName name="BllnMatrty" localSheetId="1">#REF!</definedName>
    <definedName name="BllnMatrty" localSheetId="0">#REF!</definedName>
    <definedName name="BllnMatrty">#REF!</definedName>
    <definedName name="BLPH1" localSheetId="1" hidden="1">#REF!</definedName>
    <definedName name="BLPH1" localSheetId="18" hidden="1">#REF!</definedName>
    <definedName name="BLPH1" localSheetId="12" hidden="1">#REF!</definedName>
    <definedName name="BLPH1" localSheetId="6" hidden="1">#REF!</definedName>
    <definedName name="BLPH1" localSheetId="0" hidden="1">#REF!</definedName>
    <definedName name="BLPH1" hidden="1">#REF!</definedName>
    <definedName name="BLPH10" localSheetId="1" hidden="1">#REF!</definedName>
    <definedName name="BLPH10" localSheetId="0" hidden="1">#REF!</definedName>
    <definedName name="BLPH10" hidden="1">#REF!</definedName>
    <definedName name="BLPH11" localSheetId="1" hidden="1">#REF!</definedName>
    <definedName name="BLPH11" localSheetId="0" hidden="1">#REF!</definedName>
    <definedName name="BLPH11" hidden="1">#REF!</definedName>
    <definedName name="BLPH12" localSheetId="1" hidden="1">#REF!</definedName>
    <definedName name="BLPH12" localSheetId="0"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2" localSheetId="18" hidden="1">#REF!</definedName>
    <definedName name="BLPH2" localSheetId="12" hidden="1">#REF!</definedName>
    <definedName name="BLPH2" localSheetId="6" hidden="1">#REF!</definedName>
    <definedName name="BLPH2" hidden="1">#REF!</definedName>
    <definedName name="BLPH3" localSheetId="1" hidden="1">#REF!</definedName>
    <definedName name="BLPH3" localSheetId="0" hidden="1">#REF!</definedName>
    <definedName name="BLPH3" hidden="1">#REF!</definedName>
    <definedName name="BLPH4" localSheetId="1" hidden="1">#REF!</definedName>
    <definedName name="BLPH4" localSheetId="0" hidden="1">#REF!</definedName>
    <definedName name="BLPH4" hidden="1">#REF!</definedName>
    <definedName name="BLPH5" localSheetId="1" hidden="1">#REF!</definedName>
    <definedName name="BLPH5" localSheetId="0" hidden="1">#REF!</definedName>
    <definedName name="BLPH5" hidden="1">#REF!</definedName>
    <definedName name="BLPH6" localSheetId="1" hidden="1">#REF!</definedName>
    <definedName name="BLPH6" localSheetId="0" hidden="1">#REF!</definedName>
    <definedName name="BLPH6" hidden="1">#REF!</definedName>
    <definedName name="BLPH7" localSheetId="1" hidden="1">#REF!</definedName>
    <definedName name="BLPH7" localSheetId="0" hidden="1">#REF!</definedName>
    <definedName name="BLPH7" hidden="1">#REF!</definedName>
    <definedName name="BLPH8" localSheetId="1" hidden="1">#REF!</definedName>
    <definedName name="BLPH8" localSheetId="0" hidden="1">#REF!</definedName>
    <definedName name="BLPH8" hidden="1">#REF!</definedName>
    <definedName name="BLPH9" localSheetId="1" hidden="1">#REF!</definedName>
    <definedName name="BLPH9" localSheetId="0" hidden="1">#REF!</definedName>
    <definedName name="BLPH9" hidden="1">#REF!</definedName>
    <definedName name="BNE_MESSAGES_HIDDEN" hidden="1">#REF!</definedName>
    <definedName name="bobsum" localSheetId="1" hidden="1">{"bobsum",#N/A,FALSE,"BobSummary"}</definedName>
    <definedName name="bobsum" localSheetId="0" hidden="1">{"bobsum",#N/A,FALSE,"BobSummary"}</definedName>
    <definedName name="bobsum" hidden="1">{"bobsum",#N/A,FALSE,"BobSummary"}</definedName>
    <definedName name="boc">#REF!</definedName>
    <definedName name="bocataxb">#REF!</definedName>
    <definedName name="bocataxm">#REF!</definedName>
    <definedName name="bocaunits">#REF!</definedName>
    <definedName name="Body">#REF!</definedName>
    <definedName name="bogus" localSheetId="1" hidden="1">{"CF",#N/A,FALSE,"Cash Flow";"RET",#N/A,FALSE,"Returns";"NPV",#N/A,FALSE,"Values";"ASMPT",#N/A,FALSE,"Assumptions"}</definedName>
    <definedName name="bogus" localSheetId="0" hidden="1">{"CF",#N/A,FALSE,"Cash Flow";"RET",#N/A,FALSE,"Returns";"NPV",#N/A,FALSE,"Values";"ASMPT",#N/A,FALSE,"Assumptions"}</definedName>
    <definedName name="bogus" hidden="1">{"CF",#N/A,FALSE,"Cash Flow";"RET",#N/A,FALSE,"Returns";"NPV",#N/A,FALSE,"Values";"ASMPT",#N/A,FALSE,"Assumptions"}</definedName>
    <definedName name="bogus2" localSheetId="1" hidden="1">{"CF",#N/A,FALSE,"Cash Flow";"RET",#N/A,FALSE,"Returns";"NPV",#N/A,FALSE,"Values";"ASMPT",#N/A,FALSE,"Assumptions"}</definedName>
    <definedName name="bogus2" localSheetId="0" hidden="1">{"CF",#N/A,FALSE,"Cash Flow";"RET",#N/A,FALSE,"Returns";"NPV",#N/A,FALSE,"Values";"ASMPT",#N/A,FALSE,"Assumptions"}</definedName>
    <definedName name="bogus2" hidden="1">{"CF",#N/A,FALSE,"Cash Flow";"RET",#N/A,FALSE,"Returns";"NPV",#N/A,FALSE,"Values";"ASMPT",#N/A,FALSE,"Assumptions"}</definedName>
    <definedName name="BONDRATE">#REF!</definedName>
    <definedName name="BottomEnd" localSheetId="19">#REF!</definedName>
    <definedName name="BottomEnd" localSheetId="17">#REF!</definedName>
    <definedName name="BottomEnd" localSheetId="18">#REF!</definedName>
    <definedName name="BottomEnd" localSheetId="13">#REF!</definedName>
    <definedName name="BottomEnd" localSheetId="11">#REF!</definedName>
    <definedName name="BottomEnd" localSheetId="12">#REF!</definedName>
    <definedName name="BottomEnd" localSheetId="7">#REF!</definedName>
    <definedName name="BottomEnd" localSheetId="5">#REF!</definedName>
    <definedName name="BottomEnd" localSheetId="6">#REF!</definedName>
    <definedName name="BottomEnd">#REF!</definedName>
    <definedName name="BPC_DATA" localSheetId="1">#REF!</definedName>
    <definedName name="BPC_DATA" localSheetId="0">#REF!</definedName>
    <definedName name="BPC_DATA">#REF!</definedName>
    <definedName name="brall" localSheetId="1" hidden="1">{"brmonth",#N/A,FALSE,"brazil";"brroll",#N/A,FALSE,"brazil";"brprof",#N/A,FALSE,"brazil"}</definedName>
    <definedName name="brall" localSheetId="0" hidden="1">{"brmonth",#N/A,FALSE,"brazil";"brroll",#N/A,FALSE,"brazil";"brprof",#N/A,FALSE,"brazil"}</definedName>
    <definedName name="brall" hidden="1">{"brmonth",#N/A,FALSE,"brazil";"brroll",#N/A,FALSE,"brazil";"brprof",#N/A,FALSE,"brazil"}</definedName>
    <definedName name="Bridgerock" localSheetId="1" hidden="1">{"Financials",#N/A,FALSE,"Financials";"AVP",#N/A,FALSE,"AVP";"DCF",#N/A,FALSE,"DCF";"CSC",#N/A,FALSE,"CSC";"Deal_Comp",#N/A,FALSE,"DealComp"}</definedName>
    <definedName name="Bridgerock" localSheetId="0" hidden="1">{"Financials",#N/A,FALSE,"Financials";"AVP",#N/A,FALSE,"AVP";"DCF",#N/A,FALSE,"DCF";"CSC",#N/A,FALSE,"CSC";"Deal_Comp",#N/A,FALSE,"DealComp"}</definedName>
    <definedName name="Bridgerock" hidden="1">{"Financials",#N/A,FALSE,"Financials";"AVP",#N/A,FALSE,"AVP";"DCF",#N/A,FALSE,"DCF";"CSC",#N/A,FALSE,"CSC";"Deal_Comp",#N/A,FALSE,"DealComp"}</definedName>
    <definedName name="brmonth" localSheetId="1" hidden="1">{"brmonth",#N/A,FALSE,"brazil"}</definedName>
    <definedName name="brmonth" localSheetId="0" hidden="1">{"brmonth",#N/A,FALSE,"brazil"}</definedName>
    <definedName name="brmonth" hidden="1">{"brmonth",#N/A,FALSE,"brazil"}</definedName>
    <definedName name="BrokerList">#REF!</definedName>
    <definedName name="BrowardSales">#REF!</definedName>
    <definedName name="brprof" localSheetId="1" hidden="1">{"brprof",#N/A,FALSE,"brazil"}</definedName>
    <definedName name="brprof" localSheetId="0" hidden="1">{"brprof",#N/A,FALSE,"brazil"}</definedName>
    <definedName name="brprof" hidden="1">{"brprof",#N/A,FALSE,"brazil"}</definedName>
    <definedName name="brroll" localSheetId="1" hidden="1">{"brroll",#N/A,FALSE,"brazil"}</definedName>
    <definedName name="brroll" localSheetId="0" hidden="1">{"brroll",#N/A,FALSE,"brazil"}</definedName>
    <definedName name="brroll" hidden="1">{"brroll",#N/A,FALSE,"brazil"}</definedName>
    <definedName name="bsf">#REF!</definedName>
    <definedName name="bud" localSheetId="1">#REF!</definedName>
    <definedName name="bud" localSheetId="0">#REF!</definedName>
    <definedName name="bud">#REF!</definedName>
    <definedName name="Budget" localSheetId="1">#REF!</definedName>
    <definedName name="Budget" localSheetId="18">#REF!</definedName>
    <definedName name="Budget" localSheetId="12">#REF!</definedName>
    <definedName name="Budget" localSheetId="6">#REF!</definedName>
    <definedName name="Budget" localSheetId="0">#REF!</definedName>
    <definedName name="Budget">#REF!</definedName>
    <definedName name="budsum">#REF!</definedName>
    <definedName name="BUILDING">#REF!</definedName>
    <definedName name="Bullshit" localSheetId="1" hidden="1">{"Assumptions",#N/A,TRUE,"Returns";"Tables",#N/A,TRUE,"Returns"}</definedName>
    <definedName name="Bullshit" localSheetId="18" hidden="1">{"Assumptions",#N/A,TRUE,"Returns";"Tables",#N/A,TRUE,"Returns"}</definedName>
    <definedName name="Bullshit" localSheetId="12" hidden="1">{"Assumptions",#N/A,TRUE,"Returns";"Tables",#N/A,TRUE,"Returns"}</definedName>
    <definedName name="Bullshit" localSheetId="6" hidden="1">{"Assumptions",#N/A,TRUE,"Returns";"Tables",#N/A,TRUE,"Returns"}</definedName>
    <definedName name="Bullshit" localSheetId="0" hidden="1">{"Assumptions",#N/A,TRUE,"Returns";"Tables",#N/A,TRUE,"Returns"}</definedName>
    <definedName name="Bullshit" hidden="1">{"Assumptions",#N/A,TRUE,"Returns";"Tables",#N/A,TRUE,"Returns"}</definedName>
    <definedName name="BUN" localSheetId="1">#REF!</definedName>
    <definedName name="BUN" localSheetId="18">#REF!</definedName>
    <definedName name="BUN" localSheetId="12">#REF!</definedName>
    <definedName name="BUN" localSheetId="6">#REF!</definedName>
    <definedName name="BUN" localSheetId="0">#REF!</definedName>
    <definedName name="BUN">#REF!</definedName>
    <definedName name="bunits">#REF!</definedName>
    <definedName name="BURTONSVILLE">#REF!</definedName>
    <definedName name="BUV" localSheetId="1">#REF!</definedName>
    <definedName name="BUV" localSheetId="0">#REF!</definedName>
    <definedName name="BUV">#REF!</definedName>
    <definedName name="Buyer_Blended" localSheetId="1">#REF!</definedName>
    <definedName name="Buyer_Blended" localSheetId="0">#REF!</definedName>
    <definedName name="Buyer_Blended">#REF!</definedName>
    <definedName name="Buyer_IO_Period" localSheetId="1">#REF!</definedName>
    <definedName name="Buyer_IO_Period" localSheetId="0">#REF!</definedName>
    <definedName name="Buyer_IO_Period">#REF!</definedName>
    <definedName name="Buyer_Percent_PP" localSheetId="1">#REF!</definedName>
    <definedName name="Buyer_Percent_PP" localSheetId="0">#REF!</definedName>
    <definedName name="Buyer_Percent_PP">#REF!</definedName>
    <definedName name="Buyer_Price" localSheetId="1">#REF!</definedName>
    <definedName name="Buyer_Price" localSheetId="0">#REF!</definedName>
    <definedName name="Buyer_Price">#REF!</definedName>
    <definedName name="Buyer_RE_Tax" localSheetId="1">#REF!</definedName>
    <definedName name="Buyer_RE_Tax" localSheetId="0">#REF!</definedName>
    <definedName name="Buyer_RE_Tax">#REF!</definedName>
    <definedName name="Buyers_Exit_Cap" localSheetId="1">#REF!</definedName>
    <definedName name="Buyers_Exit_Cap" localSheetId="0">#REF!</definedName>
    <definedName name="Buyers_Exit_Cap">#REF!</definedName>
    <definedName name="Buyers_Hold_Period" localSheetId="1">#REF!</definedName>
    <definedName name="Buyers_Hold_Period" localSheetId="0">#REF!</definedName>
    <definedName name="Buyers_Hold_Period">#REF!</definedName>
    <definedName name="Buyers_Int_Rate" localSheetId="1">#REF!</definedName>
    <definedName name="Buyers_Int_Rate" localSheetId="0">#REF!</definedName>
    <definedName name="Buyers_Int_Rate">#REF!</definedName>
    <definedName name="Buyers_IRR" localSheetId="1">#REF!</definedName>
    <definedName name="Buyers_IRR" localSheetId="0">#REF!</definedName>
    <definedName name="Buyers_IRR">#REF!</definedName>
    <definedName name="Buyers_Loan_Amount" localSheetId="1">#REF!</definedName>
    <definedName name="Buyers_Loan_Amount" localSheetId="0">#REF!</definedName>
    <definedName name="Buyers_Loan_Amount">#REF!</definedName>
    <definedName name="Buyers_Net_Cash_Flows" localSheetId="1">#REF!</definedName>
    <definedName name="Buyers_Net_Cash_Flows" localSheetId="0">#REF!</definedName>
    <definedName name="Buyers_Net_Cash_Flows">#REF!</definedName>
    <definedName name="bye">#REF!</definedName>
    <definedName name="byr" localSheetId="1">#REF!</definedName>
    <definedName name="byr" localSheetId="0">#REF!</definedName>
    <definedName name="byr">#REF!</definedName>
    <definedName name="c.LTMYear" hidden="1">#REF!</definedName>
    <definedName name="CADFX" localSheetId="1">#REF!</definedName>
    <definedName name="CADFX" localSheetId="0">#REF!</definedName>
    <definedName name="CADFX">#REF!</definedName>
    <definedName name="CAGR">#REF!</definedName>
    <definedName name="calccon" localSheetId="1">#REF!</definedName>
    <definedName name="calccon" localSheetId="0">#REF!</definedName>
    <definedName name="calccon">#REF!</definedName>
    <definedName name="CAM">#REF!</definedName>
    <definedName name="CancellationRatio" localSheetId="1">#REF!</definedName>
    <definedName name="CancellationRatio" localSheetId="0">#REF!</definedName>
    <definedName name="CancellationRatio">#REF!</definedName>
    <definedName name="cap">#REF!</definedName>
    <definedName name="cap_rate_assumptions">#REF!</definedName>
    <definedName name="CapBox">#REF!</definedName>
    <definedName name="Capex" hidden="1">#REF!</definedName>
    <definedName name="CapExInputDetailType" localSheetId="1" hidden="1">#REF!</definedName>
    <definedName name="CapExInputDetailType" localSheetId="0" hidden="1">#REF!</definedName>
    <definedName name="CapExInputDetailType" hidden="1">#REF!</definedName>
    <definedName name="Capital" localSheetId="1" hidden="1">{#N/A,#N/A,FALSE,"CF Consolidated 2";#N/A,#N/A,FALSE,"Retail Assump";#N/A,#N/A,FALSE,"CF Retail";#N/A,#N/A,FALSE,"Garage Assumpt 1";#N/A,#N/A,FALSE,"Garage Op Proj";#N/A,#N/A,FALSE,"Hist I&amp;E";#N/A,#N/A,FALSE,"Rent Roll";#N/A,#N/A,FALSE,"RE Taxes";#N/A,#N/A,FALSE,"CAM - BH";#N/A,#N/A,FALSE,"Comm.Condo CAM"}</definedName>
    <definedName name="Capital" localSheetId="18" hidden="1">{#N/A,#N/A,FALSE,"CF Consolidated 2";#N/A,#N/A,FALSE,"Retail Assump";#N/A,#N/A,FALSE,"CF Retail";#N/A,#N/A,FALSE,"Garage Assumpt 1";#N/A,#N/A,FALSE,"Garage Op Proj";#N/A,#N/A,FALSE,"Hist I&amp;E";#N/A,#N/A,FALSE,"Rent Roll";#N/A,#N/A,FALSE,"RE Taxes";#N/A,#N/A,FALSE,"CAM - BH";#N/A,#N/A,FALSE,"Comm.Condo CAM"}</definedName>
    <definedName name="Capital" localSheetId="12" hidden="1">{#N/A,#N/A,FALSE,"CF Consolidated 2";#N/A,#N/A,FALSE,"Retail Assump";#N/A,#N/A,FALSE,"CF Retail";#N/A,#N/A,FALSE,"Garage Assumpt 1";#N/A,#N/A,FALSE,"Garage Op Proj";#N/A,#N/A,FALSE,"Hist I&amp;E";#N/A,#N/A,FALSE,"Rent Roll";#N/A,#N/A,FALSE,"RE Taxes";#N/A,#N/A,FALSE,"CAM - BH";#N/A,#N/A,FALSE,"Comm.Condo CAM"}</definedName>
    <definedName name="Capital" localSheetId="6" hidden="1">{#N/A,#N/A,FALSE,"CF Consolidated 2";#N/A,#N/A,FALSE,"Retail Assump";#N/A,#N/A,FALSE,"CF Retail";#N/A,#N/A,FALSE,"Garage Assumpt 1";#N/A,#N/A,FALSE,"Garage Op Proj";#N/A,#N/A,FALSE,"Hist I&amp;E";#N/A,#N/A,FALSE,"Rent Roll";#N/A,#N/A,FALSE,"RE Taxes";#N/A,#N/A,FALSE,"CAM - BH";#N/A,#N/A,FALSE,"Comm.Condo CAM"}</definedName>
    <definedName name="Capital" localSheetId="0" hidden="1">{#N/A,#N/A,FALSE,"CF Consolidated 2";#N/A,#N/A,FALSE,"Retail Assump";#N/A,#N/A,FALSE,"CF Retail";#N/A,#N/A,FALSE,"Garage Assumpt 1";#N/A,#N/A,FALSE,"Garage Op Proj";#N/A,#N/A,FALSE,"Hist I&amp;E";#N/A,#N/A,FALSE,"Rent Roll";#N/A,#N/A,FALSE,"RE Taxes";#N/A,#N/A,FALSE,"CAM - BH";#N/A,#N/A,FALSE,"Comm.Condo CAM"}</definedName>
    <definedName name="Capital" hidden="1">{#N/A,#N/A,FALSE,"CF Consolidated 2";#N/A,#N/A,FALSE,"Retail Assump";#N/A,#N/A,FALSE,"CF Retail";#N/A,#N/A,FALSE,"Garage Assumpt 1";#N/A,#N/A,FALSE,"Garage Op Proj";#N/A,#N/A,FALSE,"Hist I&amp;E";#N/A,#N/A,FALSE,"Rent Roll";#N/A,#N/A,FALSE,"RE Taxes";#N/A,#N/A,FALSE,"CAM - BH";#N/A,#N/A,FALSE,"Comm.Condo CAM"}</definedName>
    <definedName name="Capitalized_Interest">#REF!</definedName>
    <definedName name="CappedInPLaceNOI" localSheetId="1" hidden="1">#REF!</definedName>
    <definedName name="CappedInPLaceNOI" localSheetId="0" hidden="1">#REF!</definedName>
    <definedName name="CappedInPLaceNOI" hidden="1">#REF!</definedName>
    <definedName name="CappedPrFrmaNOI" localSheetId="1" hidden="1">#REF!</definedName>
    <definedName name="CappedPrFrmaNOI" localSheetId="0" hidden="1">#REF!</definedName>
    <definedName name="CappedPrFrmaNOI" hidden="1">#REF!</definedName>
    <definedName name="caprate" localSheetId="1">#REF!</definedName>
    <definedName name="caprate" localSheetId="17">#REF!</definedName>
    <definedName name="caprate" localSheetId="18">#REF!</definedName>
    <definedName name="caprate" localSheetId="11">#REF!</definedName>
    <definedName name="caprate" localSheetId="12">#REF!</definedName>
    <definedName name="caprate" localSheetId="5">#REF!</definedName>
    <definedName name="caprate" localSheetId="6">#REF!</definedName>
    <definedName name="caprate" localSheetId="0">#REF!</definedName>
    <definedName name="caprate">#REF!</definedName>
    <definedName name="carolinataxb">#REF!</definedName>
    <definedName name="carolinataxm">#REF!</definedName>
    <definedName name="carolinaunits">#REF!</definedName>
    <definedName name="Carryover" localSheetId="1">#REF!</definedName>
    <definedName name="Carryover" localSheetId="0">#REF!</definedName>
    <definedName name="Carryover">#REF!</definedName>
    <definedName name="CASE" localSheetId="1">#REF!</definedName>
    <definedName name="CASE" localSheetId="0">#REF!</definedName>
    <definedName name="CASE">#REF!</definedName>
    <definedName name="Cash_Bal" localSheetId="1">#REF!</definedName>
    <definedName name="Cash_Bal" localSheetId="0">#REF!</definedName>
    <definedName name="Cash_Bal">#REF!</definedName>
    <definedName name="CASH198">#REF!</definedName>
    <definedName name="CASH297">#REF!</definedName>
    <definedName name="cashflow">#REF!</definedName>
    <definedName name="CASHFLOW2">#REF!</definedName>
    <definedName name="CASHFLOW3">#REF!</definedName>
    <definedName name="cashoncash">#REF!</definedName>
    <definedName name="cat">#REF!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localSheetId="1" hidden="1">#REF!</definedName>
    <definedName name="cb_Chart_5" localSheetId="0" hidden="1">#REF!</definedName>
    <definedName name="cb_Chart_5" hidden="1">#REF!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c" localSheetId="1" hidden="1">{#N/A,#N/A,FALSE,"LoanAssumptions"}</definedName>
    <definedName name="cc" localSheetId="18" hidden="1">{#N/A,#N/A,FALSE,"LoanAssumptions"}</definedName>
    <definedName name="cc" localSheetId="12" hidden="1">{#N/A,#N/A,FALSE,"LoanAssumptions"}</definedName>
    <definedName name="cc" localSheetId="6" hidden="1">{#N/A,#N/A,FALSE,"LoanAssumptions"}</definedName>
    <definedName name="cc" localSheetId="0" hidden="1">{#N/A,#N/A,FALSE,"LoanAssumptions"}</definedName>
    <definedName name="cc" hidden="1">{#N/A,#N/A,FALSE,"LoanAssumptions"}</definedName>
    <definedName name="cc." localSheetId="1" hidden="1">{"CD1",#N/A,TRUE,"C-D (R)";"CD2",#N/A,TRUE,"C-D (R)"}</definedName>
    <definedName name="cc." localSheetId="15" hidden="1">{"CD1",#N/A,TRUE,"C-D (R)";"CD2",#N/A,TRUE,"C-D (R)"}</definedName>
    <definedName name="cc." localSheetId="17" hidden="1">{"CD1",#N/A,TRUE,"C-D (R)";"CD2",#N/A,TRUE,"C-D (R)"}</definedName>
    <definedName name="cc." localSheetId="18" hidden="1">{"CD1",#N/A,TRUE,"C-D (R)";"CD2",#N/A,TRUE,"C-D (R)"}</definedName>
    <definedName name="cc." localSheetId="9" hidden="1">{"CD1",#N/A,TRUE,"C-D (R)";"CD2",#N/A,TRUE,"C-D (R)"}</definedName>
    <definedName name="cc." localSheetId="11" hidden="1">{"CD1",#N/A,TRUE,"C-D (R)";"CD2",#N/A,TRUE,"C-D (R)"}</definedName>
    <definedName name="cc." localSheetId="12" hidden="1">{"CD1",#N/A,TRUE,"C-D (R)";"CD2",#N/A,TRUE,"C-D (R)"}</definedName>
    <definedName name="cc." localSheetId="3" hidden="1">{"CD1",#N/A,TRUE,"C-D (R)";"CD2",#N/A,TRUE,"C-D (R)"}</definedName>
    <definedName name="cc." localSheetId="5" hidden="1">{"CD1",#N/A,TRUE,"C-D (R)";"CD2",#N/A,TRUE,"C-D (R)"}</definedName>
    <definedName name="cc." localSheetId="6" hidden="1">{"CD1",#N/A,TRUE,"C-D (R)";"CD2",#N/A,TRUE,"C-D (R)"}</definedName>
    <definedName name="cc." localSheetId="0" hidden="1">{"CD1",#N/A,TRUE,"C-D (R)";"CD2",#N/A,TRUE,"C-D (R)"}</definedName>
    <definedName name="cc." hidden="1">{"CD1",#N/A,TRUE,"C-D (R)";"CD2",#N/A,TRUE,"C-D (R)"}</definedName>
    <definedName name="ccc" localSheetId="1" hidden="1">{#N/A,#N/A,FALSE,"LoanAssumptions"}</definedName>
    <definedName name="ccc" localSheetId="18" hidden="1">{#N/A,#N/A,FALSE,"LoanAssumptions"}</definedName>
    <definedName name="ccc" localSheetId="12" hidden="1">{#N/A,#N/A,FALSE,"LoanAssumptions"}</definedName>
    <definedName name="ccc" localSheetId="6" hidden="1">{#N/A,#N/A,FALSE,"LoanAssumptions"}</definedName>
    <definedName name="ccc" localSheetId="0" hidden="1">{#N/A,#N/A,FALSE,"LoanAssumptions"}</definedName>
    <definedName name="ccc" hidden="1">{#N/A,#N/A,FALSE,"LoanAssumptions"}</definedName>
    <definedName name="CCCCCCCCC" localSheetId="1" hidden="1">{FALSE,FALSE,1.75,1,600,351,FALSE,FALSE,TRUE,TRUE,0,30,#N/A,41,#N/A,9.57777777777778,18.9166666666667,1,FALSE,FALSE,1,TRUE,1,FALSE,100,"Swvu.As._.Is._.Value.","ACwvu.As._.Is._.Value.",1,FALSE,FALSE,1,1,1,1,1,"","",FALSE,FALSE,FALSE,FALSE,1,#N/A,1,1,FALSE,FALSE,FALSE,FALSE,FALSE,FALSE}</definedName>
    <definedName name="CCCCCCCCC" localSheetId="15" hidden="1">{FALSE,FALSE,1.75,1,600,351,FALSE,FALSE,TRUE,TRUE,0,30,#N/A,41,#N/A,9.57777777777778,18.9166666666667,1,FALSE,FALSE,1,TRUE,1,FALSE,100,"Swvu.As._.Is._.Value.","ACwvu.As._.Is._.Value.",1,FALSE,FALSE,1,1,1,1,1,"","",FALSE,FALSE,FALSE,FALSE,1,#N/A,1,1,FALSE,FALSE,FALSE,FALSE,FALSE,FALSE}</definedName>
    <definedName name="CCCCCCCCC" localSheetId="17" hidden="1">{FALSE,FALSE,1.75,1,600,351,FALSE,FALSE,TRUE,TRUE,0,30,#N/A,41,#N/A,9.57777777777778,18.9166666666667,1,FALSE,FALSE,1,TRUE,1,FALSE,100,"Swvu.As._.Is._.Value.","ACwvu.As._.Is._.Value.",1,FALSE,FALSE,1,1,1,1,1,"","",FALSE,FALSE,FALSE,FALSE,1,#N/A,1,1,FALSE,FALSE,FALSE,FALSE,FALSE,FALSE}</definedName>
    <definedName name="CCCCCCCCC" localSheetId="18" hidden="1">{FALSE,FALSE,1.75,1,600,351,FALSE,FALSE,TRUE,TRUE,0,30,#N/A,41,#N/A,9.57777777777778,18.9166666666667,1,FALSE,FALSE,1,TRUE,1,FALSE,100,"Swvu.As._.Is._.Value.","ACwvu.As._.Is._.Value.",1,FALSE,FALSE,1,1,1,1,1,"","",FALSE,FALSE,FALSE,FALSE,1,#N/A,1,1,FALSE,FALSE,FALSE,FALSE,FALSE,FALSE}</definedName>
    <definedName name="CCCCCCCCC" localSheetId="9" hidden="1">{FALSE,FALSE,1.75,1,600,351,FALSE,FALSE,TRUE,TRUE,0,30,#N/A,41,#N/A,9.57777777777778,18.9166666666667,1,FALSE,FALSE,1,TRUE,1,FALSE,100,"Swvu.As._.Is._.Value.","ACwvu.As._.Is._.Value.",1,FALSE,FALSE,1,1,1,1,1,"","",FALSE,FALSE,FALSE,FALSE,1,#N/A,1,1,FALSE,FALSE,FALSE,FALSE,FALSE,FALSE}</definedName>
    <definedName name="CCCCCCCCC" localSheetId="11" hidden="1">{FALSE,FALSE,1.75,1,600,351,FALSE,FALSE,TRUE,TRUE,0,30,#N/A,41,#N/A,9.57777777777778,18.9166666666667,1,FALSE,FALSE,1,TRUE,1,FALSE,100,"Swvu.As._.Is._.Value.","ACwvu.As._.Is._.Value.",1,FALSE,FALSE,1,1,1,1,1,"","",FALSE,FALSE,FALSE,FALSE,1,#N/A,1,1,FALSE,FALSE,FALSE,FALSE,FALSE,FALSE}</definedName>
    <definedName name="CCCCCCCCC" localSheetId="12" hidden="1">{FALSE,FALSE,1.75,1,600,351,FALSE,FALSE,TRUE,TRUE,0,30,#N/A,41,#N/A,9.57777777777778,18.9166666666667,1,FALSE,FALSE,1,TRUE,1,FALSE,100,"Swvu.As._.Is._.Value.","ACwvu.As._.Is._.Value.",1,FALSE,FALSE,1,1,1,1,1,"","",FALSE,FALSE,FALSE,FALSE,1,#N/A,1,1,FALSE,FALSE,FALSE,FALSE,FALSE,FALSE}</definedName>
    <definedName name="CCCCCCCCC" localSheetId="3" hidden="1">{FALSE,FALSE,1.75,1,600,351,FALSE,FALSE,TRUE,TRUE,0,30,#N/A,41,#N/A,9.57777777777778,18.9166666666667,1,FALSE,FALSE,1,TRUE,1,FALSE,100,"Swvu.As._.Is._.Value.","ACwvu.As._.Is._.Value.",1,FALSE,FALSE,1,1,1,1,1,"","",FALSE,FALSE,FALSE,FALSE,1,#N/A,1,1,FALSE,FALSE,FALSE,FALSE,FALSE,FALSE}</definedName>
    <definedName name="CCCCCCCCC" localSheetId="5" hidden="1">{FALSE,FALSE,1.75,1,600,351,FALSE,FALSE,TRUE,TRUE,0,30,#N/A,41,#N/A,9.57777777777778,18.9166666666667,1,FALSE,FALSE,1,TRUE,1,FALSE,100,"Swvu.As._.Is._.Value.","ACwvu.As._.Is._.Value.",1,FALSE,FALSE,1,1,1,1,1,"","",FALSE,FALSE,FALSE,FALSE,1,#N/A,1,1,FALSE,FALSE,FALSE,FALSE,FALSE,FALSE}</definedName>
    <definedName name="CCCCCCCCC" localSheetId="6" hidden="1">{FALSE,FALSE,1.75,1,600,351,FALSE,FALSE,TRUE,TRUE,0,30,#N/A,41,#N/A,9.57777777777778,18.9166666666667,1,FALSE,FALSE,1,TRUE,1,FALSE,100,"Swvu.As._.Is._.Value.","ACwvu.As._.Is._.Value.",1,FALSE,FALSE,1,1,1,1,1,"","",FALSE,FALSE,FALSE,FALSE,1,#N/A,1,1,FALSE,FALSE,FALSE,FALSE,FALSE,FALSE}</definedName>
    <definedName name="CCCCCCCCC" localSheetId="0" hidden="1">{FALSE,FALSE,1.75,1,600,351,FALSE,FALSE,TRUE,TRUE,0,30,#N/A,41,#N/A,9.57777777777778,18.9166666666667,1,FALSE,FALSE,1,TRUE,1,FALSE,100,"Swvu.As._.Is._.Value.","ACwvu.As._.Is._.Value.",1,FALSE,FALSE,1,1,1,1,1,"","",FALSE,FALSE,FALSE,FALSE,1,#N/A,1,1,FALSE,FALSE,FALSE,FALSE,FALSE,FALSE}</definedName>
    <definedName name="CCCCCCCCC" hidden="1">{FALSE,FALSE,1.75,1,600,351,FALSE,FALSE,TRUE,TRUE,0,30,#N/A,41,#N/A,9.57777777777778,18.9166666666667,1,FALSE,FALSE,1,TRUE,1,FALSE,100,"Swvu.As._.Is._.Value.","ACwvu.As._.Is._.Value.",1,FALSE,FALSE,1,1,1,1,1,"","",FALSE,FALSE,FALSE,FALSE,1,#N/A,1,1,FALSE,FALSE,FALSE,FALSE,FALSE,FALSE}</definedName>
    <definedName name="CCEC_DATA" localSheetId="1" hidden="1">#REF!</definedName>
    <definedName name="CCEC_DATA" localSheetId="0" hidden="1">#REF!</definedName>
    <definedName name="CCEC_DATA" hidden="1">#REF!</definedName>
    <definedName name="CClosingCosts" localSheetId="1">#REF!</definedName>
    <definedName name="CClosingCosts" localSheetId="18">#REF!</definedName>
    <definedName name="CClosingCosts" localSheetId="12">#REF!</definedName>
    <definedName name="CClosingCosts" localSheetId="6">#REF!</definedName>
    <definedName name="CClosingCosts" localSheetId="0">#REF!</definedName>
    <definedName name="CClosingCosts">#REF!</definedName>
    <definedName name="CDATE" localSheetId="1">#REF!</definedName>
    <definedName name="CDATE" localSheetId="0">#REF!</definedName>
    <definedName name="CDATE">#REF!</definedName>
    <definedName name="CDB">#REF!</definedName>
    <definedName name="cedarunits">#REF!</definedName>
    <definedName name="CEquityFee" localSheetId="1">#REF!</definedName>
    <definedName name="CEquityFee" localSheetId="18">#REF!</definedName>
    <definedName name="CEquityFee" localSheetId="12">#REF!</definedName>
    <definedName name="CEquityFee" localSheetId="6">#REF!</definedName>
    <definedName name="CEquityFee" localSheetId="0">#REF!</definedName>
    <definedName name="CEquityFee">#REF!</definedName>
    <definedName name="CF">#REF!</definedName>
    <definedName name="CF_1">#REF!</definedName>
    <definedName name="CF_1Date">#REF!</definedName>
    <definedName name="CF_1Months">#REF!</definedName>
    <definedName name="CF_1OccPct">#REF!</definedName>
    <definedName name="CF_1Sort">#REF!</definedName>
    <definedName name="CF_1Year">#REF!</definedName>
    <definedName name="CF_2">#REF!</definedName>
    <definedName name="CF_2Date">#REF!</definedName>
    <definedName name="CF_2Months">#REF!</definedName>
    <definedName name="CF_2OccPct">#REF!</definedName>
    <definedName name="CF_2Sort">#REF!</definedName>
    <definedName name="CF_2Year">#REF!</definedName>
    <definedName name="CF_3">#REF!</definedName>
    <definedName name="CF_3Date">#REF!</definedName>
    <definedName name="CF_3Months">#REF!</definedName>
    <definedName name="CF_3OccPct">#REF!</definedName>
    <definedName name="CF_3Sort">#REF!</definedName>
    <definedName name="CF_3Year">#REF!</definedName>
    <definedName name="CF_4">#REF!</definedName>
    <definedName name="CF_4Date">#REF!</definedName>
    <definedName name="CF_4Months">#REF!</definedName>
    <definedName name="CF_4OccPct">#REF!</definedName>
    <definedName name="CF_4Sort">#REF!</definedName>
    <definedName name="CF_4Year">#REF!</definedName>
    <definedName name="CF_AO1">#REF!</definedName>
    <definedName name="CF_AO1Date">#REF!</definedName>
    <definedName name="CF_AO1Months">#REF!</definedName>
    <definedName name="CF_AO1OccPct">#REF!</definedName>
    <definedName name="CF_AO1Sort">#REF!</definedName>
    <definedName name="CF_AO1Year">#REF!</definedName>
    <definedName name="CF_AO2">#REF!</definedName>
    <definedName name="CF_AO2Date">#REF!</definedName>
    <definedName name="CF_AO2Months">#REF!</definedName>
    <definedName name="CF_AO2Sort">#REF!</definedName>
    <definedName name="CF_AO2Year">#REF!</definedName>
    <definedName name="CF_AO3">#REF!</definedName>
    <definedName name="CF_AO3Date">#REF!</definedName>
    <definedName name="CF_AO3Months">#REF!</definedName>
    <definedName name="CF_AO3Sort">#REF!</definedName>
    <definedName name="CF_AO3Year">#REF!</definedName>
    <definedName name="CF_AP">#REF!</definedName>
    <definedName name="CF_APDate">#REF!</definedName>
    <definedName name="CF_APMonths">#REF!</definedName>
    <definedName name="CF_APOccPct">#REF!</definedName>
    <definedName name="CF_APSort">#REF!</definedName>
    <definedName name="CF_APYear">#REF!</definedName>
    <definedName name="CF_Budget">#REF!</definedName>
    <definedName name="CF_BudgetDate">#REF!</definedName>
    <definedName name="CF_BudgetMonths">#REF!</definedName>
    <definedName name="CF_BudgetOccPct">#REF!</definedName>
    <definedName name="CF_BudgetSort">#REF!</definedName>
    <definedName name="CF_BudgetYear">#REF!</definedName>
    <definedName name="CF_TTM">#REF!</definedName>
    <definedName name="CF_TTMDate">#REF!</definedName>
    <definedName name="CF_TTMMonths">#REF!</definedName>
    <definedName name="CF_TTMOccPct">#REF!</definedName>
    <definedName name="CF_TTMSort">#REF!</definedName>
    <definedName name="CF_TTMYear">#REF!</definedName>
    <definedName name="CF_UW">#REF!</definedName>
    <definedName name="CF_UW2">#REF!</definedName>
    <definedName name="CF_UW2Months">#REF!</definedName>
    <definedName name="CF_UW2Sort">#REF!</definedName>
    <definedName name="CF_UWMonths">#REF!</definedName>
    <definedName name="CF_UWOccPct">#REF!</definedName>
    <definedName name="CF_UWSort">#REF!</definedName>
    <definedName name="CF_UWYear">#REF!</definedName>
    <definedName name="CF_YTD">#REF!</definedName>
    <definedName name="CF_YTDDate">#REF!</definedName>
    <definedName name="CF_YTDMonths">#REF!</definedName>
    <definedName name="CF_YTDSort">#REF!</definedName>
    <definedName name="CF_YTDType">#REF!</definedName>
    <definedName name="CF_YTDYear">#REF!</definedName>
    <definedName name="cfgcfg" localSheetId="1" hidden="1">{#N/A,#N/A,FALSE,"CCC Variance";#N/A,#N/A,FALSE,"CCC Notes"}</definedName>
    <definedName name="cfgcfg" localSheetId="0" hidden="1">{#N/A,#N/A,FALSE,"CCC Variance";#N/A,#N/A,FALSE,"CCC Notes"}</definedName>
    <definedName name="cfgcfg" hidden="1">{#N/A,#N/A,FALSE,"CCC Variance";#N/A,#N/A,FALSE,"CCC Notes"}</definedName>
    <definedName name="cfgjcfgh" localSheetId="1" hidden="1">{#N/A,#N/A,FALSE,"Common Area Accrual";#N/A,#N/A,FALSE,"Unit One LaSalle";#N/A,#N/A,FALSE,"Unit One CW";#N/A,#N/A,FALSE,"Unit One LaSalle + C &amp; W";#N/A,#N/A,FALSE,"Consolidated Accrual"}</definedName>
    <definedName name="cfgjcfgh" localSheetId="0" hidden="1">{#N/A,#N/A,FALSE,"Common Area Accrual";#N/A,#N/A,FALSE,"Unit One LaSalle";#N/A,#N/A,FALSE,"Unit One CW";#N/A,#N/A,FALSE,"Unit One LaSalle + C &amp; W";#N/A,#N/A,FALSE,"Consolidated Accrual"}</definedName>
    <definedName name="cfgjcfgh" hidden="1">{#N/A,#N/A,FALSE,"Common Area Accrual";#N/A,#N/A,FALSE,"Unit One LaSalle";#N/A,#N/A,FALSE,"Unit One CW";#N/A,#N/A,FALSE,"Unit One LaSalle + C &amp; W";#N/A,#N/A,FALSE,"Consolidated Accrual"}</definedName>
    <definedName name="cfin100">#REF!</definedName>
    <definedName name="cfin101">#REF!</definedName>
    <definedName name="cfin102">#REF!</definedName>
    <definedName name="cfin103">#REF!</definedName>
    <definedName name="cfin104">#REF!</definedName>
    <definedName name="cfin105">#REF!</definedName>
    <definedName name="cfin106">#REF!</definedName>
    <definedName name="cfin107">#REF!</definedName>
    <definedName name="CFIN196">#REF!</definedName>
    <definedName name="cfin197">#REF!</definedName>
    <definedName name="cfin198">#REF!</definedName>
    <definedName name="cfin199">#REF!</definedName>
    <definedName name="cfin200">#REF!</definedName>
    <definedName name="cfin201">#REF!</definedName>
    <definedName name="cfin202">#REF!</definedName>
    <definedName name="cfin203">#REF!</definedName>
    <definedName name="cfin204">#REF!</definedName>
    <definedName name="cfin205">#REF!</definedName>
    <definedName name="cfin206">#REF!</definedName>
    <definedName name="cfin207">#REF!</definedName>
    <definedName name="CFIN295">#REF!</definedName>
    <definedName name="CFIN296">#REF!</definedName>
    <definedName name="cfin297">#REF!</definedName>
    <definedName name="cfin298">#REF!</definedName>
    <definedName name="cfin299">#REF!</definedName>
    <definedName name="cfl">#REF!</definedName>
    <definedName name="cflow" localSheetId="1" hidden="1">{"CF",#N/A,FALSE,"Cash Flow";"RET",#N/A,FALSE,"Returns";"NPV",#N/A,FALSE,"Values";"ASMPT",#N/A,FALSE,"Assumptions"}</definedName>
    <definedName name="cflow" localSheetId="0" hidden="1">{"CF",#N/A,FALSE,"Cash Flow";"RET",#N/A,FALSE,"Returns";"NPV",#N/A,FALSE,"Values";"ASMPT",#N/A,FALSE,"Assumptions"}</definedName>
    <definedName name="cflow" hidden="1">{"CF",#N/A,FALSE,"Cash Flow";"RET",#N/A,FALSE,"Returns";"NPV",#N/A,FALSE,"Values";"ASMPT",#N/A,FALSE,"Assumptions"}</definedName>
    <definedName name="CFModel" localSheetId="19">#REF!</definedName>
    <definedName name="CFModel" localSheetId="15">#REF!</definedName>
    <definedName name="CFModel" localSheetId="17">#REF!</definedName>
    <definedName name="CFModel" localSheetId="18">#REF!</definedName>
    <definedName name="CFModel" localSheetId="13">#REF!</definedName>
    <definedName name="CFModel" localSheetId="9">#REF!</definedName>
    <definedName name="CFModel" localSheetId="11">#REF!</definedName>
    <definedName name="CFModel" localSheetId="12">#REF!</definedName>
    <definedName name="CFModel" localSheetId="7">#REF!</definedName>
    <definedName name="CFModel" localSheetId="3">#REF!</definedName>
    <definedName name="CFModel" localSheetId="5">#REF!</definedName>
    <definedName name="CFModel" localSheetId="6">#REF!</definedName>
    <definedName name="CFModel">#REF!</definedName>
    <definedName name="CFYears" localSheetId="1" hidden="1">#REF!</definedName>
    <definedName name="CFYears" localSheetId="0" hidden="1">#REF!</definedName>
    <definedName name="CFYears" hidden="1">#REF!</definedName>
    <definedName name="CHARLES">#REF!</definedName>
    <definedName name="chaseacomps">#REF!</definedName>
    <definedName name="chasebcomps">#REF!</definedName>
    <definedName name="Check_Code">"Check Code"</definedName>
    <definedName name="Choices_Wrapper" localSheetId="1">'BOV TABLES'!Choices_Wrapper</definedName>
    <definedName name="Choices_Wrapper" localSheetId="15">'High NOI'!Choices_Wrapper</definedName>
    <definedName name="Choices_Wrapper" localSheetId="17">'High Payroll'!Choices_Wrapper</definedName>
    <definedName name="Choices_Wrapper" localSheetId="18">'High RETax'!Choices_Wrapper</definedName>
    <definedName name="Choices_Wrapper" localSheetId="9">'Low NOI'!Choices_Wrapper</definedName>
    <definedName name="Choices_Wrapper" localSheetId="11">'Low Payroll'!Choices_Wrapper</definedName>
    <definedName name="Choices_Wrapper" localSheetId="12">'Low RETax'!Choices_Wrapper</definedName>
    <definedName name="Choices_Wrapper" localSheetId="3">'Middle NOI'!Choices_Wrapper</definedName>
    <definedName name="Choices_Wrapper" localSheetId="5">'Middle Payroll'!Choices_Wrapper</definedName>
    <definedName name="Choices_Wrapper" localSheetId="6">'Middle RETax'!Choices_Wrapper</definedName>
    <definedName name="Choices_Wrapper" localSheetId="0">Summary!Choices_Wrapper</definedName>
    <definedName name="Choices_Wrapper">'High NOI'!Choices_Wrapper</definedName>
    <definedName name="CIPBalanceMnthly" localSheetId="1">#REF!</definedName>
    <definedName name="CIPBalanceMnthly" localSheetId="0">#REF!</definedName>
    <definedName name="CIPBalanceMnthly">#REF!</definedName>
    <definedName name="CIQWBGuid" hidden="1">"d9e1dc22-da2c-4dfe-a70b-ea7ab86295e0"</definedName>
    <definedName name="circ">#REF!</definedName>
    <definedName name="circbreak" localSheetId="1">#REF!</definedName>
    <definedName name="circbreak" localSheetId="0">#REF!</definedName>
    <definedName name="circbreak">#REF!</definedName>
    <definedName name="City" localSheetId="1" hidden="1">#REF!</definedName>
    <definedName name="City" localSheetId="0" hidden="1">#REF!</definedName>
    <definedName name="City" hidden="1">#REF!</definedName>
    <definedName name="CityState" localSheetId="1">#REF!</definedName>
    <definedName name="CityState" localSheetId="0">#REF!</definedName>
    <definedName name="CityState">#REF!</definedName>
    <definedName name="CityStateZip" localSheetId="1">#REF!</definedName>
    <definedName name="CityStateZip" localSheetId="0">#REF!</definedName>
    <definedName name="CityStateZip">#REF!</definedName>
    <definedName name="Classlist" localSheetId="1">#REF!</definedName>
    <definedName name="Classlist" localSheetId="0">#REF!</definedName>
    <definedName name="Classlist">#REF!</definedName>
    <definedName name="close" localSheetId="1">#REF!</definedName>
    <definedName name="close" localSheetId="0">#REF!</definedName>
    <definedName name="close">#REF!</definedName>
    <definedName name="CLOSED" localSheetId="1">#REF!</definedName>
    <definedName name="CLOSED" localSheetId="0">#REF!</definedName>
    <definedName name="CLOSED">#REF!</definedName>
    <definedName name="CLOSING">#REF!</definedName>
    <definedName name="ClosingDate" localSheetId="1" hidden="1">#REF!</definedName>
    <definedName name="ClosingDate" localSheetId="0" hidden="1">#REF!</definedName>
    <definedName name="ClosingDate" hidden="1">#REF!</definedName>
    <definedName name="ClosingRatio" localSheetId="1">#REF!</definedName>
    <definedName name="ClosingRatio" localSheetId="0">#REF!</definedName>
    <definedName name="ClosingRatio">#REF!</definedName>
    <definedName name="COL1STYR">7</definedName>
    <definedName name="ColDiff" localSheetId="1">COLUMN()-[0]!COL1STYR</definedName>
    <definedName name="ColDiff" localSheetId="0">COLUMN()-COL1STYR</definedName>
    <definedName name="ColDiff">COLUMN()-COL1STYR</definedName>
    <definedName name="CollectionLoss" localSheetId="1">#REF!</definedName>
    <definedName name="CollectionLoss" localSheetId="0">#REF!</definedName>
    <definedName name="CollectionLoss">#REF!</definedName>
    <definedName name="CollectionLossNotes" localSheetId="1" hidden="1">#REF!</definedName>
    <definedName name="CollectionLossNotes" localSheetId="0" hidden="1">#REF!</definedName>
    <definedName name="CollectionLossNotes" hidden="1">#REF!</definedName>
    <definedName name="COLUMBIA">#REF!</definedName>
    <definedName name="ColumnHeader" localSheetId="1" hidden="1">#REF!</definedName>
    <definedName name="ColumnHeader" localSheetId="0" hidden="1">#REF!</definedName>
    <definedName name="ColumnHeader" hidden="1">#REF!</definedName>
    <definedName name="Comcl_LocanTnt_VacantPSF" localSheetId="1">#REF!</definedName>
    <definedName name="Comcl_LocanTnt_VacantPSF" localSheetId="0">#REF!</definedName>
    <definedName name="Comcl_LocanTnt_VacantPSF">#REF!</definedName>
    <definedName name="ComCode">"FIE"</definedName>
    <definedName name="COMM_BLEND">#REF!</definedName>
    <definedName name="COMM_NEW">#REF!</definedName>
    <definedName name="comm_prelim">#REF!</definedName>
    <definedName name="COMM_RENEWAL">#REF!</definedName>
    <definedName name="CommDivPmt">#REF!</definedName>
    <definedName name="COMMENTS">#REF!</definedName>
    <definedName name="CommercialIncome">#REF!</definedName>
    <definedName name="CommercialNetIncomeNotes" localSheetId="1" hidden="1">#REF!</definedName>
    <definedName name="CommercialNetIncomeNotes" localSheetId="0" hidden="1">#REF!</definedName>
    <definedName name="CommercialNetIncomeNotes" hidden="1">#REF!</definedName>
    <definedName name="CommonEquitytoAssets">#REF!</definedName>
    <definedName name="CommonItems" localSheetId="1">#REF!</definedName>
    <definedName name="CommonItems" localSheetId="0">#REF!</definedName>
    <definedName name="CommonItems">#REF!</definedName>
    <definedName name="Comp_Analysis">#REF!</definedName>
    <definedName name="COMP_PRINTOUT">#REF!</definedName>
    <definedName name="COMP_TAXES">#REF!</definedName>
    <definedName name="comp1">#REF!</definedName>
    <definedName name="Comp1Seg1">"Check Box 1"</definedName>
    <definedName name="comp2">#REF!</definedName>
    <definedName name="comp3">#REF!</definedName>
    <definedName name="comp4">#REF!</definedName>
    <definedName name="comp5">#REF!</definedName>
    <definedName name="comp6">#REF!</definedName>
    <definedName name="comp7">#REF!</definedName>
    <definedName name="comp8">#REF!</definedName>
    <definedName name="Company">#REF!</definedName>
    <definedName name="COMPANY_SUMMARY">#REF!</definedName>
    <definedName name="COMPANY2">#REF!</definedName>
    <definedName name="CompanyOH" hidden="1">#REF!</definedName>
    <definedName name="Complete" localSheetId="1">#REF!</definedName>
    <definedName name="Complete" localSheetId="0">#REF!</definedName>
    <definedName name="Complete">#REF!</definedName>
    <definedName name="Completedate" localSheetId="15">#REF!</definedName>
    <definedName name="Completedate" localSheetId="17">#REF!</definedName>
    <definedName name="Completedate" localSheetId="18">#REF!</definedName>
    <definedName name="Completedate" localSheetId="9">#REF!</definedName>
    <definedName name="Completedate" localSheetId="11">#REF!</definedName>
    <definedName name="Completedate" localSheetId="12">#REF!</definedName>
    <definedName name="Completedate" localSheetId="3">#REF!</definedName>
    <definedName name="Completedate" localSheetId="5">#REF!</definedName>
    <definedName name="Completedate" localSheetId="6">#REF!</definedName>
    <definedName name="Completedate">#REF!</definedName>
    <definedName name="COMPS">#REF!</definedName>
    <definedName name="compsetdata">#REF!</definedName>
    <definedName name="Concessions" localSheetId="18">#REF!</definedName>
    <definedName name="Concessions" localSheetId="12">#REF!</definedName>
    <definedName name="Concessions" localSheetId="6">#REF!</definedName>
    <definedName name="Concessions">#REF!</definedName>
    <definedName name="ConcessionsNotes" localSheetId="1" hidden="1">#REF!</definedName>
    <definedName name="ConcessionsNotes" localSheetId="0" hidden="1">#REF!</definedName>
    <definedName name="ConcessionsNotes" hidden="1">#REF!</definedName>
    <definedName name="ConcessionType" localSheetId="1">#REF!</definedName>
    <definedName name="ConcessionType" localSheetId="0">#REF!</definedName>
    <definedName name="ConcessionType">#REF!</definedName>
    <definedName name="confin" localSheetId="1">#REF!</definedName>
    <definedName name="confin" localSheetId="0">#REF!</definedName>
    <definedName name="confin">#REF!</definedName>
    <definedName name="confin2" localSheetId="1">#REF!</definedName>
    <definedName name="confin2" localSheetId="0">#REF!</definedName>
    <definedName name="confin2">#REF!</definedName>
    <definedName name="ConsDepr" localSheetId="1">#REF!</definedName>
    <definedName name="ConsDepr" localSheetId="0">#REF!</definedName>
    <definedName name="ConsDepr">#REF!</definedName>
    <definedName name="ConsIntExp">#REF!</definedName>
    <definedName name="ConsIntInc">#REF!</definedName>
    <definedName name="ConsLandLease">#REF!</definedName>
    <definedName name="consolidate?">#REF!</definedName>
    <definedName name="ConsOpEx">#REF!</definedName>
    <definedName name="ConsRETax">#REF!</definedName>
    <definedName name="ConsRev">#REF!</definedName>
    <definedName name="ConstCost">#REF!</definedName>
    <definedName name="ConstMgmtFee" localSheetId="1">#REF!</definedName>
    <definedName name="ConstMgmtFee" localSheetId="0">#REF!</definedName>
    <definedName name="ConstMgmtFee">#REF!</definedName>
    <definedName name="Construction" localSheetId="1">#REF!</definedName>
    <definedName name="Construction" localSheetId="0">#REF!</definedName>
    <definedName name="Construction">#REF!</definedName>
    <definedName name="ConstructionFee">#REF!</definedName>
    <definedName name="ConstructionMgmtFee">#REF!</definedName>
    <definedName name="Contract_Capacity" localSheetId="1">#REF!</definedName>
    <definedName name="Contract_Capacity" localSheetId="0">#REF!</definedName>
    <definedName name="Contract_Capacity">#REF!</definedName>
    <definedName name="Contract_Capacity_Price" localSheetId="1">#REF!</definedName>
    <definedName name="Contract_Capacity_Price" localSheetId="0">#REF!</definedName>
    <definedName name="Contract_Capacity_Price">#REF!</definedName>
    <definedName name="ContractServicesNotes" localSheetId="1" hidden="1">#REF!</definedName>
    <definedName name="ContractServicesNotes" localSheetId="0" hidden="1">#REF!</definedName>
    <definedName name="ContractServicesNotes" hidden="1">#REF!</definedName>
    <definedName name="ContributionInputs">#REF!</definedName>
    <definedName name="ControlSheet">#REF!</definedName>
    <definedName name="ConvDebtDebt">#REF!</definedName>
    <definedName name="convert">#REF!</definedName>
    <definedName name="ConvHurdle1" localSheetId="1">#REF!</definedName>
    <definedName name="ConvHurdle1" localSheetId="18">#REF!</definedName>
    <definedName name="ConvHurdle1" localSheetId="12">#REF!</definedName>
    <definedName name="ConvHurdle1" localSheetId="6">#REF!</definedName>
    <definedName name="ConvHurdle1" localSheetId="0">#REF!</definedName>
    <definedName name="ConvHurdle1">#REF!</definedName>
    <definedName name="ConvHurdle2" localSheetId="1">#REF!</definedName>
    <definedName name="ConvHurdle2" localSheetId="18">#REF!</definedName>
    <definedName name="ConvHurdle2" localSheetId="12">#REF!</definedName>
    <definedName name="ConvHurdle2" localSheetId="6">#REF!</definedName>
    <definedName name="ConvHurdle2" localSheetId="0">#REF!</definedName>
    <definedName name="ConvHurdle2">#REF!</definedName>
    <definedName name="ConvHurdle3" localSheetId="1">#REF!</definedName>
    <definedName name="ConvHurdle3" localSheetId="18">#REF!</definedName>
    <definedName name="ConvHurdle3" localSheetId="12">#REF!</definedName>
    <definedName name="ConvHurdle3" localSheetId="6">#REF!</definedName>
    <definedName name="ConvHurdle3" localSheetId="0">#REF!</definedName>
    <definedName name="ConvHurdle3">#REF!</definedName>
    <definedName name="ConvSplit0" localSheetId="1">#REF!</definedName>
    <definedName name="ConvSplit0" localSheetId="18">#REF!</definedName>
    <definedName name="ConvSplit0" localSheetId="12">#REF!</definedName>
    <definedName name="ConvSplit0" localSheetId="6">#REF!</definedName>
    <definedName name="ConvSplit0" localSheetId="0">#REF!</definedName>
    <definedName name="ConvSplit0">#REF!</definedName>
    <definedName name="ConvSplit1" localSheetId="1">#REF!</definedName>
    <definedName name="ConvSplit1" localSheetId="18">#REF!</definedName>
    <definedName name="ConvSplit1" localSheetId="12">#REF!</definedName>
    <definedName name="ConvSplit1" localSheetId="6">#REF!</definedName>
    <definedName name="ConvSplit1" localSheetId="0">#REF!</definedName>
    <definedName name="ConvSplit1">#REF!</definedName>
    <definedName name="ConvSplit2" localSheetId="1">#REF!</definedName>
    <definedName name="ConvSplit2" localSheetId="18">#REF!</definedName>
    <definedName name="ConvSplit2" localSheetId="12">#REF!</definedName>
    <definedName name="ConvSplit2" localSheetId="6">#REF!</definedName>
    <definedName name="ConvSplit2" localSheetId="0">#REF!</definedName>
    <definedName name="ConvSplit2">#REF!</definedName>
    <definedName name="ConvSplit3" localSheetId="1">#REF!</definedName>
    <definedName name="ConvSplit3" localSheetId="18">#REF!</definedName>
    <definedName name="ConvSplit3" localSheetId="12">#REF!</definedName>
    <definedName name="ConvSplit3" localSheetId="6">#REF!</definedName>
    <definedName name="ConvSplit3" localSheetId="0">#REF!</definedName>
    <definedName name="ConvSplit3">#REF!</definedName>
    <definedName name="COO" localSheetId="1" hidden="1">{#N/A,#N/A,FALSE,"Matrix";#N/A,#N/A,FALSE,"Cash Flow";#N/A,#N/A,FALSE,"10 Year Cost Analysis"}</definedName>
    <definedName name="COO" localSheetId="0" hidden="1">{#N/A,#N/A,FALSE,"Matrix";#N/A,#N/A,FALSE,"Cash Flow";#N/A,#N/A,FALSE,"10 Year Cost Analysis"}</definedName>
    <definedName name="COO" hidden="1">{#N/A,#N/A,FALSE,"Matrix";#N/A,#N/A,FALSE,"Cash Flow";#N/A,#N/A,FALSE,"10 Year Cost Analysis"}</definedName>
    <definedName name="copy" localSheetId="1" hidden="1">{"sheet a",#N/A,FALSE,"A";"2 9 casflow",#N/A,FALSE,"B"}</definedName>
    <definedName name="copy" localSheetId="0" hidden="1">{"sheet a",#N/A,FALSE,"A";"2 9 casflow",#N/A,FALSE,"B"}</definedName>
    <definedName name="copy" hidden="1">{"sheet a",#N/A,FALSE,"A";"2 9 casflow",#N/A,FALSE,"B"}</definedName>
    <definedName name="Copy_ER">#N/A</definedName>
    <definedName name="copyall" localSheetId="1" hidden="1">{"Main",#N/A,FALSE,"Wacker";"Main2",#N/A,FALSE,"Wacker";"Value",#N/A,FALSE,"Wacker";"Sensitivity",#N/A,FALSE,"Wacker";"Paine",#N/A,FALSE,"Wacker";"Quaker",#N/A,FALSE,"Wacker";"Wacker",#N/A,FALSE,"Wacker";"1900",#N/A,FALSE,"Wacker";"1901",#N/A,FALSE,"Wacker"}</definedName>
    <definedName name="copyall" localSheetId="0" hidden="1">{"Main",#N/A,FALSE,"Wacker";"Main2",#N/A,FALSE,"Wacker";"Value",#N/A,FALSE,"Wacker";"Sensitivity",#N/A,FALSE,"Wacker";"Paine",#N/A,FALSE,"Wacker";"Quaker",#N/A,FALSE,"Wacker";"Wacker",#N/A,FALSE,"Wacker";"1900",#N/A,FALSE,"Wacker";"1901",#N/A,FALSE,"Wacker"}</definedName>
    <definedName name="copyall" hidden="1">{"Main",#N/A,FALSE,"Wacker";"Main2",#N/A,FALSE,"Wacker";"Value",#N/A,FALSE,"Wacker";"Sensitivity",#N/A,FALSE,"Wacker";"Paine",#N/A,FALSE,"Wacker";"Quaker",#N/A,FALSE,"Wacker";"Wacker",#N/A,FALSE,"Wacker";"1900",#N/A,FALSE,"Wacker";"1901",#N/A,FALSE,"Wacker"}</definedName>
    <definedName name="copymondayjv" localSheetId="1" hidden="1">{"View1",#N/A,FALSE,"Sheet1";"View2",#N/A,FALSE,"Sheet1"}</definedName>
    <definedName name="copymondayjv" localSheetId="0" hidden="1">{"View1",#N/A,FALSE,"Sheet1";"View2",#N/A,FALSE,"Sheet1"}</definedName>
    <definedName name="copymondayjv" hidden="1">{"View1",#N/A,FALSE,"Sheet1";"View2",#N/A,FALSE,"Sheet1"}</definedName>
    <definedName name="CoreNetUnit" localSheetId="1">#REF!</definedName>
    <definedName name="CoreNetUnit" localSheetId="0">#REF!</definedName>
    <definedName name="CoreNetUnit">#REF!</definedName>
    <definedName name="CoreRecLoanAmt" localSheetId="1">#REF!</definedName>
    <definedName name="CoreRecLoanAmt" localSheetId="0">#REF!</definedName>
    <definedName name="CoreRecLoanAmt">#REF!</definedName>
    <definedName name="corp" localSheetId="1" hidden="1">{#N/A,#N/A,FALSE,"ZellLurieFinSummary";#N/A,#N/A,FALSE,"FirstCapFinSummary";#N/A,#N/A,FALSE,"ZM I-III Consol FinSummary"}</definedName>
    <definedName name="corp" localSheetId="0" hidden="1">{#N/A,#N/A,FALSE,"ZellLurieFinSummary";#N/A,#N/A,FALSE,"FirstCapFinSummary";#N/A,#N/A,FALSE,"ZM I-III Consol FinSummary"}</definedName>
    <definedName name="corp" hidden="1">{#N/A,#N/A,FALSE,"ZellLurieFinSummary";#N/A,#N/A,FALSE,"FirstCapFinSummary";#N/A,#N/A,FALSE,"ZM I-III Consol FinSummary"}</definedName>
    <definedName name="CorpList">#REF!</definedName>
    <definedName name="COST">#REF!</definedName>
    <definedName name="Cost_Hard" localSheetId="1">#REF!</definedName>
    <definedName name="Cost_Hard" localSheetId="18">#REF!</definedName>
    <definedName name="Cost_Hard" localSheetId="12">#REF!</definedName>
    <definedName name="Cost_Hard" localSheetId="6">#REF!</definedName>
    <definedName name="Cost_Hard" localSheetId="0">#REF!</definedName>
    <definedName name="Cost_Hard">#REF!</definedName>
    <definedName name="CostDetail" localSheetId="1" hidden="1">{"CF",#N/A,FALSE,"Cash Flow";"RET",#N/A,FALSE,"Returns";"NPV",#N/A,FALSE,"Values";"ASMPT",#N/A,FALSE,"Assumptions"}</definedName>
    <definedName name="CostDetail" localSheetId="0" hidden="1">{"CF",#N/A,FALSE,"Cash Flow";"RET",#N/A,FALSE,"Returns";"NPV",#N/A,FALSE,"Values";"ASMPT",#N/A,FALSE,"Assumptions"}</definedName>
    <definedName name="CostDetail" hidden="1">{"CF",#N/A,FALSE,"Cash Flow";"RET",#N/A,FALSE,"Returns";"NPV",#N/A,FALSE,"Values";"ASMPT",#N/A,FALSE,"Assumptions"}</definedName>
    <definedName name="COSTINP">#REF!</definedName>
    <definedName name="CostsDetail" localSheetId="1" hidden="1">{"CF",#N/A,FALSE,"Cash Flow";"RET",#N/A,FALSE,"Returns";"NPV",#N/A,FALSE,"Values";"ASMPT",#N/A,FALSE,"Assumptions"}</definedName>
    <definedName name="CostsDetail" localSheetId="0" hidden="1">{"CF",#N/A,FALSE,"Cash Flow";"RET",#N/A,FALSE,"Returns";"NPV",#N/A,FALSE,"Values";"ASMPT",#N/A,FALSE,"Assumptions"}</definedName>
    <definedName name="CostsDetail" hidden="1">{"CF",#N/A,FALSE,"Cash Flow";"RET",#N/A,FALSE,"Returns";"NPV",#N/A,FALSE,"Values";"ASMPT",#N/A,FALSE,"Assumptions"}</definedName>
    <definedName name="Cottage" localSheetId="1" hidden="1">{"cot1",#N/A,FALSE,"Cottages";"cot2",#N/A,FALSE,"Cottages";"cot3",#N/A,FALSE,"Cottages"}</definedName>
    <definedName name="Cottage" localSheetId="0" hidden="1">{"cot1",#N/A,FALSE,"Cottages";"cot2",#N/A,FALSE,"Cottages";"cot3",#N/A,FALSE,"Cottages"}</definedName>
    <definedName name="Cottage" hidden="1">{"cot1",#N/A,FALSE,"Cottages";"cot2",#N/A,FALSE,"Cottages";"cot3",#N/A,FALSE,"Cottages"}</definedName>
    <definedName name="coverage_divisions">#REF!</definedName>
    <definedName name="CPIG" localSheetId="1">#REF!</definedName>
    <definedName name="CPIG" localSheetId="0">#REF!</definedName>
    <definedName name="CPIG">#REF!</definedName>
    <definedName name="CPIR">#REF!</definedName>
    <definedName name="crap" localSheetId="1" hidden="1">{"CF",#N/A,FALSE,"Cash Flow";"RET",#N/A,FALSE,"Returns";"NPV",#N/A,FALSE,"Values";"ASMPT",#N/A,FALSE,"Assumptions"}</definedName>
    <definedName name="crap" localSheetId="0" hidden="1">{"CF",#N/A,FALSE,"Cash Flow";"RET",#N/A,FALSE,"Returns";"NPV",#N/A,FALSE,"Values";"ASMPT",#N/A,FALSE,"Assumptions"}</definedName>
    <definedName name="crap" hidden="1">{"CF",#N/A,FALSE,"Cash Flow";"RET",#N/A,FALSE,"Returns";"NPV",#N/A,FALSE,"Values";"ASMPT",#N/A,FALSE,"Assumptions"}</definedName>
    <definedName name="Crate" localSheetId="15">#REF!</definedName>
    <definedName name="Crate" localSheetId="17">#REF!</definedName>
    <definedName name="Crate" localSheetId="18">#REF!</definedName>
    <definedName name="Crate" localSheetId="9">#REF!</definedName>
    <definedName name="Crate" localSheetId="11">#REF!</definedName>
    <definedName name="Crate" localSheetId="12">#REF!</definedName>
    <definedName name="Crate" localSheetId="3">#REF!</definedName>
    <definedName name="Crate" localSheetId="5">#REF!</definedName>
    <definedName name="Crate" localSheetId="6">#REF!</definedName>
    <definedName name="Crate">#REF!</definedName>
    <definedName name="cratio" localSheetId="15">#REF!</definedName>
    <definedName name="cratio" localSheetId="17">#REF!</definedName>
    <definedName name="cratio" localSheetId="18">#REF!</definedName>
    <definedName name="cratio" localSheetId="9">#REF!</definedName>
    <definedName name="cratio" localSheetId="11">#REF!</definedName>
    <definedName name="cratio" localSheetId="12">#REF!</definedName>
    <definedName name="cratio" localSheetId="3">#REF!</definedName>
    <definedName name="cratio" localSheetId="5">#REF!</definedName>
    <definedName name="cratio" localSheetId="6">#REF!</definedName>
    <definedName name="cratio">#REF!</definedName>
    <definedName name="CreditStats" hidden="1">#REF!</definedName>
    <definedName name="_xlnm.Criteria">#REF!</definedName>
    <definedName name="Criteria2">#REF!</definedName>
    <definedName name="CRM_MLA_table" localSheetId="1">#REF!</definedName>
    <definedName name="CRM_MLA_table" localSheetId="0">#REF!</definedName>
    <definedName name="CRM_MLA_table">#REF!</definedName>
    <definedName name="Crossed_Portf" localSheetId="1">#REF!</definedName>
    <definedName name="Crossed_Portf" localSheetId="0">#REF!</definedName>
    <definedName name="Crossed_Portf">#REF!</definedName>
    <definedName name="CS">#REF!</definedName>
    <definedName name="CSFB_Min_Release_Price">"Unit_Price"</definedName>
    <definedName name="Cstartdate" localSheetId="1">#REF!</definedName>
    <definedName name="Cstartdate" localSheetId="17">#REF!</definedName>
    <definedName name="Cstartdate" localSheetId="11">#REF!</definedName>
    <definedName name="Cstartdate" localSheetId="5">#REF!</definedName>
    <definedName name="Cstartdate" localSheetId="0">#REF!</definedName>
    <definedName name="Cstartdate">#REF!</definedName>
    <definedName name="cSum">9</definedName>
    <definedName name="CTDivest" localSheetId="1">#REF!</definedName>
    <definedName name="CTDivest" localSheetId="0">#REF!</definedName>
    <definedName name="CTDivest">#REF!</definedName>
    <definedName name="Cum_Int" localSheetId="1">#REF!</definedName>
    <definedName name="Cum_Int" localSheetId="0">#REF!</definedName>
    <definedName name="Cum_Int">#REF!</definedName>
    <definedName name="cur_libor01m" localSheetId="1">#REF!</definedName>
    <definedName name="cur_libor01m" localSheetId="0">#REF!</definedName>
    <definedName name="cur_libor01m">#REF!</definedName>
    <definedName name="CurrentEmpOtherConc" localSheetId="1">#REF!</definedName>
    <definedName name="CurrentEmpOtherConc" localSheetId="0">#REF!</definedName>
    <definedName name="CurrentEmpOtherConc">#REF!</definedName>
    <definedName name="CurrentInPlaceRent" localSheetId="1">#REF!</definedName>
    <definedName name="CurrentInPlaceRent" localSheetId="0">#REF!</definedName>
    <definedName name="CurrentInPlaceRent">#REF!</definedName>
    <definedName name="CurrentIsMonthToMonth" localSheetId="1">#REF!</definedName>
    <definedName name="CurrentIsMonthToMonth" localSheetId="0">#REF!</definedName>
    <definedName name="CurrentIsMonthToMonth">#REF!</definedName>
    <definedName name="CurrentLeaseExpirationDate">#REF!</definedName>
    <definedName name="CurrentLeaseExpirationTable" localSheetId="1" hidden="1">#REF!:INDEX(#REF!,ROW(#REF!)+'BOV TABLES'!TotalDealUnits-1)</definedName>
    <definedName name="CurrentLeaseExpirationTable" localSheetId="0" hidden="1">#REF!:INDEX(#REF!,ROW(#REF!)+Summary!TotalDealUnits-1)</definedName>
    <definedName name="CurrentLeaseExpirationTable" hidden="1">#REF!:INDEX(#REF!,ROW(#REF!)+[0]!TotalDealUnits-1)</definedName>
    <definedName name="CurrentLeaseSignedDate">#REF!</definedName>
    <definedName name="CurrentLeaseTerm">#REF!</definedName>
    <definedName name="CurrentMoveInDate">#REF!</definedName>
    <definedName name="CurrentMoveOutDate">#REF!</definedName>
    <definedName name="CurrentNetEffectiveRent">#REF!</definedName>
    <definedName name="CurrentOtherIncome">#REF!</definedName>
    <definedName name="CurrentRecurringConc">#REF!</definedName>
    <definedName name="CurrentSuppRent">#REF!</definedName>
    <definedName name="CurrentUpfrontConc">#REF!</definedName>
    <definedName name="CurrMonth">#REF!</definedName>
    <definedName name="CurrMonthColumns">#REF!</definedName>
    <definedName name="Curve">#REF!</definedName>
    <definedName name="CustomMacro1">#REF!</definedName>
    <definedName name="CVS" hidden="1">#REF!</definedName>
    <definedName name="CWAssumptionsRenovatedRents" localSheetId="1" hidden="1">#REF!</definedName>
    <definedName name="CWAssumptionsRenovatedRents" localSheetId="0" hidden="1">#REF!</definedName>
    <definedName name="CWAssumptionsRenovatedRents" hidden="1">#REF!</definedName>
    <definedName name="CWAssumptionsRenovationDowntime" localSheetId="1" hidden="1">#REF!</definedName>
    <definedName name="CWAssumptionsRenovationDowntime" localSheetId="0" hidden="1">#REF!</definedName>
    <definedName name="CWAssumptionsRenovationDowntime" hidden="1">#REF!</definedName>
    <definedName name="CWSummaryRenovationAssumptions" localSheetId="1" hidden="1">#REF!</definedName>
    <definedName name="CWSummaryRenovationAssumptions" localSheetId="0" hidden="1">#REF!</definedName>
    <definedName name="CWSummaryRenovationAssumptions" hidden="1">#REF!</definedName>
    <definedName name="Cwvu.annual." localSheetId="1" hidden="1">#REF!,#REF!,#REF!,#REF!,#REF!,#REF!,#REF!,#REF!,#REF!,#REF!,#REF!,#REF!,#REF!,#REF!,#REF!,#REF!,#REF!,#REF!,#REF!,#REF!,#REF!,#REF!,#REF!,#REF!</definedName>
    <definedName name="Cwvu.annual." localSheetId="0" hidden="1">#REF!,#REF!,#REF!,#REF!,#REF!,#REF!,#REF!,#REF!,#REF!,#REF!,#REF!,#REF!,#REF!,#REF!,#REF!,#REF!,#REF!,#REF!,#REF!,#REF!,#REF!,#REF!,#REF!,#REF!</definedName>
    <definedName name="Cwvu.annual." hidden="1">#REF!,#REF!,#REF!,#REF!,#REF!,#REF!,#REF!,#REF!,#REF!,#REF!,#REF!,#REF!,#REF!,#REF!,#REF!,#REF!,#REF!,#REF!,#REF!,#REF!,#REF!,#REF!,#REF!,#REF!</definedName>
    <definedName name="Cwvu.annual._.hotel." localSheetId="1" hidden="1">#REF!,#REF!,#REF!,#REF!,#REF!,#REF!,#REF!,#REF!,#REF!,#REF!,#REF!,#REF!,#REF!,#REF!,#REF!,#REF!,#REF!,#REF!,#REF!</definedName>
    <definedName name="Cwvu.annual._.hotel." localSheetId="0" hidden="1">#REF!,#REF!,#REF!,#REF!,#REF!,#REF!,#REF!,#REF!,#REF!,#REF!,#REF!,#REF!,#REF!,#REF!,#REF!,#REF!,#REF!,#REF!,#REF!</definedName>
    <definedName name="Cwvu.annual._.hotel." hidden="1">#REF!,#REF!,#REF!,#REF!,#REF!,#REF!,#REF!,#REF!,#REF!,#REF!,#REF!,#REF!,#REF!,#REF!,#REF!,#REF!,#REF!,#REF!,#REF!</definedName>
    <definedName name="Cwvu.bottom._.line." localSheetId="1" hidden="1">#REF!,#REF!,#REF!,#REF!,#REF!,#REF!,#REF!,#REF!,#REF!,#REF!,#REF!,#REF!,#REF!,#REF!,#REF!,#REF!,#REF!,#REF!,#REF!,#REF!,#REF!,#REF!</definedName>
    <definedName name="Cwvu.bottom._.line." localSheetId="0" hidden="1">#REF!,#REF!,#REF!,#REF!,#REF!,#REF!,#REF!,#REF!,#REF!,#REF!,#REF!,#REF!,#REF!,#REF!,#REF!,#REF!,#REF!,#REF!,#REF!,#REF!,#REF!,#REF!</definedName>
    <definedName name="Cwvu.bottom._.line." hidden="1">#REF!,#REF!,#REF!,#REF!,#REF!,#REF!,#REF!,#REF!,#REF!,#REF!,#REF!,#REF!,#REF!,#REF!,#REF!,#REF!,#REF!,#REF!,#REF!,#REF!,#REF!,#REF!</definedName>
    <definedName name="Cwvu.cash._.flow." localSheetId="1" hidden="1">#REF!,#REF!,#REF!,#REF!,#REF!,#REF!,#REF!,#REF!,#REF!,#REF!,#REF!,#REF!,#REF!,#REF!,#REF!,#REF!,#REF!,#REF!,#REF!,#REF!,#REF!,#REF!,#REF!,#REF!,#REF!,#REF!,#REF!,#REF!,#REF!,#REF!,#REF!,#REF!,#REF!,#REF!,#REF!,#REF!,#REF!,#REF!,#REF!,#REF!,#REF!</definedName>
    <definedName name="Cwvu.cash._.flow." localSheetId="0" hidden="1">#REF!,#REF!,#REF!,#REF!,#REF!,#REF!,#REF!,#REF!,#REF!,#REF!,#REF!,#REF!,#REF!,#REF!,#REF!,#REF!,#REF!,#REF!,#REF!,#REF!,#REF!,#REF!,#REF!,#REF!,#REF!,#REF!,#REF!,#REF!,#REF!,#REF!,#REF!,#REF!,#REF!,#REF!,#REF!,#REF!,#REF!,#REF!,#REF!,#REF!,#REF!</definedName>
    <definedName name="Cwvu.cash._.flow." hidden="1">#REF!,#REF!,#REF!,#REF!,#REF!,#REF!,#REF!,#REF!,#REF!,#REF!,#REF!,#REF!,#REF!,#REF!,#REF!,#REF!,#REF!,#REF!,#REF!,#REF!,#REF!,#REF!,#REF!,#REF!,#REF!,#REF!,#REF!,#REF!,#REF!,#REF!,#REF!,#REF!,#REF!,#REF!,#REF!,#REF!,#REF!,#REF!,#REF!,#REF!,#REF!</definedName>
    <definedName name="Cwvu.combo." localSheetId="1" hidden="1">#REF!,#REF!,#REF!,#REF!,#REF!,#REF!,#REF!,#REF!,#REF!,#REF!,#REF!,#REF!,#REF!,#REF!,#REF!,#REF!,#REF!,#REF!,#REF!,#REF!,#REF!,#REF!</definedName>
    <definedName name="Cwvu.combo." localSheetId="0" hidden="1">#REF!,#REF!,#REF!,#REF!,#REF!,#REF!,#REF!,#REF!,#REF!,#REF!,#REF!,#REF!,#REF!,#REF!,#REF!,#REF!,#REF!,#REF!,#REF!,#REF!,#REF!,#REF!</definedName>
    <definedName name="Cwvu.combo." hidden="1">#REF!,#REF!,#REF!,#REF!,#REF!,#REF!,#REF!,#REF!,#REF!,#REF!,#REF!,#REF!,#REF!,#REF!,#REF!,#REF!,#REF!,#REF!,#REF!,#REF!,#REF!,#REF!</definedName>
    <definedName name="Cwvu.GREY_ALL." hidden="1">#REF!</definedName>
    <definedName name="CY">#REF!</definedName>
    <definedName name="d" localSheetId="1">#REF!</definedName>
    <definedName name="d" localSheetId="18">#REF!</definedName>
    <definedName name="d" localSheetId="12">#REF!</definedName>
    <definedName name="d" localSheetId="6">#REF!</definedName>
    <definedName name="d" localSheetId="0">#REF!</definedName>
    <definedName name="d">#REF!</definedName>
    <definedName name="da" localSheetId="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a" localSheetId="0">{"summary",#N/A,FALSE,"Summary";"transaction",#N/A,FALSE,"Transaction";"sales",#N/A,FALSE,"Sales";"sales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a">{"summary",#N/A,FALSE,"Summary";"transaction",#N/A,FALSE,"Transaction";"sales",#N/A,FALSE,"Sales";"sales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AFAD" localSheetId="1" hidden="1">{"cap_structure",#N/A,FALSE,"Graph-Mkt Cap";"price",#N/A,FALSE,"Graph-Price";"ebit",#N/A,FALSE,"Graph-EBITDA";"ebitda",#N/A,FALSE,"Graph-EBITDA"}</definedName>
    <definedName name="DAFAD" localSheetId="18" hidden="1">{"cap_structure",#N/A,FALSE,"Graph-Mkt Cap";"price",#N/A,FALSE,"Graph-Price";"ebit",#N/A,FALSE,"Graph-EBITDA";"ebitda",#N/A,FALSE,"Graph-EBITDA"}</definedName>
    <definedName name="DAFAD" localSheetId="12" hidden="1">{"cap_structure",#N/A,FALSE,"Graph-Mkt Cap";"price",#N/A,FALSE,"Graph-Price";"ebit",#N/A,FALSE,"Graph-EBITDA";"ebitda",#N/A,FALSE,"Graph-EBITDA"}</definedName>
    <definedName name="DAFAD" localSheetId="6" hidden="1">{"cap_structure",#N/A,FALSE,"Graph-Mkt Cap";"price",#N/A,FALSE,"Graph-Price";"ebit",#N/A,FALSE,"Graph-EBITDA";"ebitda",#N/A,FALSE,"Graph-EBITDA"}</definedName>
    <definedName name="DAFAD" localSheetId="0"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dsaf" localSheetId="1" hidden="1">{"incomemth",#N/A,TRUE,"forecast00";"incomepercentmth",#N/A,TRUE,"forecast00";"balancemth",#N/A,TRUE,"forecast00";"cashmth",#N/A,TRUE,"forecast00";"covenantmth",#N/A,TRUE,"forecast00"}</definedName>
    <definedName name="dafdsaf" localSheetId="0"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f" localSheetId="1">#REF!</definedName>
    <definedName name="daff" localSheetId="0">#REF!</definedName>
    <definedName name="daff">#REF!</definedName>
    <definedName name="dafgdfg" localSheetId="1" hidden="1">{"inputs raw data",#N/A,TRUE,"INPUT"}</definedName>
    <definedName name="dafgdfg" localSheetId="0" hidden="1">{"inputs raw data",#N/A,TRUE,"INPUT"}</definedName>
    <definedName name="dafgdfg" hidden="1">{"inputs raw data",#N/A,TRUE,"INPUT"}</definedName>
    <definedName name="dafsaf1" localSheetId="1" hidden="1">{"incomemth",#N/A,TRUE,"forecast00";"incomepercentmth",#N/A,TRUE,"forecast00";"balancemth",#N/A,TRUE,"forecast00";"cashmth",#N/A,TRUE,"forecast00";"covenantmth",#N/A,TRUE,"forecast00"}</definedName>
    <definedName name="dafsaf1" localSheetId="0"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n" localSheetId="1" hidden="1">{"Assump",#N/A,TRUE,"Proforma";"first",#N/A,TRUE,"Proforma";"second",#N/A,TRUE,"Proforma";"lease1",#N/A,TRUE,"Proforma";"lease2",#N/A,TRUE,"Proforma"}</definedName>
    <definedName name="dan" localSheetId="0" hidden="1">{"Assump",#N/A,TRUE,"Proforma";"first",#N/A,TRUE,"Proforma";"second",#N/A,TRUE,"Proforma";"lease1",#N/A,TRUE,"Proforma";"lease2",#N/A,TRUE,"Proforma"}</definedName>
    <definedName name="dan" hidden="1">{"Assump",#N/A,TRUE,"Proforma";"first",#N/A,TRUE,"Proforma";"second",#N/A,TRUE,"Proforma";"lease1",#N/A,TRUE,"Proforma";"lease2",#N/A,TRUE,"Proforma"}</definedName>
    <definedName name="dasf" localSheetId="18" hidden="1">{"summary",#N/A,TRUE,"SUMMARY";"rents",#N/A,TRUE,"RENTS";"costs",#N/A,TRUE,"COSTS";#N/A,#N/A,TRUE,"ADJUST";"mortgages",#N/A,TRUE,"FINANCING";"base",#N/A,TRUE,"PROJECTIONS";"five",#N/A,TRUE,"PROJECTIONS"}</definedName>
    <definedName name="dasf" localSheetId="12" hidden="1">{"summary",#N/A,TRUE,"SUMMARY";"rents",#N/A,TRUE,"RENTS";"costs",#N/A,TRUE,"COSTS";#N/A,#N/A,TRUE,"ADJUST";"mortgages",#N/A,TRUE,"FINANCING";"base",#N/A,TRUE,"PROJECTIONS";"five",#N/A,TRUE,"PROJECTIONS"}</definedName>
    <definedName name="dasf" localSheetId="6" hidden="1">{"summary",#N/A,TRUE,"SUMMARY";"rents",#N/A,TRUE,"RENTS";"costs",#N/A,TRUE,"COSTS";#N/A,#N/A,TRUE,"ADJUST";"mortgages",#N/A,TRUE,"FINANCING";"base",#N/A,TRUE,"PROJECTIONS";"five",#N/A,TRUE,"PROJECTIONS"}</definedName>
    <definedName name="dasf" hidden="1">#REF!</definedName>
    <definedName name="dasfa" localSheetId="1"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asfa" localSheetId="0"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asfa"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asfasdfasf" localSheetId="1" hidden="1">{"summary",#N/A,TRUE,"SUMMARY";"rents",#N/A,TRUE,"RENTS";"costs",#N/A,TRUE,"COSTS";#N/A,#N/A,TRUE,"ADJUST";"mortgages",#N/A,TRUE,"FINANCING";"base",#N/A,TRUE,"PROJECTIONS";"five",#N/A,TRUE,"PROJECTIONS";"ten",#N/A,TRUE,"PROJECTIONS"}</definedName>
    <definedName name="dasfasdfasf" localSheetId="0" hidden="1">{"summary",#N/A,TRUE,"SUMMARY";"rents",#N/A,TRUE,"RENTS";"costs",#N/A,TRUE,"COSTS";#N/A,#N/A,TRUE,"ADJUST";"mortgages",#N/A,TRUE,"FINANCING";"base",#N/A,TRUE,"PROJECTIONS";"five",#N/A,TRUE,"PROJECTIONS";"ten",#N/A,TRUE,"PROJECTIONS"}</definedName>
    <definedName name="dasfasdfasf" hidden="1">{"summary",#N/A,TRUE,"SUMMARY";"rents",#N/A,TRUE,"RENTS";"costs",#N/A,TRUE,"COSTS";#N/A,#N/A,TRUE,"ADJUST";"mortgages",#N/A,TRUE,"FINANCING";"base",#N/A,TRUE,"PROJECTIONS";"five",#N/A,TRUE,"PROJECTIONS";"ten",#N/A,TRUE,"PROJECTIONS"}</definedName>
    <definedName name="dasfdasf" localSheetId="1" hidden="1">{"summary",#N/A,TRUE,"SUMMARY";"rents",#N/A,TRUE,"RENTS";"costs",#N/A,TRUE,"COSTS";#N/A,#N/A,TRUE,"ADJUST";"mortgages",#N/A,TRUE,"FINANCING";"base",#N/A,TRUE,"PROJECTIONS";"five",#N/A,TRUE,"PROJECTIONS"}</definedName>
    <definedName name="dasfdasf" localSheetId="0" hidden="1">{"summary",#N/A,TRUE,"SUMMARY";"rents",#N/A,TRUE,"RENTS";"costs",#N/A,TRUE,"COSTS";#N/A,#N/A,TRUE,"ADJUST";"mortgages",#N/A,TRUE,"FINANCING";"base",#N/A,TRUE,"PROJECTIONS";"five",#N/A,TRUE,"PROJECTIONS"}</definedName>
    <definedName name="dasfdasf" hidden="1">{"summary",#N/A,TRUE,"SUMMARY";"rents",#N/A,TRUE,"RENTS";"costs",#N/A,TRUE,"COSTS";#N/A,#N/A,TRUE,"ADJUST";"mortgages",#N/A,TRUE,"FINANCING";"base",#N/A,TRUE,"PROJECTIONS";"five",#N/A,TRUE,"PROJECTIONS"}</definedName>
    <definedName name="dasff" localSheetId="1" hidden="1">{"summary",#N/A,TRUE,"SUMMARY";"oneyear",#N/A,TRUE,"PROJECTIONS"}</definedName>
    <definedName name="dasff" localSheetId="0" hidden="1">{"summary",#N/A,TRUE,"SUMMARY";"oneyear",#N/A,TRUE,"PROJECTIONS"}</definedName>
    <definedName name="dasff" hidden="1">{"summary",#N/A,TRUE,"SUMMARY";"oneyear",#N/A,TRUE,"PROJECTIONS"}</definedName>
    <definedName name="DashBoardLabels" localSheetId="1" hidden="1">#REF!</definedName>
    <definedName name="DashBoardLabels" localSheetId="0" hidden="1">#REF!</definedName>
    <definedName name="DashBoardLabels" hidden="1">#REF!</definedName>
    <definedName name="dat" localSheetId="1" hidden="1">{"data",#N/A,FALSE,"INPUT"}</definedName>
    <definedName name="dat" localSheetId="15" hidden="1">{"data",#N/A,FALSE,"INPUT"}</definedName>
    <definedName name="dat" localSheetId="17" hidden="1">{"data",#N/A,FALSE,"INPUT"}</definedName>
    <definedName name="dat" localSheetId="18" hidden="1">{"data",#N/A,FALSE,"INPUT"}</definedName>
    <definedName name="dat" localSheetId="9" hidden="1">{"data",#N/A,FALSE,"INPUT"}</definedName>
    <definedName name="dat" localSheetId="11" hidden="1">{"data",#N/A,FALSE,"INPUT"}</definedName>
    <definedName name="dat" localSheetId="12" hidden="1">{"data",#N/A,FALSE,"INPUT"}</definedName>
    <definedName name="dat" localSheetId="3" hidden="1">{"data",#N/A,FALSE,"INPUT"}</definedName>
    <definedName name="dat" localSheetId="5" hidden="1">{"data",#N/A,FALSE,"INPUT"}</definedName>
    <definedName name="dat" localSheetId="6" hidden="1">{"data",#N/A,FALSE,"INPUT"}</definedName>
    <definedName name="dat" localSheetId="0" hidden="1">{"data",#N/A,FALSE,"INPUT"}</definedName>
    <definedName name="dat" hidden="1">{"data",#N/A,FALSE,"INPUT"}</definedName>
    <definedName name="data" localSheetId="1" hidden="1">{"data",#N/A,FALSE,"INPUT"}</definedName>
    <definedName name="data" localSheetId="15" hidden="1">{"data",#N/A,FALSE,"INPUT"}</definedName>
    <definedName name="data" localSheetId="17" hidden="1">{"data",#N/A,FALSE,"INPUT"}</definedName>
    <definedName name="data" localSheetId="18" hidden="1">{"data",#N/A,FALSE,"INPUT"}</definedName>
    <definedName name="data" localSheetId="9" hidden="1">{"data",#N/A,FALSE,"INPUT"}</definedName>
    <definedName name="data" localSheetId="11" hidden="1">{"data",#N/A,FALSE,"INPUT"}</definedName>
    <definedName name="data" localSheetId="12" hidden="1">{"data",#N/A,FALSE,"INPUT"}</definedName>
    <definedName name="data" localSheetId="3" hidden="1">{"data",#N/A,FALSE,"INPUT"}</definedName>
    <definedName name="data" localSheetId="5" hidden="1">{"data",#N/A,FALSE,"INPUT"}</definedName>
    <definedName name="data" localSheetId="6" hidden="1">{"data",#N/A,FALSE,"INPUT"}</definedName>
    <definedName name="data" localSheetId="0" hidden="1">{"data",#N/A,FALSE,"INPUT"}</definedName>
    <definedName name="data" hidden="1">{"data",#N/A,FALSE,"INPUT"}</definedName>
    <definedName name="DATA_0" localSheetId="1" hidden="1">#REF!</definedName>
    <definedName name="DATA_0" localSheetId="0" hidden="1">#REF!</definedName>
    <definedName name="DATA_0" hidden="1">#REF!</definedName>
    <definedName name="DATA_01" localSheetId="1" hidden="1">#REF!</definedName>
    <definedName name="DATA_01" localSheetId="0" hidden="1">#REF!</definedName>
    <definedName name="DATA_01" hidden="1">#REF!</definedName>
    <definedName name="DATA_01_a" localSheetId="1" hidden="1">#REF!</definedName>
    <definedName name="DATA_01_a" localSheetId="0" hidden="1">#REF!</definedName>
    <definedName name="DATA_01_a" hidden="1">#REF!</definedName>
    <definedName name="DATA_01A" localSheetId="1" hidden="1">#REF!</definedName>
    <definedName name="DATA_01A" localSheetId="0" hidden="1">#REF!</definedName>
    <definedName name="DATA_01A" hidden="1">#REF!</definedName>
    <definedName name="data_02" localSheetId="1" hidden="1">#REF!</definedName>
    <definedName name="data_02" localSheetId="0" hidden="1">#REF!</definedName>
    <definedName name="data_02" hidden="1">#REF!</definedName>
    <definedName name="DATA_03" localSheetId="1" hidden="1">#REF!</definedName>
    <definedName name="DATA_03" localSheetId="0" hidden="1">#REF!</definedName>
    <definedName name="DATA_03" hidden="1">#REF!</definedName>
    <definedName name="data_04" localSheetId="1" hidden="1">#REF!</definedName>
    <definedName name="data_04" localSheetId="0" hidden="1">#REF!</definedName>
    <definedName name="data_04" hidden="1">#REF!</definedName>
    <definedName name="DATA_05" localSheetId="1" hidden="1">#REF!</definedName>
    <definedName name="DATA_05" localSheetId="0" hidden="1">#REF!</definedName>
    <definedName name="DATA_05" hidden="1">#REF!</definedName>
    <definedName name="DATA_05A" localSheetId="1" hidden="1">#REF!</definedName>
    <definedName name="DATA_05A" localSheetId="0" hidden="1">#REF!</definedName>
    <definedName name="DATA_05A" hidden="1">#REF!</definedName>
    <definedName name="DATA_07" localSheetId="1" hidden="1">#REF!</definedName>
    <definedName name="DATA_07" localSheetId="0" hidden="1">#REF!</definedName>
    <definedName name="DATA_07" hidden="1">#REF!</definedName>
    <definedName name="DATA_07A" localSheetId="1" hidden="1">#REF!</definedName>
    <definedName name="DATA_07A" localSheetId="0" hidden="1">#REF!</definedName>
    <definedName name="DATA_07A" hidden="1">#REF!</definedName>
    <definedName name="DATA_08" localSheetId="1" hidden="1">#REF!</definedName>
    <definedName name="DATA_08" localSheetId="0" hidden="1">#REF!</definedName>
    <definedName name="DATA_08" hidden="1">#REF!</definedName>
    <definedName name="data1" localSheetId="1" hidden="1">{"data",#N/A,FALSE,"INPUT"}</definedName>
    <definedName name="data1" localSheetId="15" hidden="1">{"data",#N/A,FALSE,"INPUT"}</definedName>
    <definedName name="data1" localSheetId="17" hidden="1">{"data",#N/A,FALSE,"INPUT"}</definedName>
    <definedName name="data1" localSheetId="18" hidden="1">{"data",#N/A,FALSE,"INPUT"}</definedName>
    <definedName name="data1" localSheetId="9" hidden="1">{"data",#N/A,FALSE,"INPUT"}</definedName>
    <definedName name="data1" localSheetId="11" hidden="1">{"data",#N/A,FALSE,"INPUT"}</definedName>
    <definedName name="data1" localSheetId="12" hidden="1">{"data",#N/A,FALSE,"INPUT"}</definedName>
    <definedName name="data1" localSheetId="3" hidden="1">{"data",#N/A,FALSE,"INPUT"}</definedName>
    <definedName name="data1" localSheetId="5" hidden="1">{"data",#N/A,FALSE,"INPUT"}</definedName>
    <definedName name="data1" localSheetId="6" hidden="1">{"data",#N/A,FALSE,"INPUT"}</definedName>
    <definedName name="data1" localSheetId="0" hidden="1">{"data",#N/A,FALSE,"INPUT"}</definedName>
    <definedName name="data1" hidden="1">{"data",#N/A,FALSE,"INPUT"}</definedName>
    <definedName name="data2" localSheetId="1" hidden="1">{"data",#N/A,FALSE,"INPUT"}</definedName>
    <definedName name="data2" localSheetId="15" hidden="1">{"data",#N/A,FALSE,"INPUT"}</definedName>
    <definedName name="data2" localSheetId="17" hidden="1">{"data",#N/A,FALSE,"INPUT"}</definedName>
    <definedName name="data2" localSheetId="18" hidden="1">{"data",#N/A,FALSE,"INPUT"}</definedName>
    <definedName name="data2" localSheetId="9" hidden="1">{"data",#N/A,FALSE,"INPUT"}</definedName>
    <definedName name="data2" localSheetId="11" hidden="1">{"data",#N/A,FALSE,"INPUT"}</definedName>
    <definedName name="data2" localSheetId="12" hidden="1">{"data",#N/A,FALSE,"INPUT"}</definedName>
    <definedName name="data2" localSheetId="3" hidden="1">{"data",#N/A,FALSE,"INPUT"}</definedName>
    <definedName name="data2" localSheetId="5" hidden="1">{"data",#N/A,FALSE,"INPUT"}</definedName>
    <definedName name="data2" localSheetId="6" hidden="1">{"data",#N/A,FALSE,"INPUT"}</definedName>
    <definedName name="data2" localSheetId="0" hidden="1">{"data",#N/A,FALSE,"INPUT"}</definedName>
    <definedName name="data2" hidden="1">{"data",#N/A,FALSE,"INPUT"}</definedName>
    <definedName name="data3" localSheetId="1" hidden="1">{"data",#N/A,FALSE,"INPUT"}</definedName>
    <definedName name="data3" localSheetId="15" hidden="1">{"data",#N/A,FALSE,"INPUT"}</definedName>
    <definedName name="data3" localSheetId="17" hidden="1">{"data",#N/A,FALSE,"INPUT"}</definedName>
    <definedName name="data3" localSheetId="18" hidden="1">{"data",#N/A,FALSE,"INPUT"}</definedName>
    <definedName name="data3" localSheetId="9" hidden="1">{"data",#N/A,FALSE,"INPUT"}</definedName>
    <definedName name="data3" localSheetId="11" hidden="1">{"data",#N/A,FALSE,"INPUT"}</definedName>
    <definedName name="data3" localSheetId="12" hidden="1">{"data",#N/A,FALSE,"INPUT"}</definedName>
    <definedName name="data3" localSheetId="3" hidden="1">{"data",#N/A,FALSE,"INPUT"}</definedName>
    <definedName name="data3" localSheetId="5" hidden="1">{"data",#N/A,FALSE,"INPUT"}</definedName>
    <definedName name="data3" localSheetId="6" hidden="1">{"data",#N/A,FALSE,"INPUT"}</definedName>
    <definedName name="data3" localSheetId="0" hidden="1">{"data",#N/A,FALSE,"INPUT"}</definedName>
    <definedName name="data3" hidden="1">{"data",#N/A,FALSE,"INPUT"}</definedName>
    <definedName name="data4">#REF!</definedName>
    <definedName name="data5">#REF!</definedName>
    <definedName name="data6">#REF!</definedName>
    <definedName name="data7">#REF!</definedName>
    <definedName name="_xlnm.Database" localSheetId="18">#REF!</definedName>
    <definedName name="_xlnm.Database" localSheetId="12">#REF!</definedName>
    <definedName name="_xlnm.Database" localSheetId="6">#REF!</definedName>
    <definedName name="_xlnm.Database">#REF!</definedName>
    <definedName name="Database_MI">#REF!</definedName>
    <definedName name="database2">#REF!</definedName>
    <definedName name="dataerror" localSheetId="1" hidden="1">{"data",#N/A,FALSE,"INPUT"}</definedName>
    <definedName name="dataerror" localSheetId="15" hidden="1">{"data",#N/A,FALSE,"INPUT"}</definedName>
    <definedName name="dataerror" localSheetId="17" hidden="1">{"data",#N/A,FALSE,"INPUT"}</definedName>
    <definedName name="dataerror" localSheetId="18" hidden="1">{"data",#N/A,FALSE,"INPUT"}</definedName>
    <definedName name="dataerror" localSheetId="9" hidden="1">{"data",#N/A,FALSE,"INPUT"}</definedName>
    <definedName name="dataerror" localSheetId="11" hidden="1">{"data",#N/A,FALSE,"INPUT"}</definedName>
    <definedName name="dataerror" localSheetId="12" hidden="1">{"data",#N/A,FALSE,"INPUT"}</definedName>
    <definedName name="dataerror" localSheetId="3" hidden="1">{"data",#N/A,FALSE,"INPUT"}</definedName>
    <definedName name="dataerror" localSheetId="5" hidden="1">{"data",#N/A,FALSE,"INPUT"}</definedName>
    <definedName name="dataerror" localSheetId="6" hidden="1">{"data",#N/A,FALSE,"INPUT"}</definedName>
    <definedName name="dataerror" localSheetId="0" hidden="1">{"data",#N/A,FALSE,"INPUT"}</definedName>
    <definedName name="dataerror" hidden="1">{"data",#N/A,FALSE,"INPUT"}</definedName>
    <definedName name="DataFromRentRollOld" localSheetId="1" hidden="1">#REF!</definedName>
    <definedName name="DataFromRentRollOld" localSheetId="0" hidden="1">#REF!</definedName>
    <definedName name="DataFromRentRollOld" hidden="1">#REF!</definedName>
    <definedName name="Date" localSheetId="1">#REF!</definedName>
    <definedName name="Date" localSheetId="0">#REF!</definedName>
    <definedName name="Date">#REF!</definedName>
    <definedName name="date_printed" localSheetId="1">#REF!</definedName>
    <definedName name="date_printed" localSheetId="0">#REF!</definedName>
    <definedName name="date_printed">#REF!</definedName>
    <definedName name="date_revised" localSheetId="1">#REF!</definedName>
    <definedName name="date_revised" localSheetId="0">#REF!</definedName>
    <definedName name="date_revised">#REF!</definedName>
    <definedName name="Date_Start" localSheetId="1">#REF!</definedName>
    <definedName name="Date_Start" localSheetId="0">#REF!</definedName>
    <definedName name="Date_Start">#REF!</definedName>
    <definedName name="DATE1">36130</definedName>
    <definedName name="DATELST" localSheetId="1">#REF!</definedName>
    <definedName name="DATELST" localSheetId="0">#REF!</definedName>
    <definedName name="DATELST">#REF!</definedName>
    <definedName name="DATEREF" localSheetId="1">#REF!</definedName>
    <definedName name="DATEREF" localSheetId="0">#REF!</definedName>
    <definedName name="DATEREF">#REF!</definedName>
    <definedName name="Dates" localSheetId="1">#REF!</definedName>
    <definedName name="Dates" localSheetId="0">#REF!</definedName>
    <definedName name="Dates">#REF!</definedName>
    <definedName name="dateTable" localSheetId="1">#REF!</definedName>
    <definedName name="dateTable" localSheetId="0">#REF!</definedName>
    <definedName name="dateTable">#REF!</definedName>
    <definedName name="DAYS">30.5</definedName>
    <definedName name="daysMonth">#REF!</definedName>
    <definedName name="DaysVacant">#N/A</definedName>
    <definedName name="db_2002NOIRange">#REF!</definedName>
    <definedName name="db_2003NOIRange">#REF!</definedName>
    <definedName name="db_2004NOIRange">#REF!</definedName>
    <definedName name="db_2005NOIRange">#REF!</definedName>
    <definedName name="db_marketrange">#REF!</definedName>
    <definedName name="db_propertytype">#REF!</definedName>
    <definedName name="dbo_rc_client_list_bm">#REF!</definedName>
    <definedName name="dc" localSheetId="19" hidden="1">#REF!</definedName>
    <definedName name="dc" localSheetId="15" hidden="1">#REF!</definedName>
    <definedName name="dc" localSheetId="17" hidden="1">#REF!</definedName>
    <definedName name="dc" localSheetId="18" hidden="1">#REF!</definedName>
    <definedName name="dc" localSheetId="13" hidden="1">#REF!</definedName>
    <definedName name="dc" localSheetId="9" hidden="1">#REF!</definedName>
    <definedName name="dc" localSheetId="11" hidden="1">#REF!</definedName>
    <definedName name="dc" localSheetId="12" hidden="1">#REF!</definedName>
    <definedName name="dc" localSheetId="7" hidden="1">#REF!</definedName>
    <definedName name="dc" localSheetId="3" hidden="1">#REF!</definedName>
    <definedName name="dc" localSheetId="5" hidden="1">#REF!</definedName>
    <definedName name="dc" localSheetId="6" hidden="1">#REF!</definedName>
    <definedName name="dc" hidden="1">#REF!</definedName>
    <definedName name="DCF" localSheetId="1">OFFSET(#REF!,0,0,48,IF(#REF!&lt;7,7,#REF!+3))</definedName>
    <definedName name="DCF" localSheetId="0">OFFSET(#REF!,0,0,48,IF(#REF!&lt;7,7,#REF!+3))</definedName>
    <definedName name="DCF">OFFSET(#REF!,0,0,48,IF(#REF!&lt;7,7,#REF!+3))</definedName>
    <definedName name="DCR" localSheetId="19">#REF!</definedName>
    <definedName name="DCR" localSheetId="17">#REF!</definedName>
    <definedName name="DCR" localSheetId="18">#REF!</definedName>
    <definedName name="DCR" localSheetId="13">#REF!</definedName>
    <definedName name="DCR" localSheetId="11">#REF!</definedName>
    <definedName name="DCR" localSheetId="12">#REF!</definedName>
    <definedName name="DCR" localSheetId="7">#REF!</definedName>
    <definedName name="DCR" localSheetId="5">#REF!</definedName>
    <definedName name="DCR" localSheetId="6">#REF!</definedName>
    <definedName name="DCR">#REF!</definedName>
    <definedName name="dd" localSheetId="18" hidden="1">{"MonthlyRentRoll",#N/A,FALSE,"RentRoll"}</definedName>
    <definedName name="dd" localSheetId="12" hidden="1">{"MonthlyRentRoll",#N/A,FALSE,"RentRoll"}</definedName>
    <definedName name="dd" localSheetId="6" hidden="1">{"MonthlyRentRoll",#N/A,FALSE,"RentRoll"}</definedName>
    <definedName name="dd" hidden="1">#REF!</definedName>
    <definedName name="ddd" localSheetId="1" hidden="1">{#N/A,#N/A,FALSE,"ACQ";#N/A,#N/A,FALSE,"ASSUMP";#N/A,#N/A,FALSE,"CASH FLOW";#N/A,#N/A,FALSE,"SALE";#N/A,#N/A,FALSE,"TIS";#N/A,#N/A,FALSE,"RENT ROLL"}</definedName>
    <definedName name="ddd" localSheetId="15" hidden="1">{#N/A,#N/A,FALSE,"ACQ";#N/A,#N/A,FALSE,"ASSUMP";#N/A,#N/A,FALSE,"CASH FLOW";#N/A,#N/A,FALSE,"SALE";#N/A,#N/A,FALSE,"TIS";#N/A,#N/A,FALSE,"RENT ROLL"}</definedName>
    <definedName name="ddd" localSheetId="17" hidden="1">{#N/A,#N/A,FALSE,"ACQ";#N/A,#N/A,FALSE,"ASSUMP";#N/A,#N/A,FALSE,"CASH FLOW";#N/A,#N/A,FALSE,"SALE";#N/A,#N/A,FALSE,"TIS";#N/A,#N/A,FALSE,"RENT ROLL"}</definedName>
    <definedName name="ddd" localSheetId="18" hidden="1">{#N/A,#N/A,FALSE,"ACQ";#N/A,#N/A,FALSE,"ASSUMP";#N/A,#N/A,FALSE,"CASH FLOW";#N/A,#N/A,FALSE,"SALE";#N/A,#N/A,FALSE,"TIS";#N/A,#N/A,FALSE,"RENT ROLL"}</definedName>
    <definedName name="ddd" localSheetId="9" hidden="1">{#N/A,#N/A,FALSE,"ACQ";#N/A,#N/A,FALSE,"ASSUMP";#N/A,#N/A,FALSE,"CASH FLOW";#N/A,#N/A,FALSE,"SALE";#N/A,#N/A,FALSE,"TIS";#N/A,#N/A,FALSE,"RENT ROLL"}</definedName>
    <definedName name="ddd" localSheetId="11" hidden="1">{#N/A,#N/A,FALSE,"ACQ";#N/A,#N/A,FALSE,"ASSUMP";#N/A,#N/A,FALSE,"CASH FLOW";#N/A,#N/A,FALSE,"SALE";#N/A,#N/A,FALSE,"TIS";#N/A,#N/A,FALSE,"RENT ROLL"}</definedName>
    <definedName name="ddd" localSheetId="12" hidden="1">{#N/A,#N/A,FALSE,"ACQ";#N/A,#N/A,FALSE,"ASSUMP";#N/A,#N/A,FALSE,"CASH FLOW";#N/A,#N/A,FALSE,"SALE";#N/A,#N/A,FALSE,"TIS";#N/A,#N/A,FALSE,"RENT ROLL"}</definedName>
    <definedName name="ddd" localSheetId="3" hidden="1">{#N/A,#N/A,FALSE,"ACQ";#N/A,#N/A,FALSE,"ASSUMP";#N/A,#N/A,FALSE,"CASH FLOW";#N/A,#N/A,FALSE,"SALE";#N/A,#N/A,FALSE,"TIS";#N/A,#N/A,FALSE,"RENT ROLL"}</definedName>
    <definedName name="ddd" localSheetId="5" hidden="1">{#N/A,#N/A,FALSE,"ACQ";#N/A,#N/A,FALSE,"ASSUMP";#N/A,#N/A,FALSE,"CASH FLOW";#N/A,#N/A,FALSE,"SALE";#N/A,#N/A,FALSE,"TIS";#N/A,#N/A,FALSE,"RENT ROLL"}</definedName>
    <definedName name="ddd" localSheetId="6" hidden="1">{#N/A,#N/A,FALSE,"ACQ";#N/A,#N/A,FALSE,"ASSUMP";#N/A,#N/A,FALSE,"CASH FLOW";#N/A,#N/A,FALSE,"SALE";#N/A,#N/A,FALSE,"TIS";#N/A,#N/A,FALSE,"RENT ROLL"}</definedName>
    <definedName name="ddd" localSheetId="0" hidden="1">{#N/A,#N/A,FALSE,"ACQ";#N/A,#N/A,FALSE,"ASSUMP";#N/A,#N/A,FALSE,"CASH FLOW";#N/A,#N/A,FALSE,"SALE";#N/A,#N/A,FALSE,"TIS";#N/A,#N/A,FALSE,"RENT ROLL"}</definedName>
    <definedName name="ddd" hidden="1">{#N/A,#N/A,FALSE,"ACQ";#N/A,#N/A,FALSE,"ASSUMP";#N/A,#N/A,FALSE,"CASH FLOW";#N/A,#N/A,FALSE,"SALE";#N/A,#N/A,FALSE,"TIS";#N/A,#N/A,FALSE,"RENT ROLL"}</definedName>
    <definedName name="dddd" localSheetId="1" hidden="1">#REF!</definedName>
    <definedName name="dddd" localSheetId="18" hidden="1">#REF!</definedName>
    <definedName name="dddd" localSheetId="12" hidden="1">#REF!</definedName>
    <definedName name="dddd" localSheetId="6" hidden="1">#REF!</definedName>
    <definedName name="dddd" localSheetId="0" hidden="1">#REF!</definedName>
    <definedName name="dddd" hidden="1">#REF!</definedName>
    <definedName name="dddddd" localSheetId="1" hidden="1">{#N/A,#N/A,FALSE,"CAPREIT"}</definedName>
    <definedName name="dddddd" localSheetId="15" hidden="1">{#N/A,#N/A,FALSE,"CAPREIT"}</definedName>
    <definedName name="dddddd" localSheetId="17" hidden="1">{#N/A,#N/A,FALSE,"CAPREIT"}</definedName>
    <definedName name="dddddd" localSheetId="18" hidden="1">{#N/A,#N/A,FALSE,"CAPREIT"}</definedName>
    <definedName name="dddddd" localSheetId="9" hidden="1">{#N/A,#N/A,FALSE,"CAPREIT"}</definedName>
    <definedName name="dddddd" localSheetId="11" hidden="1">{#N/A,#N/A,FALSE,"CAPREIT"}</definedName>
    <definedName name="dddddd" localSheetId="12" hidden="1">{#N/A,#N/A,FALSE,"CAPREIT"}</definedName>
    <definedName name="dddddd" localSheetId="3" hidden="1">{#N/A,#N/A,FALSE,"CAPREIT"}</definedName>
    <definedName name="dddddd" localSheetId="5" hidden="1">{#N/A,#N/A,FALSE,"CAPREIT"}</definedName>
    <definedName name="dddddd" localSheetId="6" hidden="1">{#N/A,#N/A,FALSE,"CAPREIT"}</definedName>
    <definedName name="dddddd" localSheetId="0" hidden="1">{#N/A,#N/A,FALSE,"CAPREIT"}</definedName>
    <definedName name="dddddd" hidden="1">{#N/A,#N/A,FALSE,"CAPREIT"}</definedName>
    <definedName name="dddddd2" localSheetId="1" hidden="1">{#N/A,#N/A,FALSE,"CAPREIT"}</definedName>
    <definedName name="dddddd2" localSheetId="0" hidden="1">{#N/A,#N/A,FALSE,"CAPREIT"}</definedName>
    <definedName name="dddddd2" hidden="1">{#N/A,#N/A,FALSE,"CAPREIT"}</definedName>
    <definedName name="ddddddd" localSheetId="1" hidden="1">{#N/A,#N/A,FALSE,"CAPREIT"}</definedName>
    <definedName name="ddddddd" localSheetId="15" hidden="1">{#N/A,#N/A,FALSE,"CAPREIT"}</definedName>
    <definedName name="ddddddd" localSheetId="17" hidden="1">{#N/A,#N/A,FALSE,"CAPREIT"}</definedName>
    <definedName name="ddddddd" localSheetId="18" hidden="1">{#N/A,#N/A,FALSE,"CAPREIT"}</definedName>
    <definedName name="ddddddd" localSheetId="9" hidden="1">{#N/A,#N/A,FALSE,"CAPREIT"}</definedName>
    <definedName name="ddddddd" localSheetId="11" hidden="1">{#N/A,#N/A,FALSE,"CAPREIT"}</definedName>
    <definedName name="ddddddd" localSheetId="12" hidden="1">{#N/A,#N/A,FALSE,"CAPREIT"}</definedName>
    <definedName name="ddddddd" localSheetId="3" hidden="1">{#N/A,#N/A,FALSE,"CAPREIT"}</definedName>
    <definedName name="ddddddd" localSheetId="5" hidden="1">{#N/A,#N/A,FALSE,"CAPREIT"}</definedName>
    <definedName name="ddddddd" localSheetId="6" hidden="1">{#N/A,#N/A,FALSE,"CAPREIT"}</definedName>
    <definedName name="ddddddd" localSheetId="0" hidden="1">{#N/A,#N/A,FALSE,"CAPREIT"}</definedName>
    <definedName name="ddddddd" hidden="1">{#N/A,#N/A,FALSE,"CAPREIT"}</definedName>
    <definedName name="ddddddd2" localSheetId="1" hidden="1">{#N/A,#N/A,FALSE,"CAPREIT"}</definedName>
    <definedName name="ddddddd2" localSheetId="0" hidden="1">{#N/A,#N/A,FALSE,"CAPREIT"}</definedName>
    <definedName name="ddddddd2" hidden="1">{#N/A,#N/A,FALSE,"CAPREIT"}</definedName>
    <definedName name="DeadDealExp">#REF!</definedName>
    <definedName name="deal_size" localSheetId="1">#REF!</definedName>
    <definedName name="deal_size" localSheetId="0">#REF!</definedName>
    <definedName name="deal_size">#REF!</definedName>
    <definedName name="Deal_Type_MHC" localSheetId="1">#REF!</definedName>
    <definedName name="Deal_Type_MHC" localSheetId="0">#REF!</definedName>
    <definedName name="Deal_Type_MHC">#REF!</definedName>
    <definedName name="DealLog">#REF!</definedName>
    <definedName name="DealName" localSheetId="1">#REF!</definedName>
    <definedName name="DealName" localSheetId="0">#REF!</definedName>
    <definedName name="DealName">#REF!</definedName>
    <definedName name="DEALS" localSheetId="1">#REF!</definedName>
    <definedName name="DEALS" localSheetId="0">#REF!</definedName>
    <definedName name="DEALS">#REF!</definedName>
    <definedName name="DealUnits" localSheetId="1">#REF!</definedName>
    <definedName name="DealUnits" localSheetId="0">#REF!</definedName>
    <definedName name="DealUnits">#REF!</definedName>
    <definedName name="Debt_Date" localSheetId="1">#REF!</definedName>
    <definedName name="Debt_Date" localSheetId="0">#REF!</definedName>
    <definedName name="Debt_Date">#REF!</definedName>
    <definedName name="Debt2" localSheetId="1" hidden="1">{"'Expirations'!$A$1:$L$65"}</definedName>
    <definedName name="Debt2" localSheetId="0" hidden="1">{"'Expirations'!$A$1:$L$65"}</definedName>
    <definedName name="Debt2" hidden="1">{"'Expirations'!$A$1:$L$65"}</definedName>
    <definedName name="Debt2ADDIT_COLLAT" localSheetId="1">#REF!</definedName>
    <definedName name="Debt2ADDIT_COLLAT" localSheetId="0">#REF!</definedName>
    <definedName name="Debt2ADDIT_COLLAT">#REF!</definedName>
    <definedName name="Debt2CASH_EQUITY" localSheetId="1">#REF!</definedName>
    <definedName name="Debt2CASH_EQUITY" localSheetId="0">#REF!</definedName>
    <definedName name="Debt2CASH_EQUITY">#REF!</definedName>
    <definedName name="Debt2EQUITY_PREF" localSheetId="1">#REF!</definedName>
    <definedName name="Debt2EQUITY_PREF" localSheetId="0">#REF!</definedName>
    <definedName name="Debt2EQUITY_PREF">#REF!</definedName>
    <definedName name="Debt2EXTENSION_FEE" localSheetId="1">#REF!</definedName>
    <definedName name="Debt2EXTENSION_FEE" localSheetId="0">#REF!</definedName>
    <definedName name="Debt2EXTENSION_FEE">#REF!</definedName>
    <definedName name="Debt2EXTENSION_TERM" localSheetId="1">#REF!</definedName>
    <definedName name="Debt2EXTENSION_TERM" localSheetId="0">#REF!</definedName>
    <definedName name="Debt2EXTENSION_TERM">#REF!</definedName>
    <definedName name="Debt2GECC_RESID_PART" localSheetId="1">#REF!</definedName>
    <definedName name="Debt2GECC_RESID_PART" localSheetId="0">#REF!</definedName>
    <definedName name="Debt2GECC_RESID_PART">#REF!</definedName>
    <definedName name="Debt2LS_Cash_Yield" localSheetId="1">#REF!</definedName>
    <definedName name="Debt2LS_Cash_Yield" localSheetId="0">#REF!</definedName>
    <definedName name="Debt2LS_Cash_Yield">#REF!</definedName>
    <definedName name="Debt2LS_EQU_Preference" localSheetId="1">#REF!</definedName>
    <definedName name="Debt2LS_EQU_Preference" localSheetId="0">#REF!</definedName>
    <definedName name="Debt2LS_EQU_Preference">#REF!</definedName>
    <definedName name="Debt2LS_EQU_Returned" localSheetId="1">#REF!</definedName>
    <definedName name="Debt2LS_EQU_Returned" localSheetId="0">#REF!</definedName>
    <definedName name="Debt2LS_EQU_Returned">#REF!</definedName>
    <definedName name="Debt2LS_GECC_Min_Preference" localSheetId="1">#REF!</definedName>
    <definedName name="Debt2LS_GECC_Min_Preference" localSheetId="0">#REF!</definedName>
    <definedName name="Debt2LS_GECC_Min_Preference">#REF!</definedName>
    <definedName name="Debt2SUPERIOR_LIEN" localSheetId="1">#REF!</definedName>
    <definedName name="Debt2SUPERIOR_LIEN" localSheetId="0">#REF!</definedName>
    <definedName name="Debt2SUPERIOR_LIEN">#REF!</definedName>
    <definedName name="DEBTCONSTANT_1ST">#REF!</definedName>
    <definedName name="DebtMethod">#REF!</definedName>
    <definedName name="debtpage">#REF!</definedName>
    <definedName name="DebttoEquity">#REF!</definedName>
    <definedName name="DebttoProp">#REF!</definedName>
    <definedName name="DEBTYLD" localSheetId="1">#REF!</definedName>
    <definedName name="DEBTYLD" localSheetId="0">#REF!</definedName>
    <definedName name="DEBTYLD">#REF!</definedName>
    <definedName name="defg" localSheetId="1" hidden="1">{"Financials",#N/A,FALSE,"Financials";"AVP",#N/A,FALSE,"AVP";"DCF",#N/A,FALSE,"DCF";"CSC",#N/A,FALSE,"CSC";"Deal_Comp",#N/A,FALSE,"DealComp"}</definedName>
    <definedName name="defg" localSheetId="0" hidden="1">{"Financials",#N/A,FALSE,"Financials";"AVP",#N/A,FALSE,"AVP";"DCF",#N/A,FALSE,"DCF";"CSC",#N/A,FALSE,"CSC";"Deal_Comp",#N/A,FALSE,"DealComp"}</definedName>
    <definedName name="defg" hidden="1">{"Financials",#N/A,FALSE,"Financials";"AVP",#N/A,FALSE,"AVP";"DCF",#N/A,FALSE,"DCF";"CSC",#N/A,FALSE,"CSC";"Deal_Comp",#N/A,FALSE,"DealComp"}</definedName>
    <definedName name="del" localSheetId="1" hidden="1">{"Page1",#N/A,FALSE,"7979";"Page2",#N/A,FALSE,"7979";"Page3",#N/A,FALSE,"7979"}</definedName>
    <definedName name="del" localSheetId="18" hidden="1">{"Page1",#N/A,FALSE,"7979";"Page2",#N/A,FALSE,"7979";"Page3",#N/A,FALSE,"7979"}</definedName>
    <definedName name="del" localSheetId="12" hidden="1">{"Page1",#N/A,FALSE,"7979";"Page2",#N/A,FALSE,"7979";"Page3",#N/A,FALSE,"7979"}</definedName>
    <definedName name="del" localSheetId="6" hidden="1">{"Page1",#N/A,FALSE,"7979";"Page2",#N/A,FALSE,"7979";"Page3",#N/A,FALSE,"7979"}</definedName>
    <definedName name="del" localSheetId="0" hidden="1">{"Page1",#N/A,FALSE,"7979";"Page2",#N/A,FALSE,"7979";"Page3",#N/A,FALSE,"7979"}</definedName>
    <definedName name="del" hidden="1">{"Page1",#N/A,FALSE,"7979";"Page2",#N/A,FALSE,"7979";"Page3",#N/A,FALSE,"7979"}</definedName>
    <definedName name="DelExpYr">#REF!</definedName>
    <definedName name="deliverydate" localSheetId="1">#REF!</definedName>
    <definedName name="deliverydate" localSheetId="0">#REF!</definedName>
    <definedName name="deliverydate">#REF!</definedName>
    <definedName name="DELME" localSheetId="1" hidden="1">{#N/A,#N/A,FALSE,"A";#N/A,#N/A,FALSE,"C"}</definedName>
    <definedName name="DELME" localSheetId="0" hidden="1">{#N/A,#N/A,FALSE,"A";#N/A,#N/A,FALSE,"C"}</definedName>
    <definedName name="DELME" hidden="1">{#N/A,#N/A,FALSE,"A";#N/A,#N/A,FALSE,"C"}</definedName>
    <definedName name="DELME_condo" localSheetId="1" hidden="1">{#N/A,#N/A,FALSE,"A";#N/A,#N/A,FALSE,"C"}</definedName>
    <definedName name="DELME_condo" localSheetId="0" hidden="1">{#N/A,#N/A,FALSE,"A";#N/A,#N/A,FALSE,"C"}</definedName>
    <definedName name="DELME_condo" hidden="1">{#N/A,#N/A,FALSE,"A";#N/A,#N/A,FALSE,"C"}</definedName>
    <definedName name="DELME2" localSheetId="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localSheetId="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3" localSheetId="1" hidden="1">{#N/A,#N/A,FALSE,"Common Area Accrual";#N/A,#N/A,FALSE,"Unit One LaSalle";#N/A,#N/A,FALSE,"Unit One CW";#N/A,#N/A,FALSE,"Unit One LaSallle + C &amp; W";#N/A,#N/A,FALSE,"Consolidated Accrual"}</definedName>
    <definedName name="DELME3" localSheetId="0" hidden="1">{#N/A,#N/A,FALSE,"Common Area Accrual";#N/A,#N/A,FALSE,"Unit One LaSalle";#N/A,#N/A,FALSE,"Unit One CW";#N/A,#N/A,FALSE,"Unit One LaSallle + C &amp; W";#N/A,#N/A,FALSE,"Consolidated Accrual"}</definedName>
    <definedName name="DELME3" hidden="1">{#N/A,#N/A,FALSE,"Common Area Accrual";#N/A,#N/A,FALSE,"Unit One LaSalle";#N/A,#N/A,FALSE,"Unit One CW";#N/A,#N/A,FALSE,"Unit One LaSallle + C &amp; W";#N/A,#N/A,FALSE,"Consolidated Accrual"}</definedName>
    <definedName name="DELME3_Condo" localSheetId="1" hidden="1">{#N/A,#N/A,FALSE,"Common Area Accrual";#N/A,#N/A,FALSE,"Unit One LaSalle";#N/A,#N/A,FALSE,"Unit One CW";#N/A,#N/A,FALSE,"Unit One LaSallle + C &amp; W";#N/A,#N/A,FALSE,"Consolidated Accrual"}</definedName>
    <definedName name="DELME3_Condo" localSheetId="0" hidden="1">{#N/A,#N/A,FALSE,"Common Area Accrual";#N/A,#N/A,FALSE,"Unit One LaSalle";#N/A,#N/A,FALSE,"Unit One CW";#N/A,#N/A,FALSE,"Unit One LaSallle + C &amp; W";#N/A,#N/A,FALSE,"Consolidated Accrual"}</definedName>
    <definedName name="DELME3_Condo" hidden="1">{#N/A,#N/A,FALSE,"Common Area Accrual";#N/A,#N/A,FALSE,"Unit One LaSalle";#N/A,#N/A,FALSE,"Unit One CW";#N/A,#N/A,FALSE,"Unit One LaSallle + C &amp; W";#N/A,#N/A,FALSE,"Consolidated Accrual"}</definedName>
    <definedName name="DELME4" localSheetId="1" hidden="1">{#N/A,#N/A,FALSE,"399 Park Var";#N/A,#N/A,FALSE,"PK NOTES"}</definedName>
    <definedName name="DELME4" localSheetId="0" hidden="1">{#N/A,#N/A,FALSE,"399 Park Var";#N/A,#N/A,FALSE,"PK NOTES"}</definedName>
    <definedName name="DELME4" hidden="1">{#N/A,#N/A,FALSE,"399 Park Var";#N/A,#N/A,FALSE,"PK NOTES"}</definedName>
    <definedName name="DELME4_Condo" localSheetId="1" hidden="1">{#N/A,#N/A,FALSE,"399 Park Var";#N/A,#N/A,FALSE,"PK NOTES"}</definedName>
    <definedName name="DELME4_Condo" localSheetId="0" hidden="1">{#N/A,#N/A,FALSE,"399 Park Var";#N/A,#N/A,FALSE,"PK NOTES"}</definedName>
    <definedName name="DELME4_Condo" hidden="1">{#N/A,#N/A,FALSE,"399 Park Var";#N/A,#N/A,FALSE,"PK NOTES"}</definedName>
    <definedName name="DELME5" localSheetId="1" hidden="1">{#N/A,#N/A,FALSE,"Expense Detail ";#N/A,#N/A,FALSE,"Worksheet";#N/A,#N/A,FALSE,"Audit";#N/A,#N/A,FALSE,"Exclusions";#N/A,#N/A,FALSE,"Variance";#N/A,#N/A,FALSE,"Reconciliation"}</definedName>
    <definedName name="DELME5" localSheetId="0" hidden="1">{#N/A,#N/A,FALSE,"Expense Detail ";#N/A,#N/A,FALSE,"Worksheet";#N/A,#N/A,FALSE,"Audit";#N/A,#N/A,FALSE,"Exclusions";#N/A,#N/A,FALSE,"Variance";#N/A,#N/A,FALSE,"Reconciliation"}</definedName>
    <definedName name="DELME5" hidden="1">{#N/A,#N/A,FALSE,"Expense Detail ";#N/A,#N/A,FALSE,"Worksheet";#N/A,#N/A,FALSE,"Audit";#N/A,#N/A,FALSE,"Exclusions";#N/A,#N/A,FALSE,"Variance";#N/A,#N/A,FALSE,"Reconciliation"}</definedName>
    <definedName name="DELME5_Condo" localSheetId="1" hidden="1">{#N/A,#N/A,FALSE,"Expense Detail ";#N/A,#N/A,FALSE,"Worksheet";#N/A,#N/A,FALSE,"Audit";#N/A,#N/A,FALSE,"Exclusions";#N/A,#N/A,FALSE,"Variance";#N/A,#N/A,FALSE,"Reconciliation"}</definedName>
    <definedName name="DELME5_Condo" localSheetId="0" hidden="1">{#N/A,#N/A,FALSE,"Expense Detail ";#N/A,#N/A,FALSE,"Worksheet";#N/A,#N/A,FALSE,"Audit";#N/A,#N/A,FALSE,"Exclusions";#N/A,#N/A,FALSE,"Variance";#N/A,#N/A,FALSE,"Reconciliation"}</definedName>
    <definedName name="DELME5_Condo" hidden="1">{#N/A,#N/A,FALSE,"Expense Detail ";#N/A,#N/A,FALSE,"Worksheet";#N/A,#N/A,FALSE,"Audit";#N/A,#N/A,FALSE,"Exclusions";#N/A,#N/A,FALSE,"Variance";#N/A,#N/A,FALSE,"Reconciliation"}</definedName>
    <definedName name="DELME7" localSheetId="1"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localSheetId="1"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OccupYr">#REF!</definedName>
    <definedName name="delta" localSheetId="1" hidden="1">{"ACCOUNTING COPY",#N/A,FALSE,"SCHEDULE A";"FINANCE COPY",#N/A,FALSE,"SCHEDULE A";"P.L. COPY",#N/A,FALSE,"SCHEDULE A"}</definedName>
    <definedName name="delta" localSheetId="0" hidden="1">{"ACCOUNTING COPY",#N/A,FALSE,"SCHEDULE A";"FINANCE COPY",#N/A,FALSE,"SCHEDULE A";"P.L. COPY",#N/A,FALSE,"SCHEDULE A"}</definedName>
    <definedName name="delta" hidden="1">{"ACCOUNTING COPY",#N/A,FALSE,"SCHEDULE A";"FINANCE COPY",#N/A,FALSE,"SCHEDULE A";"P.L. COPY",#N/A,FALSE,"SCHEDULE A"}</definedName>
    <definedName name="DeltaColumnSelection" localSheetId="1" hidden="1">#REF!</definedName>
    <definedName name="DeltaColumnSelection" localSheetId="0" hidden="1">#REF!</definedName>
    <definedName name="DeltaColumnSelection" hidden="1">#REF!</definedName>
    <definedName name="DepAvgPptys">#REF!</definedName>
    <definedName name="depr">#REF!</definedName>
    <definedName name="DeprFromDev">#REF!</definedName>
    <definedName name="DeptGandA">#REF!</definedName>
    <definedName name="DeptMgmtCoRev">#REF!</definedName>
    <definedName name="DeptOpEx">#REF!</definedName>
    <definedName name="DeptOpMgmtEx">#REF!</definedName>
    <definedName name="DeptREOpEx">#REF!</definedName>
    <definedName name="DET">#REF!</definedName>
    <definedName name="DETAIL" localSheetId="15">#REF!</definedName>
    <definedName name="DETAIL" localSheetId="17">#REF!</definedName>
    <definedName name="DETAIL" localSheetId="18">#REF!</definedName>
    <definedName name="DETAIL" localSheetId="9">#REF!</definedName>
    <definedName name="DETAIL" localSheetId="11">#REF!</definedName>
    <definedName name="DETAIL" localSheetId="12">#REF!</definedName>
    <definedName name="DETAIL" localSheetId="3">#REF!</definedName>
    <definedName name="DETAIL" localSheetId="5">#REF!</definedName>
    <definedName name="DETAIL" localSheetId="6">#REF!</definedName>
    <definedName name="DETAIL">#REF!</definedName>
    <definedName name="detail1">#REF!</definedName>
    <definedName name="DetailCCAcq" localSheetId="1" hidden="1">#REF!,#REF!,#REF!,#REF!,#REF!,#REF!,#REF!</definedName>
    <definedName name="DetailCCAcq" localSheetId="0" hidden="1">#REF!,#REF!,#REF!,#REF!,#REF!,#REF!,#REF!</definedName>
    <definedName name="DetailCCAcq" hidden="1">#REF!,#REF!,#REF!,#REF!,#REF!,#REF!,#REF!</definedName>
    <definedName name="DetailedCosts" localSheetId="1" hidden="1">{"CF",#N/A,FALSE,"Cash Flow";"RET",#N/A,FALSE,"Returns";"NPV",#N/A,FALSE,"Values";"ASMPT",#N/A,FALSE,"Assumptions"}</definedName>
    <definedName name="DetailedCosts" localSheetId="0" hidden="1">{"CF",#N/A,FALSE,"Cash Flow";"RET",#N/A,FALSE,"Returns";"NPV",#N/A,FALSE,"Values";"ASMPT",#N/A,FALSE,"Assumptions"}</definedName>
    <definedName name="DetailedCosts" hidden="1">{"CF",#N/A,FALSE,"Cash Flow";"RET",#N/A,FALSE,"Returns";"NPV",#N/A,FALSE,"Values";"ASMPT",#N/A,FALSE,"Assumptions"}</definedName>
    <definedName name="devcomplete" localSheetId="1">#REF!</definedName>
    <definedName name="devcomplete" localSheetId="0">#REF!</definedName>
    <definedName name="devcomplete">#REF!</definedName>
    <definedName name="DevCosts" localSheetId="1">#REF!</definedName>
    <definedName name="DevCosts" localSheetId="0">#REF!</definedName>
    <definedName name="DevCosts">#REF!</definedName>
    <definedName name="df" localSheetId="1" hidden="1">{"CASHFLOW",#N/A,FALSE,"Northpointe"}</definedName>
    <definedName name="df" localSheetId="0" hidden="1">{"CASHFLOW",#N/A,FALSE,"Northpointe"}</definedName>
    <definedName name="df" hidden="1">{"CASHFLOW",#N/A,FALSE,"Northpointe"}</definedName>
    <definedName name="dfahgadf"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hgadf"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hga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sdfa" localSheetId="1" hidden="1">{"summary",#N/A,TRUE,"SUMMARY";"rents",#N/A,TRUE,"RENTS";"costs",#N/A,TRUE,"COSTS";#N/A,#N/A,TRUE,"ADJUST";"mortgages",#N/A,TRUE,"FINANCING";"base",#N/A,TRUE,"PROJECTIONS";"five",#N/A,TRUE,"PROJECTIONS"}</definedName>
    <definedName name="dfasdfa" localSheetId="0" hidden="1">{"summary",#N/A,TRUE,"SUMMARY";"rents",#N/A,TRUE,"RENTS";"costs",#N/A,TRUE,"COSTS";#N/A,#N/A,TRUE,"ADJUST";"mortgages",#N/A,TRUE,"FINANCING";"base",#N/A,TRUE,"PROJECTIONS";"five",#N/A,TRUE,"PROJECTIONS"}</definedName>
    <definedName name="dfasdfa" hidden="1">{"summary",#N/A,TRUE,"SUMMARY";"rents",#N/A,TRUE,"RENTS";"costs",#N/A,TRUE,"COSTS";#N/A,#N/A,TRUE,"ADJUST";"mortgages",#N/A,TRUE,"FINANCING";"base",#N/A,TRUE,"PROJECTIONS";"five",#N/A,TRUE,"PROJECTIONS"}</definedName>
    <definedName name="dfasdfas" localSheetId="1" hidden="1">{"summary",#N/A,TRUE,"SUMMARY";"rents",#N/A,TRUE,"RENTS";"costs",#N/A,TRUE,"COSTS";#N/A,#N/A,TRUE,"ADJUST";"mortgages",#N/A,TRUE,"FINANCING";"base",#N/A,TRUE,"PROJECTIONS";"five",#N/A,TRUE,"PROJECTIONS";"ten",#N/A,TRUE,"PROJECTIONS"}</definedName>
    <definedName name="dfasdfas" localSheetId="0" hidden="1">{"summary",#N/A,TRUE,"SUMMARY";"rents",#N/A,TRUE,"RENTS";"costs",#N/A,TRUE,"COSTS";#N/A,#N/A,TRUE,"ADJUST";"mortgages",#N/A,TRUE,"FINANCING";"base",#N/A,TRUE,"PROJECTIONS";"five",#N/A,TRUE,"PROJECTIONS";"ten",#N/A,TRUE,"PROJECTIONS"}</definedName>
    <definedName name="dfasdfas" hidden="1">{"summary",#N/A,TRUE,"SUMMARY";"rents",#N/A,TRUE,"RENTS";"costs",#N/A,TRUE,"COSTS";#N/A,#N/A,TRUE,"ADJUST";"mortgages",#N/A,TRUE,"FINANCING";"base",#N/A,TRUE,"PROJECTIONS";"five",#N/A,TRUE,"PROJECTIONS";"ten",#N/A,TRUE,"PROJECTIONS"}</definedName>
    <definedName name="dfd" localSheetId="1" hidden="1">{"FCB_ALL",#N/A,FALSE,"FCB";"GREY_ALL",#N/A,FALSE,"GREY"}</definedName>
    <definedName name="dfd" localSheetId="18" hidden="1">{"FCB_ALL",#N/A,FALSE,"FCB";"GREY_ALL",#N/A,FALSE,"GREY"}</definedName>
    <definedName name="dfd" localSheetId="12" hidden="1">{"FCB_ALL",#N/A,FALSE,"FCB";"GREY_ALL",#N/A,FALSE,"GREY"}</definedName>
    <definedName name="dfd" localSheetId="6" hidden="1">{"FCB_ALL",#N/A,FALSE,"FCB";"GREY_ALL",#N/A,FALSE,"GREY"}</definedName>
    <definedName name="dfd" localSheetId="0" hidden="1">{"FCB_ALL",#N/A,FALSE,"FCB";"GREY_ALL",#N/A,FALSE,"GREY"}</definedName>
    <definedName name="dfd" hidden="1">{"FCB_ALL",#N/A,FALSE,"FCB";"GREY_ALL",#N/A,FALSE,"GREY"}</definedName>
    <definedName name="dfdas" localSheetId="1" hidden="1">{"FCB_ALL",#N/A,FALSE,"FCB";"GREY_ALL",#N/A,FALSE,"GREY"}</definedName>
    <definedName name="dfdas" localSheetId="18" hidden="1">{"FCB_ALL",#N/A,FALSE,"FCB";"GREY_ALL",#N/A,FALSE,"GREY"}</definedName>
    <definedName name="dfdas" localSheetId="12" hidden="1">{"FCB_ALL",#N/A,FALSE,"FCB";"GREY_ALL",#N/A,FALSE,"GREY"}</definedName>
    <definedName name="dfdas" localSheetId="6" hidden="1">{"FCB_ALL",#N/A,FALSE,"FCB";"GREY_ALL",#N/A,FALSE,"GREY"}</definedName>
    <definedName name="dfdas" localSheetId="0" hidden="1">{"FCB_ALL",#N/A,FALSE,"FCB";"GREY_ALL",#N/A,FALSE,"GREY"}</definedName>
    <definedName name="dfdas" hidden="1">{"FCB_ALL",#N/A,FALSE,"FCB";"GREY_ALL",#N/A,FALSE,"GREY"}</definedName>
    <definedName name="dfdf"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df"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d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dfd" localSheetId="1" hidden="1">{"FCB_ALL",#N/A,FALSE,"FCB";"GREY_ALL",#N/A,FALSE,"GREY"}</definedName>
    <definedName name="dfdfd" localSheetId="18" hidden="1">{"FCB_ALL",#N/A,FALSE,"FCB";"GREY_ALL",#N/A,FALSE,"GREY"}</definedName>
    <definedName name="dfdfd" localSheetId="12" hidden="1">{"FCB_ALL",#N/A,FALSE,"FCB";"GREY_ALL",#N/A,FALSE,"GREY"}</definedName>
    <definedName name="dfdfd" localSheetId="6" hidden="1">{"FCB_ALL",#N/A,FALSE,"FCB";"GREY_ALL",#N/A,FALSE,"GREY"}</definedName>
    <definedName name="dfdfd" localSheetId="0" hidden="1">{"FCB_ALL",#N/A,FALSE,"FCB";"GREY_ALL",#N/A,FALSE,"GREY"}</definedName>
    <definedName name="dfdfd" hidden="1">{"FCB_ALL",#N/A,FALSE,"FCB";"GREY_ALL",#N/A,FALSE,"GREY"}</definedName>
    <definedName name="dfdfdfd" localSheetId="1" hidden="1">{"FCB_ALL",#N/A,FALSE,"FCB"}</definedName>
    <definedName name="dfdfdfd" localSheetId="18" hidden="1">{"FCB_ALL",#N/A,FALSE,"FCB"}</definedName>
    <definedName name="dfdfdfd" localSheetId="12" hidden="1">{"FCB_ALL",#N/A,FALSE,"FCB"}</definedName>
    <definedName name="dfdfdfd" localSheetId="6" hidden="1">{"FCB_ALL",#N/A,FALSE,"FCB"}</definedName>
    <definedName name="dfdfdfd" localSheetId="0" hidden="1">{"FCB_ALL",#N/A,FALSE,"FCB"}</definedName>
    <definedName name="dfdfdfd" hidden="1">{"FCB_ALL",#N/A,FALSE,"FCB"}</definedName>
    <definedName name="dff" localSheetId="1" hidden="1">{"incomemth",#N/A,TRUE,"forecast01";"incpercentmth",#N/A,TRUE,"forecast01";"balancemth",#N/A,TRUE,"forecast01";"cashmth",#N/A,TRUE,"forecast01";"cov2mth",#N/A,TRUE,"forecast01";"prbexp",#N/A,TRUE,"forecast01";"prbcap",#N/A,TRUE,"forecast01";"coalconsultants",#N/A,TRUE,"forecast01";"prbsum",#N/A,TRUE,"forecast01"}</definedName>
    <definedName name="dff" localSheetId="0" hidden="1">{"incomemth",#N/A,TRUE,"forecast01";"incpercentmth",#N/A,TRUE,"forecast01";"balancemth",#N/A,TRUE,"forecast01";"cashmth",#N/A,TRUE,"forecast01";"cov2mth",#N/A,TRUE,"forecast01";"prbexp",#N/A,TRUE,"forecast01";"prbcap",#N/A,TRUE,"forecast01";"coalconsultants",#N/A,TRUE,"forecast01";"prbsum",#N/A,TRUE,"forecast01"}</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gsg"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hdfagdf" localSheetId="1" hidden="1">{"cap_structure",#N/A,FALSE,"Graph-Mkt Cap";"price",#N/A,FALSE,"Graph-Price";"ebit",#N/A,FALSE,"Graph-EBITDA";"ebitda",#N/A,FALSE,"Graph-EBITDA"}</definedName>
    <definedName name="dfhdfagdf" localSheetId="0" hidden="1">{"cap_structure",#N/A,FALSE,"Graph-Mkt Cap";"price",#N/A,FALSE,"Graph-Price";"ebit",#N/A,FALSE,"Graph-EBITDA";"ebitda",#N/A,FALSE,"Graph-EBITDA"}</definedName>
    <definedName name="dfhdfagdf" hidden="1">{"cap_structure",#N/A,FALSE,"Graph-Mkt Cap";"price",#N/A,FALSE,"Graph-Price";"ebit",#N/A,FALSE,"Graph-EBITDA";"ebitda",#N/A,FALSE,"Graph-EBITDA"}</definedName>
    <definedName name="dflt1" localSheetId="1">#REF!</definedName>
    <definedName name="dflt1" localSheetId="0">#REF!</definedName>
    <definedName name="dflt1">#REF!</definedName>
    <definedName name="DHG" localSheetId="1" hidden="1">{"cap_structure",#N/A,FALSE,"Graph-Mkt Cap";"price",#N/A,FALSE,"Graph-Price";"ebit",#N/A,FALSE,"Graph-EBITDA";"ebitda",#N/A,FALSE,"Graph-EBITDA"}</definedName>
    <definedName name="DHG" localSheetId="18" hidden="1">{"cap_structure",#N/A,FALSE,"Graph-Mkt Cap";"price",#N/A,FALSE,"Graph-Price";"ebit",#N/A,FALSE,"Graph-EBITDA";"ebitda",#N/A,FALSE,"Graph-EBITDA"}</definedName>
    <definedName name="DHG" localSheetId="12" hidden="1">{"cap_structure",#N/A,FALSE,"Graph-Mkt Cap";"price",#N/A,FALSE,"Graph-Price";"ebit",#N/A,FALSE,"Graph-EBITDA";"ebitda",#N/A,FALSE,"Graph-EBITDA"}</definedName>
    <definedName name="DHG" localSheetId="6" hidden="1">{"cap_structure",#N/A,FALSE,"Graph-Mkt Cap";"price",#N/A,FALSE,"Graph-Price";"ebit",#N/A,FALSE,"Graph-EBITDA";"ebitda",#N/A,FALSE,"Graph-EBITDA"}</definedName>
    <definedName name="DHG" localSheetId="0" hidden="1">{"cap_structure",#N/A,FALSE,"Graph-Mkt Cap";"price",#N/A,FALSE,"Graph-Price";"ebit",#N/A,FALSE,"Graph-EBITDA";"ebitda",#N/A,FALSE,"Graph-EBITDA"}</definedName>
    <definedName name="DHG" hidden="1">{"cap_structure",#N/A,FALSE,"Graph-Mkt Cap";"price",#N/A,FALSE,"Graph-Price";"ebit",#N/A,FALSE,"Graph-EBITDA";"ebitda",#N/A,FALSE,"Graph-EBITDA"}</definedName>
    <definedName name="Difference">#REF!</definedName>
    <definedName name="dir">#REF!</definedName>
    <definedName name="disc">#REF!</definedName>
    <definedName name="Discount" localSheetId="1">#REF!</definedName>
    <definedName name="Discount" localSheetId="0">#REF!</definedName>
    <definedName name="Discount">#REF!</definedName>
    <definedName name="Discrepancy" localSheetId="1" hidden="1">{"cashcons",#N/A,FALSE,"CASHCONS";"cash7000",#N/A,FALSE,"CASH7000";"cash9000",#N/A,FALSE,"CASH9000";"assu7000",#N/A,FALSE,"ASSU7000";"assu9000",#N/A,FALSE,"ASSU9000";"rentroll",#N/A,FALSE,"RENTROLL";"expr7000",#N/A,FALSE,"EXPR7000";"expr9000",#N/A,FALSE,"EXPR9000"}</definedName>
    <definedName name="Discrepancy" localSheetId="0" hidden="1">{"cashcons",#N/A,FALSE,"CASHCONS";"cash7000",#N/A,FALSE,"CASH7000";"cash9000",#N/A,FALSE,"CASH9000";"assu7000",#N/A,FALSE,"ASSU7000";"assu9000",#N/A,FALSE,"ASSU9000";"rentroll",#N/A,FALSE,"RENTROLL";"expr7000",#N/A,FALSE,"EXPR7000";"expr9000",#N/A,FALSE,"EXPR9000"}</definedName>
    <definedName name="Discrepancy" hidden="1">{"cashcons",#N/A,FALSE,"CASHCONS";"cash7000",#N/A,FALSE,"CASH7000";"cash9000",#N/A,FALSE,"CASH9000";"assu7000",#N/A,FALSE,"ASSU7000";"assu9000",#N/A,FALSE,"ASSU9000";"rentroll",#N/A,FALSE,"RENTROLL";"expr7000",#N/A,FALSE,"EXPR7000";"expr9000",#N/A,FALSE,"EXPR9000"}</definedName>
    <definedName name="DiscReversionTax" localSheetId="1" hidden="1">#REF!</definedName>
    <definedName name="DiscReversionTax" localSheetId="0" hidden="1">#REF!</definedName>
    <definedName name="DiscReversionTax" hidden="1">#REF!</definedName>
    <definedName name="display_area_2">#REF!</definedName>
    <definedName name="display_area_3">#REF!</definedName>
    <definedName name="display_area_4">#REF!</definedName>
    <definedName name="dispo">#REF!</definedName>
    <definedName name="DispositionFee" localSheetId="1" hidden="1">#REF!</definedName>
    <definedName name="DispositionFee" localSheetId="0" hidden="1">#REF!</definedName>
    <definedName name="DispositionFee" hidden="1">#REF!</definedName>
    <definedName name="DispValuationAssump" localSheetId="1" hidden="1">#REF!,#REF!</definedName>
    <definedName name="DispValuationAssump" localSheetId="0" hidden="1">#REF!,#REF!</definedName>
    <definedName name="DispValuationAssump" hidden="1">#REF!,#REF!</definedName>
    <definedName name="DispValuationType" localSheetId="1" hidden="1">#REF!</definedName>
    <definedName name="DispValuationType" localSheetId="0" hidden="1">#REF!</definedName>
    <definedName name="DispValuationType" hidden="1">#REF!</definedName>
    <definedName name="Dist_Sensitivity">#REF!</definedName>
    <definedName name="dist00">#REF!</definedName>
    <definedName name="dist01">#REF!</definedName>
    <definedName name="dist02">#REF!</definedName>
    <definedName name="dist03">#REF!</definedName>
    <definedName name="dist04">#REF!</definedName>
    <definedName name="dist05">#REF!</definedName>
    <definedName name="dist06">#REF!</definedName>
    <definedName name="dist07">#REF!</definedName>
    <definedName name="dist97">#REF!</definedName>
    <definedName name="dist98">#REF!</definedName>
    <definedName name="dist99">#REF!</definedName>
    <definedName name="DivPmt">#REF!</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mis">#REF!</definedName>
    <definedName name="doct2" localSheetId="1">Word</definedName>
    <definedName name="doct2" localSheetId="0">Word</definedName>
    <definedName name="doct2">Word</definedName>
    <definedName name="DocType" localSheetId="1">Word</definedName>
    <definedName name="DocType" localSheetId="0">Word</definedName>
    <definedName name="DocType">Word</definedName>
    <definedName name="dog" localSheetId="1" hidden="1">{FALSE,FALSE,1.75,1,600,351,FALSE,FALSE,TRUE,TRUE,0,30,#N/A,41,#N/A,9.57777777777778,18.9166666666667,1,FALSE,FALSE,1,TRUE,1,FALSE,100,"Swvu.As._.Is._.Value.","ACwvu.As._.Is._.Value.",1,FALSE,FALSE,1,1,1,1,1,"","",FALSE,FALSE,FALSE,FALSE,1,#N/A,1,1,FALSE,FALSE,FALSE,FALSE,FALSE,FALSE}</definedName>
    <definedName name="dog" localSheetId="15" hidden="1">{FALSE,FALSE,1.75,1,600,351,FALSE,FALSE,TRUE,TRUE,0,30,#N/A,41,#N/A,9.57777777777778,18.9166666666667,1,FALSE,FALSE,1,TRUE,1,FALSE,100,"Swvu.As._.Is._.Value.","ACwvu.As._.Is._.Value.",1,FALSE,FALSE,1,1,1,1,1,"","",FALSE,FALSE,FALSE,FALSE,1,#N/A,1,1,FALSE,FALSE,FALSE,FALSE,FALSE,FALSE}</definedName>
    <definedName name="dog" localSheetId="17" hidden="1">{FALSE,FALSE,1.75,1,600,351,FALSE,FALSE,TRUE,TRUE,0,30,#N/A,41,#N/A,9.57777777777778,18.9166666666667,1,FALSE,FALSE,1,TRUE,1,FALSE,100,"Swvu.As._.Is._.Value.","ACwvu.As._.Is._.Value.",1,FALSE,FALSE,1,1,1,1,1,"","",FALSE,FALSE,FALSE,FALSE,1,#N/A,1,1,FALSE,FALSE,FALSE,FALSE,FALSE,FALSE}</definedName>
    <definedName name="dog" localSheetId="18" hidden="1">{FALSE,FALSE,1.75,1,600,351,FALSE,FALSE,TRUE,TRUE,0,30,#N/A,41,#N/A,9.57777777777778,18.9166666666667,1,FALSE,FALSE,1,TRUE,1,FALSE,100,"Swvu.As._.Is._.Value.","ACwvu.As._.Is._.Value.",1,FALSE,FALSE,1,1,1,1,1,"","",FALSE,FALSE,FALSE,FALSE,1,#N/A,1,1,FALSE,FALSE,FALSE,FALSE,FALSE,FALSE}</definedName>
    <definedName name="dog" localSheetId="9" hidden="1">{FALSE,FALSE,1.75,1,600,351,FALSE,FALSE,TRUE,TRUE,0,30,#N/A,41,#N/A,9.57777777777778,18.9166666666667,1,FALSE,FALSE,1,TRUE,1,FALSE,100,"Swvu.As._.Is._.Value.","ACwvu.As._.Is._.Value.",1,FALSE,FALSE,1,1,1,1,1,"","",FALSE,FALSE,FALSE,FALSE,1,#N/A,1,1,FALSE,FALSE,FALSE,FALSE,FALSE,FALSE}</definedName>
    <definedName name="dog" localSheetId="11" hidden="1">{FALSE,FALSE,1.75,1,600,351,FALSE,FALSE,TRUE,TRUE,0,30,#N/A,41,#N/A,9.57777777777778,18.9166666666667,1,FALSE,FALSE,1,TRUE,1,FALSE,100,"Swvu.As._.Is._.Value.","ACwvu.As._.Is._.Value.",1,FALSE,FALSE,1,1,1,1,1,"","",FALSE,FALSE,FALSE,FALSE,1,#N/A,1,1,FALSE,FALSE,FALSE,FALSE,FALSE,FALSE}</definedName>
    <definedName name="dog" localSheetId="12" hidden="1">{FALSE,FALSE,1.75,1,600,351,FALSE,FALSE,TRUE,TRUE,0,30,#N/A,41,#N/A,9.57777777777778,18.9166666666667,1,FALSE,FALSE,1,TRUE,1,FALSE,100,"Swvu.As._.Is._.Value.","ACwvu.As._.Is._.Value.",1,FALSE,FALSE,1,1,1,1,1,"","",FALSE,FALSE,FALSE,FALSE,1,#N/A,1,1,FALSE,FALSE,FALSE,FALSE,FALSE,FALSE}</definedName>
    <definedName name="dog" localSheetId="3" hidden="1">{FALSE,FALSE,1.75,1,600,351,FALSE,FALSE,TRUE,TRUE,0,30,#N/A,41,#N/A,9.57777777777778,18.9166666666667,1,FALSE,FALSE,1,TRUE,1,FALSE,100,"Swvu.As._.Is._.Value.","ACwvu.As._.Is._.Value.",1,FALSE,FALSE,1,1,1,1,1,"","",FALSE,FALSE,FALSE,FALSE,1,#N/A,1,1,FALSE,FALSE,FALSE,FALSE,FALSE,FALSE}</definedName>
    <definedName name="dog" localSheetId="5" hidden="1">{FALSE,FALSE,1.75,1,600,351,FALSE,FALSE,TRUE,TRUE,0,30,#N/A,41,#N/A,9.57777777777778,18.9166666666667,1,FALSE,FALSE,1,TRUE,1,FALSE,100,"Swvu.As._.Is._.Value.","ACwvu.As._.Is._.Value.",1,FALSE,FALSE,1,1,1,1,1,"","",FALSE,FALSE,FALSE,FALSE,1,#N/A,1,1,FALSE,FALSE,FALSE,FALSE,FALSE,FALSE}</definedName>
    <definedName name="dog" localSheetId="6" hidden="1">{FALSE,FALSE,1.75,1,600,351,FALSE,FALSE,TRUE,TRUE,0,30,#N/A,41,#N/A,9.57777777777778,18.9166666666667,1,FALSE,FALSE,1,TRUE,1,FALSE,100,"Swvu.As._.Is._.Value.","ACwvu.As._.Is._.Value.",1,FALSE,FALSE,1,1,1,1,1,"","",FALSE,FALSE,FALSE,FALSE,1,#N/A,1,1,FALSE,FALSE,FALSE,FALSE,FALSE,FALSE}</definedName>
    <definedName name="dog" localSheetId="0" hidden="1">{FALSE,FALSE,1.75,1,600,351,FALSE,FALSE,TRUE,TRUE,0,30,#N/A,41,#N/A,9.57777777777778,18.9166666666667,1,FALSE,FALSE,1,TRUE,1,FALSE,100,"Swvu.As._.Is._.Value.","ACwvu.As._.Is._.Value.",1,FALSE,FALSE,1,1,1,1,1,"","",FALSE,FALSE,FALSE,FALSE,1,#N/A,1,1,FALSE,FALSE,FALSE,FALSE,FALSE,FALSE}</definedName>
    <definedName name="dog" hidden="1">{FALSE,FALSE,1.75,1,600,351,FALSE,FALSE,TRUE,TRUE,0,30,#N/A,41,#N/A,9.57777777777778,18.9166666666667,1,FALSE,FALSE,1,TRUE,1,FALSE,100,"Swvu.As._.Is._.Value.","ACwvu.As._.Is._.Value.",1,FALSE,FALSE,1,1,1,1,1,"","",FALSE,FALSE,FALSE,FALSE,1,#N/A,1,1,FALSE,FALSE,FALSE,FALSE,FALSE,FALSE}</definedName>
    <definedName name="DollarsPerSFFromRentRollOld" localSheetId="1" hidden="1">#REF!</definedName>
    <definedName name="DollarsPerSFFromRentRollOld" localSheetId="0" hidden="1">#REF!</definedName>
    <definedName name="DollarsPerSFFromRentRollOld" hidden="1">#REF!</definedName>
    <definedName name="doralpointesf">#REF!</definedName>
    <definedName name="drew" localSheetId="1" hidden="1">{#N/A,#N/A,TRUE,"Assumptions";#N/A,#N/A,TRUE,"Book Annual";#N/A,#N/A,TRUE,"Tax Annual";#N/A,#N/A,TRUE,"Valuation";#N/A,#N/A,TRUE,"Tax Dep'n";#N/A,#N/A,TRUE,"Book Dep'n";#N/A,#N/A,TRUE,"Monthly"}</definedName>
    <definedName name="drew" localSheetId="0" hidden="1">{#N/A,#N/A,TRUE,"Assumptions";#N/A,#N/A,TRUE,"Book Annual";#N/A,#N/A,TRUE,"Tax Annual";#N/A,#N/A,TRUE,"Valuation";#N/A,#N/A,TRUE,"Tax Dep'n";#N/A,#N/A,TRUE,"Book Dep'n";#N/A,#N/A,TRUE,"Monthly"}</definedName>
    <definedName name="drew" hidden="1">{#N/A,#N/A,TRUE,"Assumptions";#N/A,#N/A,TRUE,"Book Annual";#N/A,#N/A,TRUE,"Tax Annual";#N/A,#N/A,TRUE,"Valuation";#N/A,#N/A,TRUE,"Tax Dep'n";#N/A,#N/A,TRUE,"Book Dep'n";#N/A,#N/A,TRUE,"Monthly"}</definedName>
    <definedName name="ds" localSheetId="1" hidden="1">{"CASHFLOW",#N/A,FALSE,"Northpointe"}</definedName>
    <definedName name="ds" localSheetId="0" hidden="1">{"CASHFLOW",#N/A,FALSE,"Northpointe"}</definedName>
    <definedName name="ds" hidden="1">{"CASHFLOW",#N/A,FALSE,"Northpointe"}</definedName>
    <definedName name="dsaf" localSheetId="1" hidden="1">{#N/A,#N/A,FALSE,"ExecSum";#N/A,#N/A,FALSE,"total summary";#N/A,#N/A,FALSE,"Budget";#N/A,#N/A,FALSE,"CashFlow"}</definedName>
    <definedName name="dsaf" localSheetId="0" hidden="1">{#N/A,#N/A,FALSE,"ExecSum";#N/A,#N/A,FALSE,"total summary";#N/A,#N/A,FALSE,"Budget";#N/A,#N/A,FALSE,"CashFlow"}</definedName>
    <definedName name="dsaf" hidden="1">{#N/A,#N/A,FALSE,"ExecSum";#N/A,#N/A,FALSE,"total summary";#N/A,#N/A,FALSE,"Budget";#N/A,#N/A,FALSE,"CashFlow"}</definedName>
    <definedName name="dsaf1" localSheetId="1" hidden="1">{"incomemth",#N/A,TRUE,"forecast01";"incpercentmth",#N/A,TRUE,"forecast01";"balancemth",#N/A,TRUE,"forecast01";"cashmth",#N/A,TRUE,"forecast01";"cov2mth",#N/A,TRUE,"forecast01";"prbexp",#N/A,TRUE,"forecast01";"prbcap",#N/A,TRUE,"forecast01";"coalconsultants",#N/A,TRUE,"forecast01";"prbsum",#N/A,TRUE,"forecast01"}</definedName>
    <definedName name="dsaf1" localSheetId="0"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fgdsfg" hidden="1">#REF!</definedName>
    <definedName name="dsfgsdg" localSheetId="1"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sfgsdg" localSheetId="0"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sfgsdg"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SHiddenYear1" localSheetId="1" hidden="1">#REF!</definedName>
    <definedName name="DSHiddenYear1" localSheetId="0" hidden="1">#REF!</definedName>
    <definedName name="DSHiddenYear1" hidden="1">#REF!</definedName>
    <definedName name="DSHiddenYear2" localSheetId="1" hidden="1">#REF!</definedName>
    <definedName name="DSHiddenYear2" localSheetId="0" hidden="1">#REF!</definedName>
    <definedName name="DSHiddenYear2" hidden="1">#REF!</definedName>
    <definedName name="DSHiddenYear3" localSheetId="1" hidden="1">#REF!</definedName>
    <definedName name="DSHiddenYear3" localSheetId="0" hidden="1">#REF!</definedName>
    <definedName name="DSHiddenYear3" hidden="1">#REF!</definedName>
    <definedName name="DSHiddenYear4" localSheetId="1" hidden="1">#REF!</definedName>
    <definedName name="DSHiddenYear4" localSheetId="0" hidden="1">#REF!</definedName>
    <definedName name="DSHiddenYear4" hidden="1">#REF!</definedName>
    <definedName name="DSIndHiddenYear1" localSheetId="1" hidden="1">#REF!</definedName>
    <definedName name="DSIndHiddenYear1" localSheetId="0" hidden="1">#REF!</definedName>
    <definedName name="DSIndHiddenYear1" hidden="1">#REF!</definedName>
    <definedName name="DSIndHiddenYear2" localSheetId="1" hidden="1">#REF!</definedName>
    <definedName name="DSIndHiddenYear2" localSheetId="0" hidden="1">#REF!</definedName>
    <definedName name="DSIndHiddenYear2" hidden="1">#REF!</definedName>
    <definedName name="DSIndHiddenYear3" localSheetId="1" hidden="1">#REF!</definedName>
    <definedName name="DSIndHiddenYear3" localSheetId="0" hidden="1">#REF!</definedName>
    <definedName name="DSIndHiddenYear3" hidden="1">#REF!</definedName>
    <definedName name="DSIndHiddenYear4" localSheetId="1" hidden="1">#REF!</definedName>
    <definedName name="DSIndHiddenYear4" localSheetId="0" hidden="1">#REF!</definedName>
    <definedName name="DSIndHiddenYear4" hidden="1">#REF!</definedName>
    <definedName name="DSIndHistHiddenYear1" localSheetId="1" hidden="1">#REF!</definedName>
    <definedName name="DSIndHistHiddenYear1" localSheetId="0" hidden="1">#REF!</definedName>
    <definedName name="DSIndHistHiddenYear1" hidden="1">#REF!</definedName>
    <definedName name="DSIndHistHiddenYear2" localSheetId="1" hidden="1">#REF!</definedName>
    <definedName name="DSIndHistHiddenYear2" localSheetId="0" hidden="1">#REF!</definedName>
    <definedName name="DSIndHistHiddenYear2" hidden="1">#REF!</definedName>
    <definedName name="DSIndHistHiddenYear3" localSheetId="1" hidden="1">#REF!</definedName>
    <definedName name="DSIndHistHiddenYear3" localSheetId="0" hidden="1">#REF!</definedName>
    <definedName name="DSIndHistHiddenYear3" hidden="1">#REF!</definedName>
    <definedName name="DSIndHistHiddenYear4" localSheetId="1" hidden="1">#REF!</definedName>
    <definedName name="DSIndHistHiddenYear4" localSheetId="0" hidden="1">#REF!</definedName>
    <definedName name="DSIndHistHiddenYear4" hidden="1">#REF!</definedName>
    <definedName name="DSIndHistHiddenYear5" localSheetId="1" hidden="1">#REF!</definedName>
    <definedName name="DSIndHistHiddenYear5" localSheetId="0" hidden="1">#REF!</definedName>
    <definedName name="DSIndHistHiddenYear5" hidden="1">#REF!</definedName>
    <definedName name="DSP" localSheetId="1">#REF!</definedName>
    <definedName name="DSP" localSheetId="0">#REF!</definedName>
    <definedName name="DSP">#REF!</definedName>
    <definedName name="DSPIMO" localSheetId="1">#REF!</definedName>
    <definedName name="DSPIMO" localSheetId="0">#REF!</definedName>
    <definedName name="DSPIMO">#REF!</definedName>
    <definedName name="DSPMO" localSheetId="1">#REF!</definedName>
    <definedName name="DSPMO" localSheetId="0">#REF!</definedName>
    <definedName name="DSPMO">#REF!</definedName>
    <definedName name="DSPTLMO" localSheetId="1">#REF!</definedName>
    <definedName name="DSPTLMO" localSheetId="0">#REF!</definedName>
    <definedName name="DSPTLMO">#REF!</definedName>
    <definedName name="dsss" localSheetId="1" hidden="1">{"incomemth",#N/A,TRUE,"forecast01";"incpercentmth",#N/A,TRUE,"forecast01";"balancemth",#N/A,TRUE,"forecast01";"cashmth",#N/A,TRUE,"forecast01";"cov2mth",#N/A,TRUE,"forecast01";"prbexp",#N/A,TRUE,"forecast01";"prbcap",#N/A,TRUE,"forecast01";"coalconsultants",#N/A,TRUE,"forecast01";"prbsum",#N/A,TRUE,"forecast01"}</definedName>
    <definedName name="dsss" localSheetId="0"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1" hidden="1">{"incomemth",#N/A,TRUE,"forecast01";"incpercentmth",#N/A,TRUE,"forecast01";"balancemth",#N/A,TRUE,"forecast01";"cashmth",#N/A,TRUE,"forecast01";"cov2mth",#N/A,TRUE,"forecast01";"prbexp",#N/A,TRUE,"forecast01";"prbcap",#N/A,TRUE,"forecast01";"coalconsultants",#N/A,TRUE,"forecast01";"prbsum",#N/A,TRUE,"forecast01"}</definedName>
    <definedName name="dsss1" localSheetId="0"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thdryjcghmcg" localSheetId="1"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sthdryjcghmcg"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sthdryjcghmcg"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DTS" localSheetId="1">#REF!</definedName>
    <definedName name="DTS" localSheetId="18">#REF!</definedName>
    <definedName name="DTS" localSheetId="12">#REF!</definedName>
    <definedName name="DTS" localSheetId="6">#REF!</definedName>
    <definedName name="DTS" localSheetId="0">#REF!</definedName>
    <definedName name="DTS">#REF!</definedName>
    <definedName name="DVLPBDG">#REF!</definedName>
    <definedName name="dyis" localSheetId="1">#REF!</definedName>
    <definedName name="dyis" localSheetId="0">#REF!</definedName>
    <definedName name="dyis">#REF!</definedName>
    <definedName name="DZ.IndSpec_Left" hidden="1">#REF!</definedName>
    <definedName name="DZ.IndSpec_Right" hidden="1">#REF!</definedName>
    <definedName name="DZ.LTM" hidden="1">#REF!</definedName>
    <definedName name="DZ.LTMPlus" hidden="1">#REF!</definedName>
    <definedName name="e" localSheetId="1" hidden="1">{"MonthlyRentRoll",#N/A,FALSE,"RentRoll"}</definedName>
    <definedName name="E" localSheetId="18">{"MonthlyRentRoll",#N/A,FALSE,"RentRoll"}</definedName>
    <definedName name="E" localSheetId="12">{"MonthlyRentRoll",#N/A,FALSE,"RentRoll"}</definedName>
    <definedName name="E" localSheetId="6">{"MonthlyRentRoll",#N/A,FALSE,"RentRoll"}</definedName>
    <definedName name="e" localSheetId="0" hidden="1">{"MonthlyRentRoll",#N/A,FALSE,"RentRoll"}</definedName>
    <definedName name="e" hidden="1">{"MonthlyRentRoll",#N/A,FALSE,"RentRoll"}</definedName>
    <definedName name="earghdfh"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arghdfh"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arghdfh"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arlyTaxPmntDiscnt" localSheetId="1" hidden="1">#REF!</definedName>
    <definedName name="EarlyTaxPmntDiscnt" localSheetId="0" hidden="1">#REF!</definedName>
    <definedName name="EarlyTaxPmntDiscnt" hidden="1">#REF!</definedName>
    <definedName name="ebitda">#REF!</definedName>
    <definedName name="ebitdamargin">#REF!</definedName>
    <definedName name="ee" localSheetId="19" hidden="1">#REF!</definedName>
    <definedName name="ee" localSheetId="15" hidden="1">#REF!</definedName>
    <definedName name="ee" localSheetId="17" hidden="1">#REF!</definedName>
    <definedName name="ee" localSheetId="18" hidden="1">#REF!</definedName>
    <definedName name="ee" localSheetId="13" hidden="1">#REF!</definedName>
    <definedName name="ee" localSheetId="9" hidden="1">#REF!</definedName>
    <definedName name="ee" localSheetId="11" hidden="1">#REF!</definedName>
    <definedName name="ee" localSheetId="12" hidden="1">#REF!</definedName>
    <definedName name="ee" localSheetId="7" hidden="1">#REF!</definedName>
    <definedName name="ee" localSheetId="3" hidden="1">#REF!</definedName>
    <definedName name="ee" localSheetId="5" hidden="1">#REF!</definedName>
    <definedName name="ee" localSheetId="6" hidden="1">#REF!</definedName>
    <definedName name="ee" hidden="1">#REF!</definedName>
    <definedName name="eee" localSheetId="1" hidden="1">{"data",#N/A,FALSE,"INPUT"}</definedName>
    <definedName name="eee" localSheetId="15" hidden="1">{"data",#N/A,FALSE,"INPUT"}</definedName>
    <definedName name="eee" localSheetId="17" hidden="1">{"data",#N/A,FALSE,"INPUT"}</definedName>
    <definedName name="eee" localSheetId="18" hidden="1">{"data",#N/A,FALSE,"INPUT"}</definedName>
    <definedName name="eee" localSheetId="9" hidden="1">{"data",#N/A,FALSE,"INPUT"}</definedName>
    <definedName name="eee" localSheetId="11" hidden="1">{"data",#N/A,FALSE,"INPUT"}</definedName>
    <definedName name="eee" localSheetId="12" hidden="1">{"data",#N/A,FALSE,"INPUT"}</definedName>
    <definedName name="eee" localSheetId="3" hidden="1">{"data",#N/A,FALSE,"INPUT"}</definedName>
    <definedName name="eee" localSheetId="5" hidden="1">{"data",#N/A,FALSE,"INPUT"}</definedName>
    <definedName name="eee" localSheetId="6" hidden="1">{"data",#N/A,FALSE,"INPUT"}</definedName>
    <definedName name="eee" localSheetId="0" hidden="1">{"data",#N/A,FALSE,"INPUT"}</definedName>
    <definedName name="eee" hidden="1">{"data",#N/A,FALSE,"INPUT"}</definedName>
    <definedName name="EffectiveGrossRevenueNotes" localSheetId="1" hidden="1">#REF!</definedName>
    <definedName name="EffectiveGrossRevenueNotes" localSheetId="0" hidden="1">#REF!</definedName>
    <definedName name="EffectiveGrossRevenueNotes" hidden="1">#REF!</definedName>
    <definedName name="EGI">#REF!</definedName>
    <definedName name="EGR" localSheetId="1" hidden="1">#REF!</definedName>
    <definedName name="EGR" localSheetId="0" hidden="1">#REF!</definedName>
    <definedName name="EGR" hidden="1">#REF!</definedName>
    <definedName name="EIGHT">#REF!</definedName>
    <definedName name="ELAINE" hidden="1">{#N/A,#N/A,FALSE,"RENT ROLL"}</definedName>
    <definedName name="ElectricityNotes" localSheetId="1" hidden="1">#REF!</definedName>
    <definedName name="ElectricityNotes" localSheetId="0" hidden="1">#REF!</definedName>
    <definedName name="ElectricityNotes" hidden="1">#REF!</definedName>
    <definedName name="ELIGIBLE_ASSETS">#REF!</definedName>
    <definedName name="encum">#REF!</definedName>
    <definedName name="End_Bal" localSheetId="1">#REF!</definedName>
    <definedName name="End_Bal" localSheetId="0">#REF!</definedName>
    <definedName name="End_Bal">#REF!</definedName>
    <definedName name="Energy_Loss_Adjust">#REF!</definedName>
    <definedName name="Entered_Pmt">#REF!</definedName>
    <definedName name="entity" localSheetId="1">#REF!</definedName>
    <definedName name="entity" localSheetId="0">#REF!</definedName>
    <definedName name="entity">#REF!</definedName>
    <definedName name="ENTRIES" hidden="1">#REF!</definedName>
    <definedName name="ep" localSheetId="1" hidden="1">#REF!</definedName>
    <definedName name="ep" localSheetId="0" hidden="1">#REF!</definedName>
    <definedName name="ep" hidden="1">#REF!</definedName>
    <definedName name="EPMWorkbookOptions_1" hidden="1">"dgEAAB+LCAAAAAAABADtvQdgHEmWJSYvbcp7f0r1StfgdKEIgGATJNiQQBDswYjN5pLsHWlHIymrKoHKZVZlXWYWQMztnbz33nvvvffee++997o7nU4n99//P1xmZAFs9s5K2smeIYCqyB8/fnwfPyIe/x7vFmV6mddNUS0/+2h3vPNRmi+n1axYXnz20bo939799KPf4+g3Th5/t6rfTqrq7Zerlpo2Kb23bB69a4rPPpq37erR3btXV1fj"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"q3vjqr64u7ezs3v39/7i+evpPF9k28WyabPlNP/IvjW7+a2PqNc0ffwqP6/zZv7l8stVvjw6z8omf3w3/JDbnZR5Vj/N2uzL5evsMjctux9zWzOWl3XV5tM2n5nW/S/C9lez9K58dNb8ZFYX2aTMv8jrCweh9zmRzoJV2h39P45h/1l2AQAA"</definedName>
    <definedName name="EPMWorkbookOptions_3" hidden="1">"1gEfKQ6droVQjnbp3cGvvl3MZvnyabHIlw0jOtzUIdkEbajV63l1ZWGcVGVVH7X1mtCKfLHpVR5F5M3e6PRFYoY2f9c+yy6rumgJL54Jebn33S3ef1bUTeshEP++A8hiOUyg27by2321LH7ROueRH0+n1XrZPr4b+3ITDKE4ifT9nd17B7segNhc8Ltf1rO8Ptp5fFd+iUJvVmV2/bKuVnndXh/t3v/0/nk+Od++/+lsf3t/7/zh9sH9PN/e"</definedName>
    <definedName name="EPMWorkbookOptions_4" hidden="1">"yfK9/dnkwf6DyT30HL4VAfw8a9rXeUnSnc++yBcTUlKRZiFTRhtQE3nfI9P3jk9OvvzqxZvvj7/37V365+XzTz/dIZntNRwA+O0ir7N6Or92TVNSho+WRfnZR+CYjzqi470bmbbbvfv47k1D/aZosfcjWlha3PsRLYQWz4+ffPnqR7RgWrw5/r1//7MXr/+/To3Hd2+jZT1D8bNn1Nazon1TZ0X59e3azs7+wc7O7c3a7v8PzdpXT8/evHl1"</definedName>
    <definedName name="EPMWorkbookOptions_5" hidden="1">"fPbccKp88uWb4+f/X2fWb44mZy9efvXm/+vk+H+P7J5QBHRR1ddfW3Lv3bt/f39///aSu/f/P8k9OX5z+vmXr34fa2G+fPP7H5+8+er4+f/nrcw3RZLvfvnq9zp78fmzk9f/nxfeb4okezu793//J189/fz0RyRRkvyIGj41RIX8f50a/++xdU/zVVa39PnXz798+mB35+Dgwe2t3b3//1m7p6cvj1+9+eLURVTHz5///vTpz1vBjVDk/+uk"</definedName>
    <definedName name="EPMWorkbookOptions_6" hidden="1">"+H+P1BKj/zQh8bVFlkLLTz+9d+89Ysv9///J7MtXX37n9ITZc4/+eXX6+Yvf/4sXn7/69P/rfPoNEeTZ892d3R/Rgmmhf/7+L/4/r8S+IYJ85yf3dg5+RItv7///ijn+32PhXq1aQXX6PmmYjpV774XB+///s3KvXr45+erVq9MXJzaG+ur10x8xqt/sVq0GGPU1rZz//m+uV/nXd8bem00//f8fm74+e3P6+7/5fV6e+vETPvx5my3sUYQ/"</definedName>
    <definedName name="EPMWorkbookOptions_7" hidden="1">"+JGNCZvdqtWA6L6hz36IUvvg/39S++bsC8ueSN2Ovzj+ebui3qPFs9MnP6KF0uInft4Gkj1SvD59+SNaWHXx+/x/nRb/7zFnX5wev/7q1enrH6JJO/j/n0kzVCQWRWh/+ursy6dnJ/9f59Jvhhq/z5v/zweO3wwhfuL/+4T4BvXWLRoF2MQbPb57vFqVxTRrCY79PPjUNCdo1XJJiNNnT7M244/9D99U3cE/fpWf13kz/3L55SpfHp1nZUO+"</definedName>
    <definedName name="EPMWorkbookOptions_8" hidden="1">"f/ghtzsp86wG0C+Xr7PL3LTsfsxtv1vVbydV9Za0VctkNK37X4Ttr2Y6a4/Pmp/M6iKblPkXeX3hIPQ+/40TB/bLlVDj/wEuQnov7zIAAA=="</definedName>
    <definedName name="EPU00">#REF!</definedName>
    <definedName name="equity">#REF!</definedName>
    <definedName name="EquityFee">#REF!</definedName>
    <definedName name="EquityPartner" localSheetId="1" hidden="1">#REF!</definedName>
    <definedName name="EquityPartner" localSheetId="0" hidden="1">#REF!</definedName>
    <definedName name="EquityPartner" hidden="1">#REF!</definedName>
    <definedName name="EquitytoAssets">#REF!</definedName>
    <definedName name="er"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df" localSheetId="1" hidden="1">{"Assump",#N/A,TRUE,"Proforma";"first",#N/A,TRUE,"Proforma";"second",#N/A,TRUE,"Proforma";"lease1",#N/A,TRUE,"Proforma";"lease2",#N/A,TRUE,"Proforma"}</definedName>
    <definedName name="erasdf" localSheetId="0" hidden="1">{"Assump",#N/A,TRUE,"Proforma";"first",#N/A,TRUE,"Proforma";"second",#N/A,TRUE,"Proforma";"lease1",#N/A,TRUE,"Proforma";"lease2",#N/A,TRUE,"Proforma"}</definedName>
    <definedName name="erasdf" hidden="1">{"Assump",#N/A,TRUE,"Proforma";"first",#N/A,TRUE,"Proforma";"second",#N/A,TRUE,"Proforma";"lease1",#N/A,TRUE,"Proforma";"lease2",#N/A,TRUE,"Proforma"}</definedName>
    <definedName name="ere" localSheetId="1" hidden="1">{"sheet a",#N/A,FALSE,"A";"2 9 casflow",#N/A,FALSE,"B"}</definedName>
    <definedName name="ere" localSheetId="0" hidden="1">{"sheet a",#N/A,FALSE,"A";"2 9 casflow",#N/A,FALSE,"B"}</definedName>
    <definedName name="ere" hidden="1">{"sheet a",#N/A,FALSE,"A";"2 9 casflow",#N/A,FALSE,"B"}</definedName>
    <definedName name="ererg" localSheetId="1" hidden="1">{"Investor",#N/A,FALSE,"Model";"Property",#N/A,FALSE,"Model";"Incentive Taxes",#N/A,FALSE,"Model"}</definedName>
    <definedName name="ererg" localSheetId="0" hidden="1">{"Investor",#N/A,FALSE,"Model";"Property",#N/A,FALSE,"Model";"Incentive Taxes",#N/A,FALSE,"Model"}</definedName>
    <definedName name="ererg" hidden="1">{"Investor",#N/A,FALSE,"Model";"Property",#N/A,FALSE,"Model";"Incentive Taxes",#N/A,FALSE,"Model"}</definedName>
    <definedName name="eret"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et"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e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ERT" localSheetId="1" hidden="1">#REF!</definedName>
    <definedName name="ERT" localSheetId="0" hidden="1">#REF!</definedName>
    <definedName name="ERT" hidden="1">#REF!</definedName>
    <definedName name="ert5t6" localSheetId="1" hidden="1">{"Detail Project Cash Flow",#N/A,TRUE,"Cash Flow Grid";"Financing Calculation",#N/A,TRUE,"Cash Flow Grid"}</definedName>
    <definedName name="ert5t6" localSheetId="0" hidden="1">{"Detail Project Cash Flow",#N/A,TRUE,"Cash Flow Grid";"Financing Calculation",#N/A,TRUE,"Cash Flow Grid"}</definedName>
    <definedName name="ert5t6" hidden="1">{"Detail Project Cash Flow",#N/A,TRUE,"Cash Flow Grid";"Financing Calculation",#N/A,TRUE,"Cash Flow Grid"}</definedName>
    <definedName name="erterg" hidden="1">#REF!</definedName>
    <definedName name="ERTY" localSheetId="1" hidden="1">#REF!</definedName>
    <definedName name="ERTY" localSheetId="0" hidden="1">#REF!</definedName>
    <definedName name="ERTY" hidden="1">#REF!</definedName>
    <definedName name="ertyui" localSheetId="1" hidden="1">{"FCB_ALL",#N/A,FALSE,"FCB";"GREY_ALL",#N/A,FALSE,"GREY"}</definedName>
    <definedName name="ertyui" localSheetId="0" hidden="1">{"FCB_ALL",#N/A,FALSE,"FCB";"GREY_ALL",#N/A,FALSE,"GREY"}</definedName>
    <definedName name="ertyui" hidden="1">{"FCB_ALL",#N/A,FALSE,"FCB";"GREY_ALL",#N/A,FALSE,"GREY"}</definedName>
    <definedName name="erw" localSheetId="1" hidden="1">{"Detail Project Cash Flow",#N/A,TRUE,"Cash Flow Grid";"Financing Calculation",#N/A,TRUE,"Cash Flow Grid"}</definedName>
    <definedName name="erw" localSheetId="0" hidden="1">{"Detail Project Cash Flow",#N/A,TRUE,"Cash Flow Grid";"Financing Calculation",#N/A,TRUE,"Cash Flow Grid"}</definedName>
    <definedName name="erw" hidden="1">{"Detail Project Cash Flow",#N/A,TRUE,"Cash Flow Grid";"Financing Calculation",#N/A,TRUE,"Cash Flow Grid"}</definedName>
    <definedName name="EsbApplication1">#REF!</definedName>
    <definedName name="EsbApplication2">#REF!</definedName>
    <definedName name="EsbDatabase1">#REF!</definedName>
    <definedName name="EsbDatabase2">#REF!</definedName>
    <definedName name="EsbDetail1">#REF!</definedName>
    <definedName name="EsbDetail2">#REF!</definedName>
    <definedName name="EsbHeader1">#REF!</definedName>
    <definedName name="EsbHeader2">#REF!</definedName>
    <definedName name="EsbRetrieve1">#REF!</definedName>
    <definedName name="EsbRetrieve2">#REF!</definedName>
    <definedName name="escalation" localSheetId="1">#REF!</definedName>
    <definedName name="escalation" localSheetId="0">#REF!</definedName>
    <definedName name="escalation">#REF!</definedName>
    <definedName name="est" localSheetId="1" hidden="1">#REF!</definedName>
    <definedName name="est" localSheetId="0" hidden="1">#REF!</definedName>
    <definedName name="est" hidden="1">#REF!</definedName>
    <definedName name="Estimate" localSheetId="1" hidden="1">{#N/A,#N/A,FALSE,"Detail";#N/A,#N/A,FALSE,"Totals"}</definedName>
    <definedName name="Estimate" localSheetId="0" hidden="1">{#N/A,#N/A,FALSE,"Detail";#N/A,#N/A,FALSE,"Totals"}</definedName>
    <definedName name="Estimate" hidden="1">{#N/A,#N/A,FALSE,"Detail";#N/A,#N/A,FALSE,"Totals"}</definedName>
    <definedName name="ev.Calculation" hidden="1">-4135</definedName>
    <definedName name="ev.Initialized" hidden="1">FALSE</definedName>
    <definedName name="EV__LASTREFTIME__" localSheetId="18" hidden="1">39748.5917939815</definedName>
    <definedName name="EV__LASTREFTIME__" localSheetId="12" hidden="1">39748.5917939815</definedName>
    <definedName name="EV__LASTREFTIME__" localSheetId="6" hidden="1">39748.5917939815</definedName>
    <definedName name="EV__LASTREFTIME__" hidden="1">39181.7538078704</definedName>
    <definedName name="ew" localSheetId="19" hidden="1">#REF!</definedName>
    <definedName name="ew" localSheetId="15" hidden="1">#REF!</definedName>
    <definedName name="ew" localSheetId="17" hidden="1">#REF!</definedName>
    <definedName name="ew" localSheetId="18" hidden="1">#REF!</definedName>
    <definedName name="ew" localSheetId="13" hidden="1">#REF!</definedName>
    <definedName name="ew" localSheetId="9" hidden="1">#REF!</definedName>
    <definedName name="ew" localSheetId="11" hidden="1">#REF!</definedName>
    <definedName name="ew" localSheetId="12" hidden="1">#REF!</definedName>
    <definedName name="ew" localSheetId="7" hidden="1">#REF!</definedName>
    <definedName name="ew" localSheetId="3" hidden="1">#REF!</definedName>
    <definedName name="ew" localSheetId="5" hidden="1">#REF!</definedName>
    <definedName name="ew" localSheetId="6" hidden="1">#REF!</definedName>
    <definedName name="ew" hidden="1">#REF!</definedName>
    <definedName name="ex.ratio">#REF!</definedName>
    <definedName name="Example_Principal_Year2" localSheetId="1">#REF!</definedName>
    <definedName name="Example_Principal_Year2" localSheetId="0">#REF!</definedName>
    <definedName name="Example_Principal_Year2">#REF!</definedName>
    <definedName name="excel" localSheetId="1" hidden="1">{#N/A,#N/A,FALSE}</definedName>
    <definedName name="excel" localSheetId="0" hidden="1">{#N/A,#N/A,FALSE}</definedName>
    <definedName name="excel" hidden="1">{#N/A,#N/A,FALSE}</definedName>
    <definedName name="exchange">900</definedName>
    <definedName name="exchange.rate">#REF!</definedName>
    <definedName name="Exchange_Rates" hidden="1">#REF!</definedName>
    <definedName name="EXECUTIVE">#REF!</definedName>
    <definedName name="ExistingDebt?">#REF!</definedName>
    <definedName name="exit" localSheetId="1">#REF!</definedName>
    <definedName name="exit" localSheetId="0">#REF!</definedName>
    <definedName name="exit">#REF!</definedName>
    <definedName name="ExitCapRate" localSheetId="1" hidden="1">#REF!</definedName>
    <definedName name="ExitCapRate" localSheetId="0" hidden="1">#REF!</definedName>
    <definedName name="ExitCapRate" hidden="1">#REF!</definedName>
    <definedName name="ExitCPU">#REF!</definedName>
    <definedName name="ExitPriceMethod" localSheetId="1" hidden="1">#REF!</definedName>
    <definedName name="ExitPriceMethod" localSheetId="0" hidden="1">#REF!</definedName>
    <definedName name="ExitPriceMethod" hidden="1">#REF!</definedName>
    <definedName name="ExitSalePrice">#REF!</definedName>
    <definedName name="ExitValBasis" localSheetId="1" hidden="1">#REF!</definedName>
    <definedName name="ExitValBasis" localSheetId="0" hidden="1">#REF!</definedName>
    <definedName name="ExitValBasis" hidden="1">#REF!</definedName>
    <definedName name="EXP">#REF!</definedName>
    <definedName name="Exp1stYr">#REF!</definedName>
    <definedName name="expcomp">"Option Button 21"</definedName>
    <definedName name="ExpDistribution" localSheetId="1" hidden="1">#REF!</definedName>
    <definedName name="ExpDistribution" localSheetId="0" hidden="1">#REF!</definedName>
    <definedName name="ExpDistribution" hidden="1">#REF!</definedName>
    <definedName name="Expense_Cat" localSheetId="1">#REF!</definedName>
    <definedName name="Expense_Cat" localSheetId="0">#REF!</definedName>
    <definedName name="Expense_Cat">#REF!</definedName>
    <definedName name="ExpenseGrowth">#REF!</definedName>
    <definedName name="ExpenseGrowthRate" localSheetId="1">#REF!</definedName>
    <definedName name="ExpenseGrowthRate" localSheetId="0">#REF!</definedName>
    <definedName name="ExpenseGrowthRate">#REF!</definedName>
    <definedName name="ExpenseList" localSheetId="1">OFFSET(#REF!,0,0,COUNTA(#REF!),1)</definedName>
    <definedName name="ExpenseList" localSheetId="0">OFFSET(#REF!,0,0,COUNTA(#REF!),1)</definedName>
    <definedName name="ExpenseList">OFFSET(#REF!,0,0,COUNTA(#REF!),1)</definedName>
    <definedName name="ExpenseReimbursementsNotes" localSheetId="1" hidden="1">#REF!</definedName>
    <definedName name="ExpenseReimbursementsNotes" localSheetId="0" hidden="1">#REF!</definedName>
    <definedName name="ExpenseReimbursementsNotes" hidden="1">#REF!</definedName>
    <definedName name="expinet">"Option Button 20"</definedName>
    <definedName name="EXPIRATION">#REF!</definedName>
    <definedName name="ExpReimbtoRents">#REF!</definedName>
    <definedName name="ExpRowDiff">ROW()-7</definedName>
    <definedName name="exptenant">"exptenant"</definedName>
    <definedName name="ExpUnitType" localSheetId="1" hidden="1">IF('BOV TABLES'!IsHistoricalComponent,#REF!,#REF!)</definedName>
    <definedName name="ExpUnitType" localSheetId="0" hidden="1">IF(Summary!IsHistoricalComponent,#REF!,#REF!)</definedName>
    <definedName name="ExpUnitType" hidden="1">IF([0]!IsHistoricalComponent,#REF!,#REF!)</definedName>
    <definedName name="ExpUnitTypeId" localSheetId="1" hidden="1">IF('BOV TABLES'!IsHistoricalComponent,#REF!,#REF!)</definedName>
    <definedName name="ExpUnitTypeId" localSheetId="0" hidden="1">IF(Summary!IsHistoricalComponent,#REF!,#REF!)</definedName>
    <definedName name="ExpUnitTypeId" hidden="1">IF([0]!IsHistoricalComponent,#REF!,#REF!)</definedName>
    <definedName name="ExpUnitTypeSelection" localSheetId="1" hidden="1">#REF!</definedName>
    <definedName name="ExpUnitTypeSelection" localSheetId="0" hidden="1">#REF!</definedName>
    <definedName name="ExpUnitTypeSelection" hidden="1">#REF!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endstay">#REF!</definedName>
    <definedName name="EXTENSION_FEE" localSheetId="1">#REF!</definedName>
    <definedName name="EXTENSION_FEE" localSheetId="0">#REF!</definedName>
    <definedName name="EXTENSION_FEE">#REF!</definedName>
    <definedName name="EXTENSION_TERM" localSheetId="1">#REF!</definedName>
    <definedName name="EXTENSION_TERM" localSheetId="0">#REF!</definedName>
    <definedName name="EXTENSION_TERM">#REF!</definedName>
    <definedName name="Extra_Pay" localSheetId="1">#REF!</definedName>
    <definedName name="Extra_Pay" localSheetId="0">#REF!</definedName>
    <definedName name="Extra_Pay">#REF!</definedName>
    <definedName name="f" localSheetId="1">'BOV TABLES'!f</definedName>
    <definedName name="f" localSheetId="15">'High NOI'!f</definedName>
    <definedName name="f" localSheetId="17">'High Payroll'!f</definedName>
    <definedName name="f" localSheetId="18">'High RETax'!f</definedName>
    <definedName name="f" localSheetId="9">'Low NOI'!f</definedName>
    <definedName name="f" localSheetId="11">'Low Payroll'!f</definedName>
    <definedName name="f" localSheetId="12">'Low RETax'!f</definedName>
    <definedName name="f" localSheetId="3">'Middle NOI'!f</definedName>
    <definedName name="f" localSheetId="5">'Middle Payroll'!f</definedName>
    <definedName name="f" localSheetId="6">'Middle RETax'!f</definedName>
    <definedName name="f" localSheetId="0">Summary!f</definedName>
    <definedName name="f">'High NOI'!f</definedName>
    <definedName name="fadsasddfasf" localSheetId="1" hidden="1">{"summary",#N/A,TRUE,"SUMMARY";"oneyear",#N/A,TRUE,"PROJECTIONS"}</definedName>
    <definedName name="fadsasddfasf" localSheetId="0" hidden="1">{"summary",#N/A,TRUE,"SUMMARY";"oneyear",#N/A,TRUE,"PROJECTIONS"}</definedName>
    <definedName name="fadsasddfasf" hidden="1">{"summary",#N/A,TRUE,"SUMMARY";"oneyear",#N/A,TRUE,"PROJECTIONS"}</definedName>
    <definedName name="fadsf"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sdffsd" localSheetId="1"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localSheetId="0"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cst_Date">#REF!</definedName>
    <definedName name="Fcst_End">#REF!</definedName>
    <definedName name="fda" localSheetId="1"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fda" localSheetId="0"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fda"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fdasfasd" localSheetId="1" hidden="1">{"bs",#N/A,FALSE,"SCF"}</definedName>
    <definedName name="fdasfasd" localSheetId="0" hidden="1">{"bs",#N/A,FALSE,"SCF"}</definedName>
    <definedName name="fdasfasd" hidden="1">{"bs",#N/A,FALSE,"SCF"}</definedName>
    <definedName name="fdf" localSheetId="1" hidden="1">{"incomemth",#N/A,TRUE,"forecast00";"incomepercentmth",#N/A,TRUE,"forecast00";"balancemth",#N/A,TRUE,"forecast00";"cashmth",#N/A,TRUE,"forecast00";"covenantmth",#N/A,TRUE,"forecast00"}</definedName>
    <definedName name="fdf" localSheetId="0" hidden="1">{"incomemth",#N/A,TRUE,"forecast00";"incomepercentmth",#N/A,TRUE,"forecast00";"balancemth",#N/A,TRUE,"forecast00";"cashmth",#N/A,TRUE,"forecast00";"covenantmth",#N/A,TRUE,"forecast00"}</definedName>
    <definedName name="fdf" hidden="1">{"incomemth",#N/A,TRUE,"forecast00";"incomepercentmth",#N/A,TRUE,"forecast00";"balancemth",#N/A,TRUE,"forecast00";"cashmth",#N/A,TRUE,"forecast00";"covenantmth",#N/A,TRUE,"forecast00"}</definedName>
    <definedName name="fdfdfd" localSheetId="1" hidden="1">{#N/A,#N/A,FALSE,"CAPREIT"}</definedName>
    <definedName name="fdfdfd" localSheetId="15" hidden="1">{#N/A,#N/A,FALSE,"CAPREIT"}</definedName>
    <definedName name="fdfdfd" localSheetId="17" hidden="1">{#N/A,#N/A,FALSE,"CAPREIT"}</definedName>
    <definedName name="fdfdfd" localSheetId="18" hidden="1">{#N/A,#N/A,FALSE,"CAPREIT"}</definedName>
    <definedName name="fdfdfd" localSheetId="9" hidden="1">{#N/A,#N/A,FALSE,"CAPREIT"}</definedName>
    <definedName name="fdfdfd" localSheetId="11" hidden="1">{#N/A,#N/A,FALSE,"CAPREIT"}</definedName>
    <definedName name="fdfdfd" localSheetId="12" hidden="1">{#N/A,#N/A,FALSE,"CAPREIT"}</definedName>
    <definedName name="fdfdfd" localSheetId="3" hidden="1">{#N/A,#N/A,FALSE,"CAPREIT"}</definedName>
    <definedName name="fdfdfd" localSheetId="5" hidden="1">{#N/A,#N/A,FALSE,"CAPREIT"}</definedName>
    <definedName name="fdfdfd" localSheetId="6" hidden="1">{#N/A,#N/A,FALSE,"CAPREIT"}</definedName>
    <definedName name="fdfdfd" localSheetId="0" hidden="1">{#N/A,#N/A,FALSE,"CAPREIT"}</definedName>
    <definedName name="fdfdfd" hidden="1">{#N/A,#N/A,FALSE,"CAPREIT"}</definedName>
    <definedName name="fdfdfdf" localSheetId="1" hidden="1">{#N/A,#N/A,FALSE,"CAPREIT"}</definedName>
    <definedName name="fdfdfdf" localSheetId="15" hidden="1">{#N/A,#N/A,FALSE,"CAPREIT"}</definedName>
    <definedName name="fdfdfdf" localSheetId="17" hidden="1">{#N/A,#N/A,FALSE,"CAPREIT"}</definedName>
    <definedName name="fdfdfdf" localSheetId="18" hidden="1">{#N/A,#N/A,FALSE,"CAPREIT"}</definedName>
    <definedName name="fdfdfdf" localSheetId="9" hidden="1">{#N/A,#N/A,FALSE,"CAPREIT"}</definedName>
    <definedName name="fdfdfdf" localSheetId="11" hidden="1">{#N/A,#N/A,FALSE,"CAPREIT"}</definedName>
    <definedName name="fdfdfdf" localSheetId="12" hidden="1">{#N/A,#N/A,FALSE,"CAPREIT"}</definedName>
    <definedName name="fdfdfdf" localSheetId="3" hidden="1">{#N/A,#N/A,FALSE,"CAPREIT"}</definedName>
    <definedName name="fdfdfdf" localSheetId="5" hidden="1">{#N/A,#N/A,FALSE,"CAPREIT"}</definedName>
    <definedName name="fdfdfdf" localSheetId="6" hidden="1">{#N/A,#N/A,FALSE,"CAPREIT"}</definedName>
    <definedName name="fdfdfdf" localSheetId="0" hidden="1">{#N/A,#N/A,FALSE,"CAPREIT"}</definedName>
    <definedName name="fdfdfdf" hidden="1">{#N/A,#N/A,FALSE,"CAPREIT"}</definedName>
    <definedName name="fdfds" localSheetId="1"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localSheetId="0"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g" localSheetId="1" hidden="1">{"quarterly",#N/A,FALSE,"Income Statement";#N/A,#N/A,FALSE,"print segment";#N/A,#N/A,FALSE,"Balance Sheet";#N/A,#N/A,FALSE,"Annl Inc";#N/A,#N/A,FALSE,"Cash Flow"}</definedName>
    <definedName name="fdfg" localSheetId="0" hidden="1">{"quarterly",#N/A,FALSE,"Income Statement";#N/A,#N/A,FALSE,"print segment";#N/A,#N/A,FALSE,"Balance Sheet";#N/A,#N/A,FALSE,"Annl Inc";#N/A,#N/A,FALSE,"Cash Flow"}</definedName>
    <definedName name="fdfg" hidden="1">{"quarterly",#N/A,FALSE,"Income Statement";#N/A,#N/A,FALSE,"print segment";#N/A,#N/A,FALSE,"Balance Sheet";#N/A,#N/A,FALSE,"Annl Inc";#N/A,#N/A,FALSE,"Cash Flow"}</definedName>
    <definedName name="fdfghdf" localSheetId="1" hidden="1">{"inputs raw data",#N/A,TRUE,"INPUT"}</definedName>
    <definedName name="fdfghdf" localSheetId="0" hidden="1">{"inputs raw data",#N/A,TRUE,"INPUT"}</definedName>
    <definedName name="fdfghdf" hidden="1">{"inputs raw data",#N/A,TRUE,"INPUT"}</definedName>
    <definedName name="fdg" localSheetId="1" hidden="1">{"incomemth",#N/A,TRUE,"forecast00";"incomepercentmth",#N/A,TRUE,"forecast00";"balancemth",#N/A,TRUE,"forecast00";"cashmth",#N/A,TRUE,"forecast00";"covenantmth",#N/A,TRUE,"forecast00"}</definedName>
    <definedName name="fdg" localSheetId="0"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ad" localSheetId="1" hidden="1">{"inputs raw data",#N/A,TRUE,"INPUT"}</definedName>
    <definedName name="fdgad" localSheetId="18" hidden="1">{"inputs raw data",#N/A,TRUE,"INPUT"}</definedName>
    <definedName name="fdgad" localSheetId="12" hidden="1">{"inputs raw data",#N/A,TRUE,"INPUT"}</definedName>
    <definedName name="fdgad" localSheetId="6" hidden="1">{"inputs raw data",#N/A,TRUE,"INPUT"}</definedName>
    <definedName name="fdgad" localSheetId="0" hidden="1">{"inputs raw data",#N/A,TRUE,"INPUT"}</definedName>
    <definedName name="fdgad" hidden="1">{"inputs raw data",#N/A,TRUE,"INPUT"}</definedName>
    <definedName name="fds" localSheetId="1" hidden="1">{"Annual Cash Flows",#N/A,FALSE,"Annual Summary";"qtrl1",#N/A,FALSE,"QTLY Summary";"qtrl2",#N/A,FALSE,"QTLY Summary";"qtrl3",#N/A,FALSE,"QTLY Summary";"qtrl4",#N/A,FALSE,"QTLY Summary";"qtrl5",#N/A,FALSE,"QTLY Summary";"qtrl6",#N/A,FALSE,"QTLY Summary"}</definedName>
    <definedName name="fds" localSheetId="0" hidden="1">{"Annual Cash Flows",#N/A,FALSE,"Annual Summary";"qtrl1",#N/A,FALSE,"QTLY Summary";"qtrl2",#N/A,FALSE,"QTLY Summary";"qtrl3",#N/A,FALSE,"QTLY Summary";"qtrl4",#N/A,FALSE,"QTLY Summary";"qtrl5",#N/A,FALSE,"QTLY Summary";"qtrl6",#N/A,FALSE,"QTLY Summary"}</definedName>
    <definedName name="fds" hidden="1">{"Annual Cash Flows",#N/A,FALSE,"Annual Summary";"qtrl1",#N/A,FALSE,"QTLY Summary";"qtrl2",#N/A,FALSE,"QTLY Summary";"qtrl3",#N/A,FALSE,"QTLY Summary";"qtrl4",#N/A,FALSE,"QTLY Summary";"qtrl5",#N/A,FALSE,"QTLY Summary";"qtrl6",#N/A,FALSE,"QTLY Summary"}</definedName>
    <definedName name="fdsfsd" localSheetId="1" hidden="1">{"incomemth",#N/A,TRUE,"forecast01";"incpercentmth",#N/A,TRUE,"forecast01";"balancemth",#N/A,TRUE,"forecast01";"cashmth",#N/A,TRUE,"forecast01";"cov2mth",#N/A,TRUE,"forecast01";"prbexp",#N/A,TRUE,"forecast01";"prbcap",#N/A,TRUE,"forecast01";"coalconsultants",#N/A,TRUE,"forecast01";"prbsum",#N/A,TRUE,"forecast01"}</definedName>
    <definedName name="fdsfsd" localSheetId="0"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localSheetId="1" hidden="1">{"incomemth",#N/A,TRUE,"forecast00";"incomepercentmth",#N/A,TRUE,"forecast00";"balancemth",#N/A,TRUE,"forecast00";"cashmth",#N/A,TRUE,"forecast00";"covenantmth",#N/A,TRUE,"forecast00"}</definedName>
    <definedName name="fdsg" localSheetId="0" hidden="1">{"incomemth",#N/A,TRUE,"forecast00";"incomepercentmth",#N/A,TRUE,"forecast00";"balancemth",#N/A,TRUE,"forecast00";"cashmth",#N/A,TRUE,"forecast00";"covenantmth",#N/A,TRUE,"forecast00"}</definedName>
    <definedName name="fdsg" hidden="1">{"incomemth",#N/A,TRUE,"forecast00";"incomepercentmth",#N/A,TRUE,"forecast00";"balancemth",#N/A,TRUE,"forecast00";"cashmth",#N/A,TRUE,"forecast00";"covenantmth",#N/A,TRUE,"forecast00"}</definedName>
    <definedName name="fdsg1" localSheetId="1" hidden="1">{"incomemth",#N/A,TRUE,"forecast00";"incomepercentmth",#N/A,TRUE,"forecast00";"balancemth",#N/A,TRUE,"forecast00";"cashmth",#N/A,TRUE,"forecast00";"covenantmth",#N/A,TRUE,"forecast00"}</definedName>
    <definedName name="fdsg1" localSheetId="0"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v" localSheetId="1" hidden="1">{"quarterly",#N/A,FALSE,"Income Statement";#N/A,#N/A,FALSE,"print segment";#N/A,#N/A,FALSE,"Balance Sheet";#N/A,#N/A,FALSE,"Annl Inc";#N/A,#N/A,FALSE,"Cash Flow"}</definedName>
    <definedName name="fdv" localSheetId="0"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ederalTax">#REF!</definedName>
    <definedName name="Fee" hidden="1">#REF!</definedName>
    <definedName name="fefsf" localSheetId="1" hidden="1">{"incomemth",#N/A,TRUE,"forecast01";"incpercentmth",#N/A,TRUE,"forecast01";"balancemth",#N/A,TRUE,"forecast01";"cashmth",#N/A,TRUE,"forecast01";"cov2mth",#N/A,TRUE,"forecast01";"prbexp",#N/A,TRUE,"forecast01";"prbcap",#N/A,TRUE,"forecast01";"coalconsultants",#N/A,TRUE,"forecast01";"prbsum",#N/A,TRUE,"forecast01"}</definedName>
    <definedName name="fefsf" localSheetId="0"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1" hidden="1">{"incomemth",#N/A,TRUE,"forecast01";"incpercentmth",#N/A,TRUE,"forecast01";"balancemth",#N/A,TRUE,"forecast01";"cashmth",#N/A,TRUE,"forecast01";"cov2mth",#N/A,TRUE,"forecast01";"prbexp",#N/A,TRUE,"forecast01";"prbcap",#N/A,TRUE,"forecast01";"coalconsultants",#N/A,TRUE,"forecast01";"prbsum",#N/A,TRUE,"forecast01"}</definedName>
    <definedName name="fefsf1" localSheetId="0"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f" localSheetId="1" hidden="1">{#N/A,#N/A,TRUE,"Summary";"AnnualRentRoll",#N/A,TRUE,"RentRoll";#N/A,#N/A,TRUE,"ExitStratigy";#N/A,#N/A,TRUE,"OperatingAssumptions"}</definedName>
    <definedName name="ff" localSheetId="18" hidden="1">{#N/A,#N/A,TRUE,"Summary";"AnnualRentRoll",#N/A,TRUE,"RentRoll";#N/A,#N/A,TRUE,"ExitStratigy";#N/A,#N/A,TRUE,"OperatingAssumptions"}</definedName>
    <definedName name="ff" localSheetId="12" hidden="1">{#N/A,#N/A,TRUE,"Summary";"AnnualRentRoll",#N/A,TRUE,"RentRoll";#N/A,#N/A,TRUE,"ExitStratigy";#N/A,#N/A,TRUE,"OperatingAssumptions"}</definedName>
    <definedName name="ff" localSheetId="6" hidden="1">{#N/A,#N/A,TRUE,"Summary";"AnnualRentRoll",#N/A,TRUE,"RentRoll";#N/A,#N/A,TRUE,"ExitStratigy";#N/A,#N/A,TRUE,"OperatingAssumptions"}</definedName>
    <definedName name="ff" localSheetId="0" hidden="1">{#N/A,#N/A,TRUE,"Summary";"AnnualRentRoll",#N/A,TRUE,"RentRoll";#N/A,#N/A,TRUE,"ExitStratigy";#N/A,#N/A,TRUE,"OperatingAssumptions"}</definedName>
    <definedName name="ff" hidden="1">{#N/A,#N/A,TRUE,"Summary";"AnnualRentRoll",#N/A,TRUE,"RentRoll";#N/A,#N/A,TRUE,"ExitStratigy";#N/A,#N/A,TRUE,"OperatingAssumptions"}</definedName>
    <definedName name="ffedraw">#REF!</definedName>
    <definedName name="fff" localSheetId="19" hidden="1">#REF!</definedName>
    <definedName name="fff" localSheetId="15" hidden="1">#REF!</definedName>
    <definedName name="fff" localSheetId="17" hidden="1">#REF!</definedName>
    <definedName name="fff" localSheetId="18" hidden="1">#REF!</definedName>
    <definedName name="fff" localSheetId="13" hidden="1">#REF!</definedName>
    <definedName name="fff" localSheetId="9" hidden="1">#REF!</definedName>
    <definedName name="fff" localSheetId="11" hidden="1">#REF!</definedName>
    <definedName name="fff" localSheetId="12" hidden="1">#REF!</definedName>
    <definedName name="fff" localSheetId="7" hidden="1">#REF!</definedName>
    <definedName name="fff" localSheetId="3" hidden="1">#REF!</definedName>
    <definedName name="fff" localSheetId="5" hidden="1">#REF!</definedName>
    <definedName name="fff" localSheetId="6" hidden="1">#REF!</definedName>
    <definedName name="fff" hidden="1">#REF!</definedName>
    <definedName name="ffl" localSheetId="1" hidden="1">#REF!</definedName>
    <definedName name="ffl" localSheetId="0" hidden="1">#REF!</definedName>
    <definedName name="ffl" hidden="1">#REF!</definedName>
    <definedName name="ffoaccretionanalysis100debt">#REF!</definedName>
    <definedName name="ffoaccretionanalysisdebtandequity">#REF!</definedName>
    <definedName name="ffoaccretionanalysisdevelopandsell">#REF!</definedName>
    <definedName name="FFOtoRev" localSheetId="1">#REF!</definedName>
    <definedName name="FFOtoRev" localSheetId="0">#REF!</definedName>
    <definedName name="FFOtoRev">#REF!</definedName>
    <definedName name="fg" localSheetId="1" hidden="1">{"schedule1",#N/A,FALSE,"Sheet1";"schedule2",#N/A,FALSE,"Sheet1";"schedule3",#N/A,FALSE,"Sheet1";"schedule4",#N/A,FALSE,"Sheet1";"schedule5",#N/A,FALSE,"Sheet1";"schedule6",#N/A,FALSE,"Sheet1"}</definedName>
    <definedName name="fg" localSheetId="0" hidden="1">{"schedule1",#N/A,FALSE,"Sheet1";"schedule2",#N/A,FALSE,"Sheet1";"schedule3",#N/A,FALSE,"Sheet1";"schedule4",#N/A,FALSE,"Sheet1";"schedule5",#N/A,FALSE,"Sheet1";"schedule6",#N/A,FALSE,"Sheet1"}</definedName>
    <definedName name="fg" hidden="1">{"schedule1",#N/A,FALSE,"Sheet1";"schedule2",#N/A,FALSE,"Sheet1";"schedule3",#N/A,FALSE,"Sheet1";"schedule4",#N/A,FALSE,"Sheet1";"schedule5",#N/A,FALSE,"Sheet1";"schedule6",#N/A,FALSE,"Sheet1"}</definedName>
    <definedName name="fghsgh" localSheetId="1" hidden="1">{"CF",#N/A,FALSE,"Cash Flow";"RET",#N/A,FALSE,"Returns";"NPV",#N/A,FALSE,"Values";"ASMPT",#N/A,FALSE,"Assumptions"}</definedName>
    <definedName name="fghsgh" localSheetId="0" hidden="1">{"CF",#N/A,FALSE,"Cash Flow";"RET",#N/A,FALSE,"Returns";"NPV",#N/A,FALSE,"Values";"ASMPT",#N/A,FALSE,"Assumptions"}</definedName>
    <definedName name="fghsgh" hidden="1">{"CF",#N/A,FALSE,"Cash Flow";"RET",#N/A,FALSE,"Returns";"NPV",#N/A,FALSE,"Values";"ASMPT",#N/A,FALSE,"Assumptions"}</definedName>
    <definedName name="fgr"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hg"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orizontalAxis">#REF!</definedName>
    <definedName name="fi" localSheetId="1" hidden="1">#REF!</definedName>
    <definedName name="fi" localSheetId="0" hidden="1">#REF!</definedName>
    <definedName name="fi" hidden="1">#REF!</definedName>
    <definedName name="filename1" localSheetId="1">#REF!</definedName>
    <definedName name="filename1" localSheetId="0">#REF!</definedName>
    <definedName name="filename1">#REF!</definedName>
    <definedName name="filename2" localSheetId="1">#REF!</definedName>
    <definedName name="filename2" localSheetId="0">#REF!</definedName>
    <definedName name="filename2">#REF!</definedName>
    <definedName name="filename3" localSheetId="1">#REF!</definedName>
    <definedName name="filename3" localSheetId="0">#REF!</definedName>
    <definedName name="filename3">#REF!</definedName>
    <definedName name="filename4">#REF!</definedName>
    <definedName name="filename5">#REF!</definedName>
    <definedName name="filename6">#REF!</definedName>
    <definedName name="filename7">#REF!</definedName>
    <definedName name="filename8">#REF!</definedName>
    <definedName name="Fill" hidden="1">#REF!</definedName>
    <definedName name="FILL2" localSheetId="19" hidden="1">#REF!</definedName>
    <definedName name="FILL2" localSheetId="15" hidden="1">#REF!</definedName>
    <definedName name="FILL2" localSheetId="17" hidden="1">#REF!</definedName>
    <definedName name="FILL2" localSheetId="18" hidden="1">#REF!</definedName>
    <definedName name="FILL2" localSheetId="13" hidden="1">#REF!</definedName>
    <definedName name="FILL2" localSheetId="9" hidden="1">#REF!</definedName>
    <definedName name="FILL2" localSheetId="11" hidden="1">#REF!</definedName>
    <definedName name="FILL2" localSheetId="12" hidden="1">#REF!</definedName>
    <definedName name="FILL2" localSheetId="7" hidden="1">#REF!</definedName>
    <definedName name="FILL2" localSheetId="3" hidden="1">#REF!</definedName>
    <definedName name="FILL2" localSheetId="5" hidden="1">#REF!</definedName>
    <definedName name="FILL2" localSheetId="6" hidden="1">#REF!</definedName>
    <definedName name="FILL2" hidden="1">#REF!</definedName>
    <definedName name="filler" localSheetId="1" hidden="1">{"Annual Cash Flows",#N/A,FALSE,"Annual Summary"}</definedName>
    <definedName name="filler" localSheetId="0" hidden="1">{"Annual Cash Flows",#N/A,FALSE,"Annual Summary"}</definedName>
    <definedName name="filler" hidden="1">{"Annual Cash Flows",#N/A,FALSE,"Annual Summary"}</definedName>
    <definedName name="filler2" localSheetId="1" hidden="1">{"Assumptions",#N/A,FALSE,"Assumptions"}</definedName>
    <definedName name="filler2" localSheetId="0" hidden="1">{"Assumptions",#N/A,FALSE,"Assumptions"}</definedName>
    <definedName name="filler2" hidden="1">{"Assumptions",#N/A,FALSE,"Assumptions"}</definedName>
    <definedName name="filler3" localSheetId="1" hidden="1">{"Construction Costs",#N/A,FALSE,"Total Costs"}</definedName>
    <definedName name="filler3" localSheetId="0" hidden="1">{"Construction Costs",#N/A,FALSE,"Total Costs"}</definedName>
    <definedName name="filler3" hidden="1">{"Construction Costs",#N/A,FALSE,"Total Costs"}</definedName>
    <definedName name="final" localSheetId="1" hidden="1">{"Main",#N/A,FALSE,"Wacker";"Main2",#N/A,FALSE,"Wacker";"Value",#N/A,FALSE,"Wacker";"Sensitivity",#N/A,FALSE,"Wacker";"Paine",#N/A,FALSE,"Wacker";"Quaker",#N/A,FALSE,"Wacker";"Wacker",#N/A,FALSE,"Wacker";"1900",#N/A,FALSE,"Wacker";"1901",#N/A,FALSE,"Wacker"}</definedName>
    <definedName name="final" localSheetId="0" hidden="1">{"Main",#N/A,FALSE,"Wacker";"Main2",#N/A,FALSE,"Wacker";"Value",#N/A,FALSE,"Wacker";"Sensitivity",#N/A,FALSE,"Wacker";"Paine",#N/A,FALSE,"Wacker";"Quaker",#N/A,FALSE,"Wacker";"Wacker",#N/A,FALSE,"Wacker";"1900",#N/A,FALSE,"Wacker";"1901",#N/A,FALSE,"Wacker"}</definedName>
    <definedName name="final" hidden="1">{"Main",#N/A,FALSE,"Wacker";"Main2",#N/A,FALSE,"Wacker";"Value",#N/A,FALSE,"Wacker";"Sensitivity",#N/A,FALSE,"Wacker";"Paine",#N/A,FALSE,"Wacker";"Quaker",#N/A,FALSE,"Wacker";"Wacker",#N/A,FALSE,"Wacker";"1900",#N/A,FALSE,"Wacker";"1901",#N/A,FALSE,"Wacker"}</definedName>
    <definedName name="final_spread" localSheetId="1">#REF!</definedName>
    <definedName name="final_spread" localSheetId="0">#REF!</definedName>
    <definedName name="final_spread">#REF!</definedName>
    <definedName name="Final_UWValue" localSheetId="1">#REF!</definedName>
    <definedName name="Final_UWValue" localSheetId="0">#REF!</definedName>
    <definedName name="Final_UWValue">#REF!</definedName>
    <definedName name="final2"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NS">#REF!</definedName>
    <definedName name="finlnamt" localSheetId="1">#REF!</definedName>
    <definedName name="finlnamt" localSheetId="0">#REF!</definedName>
    <definedName name="finlnamt">#REF!</definedName>
    <definedName name="FinStateMonth">#REF!</definedName>
    <definedName name="first_pmt" localSheetId="19">#REF!</definedName>
    <definedName name="first_pmt" localSheetId="17">#REF!</definedName>
    <definedName name="first_pmt" localSheetId="13">#REF!</definedName>
    <definedName name="first_pmt" localSheetId="11">#REF!</definedName>
    <definedName name="first_pmt" localSheetId="7">#REF!</definedName>
    <definedName name="first_pmt" localSheetId="5">#REF!</definedName>
    <definedName name="first_pmt">#REF!</definedName>
    <definedName name="FirstGeneration" localSheetId="1" hidden="1">#REF!</definedName>
    <definedName name="FirstGeneration" localSheetId="0" hidden="1">#REF!</definedName>
    <definedName name="FirstGeneration" hidden="1">#REF!</definedName>
    <definedName name="FirstTD">#REF!</definedName>
    <definedName name="FirstTDRate">#REF!</definedName>
    <definedName name="FIVE_YEAR">#REF!</definedName>
    <definedName name="FixedDebtDebt">#REF!</definedName>
    <definedName name="FixedInterest" localSheetId="1" hidden="1">#REF!</definedName>
    <definedName name="FixedInterest" localSheetId="0" hidden="1">#REF!</definedName>
    <definedName name="FixedInterest" hidden="1">#REF!</definedName>
    <definedName name="FixedPmt" localSheetId="1" hidden="1">#REF!</definedName>
    <definedName name="FixedPmt" localSheetId="0" hidden="1">#REF!</definedName>
    <definedName name="FixedPmt" hidden="1">#REF!</definedName>
    <definedName name="fjlk" localSheetId="1" hidden="1">{"incomemth",#N/A,TRUE,"forecast01";"incpercentmth",#N/A,TRUE,"forecast01";"balancemth",#N/A,TRUE,"forecast01";"cashmth",#N/A,TRUE,"forecast01";"cov2mth",#N/A,TRUE,"forecast01";"prbexp",#N/A,TRUE,"forecast01";"prbcap",#N/A,TRUE,"forecast01";"coalconsultants",#N/A,TRUE,"forecast01";"prbsum",#N/A,TRUE,"forecast01"}</definedName>
    <definedName name="fjlk" localSheetId="0"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ksajf" localSheetId="1" hidden="1">{#N/A,#N/A,FALSE,"SCHEDULE A";"MINIMUM RENT",#N/A,FALSE,"SCHEDULES B &amp; C";"PERCENTAGE RENT",#N/A,FALSE,"SCHEDULES B &amp; C"}</definedName>
    <definedName name="fksajf" localSheetId="18" hidden="1">{#N/A,#N/A,FALSE,"SCHEDULE A";"MINIMUM RENT",#N/A,FALSE,"SCHEDULES B &amp; C";"PERCENTAGE RENT",#N/A,FALSE,"SCHEDULES B &amp; C"}</definedName>
    <definedName name="fksajf" localSheetId="12" hidden="1">{#N/A,#N/A,FALSE,"SCHEDULE A";"MINIMUM RENT",#N/A,FALSE,"SCHEDULES B &amp; C";"PERCENTAGE RENT",#N/A,FALSE,"SCHEDULES B &amp; C"}</definedName>
    <definedName name="fksajf" localSheetId="6" hidden="1">{#N/A,#N/A,FALSE,"SCHEDULE A";"MINIMUM RENT",#N/A,FALSE,"SCHEDULES B &amp; C";"PERCENTAGE RENT",#N/A,FALSE,"SCHEDULES B &amp; C"}</definedName>
    <definedName name="fksajf" localSheetId="0" hidden="1">{#N/A,#N/A,FALSE,"SCHEDULE A";"MINIMUM RENT",#N/A,FALSE,"SCHEDULES B &amp; C";"PERCENTAGE RENT",#N/A,FALSE,"SCHEDULES B &amp; C"}</definedName>
    <definedName name="fksajf" hidden="1">{#N/A,#N/A,FALSE,"SCHEDULE A";"MINIMUM RENT",#N/A,FALSE,"SCHEDULES B &amp; C";"PERCENTAGE RENT",#N/A,FALSE,"SCHEDULES B &amp; C"}</definedName>
    <definedName name="fl" hidden="1">#REF!</definedName>
    <definedName name="flag1">#REF!</definedName>
    <definedName name="flag2">#REF!</definedName>
    <definedName name="fldfjlsd" hidden="1">#REF!</definedName>
    <definedName name="fll" hidden="1">#REF!</definedName>
    <definedName name="flll" localSheetId="1" hidden="1">#REF!</definedName>
    <definedName name="flll" localSheetId="0" hidden="1">#REF!</definedName>
    <definedName name="flll" hidden="1">#REF!</definedName>
    <definedName name="FloorPlan">#REF!</definedName>
    <definedName name="FloorPlanDesignation" localSheetId="1" hidden="1">#REF!</definedName>
    <definedName name="FloorPlanDesignation" localSheetId="0" hidden="1">#REF!</definedName>
    <definedName name="FloorPlanDesignation" hidden="1">#REF!</definedName>
    <definedName name="FloorplanList" localSheetId="1">#REF!</definedName>
    <definedName name="FloorplanList" localSheetId="0">#REF!</definedName>
    <definedName name="FloorplanList">#REF!</definedName>
    <definedName name="FloorPlanNames" localSheetId="1" hidden="1">#REF!</definedName>
    <definedName name="FloorPlanNames" localSheetId="0" hidden="1">#REF!</definedName>
    <definedName name="FloorPlanNames" hidden="1">#REF!</definedName>
    <definedName name="FloorPlansFromRR" localSheetId="1" hidden="1">#REF!</definedName>
    <definedName name="FloorPlansFromRR" localSheetId="0" hidden="1">#REF!</definedName>
    <definedName name="FloorPlansFromRR" hidden="1">#REF!</definedName>
    <definedName name="FloorRate" localSheetId="1">#REF!</definedName>
    <definedName name="FloorRate" localSheetId="0">#REF!</definedName>
    <definedName name="FloorRate">#REF!</definedName>
    <definedName name="FlushAssumableLoanInputs" comment="Used in VBA" localSheetId="1" hidden="1">#REF!,#REF!,#REF!,#REF!,#REF!,#REF!,#REF!</definedName>
    <definedName name="FlushAssumableLoanInputs" comment="Used in VBA" localSheetId="0" hidden="1">#REF!,#REF!,#REF!,#REF!,#REF!,#REF!,#REF!</definedName>
    <definedName name="FlushAssumableLoanInputs" comment="Used in VBA" hidden="1">#REF!,#REF!,#REF!,#REF!,#REF!,#REF!,#REF!</definedName>
    <definedName name="FlushLoan1Inputs" comment="For VBa only" localSheetId="1" hidden="1">#REF!,#REF!,#REF!,#REF!,#REF!,#REF!,#REF!,#REF!,#REF!,#REF!</definedName>
    <definedName name="FlushLoan1Inputs" comment="For VBa only" localSheetId="0" hidden="1">#REF!,#REF!,#REF!,#REF!,#REF!,#REF!,#REF!,#REF!,#REF!,#REF!</definedName>
    <definedName name="FlushLoan1Inputs" comment="For VBa only" hidden="1">#REF!,#REF!,#REF!,#REF!,#REF!,#REF!,#REF!,#REF!,#REF!,#REF!</definedName>
    <definedName name="FlushLoan2Inputs" comment="for VBA only" localSheetId="1" hidden="1">#REF!,#REF!,#REF!,#REF!,#REF!,#REF!,#REF!,#REF!,#REF!</definedName>
    <definedName name="FlushLoan2Inputs" comment="for VBA only" localSheetId="0" hidden="1">#REF!,#REF!,#REF!,#REF!,#REF!,#REF!,#REF!,#REF!,#REF!</definedName>
    <definedName name="FlushLoan2Inputs" comment="for VBA only" hidden="1">#REF!,#REF!,#REF!,#REF!,#REF!,#REF!,#REF!,#REF!,#REF!</definedName>
    <definedName name="FlushLoan3Inputs" localSheetId="1" hidden="1">#REF!,#REF!,#REF!,#REF!,#REF!,#REF!,#REF!,#REF!,#REF!</definedName>
    <definedName name="FlushLoan3Inputs" localSheetId="0" hidden="1">#REF!,#REF!,#REF!,#REF!,#REF!,#REF!,#REF!,#REF!,#REF!</definedName>
    <definedName name="FlushLoan3Inputs" hidden="1">#REF!,#REF!,#REF!,#REF!,#REF!,#REF!,#REF!,#REF!,#REF!</definedName>
    <definedName name="fm" localSheetId="1" hidden="1">{"summary1",#N/A,TRUE,"Comps";"summary2",#N/A,TRUE,"Comps";"summary3",#N/A,TRUE,"Comps"}</definedName>
    <definedName name="fm" localSheetId="18" hidden="1">{"summary1",#N/A,TRUE,"Comps";"summary2",#N/A,TRUE,"Comps";"summary3",#N/A,TRUE,"Comps"}</definedName>
    <definedName name="fm" localSheetId="12" hidden="1">{"summary1",#N/A,TRUE,"Comps";"summary2",#N/A,TRUE,"Comps";"summary3",#N/A,TRUE,"Comps"}</definedName>
    <definedName name="fm" localSheetId="6" hidden="1">{"summary1",#N/A,TRUE,"Comps";"summary2",#N/A,TRUE,"Comps";"summary3",#N/A,TRUE,"Comps"}</definedName>
    <definedName name="fm" localSheetId="0" hidden="1">{"summary1",#N/A,TRUE,"Comps";"summary2",#N/A,TRUE,"Comps";"summary3",#N/A,TRUE,"Comps"}</definedName>
    <definedName name="fm" hidden="1">{"summary1",#N/A,TRUE,"Comps";"summary2",#N/A,TRUE,"Comps";"summary3",#N/A,TRUE,"Comps"}</definedName>
    <definedName name="FModelCompany">#REF!</definedName>
    <definedName name="foot">#REF!</definedName>
    <definedName name="Footnote_1">#REF!</definedName>
    <definedName name="Footnote_10">#REF!</definedName>
    <definedName name="Footnote_1000">#REF!</definedName>
    <definedName name="Footnote_1001">#REF!</definedName>
    <definedName name="Footnote_1002">#REF!</definedName>
    <definedName name="Footnote_1003">#REF!</definedName>
    <definedName name="Footnote_1004">#REF!</definedName>
    <definedName name="Footnote_1005">#REF!</definedName>
    <definedName name="Footnote_1006">#REF!</definedName>
    <definedName name="Footnote_1007">#REF!</definedName>
    <definedName name="Footnote_1008">#REF!</definedName>
    <definedName name="Footnote_1009">#REF!</definedName>
    <definedName name="Footnote_1010">#REF!</definedName>
    <definedName name="Footnote_1011">#REF!</definedName>
    <definedName name="Footnote_1012">#REF!</definedName>
    <definedName name="Footnote_1013">#REF!</definedName>
    <definedName name="Footnote_1014">#REF!</definedName>
    <definedName name="Footnote_1015">#REF!</definedName>
    <definedName name="Footnote_1016">#REF!</definedName>
    <definedName name="Footnote_1017">#REF!</definedName>
    <definedName name="Footnote_1018">#REF!</definedName>
    <definedName name="Footnote_1019">#REF!</definedName>
    <definedName name="Footnote_1020">#REF!</definedName>
    <definedName name="Footnote_1021">#REF!</definedName>
    <definedName name="Footnote_1022">#REF!</definedName>
    <definedName name="Footnote_1099">#REF!</definedName>
    <definedName name="Footnote_11">#REF!</definedName>
    <definedName name="Footnote_12">#REF!</definedName>
    <definedName name="Footnote_13">#REF!</definedName>
    <definedName name="Footnote_14">#REF!</definedName>
    <definedName name="Footnote_15">#REF!</definedName>
    <definedName name="Footnote_16">#REF!</definedName>
    <definedName name="Footnote_17">#REF!</definedName>
    <definedName name="Footnote_18">#REF!</definedName>
    <definedName name="Footnote_19">#REF!</definedName>
    <definedName name="Footnote_2">#REF!</definedName>
    <definedName name="Footnote_20">#REF!</definedName>
    <definedName name="Footnote_21">#REF!</definedName>
    <definedName name="Footnote_22">#REF!</definedName>
    <definedName name="Footnote_23">#REF!</definedName>
    <definedName name="Footnote_3">#REF!</definedName>
    <definedName name="Footnote_4">#REF!</definedName>
    <definedName name="Footnote_5">#REF!</definedName>
    <definedName name="Footnote_6">#REF!</definedName>
    <definedName name="Footnote_7">#REF!</definedName>
    <definedName name="Footnote_8">#REF!</definedName>
    <definedName name="Footnote_9">#REF!</definedName>
    <definedName name="Footnote_99">#REF!</definedName>
    <definedName name="Forecast" localSheetId="18">#REF!</definedName>
    <definedName name="Forecast" localSheetId="12">#REF!</definedName>
    <definedName name="Forecast" localSheetId="6">#REF!</definedName>
    <definedName name="Forecast">#REF!</definedName>
    <definedName name="Forecast_All_Year">#REF!</definedName>
    <definedName name="Forecast_All_Years">#REF!</definedName>
    <definedName name="FORMAT">#REF!</definedName>
    <definedName name="forum" hidden="1">{#N/A,#N/A,FALSE,"RENT ROLL"}</definedName>
    <definedName name="FORUMfrontSHEET" hidden="1">{#N/A,#N/A,FALSE,"RENT ROLL"}</definedName>
    <definedName name="Forward" localSheetId="1" hidden="1">#REF!</definedName>
    <definedName name="Forward" localSheetId="0" hidden="1">#REF!</definedName>
    <definedName name="Forward" hidden="1">#REF!</definedName>
    <definedName name="FOtherAxes">#REF!</definedName>
    <definedName name="fourQacq">#REF!</definedName>
    <definedName name="FPBeds" localSheetId="1" hidden="1">#REF!</definedName>
    <definedName name="FPBeds" localSheetId="0" hidden="1">#REF!</definedName>
    <definedName name="FPBeds" hidden="1">#REF!</definedName>
    <definedName name="FPInPlacePerSF" localSheetId="1" hidden="1">#REF!</definedName>
    <definedName name="FPInPlacePerSF" localSheetId="0" hidden="1">#REF!</definedName>
    <definedName name="FPInPlacePerSF" hidden="1">#REF!</definedName>
    <definedName name="FPInPlaceRent" localSheetId="1" hidden="1">#REF!</definedName>
    <definedName name="FPInPlaceRent" localSheetId="0" hidden="1">#REF!</definedName>
    <definedName name="FPInPlaceRent" hidden="1">#REF!</definedName>
    <definedName name="FPIsRenovated" localSheetId="1" hidden="1">#REF!</definedName>
    <definedName name="FPIsRenovated" localSheetId="0" hidden="1">#REF!</definedName>
    <definedName name="FPIsRenovated" hidden="1">#REF!</definedName>
    <definedName name="FPLeaseTypeOld" localSheetId="1" hidden="1">#REF!</definedName>
    <definedName name="FPLeaseTypeOld" localSheetId="0" hidden="1">#REF!</definedName>
    <definedName name="FPLeaseTypeOld" hidden="1">#REF!</definedName>
    <definedName name="FPNumOfUnits" localSheetId="1" hidden="1">#REF!</definedName>
    <definedName name="FPNumOfUnits" localSheetId="0" hidden="1">#REF!</definedName>
    <definedName name="FPNumOfUnits" hidden="1">#REF!</definedName>
    <definedName name="FPOccupiedUnits" localSheetId="1" hidden="1">#REF!</definedName>
    <definedName name="FPOccupiedUnits" localSheetId="0" hidden="1">#REF!</definedName>
    <definedName name="FPOccupiedUnits" hidden="1">#REF!</definedName>
    <definedName name="FPUnitSize" localSheetId="1" hidden="1">#REF!</definedName>
    <definedName name="FPUnitSize" localSheetId="0" hidden="1">#REF!</definedName>
    <definedName name="FPUnitSize" hidden="1">#REF!</definedName>
    <definedName name="fqww"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REDERICK">#REF!</definedName>
    <definedName name="FReportBody">#REF!</definedName>
    <definedName name="FReportTitle">#REF!</definedName>
    <definedName name="FRONT" hidden="1">{#N/A,#N/A,FALSE,"RENT ROLL"}</definedName>
    <definedName name="fruit">#REF!</definedName>
    <definedName name="ftfcon" localSheetId="1">#REF!</definedName>
    <definedName name="ftfcon" localSheetId="0">#REF!</definedName>
    <definedName name="ftfcon">#REF!</definedName>
    <definedName name="ftgygy" localSheetId="1" hidden="1">{#N/A,#N/A,FALSE,"LP Exp";#N/A,#N/A,FALSE,"Salary";#N/A,#N/A,FALSE,"Admin Exp";#N/A,#N/A,FALSE,"QTS Bud";#N/A,#N/A,FALSE,"Marketing"}</definedName>
    <definedName name="ftgygy" localSheetId="0" hidden="1">{#N/A,#N/A,FALSE,"LP Exp";#N/A,#N/A,FALSE,"Salary";#N/A,#N/A,FALSE,"Admin Exp";#N/A,#N/A,FALSE,"QTS Bud";#N/A,#N/A,FALSE,"Marketing"}</definedName>
    <definedName name="ftgygy" hidden="1">{#N/A,#N/A,FALSE,"LP Exp";#N/A,#N/A,FALSE,"Salary";#N/A,#N/A,FALSE,"Admin Exp";#N/A,#N/A,FALSE,"QTS Bud";#N/A,#N/A,FALSE,"Marketing"}</definedName>
    <definedName name="fuck" localSheetId="1" hidden="1">{"Financials",#N/A,FALSE,"Financials";"AVP",#N/A,FALSE,"AVP";"DCF",#N/A,FALSE,"DCF";"CSC",#N/A,FALSE,"CSC";"Deal_Comp",#N/A,FALSE,"DealComp"}</definedName>
    <definedName name="fuck" localSheetId="0" hidden="1">{"Financials",#N/A,FALSE,"Financials";"AVP",#N/A,FALSE,"AVP";"DCF",#N/A,FALSE,"DCF";"CSC",#N/A,FALSE,"CSC";"Deal_Comp",#N/A,FALSE,"DealComp"}</definedName>
    <definedName name="fuck" hidden="1">{"Financials",#N/A,FALSE,"Financials";"AVP",#N/A,FALSE,"AVP";"DCF",#N/A,FALSE,"DCF";"CSC",#N/A,FALSE,"CSC";"Deal_Comp",#N/A,FALSE,"DealComp"}</definedName>
    <definedName name="fuckface" localSheetId="1" hidden="1">{#N/A,#N/A,FALSE,"Assumptions";#N/A,#N/A,FALSE,"Impact Assumptions";#N/A,#N/A,FALSE,"10-Yr - detail";#N/A,#N/A,FALSE,"1,5,10 yr comp";#N/A,#N/A,FALSE,"Lse-Exp.";#N/A,#N/A,FALSE,"Rent Roll";#N/A,#N/A,FALSE,"Historical (2)";#N/A,#N/A,FALSE,"RET's";#N/A,#N/A,FALSE,"Lease Rollover"}</definedName>
    <definedName name="fuckface" localSheetId="0" hidden="1">{#N/A,#N/A,FALSE,"Assumptions";#N/A,#N/A,FALSE,"Impact Assumptions";#N/A,#N/A,FALSE,"10-Yr - detail";#N/A,#N/A,FALSE,"1,5,10 yr comp";#N/A,#N/A,FALSE,"Lse-Exp.";#N/A,#N/A,FALSE,"Rent Roll";#N/A,#N/A,FALSE,"Historical (2)";#N/A,#N/A,FALSE,"RET's";#N/A,#N/A,FALSE,"Lease Rollover"}</definedName>
    <definedName name="fuckface" hidden="1">{#N/A,#N/A,FALSE,"Assumptions";#N/A,#N/A,FALSE,"Impact Assumptions";#N/A,#N/A,FALSE,"10-Yr - detail";#N/A,#N/A,FALSE,"1,5,10 yr comp";#N/A,#N/A,FALSE,"Lse-Exp.";#N/A,#N/A,FALSE,"Rent Roll";#N/A,#N/A,FALSE,"Historical (2)";#N/A,#N/A,FALSE,"RET's";#N/A,#N/A,FALSE,"Lease Rollover"}</definedName>
    <definedName name="Fuel_Basis_Adder">#REF!</definedName>
    <definedName name="Fuel_Muni_Surcharge">#REF!</definedName>
    <definedName name="Fuel_Municipal_Surcharge_Percent">#REF!</definedName>
    <definedName name="Fuel_Transport_Price">#REF!</definedName>
    <definedName name="Fuel_Xport_Base_Year">#REF!</definedName>
    <definedName name="FuelGasOilNotes" localSheetId="1" hidden="1">#REF!</definedName>
    <definedName name="FuelGasOilNotes" localSheetId="0" hidden="1">#REF!</definedName>
    <definedName name="FuelGasOilNotes" hidden="1">#REF!</definedName>
    <definedName name="Full_Print" localSheetId="1">#REF!</definedName>
    <definedName name="Full_Print" localSheetId="0">#REF!</definedName>
    <definedName name="Full_Print">#REF!</definedName>
    <definedName name="FutureEmpOtherConc">#REF!</definedName>
    <definedName name="FutureInPlaceRent">#REF!</definedName>
    <definedName name="FutureLeaseColumn" localSheetId="1">#REF!</definedName>
    <definedName name="FutureLeaseColumn" localSheetId="0">#REF!</definedName>
    <definedName name="FutureLeaseColumn">#REF!</definedName>
    <definedName name="FutureLeaseExpiration">#REF!</definedName>
    <definedName name="FutureLeaseSignedDate">#REF!</definedName>
    <definedName name="FutureLeaseTerm">#REF!</definedName>
    <definedName name="FutureMoveInDate">#REF!</definedName>
    <definedName name="FutureNetEffectiveRent">#REF!</definedName>
    <definedName name="FutureOtherIncome">#REF!</definedName>
    <definedName name="FutureRecurringConc">#REF!</definedName>
    <definedName name="FutureSuppRent">#REF!</definedName>
    <definedName name="FutureUpfrontConc">#REF!</definedName>
    <definedName name="FVerticalAxis">#REF!</definedName>
    <definedName name="FX">#REF!</definedName>
    <definedName name="FXVAR_TOP">#REF!</definedName>
    <definedName name="G" localSheetId="19">#REF!</definedName>
    <definedName name="G" localSheetId="13">#REF!</definedName>
    <definedName name="G" localSheetId="7">#REF!</definedName>
    <definedName name="G">#REF!</definedName>
    <definedName name="g_12" localSheetId="19">#REF!</definedName>
    <definedName name="g_12" localSheetId="13">#REF!</definedName>
    <definedName name="g_12" localSheetId="7">#REF!</definedName>
    <definedName name="g_12">#REF!</definedName>
    <definedName name="GAAvgAssets">#REF!</definedName>
    <definedName name="GAITH">#REF!</definedName>
    <definedName name="gap">#REF!</definedName>
    <definedName name="GarageParkingNotes" localSheetId="1" hidden="1">#REF!</definedName>
    <definedName name="GarageParkingNotes" localSheetId="0" hidden="1">#REF!</definedName>
    <definedName name="GarageParkingNotes" hidden="1">#REF!</definedName>
    <definedName name="Gas_PPI">#REF!</definedName>
    <definedName name="GAtoRev">#REF!</definedName>
    <definedName name="GBA" localSheetId="17">#REF!</definedName>
    <definedName name="GBA" localSheetId="11">#REF!</definedName>
    <definedName name="GBA" localSheetId="5">#REF!</definedName>
    <definedName name="GBA">#REF!</definedName>
    <definedName name="gd">#REF!</definedName>
    <definedName name="GD_UIC_Dec1506">#REF!</definedName>
    <definedName name="gdfga" hidden="1">#REF!</definedName>
    <definedName name="Gdiv12" localSheetId="19">#REF!</definedName>
    <definedName name="Gdiv12" localSheetId="17">#REF!</definedName>
    <definedName name="Gdiv12" localSheetId="13">#REF!</definedName>
    <definedName name="Gdiv12" localSheetId="11">#REF!</definedName>
    <definedName name="Gdiv12" localSheetId="7">#REF!</definedName>
    <definedName name="Gdiv12" localSheetId="5">#REF!</definedName>
    <definedName name="Gdiv12">#REF!</definedName>
    <definedName name="gefa" hidden="1">#REF!</definedName>
    <definedName name="GenAdmin">#REF!</definedName>
    <definedName name="GenDescr">"Text 4"</definedName>
    <definedName name="GeneralConditions" localSheetId="1">#REF!</definedName>
    <definedName name="GeneralConditions" localSheetId="0">#REF!</definedName>
    <definedName name="GeneralConditions">#REF!</definedName>
    <definedName name="GenVacancy" localSheetId="1">#REF!</definedName>
    <definedName name="GenVacancy" localSheetId="0">#REF!</definedName>
    <definedName name="GenVacancy">#REF!</definedName>
    <definedName name="GERMAN" localSheetId="1">#REF!</definedName>
    <definedName name="GERMAN" localSheetId="0">#REF!</definedName>
    <definedName name="GERMAN">#REF!</definedName>
    <definedName name="gf" localSheetId="1" hidden="1">{#N/A,#N/A,FALSE,"ACQ";#N/A,#N/A,FALSE,"ASSUMP";#N/A,#N/A,FALSE,"CASH FLOW";#N/A,#N/A,FALSE,"SALE";#N/A,#N/A,FALSE,"TIS";#N/A,#N/A,FALSE,"RENT ROLL"}</definedName>
    <definedName name="gf" localSheetId="15" hidden="1">{#N/A,#N/A,FALSE,"ACQ";#N/A,#N/A,FALSE,"ASSUMP";#N/A,#N/A,FALSE,"CASH FLOW";#N/A,#N/A,FALSE,"SALE";#N/A,#N/A,FALSE,"TIS";#N/A,#N/A,FALSE,"RENT ROLL"}</definedName>
    <definedName name="gf" localSheetId="17" hidden="1">{#N/A,#N/A,FALSE,"ACQ";#N/A,#N/A,FALSE,"ASSUMP";#N/A,#N/A,FALSE,"CASH FLOW";#N/A,#N/A,FALSE,"SALE";#N/A,#N/A,FALSE,"TIS";#N/A,#N/A,FALSE,"RENT ROLL"}</definedName>
    <definedName name="gf" localSheetId="18" hidden="1">{#N/A,#N/A,FALSE,"ACQ";#N/A,#N/A,FALSE,"ASSUMP";#N/A,#N/A,FALSE,"CASH FLOW";#N/A,#N/A,FALSE,"SALE";#N/A,#N/A,FALSE,"TIS";#N/A,#N/A,FALSE,"RENT ROLL"}</definedName>
    <definedName name="gf" localSheetId="9" hidden="1">{#N/A,#N/A,FALSE,"ACQ";#N/A,#N/A,FALSE,"ASSUMP";#N/A,#N/A,FALSE,"CASH FLOW";#N/A,#N/A,FALSE,"SALE";#N/A,#N/A,FALSE,"TIS";#N/A,#N/A,FALSE,"RENT ROLL"}</definedName>
    <definedName name="gf" localSheetId="11" hidden="1">{#N/A,#N/A,FALSE,"ACQ";#N/A,#N/A,FALSE,"ASSUMP";#N/A,#N/A,FALSE,"CASH FLOW";#N/A,#N/A,FALSE,"SALE";#N/A,#N/A,FALSE,"TIS";#N/A,#N/A,FALSE,"RENT ROLL"}</definedName>
    <definedName name="gf" localSheetId="12" hidden="1">{#N/A,#N/A,FALSE,"ACQ";#N/A,#N/A,FALSE,"ASSUMP";#N/A,#N/A,FALSE,"CASH FLOW";#N/A,#N/A,FALSE,"SALE";#N/A,#N/A,FALSE,"TIS";#N/A,#N/A,FALSE,"RENT ROLL"}</definedName>
    <definedName name="gf" localSheetId="3" hidden="1">{#N/A,#N/A,FALSE,"ACQ";#N/A,#N/A,FALSE,"ASSUMP";#N/A,#N/A,FALSE,"CASH FLOW";#N/A,#N/A,FALSE,"SALE";#N/A,#N/A,FALSE,"TIS";#N/A,#N/A,FALSE,"RENT ROLL"}</definedName>
    <definedName name="gf" localSheetId="5" hidden="1">{#N/A,#N/A,FALSE,"ACQ";#N/A,#N/A,FALSE,"ASSUMP";#N/A,#N/A,FALSE,"CASH FLOW";#N/A,#N/A,FALSE,"SALE";#N/A,#N/A,FALSE,"TIS";#N/A,#N/A,FALSE,"RENT ROLL"}</definedName>
    <definedName name="gf" localSheetId="6" hidden="1">{#N/A,#N/A,FALSE,"ACQ";#N/A,#N/A,FALSE,"ASSUMP";#N/A,#N/A,FALSE,"CASH FLOW";#N/A,#N/A,FALSE,"SALE";#N/A,#N/A,FALSE,"TIS";#N/A,#N/A,FALSE,"RENT ROLL"}</definedName>
    <definedName name="gf" localSheetId="0" hidden="1">{#N/A,#N/A,FALSE,"ACQ";#N/A,#N/A,FALSE,"ASSUMP";#N/A,#N/A,FALSE,"CASH FLOW";#N/A,#N/A,FALSE,"SALE";#N/A,#N/A,FALSE,"TIS";#N/A,#N/A,FALSE,"RENT ROLL"}</definedName>
    <definedName name="gf" hidden="1">{#N/A,#N/A,FALSE,"ACQ";#N/A,#N/A,FALSE,"ASSUMP";#N/A,#N/A,FALSE,"CASH FLOW";#N/A,#N/A,FALSE,"SALE";#N/A,#N/A,FALSE,"TIS";#N/A,#N/A,FALSE,"RENT ROLL"}</definedName>
    <definedName name="gfhs" localSheetId="1" hidden="1">{"summary1",#N/A,TRUE,"Comps";"summary2",#N/A,TRUE,"Comps";"summary3",#N/A,TRUE,"Comps"}</definedName>
    <definedName name="gfhs" localSheetId="18" hidden="1">{"summary1",#N/A,TRUE,"Comps";"summary2",#N/A,TRUE,"Comps";"summary3",#N/A,TRUE,"Comps"}</definedName>
    <definedName name="gfhs" localSheetId="12" hidden="1">{"summary1",#N/A,TRUE,"Comps";"summary2",#N/A,TRUE,"Comps";"summary3",#N/A,TRUE,"Comps"}</definedName>
    <definedName name="gfhs" localSheetId="6" hidden="1">{"summary1",#N/A,TRUE,"Comps";"summary2",#N/A,TRUE,"Comps";"summary3",#N/A,TRUE,"Comps"}</definedName>
    <definedName name="gfhs" localSheetId="0" hidden="1">{"summary1",#N/A,TRUE,"Comps";"summary2",#N/A,TRUE,"Comps";"summary3",#N/A,TRUE,"Comps"}</definedName>
    <definedName name="gfhs" hidden="1">{"summary1",#N/A,TRUE,"Comps";"summary2",#N/A,TRUE,"Comps";"summary3",#N/A,TRUE,"Comps"}</definedName>
    <definedName name="gg" localSheetId="1" hidden="1">{#N/A,#N/A,FALSE,"PropertyInfo"}</definedName>
    <definedName name="gg" localSheetId="18" hidden="1">{#N/A,#N/A,FALSE,"PropertyInfo"}</definedName>
    <definedName name="gg" localSheetId="12" hidden="1">{#N/A,#N/A,FALSE,"PropertyInfo"}</definedName>
    <definedName name="gg" localSheetId="6" hidden="1">{#N/A,#N/A,FALSE,"PropertyInfo"}</definedName>
    <definedName name="gg" localSheetId="0" hidden="1">{#N/A,#N/A,FALSE,"PropertyInfo"}</definedName>
    <definedName name="gg" hidden="1">{#N/A,#N/A,FALSE,"PropertyInfo"}</definedName>
    <definedName name="ggf"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gf"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g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gg" localSheetId="1" hidden="1">{#N/A,#N/A,FALSE,"PropertyInfo"}</definedName>
    <definedName name="ggg" localSheetId="18" hidden="1">{#N/A,#N/A,FALSE,"PropertyInfo"}</definedName>
    <definedName name="ggg" localSheetId="12" hidden="1">{#N/A,#N/A,FALSE,"PropertyInfo"}</definedName>
    <definedName name="ggg" localSheetId="6" hidden="1">{#N/A,#N/A,FALSE,"PropertyInfo"}</definedName>
    <definedName name="ggg" localSheetId="0" hidden="1">{#N/A,#N/A,FALSE,"PropertyInfo"}</definedName>
    <definedName name="ggg" hidden="1">{#N/A,#N/A,FALSE,"PropertyInfo"}</definedName>
    <definedName name="gggggggggg" localSheetId="1"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g"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gggggggg"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h" localSheetId="1" hidden="1">#REF!</definedName>
    <definedName name="ggh" localSheetId="0" hidden="1">#REF!</definedName>
    <definedName name="ggh" hidden="1">#REF!</definedName>
    <definedName name="ggs" localSheetId="1"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ggs" localSheetId="0"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ggs"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gh"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i">#REF!</definedName>
    <definedName name="GIB_Coverage">#REF!</definedName>
    <definedName name="GIB_Coverage_Feb06">#REF!</definedName>
    <definedName name="GIB_Coverage_Nov305">#REF!</definedName>
    <definedName name="gjkjkjgk" localSheetId="1">'BOV TABLES'!gjkjkjgk</definedName>
    <definedName name="gjkjkjgk" localSheetId="15">'High NOI'!gjkjkjgk</definedName>
    <definedName name="gjkjkjgk" localSheetId="17">'High Payroll'!gjkjkjgk</definedName>
    <definedName name="gjkjkjgk" localSheetId="18">'High RETax'!gjkjkjgk</definedName>
    <definedName name="gjkjkjgk" localSheetId="9">'Low NOI'!gjkjkjgk</definedName>
    <definedName name="gjkjkjgk" localSheetId="11">'Low Payroll'!gjkjkjgk</definedName>
    <definedName name="gjkjkjgk" localSheetId="12">'Low RETax'!gjkjkjgk</definedName>
    <definedName name="gjkjkjgk" localSheetId="3">'Middle NOI'!gjkjkjgk</definedName>
    <definedName name="gjkjkjgk" localSheetId="5">'Middle Payroll'!gjkjkjgk</definedName>
    <definedName name="gjkjkjgk" localSheetId="6">'Middle RETax'!gjkjkjgk</definedName>
    <definedName name="gjkjkjgk" localSheetId="0">Summary!gjkjkjgk</definedName>
    <definedName name="gjkjkjgk">'High NOI'!gjkjkjgk</definedName>
    <definedName name="GKUY"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oAssetChart" localSheetId="1">'BOV TABLES'!GoAssetChart</definedName>
    <definedName name="GoAssetChart" localSheetId="15">'High NOI'!GoAssetChart</definedName>
    <definedName name="GoAssetChart" localSheetId="17">'High Payroll'!GoAssetChart</definedName>
    <definedName name="GoAssetChart" localSheetId="18">'High RETax'!GoAssetChart</definedName>
    <definedName name="GoAssetChart" localSheetId="9">'Low NOI'!GoAssetChart</definedName>
    <definedName name="GoAssetChart" localSheetId="11">'Low Payroll'!GoAssetChart</definedName>
    <definedName name="GoAssetChart" localSheetId="12">'Low RETax'!GoAssetChart</definedName>
    <definedName name="GoAssetChart" localSheetId="3">'Middle NOI'!GoAssetChart</definedName>
    <definedName name="GoAssetChart" localSheetId="5">'Middle Payroll'!GoAssetChart</definedName>
    <definedName name="GoAssetChart" localSheetId="6">'Middle RETax'!GoAssetChart</definedName>
    <definedName name="GoAssetChart" localSheetId="0">Summary!GoAssetChart</definedName>
    <definedName name="GoAssetChart">'High NOI'!GoAssetChart</definedName>
    <definedName name="goat" localSheetId="1">#REF!</definedName>
    <definedName name="goat" localSheetId="0">#REF!</definedName>
    <definedName name="goat">#REF!</definedName>
    <definedName name="GoBack" localSheetId="1">'BOV TABLES'!GoBack</definedName>
    <definedName name="GoBack" localSheetId="15">'High NOI'!GoBack</definedName>
    <definedName name="GoBack" localSheetId="17">'High Payroll'!GoBack</definedName>
    <definedName name="GoBack" localSheetId="18">'High RETax'!GoBack</definedName>
    <definedName name="GoBack" localSheetId="9">'Low NOI'!GoBack</definedName>
    <definedName name="GoBack" localSheetId="11">'Low Payroll'!GoBack</definedName>
    <definedName name="GoBack" localSheetId="12">'Low RETax'!GoBack</definedName>
    <definedName name="GoBack" localSheetId="3">'Middle NOI'!GoBack</definedName>
    <definedName name="GoBack" localSheetId="5">'Middle Payroll'!GoBack</definedName>
    <definedName name="GoBack" localSheetId="6">'Middle RETax'!GoBack</definedName>
    <definedName name="GoBack" localSheetId="0">Summary!GoBack</definedName>
    <definedName name="GoBack">'High NOI'!GoBack</definedName>
    <definedName name="GoBalanceSheet" localSheetId="1">'BOV TABLES'!GoBalanceSheet</definedName>
    <definedName name="GoBalanceSheet" localSheetId="15">'High NOI'!GoBalanceSheet</definedName>
    <definedName name="GoBalanceSheet" localSheetId="17">'High Payroll'!GoBalanceSheet</definedName>
    <definedName name="GoBalanceSheet" localSheetId="18">'High RETax'!GoBalanceSheet</definedName>
    <definedName name="GoBalanceSheet" localSheetId="9">'Low NOI'!GoBalanceSheet</definedName>
    <definedName name="GoBalanceSheet" localSheetId="11">'Low Payroll'!GoBalanceSheet</definedName>
    <definedName name="GoBalanceSheet" localSheetId="12">'Low RETax'!GoBalanceSheet</definedName>
    <definedName name="GoBalanceSheet" localSheetId="3">'Middle NOI'!GoBalanceSheet</definedName>
    <definedName name="GoBalanceSheet" localSheetId="5">'Middle Payroll'!GoBalanceSheet</definedName>
    <definedName name="GoBalanceSheet" localSheetId="6">'Middle RETax'!GoBalanceSheet</definedName>
    <definedName name="GoBalanceSheet" localSheetId="0">Summary!GoBalanceSheet</definedName>
    <definedName name="GoBalanceSheet">'High NOI'!GoBalanceSheet</definedName>
    <definedName name="GoCashFlow" localSheetId="1">'BOV TABLES'!GoCashFlow</definedName>
    <definedName name="GoCashFlow" localSheetId="15">'High NOI'!GoCashFlow</definedName>
    <definedName name="GoCashFlow" localSheetId="17">'High Payroll'!GoCashFlow</definedName>
    <definedName name="GoCashFlow" localSheetId="18">'High RETax'!GoCashFlow</definedName>
    <definedName name="GoCashFlow" localSheetId="9">'Low NOI'!GoCashFlow</definedName>
    <definedName name="GoCashFlow" localSheetId="11">'Low Payroll'!GoCashFlow</definedName>
    <definedName name="GoCashFlow" localSheetId="12">'Low RETax'!GoCashFlow</definedName>
    <definedName name="GoCashFlow" localSheetId="3">'Middle NOI'!GoCashFlow</definedName>
    <definedName name="GoCashFlow" localSheetId="5">'Middle Payroll'!GoCashFlow</definedName>
    <definedName name="GoCashFlow" localSheetId="6">'Middle RETax'!GoCashFlow</definedName>
    <definedName name="GoCashFlow" localSheetId="0">Summary!GoCashFlow</definedName>
    <definedName name="GoCashFlow">'High NOI'!GoCashFlow</definedName>
    <definedName name="GoData" localSheetId="1">'BOV TABLES'!GoData</definedName>
    <definedName name="GoData" localSheetId="15">'High NOI'!GoData</definedName>
    <definedName name="GoData" localSheetId="17">'High Payroll'!GoData</definedName>
    <definedName name="GoData" localSheetId="18">'High RETax'!GoData</definedName>
    <definedName name="GoData" localSheetId="9">'Low NOI'!GoData</definedName>
    <definedName name="GoData" localSheetId="11">'Low Payroll'!GoData</definedName>
    <definedName name="GoData" localSheetId="12">'Low RETax'!GoData</definedName>
    <definedName name="GoData" localSheetId="3">'Middle NOI'!GoData</definedName>
    <definedName name="GoData" localSheetId="5">'Middle Payroll'!GoData</definedName>
    <definedName name="GoData" localSheetId="6">'Middle RETax'!GoData</definedName>
    <definedName name="GoData" localSheetId="0">Summary!GoData</definedName>
    <definedName name="GoData">'High NOI'!GoData</definedName>
    <definedName name="GOI" localSheetId="1">#REF!</definedName>
    <definedName name="GOI" localSheetId="0">#REF!</definedName>
    <definedName name="GOI">#REF!</definedName>
    <definedName name="GOI_APOD" localSheetId="1">#REF!</definedName>
    <definedName name="GOI_APOD" localSheetId="0">#REF!</definedName>
    <definedName name="GOI_APOD">#REF!</definedName>
    <definedName name="GoIncomeChart" localSheetId="1">'BOV TABLES'!GoIncomeChart</definedName>
    <definedName name="GoIncomeChart" localSheetId="15">'High NOI'!GoIncomeChart</definedName>
    <definedName name="GoIncomeChart" localSheetId="17">'High Payroll'!GoIncomeChart</definedName>
    <definedName name="GoIncomeChart" localSheetId="18">'High RETax'!GoIncomeChart</definedName>
    <definedName name="GoIncomeChart" localSheetId="9">'Low NOI'!GoIncomeChart</definedName>
    <definedName name="GoIncomeChart" localSheetId="11">'Low Payroll'!GoIncomeChart</definedName>
    <definedName name="GoIncomeChart" localSheetId="12">'Low RETax'!GoIncomeChart</definedName>
    <definedName name="GoIncomeChart" localSheetId="3">'Middle NOI'!GoIncomeChart</definedName>
    <definedName name="GoIncomeChart" localSheetId="5">'Middle Payroll'!GoIncomeChart</definedName>
    <definedName name="GoIncomeChart" localSheetId="6">'Middle RETax'!GoIncomeChart</definedName>
    <definedName name="GoIncomeChart" localSheetId="0">Summary!GoIncomeChart</definedName>
    <definedName name="GoIncomeChart">'High NOI'!GoIncomeChart</definedName>
    <definedName name="GoingInCapRateSensitivityInput" localSheetId="1" hidden="1">#REF!</definedName>
    <definedName name="GoingInCapRateSensitivityInput" localSheetId="0" hidden="1">#REF!</definedName>
    <definedName name="GoingInCapRateSensitivityInput" hidden="1">#REF!</definedName>
    <definedName name="GoingInCapRateSensitivityType" localSheetId="1" hidden="1">#REF!</definedName>
    <definedName name="GoingInCapRateSensitivityType" localSheetId="0" hidden="1">#REF!</definedName>
    <definedName name="GoingInCapRateSensitivityType" hidden="1">#REF!</definedName>
    <definedName name="gold_print" localSheetId="1">[0]!operating,[0]!multiples,[0]!elvis,[0]!graceland,[0]!balance,[0]!pro_income,[0]!dcf_comb,'BOV TABLES'!valuation</definedName>
    <definedName name="gold_print" localSheetId="0">[0]!operating,[0]!multiples,[0]!elvis,[0]!graceland,[0]!balance,[0]!pro_income,[0]!dcf_comb,Summary!valuation</definedName>
    <definedName name="gold_print">[0]!operating,[0]!multiples,[0]!elvis,[0]!graceland,[0]!balance,[0]!pro_income,[0]!dcf_comb,[0]!valuation</definedName>
    <definedName name="gold_print2" localSheetId="1">[0]!operating,[0]!multiples,[0]!elvis,[0]!graceland,[0]!balance,[0]!pro_income,[0]!dcf_comb,'BOV TABLES'!valuation</definedName>
    <definedName name="gold_print2" localSheetId="0">[0]!operating,[0]!multiples,[0]!elvis,[0]!graceland,[0]!balance,[0]!pro_income,[0]!dcf_comb,Summary!valuation</definedName>
    <definedName name="gold_print2">[0]!operating,[0]!multiples,[0]!elvis,[0]!graceland,[0]!balance,[0]!pro_income,[0]!dcf_comb,[0]!valuation</definedName>
    <definedName name="Goodwill" localSheetId="1">#REF!</definedName>
    <definedName name="Goodwill" localSheetId="0">#REF!</definedName>
    <definedName name="Goodwill">#REF!</definedName>
    <definedName name="googlec"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ooglec"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oogle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OStoRev">#REF!</definedName>
    <definedName name="Goto_Cell">#REF!</definedName>
    <definedName name="Goto_Community">#REF!</definedName>
    <definedName name="Goto_Debt">#REF!</definedName>
    <definedName name="Goto_HomeSales">#REF!</definedName>
    <definedName name="Goto_OthCapital">#REF!</definedName>
    <definedName name="Goto_OthEBITDA">#REF!</definedName>
    <definedName name="Goto_OthNI">#REF!</definedName>
    <definedName name="Goto_PropMgmt">#REF!</definedName>
    <definedName name="Goto_WC">#REF!</definedName>
    <definedName name="GPBase">#REF!</definedName>
    <definedName name="GPn">#REF!</definedName>
    <definedName name="GPR">#REF!</definedName>
    <definedName name="GPRRent">#REF!</definedName>
    <definedName name="GR_Other_">#REF!</definedName>
    <definedName name="GR_Other_Aug06">#REF!</definedName>
    <definedName name="GR_Other_Dec1806">#REF!</definedName>
    <definedName name="graph" localSheetId="1" hidden="1">#REF!</definedName>
    <definedName name="graph" localSheetId="0" hidden="1">#REF!</definedName>
    <definedName name="graph" hidden="1">#REF!</definedName>
    <definedName name="GRI">#REF!</definedName>
    <definedName name="GRID">#REF!</definedName>
    <definedName name="gross" localSheetId="1">#REF!</definedName>
    <definedName name="gross" localSheetId="0">#REF!</definedName>
    <definedName name="gross">#REF!</definedName>
    <definedName name="Gross_MW" localSheetId="1">#REF!</definedName>
    <definedName name="Gross_MW" localSheetId="0">#REF!</definedName>
    <definedName name="Gross_MW">#REF!</definedName>
    <definedName name="Gross_Sched" localSheetId="1">#REF!</definedName>
    <definedName name="Gross_Sched" localSheetId="0">#REF!</definedName>
    <definedName name="Gross_Sched">#REF!</definedName>
    <definedName name="GrossPot2013" localSheetId="1">#REF!</definedName>
    <definedName name="GrossPot2013" localSheetId="0">#REF!</definedName>
    <definedName name="GrossPot2013">#REF!</definedName>
    <definedName name="GrossPotentialIncome" localSheetId="1">#REF!</definedName>
    <definedName name="GrossPotentialIncome" localSheetId="0">#REF!</definedName>
    <definedName name="GrossPotentialIncome">#REF!</definedName>
    <definedName name="GrossPotentialRents" localSheetId="1">#REF!</definedName>
    <definedName name="GrossPotentialRents" localSheetId="0">#REF!</definedName>
    <definedName name="GrossPotentialRents">#REF!</definedName>
    <definedName name="GrossPotentialRevenueNotes" localSheetId="1" hidden="1">#REF!</definedName>
    <definedName name="GrossPotentialRevenueNotes" localSheetId="0" hidden="1">#REF!</definedName>
    <definedName name="GrossPotentialRevenueNotes" hidden="1">#REF!</definedName>
    <definedName name="GroundRent">#REF!</definedName>
    <definedName name="Grown" localSheetId="1" hidden="1">#REF!</definedName>
    <definedName name="Grown" localSheetId="0" hidden="1">#REF!</definedName>
    <definedName name="Grown" hidden="1">#REF!</definedName>
    <definedName name="GrownOverHistoricals" localSheetId="1" hidden="1">#REF!</definedName>
    <definedName name="GrownOverHistoricals" localSheetId="0" hidden="1">#REF!</definedName>
    <definedName name="GrownOverHistoricals" hidden="1">#REF!</definedName>
    <definedName name="growth.rate">#REF!</definedName>
    <definedName name="gs" localSheetId="1"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cen" localSheetId="1">#REF!</definedName>
    <definedName name="gscen" localSheetId="0">#REF!</definedName>
    <definedName name="gscen">#REF!</definedName>
    <definedName name="GSF" localSheetId="1">#REF!</definedName>
    <definedName name="GSF" localSheetId="0">#REF!</definedName>
    <definedName name="GSF">#REF!</definedName>
    <definedName name="gss"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s"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T_Degrad_MW">#REF!</definedName>
    <definedName name="GTn">#REF!</definedName>
    <definedName name="GURAL" localSheetId="1"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 localSheetId="0"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1"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0"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w" localSheetId="1" hidden="1">{"sheet a",#N/A,FALSE,"A";"2 9 casflow",#N/A,FALSE,"B"}</definedName>
    <definedName name="gw" localSheetId="0" hidden="1">{"sheet a",#N/A,FALSE,"A";"2 9 casflow",#N/A,FALSE,"B"}</definedName>
    <definedName name="gw" hidden="1">{"sheet a",#N/A,FALSE,"A";"2 9 casflow",#N/A,FALSE,"B"}</definedName>
    <definedName name="h" localSheetId="18" hidden="1">{"ed1",#N/A,TRUE,"E-D";"ed2",#N/A,TRUE,"E-D"}</definedName>
    <definedName name="h" localSheetId="12" hidden="1">{"ed1",#N/A,TRUE,"E-D";"ed2",#N/A,TRUE,"E-D"}</definedName>
    <definedName name="h" localSheetId="6" hidden="1">{"ed1",#N/A,TRUE,"E-D";"ed2",#N/A,TRUE,"E-D"}</definedName>
    <definedName name="h" hidden="1">#REF!</definedName>
    <definedName name="HasAssumableDebt" localSheetId="1" hidden="1">#REF!</definedName>
    <definedName name="HasAssumableDebt" localSheetId="0" hidden="1">#REF!</definedName>
    <definedName name="HasAssumableDebt" hidden="1">#REF!</definedName>
    <definedName name="HasLoan1" localSheetId="1" hidden="1">#REF!</definedName>
    <definedName name="HasLoan1" localSheetId="0" hidden="1">#REF!</definedName>
    <definedName name="HasLoan1" hidden="1">#REF!</definedName>
    <definedName name="HasLoan2" localSheetId="1" hidden="1">#REF!</definedName>
    <definedName name="HasLoan2" localSheetId="0" hidden="1">#REF!</definedName>
    <definedName name="HasLoan2" hidden="1">#REF!</definedName>
    <definedName name="HasLoan3" localSheetId="1" hidden="1">#REF!</definedName>
    <definedName name="HasLoan3" localSheetId="0" hidden="1">#REF!</definedName>
    <definedName name="HasLoan3" hidden="1">#REF!</definedName>
    <definedName name="HD"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#REF!</definedName>
    <definedName name="Header_Area">#REF!</definedName>
    <definedName name="Header_Row" localSheetId="1">ROW(#REF!)</definedName>
    <definedName name="Header_Row" localSheetId="0">ROW(#REF!)</definedName>
    <definedName name="Header_Row">ROW(#REF!)</definedName>
    <definedName name="heading_2">#REF!</definedName>
    <definedName name="HedgeDebtDebt">#REF!</definedName>
    <definedName name="Hello">#N/A</definedName>
    <definedName name="Hello5">#N/A</definedName>
    <definedName name="help" localSheetId="1" hidden="1">{#N/A,#N/A,FALSE,"ZLDebtMaturity";#N/A,#N/A,FALSE,"FCDebtMaturity";#N/A,#N/A,FALSE,"ZM3DebtMaturity";#N/A,#N/A,FALSE,"ZM2DebtMaturity";#N/A,#N/A,FALSE,"zm1DebtMaturity";#N/A,#N/A,FALSE,"ConsZM123DebtMaturity"}</definedName>
    <definedName name="help" localSheetId="0" hidden="1">{#N/A,#N/A,FALSE,"ZLDebtMaturity";#N/A,#N/A,FALSE,"FCDebtMaturity";#N/A,#N/A,FALSE,"ZM3DebtMaturity";#N/A,#N/A,FALSE,"ZM2DebtMaturity";#N/A,#N/A,FALSE,"zm1DebtMaturity";#N/A,#N/A,FALSE,"ConsZM123DebtMaturity"}</definedName>
    <definedName name="help" hidden="1">{#N/A,#N/A,FALSE,"ZLDebtMaturity";#N/A,#N/A,FALSE,"FCDebtMaturity";#N/A,#N/A,FALSE,"ZM3DebtMaturity";#N/A,#N/A,FALSE,"ZM2DebtMaturity";#N/A,#N/A,FALSE,"zm1DebtMaturity";#N/A,#N/A,FALSE,"ConsZM123DebtMaturity"}</definedName>
    <definedName name="help1" localSheetId="1" hidden="1">{#N/A,#N/A,FALSE,"ZLDebtMaturity";#N/A,#N/A,FALSE,"FCDebtMaturity";#N/A,#N/A,FALSE,"ZM3DebtMaturity";#N/A,#N/A,FALSE,"ZM2DebtMaturity";#N/A,#N/A,FALSE,"zm1DebtMaturity";#N/A,#N/A,FALSE,"ConsZM123DebtMaturity"}</definedName>
    <definedName name="help1" localSheetId="0" hidden="1">{#N/A,#N/A,FALSE,"ZLDebtMaturity";#N/A,#N/A,FALSE,"FCDebtMaturity";#N/A,#N/A,FALSE,"ZM3DebtMaturity";#N/A,#N/A,FALSE,"ZM2DebtMaturity";#N/A,#N/A,FALSE,"zm1DebtMaturity";#N/A,#N/A,FALSE,"ConsZM123DebtMaturity"}</definedName>
    <definedName name="help1" hidden="1">{#N/A,#N/A,FALSE,"ZLDebtMaturity";#N/A,#N/A,FALSE,"FCDebtMaturity";#N/A,#N/A,FALSE,"ZM3DebtMaturity";#N/A,#N/A,FALSE,"ZM2DebtMaturity";#N/A,#N/A,FALSE,"zm1DebtMaturity";#N/A,#N/A,FALSE,"ConsZM123DebtMaturity"}</definedName>
    <definedName name="hgjghjghjk" localSheetId="1">'BOV TABLES'!hgjghjghjk</definedName>
    <definedName name="hgjghjghjk" localSheetId="15">'High NOI'!hgjghjghjk</definedName>
    <definedName name="hgjghjghjk" localSheetId="17">'High Payroll'!hgjghjghjk</definedName>
    <definedName name="hgjghjghjk" localSheetId="18">'High RETax'!hgjghjghjk</definedName>
    <definedName name="hgjghjghjk" localSheetId="9">'Low NOI'!hgjghjghjk</definedName>
    <definedName name="hgjghjghjk" localSheetId="11">'Low Payroll'!hgjghjghjk</definedName>
    <definedName name="hgjghjghjk" localSheetId="12">'Low RETax'!hgjghjghjk</definedName>
    <definedName name="hgjghjghjk" localSheetId="3">'Middle NOI'!hgjghjghjk</definedName>
    <definedName name="hgjghjghjk" localSheetId="5">'Middle Payroll'!hgjghjghjk</definedName>
    <definedName name="hgjghjghjk" localSheetId="6">'Middle RETax'!hgjghjghjk</definedName>
    <definedName name="hgjghjghjk" localSheetId="0">Summary!hgjghjghjk</definedName>
    <definedName name="hgjghjghjk">'High NOI'!hgjghjghjk</definedName>
    <definedName name="hh" localSheetId="1">'BOV TABLES'!hh</definedName>
    <definedName name="hh" localSheetId="15">'High NOI'!hh</definedName>
    <definedName name="hh" localSheetId="17">'High Payroll'!hh</definedName>
    <definedName name="hh" localSheetId="18">'High RETax'!hh</definedName>
    <definedName name="hh" localSheetId="9">'Low NOI'!hh</definedName>
    <definedName name="hh" localSheetId="11">'Low Payroll'!hh</definedName>
    <definedName name="hh" localSheetId="12">'Low RETax'!hh</definedName>
    <definedName name="hh" localSheetId="3">'Middle NOI'!hh</definedName>
    <definedName name="hh" localSheetId="5">'Middle Payroll'!hh</definedName>
    <definedName name="hh" localSheetId="6">'Middle RETax'!hh</definedName>
    <definedName name="hh" localSheetId="0">Summary!hh</definedName>
    <definedName name="hh">'High NOI'!hh</definedName>
    <definedName name="hhh" localSheetId="1" hidden="1">{#N/A,#N/A,FALSE,"Summary"}</definedName>
    <definedName name="hhh" localSheetId="18" hidden="1">{#N/A,#N/A,FALSE,"Summary"}</definedName>
    <definedName name="hhh" localSheetId="12" hidden="1">{#N/A,#N/A,FALSE,"Summary"}</definedName>
    <definedName name="hhh" localSheetId="6" hidden="1">{#N/A,#N/A,FALSE,"Summary"}</definedName>
    <definedName name="hhh" localSheetId="0" hidden="1">{#N/A,#N/A,FALSE,"Summary"}</definedName>
    <definedName name="hhh" hidden="1">{#N/A,#N/A,FALSE,"Summary"}</definedName>
    <definedName name="hhhhhhhhhhhh" localSheetId="1" hidden="1">{#N/A,#N/A,FALSE,"CCC ACC Budget";#N/A,#N/A,FALSE,"Variance";#N/A,#N/A,FALSE,"CCC Rent Detail";#N/A,#N/A,FALSE,"COMMON AREA";#N/A,#N/A,FALSE,"CCC Electric Inclusion";#N/A,#N/A,FALSE,"CCC Opex Detail";#N/A,#N/A,FALSE,"CCC RE Tax Detail";#N/A,#N/A,FALSE,"CCC Chilled Wtr Inclusion";#N/A,#N/A,FALSE,"CCC OTHVAC ";#N/A,#N/A,FALSE,"CCC INPUT"}</definedName>
    <definedName name="hhhhhhhhhhhh" localSheetId="0" hidden="1">{#N/A,#N/A,FALSE,"CCC ACC Budget";#N/A,#N/A,FALSE,"Variance";#N/A,#N/A,FALSE,"CCC Rent Detail";#N/A,#N/A,FALSE,"COMMON AREA";#N/A,#N/A,FALSE,"CCC Electric Inclusion";#N/A,#N/A,FALSE,"CCC Opex Detail";#N/A,#N/A,FALSE,"CCC RE Tax Detail";#N/A,#N/A,FALSE,"CCC Chilled Wtr Inclusion";#N/A,#N/A,FALSE,"CCC OTHVAC ";#N/A,#N/A,FALSE,"CCC INPUT"}</definedName>
    <definedName name="hhhhhhhhhhhh" hidden="1">{#N/A,#N/A,FALSE,"CCC ACC Budget";#N/A,#N/A,FALSE,"Variance";#N/A,#N/A,FALSE,"CCC Rent Detail";#N/A,#N/A,FALSE,"COMMON AREA";#N/A,#N/A,FALSE,"CCC Electric Inclusion";#N/A,#N/A,FALSE,"CCC Opex Detail";#N/A,#N/A,FALSE,"CCC RE Tax Detail";#N/A,#N/A,FALSE,"CCC Chilled Wtr Inclusion";#N/A,#N/A,FALSE,"CCC OTHVAC ";#N/A,#N/A,FALSE,"CCC INPUT"}</definedName>
    <definedName name="HI" localSheetId="19" hidden="1">#REF!</definedName>
    <definedName name="HI" localSheetId="15" hidden="1">#REF!</definedName>
    <definedName name="HI" localSheetId="17" hidden="1">#REF!</definedName>
    <definedName name="HI" localSheetId="18" hidden="1">#REF!</definedName>
    <definedName name="HI" localSheetId="13" hidden="1">#REF!</definedName>
    <definedName name="HI" localSheetId="9" hidden="1">#REF!</definedName>
    <definedName name="HI" localSheetId="11" hidden="1">#REF!</definedName>
    <definedName name="HI" localSheetId="12" hidden="1">#REF!</definedName>
    <definedName name="HI" localSheetId="7" hidden="1">#REF!</definedName>
    <definedName name="HI" localSheetId="3" hidden="1">#REF!</definedName>
    <definedName name="HI" localSheetId="5" hidden="1">#REF!</definedName>
    <definedName name="HI" localSheetId="6" hidden="1">#REF!</definedName>
    <definedName name="HI" hidden="1">#REF!</definedName>
    <definedName name="HiddenRows">#REF!</definedName>
    <definedName name="high">#REF!</definedName>
    <definedName name="hiia">#REF!</definedName>
    <definedName name="hiib">#REF!</definedName>
    <definedName name="HIST_TAX_RATE">#REF!</definedName>
    <definedName name="Historical_CF_Presentation" localSheetId="1" hidden="1">#REF!</definedName>
    <definedName name="Historical_CF_Presentation" localSheetId="0" hidden="1">#REF!</definedName>
    <definedName name="Historical_CF_Presentation" hidden="1">#REF!</definedName>
    <definedName name="hjf"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hjh" localSheetId="1">'BOV TABLES'!hjhjhjh</definedName>
    <definedName name="hjhjhjh" localSheetId="15">'High NOI'!hjhjhjh</definedName>
    <definedName name="hjhjhjh" localSheetId="17">'High Payroll'!hjhjhjh</definedName>
    <definedName name="hjhjhjh" localSheetId="18">'High RETax'!hjhjhjh</definedName>
    <definedName name="hjhjhjh" localSheetId="9">'Low NOI'!hjhjhjh</definedName>
    <definedName name="hjhjhjh" localSheetId="11">'Low Payroll'!hjhjhjh</definedName>
    <definedName name="hjhjhjh" localSheetId="12">'Low RETax'!hjhjhjh</definedName>
    <definedName name="hjhjhjh" localSheetId="3">'Middle NOI'!hjhjhjh</definedName>
    <definedName name="hjhjhjh" localSheetId="5">'Middle Payroll'!hjhjhjh</definedName>
    <definedName name="hjhjhjh" localSheetId="6">'Middle RETax'!hjhjhjh</definedName>
    <definedName name="hjhjhjh" localSheetId="0">Summary!hjhjhjh</definedName>
    <definedName name="hjhjhjh">'High NOI'!hjhjhjh</definedName>
    <definedName name="HMLkUp" localSheetId="1" hidden="1">#REF!</definedName>
    <definedName name="HMLkUp" localSheetId="0" hidden="1">#REF!</definedName>
    <definedName name="HMLkUp" hidden="1">#REF!</definedName>
    <definedName name="hmnxghj" localSheetId="1" hidden="1">{"CF",#N/A,FALSE,"Cash Flow";"RET",#N/A,FALSE,"Returns";"NPV",#N/A,FALSE,"Values";"ASMPT",#N/A,FALSE,"Assumptions"}</definedName>
    <definedName name="hmnxghj" localSheetId="0" hidden="1">{"CF",#N/A,FALSE,"Cash Flow";"RET",#N/A,FALSE,"Returns";"NPV",#N/A,FALSE,"Values";"ASMPT",#N/A,FALSE,"Assumptions"}</definedName>
    <definedName name="hmnxghj" hidden="1">{"CF",#N/A,FALSE,"Cash Flow";"RET",#N/A,FALSE,"Returns";"NPV",#N/A,FALSE,"Values";"ASMPT",#N/A,FALSE,"Assumptions"}</definedName>
    <definedName name="HMSeek" localSheetId="1" hidden="1">#REF!</definedName>
    <definedName name="HMSeek" localSheetId="0" hidden="1">#REF!</definedName>
    <definedName name="HMSeek" hidden="1">#REF!</definedName>
    <definedName name="hn._I006" localSheetId="1" hidden="1">#REF!</definedName>
    <definedName name="hn._I006" localSheetId="0" hidden="1">#REF!</definedName>
    <definedName name="hn._I006" hidden="1">#REF!</definedName>
    <definedName name="hn._I018" localSheetId="1" hidden="1">#REF!</definedName>
    <definedName name="hn._I018" localSheetId="0" hidden="1">#REF!</definedName>
    <definedName name="hn._I018" hidden="1">#REF!</definedName>
    <definedName name="hn._I024" localSheetId="1" hidden="1">#REF!</definedName>
    <definedName name="hn._I024" localSheetId="0"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localSheetId="1" hidden="1">#REF!,#REF!,#REF!,#REF!,#REF!,#REF!,#REF!,#REF!,#REF!,#REF!</definedName>
    <definedName name="hn.ConvertZero1" localSheetId="0" hidden="1">#REF!,#REF!,#REF!,#REF!,#REF!,#REF!,#REF!,#REF!,#REF!,#REF!</definedName>
    <definedName name="hn.ConvertZero1" hidden="1">#REF!,#REF!,#REF!,#REF!,#REF!,#REF!,#REF!,#REF!,#REF!,#REF!</definedName>
    <definedName name="hn.ConvertZero2" localSheetId="1" hidden="1">#REF!,#REF!,#REF!,#REF!,#REF!,#REF!,#REF!,#REF!</definedName>
    <definedName name="hn.ConvertZero2" localSheetId="0" hidden="1">#REF!,#REF!,#REF!,#REF!,#REF!,#REF!,#REF!,#REF!</definedName>
    <definedName name="hn.ConvertZero2" hidden="1">#REF!,#REF!,#REF!,#REF!,#REF!,#REF!,#REF!,#REF!</definedName>
    <definedName name="hn.ConvertZero3" localSheetId="1" hidden="1">#REF!,#REF!,#REF!,#REF!,#REF!</definedName>
    <definedName name="hn.ConvertZero3" localSheetId="0" hidden="1">#REF!,#REF!,#REF!,#REF!,#REF!</definedName>
    <definedName name="hn.ConvertZero3" hidden="1">#REF!,#REF!,#REF!,#REF!,#REF!</definedName>
    <definedName name="hn.ConvertZero4" localSheetId="1" hidden="1">#REF!,#REF!,#REF!,#REF!,#REF!,#REF!,#REF!,#REF!</definedName>
    <definedName name="hn.ConvertZero4" localSheetId="0" hidden="1">#REF!,#REF!,#REF!,#REF!,#REF!,#REF!,#REF!,#REF!</definedName>
    <definedName name="hn.ConvertZero4" hidden="1">#REF!,#REF!,#REF!,#REF!,#REF!,#REF!,#REF!,#REF!</definedName>
    <definedName name="hn.ConvertZeroUnhide1" hidden="1">#REF!,#REF!,#REF!</definedName>
    <definedName name="hn.CopyforPR" hidden="1">#REF!</definedName>
    <definedName name="hn.Delete015" localSheetId="1" hidden="1">#REF!,#REF!,#REF!,#REF!,#REF!</definedName>
    <definedName name="hn.Delete015" localSheetId="18" hidden="1">#REF!,#REF!,#REF!,#REF!</definedName>
    <definedName name="hn.Delete015" localSheetId="12" hidden="1">#REF!,#REF!,#REF!,#REF!</definedName>
    <definedName name="hn.Delete015" localSheetId="6" hidden="1">#REF!,#REF!,#REF!,#REF!</definedName>
    <definedName name="hn.Delete015" localSheetId="0" hidden="1">#REF!,#REF!,#REF!,#REF!,#REF!</definedName>
    <definedName name="hn.Delete015" hidden="1">#REF!,#REF!,#REF!,#REF!,#REF!</definedName>
    <definedName name="hn.domestic" localSheetId="1" hidden="1">#REF!</definedName>
    <definedName name="hn.domestic" localSheetId="0" hidden="1">#REF!</definedName>
    <definedName name="hn.domestic" hidden="1">#REF!</definedName>
    <definedName name="hn.DZ_MultByFXRates" localSheetId="1" hidden="1">#REF!,#REF!,#REF!,#REF!</definedName>
    <definedName name="hn.DZ_MultByFXRates" localSheetId="18" hidden="1">#REF!,#REF!,#REF!,#REF!</definedName>
    <definedName name="hn.DZ_MultByFXRates" localSheetId="12" hidden="1">#REF!,#REF!,#REF!,#REF!</definedName>
    <definedName name="hn.DZ_MultByFXRates" localSheetId="6" hidden="1">#REF!,#REF!,#REF!,#REF!</definedName>
    <definedName name="hn.DZ_MultByFXRates" localSheetId="0" hidden="1">#REF!,#REF!,#REF!,#REF!</definedName>
    <definedName name="hn.DZ_MultByFXRates" hidden="1">#REF!,#REF!,#REF!,#REF!</definedName>
    <definedName name="hn.ExtDb" hidden="1">FALSE</definedName>
    <definedName name="hn.FromMain" localSheetId="1" hidden="1">#REF!</definedName>
    <definedName name="hn.FromMain" localSheetId="0" hidden="1">#REF!</definedName>
    <definedName name="hn.FromMain" hidden="1">#REF!</definedName>
    <definedName name="hn.FromMain1" localSheetId="1" hidden="1">#REF!</definedName>
    <definedName name="hn.FromMain1" localSheetId="0"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localSheetId="1" hidden="1">#REF!,#REF!,#REF!,#REF!,#REF!,#REF!,#REF!</definedName>
    <definedName name="hn.LTM_MultByFXRates" localSheetId="0" hidden="1">#REF!,#REF!,#REF!,#REF!,#REF!,#REF!,#REF!</definedName>
    <definedName name="hn.LTM_MultByFXRates" hidden="1">#REF!,#REF!,#REF!,#REF!,#REF!,#REF!,#REF!</definedName>
    <definedName name="hn.LTMData" hidden="1">#REF!</definedName>
    <definedName name="hn.ModelType" hidden="1">"DEAL"</definedName>
    <definedName name="hn.ModelVersion" hidden="1">1</definedName>
    <definedName name="hn.MultbyFXRates" localSheetId="1" hidden="1">#REF!,#REF!,#REF!,#REF!,#REF!,#REF!,#REF!</definedName>
    <definedName name="hn.MultbyFXRates" localSheetId="0" hidden="1">#REF!,#REF!,#REF!,#REF!,#REF!,#REF!,#REF!</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definedName>
    <definedName name="hn.MultByFXRatesTop2" hidden="1">#REF!,#REF!,#REF!,#REF!,#REF!,#REF!</definedName>
    <definedName name="hn.MultByFXRatesTop3" hidden="1">#REF!,#REF!,#REF!,#REF!,#REF!,#REF!</definedName>
    <definedName name="hn.MultByFXRatesTop4" hidden="1">#REF!,#REF!,#REF!,#REF!,#REF!,#REF!</definedName>
    <definedName name="hn.MultByFXRatesTop5" hidden="1">#REF!,#REF!,#REF!,#REF!,#REF!,#REF!</definedName>
    <definedName name="hn.MultByFXRatesTop6" hidden="1">#REF!,#REF!,#REF!,#REF!,#REF!,#REF!</definedName>
    <definedName name="hn.MultByFXRatesTop7" hidden="1">#REF!,#REF!,#REF!,#REF!,#REF!,#REF!</definedName>
    <definedName name="hn.NoUpload" hidden="1">0</definedName>
    <definedName name="hn.ParityCheck" hidden="1">#REF!</definedName>
    <definedName name="hn.PrivateLTMYear" hidden="1">#REF!</definedName>
    <definedName name="hn.USLast" hidden="1">#REF!</definedName>
    <definedName name="hn.YearLabel" hidden="1">#REF!</definedName>
    <definedName name="ho">#REF!</definedName>
    <definedName name="HO_percent" localSheetId="1">#REF!</definedName>
    <definedName name="HO_percent" localSheetId="0">#REF!</definedName>
    <definedName name="HO_percent">#REF!</definedName>
    <definedName name="hod" localSheetId="1" hidden="1">{#N/A,#N/A,FALSE,"TS";#N/A,#N/A,FALSE,"Combo";#N/A,#N/A,FALSE,"FAIR";#N/A,#N/A,FALSE,"RBC";#N/A,#N/A,FALSE,"xxxx";#N/A,#N/A,FALSE,"A_D";#N/A,#N/A,FALSE,"WACC";#N/A,#N/A,FALSE,"DCF";#N/A,#N/A,FALSE,"LBO";#N/A,#N/A,FALSE,"AcqMults";#N/A,#N/A,FALSE,"CompMults"}</definedName>
    <definedName name="hod" localSheetId="0"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ld">#REF!</definedName>
    <definedName name="HoldingPeriod">#REF!</definedName>
    <definedName name="HoldLength">#REF!</definedName>
    <definedName name="Holidays">#REF!</definedName>
    <definedName name="hope" localSheetId="1" hidden="1">{#N/A,#N/A,FALSE,"LP Exp";#N/A,#N/A,FALSE,"Salary";#N/A,#N/A,FALSE,"Admin Exp";#N/A,#N/A,FALSE,"QTS Bud";#N/A,#N/A,FALSE,"Marketing"}</definedName>
    <definedName name="hope" localSheetId="0" hidden="1">{#N/A,#N/A,FALSE,"LP Exp";#N/A,#N/A,FALSE,"Salary";#N/A,#N/A,FALSE,"Admin Exp";#N/A,#N/A,FALSE,"QTS Bud";#N/A,#N/A,FALSE,"Marketing"}</definedName>
    <definedName name="hope" hidden="1">{#N/A,#N/A,FALSE,"LP Exp";#N/A,#N/A,FALSE,"Salary";#N/A,#N/A,FALSE,"Admin Exp";#N/A,#N/A,FALSE,"QTS Bud";#N/A,#N/A,FALSE,"Marketing"}</definedName>
    <definedName name="hope_condo" localSheetId="1" hidden="1">{#N/A,#N/A,FALSE,"LP Exp";#N/A,#N/A,FALSE,"Salary";#N/A,#N/A,FALSE,"Admin Exp";#N/A,#N/A,FALSE,"QTS Bud";#N/A,#N/A,FALSE,"Marketing"}</definedName>
    <definedName name="hope_condo" localSheetId="0" hidden="1">{#N/A,#N/A,FALSE,"LP Exp";#N/A,#N/A,FALSE,"Salary";#N/A,#N/A,FALSE,"Admin Exp";#N/A,#N/A,FALSE,"QTS Bud";#N/A,#N/A,FALSE,"Marketing"}</definedName>
    <definedName name="hope_condo" hidden="1">{#N/A,#N/A,FALSE,"LP Exp";#N/A,#N/A,FALSE,"Salary";#N/A,#N/A,FALSE,"Admin Exp";#N/A,#N/A,FALSE,"QTS Bud";#N/A,#N/A,FALSE,"Marketing"}</definedName>
    <definedName name="Hours5by16">#REF!</definedName>
    <definedName name="HoursHoliday">#REF!</definedName>
    <definedName name="HoursNoHoliday">#REF!</definedName>
    <definedName name="houy" localSheetId="1" hidden="1">{#N/A,#N/A,FALSE,"AD_Purchase";#N/A,#N/A,FALSE,"Credit";#N/A,#N/A,FALSE,"PF Acquisition";#N/A,#N/A,FALSE,"PF Offering"}</definedName>
    <definedName name="houy" localSheetId="0" hidden="1">{#N/A,#N/A,FALSE,"AD_Purchase";#N/A,#N/A,FALSE,"Credit";#N/A,#N/A,FALSE,"PF Acquisition";#N/A,#N/A,FALSE,"PF Offering"}</definedName>
    <definedName name="houy" hidden="1">{#N/A,#N/A,FALSE,"AD_Purchase";#N/A,#N/A,FALSE,"Credit";#N/A,#N/A,FALSE,"PF Acquisition";#N/A,#N/A,FALSE,"PF Offering"}</definedName>
    <definedName name="HPERIOD" localSheetId="1">#REF!</definedName>
    <definedName name="HPERIOD" localSheetId="0">#REF!</definedName>
    <definedName name="HPERIOD">#REF!</definedName>
    <definedName name="hrt"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sfdhs" hidden="1">#REF!</definedName>
    <definedName name="hssssa" localSheetId="1" hidden="1">{"summary",#N/A,TRUE,"SUMMARY";"rents",#N/A,TRUE,"RENTS";"costs",#N/A,TRUE,"COSTS";#N/A,#N/A,TRUE,"ADJUST";"mortgages",#N/A,TRUE,"FINANCING";"base",#N/A,TRUE,"PROJECTIONS";"five",#N/A,TRUE,"PROJECTIONS";"ten",#N/A,TRUE,"PROJECTIONS"}</definedName>
    <definedName name="hssssa" localSheetId="0" hidden="1">{"summary",#N/A,TRUE,"SUMMARY";"rents",#N/A,TRUE,"RENTS";"costs",#N/A,TRUE,"COSTS";#N/A,#N/A,TRUE,"ADJUST";"mortgages",#N/A,TRUE,"FINANCING";"base",#N/A,TRUE,"PROJECTIONS";"five",#N/A,TRUE,"PROJECTIONS";"ten",#N/A,TRUE,"PROJECTIONS"}</definedName>
    <definedName name="hssssa" hidden="1">{"summary",#N/A,TRUE,"SUMMARY";"rents",#N/A,TRUE,"RENTS";"costs",#N/A,TRUE,"COSTS";#N/A,#N/A,TRUE,"ADJUST";"mortgages",#N/A,TRUE,"FINANCING";"base",#N/A,TRUE,"PROJECTIONS";"five",#N/A,TRUE,"PROJECTIONS";"ten",#N/A,TRUE,"PROJECTIONS"}</definedName>
    <definedName name="html" localSheetId="1" hidden="1">{"'Assump'!$F$6:$J$6"}</definedName>
    <definedName name="html" localSheetId="15" hidden="1">{"'Assump'!$F$6:$J$6"}</definedName>
    <definedName name="html" localSheetId="17" hidden="1">{"'Assump'!$F$6:$J$6"}</definedName>
    <definedName name="html" localSheetId="18" hidden="1">{"'Assump'!$F$6:$J$6"}</definedName>
    <definedName name="html" localSheetId="9" hidden="1">{"'Assump'!$F$6:$J$6"}</definedName>
    <definedName name="html" localSheetId="11" hidden="1">{"'Assump'!$F$6:$J$6"}</definedName>
    <definedName name="html" localSheetId="12" hidden="1">{"'Assump'!$F$6:$J$6"}</definedName>
    <definedName name="html" localSheetId="3" hidden="1">{"'Assump'!$F$6:$J$6"}</definedName>
    <definedName name="html" localSheetId="5" hidden="1">{"'Assump'!$F$6:$J$6"}</definedName>
    <definedName name="html" localSheetId="6" hidden="1">{"'Assump'!$F$6:$J$6"}</definedName>
    <definedName name="html" localSheetId="0" hidden="1">{"'Assump'!$F$6:$J$6"}</definedName>
    <definedName name="html" hidden="1">{"'Assump'!$F$6:$J$6"}</definedName>
    <definedName name="HTML_CodePage" hidden="1">1252</definedName>
    <definedName name="HTML_Control" localSheetId="1" hidden="1">{"'Assump'!$F$6:$J$6"}</definedName>
    <definedName name="HTML_Control" localSheetId="15" hidden="1">{"'Assump'!$F$6:$J$6"}</definedName>
    <definedName name="HTML_Control" localSheetId="17" hidden="1">{"'Assump'!$F$6:$J$6"}</definedName>
    <definedName name="HTML_Control" localSheetId="18" hidden="1">{"'Assump'!$F$6:$J$6"}</definedName>
    <definedName name="HTML_Control" localSheetId="9" hidden="1">{"'Assump'!$F$6:$J$6"}</definedName>
    <definedName name="HTML_Control" localSheetId="11" hidden="1">{"'Assump'!$F$6:$J$6"}</definedName>
    <definedName name="HTML_Control" localSheetId="12" hidden="1">{"'Assump'!$F$6:$J$6"}</definedName>
    <definedName name="HTML_Control" localSheetId="3" hidden="1">{"'Assump'!$F$6:$J$6"}</definedName>
    <definedName name="HTML_Control" localSheetId="5" hidden="1">{"'Assump'!$F$6:$J$6"}</definedName>
    <definedName name="HTML_Control" localSheetId="6" hidden="1">{"'Assump'!$F$6:$J$6"}</definedName>
    <definedName name="HTML_Control" localSheetId="0" hidden="1">{"'Assump'!$F$6:$J$6"}</definedName>
    <definedName name="HTML_Control" hidden="1">{"'Assump'!$F$6:$J$6"}</definedName>
    <definedName name="HTML_Description" hidden="1">""</definedName>
    <definedName name="HTML_Email" hidden="1">""</definedName>
    <definedName name="HTML_Header" hidden="1">"Assump"</definedName>
    <definedName name="HTML_LastUpdate" hidden="1">"7/24/98"</definedName>
    <definedName name="HTML_LineAfter" hidden="1">FALSE</definedName>
    <definedName name="HTML_LineBefore" hidden="1">FALSE</definedName>
    <definedName name="HTML_Name" hidden="1">"Russell Caplin"</definedName>
    <definedName name="HTML_OBDlg2" hidden="1">TRUE</definedName>
    <definedName name="HTML_OBDlg3" hidden="1">TRUE</definedName>
    <definedName name="HTML_OBDlg4" hidden="1">TRUE</definedName>
    <definedName name="HTML_OS" hidden="1">0</definedName>
    <definedName name="HTML_PathFile" hidden="1">"C:\acg\MyHTML.htm"</definedName>
    <definedName name="HTML_PathTemplate" hidden="1">"J:\REIT\Dec 00\html\Bs09-00.htm"</definedName>
    <definedName name="HTML_Title" hidden="1">"ashish"</definedName>
    <definedName name="HTML1_10" hidden="1">""</definedName>
    <definedName name="HTML1_11" hidden="1">1</definedName>
    <definedName name="HTML1_12" hidden="1">"C:\INTRANET\GERMANY.htm"</definedName>
    <definedName name="HTML1_2" hidden="1">1</definedName>
    <definedName name="HTML1_3" hidden="1">"PP_EUR"</definedName>
    <definedName name="HTML1_4" hidden="1">"Germany"</definedName>
    <definedName name="HTML1_5" hidden="1">""</definedName>
    <definedName name="HTML1_6" hidden="1">-4146</definedName>
    <definedName name="HTML1_7" hidden="1">-4146</definedName>
    <definedName name="HTML1_8" hidden="1">"8/31/96"</definedName>
    <definedName name="HTML1_9" hidden="1">""</definedName>
    <definedName name="HTML2_10" hidden="1">""</definedName>
    <definedName name="HTML2_11" hidden="1">-4146</definedName>
    <definedName name="HTML2_12" hidden="1">"C:\My Documents\Intranet\profit plan\HTML\GERMANY.htm"</definedName>
    <definedName name="HTML2_2" hidden="1">1</definedName>
    <definedName name="HTML2_3" hidden="1">""</definedName>
    <definedName name="HTML2_4" hidden="1">""</definedName>
    <definedName name="HTML2_5" hidden="1">""</definedName>
    <definedName name="HTML2_6" hidden="1">1</definedName>
    <definedName name="HTML2_7" hidden="1">1</definedName>
    <definedName name="HTML2_8" hidden="1">""</definedName>
    <definedName name="HTML2_9" hidden="1">""</definedName>
    <definedName name="HTMLCount" hidden="1">2</definedName>
    <definedName name="htmlnew" localSheetId="1" hidden="1">{"'Assump'!$F$6:$J$6"}</definedName>
    <definedName name="htmlnew" localSheetId="15" hidden="1">{"'Assump'!$F$6:$J$6"}</definedName>
    <definedName name="htmlnew" localSheetId="17" hidden="1">{"'Assump'!$F$6:$J$6"}</definedName>
    <definedName name="htmlnew" localSheetId="18" hidden="1">{"'Assump'!$F$6:$J$6"}</definedName>
    <definedName name="htmlnew" localSheetId="9" hidden="1">{"'Assump'!$F$6:$J$6"}</definedName>
    <definedName name="htmlnew" localSheetId="11" hidden="1">{"'Assump'!$F$6:$J$6"}</definedName>
    <definedName name="htmlnew" localSheetId="12" hidden="1">{"'Assump'!$F$6:$J$6"}</definedName>
    <definedName name="htmlnew" localSheetId="3" hidden="1">{"'Assump'!$F$6:$J$6"}</definedName>
    <definedName name="htmlnew" localSheetId="5" hidden="1">{"'Assump'!$F$6:$J$6"}</definedName>
    <definedName name="htmlnew" localSheetId="6" hidden="1">{"'Assump'!$F$6:$J$6"}</definedName>
    <definedName name="htmlnew" localSheetId="0" hidden="1">{"'Assump'!$F$6:$J$6"}</definedName>
    <definedName name="htmlnew" hidden="1">{"'Assump'!$F$6:$J$6"}</definedName>
    <definedName name="huh" localSheetId="1" hidden="1">{#N/A,#N/A,FALSE,"Assumptions";#N/A,#N/A,FALSE,"Impact Assumptions";#N/A,#N/A,FALSE,"10-Yr - detail";#N/A,#N/A,FALSE,"1,5,10 yr comp";#N/A,#N/A,FALSE,"Lse-Exp.";#N/A,#N/A,FALSE,"Rent Roll";#N/A,#N/A,FALSE,"Historical (2)";#N/A,#N/A,FALSE,"RET's";#N/A,#N/A,FALSE,"Lease Rollover"}</definedName>
    <definedName name="huh" localSheetId="0" hidden="1">{#N/A,#N/A,FALSE,"Assumptions";#N/A,#N/A,FALSE,"Impact Assumptions";#N/A,#N/A,FALSE,"10-Yr - detail";#N/A,#N/A,FALSE,"1,5,10 yr comp";#N/A,#N/A,FALSE,"Lse-Exp.";#N/A,#N/A,FALSE,"Rent Roll";#N/A,#N/A,FALSE,"Historical (2)";#N/A,#N/A,FALSE,"RET's";#N/A,#N/A,FALSE,"Lease Rollover"}</definedName>
    <definedName name="huh" hidden="1">{#N/A,#N/A,FALSE,"Assumptions";#N/A,#N/A,FALSE,"Impact Assumptions";#N/A,#N/A,FALSE,"10-Yr - detail";#N/A,#N/A,FALSE,"1,5,10 yr comp";#N/A,#N/A,FALSE,"Lse-Exp.";#N/A,#N/A,FALSE,"Rent Roll";#N/A,#N/A,FALSE,"Historical (2)";#N/A,#N/A,FALSE,"RET's";#N/A,#N/A,FALSE,"Lease Rollover"}</definedName>
    <definedName name="hum" localSheetId="1" hidden="1">{"RATES",#N/A,FALSE,"RECOVERY RATES";"CONTRIBUTIONS",#N/A,FALSE,"RECOVERY RATES";"GLA CATEGORY SUMMARY",#N/A,FALSE,"RECOVERY RATES"}</definedName>
    <definedName name="hum" localSheetId="0" hidden="1">{"RATES",#N/A,FALSE,"RECOVERY RATES";"CONTRIBUTIONS",#N/A,FALSE,"RECOVERY RATES";"GLA CATEGORY SUMMARY",#N/A,FALSE,"RECOVERY RATES"}</definedName>
    <definedName name="hum" hidden="1">{"RATES",#N/A,FALSE,"RECOVERY RATES";"CONTRIBUTIONS",#N/A,FALSE,"RECOVERY RATES";"GLA CATEGORY SUMMARY",#N/A,FALSE,"RECOVERY RATES"}</definedName>
    <definedName name="HUMRES1">#REF!</definedName>
    <definedName name="HUMRES2">#REF!</definedName>
    <definedName name="HURDLE">#REF!</definedName>
    <definedName name="Hurdle_2">#REF!</definedName>
    <definedName name="i_copycount">#REF!</definedName>
    <definedName name="i_currentcount">#REF!</definedName>
    <definedName name="I_JVPropertyTypeSelector">#REF!</definedName>
    <definedName name="IBES">#N/A</definedName>
    <definedName name="IC_COM1000" localSheetId="1">#REF!</definedName>
    <definedName name="IC_COM1000" localSheetId="0">#REF!</definedName>
    <definedName name="IC_COM1000">#REF!</definedName>
    <definedName name="IC_COM1010" localSheetId="1">#REF!</definedName>
    <definedName name="IC_COM1010" localSheetId="0">#REF!</definedName>
    <definedName name="IC_COM1010">#REF!</definedName>
    <definedName name="IC_COM1020" localSheetId="1">#REF!</definedName>
    <definedName name="IC_COM1020" localSheetId="0">#REF!</definedName>
    <definedName name="IC_COM1020">#REF!</definedName>
    <definedName name="IC_COM1030" localSheetId="1">#REF!</definedName>
    <definedName name="IC_COM1030" localSheetId="0">#REF!</definedName>
    <definedName name="IC_COM1030">#REF!</definedName>
    <definedName name="IC_COM1040" localSheetId="1">#REF!</definedName>
    <definedName name="IC_COM1040" localSheetId="0">#REF!</definedName>
    <definedName name="IC_COM1040">#REF!</definedName>
    <definedName name="IC_COM1050" localSheetId="1">#REF!</definedName>
    <definedName name="IC_COM1050" localSheetId="0">#REF!</definedName>
    <definedName name="IC_COM1050">#REF!</definedName>
    <definedName name="IC_COM1051" localSheetId="1">#REF!</definedName>
    <definedName name="IC_COM1051" localSheetId="0">#REF!</definedName>
    <definedName name="IC_COM1051">#REF!</definedName>
    <definedName name="IC_COM1052" localSheetId="1">#REF!</definedName>
    <definedName name="IC_COM1052" localSheetId="0">#REF!</definedName>
    <definedName name="IC_COM1052">#REF!</definedName>
    <definedName name="IC_COM1055" localSheetId="1">#REF!</definedName>
    <definedName name="IC_COM1055" localSheetId="0">#REF!</definedName>
    <definedName name="IC_COM1055">#REF!</definedName>
    <definedName name="IC_COM1056" localSheetId="1">#REF!</definedName>
    <definedName name="IC_COM1056" localSheetId="0">#REF!</definedName>
    <definedName name="IC_COM1056">#REF!</definedName>
    <definedName name="IC_COM1057" localSheetId="1">#REF!</definedName>
    <definedName name="IC_COM1057" localSheetId="0">#REF!</definedName>
    <definedName name="IC_COM1057">#REF!</definedName>
    <definedName name="IC_COM1180" localSheetId="1">#REF!</definedName>
    <definedName name="IC_COM1180" localSheetId="0">#REF!</definedName>
    <definedName name="IC_COM1180">#REF!</definedName>
    <definedName name="IC_COM1190" localSheetId="1">#REF!</definedName>
    <definedName name="IC_COM1190" localSheetId="0">#REF!</definedName>
    <definedName name="IC_COM1190">#REF!</definedName>
    <definedName name="IC_COM1200" localSheetId="1">#REF!</definedName>
    <definedName name="IC_COM1200" localSheetId="0">#REF!</definedName>
    <definedName name="IC_COM1200">#REF!</definedName>
    <definedName name="IC_COM1210" localSheetId="1">#REF!</definedName>
    <definedName name="IC_COM1210" localSheetId="0">#REF!</definedName>
    <definedName name="IC_COM1210">#REF!</definedName>
    <definedName name="IC_COM1220" localSheetId="1">#REF!</definedName>
    <definedName name="IC_COM1220" localSheetId="0">#REF!</definedName>
    <definedName name="IC_COM1220">#REF!</definedName>
    <definedName name="IC_COM1230" localSheetId="1">#REF!</definedName>
    <definedName name="IC_COM1230" localSheetId="0">#REF!</definedName>
    <definedName name="IC_COM1230">#REF!</definedName>
    <definedName name="IC_COM1240" localSheetId="1">#REF!</definedName>
    <definedName name="IC_COM1240" localSheetId="0">#REF!</definedName>
    <definedName name="IC_COM1240">#REF!</definedName>
    <definedName name="IC_COM1250" localSheetId="1">#REF!</definedName>
    <definedName name="IC_COM1250" localSheetId="0">#REF!</definedName>
    <definedName name="IC_COM1250">#REF!</definedName>
    <definedName name="IC_COM1251" localSheetId="1">#REF!</definedName>
    <definedName name="IC_COM1251" localSheetId="0">#REF!</definedName>
    <definedName name="IC_COM1251">#REF!</definedName>
    <definedName name="IC_COM1252" localSheetId="1">#REF!</definedName>
    <definedName name="IC_COM1252" localSheetId="0">#REF!</definedName>
    <definedName name="IC_COM1252">#REF!</definedName>
    <definedName name="IC_COM1255" localSheetId="1">#REF!</definedName>
    <definedName name="IC_COM1255" localSheetId="0">#REF!</definedName>
    <definedName name="IC_COM1255">#REF!</definedName>
    <definedName name="IC_COM1256" localSheetId="1">#REF!</definedName>
    <definedName name="IC_COM1256" localSheetId="0">#REF!</definedName>
    <definedName name="IC_COM1256">#REF!</definedName>
    <definedName name="IC_COM1257" localSheetId="1">#REF!</definedName>
    <definedName name="IC_COM1257" localSheetId="0">#REF!</definedName>
    <definedName name="IC_COM1257">#REF!</definedName>
    <definedName name="IC_COM1267" localSheetId="1">#REF!</definedName>
    <definedName name="IC_COM1267" localSheetId="0">#REF!</definedName>
    <definedName name="IC_COM1267">#REF!</definedName>
    <definedName name="IC_COM1268" localSheetId="1">#REF!</definedName>
    <definedName name="IC_COM1268" localSheetId="0">#REF!</definedName>
    <definedName name="IC_COM1268">#REF!</definedName>
    <definedName name="IC_COM1269" localSheetId="1">#REF!</definedName>
    <definedName name="IC_COM1269" localSheetId="0">#REF!</definedName>
    <definedName name="IC_COM1269">#REF!</definedName>
    <definedName name="IC_COM1270" localSheetId="1">#REF!</definedName>
    <definedName name="IC_COM1270" localSheetId="0">#REF!</definedName>
    <definedName name="IC_COM1270">#REF!</definedName>
    <definedName name="IC_COM1271" localSheetId="1">#REF!</definedName>
    <definedName name="IC_COM1271" localSheetId="0">#REF!</definedName>
    <definedName name="IC_COM1271">#REF!</definedName>
    <definedName name="IC_COM1272" localSheetId="1">#REF!</definedName>
    <definedName name="IC_COM1272" localSheetId="0">#REF!</definedName>
    <definedName name="IC_COM1272">#REF!</definedName>
    <definedName name="IC_COM1273" localSheetId="1">#REF!</definedName>
    <definedName name="IC_COM1273" localSheetId="0">#REF!</definedName>
    <definedName name="IC_COM1273">#REF!</definedName>
    <definedName name="IC_COM1274" localSheetId="1">#REF!</definedName>
    <definedName name="IC_COM1274" localSheetId="0">#REF!</definedName>
    <definedName name="IC_COM1274">#REF!</definedName>
    <definedName name="IC_COM1275" localSheetId="1">#REF!</definedName>
    <definedName name="IC_COM1275" localSheetId="0">#REF!</definedName>
    <definedName name="IC_COM1275">#REF!</definedName>
    <definedName name="IC_COM1276" localSheetId="1">#REF!</definedName>
    <definedName name="IC_COM1276" localSheetId="0">#REF!</definedName>
    <definedName name="IC_COM1276">#REF!</definedName>
    <definedName name="IC_COM1279" localSheetId="1">#REF!</definedName>
    <definedName name="IC_COM1279" localSheetId="0">#REF!</definedName>
    <definedName name="IC_COM1279">#REF!</definedName>
    <definedName name="IC_COM1280" localSheetId="1">#REF!</definedName>
    <definedName name="IC_COM1280" localSheetId="0">#REF!</definedName>
    <definedName name="IC_COM1280">#REF!</definedName>
    <definedName name="IC_COM1281" localSheetId="1">#REF!</definedName>
    <definedName name="IC_COM1281" localSheetId="0">#REF!</definedName>
    <definedName name="IC_COM1281">#REF!</definedName>
    <definedName name="IC_COM1380" localSheetId="1">#REF!</definedName>
    <definedName name="IC_COM1380" localSheetId="0">#REF!</definedName>
    <definedName name="IC_COM1380">#REF!</definedName>
    <definedName name="IC_COM1390" localSheetId="1">#REF!</definedName>
    <definedName name="IC_COM1390" localSheetId="0">#REF!</definedName>
    <definedName name="IC_COM1390">#REF!</definedName>
    <definedName name="IC_COM1400" localSheetId="1">#REF!</definedName>
    <definedName name="IC_COM1400" localSheetId="0">#REF!</definedName>
    <definedName name="IC_COM1400">#REF!</definedName>
    <definedName name="IC_COM1410" localSheetId="1">#REF!</definedName>
    <definedName name="IC_COM1410" localSheetId="0">#REF!</definedName>
    <definedName name="IC_COM1410">#REF!</definedName>
    <definedName name="IC_COM1420" localSheetId="1">#REF!</definedName>
    <definedName name="IC_COM1420" localSheetId="0">#REF!</definedName>
    <definedName name="IC_COM1420">#REF!</definedName>
    <definedName name="IC_COM1430" localSheetId="1">#REF!</definedName>
    <definedName name="IC_COM1430" localSheetId="0">#REF!</definedName>
    <definedName name="IC_COM1430">#REF!</definedName>
    <definedName name="IC_COM1440" localSheetId="1">#REF!</definedName>
    <definedName name="IC_COM1440" localSheetId="0">#REF!</definedName>
    <definedName name="IC_COM1440">#REF!</definedName>
    <definedName name="IC_COM1450" localSheetId="1">#REF!</definedName>
    <definedName name="IC_COM1450" localSheetId="0">#REF!</definedName>
    <definedName name="IC_COM1450">#REF!</definedName>
    <definedName name="IC_COM1451" localSheetId="1">#REF!</definedName>
    <definedName name="IC_COM1451" localSheetId="0">#REF!</definedName>
    <definedName name="IC_COM1451">#REF!</definedName>
    <definedName name="IC_COM1452" localSheetId="1">#REF!</definedName>
    <definedName name="IC_COM1452" localSheetId="0">#REF!</definedName>
    <definedName name="IC_COM1452">#REF!</definedName>
    <definedName name="IC_COM1455" localSheetId="1">#REF!</definedName>
    <definedName name="IC_COM1455" localSheetId="0">#REF!</definedName>
    <definedName name="IC_COM1455">#REF!</definedName>
    <definedName name="IC_COM1456" localSheetId="1">#REF!</definedName>
    <definedName name="IC_COM1456" localSheetId="0">#REF!</definedName>
    <definedName name="IC_COM1456">#REF!</definedName>
    <definedName name="IC_COM1457" localSheetId="1">#REF!</definedName>
    <definedName name="IC_COM1457" localSheetId="0">#REF!</definedName>
    <definedName name="IC_COM1457">#REF!</definedName>
    <definedName name="IC_COM1490" localSheetId="1">#REF!</definedName>
    <definedName name="IC_COM1490" localSheetId="0">#REF!</definedName>
    <definedName name="IC_COM1490">#REF!</definedName>
    <definedName name="IC_COM1500" localSheetId="1">#REF!</definedName>
    <definedName name="IC_COM1500" localSheetId="0">#REF!</definedName>
    <definedName name="IC_COM1500">#REF!</definedName>
    <definedName name="IC_COM1510" localSheetId="1">#REF!</definedName>
    <definedName name="IC_COM1510" localSheetId="0">#REF!</definedName>
    <definedName name="IC_COM1510">#REF!</definedName>
    <definedName name="IC_COM1520" localSheetId="1">#REF!</definedName>
    <definedName name="IC_COM1520" localSheetId="0">#REF!</definedName>
    <definedName name="IC_COM1520">#REF!</definedName>
    <definedName name="IC_COM1530" localSheetId="1">#REF!</definedName>
    <definedName name="IC_COM1530" localSheetId="0">#REF!</definedName>
    <definedName name="IC_COM1530">#REF!</definedName>
    <definedName name="IC_COM1540" localSheetId="1">#REF!</definedName>
    <definedName name="IC_COM1540" localSheetId="0">#REF!</definedName>
    <definedName name="IC_COM1540">#REF!</definedName>
    <definedName name="IC_COM1550" localSheetId="1">#REF!</definedName>
    <definedName name="IC_COM1550" localSheetId="0">#REF!</definedName>
    <definedName name="IC_COM1550">#REF!</definedName>
    <definedName name="IC_COM1560" localSheetId="1">#REF!</definedName>
    <definedName name="IC_COM1560" localSheetId="0">#REF!</definedName>
    <definedName name="IC_COM1560">#REF!</definedName>
    <definedName name="IC_COM1570" localSheetId="1">#REF!</definedName>
    <definedName name="IC_COM1570" localSheetId="0">#REF!</definedName>
    <definedName name="IC_COM1570">#REF!</definedName>
    <definedName name="IC_COM1580" localSheetId="1">#REF!</definedName>
    <definedName name="IC_COM1580" localSheetId="0">#REF!</definedName>
    <definedName name="IC_COM1580">#REF!</definedName>
    <definedName name="IC_COM1590" localSheetId="1">#REF!</definedName>
    <definedName name="IC_COM1590" localSheetId="0">#REF!</definedName>
    <definedName name="IC_COM1590">#REF!</definedName>
    <definedName name="IC_COM1600" localSheetId="1">#REF!</definedName>
    <definedName name="IC_COM1600" localSheetId="0">#REF!</definedName>
    <definedName name="IC_COM1600">#REF!</definedName>
    <definedName name="IC_COM1610" localSheetId="1">#REF!</definedName>
    <definedName name="IC_COM1610" localSheetId="0">#REF!</definedName>
    <definedName name="IC_COM1610">#REF!</definedName>
    <definedName name="IC_COM1620" localSheetId="1">#REF!</definedName>
    <definedName name="IC_COM1620" localSheetId="0">#REF!</definedName>
    <definedName name="IC_COM1620">#REF!</definedName>
    <definedName name="IC_COM1630" localSheetId="1">#REF!</definedName>
    <definedName name="IC_COM1630" localSheetId="0">#REF!</definedName>
    <definedName name="IC_COM1630">#REF!</definedName>
    <definedName name="IC_COM1640" localSheetId="1">#REF!</definedName>
    <definedName name="IC_COM1640" localSheetId="0">#REF!</definedName>
    <definedName name="IC_COM1640">#REF!</definedName>
    <definedName name="IC_COM1650" localSheetId="1">#REF!</definedName>
    <definedName name="IC_COM1650" localSheetId="0">#REF!</definedName>
    <definedName name="IC_COM1650">#REF!</definedName>
    <definedName name="IC_COM180" localSheetId="1">#REF!</definedName>
    <definedName name="IC_COM180" localSheetId="0">#REF!</definedName>
    <definedName name="IC_COM180">#REF!</definedName>
    <definedName name="IC_COM190" localSheetId="1">#REF!</definedName>
    <definedName name="IC_COM190" localSheetId="0">#REF!</definedName>
    <definedName name="IC_COM190">#REF!</definedName>
    <definedName name="IC_COM200" localSheetId="1">#REF!</definedName>
    <definedName name="IC_COM200" localSheetId="0">#REF!</definedName>
    <definedName name="IC_COM200">#REF!</definedName>
    <definedName name="IC_COM210" localSheetId="1">#REF!</definedName>
    <definedName name="IC_COM210" localSheetId="0">#REF!</definedName>
    <definedName name="IC_COM210">#REF!</definedName>
    <definedName name="IC_COM220" localSheetId="1">#REF!</definedName>
    <definedName name="IC_COM220" localSheetId="0">#REF!</definedName>
    <definedName name="IC_COM220">#REF!</definedName>
    <definedName name="IC_COM230" localSheetId="1">#REF!</definedName>
    <definedName name="IC_COM230" localSheetId="0">#REF!</definedName>
    <definedName name="IC_COM230">#REF!</definedName>
    <definedName name="IC_COM240" localSheetId="1">#REF!</definedName>
    <definedName name="IC_COM240" localSheetId="0">#REF!</definedName>
    <definedName name="IC_COM240">#REF!</definedName>
    <definedName name="IC_COM250" localSheetId="1">#REF!</definedName>
    <definedName name="IC_COM250" localSheetId="0">#REF!</definedName>
    <definedName name="IC_COM250">#REF!</definedName>
    <definedName name="IC_COM251" localSheetId="1">#REF!</definedName>
    <definedName name="IC_COM251" localSheetId="0">#REF!</definedName>
    <definedName name="IC_COM251">#REF!</definedName>
    <definedName name="IC_COM252" localSheetId="1">#REF!</definedName>
    <definedName name="IC_COM252" localSheetId="0">#REF!</definedName>
    <definedName name="IC_COM252">#REF!</definedName>
    <definedName name="IC_COM255" localSheetId="1">#REF!</definedName>
    <definedName name="IC_COM255" localSheetId="0">#REF!</definedName>
    <definedName name="IC_COM255">#REF!</definedName>
    <definedName name="IC_COM256" localSheetId="1">#REF!</definedName>
    <definedName name="IC_COM256" localSheetId="0">#REF!</definedName>
    <definedName name="IC_COM256">#REF!</definedName>
    <definedName name="IC_COM257" localSheetId="1">#REF!</definedName>
    <definedName name="IC_COM257" localSheetId="0">#REF!</definedName>
    <definedName name="IC_COM257">#REF!</definedName>
    <definedName name="IC_COM380" localSheetId="1">#REF!</definedName>
    <definedName name="IC_COM380" localSheetId="0">#REF!</definedName>
    <definedName name="IC_COM380">#REF!</definedName>
    <definedName name="IC_COM390" localSheetId="1">#REF!</definedName>
    <definedName name="IC_COM390" localSheetId="0">#REF!</definedName>
    <definedName name="IC_COM390">#REF!</definedName>
    <definedName name="IC_COM400" localSheetId="1">#REF!</definedName>
    <definedName name="IC_COM400" localSheetId="0">#REF!</definedName>
    <definedName name="IC_COM400">#REF!</definedName>
    <definedName name="IC_COM410" localSheetId="1">#REF!</definedName>
    <definedName name="IC_COM410" localSheetId="0">#REF!</definedName>
    <definedName name="IC_COM410">#REF!</definedName>
    <definedName name="IC_COM420" localSheetId="1">#REF!</definedName>
    <definedName name="IC_COM420" localSheetId="0">#REF!</definedName>
    <definedName name="IC_COM420">#REF!</definedName>
    <definedName name="IC_COM430" localSheetId="1">#REF!</definedName>
    <definedName name="IC_COM430" localSheetId="0">#REF!</definedName>
    <definedName name="IC_COM430">#REF!</definedName>
    <definedName name="IC_COM440" localSheetId="1">#REF!</definedName>
    <definedName name="IC_COM440" localSheetId="0">#REF!</definedName>
    <definedName name="IC_COM440">#REF!</definedName>
    <definedName name="IC_COM450" localSheetId="1">#REF!</definedName>
    <definedName name="IC_COM450" localSheetId="0">#REF!</definedName>
    <definedName name="IC_COM450">#REF!</definedName>
    <definedName name="IC_COM451" localSheetId="1">#REF!</definedName>
    <definedName name="IC_COM451" localSheetId="0">#REF!</definedName>
    <definedName name="IC_COM451">#REF!</definedName>
    <definedName name="IC_COM452" localSheetId="1">#REF!</definedName>
    <definedName name="IC_COM452" localSheetId="0">#REF!</definedName>
    <definedName name="IC_COM452">#REF!</definedName>
    <definedName name="IC_COM455" localSheetId="1">#REF!</definedName>
    <definedName name="IC_COM455" localSheetId="0">#REF!</definedName>
    <definedName name="IC_COM455">#REF!</definedName>
    <definedName name="IC_COM456" localSheetId="1">#REF!</definedName>
    <definedName name="IC_COM456" localSheetId="0">#REF!</definedName>
    <definedName name="IC_COM456">#REF!</definedName>
    <definedName name="IC_COM457" localSheetId="1">#REF!</definedName>
    <definedName name="IC_COM457" localSheetId="0">#REF!</definedName>
    <definedName name="IC_COM457">#REF!</definedName>
    <definedName name="IC_COM780" localSheetId="1">#REF!</definedName>
    <definedName name="IC_COM780" localSheetId="0">#REF!</definedName>
    <definedName name="IC_COM780">#REF!</definedName>
    <definedName name="IC_COM790" localSheetId="1">#REF!</definedName>
    <definedName name="IC_COM790" localSheetId="0">#REF!</definedName>
    <definedName name="IC_COM790">#REF!</definedName>
    <definedName name="IC_COM80" localSheetId="1">#REF!</definedName>
    <definedName name="IC_COM80" localSheetId="0">#REF!</definedName>
    <definedName name="IC_COM80">#REF!</definedName>
    <definedName name="IC_COM800" localSheetId="1">#REF!</definedName>
    <definedName name="IC_COM800" localSheetId="0">#REF!</definedName>
    <definedName name="IC_COM800">#REF!</definedName>
    <definedName name="IC_COM810" localSheetId="1">#REF!</definedName>
    <definedName name="IC_COM810" localSheetId="0">#REF!</definedName>
    <definedName name="IC_COM810">#REF!</definedName>
    <definedName name="IC_COM820" localSheetId="1">#REF!</definedName>
    <definedName name="IC_COM820" localSheetId="0">#REF!</definedName>
    <definedName name="IC_COM820">#REF!</definedName>
    <definedName name="IC_COM830" localSheetId="1">#REF!</definedName>
    <definedName name="IC_COM830" localSheetId="0">#REF!</definedName>
    <definedName name="IC_COM830">#REF!</definedName>
    <definedName name="IC_COM840" localSheetId="1">#REF!</definedName>
    <definedName name="IC_COM840" localSheetId="0">#REF!</definedName>
    <definedName name="IC_COM840">#REF!</definedName>
    <definedName name="IC_COM850" localSheetId="1">#REF!</definedName>
    <definedName name="IC_COM850" localSheetId="0">#REF!</definedName>
    <definedName name="IC_COM850">#REF!</definedName>
    <definedName name="IC_COM851" localSheetId="1">#REF!</definedName>
    <definedName name="IC_COM851" localSheetId="0">#REF!</definedName>
    <definedName name="IC_COM851">#REF!</definedName>
    <definedName name="IC_COM852" localSheetId="1">#REF!</definedName>
    <definedName name="IC_COM852" localSheetId="0">#REF!</definedName>
    <definedName name="IC_COM852">#REF!</definedName>
    <definedName name="IC_COM855" localSheetId="1">#REF!</definedName>
    <definedName name="IC_COM855" localSheetId="0">#REF!</definedName>
    <definedName name="IC_COM855">#REF!</definedName>
    <definedName name="IC_COM856" localSheetId="1">#REF!</definedName>
    <definedName name="IC_COM856" localSheetId="0">#REF!</definedName>
    <definedName name="IC_COM856">#REF!</definedName>
    <definedName name="IC_COM857" localSheetId="1">#REF!</definedName>
    <definedName name="IC_COM857" localSheetId="0">#REF!</definedName>
    <definedName name="IC_COM857">#REF!</definedName>
    <definedName name="IC_COM980" localSheetId="1">#REF!</definedName>
    <definedName name="IC_COM980" localSheetId="0">#REF!</definedName>
    <definedName name="IC_COM980">#REF!</definedName>
    <definedName name="IC_COM990" localSheetId="1">#REF!</definedName>
    <definedName name="IC_COM990" localSheetId="0">#REF!</definedName>
    <definedName name="IC_COM990">#REF!</definedName>
    <definedName name="IC_DCF120" localSheetId="1">#REF!</definedName>
    <definedName name="IC_DCF120" localSheetId="0">#REF!</definedName>
    <definedName name="IC_DCF120">#REF!</definedName>
    <definedName name="IC_DCF140" localSheetId="1">#REF!</definedName>
    <definedName name="IC_DCF140" localSheetId="0">#REF!</definedName>
    <definedName name="IC_DCF140">#REF!</definedName>
    <definedName name="IC_DCF270" localSheetId="1">#REF!</definedName>
    <definedName name="IC_DCF270" localSheetId="0">#REF!</definedName>
    <definedName name="IC_DCF270">#REF!</definedName>
    <definedName name="IER" localSheetId="1">#REF!</definedName>
    <definedName name="IER" localSheetId="0">#REF!</definedName>
    <definedName name="IER">#REF!</definedName>
    <definedName name="IHMConsultant" localSheetId="1" hidden="1">#REF!</definedName>
    <definedName name="IHMConsultant" localSheetId="0" hidden="1">#REF!</definedName>
    <definedName name="IHMConsultant" hidden="1">#REF!</definedName>
    <definedName name="IHMFirstProjected" localSheetId="1" hidden="1">#REF!</definedName>
    <definedName name="IHMFirstProjected" localSheetId="0" hidden="1">#REF!</definedName>
    <definedName name="IHMFirstProjected" hidden="1">#REF!</definedName>
    <definedName name="IHMLastHistoric" localSheetId="1" hidden="1">#REF!</definedName>
    <definedName name="IHMLastHistoric" localSheetId="0" hidden="1">#REF!</definedName>
    <definedName name="IHMLastHistoric" hidden="1">#REF!</definedName>
    <definedName name="IHMLocation" localSheetId="1" hidden="1">#REF!</definedName>
    <definedName name="IHMLocation" localSheetId="0" hidden="1">#REF!</definedName>
    <definedName name="IHMLocation" hidden="1">#REF!</definedName>
    <definedName name="IHMModelVersion" localSheetId="1" hidden="1">#REF!</definedName>
    <definedName name="IHMModelVersion" localSheetId="0" hidden="1">#REF!</definedName>
    <definedName name="IHMModelVersion" hidden="1">#REF!</definedName>
    <definedName name="IHMNumRooms" localSheetId="1" hidden="1">#REF!</definedName>
    <definedName name="IHMNumRooms" localSheetId="0" hidden="1">#REF!</definedName>
    <definedName name="IHMNumRooms" hidden="1">#REF!</definedName>
    <definedName name="IHMPrintCF1" localSheetId="1" hidden="1">#REF!</definedName>
    <definedName name="IHMPrintCF1" localSheetId="0" hidden="1">#REF!</definedName>
    <definedName name="IHMPrintCF1" hidden="1">#REF!</definedName>
    <definedName name="IHMPrintMR1" localSheetId="1" hidden="1">#REF!</definedName>
    <definedName name="IHMPrintMR1" localSheetId="0" hidden="1">#REF!</definedName>
    <definedName name="IHMPrintMR1" hidden="1">#REF!</definedName>
    <definedName name="IHMPrintMR2" localSheetId="1" hidden="1">#REF!</definedName>
    <definedName name="IHMPrintMR2" localSheetId="0" hidden="1">#REF!</definedName>
    <definedName name="IHMPrintMR2" hidden="1">#REF!</definedName>
    <definedName name="IHMPrintPO1" localSheetId="1" hidden="1">#REF!</definedName>
    <definedName name="IHMPrintPO1" localSheetId="0" hidden="1">#REF!</definedName>
    <definedName name="IHMPrintPO1" hidden="1">#REF!</definedName>
    <definedName name="IHMPrintPO2" localSheetId="1" hidden="1">#REF!</definedName>
    <definedName name="IHMPrintPO2" localSheetId="0" hidden="1">#REF!</definedName>
    <definedName name="IHMPrintPO2" hidden="1">#REF!</definedName>
    <definedName name="IHMPrintPO3" localSheetId="1" hidden="1">#REF!</definedName>
    <definedName name="IHMPrintPO3" localSheetId="0" hidden="1">#REF!</definedName>
    <definedName name="IHMPrintPO3" hidden="1">#REF!</definedName>
    <definedName name="IHMPrintPR1" localSheetId="1" hidden="1">#REF!</definedName>
    <definedName name="IHMPrintPR1" localSheetId="0" hidden="1">#REF!</definedName>
    <definedName name="IHMPrintPR1" hidden="1">#REF!</definedName>
    <definedName name="IHMPrintVAL1" localSheetId="1" hidden="1">#REF!</definedName>
    <definedName name="IHMPrintVAL1" localSheetId="0" hidden="1">#REF!</definedName>
    <definedName name="IHMPrintVAL1" hidden="1">#REF!</definedName>
    <definedName name="IHMPrintVAL2" localSheetId="1" hidden="1">#REF!</definedName>
    <definedName name="IHMPrintVAL2" localSheetId="0" hidden="1">#REF!</definedName>
    <definedName name="IHMPrintVAL2" hidden="1">#REF!</definedName>
    <definedName name="IHMProjectCity" localSheetId="1" hidden="1">#REF!</definedName>
    <definedName name="IHMProjectCity" localSheetId="0" hidden="1">#REF!</definedName>
    <definedName name="IHMProjectCity" hidden="1">#REF!</definedName>
    <definedName name="IHMProjectName" localSheetId="1" hidden="1">#REF!</definedName>
    <definedName name="IHMProjectName" localSheetId="0" hidden="1">#REF!</definedName>
    <definedName name="IHMProjectName" hidden="1">#REF!</definedName>
    <definedName name="IHMProjectState" localSheetId="1" hidden="1">#REF!</definedName>
    <definedName name="IHMProjectState" localSheetId="0" hidden="1">#REF!</definedName>
    <definedName name="IHMProjectState" hidden="1">#REF!</definedName>
    <definedName name="IHMPropertyLocation" localSheetId="1" hidden="1">#REF!</definedName>
    <definedName name="IHMPropertyLocation" localSheetId="0" hidden="1">#REF!</definedName>
    <definedName name="IHMPropertyLocation" hidden="1">#REF!</definedName>
    <definedName name="IHMReviewer" localSheetId="1" hidden="1">#REF!</definedName>
    <definedName name="IHMReviewer" localSheetId="0" hidden="1">#REF!</definedName>
    <definedName name="IHMReviewer" hidden="1">#REF!</definedName>
    <definedName name="III" localSheetId="1" hidden="1">{#N/A,#N/A,FALSE,"Sheet1"}</definedName>
    <definedName name="III" localSheetId="0" hidden="1">{#N/A,#N/A,FALSE,"Sheet1"}</definedName>
    <definedName name="III" hidden="1">{#N/A,#N/A,FALSE,"Sheet1"}</definedName>
    <definedName name="ilghd" localSheetId="1" hidden="1">{"Investor",#N/A,FALSE,"Model";"Property",#N/A,FALSE,"Model";"Incentive Taxes",#N/A,FALSE,"Model"}</definedName>
    <definedName name="ilghd" localSheetId="0" hidden="1">{"Investor",#N/A,FALSE,"Model";"Property",#N/A,FALSE,"Model";"Incentive Taxes",#N/A,FALSE,"Model"}</definedName>
    <definedName name="ilghd" hidden="1">{"Investor",#N/A,FALSE,"Model";"Property",#N/A,FALSE,"Model";"Incentive Taxes",#N/A,FALSE,"Model"}</definedName>
    <definedName name="immediate" localSheetId="1" hidden="1">{"sheet a",#N/A,FALSE,"A";"2 9 casflow",#N/A,FALSE,"B"}</definedName>
    <definedName name="immediate" localSheetId="0" hidden="1">{"sheet a",#N/A,FALSE,"A";"2 9 casflow",#N/A,FALSE,"B"}</definedName>
    <definedName name="immediate" hidden="1">{"sheet a",#N/A,FALSE,"A";"2 9 casflow",#N/A,FALSE,"B"}</definedName>
    <definedName name="ImpairAsset">#REF!</definedName>
    <definedName name="imperialunits">#REF!</definedName>
    <definedName name="IMPORTPOB1" localSheetId="1">'BOV TABLES'!IMPORTPOB1</definedName>
    <definedName name="IMPORTPOB1" localSheetId="15">'High NOI'!IMPORTPOB1</definedName>
    <definedName name="IMPORTPOB1" localSheetId="17">'High Payroll'!IMPORTPOB1</definedName>
    <definedName name="IMPORTPOB1" localSheetId="18">'High RETax'!IMPORTPOB1</definedName>
    <definedName name="IMPORTPOB1" localSheetId="9">'Low NOI'!IMPORTPOB1</definedName>
    <definedName name="IMPORTPOB1" localSheetId="11">'Low Payroll'!IMPORTPOB1</definedName>
    <definedName name="IMPORTPOB1" localSheetId="12">'Low RETax'!IMPORTPOB1</definedName>
    <definedName name="IMPORTPOB1" localSheetId="3">'Middle NOI'!IMPORTPOB1</definedName>
    <definedName name="IMPORTPOB1" localSheetId="5">'Middle Payroll'!IMPORTPOB1</definedName>
    <definedName name="IMPORTPOB1" localSheetId="6">'Middle RETax'!IMPORTPOB1</definedName>
    <definedName name="IMPORTPOB1" localSheetId="0">Summary!IMPORTPOB1</definedName>
    <definedName name="IMPORTPOB1">'High NOI'!IMPORTPOB1</definedName>
    <definedName name="IN_percent" localSheetId="1">#REF!</definedName>
    <definedName name="IN_percent" localSheetId="0">#REF!</definedName>
    <definedName name="IN_percent">#REF!</definedName>
    <definedName name="inc">#REF!</definedName>
    <definedName name="INC00">#REF!</definedName>
    <definedName name="INCOME">#REF!</definedName>
    <definedName name="Income_BPS_Sensitivity" localSheetId="1">#REF!</definedName>
    <definedName name="Income_BPS_Sensitivity" localSheetId="0">#REF!</definedName>
    <definedName name="Income_BPS_Sensitivity">#REF!</definedName>
    <definedName name="Income_Cat" localSheetId="1">#REF!</definedName>
    <definedName name="Income_Cat" localSheetId="0">#REF!</definedName>
    <definedName name="Income_Cat">#REF!</definedName>
    <definedName name="IncomeList">OFFSET(#REF!,0,0,COUNTA(#REF!),1)</definedName>
    <definedName name="IncomeStatment" localSheetId="1"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IncomeStatment" localSheetId="0"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IncomeStatment"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INCSTMT1">#REF!</definedName>
    <definedName name="Index" localSheetId="1">#REF!</definedName>
    <definedName name="index" localSheetId="18">#REF!</definedName>
    <definedName name="index" localSheetId="12">#REF!</definedName>
    <definedName name="index" localSheetId="6">#REF!</definedName>
    <definedName name="Index" localSheetId="0">#REF!</definedName>
    <definedName name="Index">#REF!</definedName>
    <definedName name="InflRate" localSheetId="1" hidden="1">#REF!</definedName>
    <definedName name="InflRate" localSheetId="0" hidden="1">#REF!</definedName>
    <definedName name="InflRate" hidden="1">#REF!</definedName>
    <definedName name="info">#REF!</definedName>
    <definedName name="Initial_CC_Escal_Mo">#REF!</definedName>
    <definedName name="Initial_CC_Escalation_Year">#REF!</definedName>
    <definedName name="Initial_Reg_Escal_Mo">#REF!</definedName>
    <definedName name="Initial_Reg_Escalation_Yr">#REF!</definedName>
    <definedName name="InPlaceNOI" localSheetId="1" hidden="1">IF(OR('BOV TABLES'!AdjustedHistoricalNOI,'BOV TABLES'!IsAdjustedHistoricalNOIWithReassessedTaxes),#REF!,#REF!)</definedName>
    <definedName name="InPlaceNOI" localSheetId="0" hidden="1">IF(OR(Summary!AdjustedHistoricalNOI,Summary!IsAdjustedHistoricalNOIWithReassessedTaxes),#REF!,#REF!)</definedName>
    <definedName name="InPlaceNOI" hidden="1">IF(OR(AdjustedHistoricalNOI,IsAdjustedHistoricalNOIWithReassessedTaxes),#REF!,#REF!)</definedName>
    <definedName name="InPlaceNOILessTaxes" localSheetId="1" hidden="1">#REF!-SUM(#REF!,#REF!,#REF!)</definedName>
    <definedName name="InPlaceNOILessTaxes" localSheetId="0" hidden="1">#REF!-SUM(#REF!,#REF!,#REF!)</definedName>
    <definedName name="InPlaceNOILessTaxes" hidden="1">#REF!-SUM(#REF!,#REF!,#REF!)</definedName>
    <definedName name="Input_Avail">#REF!</definedName>
    <definedName name="Input_DCR_2002">#REF!</definedName>
    <definedName name="Input_DCR_2004">#REF!</definedName>
    <definedName name="Input_DCR_Scenario">#REF!</definedName>
    <definedName name="Input_Gas_Price">#REF!</definedName>
    <definedName name="Input_Heat">#REF!</definedName>
    <definedName name="Input_IPO_Yield">#REF!</definedName>
    <definedName name="Input_OEFC_Hours">#REF!</definedName>
    <definedName name="Input_OM_2004">#REF!</definedName>
    <definedName name="Input_OM_Case">#REF!</definedName>
    <definedName name="Input_OM_Scenario">#REF!</definedName>
    <definedName name="Input_Resale_Scenario">#REF!</definedName>
    <definedName name="Input_Shares">#REF!</definedName>
    <definedName name="Input_TCPL_2004">#REF!</definedName>
    <definedName name="Input_TCPL_Escalation">#REF!</definedName>
    <definedName name="InputDetailIsAnnually" localSheetId="1" hidden="1">#REF!</definedName>
    <definedName name="InputDetailIsAnnually" localSheetId="0" hidden="1">#REF!</definedName>
    <definedName name="InputDetailIsAnnually" hidden="1">#REF!</definedName>
    <definedName name="InputDetailIsMonthly" localSheetId="1" hidden="1">#REF!</definedName>
    <definedName name="InputDetailIsMonthly" localSheetId="0" hidden="1">#REF!</definedName>
    <definedName name="InputDetailIsMonthly" hidden="1">#REF!</definedName>
    <definedName name="inputpage">#REF!</definedName>
    <definedName name="InsTable">#REF!</definedName>
    <definedName name="InsTrustRevenue">#REF!</definedName>
    <definedName name="Insurance">#REF!</definedName>
    <definedName name="InsuranceNotes" localSheetId="1" hidden="1">#REF!</definedName>
    <definedName name="InsuranceNotes" localSheetId="0" hidden="1">#REF!</definedName>
    <definedName name="InsuranceNotes" hidden="1">#REF!</definedName>
    <definedName name="Int" localSheetId="18">#REF!</definedName>
    <definedName name="Int" localSheetId="12">#REF!</definedName>
    <definedName name="Int" localSheetId="6">#REF!</definedName>
    <definedName name="INT">#REF!</definedName>
    <definedName name="Int_Only_Period" localSheetId="1">#REF!</definedName>
    <definedName name="Int_Only_Period" localSheetId="0">#REF!</definedName>
    <definedName name="Int_Only_Period">#REF!</definedName>
    <definedName name="Int_Rate" localSheetId="1">#REF!</definedName>
    <definedName name="Int_Rate" localSheetId="0">#REF!</definedName>
    <definedName name="Int_Rate">#REF!</definedName>
    <definedName name="IntCalcPeriod" localSheetId="1">#REF!</definedName>
    <definedName name="IntCalcPeriod" localSheetId="0">#REF!</definedName>
    <definedName name="IntCalcPeriod">#REF!</definedName>
    <definedName name="Interest_List">#REF!</definedName>
    <definedName name="Interest_Rate" localSheetId="1">#REF!</definedName>
    <definedName name="Interest_Rate" localSheetId="0">#REF!</definedName>
    <definedName name="Interest_Rate">#REF!</definedName>
    <definedName name="INTEREST1">#REF!</definedName>
    <definedName name="INTEREST2">#REF!</definedName>
    <definedName name="Interest2_Rate_Floor" localSheetId="1">#REF!</definedName>
    <definedName name="Interest2_Rate_Floor" localSheetId="0">#REF!</definedName>
    <definedName name="Interest2_Rate_Floor">#REF!</definedName>
    <definedName name="INTEREST3">#REF!</definedName>
    <definedName name="IntExptoExp">#REF!</definedName>
    <definedName name="IntIncomeLoans">#REF!</definedName>
    <definedName name="IntInctoRev">#REF!</definedName>
    <definedName name="IntOnlyPeriod" localSheetId="1">#REF!</definedName>
    <definedName name="IntOnlyPeriod" localSheetId="0">#REF!</definedName>
    <definedName name="IntOnlyPeriod">#REF!</definedName>
    <definedName name="IntOnlyPymnt" localSheetId="1">#REF!</definedName>
    <definedName name="IntOnlyPymnt" localSheetId="0">#REF!</definedName>
    <definedName name="IntOnlyPymnt">#REF!</definedName>
    <definedName name="IntRateType" localSheetId="1" hidden="1">#REF!</definedName>
    <definedName name="IntRateType" localSheetId="0" hidden="1">#REF!</definedName>
    <definedName name="IntRateType" hidden="1">#REF!</definedName>
    <definedName name="INTROP" hidden="1">#REF!</definedName>
    <definedName name="IntroPrintArea" hidden="1">#REF!</definedName>
    <definedName name="IntroPrintArea_b" hidden="1">#REF!</definedName>
    <definedName name="invData" localSheetId="1">#REF!</definedName>
    <definedName name="invData" localSheetId="0">#REF!</definedName>
    <definedName name="invData">#REF!</definedName>
    <definedName name="InvestmentVehicleType" localSheetId="1" hidden="1">#REF!</definedName>
    <definedName name="InvestmentVehicleType" localSheetId="0" hidden="1">#REF!</definedName>
    <definedName name="InvestmentVehicleType" hidden="1">#REF!</definedName>
    <definedName name="InvestorEquity">#REF!</definedName>
    <definedName name="InvestorProfit">#REF!</definedName>
    <definedName name="InvestorYield">#REF!</definedName>
    <definedName name="IOdscr" localSheetId="1">#REF!</definedName>
    <definedName name="IOdscr" localSheetId="0">#REF!</definedName>
    <definedName name="IOdscr">#REF!</definedName>
    <definedName name="IPO_spot">#REF!</definedName>
    <definedName name="IPO_Yield">#REF!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localSheetId="17" hidden="1">"c3460"</definedName>
    <definedName name="IQ_CAPITALIZED_INTEREST" localSheetId="11" hidden="1">"c3460"</definedName>
    <definedName name="IQ_CAPITALIZED_INTEREST" localSheetId="5" hidden="1">"c3460"</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localSheetId="17" hidden="1">"c116"</definedName>
    <definedName name="IQ_CASH_ACQUIRE_CF" localSheetId="11" hidden="1">"c116"</definedName>
    <definedName name="IQ_CASH_ACQUIRE_CF" localSheetId="5" hidden="1">"c116"</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FFO_THOM" hidden="1">"c4005"</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DIFF" hidden="1">"c1864"</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URPRISE" hidden="1">"c1635"</definedName>
    <definedName name="IQ_EST_FFO_DIFF_THOM" hidden="1">"c5186"</definedName>
    <definedName name="IQ_EST_FFO_SURPRISE_PERCENT_THOM" hidden="1">"c5187"</definedName>
    <definedName name="IQ_EST_REV_GROWTH_1YR" hidden="1">"c1638"</definedName>
    <definedName name="IQ_EST_REV_GROWTH_2YR" hidden="1">"c1639"</definedName>
    <definedName name="IQ_EST_REV_GROWTH_Q_1YR" hidden="1">"c1640"</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"08017m"</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THOM" hidden="1">"c3999"</definedName>
    <definedName name="IQ_FFO_HIGH_EST" hidden="1">"c419"</definedName>
    <definedName name="IQ_FFO_HIGH_EST_CIQ" hidden="1">"c4977"</definedName>
    <definedName name="IQ_FFO_HIGH_EST_THOM" hidden="1">"c4001"</definedName>
    <definedName name="IQ_FFO_LOW_EST" hidden="1">"c420"</definedName>
    <definedName name="IQ_FFO_LOW_EST_CIQ" hidden="1">"c4978"</definedName>
    <definedName name="IQ_FFO_LOW_EST_THOM" hidden="1">"c4002"</definedName>
    <definedName name="IQ_FFO_MEDIAN_EST_CIQ" hidden="1">"c4979"</definedName>
    <definedName name="IQ_FFO_MEDIAN_EST_THOM" hidden="1">"c4000"</definedName>
    <definedName name="IQ_FFO_NUM_EST" hidden="1">"c421"</definedName>
    <definedName name="IQ_FFO_NUM_EST_CIQ" hidden="1">"c4980"</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CIQ" hidden="1">"c4981"</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7" hidden="1">"02/13/2012 14:53:00"</definedName>
    <definedName name="IQ_NAMES_REVISION_DATE_" localSheetId="11" hidden="1">"02/13/2012 14:53:00"</definedName>
    <definedName name="IQ_NAMES_REVISION_DATE_" localSheetId="5" hidden="1">"02/13/2012 14:53:00"</definedName>
    <definedName name="IQ_NAMES_REVISION_DATE_" hidden="1">"02/13/2012 14:53:00"</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localSheetId="17" hidden="1">"c1023"</definedName>
    <definedName name="IQ_OUTSTANDING_FILING_DATE" localSheetId="11" hidden="1">"c1023"</definedName>
    <definedName name="IQ_OUTSTANDING_FILING_DATE" localSheetId="5" hidden="1">"c1023"</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localSheetId="17" hidden="1">39482.3034837963</definedName>
    <definedName name="IQ_REVISION_DATE_" localSheetId="11" hidden="1">39482.3034837963</definedName>
    <definedName name="IQ_REVISION_DATE_" localSheetId="5" hidden="1">39482.3034837963</definedName>
    <definedName name="IQ_REVISION_DATE_" hidden="1">39482.3034837963</definedName>
    <definedName name="IQ_REVISION_DATE__1" hidden="1">39125.817037037</definedName>
    <definedName name="IQ_RISK_ADJ_BANK_ASSETS" hidden="1">"c2670"</definedName>
    <definedName name="IQ_RISK_WEIGHTED_ASSETS_FDIC" hidden="1">"c6370"</definedName>
    <definedName name="IQ_ROYALTY_REVENUE_COAL" hidden="1">"c15932"</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___Flow_Through">#REF!</definedName>
    <definedName name="IRR___Share_Scenario">#REF!</definedName>
    <definedName name="IRR_Sensitivity_Tables">#REF!</definedName>
    <definedName name="IrrCalculationType" localSheetId="1" hidden="1">#REF!</definedName>
    <definedName name="IrrCalculationType" localSheetId="0" hidden="1">#REF!</definedName>
    <definedName name="IrrCalculationType" hidden="1">#REF!</definedName>
    <definedName name="IRRdetail">#REF!</definedName>
    <definedName name="IRRsummary">#REF!</definedName>
    <definedName name="IsAdjustedHistoricalNOIWithReassessedTaxes" localSheetId="1" hidden="1">#REF!</definedName>
    <definedName name="IsAdjustedHistoricalNOIWithReassessedTaxes" localSheetId="0" hidden="1">#REF!</definedName>
    <definedName name="IsAdjustedHistoricalNOIWithReassessedTaxes" hidden="1">#REF!</definedName>
    <definedName name="ISBORDER">#REF!</definedName>
    <definedName name="IsColHidden" hidden="1">FALSE</definedName>
    <definedName name="IsDetExpTab" localSheetId="1" hidden="1">#REF!</definedName>
    <definedName name="IsDetExpTab" localSheetId="0" hidden="1">#REF!</definedName>
    <definedName name="IsDetExpTab" hidden="1">#REF!</definedName>
    <definedName name="IsEdit" localSheetId="1">#REF!</definedName>
    <definedName name="IsEdit" localSheetId="0">#REF!</definedName>
    <definedName name="IsEdit">#REF!</definedName>
    <definedName name="IsHistoricalComponent" localSheetId="1" hidden="1">#REF!</definedName>
    <definedName name="IsHistoricalComponent" localSheetId="0" hidden="1">#REF!</definedName>
    <definedName name="IsHistoricalComponent" hidden="1">#REF!</definedName>
    <definedName name="IsInflated" localSheetId="1" hidden="1">#REF!</definedName>
    <definedName name="IsInflated" localSheetId="0" hidden="1">#REF!</definedName>
    <definedName name="IsInflated" hidden="1">#REF!</definedName>
    <definedName name="IsLTMColHidden" hidden="1">FALSE</definedName>
    <definedName name="ISMONTH1">#REF!</definedName>
    <definedName name="ISMONTH2">#REF!</definedName>
    <definedName name="IsNoticeToVacate">#REF!</definedName>
    <definedName name="IsPartnership" localSheetId="1" hidden="1">#REF!</definedName>
    <definedName name="IsPartnership" localSheetId="0" hidden="1">#REF!</definedName>
    <definedName name="IsPartnership" hidden="1">#REF!</definedName>
    <definedName name="IsReassAtClosing" localSheetId="1" hidden="1">#REF!</definedName>
    <definedName name="IsReassAtClosing" localSheetId="0" hidden="1">#REF!</definedName>
    <definedName name="IsReassAtClosing" hidden="1">#REF!</definedName>
    <definedName name="IsReassAtExit" localSheetId="1" hidden="1">#REF!</definedName>
    <definedName name="IsReassAtExit" localSheetId="0" hidden="1">#REF!</definedName>
    <definedName name="IsReassAtExit" hidden="1">#REF!</definedName>
    <definedName name="IsRenov" localSheetId="1" hidden="1">#REF!</definedName>
    <definedName name="IsRenov" localSheetId="0" hidden="1">#REF!</definedName>
    <definedName name="IsRenov" hidden="1">#REF!</definedName>
    <definedName name="IsRentRollInput" localSheetId="1" hidden="1">#REF!</definedName>
    <definedName name="IsRentRollInput" localSheetId="0" hidden="1">#REF!</definedName>
    <definedName name="IsRentRollInput" hidden="1">#REF!</definedName>
    <definedName name="ISS" localSheetId="1" hidden="1">{"Helena Campos - Personal View",#N/A,FALSE,"YTD"}</definedName>
    <definedName name="ISS" localSheetId="0" hidden="1">{"Helena Campos - Personal View",#N/A,FALSE,"YTD"}</definedName>
    <definedName name="ISS" hidden="1">{"Helena Campos - Personal View",#N/A,FALSE,"YTD"}</definedName>
    <definedName name="IsTemplate" localSheetId="1">#REF!</definedName>
    <definedName name="IsTemplate" localSheetId="0">#REF!</definedName>
    <definedName name="IsTemplate">#REF!</definedName>
    <definedName name="j" localSheetId="1" hidden="1">{"new",#N/A,FALSE,"D";"PROFORMA",#N/A,FALSE,"A";"partial 1",#N/A,FALSE,"B";"partial 2",#N/A,FALSE,"B";"partial 3",#N/A,FALSE,"B";"SMALL CF 1",#N/A,FALSE,"C"}</definedName>
    <definedName name="j" localSheetId="0" hidden="1">{"new",#N/A,FALSE,"D";"PROFORMA",#N/A,FALSE,"A";"partial 1",#N/A,FALSE,"B";"partial 2",#N/A,FALSE,"B";"partial 3",#N/A,FALSE,"B";"SMALL CF 1",#N/A,FALSE,"C"}</definedName>
    <definedName name="j" hidden="1">{"new",#N/A,FALSE,"D";"PROFORMA",#N/A,FALSE,"A";"partial 1",#N/A,FALSE,"B";"partial 2",#N/A,FALSE,"B";"partial 3",#N/A,FALSE,"B";"SMALL CF 1",#N/A,FALSE,"C"}</definedName>
    <definedName name="j5r6yju" localSheetId="1" hidden="1">{"Investor",#N/A,FALSE,"Model";"Property",#N/A,FALSE,"Model";"Incentive Taxes",#N/A,FALSE,"Model"}</definedName>
    <definedName name="j5r6yju" localSheetId="0" hidden="1">{"Investor",#N/A,FALSE,"Model";"Property",#N/A,FALSE,"Model";"Incentive Taxes",#N/A,FALSE,"Model"}</definedName>
    <definedName name="j5r6yju" hidden="1">{"Investor",#N/A,FALSE,"Model";"Property",#N/A,FALSE,"Model";"Incentive Taxes",#N/A,FALSE,"Model"}</definedName>
    <definedName name="jackass" localSheetId="1"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localSheetId="18"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localSheetId="12"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localSheetId="6"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localSheetId="0"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N_LBR_REPORTS">#REF!</definedName>
    <definedName name="JanColumn">#REF!</definedName>
    <definedName name="JaS" localSheetId="1" hidden="1">{"Assumptions",#N/A,TRUE,"Returns";"Tables",#N/A,TRUE,"Returns"}</definedName>
    <definedName name="JaS" localSheetId="18" hidden="1">{"Assumptions",#N/A,TRUE,"Returns";"Tables",#N/A,TRUE,"Returns"}</definedName>
    <definedName name="JaS" localSheetId="12" hidden="1">{"Assumptions",#N/A,TRUE,"Returns";"Tables",#N/A,TRUE,"Returns"}</definedName>
    <definedName name="JaS" localSheetId="6" hidden="1">{"Assumptions",#N/A,TRUE,"Returns";"Tables",#N/A,TRUE,"Returns"}</definedName>
    <definedName name="JaS" localSheetId="0" hidden="1">{"Assumptions",#N/A,TRUE,"Returns";"Tables",#N/A,TRUE,"Returns"}</definedName>
    <definedName name="JaS" hidden="1">{"Assumptions",#N/A,TRUE,"Returns";"Tables",#N/A,TRUE,"Returns"}</definedName>
    <definedName name="jason" localSheetId="1" hidden="1">{#N/A,#N/A,FALSE,"Aging Summary";#N/A,#N/A,FALSE,"Ratio Analysis";#N/A,#N/A,FALSE,"Test 120 Day Accts";#N/A,#N/A,FALSE,"Tickmarks"}</definedName>
    <definedName name="jason" localSheetId="0" hidden="1">{#N/A,#N/A,FALSE,"Aging Summary";#N/A,#N/A,FALSE,"Ratio Analysis";#N/A,#N/A,FALSE,"Test 120 Day Accts";#N/A,#N/A,FALSE,"Tickmarks"}</definedName>
    <definedName name="jason" hidden="1">{#N/A,#N/A,FALSE,"Aging Summary";#N/A,#N/A,FALSE,"Ratio Analysis";#N/A,#N/A,FALSE,"Test 120 Day Accts";#N/A,#N/A,FALSE,"Tickmarks"}</definedName>
    <definedName name="jasonk" localSheetId="1" hidden="1">{#N/A,#N/A,FALSE,"Aging Summary";#N/A,#N/A,FALSE,"Ratio Analysis";#N/A,#N/A,FALSE,"Test 120 Day Accts";#N/A,#N/A,FALSE,"Tickmarks"}</definedName>
    <definedName name="jasonk" localSheetId="0" hidden="1">{#N/A,#N/A,FALSE,"Aging Summary";#N/A,#N/A,FALSE,"Ratio Analysis";#N/A,#N/A,FALSE,"Test 120 Day Accts";#N/A,#N/A,FALSE,"Tickmarks"}</definedName>
    <definedName name="jasonk" hidden="1">{#N/A,#N/A,FALSE,"Aging Summary";#N/A,#N/A,FALSE,"Ratio Analysis";#N/A,#N/A,FALSE,"Test 120 Day Accts";#N/A,#N/A,FALSE,"Tickmarks"}</definedName>
    <definedName name="jb" localSheetId="1" hidden="1">{"summary1",#N/A,TRUE,"Comps";"summary2",#N/A,TRUE,"Comps";"summary3",#N/A,TRUE,"Comps"}</definedName>
    <definedName name="jb" localSheetId="18" hidden="1">{"summary1",#N/A,TRUE,"Comps";"summary2",#N/A,TRUE,"Comps";"summary3",#N/A,TRUE,"Comps"}</definedName>
    <definedName name="jb" localSheetId="12" hidden="1">{"summary1",#N/A,TRUE,"Comps";"summary2",#N/A,TRUE,"Comps";"summary3",#N/A,TRUE,"Comps"}</definedName>
    <definedName name="jb" localSheetId="6" hidden="1">{"summary1",#N/A,TRUE,"Comps";"summary2",#N/A,TRUE,"Comps";"summary3",#N/A,TRUE,"Comps"}</definedName>
    <definedName name="jb" localSheetId="0" hidden="1">{"summary1",#N/A,TRUE,"Comps";"summary2",#N/A,TRUE,"Comps";"summary3",#N/A,TRUE,"Comps"}</definedName>
    <definedName name="jb" hidden="1">{"summary1",#N/A,TRUE,"Comps";"summary2",#N/A,TRUE,"Comps";"summary3",#N/A,TRUE,"Comps"}</definedName>
    <definedName name="jdstryj" localSheetId="1" hidden="1">{"Investor",#N/A,FALSE,"Model";"Property",#N/A,FALSE,"Model";"Incentive Taxes",#N/A,FALSE,"Model"}</definedName>
    <definedName name="jdstryj" localSheetId="0" hidden="1">{"Investor",#N/A,FALSE,"Model";"Property",#N/A,FALSE,"Model";"Incentive Taxes",#N/A,FALSE,"Model"}</definedName>
    <definedName name="jdstryj" hidden="1">{"Investor",#N/A,FALSE,"Model";"Property",#N/A,FALSE,"Model";"Incentive Taxes",#N/A,FALSE,"Model"}</definedName>
    <definedName name="jdtyjs" localSheetId="1" hidden="1">{"Investor",#N/A,FALSE,"Model";"Property",#N/A,FALSE,"Model";"Incentive Taxes",#N/A,FALSE,"Model"}</definedName>
    <definedName name="jdtyjs" localSheetId="0" hidden="1">{"Investor",#N/A,FALSE,"Model";"Property",#N/A,FALSE,"Model";"Incentive Taxes",#N/A,FALSE,"Model"}</definedName>
    <definedName name="jdtyjs" hidden="1">{"Investor",#N/A,FALSE,"Model";"Property",#N/A,FALSE,"Model";"Incentive Taxes",#N/A,FALSE,"Model"}</definedName>
    <definedName name="jgkjkjk" localSheetId="1">'BOV TABLES'!jgkjkjk</definedName>
    <definedName name="jgkjkjk" localSheetId="15">'High NOI'!jgkjkjk</definedName>
    <definedName name="jgkjkjk" localSheetId="17">'High Payroll'!jgkjkjk</definedName>
    <definedName name="jgkjkjk" localSheetId="18">'High RETax'!jgkjkjk</definedName>
    <definedName name="jgkjkjk" localSheetId="9">'Low NOI'!jgkjkjk</definedName>
    <definedName name="jgkjkjk" localSheetId="11">'Low Payroll'!jgkjkjk</definedName>
    <definedName name="jgkjkjk" localSheetId="12">'Low RETax'!jgkjkjk</definedName>
    <definedName name="jgkjkjk" localSheetId="3">'Middle NOI'!jgkjkjk</definedName>
    <definedName name="jgkjkjk" localSheetId="5">'Middle Payroll'!jgkjkjk</definedName>
    <definedName name="jgkjkjk" localSheetId="6">'Middle RETax'!jgkjkjk</definedName>
    <definedName name="jgkjkjk" localSheetId="0">Summary!jgkjkjk</definedName>
    <definedName name="jgkjkjk">'High NOI'!jgkjkjk</definedName>
    <definedName name="jim" localSheetId="19" hidden="1">#REF!</definedName>
    <definedName name="jim" localSheetId="15" hidden="1">#REF!</definedName>
    <definedName name="jim" localSheetId="17" hidden="1">#REF!</definedName>
    <definedName name="jim" localSheetId="18" hidden="1">#REF!</definedName>
    <definedName name="jim" localSheetId="13" hidden="1">#REF!</definedName>
    <definedName name="jim" localSheetId="9" hidden="1">#REF!</definedName>
    <definedName name="jim" localSheetId="11" hidden="1">#REF!</definedName>
    <definedName name="jim" localSheetId="12" hidden="1">#REF!</definedName>
    <definedName name="jim" localSheetId="7" hidden="1">#REF!</definedName>
    <definedName name="jim" localSheetId="3" hidden="1">#REF!</definedName>
    <definedName name="jim" localSheetId="5" hidden="1">#REF!</definedName>
    <definedName name="jim" localSheetId="6" hidden="1">#REF!</definedName>
    <definedName name="jim" hidden="1">#REF!</definedName>
    <definedName name="jimmy" localSheetId="19" hidden="1">#REF!</definedName>
    <definedName name="jimmy" localSheetId="15" hidden="1">#REF!</definedName>
    <definedName name="jimmy" localSheetId="18" hidden="1">#REF!</definedName>
    <definedName name="jimmy" localSheetId="13" hidden="1">#REF!</definedName>
    <definedName name="jimmy" localSheetId="9" hidden="1">#REF!</definedName>
    <definedName name="jimmy" localSheetId="12" hidden="1">#REF!</definedName>
    <definedName name="jimmy" localSheetId="7" hidden="1">#REF!</definedName>
    <definedName name="jimmy" localSheetId="3" hidden="1">#REF!</definedName>
    <definedName name="jimmy" localSheetId="6" hidden="1">#REF!</definedName>
    <definedName name="jimmy" hidden="1">#REF!</definedName>
    <definedName name="jj" localSheetId="1" hidden="1">{#N/A,#N/A,FALSE,"Bestfoods";#N/A,#N/A,FALSE,"Campbell";#N/A,#N/A,FALSE,"ConAgra";#N/A,#N/A,FALSE,"Healthy Choice";#N/A,#N/A,FALSE,"Int'l Home Foods";#N/A,#N/A,FALSE,"General Mills";#N/A,#N/A,FALSE,"Heinz";#N/A,#N/A,FALSE,"Kellogg";#N/A,#N/A,FALSE,"Kraft";#N/A,#N/A,FALSE,"Nabisco";#N/A,#N/A,FALSE,"Quaker Oats";#N/A,#N/A,FALSE,"Sara Lee";#N/A,#N/A,FALSE,"print summary"}</definedName>
    <definedName name="jj" localSheetId="0" hidden="1">{#N/A,#N/A,FALSE,"Bestfoods";#N/A,#N/A,FALSE,"Campbell";#N/A,#N/A,FALSE,"ConAgra";#N/A,#N/A,FALSE,"Healthy Choice";#N/A,#N/A,FALSE,"Int'l Home Foods";#N/A,#N/A,FALSE,"General Mills";#N/A,#N/A,FALSE,"Heinz";#N/A,#N/A,FALSE,"Kellogg";#N/A,#N/A,FALSE,"Kraft";#N/A,#N/A,FALSE,"Nabisco";#N/A,#N/A,FALSE,"Quaker Oats";#N/A,#N/A,FALSE,"Sara Lee";#N/A,#N/A,FALSE,"print summary"}</definedName>
    <definedName name="jj" hidden="1">{#N/A,#N/A,FALSE,"Bestfoods";#N/A,#N/A,FALSE,"Campbell";#N/A,#N/A,FALSE,"ConAgra";#N/A,#N/A,FALSE,"Healthy Choice";#N/A,#N/A,FALSE,"Int'l Home Foods";#N/A,#N/A,FALSE,"General Mills";#N/A,#N/A,FALSE,"Heinz";#N/A,#N/A,FALSE,"Kellogg";#N/A,#N/A,FALSE,"Kraft";#N/A,#N/A,FALSE,"Nabisco";#N/A,#N/A,FALSE,"Quaker Oats";#N/A,#N/A,FALSE,"Sara Lee";#N/A,#N/A,FALSE,"print summary"}</definedName>
    <definedName name="jjj" hidden="1">#REF!</definedName>
    <definedName name="jk"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oe" localSheetId="1" hidden="1">{#N/A,#N/A,FALSE,"Aging Summary";#N/A,#N/A,FALSE,"Ratio Analysis";#N/A,#N/A,FALSE,"Test 120 Day Accts";#N/A,#N/A,FALSE,"Tickmarks"}</definedName>
    <definedName name="joe" localSheetId="0" hidden="1">{#N/A,#N/A,FALSE,"Aging Summary";#N/A,#N/A,FALSE,"Ratio Analysis";#N/A,#N/A,FALSE,"Test 120 Day Accts";#N/A,#N/A,FALSE,"Tickmarks"}</definedName>
    <definedName name="joe" hidden="1">{#N/A,#N/A,FALSE,"Aging Summary";#N/A,#N/A,FALSE,"Ratio Analysis";#N/A,#N/A,FALSE,"Test 120 Day Accts";#N/A,#N/A,FALSE,"Tickmarks"}</definedName>
    <definedName name="joek" localSheetId="1" hidden="1">{#N/A,#N/A,FALSE,"Aging Summary";#N/A,#N/A,FALSE,"Ratio Analysis";#N/A,#N/A,FALSE,"Test 120 Day Accts";#N/A,#N/A,FALSE,"Tickmarks"}</definedName>
    <definedName name="joek" localSheetId="0" hidden="1">{#N/A,#N/A,FALSE,"Aging Summary";#N/A,#N/A,FALSE,"Ratio Analysis";#N/A,#N/A,FALSE,"Test 120 Day Accts";#N/A,#N/A,FALSE,"Tickmarks"}</definedName>
    <definedName name="joek" hidden="1">{#N/A,#N/A,FALSE,"Aging Summary";#N/A,#N/A,FALSE,"Ratio Analysis";#N/A,#N/A,FALSE,"Test 120 Day Accts";#N/A,#N/A,FALSE,"Tickmarks"}</definedName>
    <definedName name="JointVenture">#REF!</definedName>
    <definedName name="jrtyhdf" localSheetId="1" hidden="1">{"Investor",#N/A,FALSE,"Model";"Property",#N/A,FALSE,"Model";"Incentive Taxes",#N/A,FALSE,"Model"}</definedName>
    <definedName name="jrtyhdf" localSheetId="0" hidden="1">{"Investor",#N/A,FALSE,"Model";"Property",#N/A,FALSE,"Model";"Incentive Taxes",#N/A,FALSE,"Model"}</definedName>
    <definedName name="jrtyhdf" hidden="1">{"Investor",#N/A,FALSE,"Model";"Property",#N/A,FALSE,"Model";"Incentive Taxes",#N/A,FALSE,"Model"}</definedName>
    <definedName name="Js" localSheetId="1"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localSheetId="18"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localSheetId="12"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localSheetId="6"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localSheetId="0"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fda" localSheetId="1" hidden="1">{"incomemth",#N/A,TRUE,"forecast00";"incomepercentmth",#N/A,TRUE,"forecast00";"balancemth",#N/A,TRUE,"forecast00";"cashmth",#N/A,TRUE,"forecast00";"covenantmth",#N/A,TRUE,"forecast00"}</definedName>
    <definedName name="jsfda" localSheetId="0"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rj" localSheetId="1" hidden="1">{"Investor",#N/A,FALSE,"Model";"Property",#N/A,FALSE,"Model";"Incentive Taxes",#N/A,FALSE,"Model"}</definedName>
    <definedName name="jsrj" localSheetId="0" hidden="1">{"Investor",#N/A,FALSE,"Model";"Property",#N/A,FALSE,"Model";"Incentive Taxes",#N/A,FALSE,"Model"}</definedName>
    <definedName name="jsrj" hidden="1">{"Investor",#N/A,FALSE,"Model";"Property",#N/A,FALSE,"Model";"Incentive Taxes",#N/A,FALSE,"Model"}</definedName>
    <definedName name="jtyt" localSheetId="1" hidden="1">{"Investor",#N/A,FALSE,"Model";"Property",#N/A,FALSE,"Model";"Incentive Taxes",#N/A,FALSE,"Model"}</definedName>
    <definedName name="jtyt" localSheetId="0" hidden="1">{"Investor",#N/A,FALSE,"Model";"Property",#N/A,FALSE,"Model";"Incentive Taxes",#N/A,FALSE,"Model"}</definedName>
    <definedName name="jtyt" hidden="1">{"Investor",#N/A,FALSE,"Model";"Property",#N/A,FALSE,"Model";"Incentive Taxes",#N/A,FALSE,"Model"}</definedName>
    <definedName name="June" localSheetId="1" hidden="1">{"three",#N/A,FALSE,"Capital";"four",#N/A,FALSE,"Capital"}</definedName>
    <definedName name="June" localSheetId="0" hidden="1">{"three",#N/A,FALSE,"Capital";"four",#N/A,FALSE,"Capital"}</definedName>
    <definedName name="June" hidden="1">{"three",#N/A,FALSE,"Capital";"four",#N/A,FALSE,"Capital"}</definedName>
    <definedName name="JUNK" localSheetId="1" hidden="1">{"SCHEDULE",#N/A,FALSE,"Fin_sched"}</definedName>
    <definedName name="JUNK" localSheetId="0" hidden="1">{"SCHEDULE",#N/A,FALSE,"Fin_sched"}</definedName>
    <definedName name="JUNK" hidden="1">{"SCHEDULE",#N/A,FALSE,"Fin_sched"}</definedName>
    <definedName name="Junk_condo" localSheetId="1" hidden="1">{"SCHEDULE",#N/A,FALSE,"Fin_sched"}</definedName>
    <definedName name="Junk_condo" localSheetId="0" hidden="1">{"SCHEDULE",#N/A,FALSE,"Fin_sched"}</definedName>
    <definedName name="Junk_condo" hidden="1">{"SCHEDULE",#N/A,FALSE,"Fin_sched"}</definedName>
    <definedName name="JUNK2" localSheetId="1" hidden="1">{"SUMMARY",#N/A,FALSE,"Fin_sched"}</definedName>
    <definedName name="JUNK2" localSheetId="0" hidden="1">{"SUMMARY",#N/A,FALSE,"Fin_sched"}</definedName>
    <definedName name="JUNK2" hidden="1">{"SUMMARY",#N/A,FALSE,"Fin_sched"}</definedName>
    <definedName name="JV_PORTFOLIO">#REF!</definedName>
    <definedName name="JVInctoRev">#REF!</definedName>
    <definedName name="jvterm">#REF!</definedName>
    <definedName name="jz" hidden="1">#REF!</definedName>
    <definedName name="k" localSheetId="19" hidden="1">#REF!</definedName>
    <definedName name="k" localSheetId="15" hidden="1">#REF!</definedName>
    <definedName name="k" localSheetId="17" hidden="1">#REF!</definedName>
    <definedName name="k" localSheetId="18" hidden="1">#REF!</definedName>
    <definedName name="k" localSheetId="13" hidden="1">#REF!</definedName>
    <definedName name="k" localSheetId="9" hidden="1">#REF!</definedName>
    <definedName name="k" localSheetId="11" hidden="1">#REF!</definedName>
    <definedName name="k" localSheetId="12" hidden="1">#REF!</definedName>
    <definedName name="k" localSheetId="7" hidden="1">#REF!</definedName>
    <definedName name="k" localSheetId="3" hidden="1">#REF!</definedName>
    <definedName name="k" localSheetId="5" hidden="1">#REF!</definedName>
    <definedName name="k" localSheetId="6" hidden="1">#REF!</definedName>
    <definedName name="k" hidden="1">#REF!</definedName>
    <definedName name="kah" hidden="1">#REF!</definedName>
    <definedName name="ke" hidden="1">#REF!</definedName>
    <definedName name="KEP_ADJ">#REF!</definedName>
    <definedName name="keys" localSheetId="1">#REF!</definedName>
    <definedName name="keys" localSheetId="0">#REF!</definedName>
    <definedName name="keys">#REF!</definedName>
    <definedName name="KGKHJ"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hgkjh"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gkjh"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hgkj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ill" localSheetId="1"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 localSheetId="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2" localSheetId="1"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2" localSheetId="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3" localSheetId="1"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3" localSheetId="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4" localSheetId="1"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ll4" localSheetId="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ll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jjjjkjhk" localSheetId="1" hidden="1">{"sheet a",#N/A,FALSE,"A";"sheet b 1",#N/A,FALSE,"B";"sheet b 2",#N/A,FALSE,"B"}</definedName>
    <definedName name="kjjjjkjhk" localSheetId="0" hidden="1">{"sheet a",#N/A,FALSE,"A";"sheet b 1",#N/A,FALSE,"B";"sheet b 2",#N/A,FALSE,"B"}</definedName>
    <definedName name="kjjjjkjhk" hidden="1">{"sheet a",#N/A,FALSE,"A";"sheet b 1",#N/A,FALSE,"B";"sheet b 2",#N/A,FALSE,"B"}</definedName>
    <definedName name="kk" hidden="1">#REF!</definedName>
    <definedName name="kkjjj" localSheetId="1" hidden="1">{#N/A,#N/A,FALSE,"Common Area Accrual";#N/A,#N/A,FALSE,"Unit One LaSalle";#N/A,#N/A,FALSE,"Unit One CW";#N/A,#N/A,FALSE,"Unit One LaSallle + C &amp; W";#N/A,#N/A,FALSE,"Consolidated Accrual"}</definedName>
    <definedName name="kkjjj" localSheetId="0" hidden="1">{#N/A,#N/A,FALSE,"Common Area Accrual";#N/A,#N/A,FALSE,"Unit One LaSalle";#N/A,#N/A,FALSE,"Unit One CW";#N/A,#N/A,FALSE,"Unit One LaSallle + C &amp; W";#N/A,#N/A,FALSE,"Consolidated Accrual"}</definedName>
    <definedName name="kkjjj" hidden="1">{#N/A,#N/A,FALSE,"Common Area Accrual";#N/A,#N/A,FALSE,"Unit One LaSalle";#N/A,#N/A,FALSE,"Unit One CW";#N/A,#N/A,FALSE,"Unit One LaSallle + C &amp; W";#N/A,#N/A,FALSE,"Consolidated Accrual"}</definedName>
    <definedName name="kkk" localSheetId="1" hidden="1">{#N/A,#N/A,FALSE,"B_Spread"}</definedName>
    <definedName name="kkk" localSheetId="18" hidden="1">{#N/A,#N/A,FALSE,"B_Spread"}</definedName>
    <definedName name="kkk" localSheetId="12" hidden="1">{#N/A,#N/A,FALSE,"B_Spread"}</definedName>
    <definedName name="kkk" localSheetId="6" hidden="1">{#N/A,#N/A,FALSE,"B_Spread"}</definedName>
    <definedName name="kkk" localSheetId="0" hidden="1">{#N/A,#N/A,FALSE,"B_Spread"}</definedName>
    <definedName name="kkk" hidden="1">{#N/A,#N/A,FALSE,"B_Spread"}</definedName>
    <definedName name="kkkk" localSheetId="19" hidden="1">#REF!</definedName>
    <definedName name="kkkk" localSheetId="15" hidden="1">#REF!</definedName>
    <definedName name="kkkk" localSheetId="17" hidden="1">#REF!</definedName>
    <definedName name="kkkk" localSheetId="18" hidden="1">#REF!</definedName>
    <definedName name="kkkk" localSheetId="13" hidden="1">#REF!</definedName>
    <definedName name="kkkk" localSheetId="9" hidden="1">#REF!</definedName>
    <definedName name="kkkk" localSheetId="11" hidden="1">#REF!</definedName>
    <definedName name="kkkk" localSheetId="12" hidden="1">#REF!</definedName>
    <definedName name="kkkk" localSheetId="7" hidden="1">#REF!</definedName>
    <definedName name="kkkk" localSheetId="3" hidden="1">#REF!</definedName>
    <definedName name="kkkk" localSheetId="5" hidden="1">#REF!</definedName>
    <definedName name="kkkk" localSheetId="6" hidden="1">#REF!</definedName>
    <definedName name="kkkk" hidden="1">#REF!</definedName>
    <definedName name="Knickclose" localSheetId="1">#REF!</definedName>
    <definedName name="Knickclose" localSheetId="0">#REF!</definedName>
    <definedName name="Knickclose">#REF!</definedName>
    <definedName name="knickhotelexit" localSheetId="1">#REF!</definedName>
    <definedName name="knickhotelexit" localSheetId="0">#REF!</definedName>
    <definedName name="knickhotelexit">#REF!</definedName>
    <definedName name="knickkeys" localSheetId="1">#REF!</definedName>
    <definedName name="knickkeys" localSheetId="0">#REF!</definedName>
    <definedName name="knickkeys">#REF!</definedName>
    <definedName name="ktyk" localSheetId="1" hidden="1">{"Investor",#N/A,FALSE,"Model";"Property",#N/A,FALSE,"Model";"Incentive Taxes",#N/A,FALSE,"Model"}</definedName>
    <definedName name="ktyk" localSheetId="0" hidden="1">{"Investor",#N/A,FALSE,"Model";"Property",#N/A,FALSE,"Model";"Incentive Taxes",#N/A,FALSE,"Model"}</definedName>
    <definedName name="ktyk" hidden="1">{"Investor",#N/A,FALSE,"Model";"Property",#N/A,FALSE,"Model";"Incentive Taxes",#N/A,FALSE,"Model"}</definedName>
    <definedName name="ky" hidden="1">#REF!</definedName>
    <definedName name="kyd.ChngCell.01." localSheetId="19" hidden="1">#REF!</definedName>
    <definedName name="kyd.ChngCell.01." localSheetId="15" hidden="1">#REF!</definedName>
    <definedName name="kyd.ChngCell.01." localSheetId="17" hidden="1">#REF!</definedName>
    <definedName name="kyd.ChngCell.01." localSheetId="18" hidden="1">#REF!</definedName>
    <definedName name="kyd.ChngCell.01." localSheetId="13" hidden="1">#REF!</definedName>
    <definedName name="kyd.ChngCell.01." localSheetId="9" hidden="1">#REF!</definedName>
    <definedName name="kyd.ChngCell.01." localSheetId="11" hidden="1">#REF!</definedName>
    <definedName name="kyd.ChngCell.01." localSheetId="12" hidden="1">#REF!</definedName>
    <definedName name="kyd.ChngCell.01." localSheetId="7" hidden="1">#REF!</definedName>
    <definedName name="kyd.ChngCell.01." localSheetId="3" hidden="1">#REF!</definedName>
    <definedName name="kyd.ChngCell.01." localSheetId="5" hidden="1">#REF!</definedName>
    <definedName name="kyd.ChngCell.01." localSheetId="6" hidden="1">#REF!</definedName>
    <definedName name="kyd.ChngCell.01." hidden="1">#REF!</definedName>
    <definedName name="kyd.CounterLimitCell.01." hidden="1">"x"</definedName>
    <definedName name="kyd.Dim.01." localSheetId="17" hidden="1">"toad:Company"</definedName>
    <definedName name="kyd.Dim.01." localSheetId="11" hidden="1">"toad:Company"</definedName>
    <definedName name="kyd.Dim.01." localSheetId="5" hidden="1">"toad:Company"</definedName>
    <definedName name="kyd.Dim.01." hidden="1">"toad:Company"</definedName>
    <definedName name="kyd.ElementList.01." localSheetId="19" hidden="1">#REF!</definedName>
    <definedName name="kyd.ElementList.01." localSheetId="15" hidden="1">#REF!</definedName>
    <definedName name="kyd.ElementList.01." localSheetId="17" hidden="1">#REF!</definedName>
    <definedName name="kyd.ElementList.01." localSheetId="18" hidden="1">#REF!</definedName>
    <definedName name="kyd.ElementList.01." localSheetId="13" hidden="1">#REF!</definedName>
    <definedName name="kyd.ElementList.01." localSheetId="9" hidden="1">#REF!</definedName>
    <definedName name="kyd.ElementList.01." localSheetId="11" hidden="1">#REF!</definedName>
    <definedName name="kyd.ElementList.01." localSheetId="12" hidden="1">#REF!</definedName>
    <definedName name="kyd.ElementList.01." localSheetId="7" hidden="1">#REF!</definedName>
    <definedName name="kyd.ElementList.01." localSheetId="3" hidden="1">#REF!</definedName>
    <definedName name="kyd.ElementList.01." localSheetId="5" hidden="1">#REF!</definedName>
    <definedName name="kyd.ElementList.01." localSheetId="6" hidden="1">#REF!</definedName>
    <definedName name="kyd.ElementList.01." hidden="1">#REF!</definedName>
    <definedName name="kyd.ElementType.01." localSheetId="17" hidden="1">3</definedName>
    <definedName name="kyd.ElementType.01." localSheetId="11" hidden="1">3</definedName>
    <definedName name="kyd.ElementType.01." localSheetId="5" hidden="1">3</definedName>
    <definedName name="kyd.ElementType.01." hidden="1">3</definedName>
    <definedName name="kyd.FileSaveDir.">""</definedName>
    <definedName name="kyd.ItemType.01." hidden="1">2</definedName>
    <definedName name="kyd.KillLinks.">-4146</definedName>
    <definedName name="kyd.MacroAtEnd." hidden="1">""</definedName>
    <definedName name="kyd.MacroEachCycle." hidden="1">""</definedName>
    <definedName name="kyd.MacroEndOfEachCycle." hidden="1">""</definedName>
    <definedName name="kyd.MemoSortHide.">FALSE</definedName>
    <definedName name="kyd.NumLevels.01." hidden="1">999</definedName>
    <definedName name="kyd.PanicStop." hidden="1">FALSE</definedName>
    <definedName name="kyd.ParentName.01." hidden="1">""</definedName>
    <definedName name="kyd.Password.">""</definedName>
    <definedName name="kyd.PreScreenData." hidden="1">FALSE</definedName>
    <definedName name="kyd.PrintMemo.">FALSE</definedName>
    <definedName name="kyd.PrintParent.01." hidden="1">TRUE</definedName>
    <definedName name="kyd.PrintStdWhen." hidden="1">1</definedName>
    <definedName name="kyd.ProtWbkStruct.">-4146</definedName>
    <definedName name="kyd.ProtWbkWin.">-4146</definedName>
    <definedName name="kyd.ReplaceFile.">-4146</definedName>
    <definedName name="kyd.SaveAsFile." hidden="1">FALSE</definedName>
    <definedName name="kyd.SaveCopy.">3</definedName>
    <definedName name="kyd.SaveMemo.">FALSE</definedName>
    <definedName name="kyd.SelectString.01." hidden="1">"*"</definedName>
    <definedName name="kyd.StdSortHide." hidden="1">FALSE</definedName>
    <definedName name="kyd.StopRow.">65536</definedName>
    <definedName name="kyd.WriteMemWhenOptn.">3</definedName>
    <definedName name="l" localSheetId="1" hidden="1">{"sheet a",#N/A,FALSE,"A";"2 9 casflow",#N/A,FALSE,"B"}</definedName>
    <definedName name="l" localSheetId="0" hidden="1">{"sheet a",#N/A,FALSE,"A";"2 9 casflow",#N/A,FALSE,"B"}</definedName>
    <definedName name="l" hidden="1">{"sheet a",#N/A,FALSE,"A";"2 9 casflow",#N/A,FALSE,"B"}</definedName>
    <definedName name="L1HasAmort" localSheetId="1" hidden="1">#REF!</definedName>
    <definedName name="L1HasAmort" localSheetId="0" hidden="1">#REF!</definedName>
    <definedName name="L1HasAmort" hidden="1">#REF!</definedName>
    <definedName name="L2HasAmort" localSheetId="1" hidden="1">#REF!</definedName>
    <definedName name="L2HasAmort" localSheetId="0" hidden="1">#REF!</definedName>
    <definedName name="L2HasAmort" hidden="1">#REF!</definedName>
    <definedName name="L3HasAmort" localSheetId="1" hidden="1">#REF!</definedName>
    <definedName name="L3HasAmort" localSheetId="0" hidden="1">#REF!</definedName>
    <definedName name="L3HasAmort" hidden="1">#REF!</definedName>
    <definedName name="lakepointeunits">#REF!</definedName>
    <definedName name="laketaxb">#REF!</definedName>
    <definedName name="laketaxm">#REF!</definedName>
    <definedName name="LandscapingGroundsNotes" localSheetId="1" hidden="1">#REF!</definedName>
    <definedName name="LandscapingGroundsNotes" localSheetId="0" hidden="1">#REF!</definedName>
    <definedName name="LandscapingGroundsNotes" hidden="1">#REF!</definedName>
    <definedName name="lank" localSheetId="1" hidden="1">#REF!</definedName>
    <definedName name="lank" localSheetId="18" hidden="1">#REF!</definedName>
    <definedName name="lank" localSheetId="12" hidden="1">#REF!</definedName>
    <definedName name="lank" localSheetId="6" hidden="1">#REF!</definedName>
    <definedName name="lank" localSheetId="0" hidden="1">#REF!</definedName>
    <definedName name="lank" hidden="1">#REF!</definedName>
    <definedName name="largest_asset_percent" localSheetId="1">#REF!</definedName>
    <definedName name="largest_asset_percent" localSheetId="0">#REF!</definedName>
    <definedName name="largest_asset_percent">#REF!</definedName>
    <definedName name="Last">IF([0]!Values_Entered,[0]!Header_Row+[0]!Number_of_Payments,[0]!Header_Row)</definedName>
    <definedName name="Last_Row" localSheetId="1">IF([0]!Values_Entered,'BOV TABLES'!Header_Row+'BOV TABLES'!Number_of_Payments,'BOV TABLES'!Header_Row)</definedName>
    <definedName name="Last_Row" localSheetId="17">IF([0]!Values_Entered,[0]!Header_Row+[0]!Number_of_Payments,[0]!Header_Row)</definedName>
    <definedName name="Last_Row" localSheetId="18">IF('High RETax'!Values_Entered,[0]!Header_Row+[0]!Number_of_Payments,[0]!Header_Row)</definedName>
    <definedName name="Last_Row" localSheetId="11">IF([0]!Values_Entered,[0]!Header_Row+[0]!Number_of_Payments,[0]!Header_Row)</definedName>
    <definedName name="Last_Row" localSheetId="12">IF('Low RETax'!Values_Entered,[0]!Header_Row+[0]!Number_of_Payments,[0]!Header_Row)</definedName>
    <definedName name="Last_Row" localSheetId="5">IF([0]!Values_Entered,Header_Row+Number_of_Payments,Header_Row)</definedName>
    <definedName name="Last_Row" localSheetId="6">IF('Middle RETax'!Values_Entered,Header_Row+Number_of_Payments,Header_Row)</definedName>
    <definedName name="Last_Row" localSheetId="0">IF(Values_Entered,Summary!Header_Row+Summary!Number_of_Payments,Summary!Header_Row)</definedName>
    <definedName name="Last_Row">IF(Values_Entered,Header_Row+Number_of_Payments,Header_Row)</definedName>
    <definedName name="Last_row_2" localSheetId="1">IF('BOV TABLES'!Values_entered_2,'BOV TABLES'!Header_Row+'BOV TABLES'!no_of_payments_2,'BOV TABLES'!Header_Row)</definedName>
    <definedName name="Last_row_2" localSheetId="0">IF(Summary!Values_entered_2,Summary!Header_Row+Summary!no_of_payments_2,Summary!Header_Row)</definedName>
    <definedName name="Last_row_2">IF(Values_entered_2,Header_Row+no_of_payments_2,Header_Row)</definedName>
    <definedName name="LatestRRDateStamp" localSheetId="1" hidden="1">#REF!</definedName>
    <definedName name="LatestRRDateStamp" localSheetId="0" hidden="1">#REF!</definedName>
    <definedName name="LatestRRDateStamp" hidden="1">#REF!</definedName>
    <definedName name="Laundry">#REF!</definedName>
    <definedName name="lauracomps">#REF!</definedName>
    <definedName name="laurbcomps">#REF!</definedName>
    <definedName name="Lease_End_Date" localSheetId="1">#REF!</definedName>
    <definedName name="Lease_End_Date" localSheetId="0">#REF!</definedName>
    <definedName name="Lease_End_Date">#REF!</definedName>
    <definedName name="Lease_Up">#REF!</definedName>
    <definedName name="leased_unit_count">#REF!</definedName>
    <definedName name="leased_unit_rent">#REF!</definedName>
    <definedName name="leased_unit_size">#REF!</definedName>
    <definedName name="leased_unit_type">#REF!</definedName>
    <definedName name="LeaseExpirationSchedule" localSheetId="1" hidden="1">#REF!</definedName>
    <definedName name="LeaseExpirationSchedule" localSheetId="0" hidden="1">#REF!</definedName>
    <definedName name="LeaseExpirationSchedule" hidden="1">#REF!</definedName>
    <definedName name="leaseterm" localSheetId="1">#REF!</definedName>
    <definedName name="leaseterm" localSheetId="0">#REF!</definedName>
    <definedName name="leaseterm">#REF!</definedName>
    <definedName name="LeaseTypeFromRR" localSheetId="1" hidden="1">#REF!</definedName>
    <definedName name="LeaseTypeFromRR" localSheetId="0" hidden="1">#REF!</definedName>
    <definedName name="LeaseTypeFromRR" hidden="1">#REF!</definedName>
    <definedName name="LeaseTypeMarket" localSheetId="1" hidden="1">#REF!</definedName>
    <definedName name="LeaseTypeMarket" localSheetId="0" hidden="1">#REF!</definedName>
    <definedName name="LeaseTypeMarket" hidden="1">#REF!</definedName>
    <definedName name="Leaseup_schedule">#REF!</definedName>
    <definedName name="LeasingCommissionsNotes" localSheetId="1" hidden="1">#REF!</definedName>
    <definedName name="LeasingCommissionsNotes" localSheetId="0" hidden="1">#REF!</definedName>
    <definedName name="LeasingCommissionsNotes" hidden="1">#REF!</definedName>
    <definedName name="LeasingCommToPayroll" localSheetId="1" hidden="1">#REF!</definedName>
    <definedName name="LeasingCommToPayroll" localSheetId="0" hidden="1">#REF!</definedName>
    <definedName name="LeasingCommToPayroll" hidden="1">#REF!</definedName>
    <definedName name="LeasingSeason" localSheetId="1">#REF!</definedName>
    <definedName name="LeasingSeason" localSheetId="0">#REF!</definedName>
    <definedName name="LeasingSeason">#REF!</definedName>
    <definedName name="LeasingStatus" localSheetId="1">#REF!</definedName>
    <definedName name="LeasingStatus" localSheetId="0">#REF!</definedName>
    <definedName name="LeasingStatus">#REF!</definedName>
    <definedName name="Ledger" localSheetId="1">#REF!</definedName>
    <definedName name="Ledger" localSheetId="0">#REF!</definedName>
    <definedName name="Ledger">#REF!</definedName>
    <definedName name="leek" localSheetId="19" hidden="1">#REF!</definedName>
    <definedName name="leek" localSheetId="15" hidden="1">#REF!</definedName>
    <definedName name="leek" localSheetId="17" hidden="1">#REF!</definedName>
    <definedName name="leek" localSheetId="18" hidden="1">#REF!</definedName>
    <definedName name="leek" localSheetId="13" hidden="1">#REF!</definedName>
    <definedName name="leek" localSheetId="9" hidden="1">#REF!</definedName>
    <definedName name="leek" localSheetId="11" hidden="1">#REF!</definedName>
    <definedName name="leek" localSheetId="12" hidden="1">#REF!</definedName>
    <definedName name="leek" localSheetId="7" hidden="1">#REF!</definedName>
    <definedName name="leek" localSheetId="3" hidden="1">#REF!</definedName>
    <definedName name="leek" localSheetId="5" hidden="1">#REF!</definedName>
    <definedName name="leek" localSheetId="6" hidden="1">#REF!</definedName>
    <definedName name="leek" hidden="1">#REF!</definedName>
    <definedName name="LegalCostsEquityPartner" localSheetId="1" hidden="1">#REF!</definedName>
    <definedName name="LegalCostsEquityPartner" localSheetId="0" hidden="1">#REF!</definedName>
    <definedName name="LegalCostsEquityPartner" hidden="1">#REF!</definedName>
    <definedName name="LegalCostsSponsor" localSheetId="1" hidden="1">#REF!</definedName>
    <definedName name="LegalCostsSponsor" localSheetId="0" hidden="1">#REF!</definedName>
    <definedName name="LegalCostsSponsor" hidden="1">#REF!</definedName>
    <definedName name="LENDER">#REF!</definedName>
    <definedName name="Level_Dev_Hotel" localSheetId="1">#REF!</definedName>
    <definedName name="Level_Dev_Hotel" localSheetId="0">#REF!</definedName>
    <definedName name="Level_Dev_Hotel">#REF!</definedName>
    <definedName name="Level_Dev_TXB" localSheetId="1">#REF!</definedName>
    <definedName name="Level_Dev_TXB" localSheetId="0">#REF!</definedName>
    <definedName name="Level_Dev_TXB">#REF!</definedName>
    <definedName name="Level_Devel_MHC" localSheetId="1">#REF!</definedName>
    <definedName name="Level_Devel_MHC" localSheetId="0">#REF!</definedName>
    <definedName name="Level_Devel_MHC">#REF!</definedName>
    <definedName name="LeveragedIRRSensitivityType" localSheetId="1" hidden="1">#REF!</definedName>
    <definedName name="LeveragedIRRSensitivityType" localSheetId="0" hidden="1">#REF!</definedName>
    <definedName name="LeveragedIRRSensitivityType" hidden="1">#REF!</definedName>
    <definedName name="LeveredFundingReq" localSheetId="1" hidden="1">#REF!</definedName>
    <definedName name="LeveredFundingReq" localSheetId="0" hidden="1">#REF!</definedName>
    <definedName name="LeveredFundingReq" hidden="1">#REF!</definedName>
    <definedName name="LeveredIRR" localSheetId="1" hidden="1">#REF!</definedName>
    <definedName name="LeveredIRR" localSheetId="0" hidden="1">#REF!</definedName>
    <definedName name="LeveredIRR" hidden="1">#REF!</definedName>
    <definedName name="lfyu" localSheetId="1" hidden="1">{"Investor",#N/A,FALSE,"Model";"Property",#N/A,FALSE,"Model";"Incentive Taxes",#N/A,FALSE,"Model"}</definedName>
    <definedName name="lfyu" localSheetId="0" hidden="1">{"Investor",#N/A,FALSE,"Model";"Property",#N/A,FALSE,"Model";"Incentive Taxes",#N/A,FALSE,"Model"}</definedName>
    <definedName name="lfyu" hidden="1">{"Investor",#N/A,FALSE,"Model";"Property",#N/A,FALSE,"Model";"Incentive Taxes",#N/A,FALSE,"Model"}</definedName>
    <definedName name="Lgst_Asset_Pct_Portf" localSheetId="1">#REF!</definedName>
    <definedName name="Lgst_Asset_Pct_Portf" localSheetId="0">#REF!</definedName>
    <definedName name="Lgst_Asset_Pct_Portf">#REF!</definedName>
    <definedName name="LIBOR">#REF!</definedName>
    <definedName name="libor_floor" localSheetId="1">#REF!</definedName>
    <definedName name="libor_floor" localSheetId="0">#REF!</definedName>
    <definedName name="libor_floor">#REF!</definedName>
    <definedName name="limcount" hidden="1">1</definedName>
    <definedName name="lincoln">#REF!</definedName>
    <definedName name="LINCSPLIT">#REF!</definedName>
    <definedName name="lisa" localSheetId="1" hidden="1">{"Main",#N/A,FALSE,"Wacker";"Main2",#N/A,FALSE,"Wacker";"Value",#N/A,FALSE,"Wacker";"Sensitivity",#N/A,FALSE,"Wacker";"Paine",#N/A,FALSE,"Wacker";"Quaker",#N/A,FALSE,"Wacker";"Wacker",#N/A,FALSE,"Wacker";"1900",#N/A,FALSE,"Wacker";"1901",#N/A,FALSE,"Wacker"}</definedName>
    <definedName name="lisa" localSheetId="0" hidden="1">{"Main",#N/A,FALSE,"Wacker";"Main2",#N/A,FALSE,"Wacker";"Value",#N/A,FALSE,"Wacker";"Sensitivity",#N/A,FALSE,"Wacker";"Paine",#N/A,FALSE,"Wacker";"Quaker",#N/A,FALSE,"Wacker";"Wacker",#N/A,FALSE,"Wacker";"1900",#N/A,FALSE,"Wacker";"1901",#N/A,FALSE,"Wacker"}</definedName>
    <definedName name="lisa" hidden="1">{"Main",#N/A,FALSE,"Wacker";"Main2",#N/A,FALSE,"Wacker";"Value",#N/A,FALSE,"Wacker";"Sensitivity",#N/A,FALSE,"Wacker";"Paine",#N/A,FALSE,"Wacker";"Quaker",#N/A,FALSE,"Wacker";"Wacker",#N/A,FALSE,"Wacker";"1900",#N/A,FALSE,"Wacker";"1901",#N/A,FALSE,"Wacker"}</definedName>
    <definedName name="lisa2" localSheetId="1" hidden="1">{"View1",#N/A,FALSE,"Sheet1";"View2",#N/A,FALSE,"Sheet1"}</definedName>
    <definedName name="lisa2" localSheetId="0" hidden="1">{"View1",#N/A,FALSE,"Sheet1";"View2",#N/A,FALSE,"Sheet1"}</definedName>
    <definedName name="lisa2" hidden="1">{"View1",#N/A,FALSE,"Sheet1";"View2",#N/A,FALSE,"Sheet1"}</definedName>
    <definedName name="lisa3" localSheetId="1" hidden="1">{"View1",#N/A,FALSE,"Sheet1";"View2",#N/A,FALSE,"Sheet1"}</definedName>
    <definedName name="lisa3" localSheetId="0" hidden="1">{"View1",#N/A,FALSE,"Sheet1";"View2",#N/A,FALSE,"Sheet1"}</definedName>
    <definedName name="lisa3" hidden="1">{"View1",#N/A,FALSE,"Sheet1";"View2",#N/A,FALSE,"Sheet1"}</definedName>
    <definedName name="ListOffset" hidden="1">1</definedName>
    <definedName name="lkdsaflkdsjf" hidden="1">{#N/A,#N/A,FALSE,"RENT ROLL"}</definedName>
    <definedName name="ll" localSheetId="1" hidden="1">#REF!</definedName>
    <definedName name="ll" localSheetId="18" hidden="1">{#N/A,#N/A,FALSE,"Sheet1"}</definedName>
    <definedName name="ll" localSheetId="12" hidden="1">{#N/A,#N/A,FALSE,"Sheet1"}</definedName>
    <definedName name="ll" localSheetId="6" hidden="1">{#N/A,#N/A,FALSE,"Sheet1"}</definedName>
    <definedName name="ll" localSheetId="0" hidden="1">#REF!</definedName>
    <definedName name="ll" hidden="1">#REF!</definedName>
    <definedName name="LLL" localSheetId="19" hidden="1">#REF!</definedName>
    <definedName name="LLL" localSheetId="15" hidden="1">#REF!</definedName>
    <definedName name="LLL" localSheetId="17" hidden="1">#REF!</definedName>
    <definedName name="LLL" localSheetId="18" hidden="1">#REF!</definedName>
    <definedName name="LLL" localSheetId="13" hidden="1">#REF!</definedName>
    <definedName name="LLL" localSheetId="9" hidden="1">#REF!</definedName>
    <definedName name="LLL" localSheetId="11" hidden="1">#REF!</definedName>
    <definedName name="LLL" localSheetId="12" hidden="1">#REF!</definedName>
    <definedName name="LLL" localSheetId="7" hidden="1">#REF!</definedName>
    <definedName name="LLL" localSheetId="3" hidden="1">#REF!</definedName>
    <definedName name="LLL" localSheetId="5" hidden="1">#REF!</definedName>
    <definedName name="LLL" localSheetId="6" hidden="1">#REF!</definedName>
    <definedName name="LLL" hidden="1">#REF!</definedName>
    <definedName name="lllll" localSheetId="1" hidden="1">{"sheet a",#N/A,FALSE,"A";"sheet b 1",#N/A,FALSE,"B";"sheet b 2",#N/A,FALSE,"B"}</definedName>
    <definedName name="lllll" localSheetId="0" hidden="1">{"sheet a",#N/A,FALSE,"A";"sheet b 1",#N/A,FALSE,"B";"sheet b 2",#N/A,FALSE,"B"}</definedName>
    <definedName name="lllll" hidden="1">{"sheet a",#N/A,FALSE,"A";"sheet b 1",#N/A,FALSE,"B";"sheet b 2",#N/A,FALSE,"B"}</definedName>
    <definedName name="LnAmtOverride" localSheetId="1">#REF!</definedName>
    <definedName name="LnAmtOverride" localSheetId="0">#REF!</definedName>
    <definedName name="LnAmtOverride">#REF!</definedName>
    <definedName name="lo">#REF!</definedName>
    <definedName name="LOAN" localSheetId="19">#REF!</definedName>
    <definedName name="LOAN" localSheetId="17">#REF!</definedName>
    <definedName name="LOAN" localSheetId="18">#REF!</definedName>
    <definedName name="LOAN" localSheetId="13">#REF!</definedName>
    <definedName name="LOAN" localSheetId="11">#REF!</definedName>
    <definedName name="LOAN" localSheetId="12">#REF!</definedName>
    <definedName name="LOAN" localSheetId="7">#REF!</definedName>
    <definedName name="LOAN" localSheetId="5">#REF!</definedName>
    <definedName name="LOAN" localSheetId="6">#REF!</definedName>
    <definedName name="LOAN">#REF!</definedName>
    <definedName name="Loan_Amount" localSheetId="1">#REF!</definedName>
    <definedName name="Loan_Amount" localSheetId="18">#REF!</definedName>
    <definedName name="Loan_Amount" localSheetId="12">#REF!</definedName>
    <definedName name="Loan_Amount" localSheetId="6">#REF!</definedName>
    <definedName name="Loan_Amount" localSheetId="0">#REF!</definedName>
    <definedName name="Loan_Amount">#REF!</definedName>
    <definedName name="Loan_Start" localSheetId="1">#REF!</definedName>
    <definedName name="Loan_Start" localSheetId="0">#REF!</definedName>
    <definedName name="Loan_Start">#REF!</definedName>
    <definedName name="Loan_Years" localSheetId="1">#REF!</definedName>
    <definedName name="Loan_Years" localSheetId="0">#REF!</definedName>
    <definedName name="Loan_Years">#REF!</definedName>
    <definedName name="Loan1AmortPer" localSheetId="1" hidden="1">#REF!</definedName>
    <definedName name="Loan1AmortPer" localSheetId="0" hidden="1">#REF!</definedName>
    <definedName name="Loan1AmortPer" hidden="1">#REF!</definedName>
    <definedName name="Loan1Amount" localSheetId="1" hidden="1">#REF!</definedName>
    <definedName name="Loan1Amount" localSheetId="0" hidden="1">#REF!</definedName>
    <definedName name="Loan1Amount" hidden="1">#REF!</definedName>
    <definedName name="Loan1AmountType" localSheetId="1" hidden="1">#REF!</definedName>
    <definedName name="Loan1AmountType" localSheetId="0" hidden="1">#REF!</definedName>
    <definedName name="Loan1AmountType" hidden="1">#REF!</definedName>
    <definedName name="Loan1Assump" localSheetId="1" hidden="1">#REF!,#REF!,#REF!,#REF!,#REF!,#REF!,#REF!,#REF!,#REF!,#REF!</definedName>
    <definedName name="Loan1Assump" localSheetId="0" hidden="1">#REF!,#REF!,#REF!,#REF!,#REF!,#REF!,#REF!,#REF!,#REF!,#REF!</definedName>
    <definedName name="Loan1Assump" hidden="1">#REF!,#REF!,#REF!,#REF!,#REF!,#REF!,#REF!,#REF!,#REF!,#REF!</definedName>
    <definedName name="Loan1BseRate" localSheetId="1" hidden="1">#REF!</definedName>
    <definedName name="Loan1BseRate" localSheetId="0" hidden="1">#REF!</definedName>
    <definedName name="Loan1BseRate" hidden="1">#REF!</definedName>
    <definedName name="Loan1DetCC" localSheetId="1" hidden="1">#REF!,#REF!</definedName>
    <definedName name="Loan1DetCC" localSheetId="0" hidden="1">#REF!,#REF!</definedName>
    <definedName name="Loan1DetCC" hidden="1">#REF!,#REF!</definedName>
    <definedName name="Loan1DSCR" localSheetId="1" hidden="1">#REF!</definedName>
    <definedName name="Loan1DSCR" localSheetId="0" hidden="1">#REF!</definedName>
    <definedName name="Loan1DSCR" hidden="1">#REF!</definedName>
    <definedName name="Loan1InterestRateType" localSheetId="1" hidden="1">#REF!</definedName>
    <definedName name="Loan1InterestRateType" localSheetId="0" hidden="1">#REF!</definedName>
    <definedName name="Loan1InterestRateType" hidden="1">#REF!</definedName>
    <definedName name="Loan1IntRate" localSheetId="1" hidden="1">#REF!</definedName>
    <definedName name="Loan1IntRate" localSheetId="0" hidden="1">#REF!</definedName>
    <definedName name="Loan1IntRate" hidden="1">#REF!</definedName>
    <definedName name="Loan1IntType" localSheetId="1" hidden="1">#REF!</definedName>
    <definedName name="Loan1IntType" localSheetId="0" hidden="1">#REF!</definedName>
    <definedName name="Loan1IntType" hidden="1">#REF!</definedName>
    <definedName name="Loan1IOPer" localSheetId="1" hidden="1">#REF!</definedName>
    <definedName name="Loan1IOPer" localSheetId="0" hidden="1">#REF!</definedName>
    <definedName name="Loan1IOPer" hidden="1">#REF!</definedName>
    <definedName name="Loan1OrigMnth" localSheetId="1" hidden="1">#REF!</definedName>
    <definedName name="Loan1OrigMnth" localSheetId="0" hidden="1">#REF!</definedName>
    <definedName name="Loan1OrigMnth" hidden="1">#REF!</definedName>
    <definedName name="Loan1PmntDropdown" localSheetId="1" hidden="1">IF('BOV TABLES'!Loan1InterestRateType=150,'BOV TABLES'!FixedPmt,IF(NOT('BOV TABLES'!L1HasAmort),'BOV TABLES'!VariablePmt,'BOV TABLES'!PaymentType))</definedName>
    <definedName name="Loan1PmntDropdown" localSheetId="0" hidden="1">IF(Summary!Loan1InterestRateType=150,Summary!FixedPmt,IF(NOT(Summary!L1HasAmort),Summary!VariablePmt,Summary!PaymentType))</definedName>
    <definedName name="Loan1PmntDropdown" hidden="1">IF(Loan1InterestRateType=150,FixedPmt,IF(NOT(L1HasAmort),VariablePmt,PaymentType))</definedName>
    <definedName name="Loan1PmtType" localSheetId="1" hidden="1">#REF!</definedName>
    <definedName name="Loan1PmtType" localSheetId="0" hidden="1">#REF!</definedName>
    <definedName name="Loan1PmtType" hidden="1">#REF!</definedName>
    <definedName name="Loan1Term" localSheetId="1" hidden="1">#REF!</definedName>
    <definedName name="Loan1Term" localSheetId="0" hidden="1">#REF!</definedName>
    <definedName name="Loan1Term" hidden="1">#REF!</definedName>
    <definedName name="Loan2AmortPer" localSheetId="1" hidden="1">#REF!</definedName>
    <definedName name="Loan2AmortPer" localSheetId="0" hidden="1">#REF!</definedName>
    <definedName name="Loan2AmortPer" hidden="1">#REF!</definedName>
    <definedName name="Loan2Amount" localSheetId="1" hidden="1">#REF!</definedName>
    <definedName name="Loan2Amount" localSheetId="0" hidden="1">#REF!</definedName>
    <definedName name="Loan2Amount" hidden="1">#REF!</definedName>
    <definedName name="Loan2AmountType" localSheetId="1" hidden="1">#REF!</definedName>
    <definedName name="Loan2AmountType" localSheetId="0" hidden="1">#REF!</definedName>
    <definedName name="Loan2AmountType" hidden="1">#REF!</definedName>
    <definedName name="Loan2Assump" localSheetId="1" hidden="1">#REF!,#REF!,#REF!,#REF!,#REF!,#REF!,#REF!,#REF!</definedName>
    <definedName name="Loan2Assump" localSheetId="0" hidden="1">#REF!,#REF!,#REF!,#REF!,#REF!,#REF!,#REF!,#REF!</definedName>
    <definedName name="Loan2Assump" hidden="1">#REF!,#REF!,#REF!,#REF!,#REF!,#REF!,#REF!,#REF!</definedName>
    <definedName name="Loan2BseRate" localSheetId="1" hidden="1">#REF!</definedName>
    <definedName name="Loan2BseRate" localSheetId="0" hidden="1">#REF!</definedName>
    <definedName name="Loan2BseRate" hidden="1">#REF!</definedName>
    <definedName name="Loan2DetCC" localSheetId="1" hidden="1">#REF!,#REF!</definedName>
    <definedName name="Loan2DetCC" localSheetId="0" hidden="1">#REF!,#REF!</definedName>
    <definedName name="Loan2DetCC" hidden="1">#REF!,#REF!</definedName>
    <definedName name="Loan2DSCR" localSheetId="1" hidden="1">#REF!</definedName>
    <definedName name="Loan2DSCR" localSheetId="0" hidden="1">#REF!</definedName>
    <definedName name="Loan2DSCR" hidden="1">#REF!</definedName>
    <definedName name="Loan2InterestRateType" localSheetId="1" hidden="1">#REF!</definedName>
    <definedName name="Loan2InterestRateType" localSheetId="0" hidden="1">#REF!</definedName>
    <definedName name="Loan2InterestRateType" hidden="1">#REF!</definedName>
    <definedName name="Loan2IntRate" localSheetId="1" hidden="1">#REF!</definedName>
    <definedName name="Loan2IntRate" localSheetId="0" hidden="1">#REF!</definedName>
    <definedName name="Loan2IntRate" hidden="1">#REF!</definedName>
    <definedName name="Loan2IntType" localSheetId="1" hidden="1">#REF!</definedName>
    <definedName name="Loan2IntType" localSheetId="0" hidden="1">#REF!</definedName>
    <definedName name="Loan2IntType" hidden="1">#REF!</definedName>
    <definedName name="Loan2IOPer" localSheetId="1" hidden="1">#REF!</definedName>
    <definedName name="Loan2IOPer" localSheetId="0" hidden="1">#REF!</definedName>
    <definedName name="Loan2IOPer" hidden="1">#REF!</definedName>
    <definedName name="Loan2OrigMnth" localSheetId="1" hidden="1">#REF!</definedName>
    <definedName name="Loan2OrigMnth" localSheetId="0" hidden="1">#REF!</definedName>
    <definedName name="Loan2OrigMnth" hidden="1">#REF!</definedName>
    <definedName name="Loan2PmntDropdown" localSheetId="1" hidden="1">IF('BOV TABLES'!Loan2InterestRateType=150,'BOV TABLES'!FixedPmt,IF(NOT('BOV TABLES'!L2HasAmort),'BOV TABLES'!VariablePmt,'BOV TABLES'!PaymentType))</definedName>
    <definedName name="Loan2PmntDropdown" localSheetId="0" hidden="1">IF(Summary!Loan2InterestRateType=150,Summary!FixedPmt,IF(NOT(Summary!L2HasAmort),Summary!VariablePmt,Summary!PaymentType))</definedName>
    <definedName name="Loan2PmntDropdown" hidden="1">IF(Loan2InterestRateType=150,FixedPmt,IF(NOT(L2HasAmort),VariablePmt,PaymentType))</definedName>
    <definedName name="Loan2PmtType" localSheetId="1" hidden="1">#REF!</definedName>
    <definedName name="Loan2PmtType" localSheetId="0" hidden="1">#REF!</definedName>
    <definedName name="Loan2PmtType" hidden="1">#REF!</definedName>
    <definedName name="Loan2Term" localSheetId="1" hidden="1">#REF!</definedName>
    <definedName name="Loan2Term" localSheetId="0" hidden="1">#REF!</definedName>
    <definedName name="Loan2Term" hidden="1">#REF!</definedName>
    <definedName name="Loan3AmortPer" localSheetId="1" hidden="1">#REF!</definedName>
    <definedName name="Loan3AmortPer" localSheetId="0" hidden="1">#REF!</definedName>
    <definedName name="Loan3AmortPer" hidden="1">#REF!</definedName>
    <definedName name="Loan3Amount" localSheetId="1" hidden="1">#REF!</definedName>
    <definedName name="Loan3Amount" localSheetId="0" hidden="1">#REF!</definedName>
    <definedName name="Loan3Amount" hidden="1">#REF!</definedName>
    <definedName name="Loan3AmountType" localSheetId="1" hidden="1">#REF!</definedName>
    <definedName name="Loan3AmountType" localSheetId="0" hidden="1">#REF!</definedName>
    <definedName name="Loan3AmountType" hidden="1">#REF!</definedName>
    <definedName name="Loan3Assump" localSheetId="1" hidden="1">#REF!,#REF!,#REF!,#REF!,#REF!,#REF!,#REF!,#REF!,#REF!,#REF!,#REF!,#REF!</definedName>
    <definedName name="Loan3Assump" localSheetId="0" hidden="1">#REF!,#REF!,#REF!,#REF!,#REF!,#REF!,#REF!,#REF!,#REF!,#REF!,#REF!,#REF!</definedName>
    <definedName name="Loan3Assump" hidden="1">#REF!,#REF!,#REF!,#REF!,#REF!,#REF!,#REF!,#REF!,#REF!,#REF!,#REF!,#REF!</definedName>
    <definedName name="Loan3BseRate" localSheetId="1" hidden="1">#REF!</definedName>
    <definedName name="Loan3BseRate" localSheetId="0" hidden="1">#REF!</definedName>
    <definedName name="Loan3BseRate" hidden="1">#REF!</definedName>
    <definedName name="Loan3DetCC" localSheetId="1" hidden="1">#REF!,#REF!</definedName>
    <definedName name="Loan3DetCC" localSheetId="0" hidden="1">#REF!,#REF!</definedName>
    <definedName name="Loan3DetCC" hidden="1">#REF!,#REF!</definedName>
    <definedName name="Loan3DSCR" localSheetId="1" hidden="1">#REF!</definedName>
    <definedName name="Loan3DSCR" localSheetId="0" hidden="1">#REF!</definedName>
    <definedName name="Loan3DSCR" hidden="1">#REF!</definedName>
    <definedName name="Loan3InterestRateType" localSheetId="1" hidden="1">#REF!</definedName>
    <definedName name="Loan3InterestRateType" localSheetId="0" hidden="1">#REF!</definedName>
    <definedName name="Loan3InterestRateType" hidden="1">#REF!</definedName>
    <definedName name="Loan3IntRate" localSheetId="1" hidden="1">#REF!</definedName>
    <definedName name="Loan3IntRate" localSheetId="0" hidden="1">#REF!</definedName>
    <definedName name="Loan3IntRate" hidden="1">#REF!</definedName>
    <definedName name="Loan3IntType" localSheetId="1" hidden="1">#REF!</definedName>
    <definedName name="Loan3IntType" localSheetId="0" hidden="1">#REF!</definedName>
    <definedName name="Loan3IntType" hidden="1">#REF!</definedName>
    <definedName name="Loan3IOPer" localSheetId="1" hidden="1">#REF!</definedName>
    <definedName name="Loan3IOPer" localSheetId="0" hidden="1">#REF!</definedName>
    <definedName name="Loan3IOPer" hidden="1">#REF!</definedName>
    <definedName name="Loan3OrigMnth" localSheetId="1" hidden="1">#REF!</definedName>
    <definedName name="Loan3OrigMnth" localSheetId="0" hidden="1">#REF!</definedName>
    <definedName name="Loan3OrigMnth" hidden="1">#REF!</definedName>
    <definedName name="Loan3PmntDropdown" localSheetId="1" hidden="1">IF('BOV TABLES'!Loan3InterestRateType=150,'BOV TABLES'!FixedPmt,IF(NOT('BOV TABLES'!L3HasAmort),'BOV TABLES'!VariablePmt,'BOV TABLES'!PaymentType))</definedName>
    <definedName name="Loan3PmntDropdown" localSheetId="0" hidden="1">IF(Summary!Loan3InterestRateType=150,Summary!FixedPmt,IF(NOT(Summary!L3HasAmort),Summary!VariablePmt,Summary!PaymentType))</definedName>
    <definedName name="Loan3PmntDropdown" hidden="1">IF(Loan3InterestRateType=150,FixedPmt,IF(NOT(L3HasAmort),VariablePmt,PaymentType))</definedName>
    <definedName name="Loan3PmtType" localSheetId="1" hidden="1">#REF!</definedName>
    <definedName name="Loan3PmtType" localSheetId="0" hidden="1">#REF!</definedName>
    <definedName name="Loan3PmtType" hidden="1">#REF!</definedName>
    <definedName name="Loan3Term" localSheetId="1" hidden="1">#REF!</definedName>
    <definedName name="Loan3Term" localSheetId="0" hidden="1">#REF!</definedName>
    <definedName name="Loan3Term" hidden="1">#REF!</definedName>
    <definedName name="LoanAmortTerm" localSheetId="1">#REF!</definedName>
    <definedName name="LoanAmortTerm" localSheetId="0">#REF!</definedName>
    <definedName name="LoanAmortTerm">#REF!</definedName>
    <definedName name="loanamount">#REF!</definedName>
    <definedName name="LOANAMOUNTS">#REF!</definedName>
    <definedName name="LoanCapRate" localSheetId="1">#REF!</definedName>
    <definedName name="LoanCapRate" localSheetId="0">#REF!</definedName>
    <definedName name="LoanCapRate">#REF!</definedName>
    <definedName name="LoanCosts">#REF!</definedName>
    <definedName name="loanfee" localSheetId="1">#REF!</definedName>
    <definedName name="loanfee" localSheetId="0">#REF!</definedName>
    <definedName name="loanfee">#REF!</definedName>
    <definedName name="LoanProgram" localSheetId="1">#REF!</definedName>
    <definedName name="LoanProgram" localSheetId="0">#REF!</definedName>
    <definedName name="LoanProgram">#REF!</definedName>
    <definedName name="LoanRnkg" localSheetId="1" hidden="1">#REF!</definedName>
    <definedName name="LoanRnkg" localSheetId="0" hidden="1">#REF!</definedName>
    <definedName name="LoanRnkg" hidden="1">#REF!</definedName>
    <definedName name="LoansToAssets">#REF!</definedName>
    <definedName name="LoanTable">#REF!</definedName>
    <definedName name="LoanTerm" localSheetId="1">#REF!</definedName>
    <definedName name="LoanTerm" localSheetId="0">#REF!</definedName>
    <definedName name="LoanTerm">#REF!</definedName>
    <definedName name="loantype" localSheetId="1">#REF!</definedName>
    <definedName name="loantype" localSheetId="0">#REF!</definedName>
    <definedName name="loantype">#REF!</definedName>
    <definedName name="LOC">#REF!</definedName>
    <definedName name="LocationQualityId" localSheetId="1" hidden="1">#REF!</definedName>
    <definedName name="LocationQualityId" localSheetId="0" hidden="1">#REF!</definedName>
    <definedName name="LocationQualityId" hidden="1">#REF!</definedName>
    <definedName name="LOCBalanceMnthly">#REF!</definedName>
    <definedName name="Look1Area">#REF!</definedName>
    <definedName name="Look1Area_b">#REF!</definedName>
    <definedName name="Look2Area">#REF!</definedName>
    <definedName name="Look2Area_b">#REF!</definedName>
    <definedName name="Look3Area">#REF!</definedName>
    <definedName name="Look3Area_b">#REF!</definedName>
    <definedName name="Look4Area">#REF!</definedName>
    <definedName name="Look4Area_b">#REF!</definedName>
    <definedName name="Look5Area">#REF!</definedName>
    <definedName name="Look5Area_b">#REF!</definedName>
    <definedName name="lookback">#REF!</definedName>
    <definedName name="Lookup" localSheetId="1">#REF!</definedName>
    <definedName name="Lookup" localSheetId="0">#REF!</definedName>
    <definedName name="Lookup">#REF!</definedName>
    <definedName name="lopez" hidden="1">{#N/A,#N/A,FALSE,"RENT ROLL"}</definedName>
    <definedName name="LossReserve_TPE" localSheetId="1">#REF!</definedName>
    <definedName name="LossReserve_TPE" localSheetId="0">#REF!</definedName>
    <definedName name="LossReserve_TPE">#REF!</definedName>
    <definedName name="LosstoLeaseGaintoLeaseNotes" localSheetId="1" hidden="1">#REF!</definedName>
    <definedName name="LosstoLeaseGaintoLeaseNotes" localSheetId="0" hidden="1">#REF!</definedName>
    <definedName name="LosstoLeaseGaintoLeaseNotes" hidden="1">#REF!</definedName>
    <definedName name="LossToLeaseOldRR" localSheetId="1" hidden="1">#REF!</definedName>
    <definedName name="LossToLeaseOldRR" localSheetId="0" hidden="1">#REF!</definedName>
    <definedName name="LossToLeaseOldRR" hidden="1">#REF!</definedName>
    <definedName name="LOUIS">#REF!</definedName>
    <definedName name="Louvers" localSheetId="1" hidden="1">{#N/A,#N/A,TRUE,"Ericsson Stadium PCD ";#N/A,#N/A,TRUE,"Ericsson Stadium IOR"}</definedName>
    <definedName name="Louvers" localSheetId="0" hidden="1">{#N/A,#N/A,TRUE,"Ericsson Stadium PCD ";#N/A,#N/A,TRUE,"Ericsson Stadium IOR"}</definedName>
    <definedName name="Louvers" hidden="1">{#N/A,#N/A,TRUE,"Ericsson Stadium PCD ";#N/A,#N/A,TRUE,"Ericsson Stadium IOR"}</definedName>
    <definedName name="Louversa" localSheetId="1" hidden="1">{#N/A,#N/A,TRUE,"Ericsson Stadium PCD ";#N/A,#N/A,TRUE,"Ericsson Stadium IOR"}</definedName>
    <definedName name="Louversa" localSheetId="0" hidden="1">{#N/A,#N/A,TRUE,"Ericsson Stadium PCD ";#N/A,#N/A,TRUE,"Ericsson Stadium IOR"}</definedName>
    <definedName name="Louversa" hidden="1">{#N/A,#N/A,TRUE,"Ericsson Stadium PCD ";#N/A,#N/A,TRUE,"Ericsson Stadium IOR"}</definedName>
    <definedName name="Low_Buyer_Cap_Rate" localSheetId="1">#REF!</definedName>
    <definedName name="Low_Buyer_Cap_Rate" localSheetId="0">#REF!</definedName>
    <definedName name="Low_Buyer_Cap_Rate">#REF!</definedName>
    <definedName name="Low_Buyer_Hold_Period" localSheetId="1">#REF!</definedName>
    <definedName name="Low_Buyer_Hold_Period" localSheetId="0">#REF!</definedName>
    <definedName name="Low_Buyer_Hold_Period">#REF!</definedName>
    <definedName name="Low_Buyer_IRR" localSheetId="1">#REF!</definedName>
    <definedName name="Low_Buyer_IRR" localSheetId="0">#REF!</definedName>
    <definedName name="Low_Buyer_IRR">#REF!</definedName>
    <definedName name="Low_Buyer_Net_Cash_Flows" localSheetId="1">#REF!</definedName>
    <definedName name="Low_Buyer_Net_Cash_Flows" localSheetId="0">#REF!</definedName>
    <definedName name="Low_Buyer_Net_Cash_Flows">#REF!</definedName>
    <definedName name="Low_Buyer_Y1_NOI" localSheetId="1">#REF!</definedName>
    <definedName name="Low_Buyer_Y1_NOI" localSheetId="0">#REF!</definedName>
    <definedName name="Low_Buyer_Y1_NOI">#REF!</definedName>
    <definedName name="Low_Buyer_Y1_Renovation_Capital" localSheetId="1">#REF!</definedName>
    <definedName name="Low_Buyer_Y1_Renovation_Capital" localSheetId="0">#REF!</definedName>
    <definedName name="Low_Buyer_Y1_Renovation_Capital">#REF!</definedName>
    <definedName name="Low_Exit_Cap" localSheetId="1">#REF!</definedName>
    <definedName name="Low_Exit_Cap" localSheetId="0">#REF!</definedName>
    <definedName name="Low_Exit_Cap">#REF!</definedName>
    <definedName name="LS_GECC_EQU_Asset_Mgmt_Fee" localSheetId="1">#REF!</definedName>
    <definedName name="LS_GECC_EQU_Asset_Mgmt_Fee" localSheetId="0">#REF!</definedName>
    <definedName name="LS_GECC_EQU_Asset_Mgmt_Fee">#REF!</definedName>
    <definedName name="LS_GECC_EQU_CF_Preference" localSheetId="1">#REF!</definedName>
    <definedName name="LS_GECC_EQU_CF_Preference" localSheetId="0">#REF!</definedName>
    <definedName name="LS_GECC_EQU_CF_Preference">#REF!</definedName>
    <definedName name="LS_GECC_EQU_CF_Split" localSheetId="1">#REF!</definedName>
    <definedName name="LS_GECC_EQU_CF_Split" localSheetId="0">#REF!</definedName>
    <definedName name="LS_GECC_EQU_CF_Split">#REF!</definedName>
    <definedName name="LS_GECC_EQU_Depreciation" localSheetId="1">#REF!</definedName>
    <definedName name="LS_GECC_EQU_Depreciation" localSheetId="0">#REF!</definedName>
    <definedName name="LS_GECC_EQU_Depreciation">#REF!</definedName>
    <definedName name="LS_GECC_EQU_Init_Investment" localSheetId="1">#REF!</definedName>
    <definedName name="LS_GECC_EQU_Init_Investment" localSheetId="0">#REF!</definedName>
    <definedName name="LS_GECC_EQU_Init_Investment">#REF!</definedName>
    <definedName name="LS_GECC_EQU_Residual_Split" localSheetId="1">#REF!</definedName>
    <definedName name="LS_GECC_EQU_Residual_Split" localSheetId="0">#REF!</definedName>
    <definedName name="LS_GECC_EQU_Residual_Split">#REF!</definedName>
    <definedName name="LS_Partner_EQU_Asset_Mgmt_Fee" localSheetId="1">#REF!</definedName>
    <definedName name="LS_Partner_EQU_Asset_Mgmt_Fee" localSheetId="0">#REF!</definedName>
    <definedName name="LS_Partner_EQU_Asset_Mgmt_Fee">#REF!</definedName>
    <definedName name="LS_Partner_EQU_CF_Preference" localSheetId="1">#REF!</definedName>
    <definedName name="LS_Partner_EQU_CF_Preference" localSheetId="0">#REF!</definedName>
    <definedName name="LS_Partner_EQU_CF_Preference">#REF!</definedName>
    <definedName name="LS_Partner_EQU_CF_Split" localSheetId="1">#REF!</definedName>
    <definedName name="LS_Partner_EQU_CF_Split" localSheetId="0">#REF!</definedName>
    <definedName name="LS_Partner_EQU_CF_Split">#REF!</definedName>
    <definedName name="LS_Partner_EQU_Init_Investment" localSheetId="1">#REF!</definedName>
    <definedName name="LS_Partner_EQU_Init_Investment" localSheetId="0">#REF!</definedName>
    <definedName name="LS_Partner_EQU_Init_Investment">#REF!</definedName>
    <definedName name="LS_Partner_EQU_Residual_Split" localSheetId="1">#REF!</definedName>
    <definedName name="LS_Partner_EQU_Residual_Split" localSheetId="0">#REF!</definedName>
    <definedName name="LS_Partner_EQU_Residual_Split">#REF!</definedName>
    <definedName name="lsldfkj" hidden="1">{#N/A,#N/A,FALSE,"RENT ROLL"}</definedName>
    <definedName name="LTC">#REF!</definedName>
    <definedName name="LTDebtDebt">#REF!</definedName>
    <definedName name="ltm_BalanceSheet" hidden="1">#REF!</definedName>
    <definedName name="ltm_IncomeStatement" hidden="1">#REF!</definedName>
    <definedName name="LTV" localSheetId="17">#REF!</definedName>
    <definedName name="LTV" localSheetId="11">#REF!</definedName>
    <definedName name="LTV" localSheetId="5">#REF!</definedName>
    <definedName name="LTV">#REF!</definedName>
    <definedName name="LTVAllCosts" localSheetId="1" hidden="1">IF('BOV TABLES'!IsPartnership,#REF!,#REF!)</definedName>
    <definedName name="LTVAllCosts" localSheetId="0" hidden="1">IF(Summary!IsPartnership,#REF!,#REF!)</definedName>
    <definedName name="LTVAllCosts" hidden="1">IF(IsPartnership,#REF!,#REF!)</definedName>
    <definedName name="lvlt" localSheetId="1">[0]!is1b,[0]!is1c,[0]!STATS2,[0]!STATS3</definedName>
    <definedName name="lvlt" localSheetId="0">[0]!is1b,[0]!is1c,[0]!STATS2,[0]!STATS3</definedName>
    <definedName name="lvlt">[0]!is1b,[0]!is1c,[0]!STATS2,[0]!STATS3</definedName>
    <definedName name="M" localSheetId="1">{#N/A,#N/A,FALSE,"matx B4 DS";#N/A,#N/A,FALSE,"matx B4 DS Hac";#N/A,#N/A,FALSE,"matx B4 DS Chabot";#N/A,#N/A,FALSE,"matx B4 DS Diablo"}</definedName>
    <definedName name="M" localSheetId="0">{#N/A,#N/A,FALSE,"matx B4 DS";#N/A,#N/A,FALSE,"matx B4 DS Hac";#N/A,#N/A,FALSE,"matx B4 DS Chabot";#N/A,#N/A,FALSE,"matx B4 DS Diablo"}</definedName>
    <definedName name="M">{#N/A,#N/A,FALSE,"matx B4 DS";#N/A,#N/A,FALSE,"matx B4 DS Hac";#N/A,#N/A,FALSE,"matx B4 DS Chabot";#N/A,#N/A,FALSE,"matx B4 DS Diablo"}</definedName>
    <definedName name="macro">#REF!</definedName>
    <definedName name="Macro1" localSheetId="1">#REF!</definedName>
    <definedName name="Macro1" localSheetId="17">#REF!</definedName>
    <definedName name="Macro1" localSheetId="11">#REF!</definedName>
    <definedName name="Macro1" localSheetId="5">#REF!</definedName>
    <definedName name="Macro1" localSheetId="0">#REF!</definedName>
    <definedName name="Macro1">#REF!</definedName>
    <definedName name="Macro10">#N/A</definedName>
    <definedName name="Macro11">#N/A</definedName>
    <definedName name="Macro3">#N/A</definedName>
    <definedName name="Macro6">#N/A</definedName>
    <definedName name="Macro7">#N/A</definedName>
    <definedName name="Macro9">#N/A</definedName>
    <definedName name="MACROS">#N/A</definedName>
    <definedName name="MADivest" localSheetId="1">#REF!</definedName>
    <definedName name="MADivest" localSheetId="0">#REF!</definedName>
    <definedName name="MADivest">#REF!</definedName>
    <definedName name="main" localSheetId="1">#REF!</definedName>
    <definedName name="main" localSheetId="0">#REF!</definedName>
    <definedName name="main">#REF!</definedName>
    <definedName name="Maintenance" localSheetId="1">#REF!</definedName>
    <definedName name="Maintenance" localSheetId="0">#REF!</definedName>
    <definedName name="Maintenance">#REF!</definedName>
    <definedName name="major_tenant11_sales_psf" localSheetId="1">#REF!</definedName>
    <definedName name="major_tenant11_sales_psf" localSheetId="0">#REF!</definedName>
    <definedName name="major_tenant11_sales_psf">#REF!</definedName>
    <definedName name="major_tenant12_sales_psf" localSheetId="1">#REF!</definedName>
    <definedName name="major_tenant12_sales_psf" localSheetId="0">#REF!</definedName>
    <definedName name="major_tenant12_sales_psf">#REF!</definedName>
    <definedName name="major_tenant13_sales_psf" localSheetId="1">#REF!</definedName>
    <definedName name="major_tenant13_sales_psf" localSheetId="0">#REF!</definedName>
    <definedName name="major_tenant13_sales_psf">#REF!</definedName>
    <definedName name="major_tenant14_sales_psf" localSheetId="1">#REF!</definedName>
    <definedName name="major_tenant14_sales_psf" localSheetId="0">#REF!</definedName>
    <definedName name="major_tenant14_sales_psf">#REF!</definedName>
    <definedName name="major_tenant15_sales_psf" localSheetId="1">#REF!</definedName>
    <definedName name="major_tenant15_sales_psf" localSheetId="0">#REF!</definedName>
    <definedName name="major_tenant15_sales_psf">#REF!</definedName>
    <definedName name="major_tenant16_sales_psf" localSheetId="1">#REF!</definedName>
    <definedName name="major_tenant16_sales_psf" localSheetId="0">#REF!</definedName>
    <definedName name="major_tenant16_sales_psf">#REF!</definedName>
    <definedName name="major_tenant17_sales_psf" localSheetId="1">#REF!</definedName>
    <definedName name="major_tenant17_sales_psf" localSheetId="0">#REF!</definedName>
    <definedName name="major_tenant17_sales_psf">#REF!</definedName>
    <definedName name="major_tenant18_sales_psf" localSheetId="1">#REF!</definedName>
    <definedName name="major_tenant18_sales_psf" localSheetId="0">#REF!</definedName>
    <definedName name="major_tenant18_sales_psf">#REF!</definedName>
    <definedName name="major_tenant19_sales_psf" localSheetId="1">#REF!</definedName>
    <definedName name="major_tenant19_sales_psf" localSheetId="0">#REF!</definedName>
    <definedName name="major_tenant19_sales_psf">#REF!</definedName>
    <definedName name="major_tenant20_sales_psf" localSheetId="1">#REF!</definedName>
    <definedName name="major_tenant20_sales_psf" localSheetId="0">#REF!</definedName>
    <definedName name="major_tenant20_sales_psf">#REF!</definedName>
    <definedName name="major_tenant23_sales_psf" localSheetId="1">#REF!</definedName>
    <definedName name="major_tenant23_sales_psf" localSheetId="0">#REF!</definedName>
    <definedName name="major_tenant23_sales_psf">#REF!</definedName>
    <definedName name="major_tenant24_sales_psf" localSheetId="1">#REF!</definedName>
    <definedName name="major_tenant24_sales_psf" localSheetId="0">#REF!</definedName>
    <definedName name="major_tenant24_sales_psf">#REF!</definedName>
    <definedName name="major_tenant25_sales_psf" localSheetId="1">#REF!</definedName>
    <definedName name="major_tenant25_sales_psf" localSheetId="0">#REF!</definedName>
    <definedName name="major_tenant25_sales_psf">#REF!</definedName>
    <definedName name="major_tenant26_sales_psf" localSheetId="1">#REF!</definedName>
    <definedName name="major_tenant26_sales_psf" localSheetId="0">#REF!</definedName>
    <definedName name="major_tenant26_sales_psf">#REF!</definedName>
    <definedName name="ManagementFee" localSheetId="1">#REF!</definedName>
    <definedName name="ManagementFee" localSheetId="0">#REF!</definedName>
    <definedName name="ManagementFee">#REF!</definedName>
    <definedName name="MANDATED" localSheetId="1">#REF!</definedName>
    <definedName name="MANDATED" localSheetId="0">#REF!</definedName>
    <definedName name="MANDATED">#REF!</definedName>
    <definedName name="mans" localSheetId="1" hidden="1">{"quarterly",#N/A,FALSE,"Income Statement";#N/A,#N/A,FALSE,"print segment";#N/A,#N/A,FALSE,"Balance Sheet";#N/A,#N/A,FALSE,"Annl Inc";#N/A,#N/A,FALSE,"Cash Flow"}</definedName>
    <definedName name="mans" localSheetId="0" hidden="1">{"quarterly",#N/A,FALSE,"Income Statement";#N/A,#N/A,FALSE,"print segment";#N/A,#N/A,FALSE,"Balance Sheet";#N/A,#N/A,FALSE,"Annl Inc";#N/A,#N/A,FALSE,"Cash Flow"}</definedName>
    <definedName name="mans" hidden="1">{"quarterly",#N/A,FALSE,"Income Statement";#N/A,#N/A,FALSE,"print segment";#N/A,#N/A,FALSE,"Balance Sheet";#N/A,#N/A,FALSE,"Annl Inc";#N/A,#N/A,FALSE,"Cash Flow"}</definedName>
    <definedName name="manual_export">#REF!</definedName>
    <definedName name="manufactured_homes">#REF!</definedName>
    <definedName name="MAR">#REF!</definedName>
    <definedName name="margin.switch">#REF!</definedName>
    <definedName name="mark" hidden="1">{#N/A,#N/A,FALSE,"RENT ROLL"}</definedName>
    <definedName name="market">#REF!</definedName>
    <definedName name="Market_Type_Hotel" localSheetId="1">#REF!</definedName>
    <definedName name="Market_Type_Hotel" localSheetId="0">#REF!</definedName>
    <definedName name="Market_Type_Hotel">#REF!</definedName>
    <definedName name="Market_Type_MHC" localSheetId="1">#REF!</definedName>
    <definedName name="Market_Type_MHC" localSheetId="0">#REF!</definedName>
    <definedName name="Market_Type_MHC">#REF!</definedName>
    <definedName name="Market_Type_TXB" localSheetId="1">#REF!</definedName>
    <definedName name="Market_Type_TXB" localSheetId="0">#REF!</definedName>
    <definedName name="Market_Type_TXB">#REF!</definedName>
    <definedName name="Marketing">#REF!</definedName>
    <definedName name="MarketingAdvertisingNotes" localSheetId="1" hidden="1">#REF!</definedName>
    <definedName name="MarketingAdvertisingNotes" localSheetId="0" hidden="1">#REF!</definedName>
    <definedName name="MarketingAdvertisingNotes" hidden="1">#REF!</definedName>
    <definedName name="MarketPrice">#REF!</definedName>
    <definedName name="MarketRent">#REF!</definedName>
    <definedName name="MarketRentGrowthType" localSheetId="1" hidden="1">#REF!</definedName>
    <definedName name="MarketRentGrowthType" localSheetId="0" hidden="1">#REF!</definedName>
    <definedName name="MarketRentGrowthType" hidden="1">#REF!</definedName>
    <definedName name="MarketRentSensitivityDollarIncrement" localSheetId="1" hidden="1">#REF!</definedName>
    <definedName name="MarketRentSensitivityDollarIncrement" localSheetId="0" hidden="1">#REF!</definedName>
    <definedName name="MarketRentSensitivityDollarIncrement" hidden="1">#REF!</definedName>
    <definedName name="MarketRentSensitivityIncrementType" localSheetId="1" hidden="1">#REF!</definedName>
    <definedName name="MarketRentSensitivityIncrementType" localSheetId="0" hidden="1">#REF!</definedName>
    <definedName name="MarketRentSensitivityIncrementType" hidden="1">#REF!</definedName>
    <definedName name="MarketRentSensitivityInput" localSheetId="1" hidden="1">#REF!</definedName>
    <definedName name="MarketRentSensitivityInput" localSheetId="0" hidden="1">#REF!</definedName>
    <definedName name="MarketRentSensitivityInput" hidden="1">#REF!</definedName>
    <definedName name="MarketRentSensitivityPcntIncrement" localSheetId="1" hidden="1">#REF!</definedName>
    <definedName name="MarketRentSensitivityPcntIncrement" localSheetId="0" hidden="1">#REF!</definedName>
    <definedName name="MarketRentSensitivityPcntIncrement" hidden="1">#REF!</definedName>
    <definedName name="Marriott_Rev">#REF!</definedName>
    <definedName name="maryann" hidden="1">{#N/A,#N/A,FALSE,"RENT ROLL"}</definedName>
    <definedName name="MASTER">#REF!</definedName>
    <definedName name="MASTER2">#REF!</definedName>
    <definedName name="MATURE?">#REF!</definedName>
    <definedName name="MaturityFromNewOwnership">#REF!</definedName>
    <definedName name="maximum_increase" localSheetId="1">#REF!</definedName>
    <definedName name="maximum_increase" localSheetId="0">#REF!</definedName>
    <definedName name="maximum_increase">#REF!</definedName>
    <definedName name="MaxLoanDSC" localSheetId="1">#REF!</definedName>
    <definedName name="MaxLoanDSC" localSheetId="0">#REF!</definedName>
    <definedName name="MaxLoanDSC">#REF!</definedName>
    <definedName name="MaxLoanLV" localSheetId="1">#REF!</definedName>
    <definedName name="MaxLoanLV" localSheetId="0">#REF!</definedName>
    <definedName name="MaxLoanLV">#REF!</definedName>
    <definedName name="MaxLoanTerm" localSheetId="1" hidden="1">#REF!</definedName>
    <definedName name="MaxLoanTerm" localSheetId="0" hidden="1">#REF!</definedName>
    <definedName name="MaxLoanTerm" hidden="1">#REF!</definedName>
    <definedName name="MaxLTV" localSheetId="1">#REF!</definedName>
    <definedName name="MaxLTV" localSheetId="0">#REF!</definedName>
    <definedName name="MaxLTV">#REF!</definedName>
    <definedName name="MAY">#REF!</definedName>
    <definedName name="MC_Volume_Apr1407">#REF!</definedName>
    <definedName name="MC_Volume_Apr3007">#REF!</definedName>
    <definedName name="MC_Volume_April1306">#REF!</definedName>
    <definedName name="MC_Volume_April2806">#REF!</definedName>
    <definedName name="MC_Volume_April906">#REF!</definedName>
    <definedName name="MC_Volume_Aug1506">#REF!</definedName>
    <definedName name="MC_Volume_Aug2906">#REF!</definedName>
    <definedName name="MC_Volume_Aug306">#REF!</definedName>
    <definedName name="MC_Volume_Aug3107">#REF!</definedName>
    <definedName name="MC_Volume_Aug907">#REF!</definedName>
    <definedName name="MC_Volume_Dec1506">#REF!</definedName>
    <definedName name="MC_Volume_Dec2205">#REF!</definedName>
    <definedName name="MC_Volume_Dec2906">#REF!</definedName>
    <definedName name="MC_Volume_Feb1407">#REF!</definedName>
    <definedName name="MC_Volume_Feb1506">#REF!</definedName>
    <definedName name="MC_Volume_Feb2207">#REF!</definedName>
    <definedName name="MC_Volume_Feb2806">#REF!</definedName>
    <definedName name="MC_Volume_Feb2807">#REF!</definedName>
    <definedName name="MC_Volume_Jan1006">#REF!</definedName>
    <definedName name="MC_Volume_Jan3107">#REF!</definedName>
    <definedName name="MC_Volume_Jul1307">#REF!</definedName>
    <definedName name="MC_Volume_Jul1406">#REF!</definedName>
    <definedName name="MC_Volume_Jul506">#REF!</definedName>
    <definedName name="MC_Volume_Mar3007">#REF!</definedName>
    <definedName name="MC_Volume_Mar3106">#REF!</definedName>
    <definedName name="MC_Volume_Mar806">#REF!</definedName>
    <definedName name="MC_Volume_May1506">#REF!</definedName>
    <definedName name="MC_Volume_May1507">#REF!</definedName>
    <definedName name="MC_Volume_May3106">#REF!</definedName>
    <definedName name="MC_Volume_May3107">#REF!</definedName>
    <definedName name="MC_Volume_Nov1506">#REF!</definedName>
    <definedName name="MC_Volume_Nov1507">#REF!</definedName>
    <definedName name="MC_Volume_Nov3005">#REF!</definedName>
    <definedName name="MC_Volume_Nov3006">#REF!</definedName>
    <definedName name="MC_Volume_Nov3007">#REF!</definedName>
    <definedName name="MC_Volume_Nov405">#REF!</definedName>
    <definedName name="MC_Volume_Oct1507">#REF!</definedName>
    <definedName name="MC_Volume_Oct3106">#REF!</definedName>
    <definedName name="MC_Volume_Oct3107">#REF!</definedName>
    <definedName name="MC_Volume_Sep1407">#REF!</definedName>
    <definedName name="MC_Volume_Sep1506">#REF!</definedName>
    <definedName name="MC_Volume_Sep2906">#REF!</definedName>
    <definedName name="McLagan_">#REF!</definedName>
    <definedName name="McLagan_Aug06">#REF!</definedName>
    <definedName name="McLagan_Nov06">#REF!</definedName>
    <definedName name="mcs03g.ReqArray" localSheetId="1">{"Price","SZA","TS131","D","36182","36182","H"}</definedName>
    <definedName name="mcs03g.ReqArray" localSheetId="0">{"Price","SZA","TS131","D","36182","36182","H"}</definedName>
    <definedName name="mcs03g.ReqArray">{"Price","SZA","TS131","D","36182","36182","H"}</definedName>
    <definedName name="MCUwork1" localSheetId="1" hidden="1">{#N/A,#N/A,TRUE,"Summary";#N/A,#N/A,TRUE,"Program Scheme";#N/A,#N/A,TRUE,"Assumptions";#N/A,#N/A,TRUE,"Development Budget &amp; Timing";#N/A,#N/A,TRUE,"Cash Flow";#N/A,#N/A,TRUE,"Cash Flow to Debt &amp; Equity"}</definedName>
    <definedName name="MCUwork1" localSheetId="15" hidden="1">{#N/A,#N/A,TRUE,"Summary";#N/A,#N/A,TRUE,"Program Scheme";#N/A,#N/A,TRUE,"Assumptions";#N/A,#N/A,TRUE,"Development Budget &amp; Timing";#N/A,#N/A,TRUE,"Cash Flow";#N/A,#N/A,TRUE,"Cash Flow to Debt &amp; Equity"}</definedName>
    <definedName name="MCUwork1" localSheetId="17" hidden="1">{#N/A,#N/A,TRUE,"Summary";#N/A,#N/A,TRUE,"Program Scheme";#N/A,#N/A,TRUE,"Assumptions";#N/A,#N/A,TRUE,"Development Budget &amp; Timing";#N/A,#N/A,TRUE,"Cash Flow";#N/A,#N/A,TRUE,"Cash Flow to Debt &amp; Equity"}</definedName>
    <definedName name="MCUwork1" localSheetId="18" hidden="1">{#N/A,#N/A,TRUE,"Summary";#N/A,#N/A,TRUE,"Program Scheme";#N/A,#N/A,TRUE,"Assumptions";#N/A,#N/A,TRUE,"Development Budget &amp; Timing";#N/A,#N/A,TRUE,"Cash Flow";#N/A,#N/A,TRUE,"Cash Flow to Debt &amp; Equity"}</definedName>
    <definedName name="MCUwork1" localSheetId="9" hidden="1">{#N/A,#N/A,TRUE,"Summary";#N/A,#N/A,TRUE,"Program Scheme";#N/A,#N/A,TRUE,"Assumptions";#N/A,#N/A,TRUE,"Development Budget &amp; Timing";#N/A,#N/A,TRUE,"Cash Flow";#N/A,#N/A,TRUE,"Cash Flow to Debt &amp; Equity"}</definedName>
    <definedName name="MCUwork1" localSheetId="11" hidden="1">{#N/A,#N/A,TRUE,"Summary";#N/A,#N/A,TRUE,"Program Scheme";#N/A,#N/A,TRUE,"Assumptions";#N/A,#N/A,TRUE,"Development Budget &amp; Timing";#N/A,#N/A,TRUE,"Cash Flow";#N/A,#N/A,TRUE,"Cash Flow to Debt &amp; Equity"}</definedName>
    <definedName name="MCUwork1" localSheetId="12" hidden="1">{#N/A,#N/A,TRUE,"Summary";#N/A,#N/A,TRUE,"Program Scheme";#N/A,#N/A,TRUE,"Assumptions";#N/A,#N/A,TRUE,"Development Budget &amp; Timing";#N/A,#N/A,TRUE,"Cash Flow";#N/A,#N/A,TRUE,"Cash Flow to Debt &amp; Equity"}</definedName>
    <definedName name="MCUwork1" localSheetId="3" hidden="1">{#N/A,#N/A,TRUE,"Summary";#N/A,#N/A,TRUE,"Program Scheme";#N/A,#N/A,TRUE,"Assumptions";#N/A,#N/A,TRUE,"Development Budget &amp; Timing";#N/A,#N/A,TRUE,"Cash Flow";#N/A,#N/A,TRUE,"Cash Flow to Debt &amp; Equity"}</definedName>
    <definedName name="MCUwork1" localSheetId="5" hidden="1">{#N/A,#N/A,TRUE,"Summary";#N/A,#N/A,TRUE,"Program Scheme";#N/A,#N/A,TRUE,"Assumptions";#N/A,#N/A,TRUE,"Development Budget &amp; Timing";#N/A,#N/A,TRUE,"Cash Flow";#N/A,#N/A,TRUE,"Cash Flow to Debt &amp; Equity"}</definedName>
    <definedName name="MCUwork1" localSheetId="6" hidden="1">{#N/A,#N/A,TRUE,"Summary";#N/A,#N/A,TRUE,"Program Scheme";#N/A,#N/A,TRUE,"Assumptions";#N/A,#N/A,TRUE,"Development Budget &amp; Timing";#N/A,#N/A,TRUE,"Cash Flow";#N/A,#N/A,TRUE,"Cash Flow to Debt &amp; Equity"}</definedName>
    <definedName name="MCUwork1" localSheetId="0" hidden="1">{#N/A,#N/A,TRUE,"Summary";#N/A,#N/A,TRUE,"Program Scheme";#N/A,#N/A,TRUE,"Assumptions";#N/A,#N/A,TRUE,"Development Budget &amp; Timing";#N/A,#N/A,TRUE,"Cash Flow";#N/A,#N/A,TRUE,"Cash Flow to Debt &amp; Equity"}</definedName>
    <definedName name="MCUwork1" hidden="1">{#N/A,#N/A,TRUE,"Summary";#N/A,#N/A,TRUE,"Program Scheme";#N/A,#N/A,TRUE,"Assumptions";#N/A,#N/A,TRUE,"Development Budget &amp; Timing";#N/A,#N/A,TRUE,"Cash Flow";#N/A,#N/A,TRUE,"Cash Flow to Debt &amp; Equity"}</definedName>
    <definedName name="Mdl_ACQ" localSheetId="1">#REF!</definedName>
    <definedName name="Mdl_ACQ" localSheetId="0">#REF!</definedName>
    <definedName name="Mdl_ACQ">#REF!</definedName>
    <definedName name="Mdl_AcqNOI" localSheetId="1">#REF!</definedName>
    <definedName name="Mdl_AcqNOI" localSheetId="0">#REF!</definedName>
    <definedName name="Mdl_AcqNOI">#REF!</definedName>
    <definedName name="Mdl_BS" localSheetId="1">#REF!</definedName>
    <definedName name="Mdl_BS" localSheetId="0">#REF!</definedName>
    <definedName name="Mdl_BS">#REF!</definedName>
    <definedName name="Mdl_CADNOI" localSheetId="1">#REF!</definedName>
    <definedName name="Mdl_CADNOI" localSheetId="0">#REF!</definedName>
    <definedName name="Mdl_CADNOI">#REF!</definedName>
    <definedName name="Mdl_CALMH" localSheetId="1">#REF!</definedName>
    <definedName name="Mdl_CALMH" localSheetId="0">#REF!</definedName>
    <definedName name="Mdl_CALMH">#REF!</definedName>
    <definedName name="Mdl_Capital" localSheetId="1">#REF!</definedName>
    <definedName name="Mdl_Capital" localSheetId="0">#REF!</definedName>
    <definedName name="Mdl_Capital">#REF!</definedName>
    <definedName name="Mdl_Cell" localSheetId="1">#REF!</definedName>
    <definedName name="Mdl_Cell" localSheetId="0">#REF!</definedName>
    <definedName name="Mdl_Cell">#REF!</definedName>
    <definedName name="Mdl_CF" localSheetId="1">#REF!</definedName>
    <definedName name="Mdl_CF" localSheetId="0">#REF!</definedName>
    <definedName name="Mdl_CF">#REF!</definedName>
    <definedName name="Mdl_Debt" localSheetId="1">#REF!</definedName>
    <definedName name="Mdl_Debt" localSheetId="0">#REF!</definedName>
    <definedName name="Mdl_Debt">#REF!</definedName>
    <definedName name="Mdl_EBITDA" localSheetId="1">#REF!</definedName>
    <definedName name="Mdl_EBITDA" localSheetId="0">#REF!</definedName>
    <definedName name="Mdl_EBITDA">#REF!</definedName>
    <definedName name="Mdl_GEJV" localSheetId="1">#REF!</definedName>
    <definedName name="Mdl_GEJV" localSheetId="0">#REF!</definedName>
    <definedName name="Mdl_GEJV">#REF!</definedName>
    <definedName name="Mdl_HomeSales" localSheetId="1">#REF!</definedName>
    <definedName name="Mdl_HomeSales" localSheetId="0">#REF!</definedName>
    <definedName name="Mdl_HomeSales">#REF!</definedName>
    <definedName name="Mdl_NI" localSheetId="1">#REF!</definedName>
    <definedName name="Mdl_NI" localSheetId="0">#REF!</definedName>
    <definedName name="Mdl_NI">#REF!</definedName>
    <definedName name="Mdl_OBJB_NOI" localSheetId="1">#REF!</definedName>
    <definedName name="Mdl_OBJB_NOI" localSheetId="0">#REF!</definedName>
    <definedName name="Mdl_OBJB_NOI">#REF!</definedName>
    <definedName name="Mdl_OthCorp" localSheetId="1">#REF!</definedName>
    <definedName name="Mdl_OthCorp" localSheetId="0">#REF!</definedName>
    <definedName name="Mdl_OthCorp">#REF!</definedName>
    <definedName name="Mdl_PropMgmt" localSheetId="1">#REF!</definedName>
    <definedName name="Mdl_PropMgmt" localSheetId="0">#REF!</definedName>
    <definedName name="Mdl_PropMgmt">#REF!</definedName>
    <definedName name="Mdl_RedevNOI" localSheetId="1">#REF!</definedName>
    <definedName name="Mdl_RedevNOI" localSheetId="0">#REF!</definedName>
    <definedName name="Mdl_RedevNOI">#REF!</definedName>
    <definedName name="Mdl_SNF_NOI" localSheetId="1">#REF!</definedName>
    <definedName name="Mdl_SNF_NOI" localSheetId="0">#REF!</definedName>
    <definedName name="Mdl_SNF_NOI">#REF!</definedName>
    <definedName name="Mdl_SNFNOI" localSheetId="1">#REF!</definedName>
    <definedName name="Mdl_SNFNOI" localSheetId="0">#REF!</definedName>
    <definedName name="Mdl_SNFNOI">#REF!</definedName>
    <definedName name="Mdl_SSINOI" localSheetId="1">#REF!</definedName>
    <definedName name="Mdl_SSINOI" localSheetId="0">#REF!</definedName>
    <definedName name="Mdl_SSINOI">#REF!</definedName>
    <definedName name="Mdl_SSNOI" localSheetId="1">#REF!</definedName>
    <definedName name="Mdl_SSNOI" localSheetId="0">#REF!</definedName>
    <definedName name="Mdl_SSNOI">#REF!</definedName>
    <definedName name="Mdl_SUNSET_NOI" localSheetId="1">#REF!</definedName>
    <definedName name="Mdl_SUNSET_NOI" localSheetId="0">#REF!</definedName>
    <definedName name="Mdl_SUNSET_NOI">#REF!</definedName>
    <definedName name="Mdl_TP_NOI" localSheetId="1">#REF!</definedName>
    <definedName name="Mdl_TP_NOI" localSheetId="0">#REF!</definedName>
    <definedName name="Mdl_TP_NOI">#REF!</definedName>
    <definedName name="Mdl_TropNOI" localSheetId="1">#REF!</definedName>
    <definedName name="Mdl_TropNOI" localSheetId="0">#REF!</definedName>
    <definedName name="Mdl_TropNOI">#REF!</definedName>
    <definedName name="Mdl_USMHNOI" localSheetId="1">#REF!</definedName>
    <definedName name="Mdl_USMHNOI" localSheetId="0">#REF!</definedName>
    <definedName name="Mdl_USMHNOI">#REF!</definedName>
    <definedName name="Mdl_USRVNOI" localSheetId="1">#REF!</definedName>
    <definedName name="Mdl_USRVNOI" localSheetId="0">#REF!</definedName>
    <definedName name="Mdl_USRVNOI">#REF!</definedName>
    <definedName name="Mdl_VedderNOI" localSheetId="1">#REF!</definedName>
    <definedName name="Mdl_VedderNOI" localSheetId="0">#REF!</definedName>
    <definedName name="Mdl_VedderNOI">#REF!</definedName>
    <definedName name="Mdl_WC" localSheetId="1">#REF!</definedName>
    <definedName name="Mdl_WC" localSheetId="0">#REF!</definedName>
    <definedName name="Mdl_WC">#REF!</definedName>
    <definedName name="me">"Button 5"</definedName>
    <definedName name="meat">#REF!</definedName>
    <definedName name="melo" localSheetId="1" hidden="1">{"AnnualRentRoll",#N/A,FALSE,"RentRoll"}</definedName>
    <definedName name="melo" localSheetId="0" hidden="1">{"AnnualRentRoll",#N/A,FALSE,"RentRoll"}</definedName>
    <definedName name="melo" hidden="1">{"AnnualRentRoll",#N/A,FALSE,"RentRoll"}</definedName>
    <definedName name="merge_case">#REF!</definedName>
    <definedName name="MergerPremium">#REF!</definedName>
    <definedName name="MergerPrice">#REF!</definedName>
    <definedName name="MergerPurchasePrice">#REF!</definedName>
    <definedName name="MergerShares">#REF!</definedName>
    <definedName name="MergerTransactionValue">#REF!</definedName>
    <definedName name="Mexico_OH_Matrix" localSheetId="1">#REF!</definedName>
    <definedName name="Mexico_OH_Matrix" localSheetId="0">#REF!</definedName>
    <definedName name="Mexico_OH_Matrix">#REF!</definedName>
    <definedName name="Mezz_debt_paydown">#REF!</definedName>
    <definedName name="Mezzanine_Financing_Proceeds">#REF!</definedName>
    <definedName name="mezzanine_rate">#REF!</definedName>
    <definedName name="MezzDraws" localSheetId="1">#REF!</definedName>
    <definedName name="MezzDraws" localSheetId="0">#REF!</definedName>
    <definedName name="MezzDraws">#REF!</definedName>
    <definedName name="MF_percent" localSheetId="1">#REF!</definedName>
    <definedName name="MF_percent" localSheetId="0">#REF!</definedName>
    <definedName name="MF_percent">#REF!</definedName>
    <definedName name="mfd_homes" localSheetId="1">#REF!</definedName>
    <definedName name="mfd_homes" localSheetId="0">#REF!</definedName>
    <definedName name="mfd_homes">#REF!</definedName>
    <definedName name="MFM01_ConstMonths" localSheetId="1">#REF!</definedName>
    <definedName name="MFM01_ConstMonths" localSheetId="0">#REF!</definedName>
    <definedName name="MFM01_ConstMonths">#REF!</definedName>
    <definedName name="MFM01_ConstStartDate" localSheetId="1">#REF!</definedName>
    <definedName name="MFM01_ConstStartDate" localSheetId="0">#REF!</definedName>
    <definedName name="MFM01_ConstStartDate">#REF!</definedName>
    <definedName name="MFM01_OpsStartDate" localSheetId="1">#REF!</definedName>
    <definedName name="MFM01_OpsStartDate" localSheetId="0">#REF!</definedName>
    <definedName name="MFM01_OpsStartDate">#REF!</definedName>
    <definedName name="MGHM"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FeeExp">#REF!</definedName>
    <definedName name="MgmtFeeRev">#REF!</definedName>
    <definedName name="MGMTPERCENT">#REF!</definedName>
    <definedName name="Mgt_Fee_2005">#REF!</definedName>
    <definedName name="Mgt_Fee_2006">#REF!</definedName>
    <definedName name="Mgt_Fee_After">#REF!</definedName>
    <definedName name="Mgt_Hotels">#REF!</definedName>
    <definedName name="Mgt_Transfer">#REF!</definedName>
    <definedName name="MgtEx">#REF!</definedName>
    <definedName name="MgtFee">#REF!</definedName>
    <definedName name="MH_percent" localSheetId="1">#REF!</definedName>
    <definedName name="MH_percent" localSheetId="0">#REF!</definedName>
    <definedName name="MH_percent">#REF!</definedName>
    <definedName name="mhj"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amiDadeSales">#REF!</definedName>
    <definedName name="mickey" hidden="1">{#N/A,#N/A,FALSE,"RENT ROLL"}</definedName>
    <definedName name="MidAtl_Rev">#REF!</definedName>
    <definedName name="MidFB_Rev">#REF!</definedName>
    <definedName name="Midwest">#REF!</definedName>
    <definedName name="MidWOFB_Rev">#REF!</definedName>
    <definedName name="midyear">#REF!</definedName>
    <definedName name="milko" localSheetId="1">[0]!is1b,[0]!is1c,[0]!STATS2,[0]!STATS3</definedName>
    <definedName name="milko" localSheetId="0">[0]!is1b,[0]!is1c,[0]!STATS2,[0]!STATS3</definedName>
    <definedName name="milko">[0]!is1b,[0]!is1c,[0]!STATS2,[0]!STATS3</definedName>
    <definedName name="Millage" localSheetId="1">#REF!</definedName>
    <definedName name="Millage" localSheetId="0">#REF!</definedName>
    <definedName name="Millage">#REF!</definedName>
    <definedName name="MillRateAtClosing" localSheetId="1" hidden="1">#REF!</definedName>
    <definedName name="MillRateAtClosing" localSheetId="0" hidden="1">#REF!</definedName>
    <definedName name="MillRateAtClosing" hidden="1">#REF!</definedName>
    <definedName name="MillRateAtExit" localSheetId="1" hidden="1">#REF!</definedName>
    <definedName name="MillRateAtExit" localSheetId="0" hidden="1">#REF!</definedName>
    <definedName name="MillRateAtExit" hidden="1">#REF!</definedName>
    <definedName name="mima">#REF!</definedName>
    <definedName name="mincash">#REF!</definedName>
    <definedName name="mincon" localSheetId="1">#REF!</definedName>
    <definedName name="mincon" localSheetId="0">#REF!</definedName>
    <definedName name="mincon">#REF!</definedName>
    <definedName name="MinDSCR" localSheetId="1">#REF!</definedName>
    <definedName name="MinDSCR" localSheetId="0">#REF!</definedName>
    <definedName name="MinDSCR">#REF!</definedName>
    <definedName name="minimum">#REF!</definedName>
    <definedName name="Minimum_Cash">#REF!</definedName>
    <definedName name="MinInt">#REF!</definedName>
    <definedName name="MISC.NON_RECOV">#REF!</definedName>
    <definedName name="MissingText">#REF!</definedName>
    <definedName name="mixedoandi">#REF!</definedName>
    <definedName name="MKT">#REF!</definedName>
    <definedName name="MktCap_Volume">#REF!</definedName>
    <definedName name="MktCap_Volume2">#REF!</definedName>
    <definedName name="MktRentDist" localSheetId="1" hidden="1">#REF!</definedName>
    <definedName name="MktRentDist" localSheetId="0" hidden="1">#REF!</definedName>
    <definedName name="MktRentDist" hidden="1">#REF!</definedName>
    <definedName name="MktValueAtClosingType" localSheetId="1" hidden="1">#REF!</definedName>
    <definedName name="MktValueAtClosingType" localSheetId="0" hidden="1">#REF!</definedName>
    <definedName name="MktValueAtClosingType" hidden="1">#REF!</definedName>
    <definedName name="MLA" localSheetId="19">#REF!</definedName>
    <definedName name="MLA" localSheetId="15">#REF!</definedName>
    <definedName name="MLA" localSheetId="17">#REF!</definedName>
    <definedName name="MLA" localSheetId="18">#REF!</definedName>
    <definedName name="MLA" localSheetId="13">#REF!</definedName>
    <definedName name="MLA" localSheetId="9">#REF!</definedName>
    <definedName name="MLA" localSheetId="11">#REF!</definedName>
    <definedName name="MLA" localSheetId="12">#REF!</definedName>
    <definedName name="MLA" localSheetId="7">#REF!</definedName>
    <definedName name="MLA" localSheetId="3">#REF!</definedName>
    <definedName name="MLA" localSheetId="5">#REF!</definedName>
    <definedName name="MLA" localSheetId="6">#REF!</definedName>
    <definedName name="MLA">#REF!</definedName>
    <definedName name="MLA_Comments">"Rectangle 51"</definedName>
    <definedName name="MLA_Lookup" localSheetId="1">#REF!</definedName>
    <definedName name="MLA_Lookup" localSheetId="0">#REF!</definedName>
    <definedName name="MLA_Lookup">#REF!</definedName>
    <definedName name="MLA_Table" localSheetId="1">#REF!</definedName>
    <definedName name="MLA_Table" localSheetId="0">#REF!</definedName>
    <definedName name="MLA_Table">#REF!</definedName>
    <definedName name="mlalkup" localSheetId="1">#REF!</definedName>
    <definedName name="mlalkup" localSheetId="0">#REF!</definedName>
    <definedName name="mlalkup">#REF!</definedName>
    <definedName name="mmasd" localSheetId="1">[0]!is1b,[0]!is1c,[0]!STATS2,[0]!STATS3</definedName>
    <definedName name="mmasd" localSheetId="0">[0]!is1b,[0]!is1c,[0]!STATS2,[0]!STATS3</definedName>
    <definedName name="mmasd">[0]!is1b,[0]!is1c,[0]!STATS2,[0]!STATS3</definedName>
    <definedName name="mmmmm" localSheetId="1" hidden="1">#REF!</definedName>
    <definedName name="mmmmm" localSheetId="0" hidden="1">#REF!</definedName>
    <definedName name="mmmmm" hidden="1">#REF!</definedName>
    <definedName name="mnames" localSheetId="1">{"Jan","Feb","Mar","Apr","May","Jun","Jul","Aug","Sep","Oct","Nov","Dec";"January","February","March","April","May","June","July","August","September","October","November","December"}</definedName>
    <definedName name="mnames" localSheetId="0">{"Jan","Feb","Mar","Apr","May","Jun","Jul","Aug","Sep","Oct","Nov","Dec";"January","February","March","April","May","June","July","August","September","October","November","December"}</definedName>
    <definedName name="mnames">{"Jan","Feb","Mar","Apr","May","Jun","Jul","Aug","Sep","Oct","Nov","Dec";"January","February","March","April","May","June","July","August","September","October","November","December"}</definedName>
    <definedName name="Mnth1CapExInput" localSheetId="1" hidden="1">#REF!</definedName>
    <definedName name="Mnth1CapExInput" localSheetId="0" hidden="1">#REF!</definedName>
    <definedName name="Mnth1CapExInput" hidden="1">#REF!</definedName>
    <definedName name="Mnth1MktRentGrwth" localSheetId="1" hidden="1">#REF!</definedName>
    <definedName name="Mnth1MktRentGrwth" localSheetId="0" hidden="1">#REF!</definedName>
    <definedName name="Mnth1MktRentGrwth" hidden="1">#REF!</definedName>
    <definedName name="Mnth1RehabUnit" localSheetId="1" hidden="1">#REF!</definedName>
    <definedName name="Mnth1RehabUnit" localSheetId="0" hidden="1">#REF!</definedName>
    <definedName name="Mnth1RehabUnit" hidden="1">#REF!</definedName>
    <definedName name="MnthlyCapexInputs" localSheetId="1" hidden="1">#REF!</definedName>
    <definedName name="MnthlyCapexInputs" localSheetId="0" hidden="1">#REF!</definedName>
    <definedName name="MnthlyCapexInputs" hidden="1">#REF!</definedName>
    <definedName name="MnthlyRehabUnits" localSheetId="1" hidden="1">#REF!</definedName>
    <definedName name="MnthlyRehabUnits" localSheetId="0" hidden="1">#REF!</definedName>
    <definedName name="MnthlyRehabUnits" hidden="1">#REF!</definedName>
    <definedName name="MnthlyShares4EPS">#REF!</definedName>
    <definedName name="MnthlySharesOut">#REF!</definedName>
    <definedName name="MnthlyUniform" localSheetId="1" hidden="1">#REF!</definedName>
    <definedName name="MnthlyUniform" localSheetId="0" hidden="1">#REF!</definedName>
    <definedName name="MnthlyUniform" hidden="1">#REF!</definedName>
    <definedName name="Model_Asset_Sales">#N/A</definedName>
    <definedName name="Model_Assumptions">#N/A</definedName>
    <definedName name="Model_BS">#N/A</definedName>
    <definedName name="Model_Capitalization">#N/A</definedName>
    <definedName name="Model_CFS">#N/A</definedName>
    <definedName name="Model_Cover">#N/A</definedName>
    <definedName name="Model_Income_Statement">#N/A</definedName>
    <definedName name="modelbegindate" localSheetId="1">#REF!</definedName>
    <definedName name="modelbegindate" localSheetId="18">#REF!</definedName>
    <definedName name="modelbegindate" localSheetId="12">#REF!</definedName>
    <definedName name="modelbegindate" localSheetId="6">#REF!</definedName>
    <definedName name="modelbegindate" localSheetId="0">#REF!</definedName>
    <definedName name="modelbegindate">#REF!</definedName>
    <definedName name="monday" localSheetId="1" hidden="1">{"Main",#N/A,FALSE,"Wacker";"Main2",#N/A,FALSE,"Wacker";"Value",#N/A,FALSE,"Wacker";"Sensitivity",#N/A,FALSE,"Wacker";"Paine",#N/A,FALSE,"Wacker";"Quaker",#N/A,FALSE,"Wacker";"Wacker",#N/A,FALSE,"Wacker";"1900",#N/A,FALSE,"Wacker";"1901",#N/A,FALSE,"Wacker"}</definedName>
    <definedName name="monday" localSheetId="0" hidden="1">{"Main",#N/A,FALSE,"Wacker";"Main2",#N/A,FALSE,"Wacker";"Value",#N/A,FALSE,"Wacker";"Sensitivity",#N/A,FALSE,"Wacker";"Paine",#N/A,FALSE,"Wacker";"Quaker",#N/A,FALSE,"Wacker";"Wacker",#N/A,FALSE,"Wacker";"1900",#N/A,FALSE,"Wacker";"1901",#N/A,FALSE,"Wacker"}</definedName>
    <definedName name="monday" hidden="1">{"Main",#N/A,FALSE,"Wacker";"Main2",#N/A,FALSE,"Wacker";"Value",#N/A,FALSE,"Wacker";"Sensitivity",#N/A,FALSE,"Wacker";"Paine",#N/A,FALSE,"Wacker";"Quaker",#N/A,FALSE,"Wacker";"Wacker",#N/A,FALSE,"Wacker";"1900",#N/A,FALSE,"Wacker";"1901",#N/A,FALSE,"Wacker"}</definedName>
    <definedName name="mondayjvcopy" localSheetId="1" hidden="1">{"View1",#N/A,FALSE,"Sheet1";"View2",#N/A,FALSE,"Sheet1"}</definedName>
    <definedName name="mondayjvcopy" localSheetId="0" hidden="1">{"View1",#N/A,FALSE,"Sheet1";"View2",#N/A,FALSE,"Sheet1"}</definedName>
    <definedName name="mondayjvcopy" hidden="1">{"View1",#N/A,FALSE,"Sheet1";"View2",#N/A,FALSE,"Sheet1"}</definedName>
    <definedName name="mondaypark" localSheetId="1" hidden="1">{"View1",#N/A,FALSE,"Sheet1";"View2",#N/A,FALSE,"Sheet1"}</definedName>
    <definedName name="mondaypark" localSheetId="0" hidden="1">{"View1",#N/A,FALSE,"Sheet1";"View2",#N/A,FALSE,"Sheet1"}</definedName>
    <definedName name="mondaypark" hidden="1">{"View1",#N/A,FALSE,"Sheet1";"View2",#N/A,FALSE,"Sheet1"}</definedName>
    <definedName name="mondaytest" localSheetId="1" hidden="1">{"Main",#N/A,FALSE,"Wacker";"Main2",#N/A,FALSE,"Wacker";"Value",#N/A,FALSE,"Wacker";"Sensitivity",#N/A,FALSE,"Wacker";"Paine",#N/A,FALSE,"Wacker";"Quaker",#N/A,FALSE,"Wacker";"Wacker",#N/A,FALSE,"Wacker";"1900",#N/A,FALSE,"Wacker";"1901",#N/A,FALSE,"Wacker"}</definedName>
    <definedName name="mondaytest" localSheetId="0" hidden="1">{"Main",#N/A,FALSE,"Wacker";"Main2",#N/A,FALSE,"Wacker";"Value",#N/A,FALSE,"Wacker";"Sensitivity",#N/A,FALSE,"Wacker";"Paine",#N/A,FALSE,"Wacker";"Quaker",#N/A,FALSE,"Wacker";"Wacker",#N/A,FALSE,"Wacker";"1900",#N/A,FALSE,"Wacker";"1901",#N/A,FALSE,"Wacker"}</definedName>
    <definedName name="mondaytest" hidden="1">{"Main",#N/A,FALSE,"Wacker";"Main2",#N/A,FALSE,"Wacker";"Value",#N/A,FALSE,"Wacker";"Sensitivity",#N/A,FALSE,"Wacker";"Paine",#N/A,FALSE,"Wacker";"Quaker",#N/A,FALSE,"Wacker";"Wacker",#N/A,FALSE,"Wacker";"1900",#N/A,FALSE,"Wacker";"1901",#N/A,FALSE,"Wacker"}</definedName>
    <definedName name="MonitorCol">1</definedName>
    <definedName name="MonitorRow">1</definedName>
    <definedName name="month">#REF!</definedName>
    <definedName name="MonthLastYear" localSheetId="1">#REF!</definedName>
    <definedName name="MonthLastYear" localSheetId="0">#REF!</definedName>
    <definedName name="MonthLastYear">#REF!</definedName>
    <definedName name="Monthly" localSheetId="1">#REF!</definedName>
    <definedName name="Monthly" localSheetId="0">#REF!</definedName>
    <definedName name="Monthly">#REF!</definedName>
    <definedName name="MonthNames" localSheetId="1">{"Jan","Feb","Mar","Apr","May","Jun","Jul","Aug","Sep","Oct","Nov","Dec";"January","February","March","April","May","June","July","August","September","October","November","December"}</definedName>
    <definedName name="MonthNames" localSheetId="0">{"Jan","Feb","Mar","Apr","May","Jun","Jul","Aug","Sep","Oct","Nov","Dec";"January","February","March","April","May","June","July","August","September","October","November","December"}</definedName>
    <definedName name="MonthNames">{"Jan","Feb","Mar","Apr","May","Jun","Jul","Aug","Sep","Oct","Nov","Dec";"January","February","March","April","May","June","July","August","September","October","November","December"}</definedName>
    <definedName name="MonthRange">#REF!</definedName>
    <definedName name="Months">#REF!</definedName>
    <definedName name="MonthsAmortBeforeNewOwnership">#REF!</definedName>
    <definedName name="MoPymnt" localSheetId="1">#REF!</definedName>
    <definedName name="MoPymnt" localSheetId="0">#REF!</definedName>
    <definedName name="MoPymnt">#REF!</definedName>
    <definedName name="MORT_RATE">#REF!</definedName>
    <definedName name="Mortgage_Rate">#REF!</definedName>
    <definedName name="MORTgage1" localSheetId="15">#REF!</definedName>
    <definedName name="MORTgage1" localSheetId="17">#REF!</definedName>
    <definedName name="MORTgage1" localSheetId="18">#REF!</definedName>
    <definedName name="MORTgage1" localSheetId="9">#REF!</definedName>
    <definedName name="MORTgage1" localSheetId="11">#REF!</definedName>
    <definedName name="MORTgage1" localSheetId="12">#REF!</definedName>
    <definedName name="MORTgage1" localSheetId="3">#REF!</definedName>
    <definedName name="MORTgage1" localSheetId="5">#REF!</definedName>
    <definedName name="MORTgage1" localSheetId="6">#REF!</definedName>
    <definedName name="MORTgage1">#REF!</definedName>
    <definedName name="mortgage2" localSheetId="15">#REF!</definedName>
    <definedName name="mortgage2" localSheetId="17">#REF!</definedName>
    <definedName name="mortgage2" localSheetId="18">#REF!</definedName>
    <definedName name="mortgage2" localSheetId="9">#REF!</definedName>
    <definedName name="mortgage2" localSheetId="11">#REF!</definedName>
    <definedName name="mortgage2" localSheetId="12">#REF!</definedName>
    <definedName name="mortgage2" localSheetId="3">#REF!</definedName>
    <definedName name="mortgage2" localSheetId="5">#REF!</definedName>
    <definedName name="mortgage2" localSheetId="6">#REF!</definedName>
    <definedName name="mortgage2">#REF!</definedName>
    <definedName name="mortgage3" localSheetId="15">#REF!</definedName>
    <definedName name="mortgage3" localSheetId="17">#REF!</definedName>
    <definedName name="mortgage3" localSheetId="18">#REF!</definedName>
    <definedName name="mortgage3" localSheetId="9">#REF!</definedName>
    <definedName name="mortgage3" localSheetId="11">#REF!</definedName>
    <definedName name="mortgage3" localSheetId="12">#REF!</definedName>
    <definedName name="mortgage3" localSheetId="3">#REF!</definedName>
    <definedName name="mortgage3" localSheetId="5">#REF!</definedName>
    <definedName name="mortgage3" localSheetId="6">#REF!</definedName>
    <definedName name="mortgage3">#REF!</definedName>
    <definedName name="MoveInConcYear1" localSheetId="1">#REF!</definedName>
    <definedName name="MoveInConcYear1" localSheetId="0">#REF!</definedName>
    <definedName name="MoveInConcYear1">#REF!</definedName>
    <definedName name="MoveInConcYear2" localSheetId="1">#REF!</definedName>
    <definedName name="MoveInConcYear2" localSheetId="0">#REF!</definedName>
    <definedName name="MoveInConcYear2">#REF!</definedName>
    <definedName name="MoveInConcYear3" localSheetId="1">#REF!</definedName>
    <definedName name="MoveInConcYear3" localSheetId="0">#REF!</definedName>
    <definedName name="MoveInConcYear3">#REF!</definedName>
    <definedName name="MoveInConcYear4" localSheetId="1">#REF!</definedName>
    <definedName name="MoveInConcYear4" localSheetId="0">#REF!</definedName>
    <definedName name="MoveInConcYear4">#REF!</definedName>
    <definedName name="MoveInConcYear5" localSheetId="1">#REF!</definedName>
    <definedName name="MoveInConcYear5" localSheetId="0">#REF!</definedName>
    <definedName name="MoveInConcYear5">#REF!</definedName>
    <definedName name="MoveInsYear1" localSheetId="1">#REF!</definedName>
    <definedName name="MoveInsYear1" localSheetId="0">#REF!</definedName>
    <definedName name="MoveInsYear1">#REF!</definedName>
    <definedName name="MoveInsYear2" localSheetId="1">#REF!</definedName>
    <definedName name="MoveInsYear2" localSheetId="0">#REF!</definedName>
    <definedName name="MoveInsYear2">#REF!</definedName>
    <definedName name="MoveInsYear3" localSheetId="1">#REF!</definedName>
    <definedName name="MoveInsYear3" localSheetId="0">#REF!</definedName>
    <definedName name="MoveInsYear3">#REF!</definedName>
    <definedName name="MoveInsYear4" localSheetId="1">#REF!</definedName>
    <definedName name="MoveInsYear4" localSheetId="0">#REF!</definedName>
    <definedName name="MoveInsYear4">#REF!</definedName>
    <definedName name="MoveInsYear5" localSheetId="1">#REF!</definedName>
    <definedName name="MoveInsYear5" localSheetId="0">#REF!</definedName>
    <definedName name="MoveInsYear5">#REF!</definedName>
    <definedName name="MoveOutsYear1" localSheetId="1">#REF!</definedName>
    <definedName name="MoveOutsYear1" localSheetId="0">#REF!</definedName>
    <definedName name="MoveOutsYear1">#REF!</definedName>
    <definedName name="MoveOutsYear2" localSheetId="1">#REF!</definedName>
    <definedName name="MoveOutsYear2" localSheetId="0">#REF!</definedName>
    <definedName name="MoveOutsYear2">#REF!</definedName>
    <definedName name="MoveOutsYear3" localSheetId="1">#REF!</definedName>
    <definedName name="MoveOutsYear3" localSheetId="0">#REF!</definedName>
    <definedName name="MoveOutsYear3">#REF!</definedName>
    <definedName name="MoveOutsYear4" localSheetId="1">#REF!</definedName>
    <definedName name="MoveOutsYear4" localSheetId="0">#REF!</definedName>
    <definedName name="MoveOutsYear4">#REF!</definedName>
    <definedName name="MoveOutsYear5" localSheetId="1">#REF!</definedName>
    <definedName name="MoveOutsYear5" localSheetId="0">#REF!</definedName>
    <definedName name="MoveOutsYear5">#REF!</definedName>
    <definedName name="mps" localSheetId="1"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ps" localSheetId="0"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ps"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MPShare">#REF!</definedName>
    <definedName name="MRESERVE">#REF!</definedName>
    <definedName name="mrsf" localSheetId="1">#REF!</definedName>
    <definedName name="mrsf" localSheetId="0">#REF!</definedName>
    <definedName name="mrsf">#REF!</definedName>
    <definedName name="mult_sen">#REF!</definedName>
    <definedName name="MULTIFAMILY">#REF!</definedName>
    <definedName name="multiple">#REF!</definedName>
    <definedName name="MultiVacancy">#REF!</definedName>
    <definedName name="munits" localSheetId="1">#REF!</definedName>
    <definedName name="munits" localSheetId="0">#REF!</definedName>
    <definedName name="munits">#REF!</definedName>
    <definedName name="MW_Rev">#REF!</definedName>
    <definedName name="myDialog">"dial"</definedName>
    <definedName name="N" localSheetId="19">#REF!</definedName>
    <definedName name="N" localSheetId="17">#REF!</definedName>
    <definedName name="N" localSheetId="18">#REF!</definedName>
    <definedName name="N" localSheetId="13">#REF!</definedName>
    <definedName name="N" localSheetId="11">#REF!</definedName>
    <definedName name="N" localSheetId="12">#REF!</definedName>
    <definedName name="N" localSheetId="7">#REF!</definedName>
    <definedName name="N" localSheetId="5">#REF!</definedName>
    <definedName name="N" localSheetId="6">#REF!</definedName>
    <definedName name="N">#REF!</definedName>
    <definedName name="NA" localSheetId="19" hidden="1">#REF!</definedName>
    <definedName name="NA" localSheetId="15" hidden="1">#REF!</definedName>
    <definedName name="NA" localSheetId="17" hidden="1">#REF!</definedName>
    <definedName name="NA" localSheetId="18" hidden="1">#REF!</definedName>
    <definedName name="NA" localSheetId="13" hidden="1">#REF!</definedName>
    <definedName name="NA" localSheetId="9" hidden="1">#REF!</definedName>
    <definedName name="NA" localSheetId="11" hidden="1">#REF!</definedName>
    <definedName name="NA" localSheetId="12" hidden="1">#REF!</definedName>
    <definedName name="NA" localSheetId="7" hidden="1">#REF!</definedName>
    <definedName name="NA" localSheetId="3" hidden="1">#REF!</definedName>
    <definedName name="NA" localSheetId="5" hidden="1">#REF!</definedName>
    <definedName name="NA" localSheetId="6" hidden="1">#REF!</definedName>
    <definedName name="NA" hidden="1">#REF!</definedName>
    <definedName name="NAllTables" localSheetId="1">{4}</definedName>
    <definedName name="NAllTables" localSheetId="0">{4}</definedName>
    <definedName name="NAllTables">{4}</definedName>
    <definedName name="Name" localSheetId="1">#REF!</definedName>
    <definedName name="name" localSheetId="18">#REF!</definedName>
    <definedName name="name" localSheetId="12">#REF!</definedName>
    <definedName name="name" localSheetId="6">#REF!</definedName>
    <definedName name="Name" localSheetId="0">#REF!</definedName>
    <definedName name="Name">#REF!</definedName>
    <definedName name="Name1" localSheetId="1" hidden="1">{"cot1",#N/A,FALSE,"Cottages";"cot2",#N/A,FALSE,"Cottages";"cot3",#N/A,FALSE,"Cottages"}</definedName>
    <definedName name="Name1" localSheetId="0" hidden="1">{"cot1",#N/A,FALSE,"Cottages";"cot2",#N/A,FALSE,"Cottages";"cot3",#N/A,FALSE,"Cottages"}</definedName>
    <definedName name="Name1" hidden="1">{"cot1",#N/A,FALSE,"Cottages";"cot2",#N/A,FALSE,"Cottages";"cot3",#N/A,FALSE,"Cottages"}</definedName>
    <definedName name="names">#REF!</definedName>
    <definedName name="NAO.NonFin">#REF!</definedName>
    <definedName name="Nattel__Irene">#REF!</definedName>
    <definedName name="NAV">#REF!</definedName>
    <definedName name="Navigation">#N/A</definedName>
    <definedName name="navigator_cap_rates">#REF!</definedName>
    <definedName name="nb" localSheetId="19" hidden="1">#REF!</definedName>
    <definedName name="nb" localSheetId="15" hidden="1">#REF!</definedName>
    <definedName name="nb" localSheetId="17" hidden="1">#REF!</definedName>
    <definedName name="nb" localSheetId="18" hidden="1">#REF!</definedName>
    <definedName name="nb" localSheetId="13" hidden="1">#REF!</definedName>
    <definedName name="nb" localSheetId="9" hidden="1">#REF!</definedName>
    <definedName name="nb" localSheetId="11" hidden="1">#REF!</definedName>
    <definedName name="nb" localSheetId="12" hidden="1">#REF!</definedName>
    <definedName name="nb" localSheetId="7" hidden="1">#REF!</definedName>
    <definedName name="nb" localSheetId="3" hidden="1">#REF!</definedName>
    <definedName name="nb" localSheetId="5" hidden="1">#REF!</definedName>
    <definedName name="nb" localSheetId="6" hidden="1">#REF!</definedName>
    <definedName name="nb" hidden="1">#REF!</definedName>
    <definedName name="NCF">#REF!</definedName>
    <definedName name="Nelvana">#N/A</definedName>
    <definedName name="Net_Cash_Flows" localSheetId="1">#REF!</definedName>
    <definedName name="Net_Cash_Flows" localSheetId="0">#REF!</definedName>
    <definedName name="Net_Cash_Flows">#REF!</definedName>
    <definedName name="Net_Cash_Proceeds">#REF!</definedName>
    <definedName name="Net_Proceeds_to_WB">#REF!</definedName>
    <definedName name="net_rent00">#REF!</definedName>
    <definedName name="net_rent01">#REF!</definedName>
    <definedName name="net_rent02">#REF!</definedName>
    <definedName name="net_rent03">#REF!</definedName>
    <definedName name="net_rent04">#REF!</definedName>
    <definedName name="net_rent05">#REF!</definedName>
    <definedName name="net_rent06">#REF!</definedName>
    <definedName name="net_rent07">#REF!</definedName>
    <definedName name="net_rent97">#REF!</definedName>
    <definedName name="net_rent98">#REF!</definedName>
    <definedName name="net_rent99">#REF!</definedName>
    <definedName name="NetAbsYear1" localSheetId="1">#REF!</definedName>
    <definedName name="NetAbsYear1" localSheetId="0">#REF!</definedName>
    <definedName name="NetAbsYear1">#REF!</definedName>
    <definedName name="NetAbsYear2" localSheetId="1">#REF!</definedName>
    <definedName name="NetAbsYear2" localSheetId="0">#REF!</definedName>
    <definedName name="NetAbsYear2">#REF!</definedName>
    <definedName name="NetAbsYear3" localSheetId="1">#REF!</definedName>
    <definedName name="NetAbsYear3" localSheetId="0">#REF!</definedName>
    <definedName name="NetAbsYear3">#REF!</definedName>
    <definedName name="NetAbsYear4" localSheetId="1">#REF!</definedName>
    <definedName name="NetAbsYear4" localSheetId="0">#REF!</definedName>
    <definedName name="NetAbsYear4">#REF!</definedName>
    <definedName name="NetAbsYear5" localSheetId="1">#REF!</definedName>
    <definedName name="NetAbsYear5" localSheetId="0">#REF!</definedName>
    <definedName name="NetAbsYear5">#REF!</definedName>
    <definedName name="NetAslanProfit">#REF!</definedName>
    <definedName name="NetCommercialIncome" localSheetId="1">#REF!</definedName>
    <definedName name="NetCommercialIncome" localSheetId="0">#REF!</definedName>
    <definedName name="NetCommercialIncome">#REF!</definedName>
    <definedName name="Netdebt" localSheetId="1">#REF!</definedName>
    <definedName name="Netdebt" localSheetId="0">#REF!</definedName>
    <definedName name="Netdebt">#REF!</definedName>
    <definedName name="netdebt1">#REF!</definedName>
    <definedName name="NETLAND">#REF!</definedName>
    <definedName name="NetOperatingIncomeAfterReservesNotes" localSheetId="1" hidden="1">#REF!</definedName>
    <definedName name="NetOperatingIncomeAfterReservesNotes" localSheetId="0" hidden="1">#REF!</definedName>
    <definedName name="NetOperatingIncomeAfterReservesNotes" hidden="1">#REF!</definedName>
    <definedName name="NetREInvtoAssets">#REF!</definedName>
    <definedName name="NetRentalIncome">#REF!</definedName>
    <definedName name="netrentsf" localSheetId="1">#REF!</definedName>
    <definedName name="netrentsf" localSheetId="0">#REF!</definedName>
    <definedName name="netrentsf">#REF!</definedName>
    <definedName name="NetSf" localSheetId="1">#REF!</definedName>
    <definedName name="NetSf" localSheetId="0">#REF!</definedName>
    <definedName name="NetSf">#REF!</definedName>
    <definedName name="NEW" localSheetId="19" hidden="1">#REF!</definedName>
    <definedName name="NEW" localSheetId="15" hidden="1">#REF!</definedName>
    <definedName name="NEW" localSheetId="17" hidden="1">#REF!</definedName>
    <definedName name="NEW" localSheetId="18" hidden="1">#REF!</definedName>
    <definedName name="NEW" localSheetId="13" hidden="1">#REF!</definedName>
    <definedName name="NEW" localSheetId="9" hidden="1">#REF!</definedName>
    <definedName name="NEW" localSheetId="11" hidden="1">#REF!</definedName>
    <definedName name="NEW" localSheetId="12" hidden="1">#REF!</definedName>
    <definedName name="NEW" localSheetId="7" hidden="1">#REF!</definedName>
    <definedName name="NEW" localSheetId="3" hidden="1">#REF!</definedName>
    <definedName name="NEW" localSheetId="5" hidden="1">#REF!</definedName>
    <definedName name="NEW" localSheetId="6" hidden="1">#REF!</definedName>
    <definedName name="NEW" hidden="1">#REF!</definedName>
    <definedName name="New_Cust_Hotel" localSheetId="1">#REF!</definedName>
    <definedName name="New_Cust_Hotel" localSheetId="0">#REF!</definedName>
    <definedName name="New_Cust_Hotel">#REF!</definedName>
    <definedName name="New_Cust_MHC" localSheetId="1">#REF!</definedName>
    <definedName name="New_Cust_MHC" localSheetId="0">#REF!</definedName>
    <definedName name="New_Cust_MHC">#REF!</definedName>
    <definedName name="New_Cust_TXB" localSheetId="1">#REF!</definedName>
    <definedName name="New_Cust_TXB" localSheetId="0">#REF!</definedName>
    <definedName name="New_Cust_TXB">#REF!</definedName>
    <definedName name="New_Existing_Cust" localSheetId="1">#REF!</definedName>
    <definedName name="New_Existing_Cust" localSheetId="0">#REF!</definedName>
    <definedName name="New_Existing_Cust">#REF!</definedName>
    <definedName name="new_order1" hidden="1">255</definedName>
    <definedName name="NEW_PROP_MGT">#REF!</definedName>
    <definedName name="newa" hidden="1">#REF!</definedName>
    <definedName name="NEWASS">#REF!</definedName>
    <definedName name="NewDebt_A">#REF!</definedName>
    <definedName name="Newdebt_A1">#REF!</definedName>
    <definedName name="NewDebt_B">#REF!</definedName>
    <definedName name="NewDebt_C">#REF!</definedName>
    <definedName name="newhtml" localSheetId="1" hidden="1">{"'Assump'!$F$6:$J$6"}</definedName>
    <definedName name="newhtml" localSheetId="15" hidden="1">{"'Assump'!$F$6:$J$6"}</definedName>
    <definedName name="newhtml" localSheetId="17" hidden="1">{"'Assump'!$F$6:$J$6"}</definedName>
    <definedName name="newhtml" localSheetId="18" hidden="1">{"'Assump'!$F$6:$J$6"}</definedName>
    <definedName name="newhtml" localSheetId="9" hidden="1">{"'Assump'!$F$6:$J$6"}</definedName>
    <definedName name="newhtml" localSheetId="11" hidden="1">{"'Assump'!$F$6:$J$6"}</definedName>
    <definedName name="newhtml" localSheetId="12" hidden="1">{"'Assump'!$F$6:$J$6"}</definedName>
    <definedName name="newhtml" localSheetId="3" hidden="1">{"'Assump'!$F$6:$J$6"}</definedName>
    <definedName name="newhtml" localSheetId="5" hidden="1">{"'Assump'!$F$6:$J$6"}</definedName>
    <definedName name="newhtml" localSheetId="6" hidden="1">{"'Assump'!$F$6:$J$6"}</definedName>
    <definedName name="newhtml" localSheetId="0" hidden="1">{"'Assump'!$F$6:$J$6"}</definedName>
    <definedName name="newhtml" hidden="1">{"'Assump'!$F$6:$J$6"}</definedName>
    <definedName name="NewInvestor">#REF!</definedName>
    <definedName name="NewInvestorEquity">#REF!</definedName>
    <definedName name="NewLeaseExpirationTable" localSheetId="1" hidden="1">#REF!:INDEX(#REF!,ROW(#REF!)+'BOV TABLES'!TotalDealUnits-1)</definedName>
    <definedName name="NewLeaseExpirationTable" localSheetId="0" hidden="1">#REF!:INDEX(#REF!,ROW(#REF!)+Summary!TotalDealUnits-1)</definedName>
    <definedName name="NewLeaseExpirationTable" hidden="1">#REF!:INDEX(#REF!,ROW(#REF!)+[0]!TotalDealUnits-1)</definedName>
    <definedName name="NewLoanAmortPeriod">#REF!</definedName>
    <definedName name="NewLoanBalanceAtSale">#REF!</definedName>
    <definedName name="NewLoanFees">#REF!</definedName>
    <definedName name="NewLoanInterestOnlyPeriod">#REF!</definedName>
    <definedName name="NewLoanInterestRate">#REF!</definedName>
    <definedName name="NewLoanTable">#REF!</definedName>
    <definedName name="NewLoanTableAggressive">#REF!</definedName>
    <definedName name="NewLoanTableConservative">#REF!</definedName>
    <definedName name="NewLoanTableSemiAggressive">#REF!</definedName>
    <definedName name="NewLoanTableSemiConservative">#REF!</definedName>
    <definedName name="newname" localSheetId="1" hidden="1">{"Financials",#N/A,FALSE,"Financials";"AVP",#N/A,FALSE,"AVP";"DCF",#N/A,FALSE,"DCF";"CSC",#N/A,FALSE,"CSC";"Deal_Comp",#N/A,FALSE,"DealComp"}</definedName>
    <definedName name="newname" localSheetId="0" hidden="1">{"Financials",#N/A,FALSE,"Financials";"AVP",#N/A,FALSE,"AVP";"DCF",#N/A,FALSE,"DCF";"CSC",#N/A,FALSE,"CSC";"Deal_Comp",#N/A,FALSE,"DealComp"}</definedName>
    <definedName name="newname" hidden="1">{"Financials",#N/A,FALSE,"Financials";"AVP",#N/A,FALSE,"AVP";"DCF",#N/A,FALSE,"DCF";"CSC",#N/A,FALSE,"CSC";"Deal_Comp",#N/A,FALSE,"DealComp"}</definedName>
    <definedName name="NewOwnershipDate">#REF!</definedName>
    <definedName name="newrange" localSheetId="1" hidden="1">{"Annual Cash Flows",#N/A,FALSE,"Annual Summary"}</definedName>
    <definedName name="newrange" localSheetId="0" hidden="1">{"Annual Cash Flows",#N/A,FALSE,"Annual Summary"}</definedName>
    <definedName name="newrange" hidden="1">{"Annual Cash Flows",#N/A,FALSE,"Annual Summary"}</definedName>
    <definedName name="NewTaxGW">#REF!</definedName>
    <definedName name="NewTaxIntangibles">#REF!</definedName>
    <definedName name="ni_mult">#REF!</definedName>
    <definedName name="ni_mult_sen">#REF!</definedName>
    <definedName name="ni_mult1">#REF!</definedName>
    <definedName name="ni_mult2">#REF!</definedName>
    <definedName name="ni_mult3">#REF!</definedName>
    <definedName name="ni_mult4">#REF!</definedName>
    <definedName name="ni_mult5">#REF!</definedName>
    <definedName name="ni_terminal">#REF!</definedName>
    <definedName name="NISSAN">#REF!</definedName>
    <definedName name="NJADMIN">#N/A</definedName>
    <definedName name="NM">"NM"</definedName>
    <definedName name="nnn" localSheetId="1" hidden="1">{#N/A,#N/A,FALSE,"CCC Variance";#N/A,#N/A,FALSE,"CCC Notes"}</definedName>
    <definedName name="nnn" localSheetId="0" hidden="1">{#N/A,#N/A,FALSE,"CCC Variance";#N/A,#N/A,FALSE,"CCC Notes"}</definedName>
    <definedName name="nnn" hidden="1">{#N/A,#N/A,FALSE,"CCC Variance";#N/A,#N/A,FALSE,"CCC Notes"}</definedName>
    <definedName name="nnnn" localSheetId="1" hidden="1">{#N/A,#N/A,FALSE,"A";#N/A,#N/A,FALSE,"C"}</definedName>
    <definedName name="nnnn" localSheetId="0" hidden="1">{#N/A,#N/A,FALSE,"A";#N/A,#N/A,FALSE,"C"}</definedName>
    <definedName name="nnnn" hidden="1">{#N/A,#N/A,FALSE,"A";#N/A,#N/A,FALSE,"C"}</definedName>
    <definedName name="nnnnnnn" localSheetId="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nnnnnn"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nnnnnn"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NNNNNNNNNNNNNNNNNNNNNNNNNNNNNNNNNNNNNNNNNNNNNNNN" localSheetId="1">#REF!</definedName>
    <definedName name="NNNNNNNNNNNNNNNNNNNNNNNNNNNNNNNNNNNNNNNNNNNNNNNNN" localSheetId="0">#REF!</definedName>
    <definedName name="NNNNNNNNNNNNNNNNNNNNNNNNNNNNNNNNNNNNNNNNNNNNNNNNN">#REF!</definedName>
    <definedName name="no" localSheetId="1" hidden="1">{#N/A,#N/A,FALSE,"Expense Detail ";#N/A,#N/A,FALSE,"Worksheet";#N/A,#N/A,FALSE,"Audit";#N/A,#N/A,FALSE,"Exclusions";#N/A,#N/A,FALSE,"Variance";#N/A,#N/A,FALSE,"Reconciliation"}</definedName>
    <definedName name="no" localSheetId="0" hidden="1">{#N/A,#N/A,FALSE,"Expense Detail ";#N/A,#N/A,FALSE,"Worksheet";#N/A,#N/A,FALSE,"Audit";#N/A,#N/A,FALSE,"Exclusions";#N/A,#N/A,FALSE,"Variance";#N/A,#N/A,FALSE,"Reconciliation"}</definedName>
    <definedName name="no" hidden="1">{#N/A,#N/A,FALSE,"Expense Detail ";#N/A,#N/A,FALSE,"Worksheet";#N/A,#N/A,FALSE,"Audit";#N/A,#N/A,FALSE,"Exclusions";#N/A,#N/A,FALSE,"Variance";#N/A,#N/A,FALSE,"Reconciliation"}</definedName>
    <definedName name="no_of_payments_2" localSheetId="1">MATCH(0.01,'BOV TABLES'!End_Bal,-1)+1</definedName>
    <definedName name="no_of_payments_2" localSheetId="0">MATCH(0.01,Summary!End_Bal,-1)+1</definedName>
    <definedName name="no_of_payments_2">MATCH(0.01,End_Bal,-1)+1</definedName>
    <definedName name="no_of_properties" localSheetId="1">#REF!</definedName>
    <definedName name="no_of_properties" localSheetId="0">#REF!</definedName>
    <definedName name="no_of_properties">#REF!</definedName>
    <definedName name="NO_OF_UNITS" localSheetId="1">#REF!</definedName>
    <definedName name="NO_OF_UNITS" localSheetId="0">#REF!</definedName>
    <definedName name="NO_OF_UNITS">#REF!</definedName>
    <definedName name="NOI" localSheetId="1">#REF!</definedName>
    <definedName name="noi" localSheetId="18">#REF!</definedName>
    <definedName name="noi" localSheetId="12">#REF!</definedName>
    <definedName name="noi" localSheetId="6">#REF!</definedName>
    <definedName name="NOI" localSheetId="0">#REF!</definedName>
    <definedName name="NOI">#REF!</definedName>
    <definedName name="noi_incr" localSheetId="1">#REF!</definedName>
    <definedName name="noi_incr" localSheetId="0">#REF!</definedName>
    <definedName name="noi_incr">#REF!</definedName>
    <definedName name="noi_table">#REF!</definedName>
    <definedName name="noijnio" localSheetId="1"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jnio"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jni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MO">#REF!</definedName>
    <definedName name="noname1" localSheetId="1" hidden="1">#REF!</definedName>
    <definedName name="noname1" localSheetId="17" hidden="1">#REF!</definedName>
    <definedName name="noname1" localSheetId="11" hidden="1">#REF!</definedName>
    <definedName name="noname1" localSheetId="5" hidden="1">#REF!</definedName>
    <definedName name="noname1" localSheetId="0" hidden="1">#REF!</definedName>
    <definedName name="noname1" hidden="1">#REF!</definedName>
    <definedName name="NonCompete" localSheetId="1">#REF!</definedName>
    <definedName name="NonCompete" localSheetId="0">#REF!</definedName>
    <definedName name="NonCompete">#REF!</definedName>
    <definedName name="NonRecExptoExp" localSheetId="1">#REF!</definedName>
    <definedName name="NonRecExptoExp" localSheetId="0">#REF!</definedName>
    <definedName name="NonRecExptoExp">#REF!</definedName>
    <definedName name="NonRecRevtoRev" localSheetId="1">#REF!</definedName>
    <definedName name="NonRecRevtoRev" localSheetId="0">#REF!</definedName>
    <definedName name="NonRecRevtoRev">#REF!</definedName>
    <definedName name="NonRevenueRateOldRR" localSheetId="1" hidden="1">#REF!</definedName>
    <definedName name="NonRevenueRateOldRR" localSheetId="0" hidden="1">#REF!</definedName>
    <definedName name="NonRevenueRateOldRR" hidden="1">#REF!</definedName>
    <definedName name="NonRevenueUnitsNotes" localSheetId="1" hidden="1">#REF!</definedName>
    <definedName name="NonRevenueUnitsNotes" localSheetId="0" hidden="1">#REF!</definedName>
    <definedName name="NonRevenueUnitsNotes" hidden="1">#REF!</definedName>
    <definedName name="NoOf2003Dev">#REF!</definedName>
    <definedName name="NoOf2004Dev">#REF!</definedName>
    <definedName name="NoOf2005Dev">#REF!</definedName>
    <definedName name="NoOfAcquisitions">#REF!</definedName>
    <definedName name="NoOfSharesIssuedMnthly">#REF!</definedName>
    <definedName name="Northeast">#REF!</definedName>
    <definedName name="Northwest">#REF!</definedName>
    <definedName name="Notes_Less_Current">#REF!</definedName>
    <definedName name="NOV">#REF!</definedName>
    <definedName name="Now" localSheetId="1" hidden="1">{"Assumptions",#N/A,TRUE,"Returns";"Tables",#N/A,TRUE,"Returns"}</definedName>
    <definedName name="Now" localSheetId="18" hidden="1">{"Assumptions",#N/A,TRUE,"Returns";"Tables",#N/A,TRUE,"Returns"}</definedName>
    <definedName name="Now" localSheetId="12" hidden="1">{"Assumptions",#N/A,TRUE,"Returns";"Tables",#N/A,TRUE,"Returns"}</definedName>
    <definedName name="Now" localSheetId="6" hidden="1">{"Assumptions",#N/A,TRUE,"Returns";"Tables",#N/A,TRUE,"Returns"}</definedName>
    <definedName name="Now" localSheetId="0" hidden="1">{"Assumptions",#N/A,TRUE,"Returns";"Tables",#N/A,TRUE,"Returns"}</definedName>
    <definedName name="Now" hidden="1">{"Assumptions",#N/A,TRUE,"Returns";"Tables",#N/A,TRUE,"Returns"}</definedName>
    <definedName name="NRA">#REF!</definedName>
    <definedName name="nri">#REF!</definedName>
    <definedName name="NRSF" localSheetId="1">#REF!</definedName>
    <definedName name="NRSF" localSheetId="0">#REF!</definedName>
    <definedName name="NRSF">#REF!</definedName>
    <definedName name="NS" localSheetId="1">#REF!</definedName>
    <definedName name="NS" localSheetId="0">#REF!</definedName>
    <definedName name="NS">#REF!</definedName>
    <definedName name="NTA00">#REF!</definedName>
    <definedName name="num_months_to_add" localSheetId="1">#REF!</definedName>
    <definedName name="num_months_to_add" localSheetId="0">#REF!</definedName>
    <definedName name="num_months_to_add">#REF!</definedName>
    <definedName name="num_mos_to_add" localSheetId="1">#REF!</definedName>
    <definedName name="num_mos_to_add" localSheetId="0">#REF!</definedName>
    <definedName name="num_mos_to_add">#REF!</definedName>
    <definedName name="Num_MSAs" localSheetId="1">#REF!</definedName>
    <definedName name="Num_MSAs" localSheetId="0">#REF!</definedName>
    <definedName name="Num_MSAs">#REF!</definedName>
    <definedName name="Num_Pmt_Per_Year" localSheetId="1">#REF!</definedName>
    <definedName name="Num_Pmt_Per_Year" localSheetId="0">#REF!</definedName>
    <definedName name="Num_Pmt_Per_Year">#REF!</definedName>
    <definedName name="Num_Props" localSheetId="1">#REF!</definedName>
    <definedName name="Num_Props" localSheetId="0">#REF!</definedName>
    <definedName name="Num_Props">#REF!</definedName>
    <definedName name="NUMBER" localSheetId="1">#REF!</definedName>
    <definedName name="NUMBER" localSheetId="0">#REF!</definedName>
    <definedName name="NUMBER">#REF!</definedName>
    <definedName name="Number_MSAs_OH" localSheetId="1">#REF!</definedName>
    <definedName name="Number_MSAs_OH" localSheetId="0">#REF!</definedName>
    <definedName name="Number_MSAs_OH">#REF!</definedName>
    <definedName name="Number_of_Payments" localSheetId="1">MATCH(0.01,'BOV TABLES'!End_Bal,-1)+1</definedName>
    <definedName name="Number_of_Payments" localSheetId="0">MATCH(0.01,Summary!End_Bal,-1)+1</definedName>
    <definedName name="Number_of_Payments">MATCH(0.01,End_Bal,-1)+1</definedName>
    <definedName name="Number_of_Units" localSheetId="1">#REF!</definedName>
    <definedName name="Number_of_Units" localSheetId="0">#REF!</definedName>
    <definedName name="Number_of_Units">#REF!</definedName>
    <definedName name="Number_Units" localSheetId="1">#REF!</definedName>
    <definedName name="Number_Units" localSheetId="0">#REF!</definedName>
    <definedName name="Number_Units">#REF!</definedName>
    <definedName name="Number_Vacant" localSheetId="1">#REF!</definedName>
    <definedName name="Number_Vacant" localSheetId="0">#REF!</definedName>
    <definedName name="Number_Vacant">#REF!</definedName>
    <definedName name="NumberOfFlPlInRR" localSheetId="1" hidden="1">#REF!</definedName>
    <definedName name="NumberOfFlPlInRR" localSheetId="0" hidden="1">#REF!</definedName>
    <definedName name="NumberOfFlPlInRR" hidden="1">#REF!</definedName>
    <definedName name="NumberOfUnitFloorPlans" localSheetId="1" hidden="1">#REF!</definedName>
    <definedName name="NumberOfUnitFloorPlans" localSheetId="0" hidden="1">#REF!</definedName>
    <definedName name="NumberOfUnitFloorPlans" hidden="1">#REF!</definedName>
    <definedName name="NUMCHECK" localSheetId="1">AND(ISNUMBER(#REF!),ISNUMBER(#REF!),ISNUMBER(#REF!),ISNUMBER(#REF!))</definedName>
    <definedName name="NUMCHECK" localSheetId="0">AND(ISNUMBER(#REF!),ISNUMBER(#REF!),ISNUMBER(#REF!),ISNUMBER(#REF!))</definedName>
    <definedName name="NUMCHECK">AND(ISNUMBER(#REF!),ISNUMBER(#REF!),ISNUMBER(#REF!),ISNUMBER(#REF!))</definedName>
    <definedName name="NUMENTRIES" localSheetId="1">#REF!</definedName>
    <definedName name="NUMENTRIES" localSheetId="0">#REF!</definedName>
    <definedName name="NUMENTRIES">#REF!</definedName>
    <definedName name="NvsASD" localSheetId="18">"V2002-06-30"</definedName>
    <definedName name="NvsASD" localSheetId="12">"V2002-06-30"</definedName>
    <definedName name="NvsASD" localSheetId="6">"V2002-06-30"</definedName>
    <definedName name="NvsASD">"V2014-12-31"</definedName>
    <definedName name="NvsAutoDrillOk">"VN"</definedName>
    <definedName name="NvsElapsedTime" localSheetId="18">0.0000181712966877967</definedName>
    <definedName name="NvsElapsedTime" localSheetId="12">0.0000181712966877967</definedName>
    <definedName name="NvsElapsedTime" localSheetId="6">0.0000181712966877967</definedName>
    <definedName name="NvsElapsedTime">0.000104166669188999</definedName>
    <definedName name="NvsEndTime" localSheetId="18">37456.4696667824</definedName>
    <definedName name="NvsEndTime" localSheetId="12">37456.4696667824</definedName>
    <definedName name="NvsEndTime" localSheetId="6">37456.4696667824</definedName>
    <definedName name="NvsEndTime">42018.6157523148</definedName>
    <definedName name="nvsinstancehook" localSheetId="1">Macro2</definedName>
    <definedName name="nvsinstancehook" localSheetId="0">Macro2</definedName>
    <definedName name="nvsinstancehook">Macro2</definedName>
    <definedName name="NvsInstLang">"VENG"</definedName>
    <definedName name="NvsInstSpec" localSheetId="18">"%,FDEPTID,V ,FPROJECT_ID,V04FL041"</definedName>
    <definedName name="NvsInstSpec" localSheetId="12">"%,FDEPTID,V ,FPROJECT_ID,V04FL041"</definedName>
    <definedName name="NvsInstSpec" localSheetId="6">"%,FDEPTID,V ,FPROJECT_ID,V04FL041"</definedName>
    <definedName name="NvsInstSpec">"%,FBUSINESS_UNIT,V17006"</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"%,X,RZF..comma [0],CZF.."</definedName>
    <definedName name="NvsPanelBusUnit">"V"</definedName>
    <definedName name="NvsPanelEffdt" localSheetId="18">"V1900-01-01"</definedName>
    <definedName name="NvsPanelEffdt" localSheetId="12">"V1900-01-01"</definedName>
    <definedName name="NvsPanelEffdt" localSheetId="6">"V1900-01-01"</definedName>
    <definedName name="NvsPanelEffdt">"V2099-12-31"</definedName>
    <definedName name="NvsPanelSetid" localSheetId="18">"V04000"</definedName>
    <definedName name="NvsPanelSetid" localSheetId="12">"V04000"</definedName>
    <definedName name="NvsPanelSetid" localSheetId="6">"V04000"</definedName>
    <definedName name="NvsPanelSetid">"VSHARE"</definedName>
    <definedName name="NvsReqBU" localSheetId="18">"V04000"</definedName>
    <definedName name="NvsReqBU" localSheetId="12">"V04000"</definedName>
    <definedName name="NvsReqBU" localSheetId="6">"V04000"</definedName>
    <definedName name="NvsReqBU">"V10100"</definedName>
    <definedName name="NvsReqBUOnly">"VN"</definedName>
    <definedName name="NvsTransLed">"VN"</definedName>
    <definedName name="NvsTreeASD" localSheetId="18">"V2001-11-01"</definedName>
    <definedName name="NvsTreeASD" localSheetId="12">"V2001-11-01"</definedName>
    <definedName name="NvsTreeASD" localSheetId="6">"V2001-11-01"</definedName>
    <definedName name="NvsTreeASD">"V2014-12-31"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"MI_GL_PRODCT_VW"</definedName>
    <definedName name="NvsValTbl.PROJECT_ID">"PROJECT_VW"</definedName>
    <definedName name="NvsValTbl.SCENARIO">"BD_SCENARIO_TBL"</definedName>
    <definedName name="NvsValTbl.STATISTICS_CODE">"STAT_TBL"</definedName>
    <definedName name="NW" localSheetId="19" hidden="1">#REF!</definedName>
    <definedName name="NW" localSheetId="15" hidden="1">#REF!</definedName>
    <definedName name="NW" localSheetId="17" hidden="1">#REF!</definedName>
    <definedName name="NW" localSheetId="18" hidden="1">#REF!</definedName>
    <definedName name="NW" localSheetId="13" hidden="1">#REF!</definedName>
    <definedName name="NW" localSheetId="9" hidden="1">#REF!</definedName>
    <definedName name="NW" localSheetId="11" hidden="1">#REF!</definedName>
    <definedName name="NW" localSheetId="12" hidden="1">#REF!</definedName>
    <definedName name="NW" localSheetId="7" hidden="1">#REF!</definedName>
    <definedName name="NW" localSheetId="3" hidden="1">#REF!</definedName>
    <definedName name="NW" localSheetId="5" hidden="1">#REF!</definedName>
    <definedName name="NW" localSheetId="6" hidden="1">#REF!</definedName>
    <definedName name="NW" hidden="1">#REF!</definedName>
    <definedName name="NY">#REF!</definedName>
    <definedName name="o" localSheetId="1" hidden="1">{"sheet a",#N/A,FALSE,"A";"2 9 casflow",#N/A,FALSE,"B"}</definedName>
    <definedName name="o" localSheetId="0" hidden="1">{"sheet a",#N/A,FALSE,"A";"2 9 casflow",#N/A,FALSE,"B"}</definedName>
    <definedName name="o" hidden="1">{"sheet a",#N/A,FALSE,"A";"2 9 casflow",#N/A,FALSE,"B"}</definedName>
    <definedName name="O_M">#REF!</definedName>
    <definedName name="OandM">#REF!</definedName>
    <definedName name="OandM_PPI">#REF!</definedName>
    <definedName name="occ_data" localSheetId="1">#REF!</definedName>
    <definedName name="occ_data" localSheetId="0">#REF!</definedName>
    <definedName name="occ_data">#REF!</definedName>
    <definedName name="occ_data2" localSheetId="1">#REF!</definedName>
    <definedName name="occ_data2" localSheetId="0">#REF!</definedName>
    <definedName name="occ_data2">#REF!</definedName>
    <definedName name="occoverride" localSheetId="1">#REF!</definedName>
    <definedName name="occoverride" localSheetId="0">#REF!</definedName>
    <definedName name="occoverride">#REF!</definedName>
    <definedName name="OccupancyString" localSheetId="1">#REF!</definedName>
    <definedName name="OccupancyString" localSheetId="0">#REF!</definedName>
    <definedName name="OccupancyString">#REF!</definedName>
    <definedName name="OccupMo12Name" localSheetId="1">#REF!</definedName>
    <definedName name="OccupMo12Name" localSheetId="0">#REF!</definedName>
    <definedName name="OccupMo12Name">#REF!</definedName>
    <definedName name="OccupMo1Name" localSheetId="1">#REF!</definedName>
    <definedName name="OccupMo1Name" localSheetId="0">#REF!</definedName>
    <definedName name="OccupMo1Name">#REF!</definedName>
    <definedName name="OccupStart">#REF!</definedName>
    <definedName name="OCT">#REF!</definedName>
    <definedName name="OF_percent" localSheetId="1">#REF!</definedName>
    <definedName name="OF_percent" localSheetId="0">#REF!</definedName>
    <definedName name="OF_percent">#REF!</definedName>
    <definedName name="office" localSheetId="1">#REF!</definedName>
    <definedName name="office" localSheetId="0">#REF!</definedName>
    <definedName name="office">#REF!</definedName>
    <definedName name="OH_ALLOC" localSheetId="1">#REF!</definedName>
    <definedName name="OH_ALLOC" localSheetId="0">#REF!</definedName>
    <definedName name="OH_ALLOC">#REF!</definedName>
    <definedName name="OH_Allocation_Matrix" localSheetId="1">#REF!</definedName>
    <definedName name="OH_Allocation_Matrix" localSheetId="0">#REF!</definedName>
    <definedName name="OH_Allocation_Matrix">#REF!</definedName>
    <definedName name="OH_Allocation_RR" localSheetId="1">#REF!</definedName>
    <definedName name="OH_Allocation_RR" localSheetId="0">#REF!</definedName>
    <definedName name="OH_Allocation_RR">#REF!</definedName>
    <definedName name="OIFreq" localSheetId="1" hidden="1">#REF!</definedName>
    <definedName name="OIFreq" localSheetId="0" hidden="1">#REF!</definedName>
    <definedName name="OIFreq" hidden="1">#REF!</definedName>
    <definedName name="OIUnitType" localSheetId="1" hidden="1">#REF!</definedName>
    <definedName name="OIUnitType" localSheetId="0" hidden="1">#REF!</definedName>
    <definedName name="OIUnitType" hidden="1">#REF!</definedName>
    <definedName name="OK" localSheetId="19" hidden="1">#REF!</definedName>
    <definedName name="OK" localSheetId="15" hidden="1">#REF!</definedName>
    <definedName name="OK" localSheetId="17" hidden="1">#REF!</definedName>
    <definedName name="OK" localSheetId="18" hidden="1">#REF!</definedName>
    <definedName name="OK" localSheetId="13" hidden="1">#REF!</definedName>
    <definedName name="OK" localSheetId="9" hidden="1">#REF!</definedName>
    <definedName name="OK" localSheetId="11" hidden="1">#REF!</definedName>
    <definedName name="OK" localSheetId="12" hidden="1">#REF!</definedName>
    <definedName name="OK" localSheetId="7" hidden="1">#REF!</definedName>
    <definedName name="OK" localSheetId="3" hidden="1">#REF!</definedName>
    <definedName name="OK" localSheetId="5" hidden="1">#REF!</definedName>
    <definedName name="OK" localSheetId="6" hidden="1">#REF!</definedName>
    <definedName name="OK" hidden="1">#REF!</definedName>
    <definedName name="OKAY" localSheetId="19" hidden="1">#REF!</definedName>
    <definedName name="OKAY" localSheetId="15" hidden="1">#REF!</definedName>
    <definedName name="OKAY" localSheetId="17" hidden="1">#REF!</definedName>
    <definedName name="OKAY" localSheetId="18" hidden="1">#REF!</definedName>
    <definedName name="OKAY" localSheetId="13" hidden="1">#REF!</definedName>
    <definedName name="OKAY" localSheetId="9" hidden="1">#REF!</definedName>
    <definedName name="OKAY" localSheetId="11" hidden="1">#REF!</definedName>
    <definedName name="OKAY" localSheetId="12" hidden="1">#REF!</definedName>
    <definedName name="OKAY" localSheetId="7" hidden="1">#REF!</definedName>
    <definedName name="OKAY" localSheetId="3" hidden="1">#REF!</definedName>
    <definedName name="OKAY" localSheetId="5" hidden="1">#REF!</definedName>
    <definedName name="OKAY" localSheetId="6" hidden="1">#REF!</definedName>
    <definedName name="OKAY" hidden="1">#REF!</definedName>
    <definedName name="OldDateStamp" localSheetId="1">#REF!</definedName>
    <definedName name="OldDateStamp" localSheetId="0">#REF!</definedName>
    <definedName name="OldDateStamp">#REF!</definedName>
    <definedName name="OldFloorPlansFromRR" localSheetId="1" hidden="1">#REF!</definedName>
    <definedName name="OldFloorPlansFromRR" localSheetId="0" hidden="1">#REF!</definedName>
    <definedName name="OldFloorPlansFromRR" hidden="1">#REF!</definedName>
    <definedName name="oldhtl" localSheetId="1" hidden="1">{"'Assump'!$F$6:$J$6"}</definedName>
    <definedName name="oldhtl" localSheetId="15" hidden="1">{"'Assump'!$F$6:$J$6"}</definedName>
    <definedName name="oldhtl" localSheetId="17" hidden="1">{"'Assump'!$F$6:$J$6"}</definedName>
    <definedName name="oldhtl" localSheetId="18" hidden="1">{"'Assump'!$F$6:$J$6"}</definedName>
    <definedName name="oldhtl" localSheetId="9" hidden="1">{"'Assump'!$F$6:$J$6"}</definedName>
    <definedName name="oldhtl" localSheetId="11" hidden="1">{"'Assump'!$F$6:$J$6"}</definedName>
    <definedName name="oldhtl" localSheetId="12" hidden="1">{"'Assump'!$F$6:$J$6"}</definedName>
    <definedName name="oldhtl" localSheetId="3" hidden="1">{"'Assump'!$F$6:$J$6"}</definedName>
    <definedName name="oldhtl" localSheetId="5" hidden="1">{"'Assump'!$F$6:$J$6"}</definedName>
    <definedName name="oldhtl" localSheetId="6" hidden="1">{"'Assump'!$F$6:$J$6"}</definedName>
    <definedName name="oldhtl" localSheetId="0" hidden="1">{"'Assump'!$F$6:$J$6"}</definedName>
    <definedName name="oldhtl" hidden="1">{"'Assump'!$F$6:$J$6"}</definedName>
    <definedName name="oldkill" localSheetId="1"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 localSheetId="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2" localSheetId="1"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2" localSheetId="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3" localSheetId="1"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kill3" localSheetId="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LeaseExpirationTable" localSheetId="1" hidden="1">#REF!:INDEX(#REF!,ROW(#REF!)+'BOV TABLES'!TotalDealUnits-1)</definedName>
    <definedName name="OldLeaseExpirationTable" localSheetId="0" hidden="1">#REF!:INDEX(#REF!,ROW(#REF!)+Summary!TotalDealUnits-1)</definedName>
    <definedName name="OldLeaseExpirationTable" hidden="1">#REF!:INDEX(#REF!,ROW(#REF!)+[0]!TotalDealUnits-1)</definedName>
    <definedName name="OldNumberOfFlPls" localSheetId="1" hidden="1">#REF!</definedName>
    <definedName name="OldNumberOfFlPls" localSheetId="0" hidden="1">#REF!</definedName>
    <definedName name="OldNumberOfFlPls" hidden="1">#REF!</definedName>
    <definedName name="oldvnew">#REF!</definedName>
    <definedName name="One" localSheetId="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 localSheetId="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bedrent" localSheetId="1">#REF!</definedName>
    <definedName name="onebedrent" localSheetId="0">#REF!</definedName>
    <definedName name="onebedrent">#REF!</definedName>
    <definedName name="OnShow">#N/A</definedName>
    <definedName name="oo" localSheetId="19" hidden="1">#REF!</definedName>
    <definedName name="oo" localSheetId="15" hidden="1">#REF!</definedName>
    <definedName name="oo" localSheetId="17" hidden="1">#REF!</definedName>
    <definedName name="oo" localSheetId="18" hidden="1">#REF!</definedName>
    <definedName name="oo" localSheetId="13" hidden="1">#REF!</definedName>
    <definedName name="oo" localSheetId="9" hidden="1">#REF!</definedName>
    <definedName name="oo" localSheetId="11" hidden="1">#REF!</definedName>
    <definedName name="oo" localSheetId="12" hidden="1">#REF!</definedName>
    <definedName name="oo" localSheetId="7" hidden="1">#REF!</definedName>
    <definedName name="oo" localSheetId="3" hidden="1">#REF!</definedName>
    <definedName name="oo" localSheetId="5" hidden="1">#REF!</definedName>
    <definedName name="oo" localSheetId="6" hidden="1">#REF!</definedName>
    <definedName name="oo" hidden="1">#REF!</definedName>
    <definedName name="Op_margin">#REF!</definedName>
    <definedName name="OPBUD">#REF!</definedName>
    <definedName name="OPERATING_HIS1">#REF!</definedName>
    <definedName name="OPERATING_HIS2">#REF!</definedName>
    <definedName name="OPERATING_HIS3">#REF!</definedName>
    <definedName name="OperatingCashFlow">#REF!</definedName>
    <definedName name="OperatingExpenseCategories">#REF!</definedName>
    <definedName name="OperatingExpensesAmount" localSheetId="1" hidden="1">#REF!</definedName>
    <definedName name="OperatingExpensesAmount" localSheetId="0" hidden="1">#REF!</definedName>
    <definedName name="OperatingExpensesAmount" hidden="1">#REF!</definedName>
    <definedName name="OperatingExpensesListCount" localSheetId="1" hidden="1">#REF!</definedName>
    <definedName name="OperatingExpensesListCount" localSheetId="0" hidden="1">#REF!</definedName>
    <definedName name="OperatingExpensesListCount" hidden="1">#REF!</definedName>
    <definedName name="OperatingExpenseUnit" localSheetId="1" hidden="1">#REF!</definedName>
    <definedName name="OperatingExpenseUnit" localSheetId="0" hidden="1">#REF!</definedName>
    <definedName name="OperatingExpenseUnit" hidden="1">#REF!</definedName>
    <definedName name="OperatingIncomeCategories">#REF!</definedName>
    <definedName name="OperatingStatementAsIs">#REF!</definedName>
    <definedName name="OperatingStatementExpenseAsIs">#REF!</definedName>
    <definedName name="OperatingStatementExpenseReconstructed">#REF!</definedName>
    <definedName name="OperatingStatementIncomeAsIs">#REF!</definedName>
    <definedName name="OperatingStatementIncomeReconstructed">#REF!</definedName>
    <definedName name="operrenov">#REF!</definedName>
    <definedName name="OpexFromDev">#REF!</definedName>
    <definedName name="OpExpAnnualInpTable" localSheetId="1" hidden="1">#REF!</definedName>
    <definedName name="OpExpAnnualInpTable" localSheetId="0" hidden="1">#REF!</definedName>
    <definedName name="OpExpAnnualInpTable" hidden="1">#REF!</definedName>
    <definedName name="OpexUnitSelection" localSheetId="1" hidden="1">#REF!</definedName>
    <definedName name="OpexUnitSelection" localSheetId="0" hidden="1">#REF!</definedName>
    <definedName name="OpexUnitSelection" hidden="1">#REF!</definedName>
    <definedName name="OpExYrsHeader" localSheetId="1" hidden="1">#REF!</definedName>
    <definedName name="OpExYrsHeader" localSheetId="0" hidden="1">#REF!</definedName>
    <definedName name="OpExYrsHeader" hidden="1">#REF!</definedName>
    <definedName name="OpNOIAvgPptys">#REF!</definedName>
    <definedName name="OpNOItoOpRev">#REF!</definedName>
    <definedName name="Option_dates">#REF!</definedName>
    <definedName name="Option_Proceeds">#REF!</definedName>
    <definedName name="OptionsDilution">#REF!</definedName>
    <definedName name="opy" localSheetId="1">[0]!is1b,[0]!is1c,[0]!STATS2,[0]!STATS3</definedName>
    <definedName name="opy" localSheetId="0">[0]!is1b,[0]!is1c,[0]!STATS2,[0]!STATS3</definedName>
    <definedName name="opy">[0]!is1b,[0]!is1c,[0]!STATS2,[0]!STATS3</definedName>
    <definedName name="ORDER" hidden="1">0</definedName>
    <definedName name="OriginalDealID" localSheetId="1" hidden="1">#REF!</definedName>
    <definedName name="OriginalDealID" localSheetId="0" hidden="1">#REF!</definedName>
    <definedName name="OriginalDealID" hidden="1">#REF!</definedName>
    <definedName name="OriginalPrice">#REF!</definedName>
    <definedName name="OSW_1_WEEK">#N/A</definedName>
    <definedName name="OSW_4_WEEK">#N/A</definedName>
    <definedName name="OSW_YTD">#N/A</definedName>
    <definedName name="Other_Income">#REF!</definedName>
    <definedName name="OTHER1">#REF!</definedName>
    <definedName name="OTHER2">#REF!</definedName>
    <definedName name="OtherExpenses">#REF!</definedName>
    <definedName name="OtherFeestoSponsorAmount" localSheetId="1" hidden="1">#REF!</definedName>
    <definedName name="OtherFeestoSponsorAmount" localSheetId="0" hidden="1">#REF!</definedName>
    <definedName name="OtherFeestoSponsorAmount" hidden="1">#REF!</definedName>
    <definedName name="OtherFeestoSponsorLabel" localSheetId="1" hidden="1">#REF!</definedName>
    <definedName name="OtherFeestoSponsorLabel" localSheetId="0" hidden="1">#REF!</definedName>
    <definedName name="OtherFeestoSponsorLabel" hidden="1">#REF!</definedName>
    <definedName name="OtherIncome">#REF!</definedName>
    <definedName name="OtherIncomeGrowthRate">#REF!</definedName>
    <definedName name="OtherIncomeNotes" localSheetId="1" hidden="1">#REF!</definedName>
    <definedName name="OtherIncomeNotes" localSheetId="0" hidden="1">#REF!</definedName>
    <definedName name="OtherIncomeNotes" hidden="1">#REF!</definedName>
    <definedName name="OtherOperatingExpensesNotes" localSheetId="1" hidden="1">#REF!</definedName>
    <definedName name="OtherOperatingExpensesNotes" localSheetId="0" hidden="1">#REF!</definedName>
    <definedName name="OtherOperatingExpensesNotes" hidden="1">#REF!</definedName>
    <definedName name="OtherOther">#REF!</definedName>
    <definedName name="OtherPropertyTaxesNotes" localSheetId="1" hidden="1">#REF!</definedName>
    <definedName name="OtherPropertyTaxesNotes" localSheetId="0" hidden="1">#REF!</definedName>
    <definedName name="OtherPropertyTaxesNotes" hidden="1">#REF!</definedName>
    <definedName name="OtherRentGrowthType" localSheetId="1" hidden="1">#REF!</definedName>
    <definedName name="OtherRentGrowthType" localSheetId="0" hidden="1">#REF!</definedName>
    <definedName name="OtherRentGrowthType" hidden="1">#REF!</definedName>
    <definedName name="OtherResidentialIncomeNotes" localSheetId="1" hidden="1">#REF!</definedName>
    <definedName name="OtherResidentialIncomeNotes" localSheetId="0" hidden="1">#REF!</definedName>
    <definedName name="OtherResidentialIncomeNotes" hidden="1">#REF!</definedName>
    <definedName name="OtherUtilitiesNotes" localSheetId="1" hidden="1">#REF!</definedName>
    <definedName name="OtherUtilitiesNotes" localSheetId="0" hidden="1">#REF!</definedName>
    <definedName name="OtherUtilitiesNotes" hidden="1">#REF!</definedName>
    <definedName name="output" localSheetId="1" hidden="1">{#N/A,#N/A,FALSE,"Matrix";#N/A,#N/A,FALSE,"Cash Flow";#N/A,#N/A,FALSE,"10 Year Cost Analysis"}</definedName>
    <definedName name="output" localSheetId="0" hidden="1">{#N/A,#N/A,FALSE,"Matrix";#N/A,#N/A,FALSE,"Cash Flow";#N/A,#N/A,FALSE,"10 Year Cost Analysis"}</definedName>
    <definedName name="output" hidden="1">{#N/A,#N/A,FALSE,"Matrix";#N/A,#N/A,FALSE,"Cash Flow";#N/A,#N/A,FALSE,"10 Year Cost Analysis"}</definedName>
    <definedName name="Overallot">#REF!</definedName>
    <definedName name="Overallot_Proceeds">#REF!</definedName>
    <definedName name="OverheadGrowth">#REF!</definedName>
    <definedName name="Overview" localSheetId="1"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Overview" localSheetId="0"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Overview"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owners">#N/A</definedName>
    <definedName name="Ownership" localSheetId="1">[0]!is1b,[0]!is1c,[0]!STATS2,[0]!STATS3</definedName>
    <definedName name="Ownership" localSheetId="0">[0]!is1b,[0]!is1c,[0]!STATS2,[0]!STATS3</definedName>
    <definedName name="Ownership">[0]!is1b,[0]!is1c,[0]!STATS2,[0]!STATS3</definedName>
    <definedName name="p" localSheetId="1" hidden="1">{"summary1",#N/A,TRUE,"Comps";"summary2",#N/A,TRUE,"Comps";"summary3",#N/A,TRUE,"Comps"}</definedName>
    <definedName name="p" localSheetId="0" hidden="1">{"summary1",#N/A,TRUE,"Comps";"summary2",#N/A,TRUE,"Comps";"summary3",#N/A,TRUE,"Comps"}</definedName>
    <definedName name="p" hidden="1">{"summary1",#N/A,TRUE,"Comps";"summary2",#N/A,TRUE,"Comps";"summary3",#N/A,TRUE,"Comps"}</definedName>
    <definedName name="p.cash">#REF!</definedName>
    <definedName name="p.Covenants" hidden="1">#REF!</definedName>
    <definedName name="p.Covenants_Titles" hidden="1">#REF!</definedName>
    <definedName name="p.CreditStats" hidden="1">#REF!</definedName>
    <definedName name="p.LTM_BS" hidden="1">#REF!</definedName>
    <definedName name="p.LTM_IS" hidden="1">#REF!</definedName>
    <definedName name="p.stock">#REF!</definedName>
    <definedName name="p.Summary" hidden="1">#REF!</definedName>
    <definedName name="p.Summary_Titles" hidden="1">#REF!</definedName>
    <definedName name="p_Amort">#REF!</definedName>
    <definedName name="p_Assump">#REF!</definedName>
    <definedName name="p_BS">#REF!</definedName>
    <definedName name="p_CFS">#REF!</definedName>
    <definedName name="p_ConvDebt">#REF!</definedName>
    <definedName name="p_ConvPref">#REF!</definedName>
    <definedName name="p_DCF">#REF!</definedName>
    <definedName name="p_DebtBreakdownA">#REF!</definedName>
    <definedName name="p_DebtBreakdownB">#REF!</definedName>
    <definedName name="p_DebtBreakdownC">#REF!</definedName>
    <definedName name="p_DebtBreakdownD">#REF!</definedName>
    <definedName name="p_DebtSummary">#REF!</definedName>
    <definedName name="p_Depr">#REF!</definedName>
    <definedName name="p_DiscretionaryDebt">#REF!</definedName>
    <definedName name="p_EVA">#REF!</definedName>
    <definedName name="p_FirmValue">#REF!</definedName>
    <definedName name="p_football">#REF!</definedName>
    <definedName name="p_highyield_BS">#REF!</definedName>
    <definedName name="p_highyield_CFS">#REF!</definedName>
    <definedName name="p_highyield_Depr">#REF!</definedName>
    <definedName name="p_highyield_FA">#REF!</definedName>
    <definedName name="p_highyield_IS">#REF!</definedName>
    <definedName name="p_highyield_Return">#REF!</definedName>
    <definedName name="p_highyield_to">#REF!</definedName>
    <definedName name="p_IncomeStatement">#REF!</definedName>
    <definedName name="p_Index">#REF!</definedName>
    <definedName name="p_InterestExp">#REF!</definedName>
    <definedName name="p_LBO_Amort">#REF!</definedName>
    <definedName name="p_LBO_BS">#REF!</definedName>
    <definedName name="p_LBO_BS_Adj">#REF!</definedName>
    <definedName name="p_LBO_CF">#REF!</definedName>
    <definedName name="p_LBO_Debt">#REF!</definedName>
    <definedName name="p_LBO_DebtB">#REF!</definedName>
    <definedName name="p_LBO_IS">#REF!</definedName>
    <definedName name="p_LBO_returncalc">#REF!</definedName>
    <definedName name="p_LBO_returncalcb">#REF!</definedName>
    <definedName name="p_LBO_Returns">#REF!</definedName>
    <definedName name="p_LBO_SO">#REF!</definedName>
    <definedName name="p_LBO_Summary">#REF!</definedName>
    <definedName name="p_LBO_Tax">#REF!</definedName>
    <definedName name="p_LTM_BS">#REF!</definedName>
    <definedName name="p_LTM_IS">#REF!</definedName>
    <definedName name="p_MandatoryDebt">#REF!</definedName>
    <definedName name="p_nav">#REF!</definedName>
    <definedName name="p_Options">#REF!</definedName>
    <definedName name="p_Preferred">#REF!</definedName>
    <definedName name="p_Premium">#REF!</definedName>
    <definedName name="p_SharesOutstanding">#REF!</definedName>
    <definedName name="p_Sum">#REF!</definedName>
    <definedName name="p_Tax">#REF!</definedName>
    <definedName name="Pacific">#REF!</definedName>
    <definedName name="Package" localSheetId="1" hidden="1">{#N/A,#N/A,FALSE,"Cover Page";#N/A,#N/A,FALSE,"Table of Contents";#N/A,#N/A,FALSE,"Executive Summary";#N/A,#N/A,FALSE,"Investment-Acquisition Costs";#N/A,#N/A,FALSE,"Financing Assumptions";#N/A,#N/A,FALSE,"Rent Roll";#N/A,#N/A,FALSE,"Taxes and Assessments"}</definedName>
    <definedName name="Package" localSheetId="0" hidden="1">{#N/A,#N/A,FALSE,"Cover Page";#N/A,#N/A,FALSE,"Table of Contents";#N/A,#N/A,FALSE,"Executive Summary";#N/A,#N/A,FALSE,"Investment-Acquisition Costs";#N/A,#N/A,FALSE,"Financing Assumptions";#N/A,#N/A,FALSE,"Rent Roll";#N/A,#N/A,FALSE,"Taxes and Assessments"}</definedName>
    <definedName name="Package" hidden="1">{#N/A,#N/A,FALSE,"Cover Page";#N/A,#N/A,FALSE,"Table of Contents";#N/A,#N/A,FALSE,"Executive Summary";#N/A,#N/A,FALSE,"Investment-Acquisition Costs";#N/A,#N/A,FALSE,"Financing Assumptions";#N/A,#N/A,FALSE,"Rent Roll";#N/A,#N/A,FALSE,"Taxes and Assessments"}</definedName>
    <definedName name="page_o_charts">#REF!</definedName>
    <definedName name="page1">#REF!</definedName>
    <definedName name="page2">#REF!</definedName>
    <definedName name="PAGE3" localSheetId="17">#REF!</definedName>
    <definedName name="PAGE3" localSheetId="11">#REF!</definedName>
    <definedName name="PAGE3" localSheetId="5">#REF!</definedName>
    <definedName name="PAGE3">#REF!</definedName>
    <definedName name="PAGE3A" localSheetId="17">#REF!</definedName>
    <definedName name="PAGE3A" localSheetId="11">#REF!</definedName>
    <definedName name="PAGE3A" localSheetId="5">#REF!</definedName>
    <definedName name="PAGE3A">#REF!</definedName>
    <definedName name="page4">#REF!</definedName>
    <definedName name="page5">#REF!</definedName>
    <definedName name="page6">#REF!</definedName>
    <definedName name="page7">#REF!</definedName>
    <definedName name="page8">#REF!</definedName>
    <definedName name="PalmBeachSales">#REF!</definedName>
    <definedName name="Parasitic_MW">#REF!</definedName>
    <definedName name="Parcel_Occupancy">#REF!</definedName>
    <definedName name="Park_List" localSheetId="1">#REF!</definedName>
    <definedName name="Park_List" localSheetId="0">#REF!</definedName>
    <definedName name="Park_List">#REF!</definedName>
    <definedName name="parkavecopy" localSheetId="1" hidden="1">{"View1",#N/A,FALSE,"Sheet1";"View2",#N/A,FALSE,"Sheet1"}</definedName>
    <definedName name="parkavecopy" localSheetId="0" hidden="1">{"View1",#N/A,FALSE,"Sheet1";"View2",#N/A,FALSE,"Sheet1"}</definedName>
    <definedName name="parkavecopy" hidden="1">{"View1",#N/A,FALSE,"Sheet1";"View2",#N/A,FALSE,"Sheet1"}</definedName>
    <definedName name="parkcopy" localSheetId="1" hidden="1">{"Main",#N/A,FALSE,"Wacker";"Main2",#N/A,FALSE,"Wacker";"Value",#N/A,FALSE,"Wacker";"Sensitivity",#N/A,FALSE,"Wacker";"Paine",#N/A,FALSE,"Wacker";"Quaker",#N/A,FALSE,"Wacker";"Wacker",#N/A,FALSE,"Wacker";"1900",#N/A,FALSE,"Wacker";"1901",#N/A,FALSE,"Wacker"}</definedName>
    <definedName name="parkcopy" localSheetId="0" hidden="1">{"Main",#N/A,FALSE,"Wacker";"Main2",#N/A,FALSE,"Wacker";"Value",#N/A,FALSE,"Wacker";"Sensitivity",#N/A,FALSE,"Wacker";"Paine",#N/A,FALSE,"Wacker";"Quaker",#N/A,FALSE,"Wacker";"Wacker",#N/A,FALSE,"Wacker";"1900",#N/A,FALSE,"Wacker";"1901",#N/A,FALSE,"Wacker"}</definedName>
    <definedName name="parkcopy" hidden="1">{"Main",#N/A,FALSE,"Wacker";"Main2",#N/A,FALSE,"Wacker";"Value",#N/A,FALSE,"Wacker";"Sensitivity",#N/A,FALSE,"Wacker";"Paine",#N/A,FALSE,"Wacker";"Quaker",#N/A,FALSE,"Wacker";"Wacker",#N/A,FALSE,"Wacker";"1900",#N/A,FALSE,"Wacker";"1901",#N/A,FALSE,"Wacker"}</definedName>
    <definedName name="Parking">#REF!</definedName>
    <definedName name="Parking_NOI">#REF!</definedName>
    <definedName name="parkjvcopy" localSheetId="1" hidden="1">{"Main",#N/A,FALSE,"Wacker";"Main2",#N/A,FALSE,"Wacker";"Value",#N/A,FALSE,"Wacker";"Sensitivity",#N/A,FALSE,"Wacker";"Paine",#N/A,FALSE,"Wacker";"Quaker",#N/A,FALSE,"Wacker";"Wacker",#N/A,FALSE,"Wacker";"1900",#N/A,FALSE,"Wacker";"1901",#N/A,FALSE,"Wacker"}</definedName>
    <definedName name="parkjvcopy" localSheetId="0" hidden="1">{"Main",#N/A,FALSE,"Wacker";"Main2",#N/A,FALSE,"Wacker";"Value",#N/A,FALSE,"Wacker";"Sensitivity",#N/A,FALSE,"Wacker";"Paine",#N/A,FALSE,"Wacker";"Quaker",#N/A,FALSE,"Wacker";"Wacker",#N/A,FALSE,"Wacker";"1900",#N/A,FALSE,"Wacker";"1901",#N/A,FALSE,"Wacker"}</definedName>
    <definedName name="parkjvcopy" hidden="1">{"Main",#N/A,FALSE,"Wacker";"Main2",#N/A,FALSE,"Wacker";"Value",#N/A,FALSE,"Wacker";"Sensitivity",#N/A,FALSE,"Wacker";"Paine",#N/A,FALSE,"Wacker";"Quaker",#N/A,FALSE,"Wacker";"Wacker",#N/A,FALSE,"Wacker";"1900",#N/A,FALSE,"Wacker";"1901",#N/A,FALSE,"Wacker"}</definedName>
    <definedName name="parktest" localSheetId="1" hidden="1">{"View1",#N/A,FALSE,"Sheet1";"View2",#N/A,FALSE,"Sheet1"}</definedName>
    <definedName name="parktest" localSheetId="0" hidden="1">{"View1",#N/A,FALSE,"Sheet1";"View2",#N/A,FALSE,"Sheet1"}</definedName>
    <definedName name="parktest" hidden="1">{"View1",#N/A,FALSE,"Sheet1";"View2",#N/A,FALSE,"Sheet1"}</definedName>
    <definedName name="parktestave" localSheetId="1" hidden="1">{"Main",#N/A,FALSE,"Wacker";"Main2",#N/A,FALSE,"Wacker";"Value",#N/A,FALSE,"Wacker";"Sensitivity",#N/A,FALSE,"Wacker";"Paine",#N/A,FALSE,"Wacker";"Quaker",#N/A,FALSE,"Wacker";"Wacker",#N/A,FALSE,"Wacker";"1900",#N/A,FALSE,"Wacker";"1901",#N/A,FALSE,"Wacker"}</definedName>
    <definedName name="parktestave" localSheetId="0" hidden="1">{"Main",#N/A,FALSE,"Wacker";"Main2",#N/A,FALSE,"Wacker";"Value",#N/A,FALSE,"Wacker";"Sensitivity",#N/A,FALSE,"Wacker";"Paine",#N/A,FALSE,"Wacker";"Quaker",#N/A,FALSE,"Wacker";"Wacker",#N/A,FALSE,"Wacker";"1900",#N/A,FALSE,"Wacker";"1901",#N/A,FALSE,"Wacker"}</definedName>
    <definedName name="parktestave" hidden="1">{"Main",#N/A,FALSE,"Wacker";"Main2",#N/A,FALSE,"Wacker";"Value",#N/A,FALSE,"Wacker";"Sensitivity",#N/A,FALSE,"Wacker";"Paine",#N/A,FALSE,"Wacker";"Quaker",#N/A,FALSE,"Wacker";"Wacker",#N/A,FALSE,"Wacker";"1900",#N/A,FALSE,"Wacker";"1901",#N/A,FALSE,"Wacker"}</definedName>
    <definedName name="PARTIC">#REF!</definedName>
    <definedName name="particrept">#REF!</definedName>
    <definedName name="PartnershipAssumptions" localSheetId="1" hidden="1">#REF!</definedName>
    <definedName name="PartnershipAssumptions" localSheetId="0" hidden="1">#REF!</definedName>
    <definedName name="PartnershipAssumptions" hidden="1">#REF!</definedName>
    <definedName name="PartnershipEntity1" localSheetId="1" hidden="1">#REF!</definedName>
    <definedName name="PartnershipEntity1" localSheetId="0" hidden="1">#REF!</definedName>
    <definedName name="PartnershipEntity1" hidden="1">#REF!</definedName>
    <definedName name="PartnershipEntity2" localSheetId="1" hidden="1">#REF!</definedName>
    <definedName name="PartnershipEntity2" localSheetId="0" hidden="1">#REF!</definedName>
    <definedName name="PartnershipEntity2" hidden="1">#REF!</definedName>
    <definedName name="PartnershipIRR" localSheetId="1" hidden="1">#REF!</definedName>
    <definedName name="PartnershipIRR" localSheetId="0" hidden="1">#REF!</definedName>
    <definedName name="PartnershipIRR" hidden="1">#REF!</definedName>
    <definedName name="PartnershipstoAssets">#REF!</definedName>
    <definedName name="partnertier1">#REF!</definedName>
    <definedName name="partnertier2">#REF!</definedName>
    <definedName name="partnertier3">#REF!</definedName>
    <definedName name="partnertier4">#REF!</definedName>
    <definedName name="PartRightsByMnth">#REF!</definedName>
    <definedName name="paste.old">#N/A</definedName>
    <definedName name="Paste_Hypo80">#REF!</definedName>
    <definedName name="Paste_Hypo82">#REF!</definedName>
    <definedName name="Paste_Hypo83">#REF!</definedName>
    <definedName name="Paste_Hypo84">#REF!</definedName>
    <definedName name="Paste_Hypo85">#REF!</definedName>
    <definedName name="Paste_HypoUnExit80">#REF!</definedName>
    <definedName name="Paste_HypoUnExit85">#REF!</definedName>
    <definedName name="Paste_HypoUnPrice">#REF!</definedName>
    <definedName name="Paste_HypoUnPrice80">#REF!</definedName>
    <definedName name="Paste_HypoUnPrice85">#REF!</definedName>
    <definedName name="PasteGraph">#N/A</definedName>
    <definedName name="Pay_Date" localSheetId="1">#REF!</definedName>
    <definedName name="Pay_Date" localSheetId="0">#REF!</definedName>
    <definedName name="Pay_Date">#REF!</definedName>
    <definedName name="Pay_Num" localSheetId="1">#REF!</definedName>
    <definedName name="Pay_Num" localSheetId="0">#REF!</definedName>
    <definedName name="Pay_Num">#REF!</definedName>
    <definedName name="Payment_Date" localSheetId="1">DATE(YEAR('BOV TABLES'!Loan_Start),MONTH('BOV TABLES'!Loan_Start)+'BOV TABLES'!Payment_Number,DAY('BOV TABLES'!Loan_Start))</definedName>
    <definedName name="Payment_Date" localSheetId="17">DATE(YEAR([0]!Loan_Start),MONTH([0]!Loan_Start)+[0]!Payment_Number,DAY([0]!Loan_Start))</definedName>
    <definedName name="Payment_Date" localSheetId="18">DATE(YEAR([0]!Loan_Start),MONTH([0]!Loan_Start)+[0]!Payment_Number,DAY([0]!Loan_Start))</definedName>
    <definedName name="Payment_Date" localSheetId="11">DATE(YEAR([0]!Loan_Start),MONTH([0]!Loan_Start)+[0]!Payment_Number,DAY([0]!Loan_Start))</definedName>
    <definedName name="Payment_Date" localSheetId="12">DATE(YEAR([0]!Loan_Start),MONTH([0]!Loan_Start)+[0]!Payment_Number,DAY([0]!Loan_Start))</definedName>
    <definedName name="Payment_Date" localSheetId="5">DATE(YEAR(Loan_Start),MONTH(Loan_Start)+Payment_Number,DAY(Loan_Start))</definedName>
    <definedName name="Payment_Date" localSheetId="6">DATE(YEAR(Loan_Start),MONTH(Loan_Start)+Payment_Number,DAY(Loan_Start))</definedName>
    <definedName name="Payment_Date" localSheetId="0">DATE(YEAR(Summary!Loan_Start),MONTH(Summary!Loan_Start)+Summary!Payment_Number,DAY(Summary!Loan_Start))</definedName>
    <definedName name="Payment_Date">DATE(YEAR(Loan_Start),MONTH(Loan_Start)+Payment_Number,DAY(Loan_Start))</definedName>
    <definedName name="Payment_date_2" localSheetId="1">DATE(YEAR('BOV TABLES'!Loan_Start),MONTH('BOV TABLES'!Loan_Start)+'BOV TABLES'!Payment_Number,DAY('BOV TABLES'!Loan_Start))</definedName>
    <definedName name="Payment_date_2" localSheetId="0">DATE(YEAR(Summary!Loan_Start),MONTH(Summary!Loan_Start)+Summary!Payment_Number,DAY(Summary!Loan_Start))</definedName>
    <definedName name="Payment_date_2">DATE(YEAR(Loan_Start),MONTH(Loan_Start)+Payment_Number,DAY(Loan_Start))</definedName>
    <definedName name="Payment_Number" localSheetId="1">ROW()-'BOV TABLES'!Header_Row</definedName>
    <definedName name="Payment_Number" localSheetId="0">ROW()-Summary!Header_Row</definedName>
    <definedName name="Payment_Number">ROW()-[0]!Header_Row</definedName>
    <definedName name="PaymentType" localSheetId="1" hidden="1">#REF!</definedName>
    <definedName name="PaymentType" localSheetId="0" hidden="1">#REF!</definedName>
    <definedName name="PaymentType" hidden="1">#REF!</definedName>
    <definedName name="Payroll" localSheetId="1">#REF!</definedName>
    <definedName name="Payroll" localSheetId="18">#REF!</definedName>
    <definedName name="Payroll" localSheetId="12">#REF!</definedName>
    <definedName name="Payroll" localSheetId="6">#REF!</definedName>
    <definedName name="Payroll" localSheetId="0">#REF!</definedName>
    <definedName name="Payroll">#REF!</definedName>
    <definedName name="PayrollPage1" localSheetId="1">#REF!</definedName>
    <definedName name="PayrollPage1" localSheetId="0">#REF!</definedName>
    <definedName name="PayrollPage1">#REF!</definedName>
    <definedName name="PayrollPage2">#REF!</definedName>
    <definedName name="PayrollPage3">#REF!</definedName>
    <definedName name="Pbase">#REF!</definedName>
    <definedName name="pbFileName">MID(CELL("filename"),FIND("[",CELL("FILENAME"))+1,(FIND("]",CELL("FILENAME"))) - (FIND("[",CELL("FILENAME"))+1))</definedName>
    <definedName name="pbPrinterFormat">"\\SGB24831\P0047496 on Ne05:"</definedName>
    <definedName name="pbStartPageNumber">1</definedName>
    <definedName name="pbUpdatePageNumbering">TRUE</definedName>
    <definedName name="PctOtherCCAcq" localSheetId="1" hidden="1">#REF!</definedName>
    <definedName name="PctOtherCCAcq" localSheetId="0" hidden="1">#REF!</definedName>
    <definedName name="PctOtherCCAcq" hidden="1">#REF!</definedName>
    <definedName name="PctOtherCCDisp" localSheetId="1" hidden="1">#REF!</definedName>
    <definedName name="PctOtherCCDisp" localSheetId="0" hidden="1">#REF!</definedName>
    <definedName name="PctOtherCCDisp" hidden="1">#REF!</definedName>
    <definedName name="PED">#REF!</definedName>
    <definedName name="Peers">#REF!</definedName>
    <definedName name="PercentOverHist" localSheetId="1" hidden="1">#REF!</definedName>
    <definedName name="PercentOverHist" localSheetId="0" hidden="1">#REF!</definedName>
    <definedName name="PercentOverHist" hidden="1">#REF!</definedName>
    <definedName name="PercentRentstoRents">#REF!</definedName>
    <definedName name="Period" localSheetId="1">#REF!</definedName>
    <definedName name="Period" localSheetId="0">#REF!</definedName>
    <definedName name="Period">#REF!</definedName>
    <definedName name="PERIOD_FIND" localSheetId="1">#REF!</definedName>
    <definedName name="PERIOD_FIND" localSheetId="0">#REF!</definedName>
    <definedName name="PERIOD_FIND">#REF!</definedName>
    <definedName name="Periodic_rate" localSheetId="1">Annual_interest_rate/Payments_per_year</definedName>
    <definedName name="Periodic_rate" localSheetId="0">Annual_interest_rate/Payments_per_year</definedName>
    <definedName name="Periodic_rate">Annual_interest_rate/Payments_per_year</definedName>
    <definedName name="permdate" localSheetId="1">#REF!</definedName>
    <definedName name="permdate" localSheetId="17">#REF!</definedName>
    <definedName name="permdate" localSheetId="18">#REF!</definedName>
    <definedName name="permdate" localSheetId="11">#REF!</definedName>
    <definedName name="permdate" localSheetId="12">#REF!</definedName>
    <definedName name="permdate" localSheetId="5">#REF!</definedName>
    <definedName name="permdate" localSheetId="6">#REF!</definedName>
    <definedName name="permdate" localSheetId="0">#REF!</definedName>
    <definedName name="permdate">#REF!</definedName>
    <definedName name="PerMonth" localSheetId="1" hidden="1">#REF!</definedName>
    <definedName name="PerMonth" localSheetId="0" hidden="1">#REF!</definedName>
    <definedName name="PerMonth" hidden="1">#REF!</definedName>
    <definedName name="permrate" localSheetId="1">#REF!</definedName>
    <definedName name="permrate" localSheetId="17">#REF!</definedName>
    <definedName name="permrate" localSheetId="18">#REF!</definedName>
    <definedName name="permrate" localSheetId="11">#REF!</definedName>
    <definedName name="permrate" localSheetId="12">#REF!</definedName>
    <definedName name="permrate" localSheetId="5">#REF!</definedName>
    <definedName name="permrate" localSheetId="6">#REF!</definedName>
    <definedName name="permrate" localSheetId="0">#REF!</definedName>
    <definedName name="permrate">#REF!</definedName>
    <definedName name="perp_lev">#REF!</definedName>
    <definedName name="perp_lev_sen">#REF!</definedName>
    <definedName name="perp_lev1">#REF!</definedName>
    <definedName name="perp_lev2">#REF!</definedName>
    <definedName name="perp_lev3">#REF!</definedName>
    <definedName name="perp_lev4">#REF!</definedName>
    <definedName name="perp_lev5">#REF!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errigo" localSheetId="1">[0]!is1b,[0]!is1c,[0]!STATS2,[0]!STATS3</definedName>
    <definedName name="Perrigo" localSheetId="0">[0]!is1b,[0]!is1c,[0]!STATS2,[0]!STATS3</definedName>
    <definedName name="Perrigo">[0]!is1b,[0]!is1c,[0]!STATS2,[0]!STATS3</definedName>
    <definedName name="PersonnelNotes" localSheetId="1" hidden="1">#REF!</definedName>
    <definedName name="PersonnelNotes" localSheetId="0" hidden="1">#REF!</definedName>
    <definedName name="PersonnelNotes" hidden="1">#REF!</definedName>
    <definedName name="perstore">#REF!</definedName>
    <definedName name="PERYR">#REF!</definedName>
    <definedName name="PF_Debt">#REF!</definedName>
    <definedName name="PF_RE_Tax" localSheetId="1">#REF!</definedName>
    <definedName name="PF_RE_Tax" localSheetId="0">#REF!</definedName>
    <definedName name="PF_RE_Tax">#REF!</definedName>
    <definedName name="PFADSharesSwitch">#REF!</definedName>
    <definedName name="PFPRICE">#REF!</definedName>
    <definedName name="PFPRICE2">#REF!</definedName>
    <definedName name="PGCOUNTY">#REF!</definedName>
    <definedName name="phish1">#N/A</definedName>
    <definedName name="PHOTOS" hidden="1">{#N/A,#N/A,FALSE,"RENT ROLL"}</definedName>
    <definedName name="physvac" localSheetId="1">#REF!</definedName>
    <definedName name="physvac" localSheetId="0">#REF!</definedName>
    <definedName name="physvac">#REF!</definedName>
    <definedName name="Pie" localSheetId="1" hidden="1">{"Financials",#N/A,FALSE,"Financials";"AVP",#N/A,FALSE,"AVP";"DCF",#N/A,FALSE,"DCF";"CSC",#N/A,FALSE,"CSC";"Deal_Comp",#N/A,FALSE,"DealComp"}</definedName>
    <definedName name="Pie" localSheetId="0" hidden="1">{"Financials",#N/A,FALSE,"Financials";"AVP",#N/A,FALSE,"AVP";"DCF",#N/A,FALSE,"DCF";"CSC",#N/A,FALSE,"CSC";"Deal_Comp",#N/A,FALSE,"DealComp"}</definedName>
    <definedName name="Pie" hidden="1">{"Financials",#N/A,FALSE,"Financials";"AVP",#N/A,FALSE,"AVP";"DCF",#N/A,FALSE,"DCF";"CSC",#N/A,FALSE,"CSC";"Deal_Comp",#N/A,FALSE,"DealComp"}</definedName>
    <definedName name="pier90" localSheetId="1" hidden="1">{"excavation",#N/A,FALSE,"DETAIL.XLS"}</definedName>
    <definedName name="pier90" localSheetId="0" hidden="1">{"excavation",#N/A,FALSE,"DETAIL.XLS"}</definedName>
    <definedName name="pier90" hidden="1">{"excavation",#N/A,FALSE,"DETAIL.XLS"}</definedName>
    <definedName name="pii" localSheetId="19" hidden="1">#REF!</definedName>
    <definedName name="pii" localSheetId="15" hidden="1">#REF!</definedName>
    <definedName name="pii" localSheetId="17" hidden="1">#REF!</definedName>
    <definedName name="pii" localSheetId="18" hidden="1">#REF!</definedName>
    <definedName name="pii" localSheetId="13" hidden="1">#REF!</definedName>
    <definedName name="pii" localSheetId="9" hidden="1">#REF!</definedName>
    <definedName name="pii" localSheetId="11" hidden="1">#REF!</definedName>
    <definedName name="pii" localSheetId="12" hidden="1">#REF!</definedName>
    <definedName name="pii" localSheetId="7" hidden="1">#REF!</definedName>
    <definedName name="pii" localSheetId="3" hidden="1">#REF!</definedName>
    <definedName name="pii" localSheetId="5" hidden="1">#REF!</definedName>
    <definedName name="pii" localSheetId="6" hidden="1">#REF!</definedName>
    <definedName name="pii" hidden="1">#REF!</definedName>
    <definedName name="pio" localSheetId="19" hidden="1">#REF!</definedName>
    <definedName name="pio" localSheetId="15" hidden="1">#REF!</definedName>
    <definedName name="pio" localSheetId="17" hidden="1">#REF!</definedName>
    <definedName name="pio" localSheetId="18" hidden="1">#REF!</definedName>
    <definedName name="pio" localSheetId="13" hidden="1">#REF!</definedName>
    <definedName name="pio" localSheetId="9" hidden="1">#REF!</definedName>
    <definedName name="pio" localSheetId="11" hidden="1">#REF!</definedName>
    <definedName name="pio" localSheetId="12" hidden="1">#REF!</definedName>
    <definedName name="pio" localSheetId="7" hidden="1">#REF!</definedName>
    <definedName name="pio" localSheetId="3" hidden="1">#REF!</definedName>
    <definedName name="pio" localSheetId="5" hidden="1">#REF!</definedName>
    <definedName name="pio" localSheetId="6" hidden="1">#REF!</definedName>
    <definedName name="pio" hidden="1">#REF!</definedName>
    <definedName name="Pitchbook" localSheetId="1" hidden="1">{#N/A,#N/A,TRUE,"Sheet16"}</definedName>
    <definedName name="Pitchbook" localSheetId="0" hidden="1">{#N/A,#N/A,TRUE,"Sheet16"}</definedName>
    <definedName name="Pitchbook" hidden="1">{#N/A,#N/A,TRUE,"Sheet16"}</definedName>
    <definedName name="PJDATA">#REF!</definedName>
    <definedName name="pl" localSheetId="19" hidden="1">#REF!</definedName>
    <definedName name="pl" localSheetId="15" hidden="1">#REF!</definedName>
    <definedName name="pl" localSheetId="17" hidden="1">#REF!</definedName>
    <definedName name="pl" localSheetId="18" hidden="1">#REF!</definedName>
    <definedName name="pl" localSheetId="13" hidden="1">#REF!</definedName>
    <definedName name="pl" localSheetId="9" hidden="1">#REF!</definedName>
    <definedName name="pl" localSheetId="11" hidden="1">#REF!</definedName>
    <definedName name="pl" localSheetId="12" hidden="1">#REF!</definedName>
    <definedName name="pl" localSheetId="7" hidden="1">#REF!</definedName>
    <definedName name="pl" localSheetId="3" hidden="1">#REF!</definedName>
    <definedName name="pl" localSheetId="5" hidden="1">#REF!</definedName>
    <definedName name="pl" localSheetId="6" hidden="1">#REF!</definedName>
    <definedName name="pl" hidden="1">#REF!</definedName>
    <definedName name="PL_Amortization">#REF!</definedName>
    <definedName name="PL_BasicSO">#REF!</definedName>
    <definedName name="PL_COGS">#REF!</definedName>
    <definedName name="PL_Convertible_Interest">#REF!</definedName>
    <definedName name="PL_Convertible_PDividend">#REF!</definedName>
    <definedName name="PL_Depreciation">#REF!</definedName>
    <definedName name="PL_Equity_Earnings">#REF!</definedName>
    <definedName name="PL_FDEPS">#REF!</definedName>
    <definedName name="PL_FDSO">#REF!</definedName>
    <definedName name="PL_Income_Taxes">#REF!</definedName>
    <definedName name="PL_Interest_Income">#REF!</definedName>
    <definedName name="PL_Loss_Debt">#REF!</definedName>
    <definedName name="PL_Loss_Preferred">#REF!</definedName>
    <definedName name="PL_Minority_NI">#REF!</definedName>
    <definedName name="PL_Non_Operating_Expenses">#REF!</definedName>
    <definedName name="PL_Operating_Expenses">#REF!</definedName>
    <definedName name="PL_Rent">#REF!</definedName>
    <definedName name="PL_Revenues">#REF!</definedName>
    <definedName name="PL_SGA">#REF!</definedName>
    <definedName name="PL_Straight_Interest">#REF!</definedName>
    <definedName name="PL_Straight_PDividend">#REF!</definedName>
    <definedName name="PL_XO">#REF!</definedName>
    <definedName name="Placement_Req_Hotel" localSheetId="1">#REF!</definedName>
    <definedName name="Placement_Req_Hotel" localSheetId="0">#REF!</definedName>
    <definedName name="Placement_Req_Hotel">#REF!</definedName>
    <definedName name="PlacementAgentFee" localSheetId="1" hidden="1">#REF!</definedName>
    <definedName name="PlacementAgentFee" localSheetId="0" hidden="1">#REF!</definedName>
    <definedName name="PlacementAgentFee" hidden="1">#REF!</definedName>
    <definedName name="Plantation">#REF!</definedName>
    <definedName name="platform" localSheetId="1" hidden="1">{#N/A,#N/A,TRUE,"Ericsson Stadium PCD ";#N/A,#N/A,TRUE,"Ericsson Stadium IOR"}</definedName>
    <definedName name="platform" localSheetId="0" hidden="1">{#N/A,#N/A,TRUE,"Ericsson Stadium PCD ";#N/A,#N/A,TRUE,"Ericsson Stadium IOR"}</definedName>
    <definedName name="platform" hidden="1">{#N/A,#N/A,TRUE,"Ericsson Stadium PCD ";#N/A,#N/A,TRUE,"Ericsson Stadium IOR"}</definedName>
    <definedName name="platforma" localSheetId="1" hidden="1">{#N/A,#N/A,TRUE,"Ericsson Stadium PCD ";#N/A,#N/A,TRUE,"Ericsson Stadium IOR"}</definedName>
    <definedName name="platforma" localSheetId="0" hidden="1">{#N/A,#N/A,TRUE,"Ericsson Stadium PCD ";#N/A,#N/A,TRUE,"Ericsson Stadium IOR"}</definedName>
    <definedName name="platforma" hidden="1">{#N/A,#N/A,TRUE,"Ericsson Stadium PCD ";#N/A,#N/A,TRUE,"Ericsson Stadium IOR"}</definedName>
    <definedName name="please" localSheetId="1" hidden="1">{"Assumptions",#N/A,TRUE,"Returns";"Tables",#N/A,TRUE,"Returns"}</definedName>
    <definedName name="please" localSheetId="18" hidden="1">{"Assumptions",#N/A,TRUE,"Returns";"Tables",#N/A,TRUE,"Returns"}</definedName>
    <definedName name="please" localSheetId="12" hidden="1">{"Assumptions",#N/A,TRUE,"Returns";"Tables",#N/A,TRUE,"Returns"}</definedName>
    <definedName name="please" localSheetId="6" hidden="1">{"Assumptions",#N/A,TRUE,"Returns";"Tables",#N/A,TRUE,"Returns"}</definedName>
    <definedName name="please" localSheetId="0" hidden="1">{"Assumptions",#N/A,TRUE,"Returns";"Tables",#N/A,TRUE,"Returns"}</definedName>
    <definedName name="please" hidden="1">{"Assumptions",#N/A,TRUE,"Returns";"Tables",#N/A,TRUE,"Returns"}</definedName>
    <definedName name="plre">#N/A</definedName>
    <definedName name="pm" localSheetId="1" hidden="1">{#N/A,#N/A,FALSE,"Assumptions";#N/A,#N/A,FALSE,"Impact Assumptions";#N/A,#N/A,FALSE,"10-Yr - detail";#N/A,#N/A,FALSE,"1,5,10 yr comp";#N/A,#N/A,FALSE,"Lse-Exp.";#N/A,#N/A,FALSE,"Rent Roll";#N/A,#N/A,FALSE,"Historical (2)";#N/A,#N/A,FALSE,"RET's";#N/A,#N/A,FALSE,"Lease Rollover"}</definedName>
    <definedName name="pm" localSheetId="0" hidden="1">{#N/A,#N/A,FALSE,"Assumptions";#N/A,#N/A,FALSE,"Impact Assumptions";#N/A,#N/A,FALSE,"10-Yr - detail";#N/A,#N/A,FALSE,"1,5,10 yr comp";#N/A,#N/A,FALSE,"Lse-Exp.";#N/A,#N/A,FALSE,"Rent Roll";#N/A,#N/A,FALSE,"Historical (2)";#N/A,#N/A,FALSE,"RET's";#N/A,#N/A,FALSE,"Lease Rollover"}</definedName>
    <definedName name="pm" hidden="1">{#N/A,#N/A,FALSE,"Assumptions";#N/A,#N/A,FALSE,"Impact Assumptions";#N/A,#N/A,FALSE,"10-Yr - detail";#N/A,#N/A,FALSE,"1,5,10 yr comp";#N/A,#N/A,FALSE,"Lse-Exp.";#N/A,#N/A,FALSE,"Rent Roll";#N/A,#N/A,FALSE,"Historical (2)";#N/A,#N/A,FALSE,"RET's";#N/A,#N/A,FALSE,"Lease Rollover"}</definedName>
    <definedName name="pmf">#REF!</definedName>
    <definedName name="pmnt">#REF!</definedName>
    <definedName name="pmt" localSheetId="19">#REF!</definedName>
    <definedName name="pmt" localSheetId="17">#REF!</definedName>
    <definedName name="pmt" localSheetId="18">#REF!</definedName>
    <definedName name="pmt" localSheetId="13">#REF!</definedName>
    <definedName name="pmt" localSheetId="11">#REF!</definedName>
    <definedName name="pmt" localSheetId="12">#REF!</definedName>
    <definedName name="pmt" localSheetId="7">#REF!</definedName>
    <definedName name="pmt" localSheetId="5">#REF!</definedName>
    <definedName name="pmt" localSheetId="6">#REF!</definedName>
    <definedName name="pmt">#REF!</definedName>
    <definedName name="PointPleasant">#REF!</definedName>
    <definedName name="pool">#REF!</definedName>
    <definedName name="portacomps">#REF!</definedName>
    <definedName name="portbcomps">#REF!</definedName>
    <definedName name="Portfolio" hidden="1">#REF!</definedName>
    <definedName name="PortfolioSelectorRange">#REF!</definedName>
    <definedName name="PostRenovationMarketRent" localSheetId="1" hidden="1">#REF!</definedName>
    <definedName name="PostRenovationMarketRent" localSheetId="0" hidden="1">#REF!</definedName>
    <definedName name="PostRenovationMarketRent" hidden="1">#REF!</definedName>
    <definedName name="PostRenovationYr" localSheetId="1" hidden="1">#REF!</definedName>
    <definedName name="PostRenovationYr" localSheetId="0" hidden="1">#REF!</definedName>
    <definedName name="PostRenovationYr" hidden="1">#REF!</definedName>
    <definedName name="PotentialMarketRentNotes" localSheetId="1" hidden="1">#REF!</definedName>
    <definedName name="PotentialMarketRentNotes" localSheetId="0" hidden="1">#REF!</definedName>
    <definedName name="PotentialMarketRentNotes" hidden="1">#REF!</definedName>
    <definedName name="pou" localSheetId="19" hidden="1">#REF!</definedName>
    <definedName name="pou" localSheetId="15" hidden="1">#REF!</definedName>
    <definedName name="pou" localSheetId="17" hidden="1">#REF!</definedName>
    <definedName name="pou" localSheetId="18" hidden="1">#REF!</definedName>
    <definedName name="pou" localSheetId="13" hidden="1">#REF!</definedName>
    <definedName name="pou" localSheetId="9" hidden="1">#REF!</definedName>
    <definedName name="pou" localSheetId="11" hidden="1">#REF!</definedName>
    <definedName name="pou" localSheetId="12" hidden="1">#REF!</definedName>
    <definedName name="pou" localSheetId="7" hidden="1">#REF!</definedName>
    <definedName name="pou" localSheetId="3" hidden="1">#REF!</definedName>
    <definedName name="pou" localSheetId="5" hidden="1">#REF!</definedName>
    <definedName name="pou" localSheetId="6" hidden="1">#REF!</definedName>
    <definedName name="pou" hidden="1">#REF!</definedName>
    <definedName name="PPA_A">#REF!</definedName>
    <definedName name="PPA_A1">#REF!</definedName>
    <definedName name="PPA_B">#REF!</definedName>
    <definedName name="PPA_C">#REF!</definedName>
    <definedName name="ppe_per_headcount">#REF!</definedName>
    <definedName name="pprice" localSheetId="1">#REF!</definedName>
    <definedName name="pprice" localSheetId="0">#REF!</definedName>
    <definedName name="pprice">#REF!</definedName>
    <definedName name="PPS" localSheetId="1">#REF!</definedName>
    <definedName name="PPS" localSheetId="0">#REF!</definedName>
    <definedName name="PPS">#REF!</definedName>
    <definedName name="PrecedentAnalysis" localSheetId="1">#REF!</definedName>
    <definedName name="PrecedentAnalysis" localSheetId="0">#REF!</definedName>
    <definedName name="PrecedentAnalysis">#REF!</definedName>
    <definedName name="pref" localSheetId="1">#REF!</definedName>
    <definedName name="pref" localSheetId="0">#REF!</definedName>
    <definedName name="pref">#REF!</definedName>
    <definedName name="PrefDivPmt">#REF!</definedName>
    <definedName name="Preferred" localSheetId="1">#REF!</definedName>
    <definedName name="Preferred" localSheetId="0">#REF!</definedName>
    <definedName name="Preferred">#REF!</definedName>
    <definedName name="PreferredReturn">#REF!</definedName>
    <definedName name="prefrate" localSheetId="1">#REF!</definedName>
    <definedName name="prefrate" localSheetId="0">#REF!</definedName>
    <definedName name="prefrate">#REF!</definedName>
    <definedName name="PRELIM" localSheetId="1">#REF!</definedName>
    <definedName name="PRELIM" localSheetId="0">#REF!</definedName>
    <definedName name="PRELIM">#REF!</definedName>
    <definedName name="prem" localSheetId="1">#REF!</definedName>
    <definedName name="prem" localSheetId="0">#REF!</definedName>
    <definedName name="prem">#REF!</definedName>
    <definedName name="PrepaidmortgageFlows">#REF!</definedName>
    <definedName name="PreSale">#REF!</definedName>
    <definedName name="PresentationNormalA4">#REF!</definedName>
    <definedName name="Price">#REF!</definedName>
    <definedName name="PriceDecrease">#REF!</definedName>
    <definedName name="PricePerUnit" localSheetId="1" hidden="1">#REF!</definedName>
    <definedName name="PricePerUnit" localSheetId="0" hidden="1">#REF!</definedName>
    <definedName name="PricePerUnit" hidden="1">#REF!</definedName>
    <definedName name="PriceSensIncrementType" localSheetId="1" hidden="1">#REF!</definedName>
    <definedName name="PriceSensIncrementType" localSheetId="0" hidden="1">#REF!</definedName>
    <definedName name="PriceSensIncrementType" hidden="1">#REF!</definedName>
    <definedName name="PriceSensitivityPcntIncrement" localSheetId="1" hidden="1">#REF!</definedName>
    <definedName name="PriceSensitivityPcntIncrement" localSheetId="0" hidden="1">#REF!</definedName>
    <definedName name="PriceSensitivityPcntIncrement" hidden="1">#REF!</definedName>
    <definedName name="PricingInputLabel" localSheetId="1" hidden="1">#REF!</definedName>
    <definedName name="PricingInputLabel" localSheetId="0" hidden="1">#REF!</definedName>
    <definedName name="PricingInputLabel" hidden="1">#REF!</definedName>
    <definedName name="Prime">#REF!</definedName>
    <definedName name="Princ" localSheetId="1">#REF!</definedName>
    <definedName name="Princ" localSheetId="0">#REF!</definedName>
    <definedName name="Princ">#REF!</definedName>
    <definedName name="Principal">#REF!</definedName>
    <definedName name="PRINT">#REF!</definedName>
    <definedName name="PRINT_ALL">#REF!</definedName>
    <definedName name="_xlnm.Print_Area" localSheetId="1">'BOV TABLES'!$A$1:$AB$77</definedName>
    <definedName name="_xlnm.Print_Area" localSheetId="14">'High Budget'!$A$1:$X$159</definedName>
    <definedName name="_xlnm.Print_Area" localSheetId="19">'High ICF'!$A$1:$I$76</definedName>
    <definedName name="_xlnm.Print_Area" localSheetId="15">'High NOI'!$A$1:$AE$67</definedName>
    <definedName name="_xlnm.Print_Area" localSheetId="16">'High OtherInc'!$A$1:$O$25</definedName>
    <definedName name="_xlnm.Print_Area" localSheetId="17">'High Payroll'!$A$1:$U$15</definedName>
    <definedName name="_xlnm.Print_Area" localSheetId="18">'High RETax'!$A$1:$I$43</definedName>
    <definedName name="_xlnm.Print_Area" localSheetId="8">'Low Budget'!$A$1:$X$159</definedName>
    <definedName name="_xlnm.Print_Area" localSheetId="13">'Low ICF'!$A$1:$I$76</definedName>
    <definedName name="_xlnm.Print_Area" localSheetId="9">'Low NOI'!$A$1:$AE$67</definedName>
    <definedName name="_xlnm.Print_Area" localSheetId="10">'Low OtherInc'!$A$1:$O$25</definedName>
    <definedName name="_xlnm.Print_Area" localSheetId="11">'Low Payroll'!$A$1:$U$15</definedName>
    <definedName name="_xlnm.Print_Area" localSheetId="12">'Low RETax'!$A$1:$I$43</definedName>
    <definedName name="_xlnm.Print_Area" localSheetId="2">'Middle Budget'!$A$1:$X$159</definedName>
    <definedName name="_xlnm.Print_Area" localSheetId="7">'Middle ICF'!$A$1:$I$76</definedName>
    <definedName name="_xlnm.Print_Area" localSheetId="3">'Middle NOI'!$A$1:$AE$67</definedName>
    <definedName name="_xlnm.Print_Area" localSheetId="4">'Middle OtherInc'!$A$1:$O$25</definedName>
    <definedName name="_xlnm.Print_Area" localSheetId="5">'Middle Payroll'!$A$1:$U$15</definedName>
    <definedName name="_xlnm.Print_Area" localSheetId="6">'Middle RETax'!$A$1:$I$43</definedName>
    <definedName name="_xlnm.Print_Area" localSheetId="0">Summary!$A$1:$AN$110</definedName>
    <definedName name="_xlnm.Print_Area">#REF!</definedName>
    <definedName name="PRINT_AREA_MI" localSheetId="15">#REF!</definedName>
    <definedName name="PRINT_AREA_MI" localSheetId="17">#REF!</definedName>
    <definedName name="PRINT_AREA_MI" localSheetId="18">#REF!</definedName>
    <definedName name="PRINT_AREA_MI" localSheetId="9">#REF!</definedName>
    <definedName name="PRINT_AREA_MI" localSheetId="11">#REF!</definedName>
    <definedName name="PRINT_AREA_MI" localSheetId="12">#REF!</definedName>
    <definedName name="PRINT_AREA_MI" localSheetId="3">#REF!</definedName>
    <definedName name="PRINT_AREA_MI" localSheetId="5">#REF!</definedName>
    <definedName name="PRINT_AREA_MI" localSheetId="6">#REF!</definedName>
    <definedName name="PRINT_AREA_MI">#REF!</definedName>
    <definedName name="Print_Area_Reset" localSheetId="1">OFFSET('BOV TABLES'!Full_Print,0,0,'BOV TABLES'!Last_Row)</definedName>
    <definedName name="Print_Area_Reset" localSheetId="17">OFFSET([0]!Full_Print,0,0,'High Payroll'!Last_Row)</definedName>
    <definedName name="Print_Area_Reset" localSheetId="18">#N/A</definedName>
    <definedName name="Print_Area_Reset" localSheetId="11">OFFSET([0]!Full_Print,0,0,'Low Payroll'!Last_Row)</definedName>
    <definedName name="Print_Area_Reset" localSheetId="12">#N/A</definedName>
    <definedName name="Print_Area_Reset" localSheetId="5">OFFSET(Full_Print,0,0,'Middle Payroll'!Last_Row)</definedName>
    <definedName name="Print_Area_Reset" localSheetId="6">#N/A</definedName>
    <definedName name="Print_Area_Reset" localSheetId="0">OFFSET(Summary!Full_Print,0,0,Summary!Last_Row)</definedName>
    <definedName name="Print_Area_Reset">OFFSET(Full_Print,0,0,Last_Row)</definedName>
    <definedName name="Print_area_Reset_2" hidden="1">#N/A</definedName>
    <definedName name="Print_Area2" localSheetId="1">#REF!</definedName>
    <definedName name="Print_Area2" localSheetId="0">#REF!</definedName>
    <definedName name="Print_Area2">#REF!</definedName>
    <definedName name="Print_CF" localSheetId="1">'BOV TABLES'!Print_CF</definedName>
    <definedName name="Print_CF" localSheetId="15">'High NOI'!Print_CF</definedName>
    <definedName name="Print_CF" localSheetId="17">'High Payroll'!Print_CF</definedName>
    <definedName name="Print_CF" localSheetId="18">'High RETax'!Print_CF</definedName>
    <definedName name="Print_CF" localSheetId="9">'Low NOI'!Print_CF</definedName>
    <definedName name="Print_CF" localSheetId="11">'Low Payroll'!Print_CF</definedName>
    <definedName name="Print_CF" localSheetId="12">'Low RETax'!Print_CF</definedName>
    <definedName name="Print_CF" localSheetId="3">'Middle NOI'!Print_CF</definedName>
    <definedName name="Print_CF" localSheetId="5">'Middle Payroll'!Print_CF</definedName>
    <definedName name="Print_CF" localSheetId="6">'Middle RETax'!Print_CF</definedName>
    <definedName name="Print_CF" localSheetId="0">Summary!Print_CF</definedName>
    <definedName name="Print_CF">'High NOI'!Print_CF</definedName>
    <definedName name="PRINT_HR" localSheetId="1">#REF!</definedName>
    <definedName name="PRINT_HR" localSheetId="0">#REF!</definedName>
    <definedName name="PRINT_HR">#REF!</definedName>
    <definedName name="PRINT_OPBUD" localSheetId="1">#REF!</definedName>
    <definedName name="PRINT_OPBUD" localSheetId="0">#REF!</definedName>
    <definedName name="PRINT_OPBUD">#REF!</definedName>
    <definedName name="Print_q1" localSheetId="1">print_consol</definedName>
    <definedName name="Print_q1" localSheetId="0">print_consol</definedName>
    <definedName name="Print_q1">print_consol</definedName>
    <definedName name="PRINT_THE_1992_" localSheetId="1">#REF!</definedName>
    <definedName name="PRINT_THE_1992_" localSheetId="0">#REF!</definedName>
    <definedName name="PRINT_THE_1992_">#REF!</definedName>
    <definedName name="_xlnm.Print_Titles" localSheetId="1">'BOV TABLES'!$1:$2</definedName>
    <definedName name="_xlnm.Print_Titles" localSheetId="14">'High Budget'!$1:$2</definedName>
    <definedName name="_xlnm.Print_Titles" localSheetId="19">'High ICF'!$3:$5</definedName>
    <definedName name="_xlnm.Print_Titles" localSheetId="15">'High NOI'!$1:$3</definedName>
    <definedName name="_xlnm.Print_Titles" localSheetId="16">'High OtherInc'!$1:$2</definedName>
    <definedName name="_xlnm.Print_Titles" localSheetId="18">'High RETax'!$1:$3</definedName>
    <definedName name="_xlnm.Print_Titles" localSheetId="8">'Low Budget'!$1:$2</definedName>
    <definedName name="_xlnm.Print_Titles" localSheetId="13">'Low ICF'!$3:$5</definedName>
    <definedName name="_xlnm.Print_Titles" localSheetId="9">'Low NOI'!$1:$3</definedName>
    <definedName name="_xlnm.Print_Titles" localSheetId="10">'Low OtherInc'!$1:$2</definedName>
    <definedName name="_xlnm.Print_Titles" localSheetId="12">'Low RETax'!$1:$3</definedName>
    <definedName name="_xlnm.Print_Titles" localSheetId="2">'Middle Budget'!$1:$2</definedName>
    <definedName name="_xlnm.Print_Titles" localSheetId="7">'Middle ICF'!$3:$5</definedName>
    <definedName name="_xlnm.Print_Titles" localSheetId="3">'Middle NOI'!$1:$3</definedName>
    <definedName name="_xlnm.Print_Titles" localSheetId="4">'Middle OtherInc'!$1:$2</definedName>
    <definedName name="_xlnm.Print_Titles" localSheetId="6">'Middle RETax'!$1:$3</definedName>
    <definedName name="_xlnm.Print_Titles" localSheetId="0">Summary!$1:$2</definedName>
    <definedName name="_xlnm.Print_Titles">#REF!,#REF!</definedName>
    <definedName name="Print_Titles_MI" localSheetId="1">#REF!,#REF!</definedName>
    <definedName name="Print_Titles_MI" localSheetId="0">#REF!,#REF!</definedName>
    <definedName name="Print_Titles_MI">#REF!,#REF!</definedName>
    <definedName name="Print_Valuation" localSheetId="1">'BOV TABLES'!Print_Valuation</definedName>
    <definedName name="Print_Valuation" localSheetId="15">'High NOI'!Print_Valuation</definedName>
    <definedName name="Print_Valuation" localSheetId="17">'High Payroll'!Print_Valuation</definedName>
    <definedName name="Print_Valuation" localSheetId="18">'High RETax'!Print_Valuation</definedName>
    <definedName name="Print_Valuation" localSheetId="9">'Low NOI'!Print_Valuation</definedName>
    <definedName name="Print_Valuation" localSheetId="11">'Low Payroll'!Print_Valuation</definedName>
    <definedName name="Print_Valuation" localSheetId="12">'Low RETax'!Print_Valuation</definedName>
    <definedName name="Print_Valuation" localSheetId="3">'Middle NOI'!Print_Valuation</definedName>
    <definedName name="Print_Valuation" localSheetId="5">'Middle Payroll'!Print_Valuation</definedName>
    <definedName name="Print_Valuation" localSheetId="6">'Middle RETax'!Print_Valuation</definedName>
    <definedName name="Print_Valuation" localSheetId="0">Summary!Print_Valuation</definedName>
    <definedName name="Print_Valuation">'High NOI'!Print_Valuation</definedName>
    <definedName name="PRINT_WORKCAP" localSheetId="1">#REF!</definedName>
    <definedName name="PRINT_WORKCAP" localSheetId="0">#REF!</definedName>
    <definedName name="PRINT_WORKCAP">#REF!</definedName>
    <definedName name="Print2" localSheetId="1">#REF!</definedName>
    <definedName name="Print2" localSheetId="0">#REF!</definedName>
    <definedName name="Print2">#REF!</definedName>
    <definedName name="Print3">#REF!</definedName>
    <definedName name="PRINTADMIN">#N/A</definedName>
    <definedName name="PRINTALL">#N/A</definedName>
    <definedName name="PRINTAREA" hidden="1">#REF!</definedName>
    <definedName name="PrintAreaRR">#REF!</definedName>
    <definedName name="PrintAreaSD" localSheetId="1">#REF!:INDEX(#REF!,COUNTA(#REF!))</definedName>
    <definedName name="PrintAreaSD" localSheetId="0">#REF!:INDEX(#REF!,COUNTA(#REF!))</definedName>
    <definedName name="PrintAreaSD">#REF!:INDEX(#REF!,COUNTA(#REF!))</definedName>
    <definedName name="PRINTBUDGET">#REF!</definedName>
    <definedName name="PrintFormat" localSheetId="1" hidden="1">#REF!</definedName>
    <definedName name="PrintFormat" localSheetId="0" hidden="1">#REF!</definedName>
    <definedName name="PrintFormat" hidden="1">#REF!</definedName>
    <definedName name="PRINTIND">#N/A</definedName>
    <definedName name="printmanagerquery">#REF!</definedName>
    <definedName name="PrintPreview">#N/A</definedName>
    <definedName name="PRINTPROFORMA">#REF!</definedName>
    <definedName name="PRINTPROJCOSTS">#REF!</definedName>
    <definedName name="PrintProjection">[0]!PrintProjection</definedName>
    <definedName name="PRINTRENTUP">#REF!</definedName>
    <definedName name="PRINTSUMMARY">#REF!</definedName>
    <definedName name="PRINTWESTADMIN">#N/A</definedName>
    <definedName name="prmote">#REF!</definedName>
    <definedName name="prntall" localSheetId="1" hidden="1">{#N/A,#N/A,FALSE,"Land";#N/A,#N/A,FALSE,"Cost Analysis";"Summary",#N/A,FALSE,"Equipment"}</definedName>
    <definedName name="prntall" localSheetId="15" hidden="1">{#N/A,#N/A,FALSE,"Land";#N/A,#N/A,FALSE,"Cost Analysis";"Summary",#N/A,FALSE,"Equipment"}</definedName>
    <definedName name="prntall" localSheetId="17" hidden="1">{#N/A,#N/A,FALSE,"Land";#N/A,#N/A,FALSE,"Cost Analysis";"Summary",#N/A,FALSE,"Equipment"}</definedName>
    <definedName name="prntall" localSheetId="18" hidden="1">{#N/A,#N/A,FALSE,"Land";#N/A,#N/A,FALSE,"Cost Analysis";"Summary",#N/A,FALSE,"Equipment"}</definedName>
    <definedName name="prntall" localSheetId="9" hidden="1">{#N/A,#N/A,FALSE,"Land";#N/A,#N/A,FALSE,"Cost Analysis";"Summary",#N/A,FALSE,"Equipment"}</definedName>
    <definedName name="prntall" localSheetId="11" hidden="1">{#N/A,#N/A,FALSE,"Land";#N/A,#N/A,FALSE,"Cost Analysis";"Summary",#N/A,FALSE,"Equipment"}</definedName>
    <definedName name="prntall" localSheetId="12" hidden="1">{#N/A,#N/A,FALSE,"Land";#N/A,#N/A,FALSE,"Cost Analysis";"Summary",#N/A,FALSE,"Equipment"}</definedName>
    <definedName name="prntall" localSheetId="3" hidden="1">{#N/A,#N/A,FALSE,"Land";#N/A,#N/A,FALSE,"Cost Analysis";"Summary",#N/A,FALSE,"Equipment"}</definedName>
    <definedName name="prntall" localSheetId="5" hidden="1">{#N/A,#N/A,FALSE,"Land";#N/A,#N/A,FALSE,"Cost Analysis";"Summary",#N/A,FALSE,"Equipment"}</definedName>
    <definedName name="prntall" localSheetId="6" hidden="1">{#N/A,#N/A,FALSE,"Land";#N/A,#N/A,FALSE,"Cost Analysis";"Summary",#N/A,FALSE,"Equipment"}</definedName>
    <definedName name="prntall" localSheetId="0" hidden="1">{#N/A,#N/A,FALSE,"Land";#N/A,#N/A,FALSE,"Cost Analysis";"Summary",#N/A,FALSE,"Equipment"}</definedName>
    <definedName name="prntall" hidden="1">{#N/A,#N/A,FALSE,"Land";#N/A,#N/A,FALSE,"Cost Analysis";"Summary",#N/A,FALSE,"Equipment"}</definedName>
    <definedName name="Pro_Forma_Price" localSheetId="1">#REF!</definedName>
    <definedName name="Pro_Forma_Price" localSheetId="0">#REF!</definedName>
    <definedName name="Pro_Forma_Price">#REF!</definedName>
    <definedName name="problem" localSheetId="1" hidden="1">{"View1",#N/A,FALSE,"Sheet1";"View2",#N/A,FALSE,"Sheet1"}</definedName>
    <definedName name="problem" localSheetId="0" hidden="1">{"View1",#N/A,FALSE,"Sheet1";"View2",#N/A,FALSE,"Sheet1"}</definedName>
    <definedName name="problem" hidden="1">{"View1",#N/A,FALSE,"Sheet1";"View2",#N/A,FALSE,"Sheet1"}</definedName>
    <definedName name="Product" localSheetId="1">#REF!</definedName>
    <definedName name="Product" localSheetId="0">#REF!</definedName>
    <definedName name="Product">#REF!</definedName>
    <definedName name="Product_Type_Hotels" localSheetId="1">#REF!</definedName>
    <definedName name="Product_Type_Hotels" localSheetId="0">#REF!</definedName>
    <definedName name="Product_Type_Hotels">#REF!</definedName>
    <definedName name="Product_Type_MHC" localSheetId="1">#REF!</definedName>
    <definedName name="Product_Type_MHC" localSheetId="0">#REF!</definedName>
    <definedName name="Product_Type_MHC">#REF!</definedName>
    <definedName name="Product_Type_OH" localSheetId="1">#REF!</definedName>
    <definedName name="Product_Type_OH" localSheetId="0">#REF!</definedName>
    <definedName name="Product_Type_OH">#REF!</definedName>
    <definedName name="Product_Type_TXB" localSheetId="1">#REF!</definedName>
    <definedName name="Product_Type_TXB" localSheetId="0">#REF!</definedName>
    <definedName name="Product_Type_TXB">#REF!</definedName>
    <definedName name="ProfessionalFees">#REF!</definedName>
    <definedName name="Profit" hidden="1">#REF!</definedName>
    <definedName name="proforma">#REF!</definedName>
    <definedName name="PROFORMA_RENT" localSheetId="1">#REF!</definedName>
    <definedName name="PROFORMA_RENT" localSheetId="0">#REF!</definedName>
    <definedName name="PROFORMA_RENT">#REF!</definedName>
    <definedName name="proforma10" localSheetId="15">#REF!</definedName>
    <definedName name="proforma10" localSheetId="17">#REF!</definedName>
    <definedName name="proforma10" localSheetId="18">#REF!</definedName>
    <definedName name="proforma10" localSheetId="9">#REF!</definedName>
    <definedName name="proforma10" localSheetId="11">#REF!</definedName>
    <definedName name="proforma10" localSheetId="12">#REF!</definedName>
    <definedName name="proforma10" localSheetId="3">#REF!</definedName>
    <definedName name="proforma10" localSheetId="5">#REF!</definedName>
    <definedName name="proforma10" localSheetId="6">#REF!</definedName>
    <definedName name="proforma10">#REF!</definedName>
    <definedName name="ProFormaCashOnCash" localSheetId="1" hidden="1">#REF!</definedName>
    <definedName name="ProFormaCashOnCash" localSheetId="0" hidden="1">#REF!</definedName>
    <definedName name="ProFormaCashOnCash" hidden="1">#REF!</definedName>
    <definedName name="ProformaCat" localSheetId="1" hidden="1">#REF!</definedName>
    <definedName name="ProformaCat" localSheetId="0" hidden="1">#REF!</definedName>
    <definedName name="ProformaCat" hidden="1">#REF!</definedName>
    <definedName name="ProFormaNOILessTaxes" localSheetId="1" hidden="1">SUM(#REF!,#REF!,#REF!,#REF!,#REF!,#REF!,#REF!)</definedName>
    <definedName name="ProFormaNOILessTaxes" localSheetId="0" hidden="1">SUM(#REF!,#REF!,#REF!,#REF!,#REF!,#REF!,#REF!)</definedName>
    <definedName name="ProFormaNOILessTaxes" hidden="1">SUM(#REF!,#REF!,#REF!,#REF!,#REF!,#REF!,#REF!)</definedName>
    <definedName name="ProImportExport.ImportFile">#N/A</definedName>
    <definedName name="ProImportExport.SaveNewFile">#N/A</definedName>
    <definedName name="proj">#REF!</definedName>
    <definedName name="Proj_Fin_Hotel" localSheetId="1">#REF!</definedName>
    <definedName name="Proj_Fin_Hotel" localSheetId="0">#REF!</definedName>
    <definedName name="Proj_Fin_Hotel">#REF!</definedName>
    <definedName name="PROJ_ID">#REF!</definedName>
    <definedName name="project_debt">#REF!</definedName>
    <definedName name="project_debt_2">#REF!</definedName>
    <definedName name="ProjectedReserves" localSheetId="1" hidden="1">#REF!</definedName>
    <definedName name="ProjectedReserves" localSheetId="0" hidden="1">#REF!</definedName>
    <definedName name="ProjectedReserves" hidden="1">#REF!</definedName>
    <definedName name="ProjectName" localSheetId="1">{"Client Name or Project Name"}</definedName>
    <definedName name="ProjectName" localSheetId="0">{"Client Name or Project Name"}</definedName>
    <definedName name="ProjectName">{"Client Name or Project Name"}</definedName>
    <definedName name="ProjectName2" localSheetId="1">{"Client Name or Project Name"}</definedName>
    <definedName name="ProjectName2" localSheetId="0">{"Client Name or Project Name"}</definedName>
    <definedName name="ProjectName2">{"Client Name or Project Name"}</definedName>
    <definedName name="PROM">#REF!</definedName>
    <definedName name="PROM2">#REF!</definedName>
    <definedName name="Promote" localSheetId="1" hidden="1">#REF!</definedName>
    <definedName name="promote" localSheetId="18" hidden="1">{"Investor",#N/A,FALSE,"Model";"Property",#N/A,FALSE,"Model";"Incentive Taxes",#N/A,FALSE,"Model"}</definedName>
    <definedName name="promote" localSheetId="12" hidden="1">{"Investor",#N/A,FALSE,"Model";"Property",#N/A,FALSE,"Model";"Incentive Taxes",#N/A,FALSE,"Model"}</definedName>
    <definedName name="promote" localSheetId="6" hidden="1">{"Investor",#N/A,FALSE,"Model";"Property",#N/A,FALSE,"Model";"Incentive Taxes",#N/A,FALSE,"Model"}</definedName>
    <definedName name="Promote" localSheetId="0" hidden="1">#REF!</definedName>
    <definedName name="Promote" hidden="1">#REF!</definedName>
    <definedName name="promote1">#REF!</definedName>
    <definedName name="promte" localSheetId="1" hidden="1">{"Assumptions",#N/A,FALSE,"Assumptions"}</definedName>
    <definedName name="promte" localSheetId="0" hidden="1">{"Assumptions",#N/A,FALSE,"Assumptions"}</definedName>
    <definedName name="promte" hidden="1">{"Assumptions",#N/A,FALSE,"Assumptions"}</definedName>
    <definedName name="PROP_TAX_GROW">#REF!</definedName>
    <definedName name="Properties">#REF!</definedName>
    <definedName name="Properties2">#REF!</definedName>
    <definedName name="PropertiestoAssets">#REF!</definedName>
    <definedName name="PROPERTY">#REF!</definedName>
    <definedName name="Property_Name" localSheetId="1">#REF!</definedName>
    <definedName name="Property_Name" localSheetId="0">#REF!</definedName>
    <definedName name="Property_Name">#REF!</definedName>
    <definedName name="PropertyManagementFeeNotes" localSheetId="1" hidden="1">#REF!</definedName>
    <definedName name="PropertyManagementFeeNotes" localSheetId="0" hidden="1">#REF!</definedName>
    <definedName name="PropertyManagementFeeNotes" hidden="1">#REF!</definedName>
    <definedName name="PropertyNotes" localSheetId="1" hidden="1">#REF!</definedName>
    <definedName name="PropertyNotes" localSheetId="0" hidden="1">#REF!</definedName>
    <definedName name="PropertyNotes" hidden="1">#REF!</definedName>
    <definedName name="propertytable">#REF!</definedName>
    <definedName name="PropertyType">#REF!</definedName>
    <definedName name="PropExptoExp">#REF!</definedName>
    <definedName name="PropName" localSheetId="1">#REF!</definedName>
    <definedName name="propname" localSheetId="18">#REF!</definedName>
    <definedName name="propname" localSheetId="12">#REF!</definedName>
    <definedName name="propname" localSheetId="6">#REF!</definedName>
    <definedName name="PropName" localSheetId="0">#REF!</definedName>
    <definedName name="PropName">#REF!</definedName>
    <definedName name="PropPaste">#REF!</definedName>
    <definedName name="PropPaste2">#REF!</definedName>
    <definedName name="PropState" localSheetId="1">#REF!</definedName>
    <definedName name="PropState" localSheetId="0">#REF!</definedName>
    <definedName name="PropState">#REF!</definedName>
    <definedName name="proptable">#REF!</definedName>
    <definedName name="Prt_CF_Split" localSheetId="1">#REF!</definedName>
    <definedName name="Prt_CF_Split" localSheetId="0">#REF!</definedName>
    <definedName name="Prt_CF_Split">#REF!</definedName>
    <definedName name="Prt_CR_Page1" localSheetId="1">#REF!</definedName>
    <definedName name="Prt_CR_Page1" localSheetId="0">#REF!</definedName>
    <definedName name="Prt_CR_Page1">#REF!</definedName>
    <definedName name="Prt_CR_Page2" localSheetId="1">#REF!</definedName>
    <definedName name="Prt_CR_Page2" localSheetId="0">#REF!</definedName>
    <definedName name="Prt_CR_Page2">#REF!</definedName>
    <definedName name="Prt_Deal_Structure" localSheetId="1">#REF!</definedName>
    <definedName name="Prt_Deal_Structure" localSheetId="0">#REF!</definedName>
    <definedName name="Prt_Deal_Structure">#REF!</definedName>
    <definedName name="Prt_IRR_Lookback" localSheetId="1">#REF!</definedName>
    <definedName name="Prt_IRR_Lookback" localSheetId="0">#REF!</definedName>
    <definedName name="Prt_IRR_Lookback">#REF!</definedName>
    <definedName name="PTAX">#REF!</definedName>
    <definedName name="PUB_FileID" hidden="1">"L10003363.xls"</definedName>
    <definedName name="PUB_UserID" hidden="1">"MAYERX"</definedName>
    <definedName name="Public_Own">#REF!</definedName>
    <definedName name="PurchasePrice" localSheetId="1" hidden="1">#REF!</definedName>
    <definedName name="PurchasePrice" localSheetId="0" hidden="1">#REF!</definedName>
    <definedName name="PurchasePrice" hidden="1">#REF!</definedName>
    <definedName name="PurchasePriceGoingInCapRate" localSheetId="1" hidden="1">#REF!</definedName>
    <definedName name="PurchasePriceGoingInCapRate" localSheetId="0" hidden="1">#REF!</definedName>
    <definedName name="PurchasePriceGoingInCapRate" hidden="1">#REF!</definedName>
    <definedName name="PurchasePriceInput" localSheetId="1" hidden="1">#REF!</definedName>
    <definedName name="PurchasePriceInput" localSheetId="0" hidden="1">#REF!</definedName>
    <definedName name="PurchasePriceInput" hidden="1">#REF!</definedName>
    <definedName name="PurchasePriceSensitivityInput" localSheetId="1" hidden="1">#REF!</definedName>
    <definedName name="PurchasePriceSensitivityInput" localSheetId="0" hidden="1">#REF!</definedName>
    <definedName name="PurchasePriceSensitivityInput" hidden="1">#REF!</definedName>
    <definedName name="PurpOfLoan" localSheetId="1">#REF!</definedName>
    <definedName name="PurpOfLoan" localSheetId="0">#REF!</definedName>
    <definedName name="PurpOfLoan">#REF!</definedName>
    <definedName name="pyactual">#REF!</definedName>
    <definedName name="pybudget">#REF!</definedName>
    <definedName name="q" localSheetId="1" hidden="1">{"BB1",#N/A,TRUE,"B-B (R)";"BB2",#N/A,TRUE,"B-B (R)"}</definedName>
    <definedName name="q" localSheetId="0" hidden="1">{"BB1",#N/A,TRUE,"B-B (R)";"BB2",#N/A,TRUE,"B-B (R)"}</definedName>
    <definedName name="q" hidden="1">{"BB1",#N/A,TRUE,"B-B (R)";"BB2",#N/A,TRUE,"B-B (R)"}</definedName>
    <definedName name="qq" localSheetId="1" hidden="1">{"ed1",#N/A,TRUE,"E-D";"ed2",#N/A,TRUE,"E-D"}</definedName>
    <definedName name="qq" localSheetId="15" hidden="1">{"ed1",#N/A,TRUE,"E-D";"ed2",#N/A,TRUE,"E-D"}</definedName>
    <definedName name="qq" localSheetId="17" hidden="1">{"ed1",#N/A,TRUE,"E-D";"ed2",#N/A,TRUE,"E-D"}</definedName>
    <definedName name="qq" localSheetId="18" hidden="1">{"ed1",#N/A,TRUE,"E-D";"ed2",#N/A,TRUE,"E-D"}</definedName>
    <definedName name="qq" localSheetId="9" hidden="1">{"ed1",#N/A,TRUE,"E-D";"ed2",#N/A,TRUE,"E-D"}</definedName>
    <definedName name="qq" localSheetId="11" hidden="1">{"ed1",#N/A,TRUE,"E-D";"ed2",#N/A,TRUE,"E-D"}</definedName>
    <definedName name="qq" localSheetId="12" hidden="1">{"ed1",#N/A,TRUE,"E-D";"ed2",#N/A,TRUE,"E-D"}</definedName>
    <definedName name="qq" localSheetId="3" hidden="1">{"ed1",#N/A,TRUE,"E-D";"ed2",#N/A,TRUE,"E-D"}</definedName>
    <definedName name="qq" localSheetId="5" hidden="1">{"ed1",#N/A,TRUE,"E-D";"ed2",#N/A,TRUE,"E-D"}</definedName>
    <definedName name="qq" localSheetId="6" hidden="1">{"ed1",#N/A,TRUE,"E-D";"ed2",#N/A,TRUE,"E-D"}</definedName>
    <definedName name="qq" localSheetId="0" hidden="1">{"ed1",#N/A,TRUE,"E-D";"ed2",#N/A,TRUE,"E-D"}</definedName>
    <definedName name="qq" hidden="1">{"ed1",#N/A,TRUE,"E-D";"ed2",#N/A,TRUE,"E-D"}</definedName>
    <definedName name="qre"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tgh" localSheetId="1" hidden="1">{"Detail Project Cash Flow",#N/A,TRUE,"Cash Flow Grid";"Financing Calculation",#N/A,TRUE,"Cash Flow Grid"}</definedName>
    <definedName name="qrtgh" localSheetId="0" hidden="1">{"Detail Project Cash Flow",#N/A,TRUE,"Cash Flow Grid";"Financing Calculation",#N/A,TRUE,"Cash Flow Grid"}</definedName>
    <definedName name="qrtgh" hidden="1">{"Detail Project Cash Flow",#N/A,TRUE,"Cash Flow Grid";"Financing Calculation",#N/A,TRUE,"Cash Flow Grid"}</definedName>
    <definedName name="QtrlyShares4EPS">#REF!</definedName>
    <definedName name="Quarter" localSheetId="1">#REF!</definedName>
    <definedName name="Quarter" localSheetId="0">#REF!</definedName>
    <definedName name="Quarter">#REF!</definedName>
    <definedName name="QUARTERLY_ACCOUNTS" localSheetId="1">#REF!</definedName>
    <definedName name="QUARTERLY_ACCOUNTS" localSheetId="0">#REF!</definedName>
    <definedName name="QUARTERLY_ACCOUNTS">#REF!</definedName>
    <definedName name="question" localSheetId="1" hidden="1">{"CF",#N/A,FALSE,"Cash Flow";"RET",#N/A,FALSE,"Returns";"NPV",#N/A,FALSE,"Values";"ASMPT",#N/A,FALSE,"Assumptions"}</definedName>
    <definedName name="question" localSheetId="0" hidden="1">{"CF",#N/A,FALSE,"Cash Flow";"RET",#N/A,FALSE,"Returns";"NPV",#N/A,FALSE,"Values";"ASMPT",#N/A,FALSE,"Assumptions"}</definedName>
    <definedName name="question" hidden="1">{"CF",#N/A,FALSE,"Cash Flow";"RET",#N/A,FALSE,"Returns";"NPV",#N/A,FALSE,"Values";"ASMPT",#N/A,FALSE,"Assumptions"}</definedName>
    <definedName name="quietunits">#REF!</definedName>
    <definedName name="qw" localSheetId="1" hidden="1">{"Estimated Proforma (Prelim. Proforma)",#N/A,TRUE,"Prelim. Proforma";"Summary Cash Flow Grid",#N/A,TRUE,"Cash Flow Grid";"Final Proforma (Final Proforma)",#N/A,TRUE,"Final Proforma";"Cash Flow Graph (Cash Flow Graphic)",#N/A,TRUE,"Cash Flow Graphic"}</definedName>
    <definedName name="qw" localSheetId="18" hidden="1">{"FCB_ALL",#N/A,FALSE,"FCB";"GREY_ALL",#N/A,FALSE,"GREY"}</definedName>
    <definedName name="qw" localSheetId="12" hidden="1">{"FCB_ALL",#N/A,FALSE,"FCB";"GREY_ALL",#N/A,FALSE,"GREY"}</definedName>
    <definedName name="qw" localSheetId="6" hidden="1">{"FCB_ALL",#N/A,FALSE,"FCB";"GREY_ALL",#N/A,FALSE,"GREY"}</definedName>
    <definedName name="qw" localSheetId="0" hidden="1">{"Estimated Proforma (Prelim. Proforma)",#N/A,TRUE,"Prelim. Proforma";"Summary Cash Flow Grid",#N/A,TRUE,"Cash Flow Grid";"Final Proforma (Final Proforma)",#N/A,TRUE,"Final Proforma";"Cash Flow Graph (Cash Flow Graphic)",#N/A,TRUE,"Cash Flow Graphic"}</definedName>
    <definedName name="qw" hidden="1">{"Estimated Proforma (Prelim. Proforma)",#N/A,TRUE,"Prelim. Proforma";"Summary Cash Flow Grid",#N/A,TRUE,"Cash Flow Grid";"Final Proforma (Final Proforma)",#N/A,TRUE,"Final Proforma";"Cash Flow Graph (Cash Flow Graphic)",#N/A,TRUE,"Cash Flow Graphic"}</definedName>
    <definedName name="qwe" hidden="1">#N/A</definedName>
    <definedName name="qwer" localSheetId="1"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_printfunction">#REF!</definedName>
    <definedName name="Range11" localSheetId="1">#REF!</definedName>
    <definedName name="Range11" localSheetId="0">#REF!</definedName>
    <definedName name="Range11">#REF!</definedName>
    <definedName name="range12" localSheetId="1">#REF!</definedName>
    <definedName name="range12" localSheetId="0">#REF!</definedName>
    <definedName name="range12">#REF!</definedName>
    <definedName name="Range13" localSheetId="1">#REF!</definedName>
    <definedName name="Range13" localSheetId="0">#REF!</definedName>
    <definedName name="Range13">#REF!</definedName>
    <definedName name="range14" localSheetId="1">#REF!</definedName>
    <definedName name="range14" localSheetId="0">#REF!</definedName>
    <definedName name="range14">#REF!</definedName>
    <definedName name="range15" localSheetId="1">#REF!</definedName>
    <definedName name="range15" localSheetId="0">#REF!</definedName>
    <definedName name="range15">#REF!</definedName>
    <definedName name="range16" localSheetId="1">#REF!</definedName>
    <definedName name="range16" localSheetId="0">#REF!</definedName>
    <definedName name="range16">#REF!</definedName>
    <definedName name="range7" localSheetId="1">#REF!</definedName>
    <definedName name="range7" localSheetId="0">#REF!</definedName>
    <definedName name="range7">#REF!</definedName>
    <definedName name="Rank_Bud" localSheetId="1">#REF!</definedName>
    <definedName name="Rank_Bud" localSheetId="0">#REF!</definedName>
    <definedName name="Rank_Bud">#REF!</definedName>
    <definedName name="Rankbudid" localSheetId="1">#REF!</definedName>
    <definedName name="Rankbudid" localSheetId="0">#REF!</definedName>
    <definedName name="Rankbudid">#REF!</definedName>
    <definedName name="RATE_CAP1" localSheetId="1">#REF!</definedName>
    <definedName name="RATE_CAP1" localSheetId="0">#REF!</definedName>
    <definedName name="RATE_CAP1">#REF!</definedName>
    <definedName name="RATE_SENS" localSheetId="1">#REF!</definedName>
    <definedName name="RATE_SENS" localSheetId="0">#REF!</definedName>
    <definedName name="RATE_SENS">#REF!</definedName>
    <definedName name="RATES">#REF!</definedName>
    <definedName name="Rating_Risk" localSheetId="1">#REF!</definedName>
    <definedName name="Rating_Risk" localSheetId="0">#REF!</definedName>
    <definedName name="Rating_Risk">#REF!</definedName>
    <definedName name="Rating_Risk_Nov1507" localSheetId="1">#REF!</definedName>
    <definedName name="Rating_Risk_Nov1507" localSheetId="0">#REF!</definedName>
    <definedName name="Rating_Risk_Nov1507">#REF!</definedName>
    <definedName name="Rating_Risk_Nov3007">#REF!</definedName>
    <definedName name="Rating_Risk_Oct1507">#REF!</definedName>
    <definedName name="Rating_Risk_Oct3107">#REF!</definedName>
    <definedName name="Ratios" localSheetId="15">#REF!</definedName>
    <definedName name="Ratios" localSheetId="17">#REF!</definedName>
    <definedName name="Ratios" localSheetId="18">#REF!</definedName>
    <definedName name="Ratios" localSheetId="9">#REF!</definedName>
    <definedName name="Ratios" localSheetId="11">#REF!</definedName>
    <definedName name="Ratios" localSheetId="12">#REF!</definedName>
    <definedName name="Ratios" localSheetId="3">#REF!</definedName>
    <definedName name="Ratios" localSheetId="5">#REF!</definedName>
    <definedName name="Ratios" localSheetId="6">#REF!</definedName>
    <definedName name="Ratios">#REF!</definedName>
    <definedName name="RCIII" localSheetId="1" hidden="1">{"ba1",#N/A,TRUE,"B-A";"ba2",#N/A,TRUE,"B-A"}</definedName>
    <definedName name="RCIII" localSheetId="15" hidden="1">{"ba1",#N/A,TRUE,"B-A";"ba2",#N/A,TRUE,"B-A"}</definedName>
    <definedName name="RCIII" localSheetId="17" hidden="1">{"ba1",#N/A,TRUE,"B-A";"ba2",#N/A,TRUE,"B-A"}</definedName>
    <definedName name="RCIII" localSheetId="18" hidden="1">{"ba1",#N/A,TRUE,"B-A";"ba2",#N/A,TRUE,"B-A"}</definedName>
    <definedName name="RCIII" localSheetId="9" hidden="1">{"ba1",#N/A,TRUE,"B-A";"ba2",#N/A,TRUE,"B-A"}</definedName>
    <definedName name="RCIII" localSheetId="11" hidden="1">{"ba1",#N/A,TRUE,"B-A";"ba2",#N/A,TRUE,"B-A"}</definedName>
    <definedName name="RCIII" localSheetId="12" hidden="1">{"ba1",#N/A,TRUE,"B-A";"ba2",#N/A,TRUE,"B-A"}</definedName>
    <definedName name="RCIII" localSheetId="3" hidden="1">{"ba1",#N/A,TRUE,"B-A";"ba2",#N/A,TRUE,"B-A"}</definedName>
    <definedName name="RCIII" localSheetId="5" hidden="1">{"ba1",#N/A,TRUE,"B-A";"ba2",#N/A,TRUE,"B-A"}</definedName>
    <definedName name="RCIII" localSheetId="6" hidden="1">{"ba1",#N/A,TRUE,"B-A";"ba2",#N/A,TRUE,"B-A"}</definedName>
    <definedName name="RCIII" localSheetId="0" hidden="1">{"ba1",#N/A,TRUE,"B-A";"ba2",#N/A,TRUE,"B-A"}</definedName>
    <definedName name="RCIII" hidden="1">{"ba1",#N/A,TRUE,"B-A";"ba2",#N/A,TRUE,"B-A"}</definedName>
    <definedName name="re" localSheetId="19" hidden="1">#REF!</definedName>
    <definedName name="re" localSheetId="15" hidden="1">#REF!</definedName>
    <definedName name="re" localSheetId="17" hidden="1">#REF!</definedName>
    <definedName name="re" localSheetId="18" hidden="1">#REF!</definedName>
    <definedName name="re" localSheetId="13" hidden="1">#REF!</definedName>
    <definedName name="re" localSheetId="9" hidden="1">#REF!</definedName>
    <definedName name="re" localSheetId="11" hidden="1">#REF!</definedName>
    <definedName name="re" localSheetId="12" hidden="1">#REF!</definedName>
    <definedName name="re" localSheetId="7" hidden="1">#REF!</definedName>
    <definedName name="re" localSheetId="3" hidden="1">#REF!</definedName>
    <definedName name="re" localSheetId="5" hidden="1">#REF!</definedName>
    <definedName name="re" localSheetId="6" hidden="1">#REF!</definedName>
    <definedName name="re" hidden="1">#REF!</definedName>
    <definedName name="RealEstateTaxEGR" localSheetId="1" hidden="1">#REF!</definedName>
    <definedName name="RealEstateTaxEGR" localSheetId="0" hidden="1">#REF!</definedName>
    <definedName name="RealEstateTaxEGR" hidden="1">#REF!</definedName>
    <definedName name="RealEstateTaxesNotes" localSheetId="1" hidden="1">#REF!</definedName>
    <definedName name="RealEstateTaxesNotes" localSheetId="0" hidden="1">#REF!</definedName>
    <definedName name="RealEstateTaxesNotes" hidden="1">#REF!</definedName>
    <definedName name="Reason1" localSheetId="1">#REF!</definedName>
    <definedName name="Reason1" localSheetId="0">#REF!</definedName>
    <definedName name="Reason1">#REF!</definedName>
    <definedName name="Reason2" localSheetId="1">#REF!</definedName>
    <definedName name="Reason2" localSheetId="0">#REF!</definedName>
    <definedName name="Reason2">#REF!</definedName>
    <definedName name="Reason3" localSheetId="1">#REF!</definedName>
    <definedName name="Reason3" localSheetId="0">#REF!</definedName>
    <definedName name="Reason3">#REF!</definedName>
    <definedName name="Reassess_Year" localSheetId="1">#REF!</definedName>
    <definedName name="Reassess_Year" localSheetId="0">#REF!</definedName>
    <definedName name="Reassess_Year">#REF!</definedName>
    <definedName name="recap_dividend">"Picture 69"</definedName>
    <definedName name="recap_repurchase">"Picture 64"</definedName>
    <definedName name="Reconcilation" localSheetId="1" hidden="1">#REF!</definedName>
    <definedName name="Reconcilation" localSheetId="0" hidden="1">#REF!</definedName>
    <definedName name="Reconcilation" hidden="1">#REF!</definedName>
    <definedName name="_xlnm.Recorder" localSheetId="1">#REF!</definedName>
    <definedName name="_xlnm.Recorder" localSheetId="0">#REF!</definedName>
    <definedName name="_xlnm.Recorder">#REF!</definedName>
    <definedName name="Recs_Dec29" localSheetId="1">#REF!</definedName>
    <definedName name="Recs_Dec29" localSheetId="0">#REF!</definedName>
    <definedName name="Recs_Dec29">#REF!</definedName>
    <definedName name="RedBank" localSheetId="1">#REF!</definedName>
    <definedName name="RedBank" localSheetId="0">#REF!</definedName>
    <definedName name="RedBank">#REF!</definedName>
    <definedName name="Refi_Props">#REF!</definedName>
    <definedName name="RefiAmortPeriodMonths">#REF!</definedName>
    <definedName name="RefiBalanceAtSale">#REF!</definedName>
    <definedName name="RefiDebt?">#REF!</definedName>
    <definedName name="RefiDebtInterestRate">#REF!</definedName>
    <definedName name="RefiInterestOnlyPeriodMonths">#REF!</definedName>
    <definedName name="RefiLoan">#REF!</definedName>
    <definedName name="RefiLoanFee">#REF!</definedName>
    <definedName name="RefiLoanTable">#REF!</definedName>
    <definedName name="RefiMaturityDate">#REF!</definedName>
    <definedName name="RefiOriginationDate">#REF!</definedName>
    <definedName name="RefreshArea">#REF!</definedName>
    <definedName name="regencyunits">#REF!</definedName>
    <definedName name="regional_malls">#REF!</definedName>
    <definedName name="REGIONALMALLS">#REF!</definedName>
    <definedName name="RehabInputDetailType" localSheetId="1" hidden="1">#REF!</definedName>
    <definedName name="RehabInputDetailType" localSheetId="0" hidden="1">#REF!</definedName>
    <definedName name="RehabInputDetailType" hidden="1">#REF!</definedName>
    <definedName name="ReimbMethod" localSheetId="1" hidden="1">#REF!</definedName>
    <definedName name="ReimbMethod" localSheetId="0" hidden="1">#REF!</definedName>
    <definedName name="ReimbMethod" hidden="1">#REF!</definedName>
    <definedName name="ReimbMethodInput" localSheetId="1" hidden="1">#REF!</definedName>
    <definedName name="ReimbMethodInput" localSheetId="0" hidden="1">#REF!</definedName>
    <definedName name="ReimbMethodInput" hidden="1">#REF!</definedName>
    <definedName name="ReimbMethodType" localSheetId="1" hidden="1">#REF!</definedName>
    <definedName name="ReimbMethodType" localSheetId="0" hidden="1">#REF!</definedName>
    <definedName name="ReimbMethodType" hidden="1">#REF!</definedName>
    <definedName name="ReimbursementsNotes" localSheetId="1" hidden="1">#REF!</definedName>
    <definedName name="ReimbursementsNotes" localSheetId="0" hidden="1">#REF!</definedName>
    <definedName name="ReimbursementsNotes" hidden="1">#REF!</definedName>
    <definedName name="reitcn">#REF!</definedName>
    <definedName name="reitcntr">#REF!</definedName>
    <definedName name="reitus">#REF!</definedName>
    <definedName name="reitustr">#REF!</definedName>
    <definedName name="rel" localSheetId="1" hidden="1">#REF!</definedName>
    <definedName name="rel" localSheetId="0" hidden="1">#REF!</definedName>
    <definedName name="rel" hidden="1">#REF!</definedName>
    <definedName name="Release_Pricing_OH" localSheetId="1">#REF!</definedName>
    <definedName name="Release_Pricing_OH" localSheetId="0">#REF!</definedName>
    <definedName name="Release_Pricing_OH">#REF!</definedName>
    <definedName name="remeasure" localSheetId="1">#REF!</definedName>
    <definedName name="remeasure" localSheetId="0">#REF!</definedName>
    <definedName name="remeasure">#REF!</definedName>
    <definedName name="Renewal_Hotel" localSheetId="1">#REF!</definedName>
    <definedName name="Renewal_Hotel" localSheetId="0">#REF!</definedName>
    <definedName name="Renewal_Hotel">#REF!</definedName>
    <definedName name="Renewal_MHC" localSheetId="1">#REF!</definedName>
    <definedName name="Renewal_MHC" localSheetId="0">#REF!</definedName>
    <definedName name="Renewal_MHC">#REF!</definedName>
    <definedName name="Renewal_TXB" localSheetId="1">#REF!</definedName>
    <definedName name="Renewal_TXB" localSheetId="0">#REF!</definedName>
    <definedName name="Renewal_TXB">#REF!</definedName>
    <definedName name="RenewalConcYear1" localSheetId="1">#REF!</definedName>
    <definedName name="RenewalConcYear1" localSheetId="0">#REF!</definedName>
    <definedName name="RenewalConcYear1">#REF!</definedName>
    <definedName name="RenewalConcYear2" localSheetId="1">#REF!</definedName>
    <definedName name="RenewalConcYear2" localSheetId="0">#REF!</definedName>
    <definedName name="RenewalConcYear2">#REF!</definedName>
    <definedName name="RenewalConcYear3" localSheetId="1">#REF!</definedName>
    <definedName name="RenewalConcYear3" localSheetId="0">#REF!</definedName>
    <definedName name="RenewalConcYear3">#REF!</definedName>
    <definedName name="RenewalConcYear4" localSheetId="1">#REF!</definedName>
    <definedName name="RenewalConcYear4" localSheetId="0">#REF!</definedName>
    <definedName name="RenewalConcYear4">#REF!</definedName>
    <definedName name="RenewalConcYear5" localSheetId="1">#REF!</definedName>
    <definedName name="RenewalConcYear5" localSheetId="0">#REF!</definedName>
    <definedName name="RenewalConcYear5">#REF!</definedName>
    <definedName name="RenewalRate" localSheetId="1">#REF!</definedName>
    <definedName name="RenewalRate" localSheetId="0">#REF!</definedName>
    <definedName name="RenewalRate">#REF!</definedName>
    <definedName name="RenewalsYear1" localSheetId="1">#REF!</definedName>
    <definedName name="RenewalsYear1" localSheetId="0">#REF!</definedName>
    <definedName name="RenewalsYear1">#REF!</definedName>
    <definedName name="RenewalsYear2" localSheetId="1">#REF!</definedName>
    <definedName name="RenewalsYear2" localSheetId="0">#REF!</definedName>
    <definedName name="RenewalsYear2">#REF!</definedName>
    <definedName name="RenewalsYear3" localSheetId="1">#REF!</definedName>
    <definedName name="RenewalsYear3" localSheetId="0">#REF!</definedName>
    <definedName name="RenewalsYear3">#REF!</definedName>
    <definedName name="RenewalsYear4" localSheetId="1">#REF!</definedName>
    <definedName name="RenewalsYear4" localSheetId="0">#REF!</definedName>
    <definedName name="RenewalsYear4">#REF!</definedName>
    <definedName name="RenewalsYear5" localSheetId="1">#REF!</definedName>
    <definedName name="RenewalsYear5" localSheetId="0">#REF!</definedName>
    <definedName name="RenewalsYear5">#REF!</definedName>
    <definedName name="Reno\Unit">#REF!</definedName>
    <definedName name="ReNOIAvgPptys" localSheetId="1">#REF!</definedName>
    <definedName name="ReNOIAvgPptys" localSheetId="0">#REF!</definedName>
    <definedName name="ReNOIAvgPptys">#REF!</definedName>
    <definedName name="ReNOItoReRev" localSheetId="1">#REF!</definedName>
    <definedName name="ReNOItoReRev" localSheetId="0">#REF!</definedName>
    <definedName name="ReNOItoReRev">#REF!</definedName>
    <definedName name="Renovation" localSheetId="1">#REF!</definedName>
    <definedName name="Renovation" localSheetId="0">#REF!</definedName>
    <definedName name="Renovation">#REF!</definedName>
    <definedName name="RenovationBumps" localSheetId="1" hidden="1">#REF!</definedName>
    <definedName name="RenovationBumps" localSheetId="0" hidden="1">#REF!</definedName>
    <definedName name="RenovationBumps" hidden="1">#REF!</definedName>
    <definedName name="RenovationCost" localSheetId="1" hidden="1">#REF!</definedName>
    <definedName name="RenovationCost" localSheetId="0" hidden="1">#REF!</definedName>
    <definedName name="RenovationCost" hidden="1">#REF!</definedName>
    <definedName name="RenovationIRR" localSheetId="1" hidden="1">#REF!</definedName>
    <definedName name="RenovationIRR" localSheetId="0" hidden="1">#REF!</definedName>
    <definedName name="RenovationIRR" hidden="1">#REF!</definedName>
    <definedName name="RenovationROI" localSheetId="1" hidden="1">#REF!</definedName>
    <definedName name="RenovationROI" localSheetId="0" hidden="1">#REF!</definedName>
    <definedName name="RenovationROI" hidden="1">#REF!</definedName>
    <definedName name="RenovationString">#REF!</definedName>
    <definedName name="RenovCostSensitivityInput" localSheetId="1" hidden="1">#REF!</definedName>
    <definedName name="RenovCostSensitivityInput" localSheetId="0" hidden="1">#REF!</definedName>
    <definedName name="RenovCostSensitivityInput" hidden="1">#REF!</definedName>
    <definedName name="RenovCostsInfl" localSheetId="1" hidden="1">#REF!</definedName>
    <definedName name="RenovCostsInfl" localSheetId="0" hidden="1">#REF!</definedName>
    <definedName name="RenovCostsInfl" hidden="1">#REF!</definedName>
    <definedName name="RenovMetricsLabels" localSheetId="1" hidden="1">#REF!</definedName>
    <definedName name="RenovMetricsLabels" localSheetId="0" hidden="1">#REF!</definedName>
    <definedName name="RenovMetricsLabels" hidden="1">#REF!</definedName>
    <definedName name="RenovPremiumSensitivityInput" localSheetId="1" hidden="1">#REF!</definedName>
    <definedName name="RenovPremiumSensitivityInput" localSheetId="0" hidden="1">#REF!</definedName>
    <definedName name="RenovPremiumSensitivityInput" hidden="1">#REF!</definedName>
    <definedName name="RENT">#REF!</definedName>
    <definedName name="Rent_Assumptions">#REF!</definedName>
    <definedName name="rent_incr2">#REF!</definedName>
    <definedName name="rent_incr3">#REF!</definedName>
    <definedName name="rent_incr4">#REF!</definedName>
    <definedName name="rent_incr5">#REF!</definedName>
    <definedName name="Rent_lessVacant" localSheetId="1">#REF!</definedName>
    <definedName name="Rent_lessVacant" localSheetId="0">#REF!</definedName>
    <definedName name="Rent_lessVacant">#REF!</definedName>
    <definedName name="Rent_psf" localSheetId="1">#REF!</definedName>
    <definedName name="Rent_psf" localSheetId="0">#REF!</definedName>
    <definedName name="Rent_psf">#REF!</definedName>
    <definedName name="RENT_ROLL">#REF!</definedName>
    <definedName name="RENT601" localSheetId="19" hidden="1">#REF!</definedName>
    <definedName name="RENT601" localSheetId="15" hidden="1">#REF!</definedName>
    <definedName name="RENT601" localSheetId="17" hidden="1">#REF!</definedName>
    <definedName name="RENT601" localSheetId="18" hidden="1">#REF!</definedName>
    <definedName name="RENT601" localSheetId="13" hidden="1">#REF!</definedName>
    <definedName name="RENT601" localSheetId="9" hidden="1">#REF!</definedName>
    <definedName name="RENT601" localSheetId="11" hidden="1">#REF!</definedName>
    <definedName name="RENT601" localSheetId="12" hidden="1">#REF!</definedName>
    <definedName name="RENT601" localSheetId="7" hidden="1">#REF!</definedName>
    <definedName name="RENT601" localSheetId="3" hidden="1">#REF!</definedName>
    <definedName name="RENT601" localSheetId="5" hidden="1">#REF!</definedName>
    <definedName name="RENT601" localSheetId="6" hidden="1">#REF!</definedName>
    <definedName name="RENT601" hidden="1">#REF!</definedName>
    <definedName name="RentalRevtoRev">#REF!</definedName>
    <definedName name="RentIncrease">#REF!</definedName>
    <definedName name="RentNOIAvgPptys">#REF!</definedName>
    <definedName name="RentNOItoRents">#REF!</definedName>
    <definedName name="RentRoll" localSheetId="19">#REF!</definedName>
    <definedName name="RentRoll" localSheetId="17">#REF!</definedName>
    <definedName name="RentRoll" localSheetId="13">#REF!</definedName>
    <definedName name="RentRoll" localSheetId="11">#REF!</definedName>
    <definedName name="RentRoll" localSheetId="7">#REF!</definedName>
    <definedName name="RentRoll" localSheetId="5">#REF!</definedName>
    <definedName name="RentRoll">#REF!</definedName>
    <definedName name="RentRollDateStamp" localSheetId="1" hidden="1">#REF!</definedName>
    <definedName name="RentRollDateStamp" localSheetId="0" hidden="1">#REF!</definedName>
    <definedName name="RentRollDateStamp" hidden="1">#REF!</definedName>
    <definedName name="RentRollLTLRate" localSheetId="1" hidden="1">#REF!</definedName>
    <definedName name="RentRollLTLRate" localSheetId="0" hidden="1">#REF!</definedName>
    <definedName name="RentRollLTLRate" hidden="1">#REF!</definedName>
    <definedName name="RentRollNonRevenueRate" localSheetId="1" hidden="1">#REF!</definedName>
    <definedName name="RentRollNonRevenueRate" localSheetId="0" hidden="1">#REF!</definedName>
    <definedName name="RentRollNonRevenueRate" hidden="1">#REF!</definedName>
    <definedName name="RentRollVacancyRate" localSheetId="1" hidden="1">#REF!</definedName>
    <definedName name="RentRollVacancyRate" localSheetId="0" hidden="1">#REF!</definedName>
    <definedName name="RentRollVacancyRate" hidden="1">#REF!</definedName>
    <definedName name="rents">#REF!</definedName>
    <definedName name="RentsAvgPptys">#REF!</definedName>
    <definedName name="RENTSET">#REF!</definedName>
    <definedName name="RentType">#REF!</definedName>
    <definedName name="RentUpInput">#REF!</definedName>
    <definedName name="REO" localSheetId="1"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 localSheetId="0"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S" localSheetId="1" hidden="1">{#N/A,#N/A,FALSE,"Income";#N/A,#N/A,FALSE,"Expenses";#N/A,#N/A,FALSE,"Loan Options";#N/A,#N/A,FALSE,"Sources &amp; Uses";#N/A,#N/A,FALSE,"Spreadsheet";#N/A,#N/A,FALSE,"Exec. Summ";#N/A,#N/A,FALSE,"Bond ";#N/A,#N/A,FALSE,"Worksheet"}</definedName>
    <definedName name="REOS" localSheetId="0" hidden="1">{#N/A,#N/A,FALSE,"Income";#N/A,#N/A,FALSE,"Expenses";#N/A,#N/A,FALSE,"Loan Options";#N/A,#N/A,FALSE,"Sources &amp; Uses";#N/A,#N/A,FALSE,"Spreadsheet";#N/A,#N/A,FALSE,"Exec. Summ";#N/A,#N/A,FALSE,"Bond ";#N/A,#N/A,FALSE,"Worksheet"}</definedName>
    <definedName name="REOS" hidden="1">{#N/A,#N/A,FALSE,"Income";#N/A,#N/A,FALSE,"Expenses";#N/A,#N/A,FALSE,"Loan Options";#N/A,#N/A,FALSE,"Sources &amp; Uses";#N/A,#N/A,FALSE,"Spreadsheet";#N/A,#N/A,FALSE,"Exec. Summ";#N/A,#N/A,FALSE,"Bond ";#N/A,#N/A,FALSE,"Worksheet"}</definedName>
    <definedName name="RepairMaintenanceNotes" localSheetId="1" hidden="1">#REF!</definedName>
    <definedName name="RepairMaintenanceNotes" localSheetId="0" hidden="1">#REF!</definedName>
    <definedName name="RepairMaintenanceNotes" hidden="1">#REF!</definedName>
    <definedName name="ReplacementReserves">#REF!</definedName>
    <definedName name="ReplacementReservesNotes" localSheetId="1" hidden="1">#REF!</definedName>
    <definedName name="ReplacementReservesNotes" localSheetId="0" hidden="1">#REF!</definedName>
    <definedName name="ReplacementReservesNotes" hidden="1">#REF!</definedName>
    <definedName name="report" localSheetId="1" hidden="1">{#N/A,#N/A,FALSE,"Summary";#N/A,#N/A,FALSE,"Assumptions";#N/A,#N/A,FALSE,"Cash Flow";#N/A,#N/A,FALSE,"Residual Calculation";#N/A,#N/A,FALSE,"Pricing Matrix";#N/A,#N/A,FALSE,"Pricing Matrix II";#N/A,#N/A,FALSE,"Expiration Schedule"}</definedName>
    <definedName name="report" localSheetId="0" hidden="1">{#N/A,#N/A,FALSE,"Summary";#N/A,#N/A,FALSE,"Assumptions";#N/A,#N/A,FALSE,"Cash Flow";#N/A,#N/A,FALSE,"Residual Calculation";#N/A,#N/A,FALSE,"Pricing Matrix";#N/A,#N/A,FALSE,"Pricing Matrix II";#N/A,#N/A,FALSE,"Expiration Schedule"}</definedName>
    <definedName name="report" hidden="1">{#N/A,#N/A,FALSE,"Summary";#N/A,#N/A,FALSE,"Assumptions";#N/A,#N/A,FALSE,"Cash Flow";#N/A,#N/A,FALSE,"Residual Calculation";#N/A,#N/A,FALSE,"Pricing Matrix";#N/A,#N/A,FALSE,"Pricing Matrix II";#N/A,#N/A,FALSE,"Expiration Schedule"}</definedName>
    <definedName name="report1" localSheetId="1" hidden="1">{#N/A,#N/A,FALSE,"Summary";#N/A,#N/A,FALSE,"Assumptions";#N/A,#N/A,FALSE,"Cash Flow";#N/A,#N/A,FALSE,"Residual Calculation";#N/A,#N/A,FALSE,"Pricing Matrix";#N/A,#N/A,FALSE,"Pricing Matrix II";#N/A,#N/A,FALSE,"Expiration Schedule"}</definedName>
    <definedName name="report1" localSheetId="18" hidden="1">{#N/A,#N/A,FALSE,"Summary";#N/A,#N/A,FALSE,"Assumptions";#N/A,#N/A,FALSE,"Cash Flow";#N/A,#N/A,FALSE,"Residual Calculation";#N/A,#N/A,FALSE,"Pricing Matrix";#N/A,#N/A,FALSE,"Pricing Matrix II";#N/A,#N/A,FALSE,"Expiration Schedule"}</definedName>
    <definedName name="report1" localSheetId="12" hidden="1">{#N/A,#N/A,FALSE,"Summary";#N/A,#N/A,FALSE,"Assumptions";#N/A,#N/A,FALSE,"Cash Flow";#N/A,#N/A,FALSE,"Residual Calculation";#N/A,#N/A,FALSE,"Pricing Matrix";#N/A,#N/A,FALSE,"Pricing Matrix II";#N/A,#N/A,FALSE,"Expiration Schedule"}</definedName>
    <definedName name="report1" localSheetId="6" hidden="1">{#N/A,#N/A,FALSE,"Summary";#N/A,#N/A,FALSE,"Assumptions";#N/A,#N/A,FALSE,"Cash Flow";#N/A,#N/A,FALSE,"Residual Calculation";#N/A,#N/A,FALSE,"Pricing Matrix";#N/A,#N/A,FALSE,"Pricing Matrix II";#N/A,#N/A,FALSE,"Expiration Schedule"}</definedName>
    <definedName name="report1" localSheetId="0" hidden="1">{#N/A,#N/A,FALSE,"Summary";#N/A,#N/A,FALSE,"Assumptions";#N/A,#N/A,FALSE,"Cash Flow";#N/A,#N/A,FALSE,"Residual Calculation";#N/A,#N/A,FALSE,"Pricing Matrix";#N/A,#N/A,FALSE,"Pricing Matrix II";#N/A,#N/A,FALSE,"Expiration Schedule"}</definedName>
    <definedName name="report1" hidden="1">{#N/A,#N/A,FALSE,"Summary";#N/A,#N/A,FALSE,"Assumptions";#N/A,#N/A,FALSE,"Cash Flow";#N/A,#N/A,FALSE,"Residual Calculation";#N/A,#N/A,FALSE,"Pricing Matrix";#N/A,#N/A,FALSE,"Pricing Matrix II";#N/A,#N/A,FALSE,"Expiration Schedule"}</definedName>
    <definedName name="report5" localSheetId="1" hidden="1">{#N/A,#N/A,FALSE,"Summary";#N/A,#N/A,FALSE,"Assumptions";#N/A,#N/A,FALSE,"Cash Flow";#N/A,#N/A,FALSE,"Residual Calculation";#N/A,#N/A,FALSE,"Pricing Matrix";#N/A,#N/A,FALSE,"Pricing Matrix II";#N/A,#N/A,FALSE,"Expiration Schedule"}</definedName>
    <definedName name="report5" localSheetId="18" hidden="1">{#N/A,#N/A,FALSE,"Summary";#N/A,#N/A,FALSE,"Assumptions";#N/A,#N/A,FALSE,"Cash Flow";#N/A,#N/A,FALSE,"Residual Calculation";#N/A,#N/A,FALSE,"Pricing Matrix";#N/A,#N/A,FALSE,"Pricing Matrix II";#N/A,#N/A,FALSE,"Expiration Schedule"}</definedName>
    <definedName name="report5" localSheetId="12" hidden="1">{#N/A,#N/A,FALSE,"Summary";#N/A,#N/A,FALSE,"Assumptions";#N/A,#N/A,FALSE,"Cash Flow";#N/A,#N/A,FALSE,"Residual Calculation";#N/A,#N/A,FALSE,"Pricing Matrix";#N/A,#N/A,FALSE,"Pricing Matrix II";#N/A,#N/A,FALSE,"Expiration Schedule"}</definedName>
    <definedName name="report5" localSheetId="6" hidden="1">{#N/A,#N/A,FALSE,"Summary";#N/A,#N/A,FALSE,"Assumptions";#N/A,#N/A,FALSE,"Cash Flow";#N/A,#N/A,FALSE,"Residual Calculation";#N/A,#N/A,FALSE,"Pricing Matrix";#N/A,#N/A,FALSE,"Pricing Matrix II";#N/A,#N/A,FALSE,"Expiration Schedule"}</definedName>
    <definedName name="report5" localSheetId="0" hidden="1">{#N/A,#N/A,FALSE,"Summary";#N/A,#N/A,FALSE,"Assumptions";#N/A,#N/A,FALSE,"Cash Flow";#N/A,#N/A,FALSE,"Residual Calculation";#N/A,#N/A,FALSE,"Pricing Matrix";#N/A,#N/A,FALSE,"Pricing Matrix II";#N/A,#N/A,FALSE,"Expiration Schedule"}</definedName>
    <definedName name="report5" hidden="1">{#N/A,#N/A,FALSE,"Summary";#N/A,#N/A,FALSE,"Assumptions";#N/A,#N/A,FALSE,"Cash Flow";#N/A,#N/A,FALSE,"Residual Calculation";#N/A,#N/A,FALSE,"Pricing Matrix";#N/A,#N/A,FALSE,"Pricing Matrix II";#N/A,#N/A,FALSE,"Expiration Schedule"}</definedName>
    <definedName name="ReportingPeriod">"1202"</definedName>
    <definedName name="ReqLoanAmt" localSheetId="1">#REF!</definedName>
    <definedName name="ReqLoanAmt" localSheetId="0">#REF!</definedName>
    <definedName name="ReqLoanAmt">#REF!</definedName>
    <definedName name="ReqLTV" localSheetId="1">#REF!</definedName>
    <definedName name="ReqLTV" localSheetId="0">#REF!</definedName>
    <definedName name="ReqLTV">#REF!</definedName>
    <definedName name="ReserveInflationMethod" localSheetId="1" hidden="1">#REF!</definedName>
    <definedName name="ReserveInflationMethod" localSheetId="0" hidden="1">#REF!</definedName>
    <definedName name="ReserveInflationMethod" hidden="1">#REF!</definedName>
    <definedName name="ResetItemView">#N/A</definedName>
    <definedName name="residual" localSheetId="1">#REF!</definedName>
    <definedName name="residual" localSheetId="17">#REF!</definedName>
    <definedName name="residual" localSheetId="18">#REF!</definedName>
    <definedName name="residual" localSheetId="11">#REF!</definedName>
    <definedName name="residual" localSheetId="12">#REF!</definedName>
    <definedName name="residual" localSheetId="5">#REF!</definedName>
    <definedName name="residual" localSheetId="6">#REF!</definedName>
    <definedName name="residual" localSheetId="0">#REF!</definedName>
    <definedName name="residual">#REF!</definedName>
    <definedName name="Restricted_Shares_After">#REF!</definedName>
    <definedName name="RET01_ConstMonths" localSheetId="1">#REF!</definedName>
    <definedName name="RET01_ConstMonths" localSheetId="0">#REF!</definedName>
    <definedName name="RET01_ConstMonths">#REF!</definedName>
    <definedName name="RET01_ConstStartDate" localSheetId="1">#REF!</definedName>
    <definedName name="RET01_ConstStartDate" localSheetId="0">#REF!</definedName>
    <definedName name="RET01_ConstStartDate">#REF!</definedName>
    <definedName name="RET01_OpsStartDate" localSheetId="1">#REF!</definedName>
    <definedName name="RET01_OpsStartDate" localSheetId="0">#REF!</definedName>
    <definedName name="RET01_OpsStartDate">#REF!</definedName>
    <definedName name="Retained_Assets_MHC" localSheetId="1">#REF!</definedName>
    <definedName name="Retained_Assets_MHC" localSheetId="0">#REF!</definedName>
    <definedName name="Retained_Assets_MHC">#REF!</definedName>
    <definedName name="REtaxFromDev">#REF!</definedName>
    <definedName name="retha" hidden="1">#REF!</definedName>
    <definedName name="RETInfRate" localSheetId="1" hidden="1">#REF!</definedName>
    <definedName name="RETInfRate" localSheetId="0" hidden="1">#REF!</definedName>
    <definedName name="RETInfRate" hidden="1">#REF!</definedName>
    <definedName name="retl" localSheetId="1" hidden="1">#REF!</definedName>
    <definedName name="retl" localSheetId="0" hidden="1">#REF!</definedName>
    <definedName name="retl" hidden="1">#REF!</definedName>
    <definedName name="RETReimb" localSheetId="1" hidden="1">#REF!</definedName>
    <definedName name="RETReimb" localSheetId="0" hidden="1">#REF!</definedName>
    <definedName name="RETReimb" hidden="1">#REF!</definedName>
    <definedName name="RETURN">#REF!</definedName>
    <definedName name="RevenueInpMethodType" localSheetId="1" hidden="1">#REF!</definedName>
    <definedName name="RevenueInpMethodType" localSheetId="0" hidden="1">#REF!</definedName>
    <definedName name="RevenueInpMethodType" hidden="1">#REF!</definedName>
    <definedName name="RevenueInpMethodTypeOld" localSheetId="1" hidden="1">#REF!</definedName>
    <definedName name="RevenueInpMethodTypeOld" localSheetId="0" hidden="1">#REF!</definedName>
    <definedName name="RevenueInpMethodTypeOld" hidden="1">#REF!</definedName>
    <definedName name="RevenueInpMethodTypeOverride" localSheetId="1" hidden="1">#REF!</definedName>
    <definedName name="RevenueInpMethodTypeOverride" localSheetId="0" hidden="1">#REF!</definedName>
    <definedName name="RevenueInpMethodTypeOverride" hidden="1">#REF!</definedName>
    <definedName name="RevenuePage1">#REF!</definedName>
    <definedName name="RevenuePage2">#REF!</definedName>
    <definedName name="RevenuePage3">#REF!</definedName>
    <definedName name="reversion">#REF!</definedName>
    <definedName name="ReversionNOI" localSheetId="1" hidden="1">#REF!</definedName>
    <definedName name="ReversionNOI" localSheetId="0" hidden="1">#REF!</definedName>
    <definedName name="ReversionNOI" hidden="1">#REF!</definedName>
    <definedName name="ReversionNOILessTaxes" localSheetId="1" hidden="1">SUM(#REF!,#REF!,#REF!,#REF!,#REF!,#REF!,#REF!)</definedName>
    <definedName name="ReversionNOILessTaxes" localSheetId="0" hidden="1">SUM(#REF!,#REF!,#REF!,#REF!,#REF!,#REF!,#REF!)</definedName>
    <definedName name="ReversionNOILessTaxes" hidden="1">SUM(#REF!,#REF!,#REF!,#REF!,#REF!,#REF!,#REF!)</definedName>
    <definedName name="ReversionReserveInflMethod" localSheetId="1" hidden="1">#REF!</definedName>
    <definedName name="ReversionReserveInflMethod" localSheetId="0" hidden="1">#REF!</definedName>
    <definedName name="ReversionReserveInflMethod" hidden="1">#REF!</definedName>
    <definedName name="ReversionTaxExpInput" localSheetId="1" hidden="1">#REF!</definedName>
    <definedName name="ReversionTaxExpInput" localSheetId="0" hidden="1">#REF!</definedName>
    <definedName name="ReversionTaxExpInput" hidden="1">#REF!</definedName>
    <definedName name="ReversionYear" localSheetId="1" hidden="1">#REF!</definedName>
    <definedName name="ReversionYear" localSheetId="0" hidden="1">#REF!</definedName>
    <definedName name="ReversionYear" hidden="1">#REF!</definedName>
    <definedName name="RevFromDev">#REF!</definedName>
    <definedName name="Revolver">#REF!</definedName>
    <definedName name="Revolver_Draw">#REF!</definedName>
    <definedName name="Revolver_Interest">#REF!</definedName>
    <definedName name="revolver_opt" localSheetId="1" hidden="1">#REF!</definedName>
    <definedName name="revolver_opt" localSheetId="0" hidden="1">#REF!</definedName>
    <definedName name="revolver_opt" hidden="1">#REF!</definedName>
    <definedName name="rgdhgsrt" localSheetId="1" hidden="1">{"Assump",#N/A,TRUE,"Proforma";"first",#N/A,TRUE,"Proforma";"second",#N/A,TRUE,"Proforma";"lease1",#N/A,TRUE,"Proforma";"lease2",#N/A,TRUE,"Proforma"}</definedName>
    <definedName name="rgdhgsrt" localSheetId="0" hidden="1">{"Assump",#N/A,TRUE,"Proforma";"first",#N/A,TRUE,"Proforma";"second",#N/A,TRUE,"Proforma";"lease1",#N/A,TRUE,"Proforma";"lease2",#N/A,TRUE,"Proforma"}</definedName>
    <definedName name="rgdhgsrt" hidden="1">{"Assump",#N/A,TRUE,"Proforma";"first",#N/A,TRUE,"Proforma";"second",#N/A,TRUE,"Proforma";"lease1",#N/A,TRUE,"Proforma";"lease2",#N/A,TRUE,"Proforma"}</definedName>
    <definedName name="rgerg" localSheetId="1" hidden="1">{"Investor",#N/A,FALSE,"Model";"Property",#N/A,FALSE,"Model";"Incentive Taxes",#N/A,FALSE,"Model"}</definedName>
    <definedName name="rgerg" localSheetId="0" hidden="1">{"Investor",#N/A,FALSE,"Model";"Property",#N/A,FALSE,"Model";"Incentive Taxes",#N/A,FALSE,"Model"}</definedName>
    <definedName name="rgerg" hidden="1">{"Investor",#N/A,FALSE,"Model";"Property",#N/A,FALSE,"Model";"Incentive Taxes",#N/A,FALSE,"Model"}</definedName>
    <definedName name="rgytj" localSheetId="1">[0]!is1b,[0]!is1c,[0]!STATS2,[0]!STATS3</definedName>
    <definedName name="rgytj" localSheetId="0">[0]!is1b,[0]!is1c,[0]!STATS2,[0]!STATS3</definedName>
    <definedName name="rgytj">[0]!is1b,[0]!is1c,[0]!STATS2,[0]!STATS3</definedName>
    <definedName name="RID" localSheetId="1">#REF!</definedName>
    <definedName name="RID" localSheetId="0">#REF!</definedName>
    <definedName name="RID">#REF!</definedName>
    <definedName name="RIDivest" localSheetId="1">#REF!</definedName>
    <definedName name="RIDivest" localSheetId="0">#REF!</definedName>
    <definedName name="RIDivest">#REF!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1">[0]!is1b,[0]!is1c,[0]!STATS2,[0]!STATS3</definedName>
    <definedName name="rl" localSheetId="0">[0]!is1b,[0]!is1c,[0]!STATS2,[0]!STATS3</definedName>
    <definedName name="rl">[0]!is1b,[0]!is1c,[0]!STATS2,[0]!STATS3</definedName>
    <definedName name="rlk" localSheetId="1">[0]!is1b,[0]!is1c,[0]!STATS2,[0]!STATS3</definedName>
    <definedName name="rlk" localSheetId="0">[0]!is1b,[0]!is1c,[0]!STATS2,[0]!STATS3</definedName>
    <definedName name="rlk">[0]!is1b,[0]!is1c,[0]!STATS2,[0]!STATS3</definedName>
    <definedName name="rlw" localSheetId="1">[0]!is1b,[0]!is1c,[0]!STATS2,[0]!STATS3</definedName>
    <definedName name="rlw" localSheetId="0">[0]!is1b,[0]!is1c,[0]!STATS2,[0]!STATS3</definedName>
    <definedName name="rlw">[0]!is1b,[0]!is1c,[0]!STATS2,[0]!STATS3</definedName>
    <definedName name="RMExpLinesExCustom" localSheetId="1" hidden="1">#REF!</definedName>
    <definedName name="RMExpLinesExCustom" localSheetId="0" hidden="1">#REF!</definedName>
    <definedName name="RMExpLinesExCustom" hidden="1">#REF!</definedName>
    <definedName name="RMHistExpAlloc" localSheetId="1" hidden="1">#REF!</definedName>
    <definedName name="RMHistExpAlloc" localSheetId="0" hidden="1">#REF!</definedName>
    <definedName name="RMHistExpAlloc" hidden="1">#REF!</definedName>
    <definedName name="RMHistExpenseCategory" localSheetId="1" hidden="1">#REF!</definedName>
    <definedName name="RMHistExpenseCategory" localSheetId="0" hidden="1">#REF!</definedName>
    <definedName name="RMHistExpenseCategory" hidden="1">#REF!</definedName>
    <definedName name="RMMainCat" localSheetId="1" hidden="1">#REF!</definedName>
    <definedName name="RMMainCat" localSheetId="0" hidden="1">#REF!</definedName>
    <definedName name="RMMainCat" hidden="1">#REF!</definedName>
    <definedName name="rms">#REF!</definedName>
    <definedName name="rmz">#REF!</definedName>
    <definedName name="rngCategoryDesc" localSheetId="1">#REF!</definedName>
    <definedName name="rngCategoryDesc" localSheetId="0">#REF!</definedName>
    <definedName name="rngCategoryDesc">#REF!</definedName>
    <definedName name="rngReExpand" localSheetId="1">#REF!</definedName>
    <definedName name="rngReExpand" localSheetId="0">#REF!</definedName>
    <definedName name="rngReExpand">#REF!</definedName>
    <definedName name="rngTimeDesc" localSheetId="1">#REF!</definedName>
    <definedName name="rngTimeDesc" localSheetId="0">#REF!</definedName>
    <definedName name="rngTimeDesc">#REF!</definedName>
    <definedName name="ROACE" localSheetId="1"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ROACE" localSheetId="0"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ROACE"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ROCKVILLE">#REF!</definedName>
    <definedName name="Rollover" localSheetId="19">#REF!</definedName>
    <definedName name="Rollover" localSheetId="15">#REF!</definedName>
    <definedName name="Rollover" localSheetId="17">#REF!</definedName>
    <definedName name="Rollover" localSheetId="18">#REF!</definedName>
    <definedName name="Rollover" localSheetId="13">#REF!</definedName>
    <definedName name="Rollover" localSheetId="9">#REF!</definedName>
    <definedName name="Rollover" localSheetId="11">#REF!</definedName>
    <definedName name="Rollover" localSheetId="12">#REF!</definedName>
    <definedName name="Rollover" localSheetId="7">#REF!</definedName>
    <definedName name="Rollover" localSheetId="3">#REF!</definedName>
    <definedName name="Rollover" localSheetId="5">#REF!</definedName>
    <definedName name="Rollover" localSheetId="6">#REF!</definedName>
    <definedName name="Rollover">#REF!</definedName>
    <definedName name="rollover_year1_market_rent" localSheetId="1">#REF!</definedName>
    <definedName name="rollover_year1_market_rent" localSheetId="0">#REF!</definedName>
    <definedName name="rollover_year1_market_rent">#REF!</definedName>
    <definedName name="rollover_year10_market_rent" localSheetId="1">#REF!</definedName>
    <definedName name="rollover_year10_market_rent" localSheetId="0">#REF!</definedName>
    <definedName name="rollover_year10_market_rent">#REF!</definedName>
    <definedName name="rollover_year11_market_rent" localSheetId="1">#REF!</definedName>
    <definedName name="rollover_year11_market_rent" localSheetId="0">#REF!</definedName>
    <definedName name="rollover_year11_market_rent">#REF!</definedName>
    <definedName name="rollover_year12_nmarket_rent" localSheetId="1">#REF!</definedName>
    <definedName name="rollover_year12_nmarket_rent" localSheetId="0">#REF!</definedName>
    <definedName name="rollover_year12_nmarket_rent">#REF!</definedName>
    <definedName name="rollover_year2_market_rent" localSheetId="1">#REF!</definedName>
    <definedName name="rollover_year2_market_rent" localSheetId="0">#REF!</definedName>
    <definedName name="rollover_year2_market_rent">#REF!</definedName>
    <definedName name="rollover_year3_market_rent" localSheetId="1">#REF!</definedName>
    <definedName name="rollover_year3_market_rent" localSheetId="0">#REF!</definedName>
    <definedName name="rollover_year3_market_rent">#REF!</definedName>
    <definedName name="rollover_year4_market_rent" localSheetId="1">#REF!</definedName>
    <definedName name="rollover_year4_market_rent" localSheetId="0">#REF!</definedName>
    <definedName name="rollover_year4_market_rent">#REF!</definedName>
    <definedName name="rollover_year5_market_rent" localSheetId="1">#REF!</definedName>
    <definedName name="rollover_year5_market_rent" localSheetId="0">#REF!</definedName>
    <definedName name="rollover_year5_market_rent">#REF!</definedName>
    <definedName name="rollover_year6_market_rent" localSheetId="1">#REF!</definedName>
    <definedName name="rollover_year6_market_rent" localSheetId="0">#REF!</definedName>
    <definedName name="rollover_year6_market_rent">#REF!</definedName>
    <definedName name="rollover_year7_market_rent" localSheetId="1">#REF!</definedName>
    <definedName name="rollover_year7_market_rent" localSheetId="0">#REF!</definedName>
    <definedName name="rollover_year7_market_rent">#REF!</definedName>
    <definedName name="rollover_year8_market_rent" localSheetId="1">#REF!</definedName>
    <definedName name="rollover_year8_market_rent" localSheetId="0">#REF!</definedName>
    <definedName name="rollover_year8_market_rent">#REF!</definedName>
    <definedName name="rollover_year9_market_rent" localSheetId="1">#REF!</definedName>
    <definedName name="rollover_year9_market_rent" localSheetId="0">#REF!</definedName>
    <definedName name="rollover_year9_market_rent">#REF!</definedName>
    <definedName name="Roof" localSheetId="1" hidden="1">{"Roofs Page 1",#N/A,FALSE,"Roof Outline";"Roofs Page 2",#N/A,FALSE,"Roof Outline"}</definedName>
    <definedName name="Roof" localSheetId="0" hidden="1">{"Roofs Page 1",#N/A,FALSE,"Roof Outline";"Roofs Page 2",#N/A,FALSE,"Roof Outline"}</definedName>
    <definedName name="Roof" hidden="1">{"Roofs Page 1",#N/A,FALSE,"Roof Outline";"Roofs Page 2",#N/A,FALSE,"Roof Outline"}</definedName>
    <definedName name="room_count" localSheetId="1">#REF!</definedName>
    <definedName name="room_count" localSheetId="0">#REF!</definedName>
    <definedName name="room_count">#REF!</definedName>
    <definedName name="Rooms" localSheetId="15">#REF!</definedName>
    <definedName name="Rooms" localSheetId="17">#REF!</definedName>
    <definedName name="Rooms" localSheetId="18">#REF!</definedName>
    <definedName name="Rooms" localSheetId="9">#REF!</definedName>
    <definedName name="Rooms" localSheetId="11">#REF!</definedName>
    <definedName name="Rooms" localSheetId="12">#REF!</definedName>
    <definedName name="Rooms" localSheetId="3">#REF!</definedName>
    <definedName name="Rooms" localSheetId="5">#REF!</definedName>
    <definedName name="Rooms" localSheetId="6">#REF!</definedName>
    <definedName name="Rooms">#REF!</definedName>
    <definedName name="Rooms_Sold">#REF!</definedName>
    <definedName name="round">1</definedName>
    <definedName name="RR" localSheetId="1">[0]!is1b,[0]!is1c,[0]!STATS2,[0]!STATS3</definedName>
    <definedName name="RR" localSheetId="0">[0]!is1b,[0]!is1c,[0]!STATS2,[0]!STATS3</definedName>
    <definedName name="RR">[0]!is1b,[0]!is1c,[0]!STATS2,[0]!STATS3</definedName>
    <definedName name="RRBegin" localSheetId="1">#REF!</definedName>
    <definedName name="RRBegin" localSheetId="0">#REF!</definedName>
    <definedName name="RRBegin">#REF!</definedName>
    <definedName name="RRDateForExpirationTable" localSheetId="1" hidden="1">#REF!</definedName>
    <definedName name="RRDateForExpirationTable" localSheetId="0" hidden="1">#REF!</definedName>
    <definedName name="RRDateForExpirationTable" hidden="1">#REF!</definedName>
    <definedName name="RREnd">#REF!</definedName>
    <definedName name="RRLeaseType">#REF!</definedName>
    <definedName name="rrr"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rrr"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rr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RRSF">#REF!</definedName>
    <definedName name="RRSuite">#REF!</definedName>
    <definedName name="rrt" localSheetId="1" hidden="1">{"new",#N/A,FALSE,"D";"PROFORMA",#N/A,FALSE,"A";"partial 1",#N/A,FALSE,"B";"partial 2",#N/A,FALSE,"B";"partial 3",#N/A,FALSE,"B";"SMALL CF 1",#N/A,FALSE,"C"}</definedName>
    <definedName name="rrt" localSheetId="0" hidden="1">{"new",#N/A,FALSE,"D";"PROFORMA",#N/A,FALSE,"A";"partial 1",#N/A,FALSE,"B";"partial 2",#N/A,FALSE,"B";"partial 3",#N/A,FALSE,"B";"SMALL CF 1",#N/A,FALSE,"C"}</definedName>
    <definedName name="rrt" hidden="1">{"new",#N/A,FALSE,"D";"PROFORMA",#N/A,FALSE,"A";"partial 1",#N/A,FALSE,"B";"partial 2",#N/A,FALSE,"B";"partial 3",#N/A,FALSE,"B";"SMALL CF 1",#N/A,FALSE,"C"}</definedName>
    <definedName name="RRTenant1">#REF!</definedName>
    <definedName name="RRUponExpir">#REF!</definedName>
    <definedName name="RSF" localSheetId="1">#REF!</definedName>
    <definedName name="rsf" localSheetId="18">#REF!</definedName>
    <definedName name="rsf" localSheetId="12">#REF!</definedName>
    <definedName name="rsf" localSheetId="6">#REF!</definedName>
    <definedName name="RSF" localSheetId="0">#REF!</definedName>
    <definedName name="RSF">#REF!</definedName>
    <definedName name="rt" localSheetId="1" hidden="1">{"inputs raw data",#N/A,TRUE,"INPUT"}</definedName>
    <definedName name="rt" localSheetId="18" hidden="1">{"inputs raw data",#N/A,TRUE,"INPUT"}</definedName>
    <definedName name="rt" localSheetId="12" hidden="1">{"inputs raw data",#N/A,TRUE,"INPUT"}</definedName>
    <definedName name="rt" localSheetId="6" hidden="1">{"inputs raw data",#N/A,TRUE,"INPUT"}</definedName>
    <definedName name="rt" localSheetId="0" hidden="1">{"inputs raw data",#N/A,TRUE,"INPUT"}</definedName>
    <definedName name="rt" hidden="1">{"inputs raw data",#N/A,TRUE,"INPUT"}</definedName>
    <definedName name="rt.1">#REF!</definedName>
    <definedName name="rt.10">#REF!</definedName>
    <definedName name="rt.11">#REF!</definedName>
    <definedName name="rt.12">#REF!</definedName>
    <definedName name="rt.13">#REF!</definedName>
    <definedName name="rt.14">#REF!</definedName>
    <definedName name="rt.15">#REF!</definedName>
    <definedName name="rt.2">#REF!</definedName>
    <definedName name="rt.3">#REF!</definedName>
    <definedName name="rt.4">#REF!</definedName>
    <definedName name="rt.5">#REF!</definedName>
    <definedName name="rt.6">#REF!</definedName>
    <definedName name="rt.7">#REF!</definedName>
    <definedName name="rt.8">#REF!</definedName>
    <definedName name="rt.9">#REF!</definedName>
    <definedName name="RT_percent" localSheetId="1">#REF!</definedName>
    <definedName name="RT_percent" localSheetId="0">#REF!</definedName>
    <definedName name="RT_percent">#REF!</definedName>
    <definedName name="rtg">#N/A</definedName>
    <definedName name="rtgb" localSheetId="1">[0]!is1b,[0]!is1c,[0]!STATS2,[0]!STATS3</definedName>
    <definedName name="rtgb" localSheetId="0">[0]!is1b,[0]!is1c,[0]!STATS2,[0]!STATS3</definedName>
    <definedName name="rtgb">[0]!is1b,[0]!is1c,[0]!STATS2,[0]!STATS3</definedName>
    <definedName name="rtgert" localSheetId="1">[0]!is1b,[0]!is1c,[0]!STATS2,[0]!STATS3</definedName>
    <definedName name="rtgert" localSheetId="0">[0]!is1b,[0]!is1c,[0]!STATS2,[0]!STATS3</definedName>
    <definedName name="rtgert">[0]!is1b,[0]!is1c,[0]!STATS2,[0]!STATS3</definedName>
    <definedName name="rtha" localSheetId="1" hidden="1">#REF!</definedName>
    <definedName name="rtha" localSheetId="0" hidden="1">#REF!</definedName>
    <definedName name="rtha" hidden="1">#REF!</definedName>
    <definedName name="rther" localSheetId="1" hidden="1">{"Investor",#N/A,FALSE,"Model";"Property",#N/A,FALSE,"Model";"Incentive Taxes",#N/A,FALSE,"Model"}</definedName>
    <definedName name="rther" localSheetId="0" hidden="1">{"Investor",#N/A,FALSE,"Model";"Property",#N/A,FALSE,"Model";"Incentive Taxes",#N/A,FALSE,"Model"}</definedName>
    <definedName name="rther" hidden="1">{"Investor",#N/A,FALSE,"Model";"Property",#N/A,FALSE,"Model";"Incentive Taxes",#N/A,FALSE,"Model"}</definedName>
    <definedName name="rthsrth" hidden="1">#REF!</definedName>
    <definedName name="rtl" localSheetId="1" hidden="1">#REF!</definedName>
    <definedName name="rtl" localSheetId="0" hidden="1">#REF!</definedName>
    <definedName name="rtl" hidden="1">#REF!</definedName>
    <definedName name="rtrt" localSheetId="1" hidden="1">{"sheet a",#N/A,FALSE,"A";"sheet b 1",#N/A,FALSE,"B";"sheet b 2",#N/A,FALSE,"B"}</definedName>
    <definedName name="rtrt" localSheetId="0" hidden="1">{"sheet a",#N/A,FALSE,"A";"sheet b 1",#N/A,FALSE,"B";"sheet b 2",#N/A,FALSE,"B"}</definedName>
    <definedName name="rtrt" hidden="1">{"sheet a",#N/A,FALSE,"A";"sheet b 1",#N/A,FALSE,"B";"sheet b 2",#N/A,FALSE,"B"}</definedName>
    <definedName name="RTT">#REF!</definedName>
    <definedName name="rtwegvs">#N/A</definedName>
    <definedName name="rtxfdgth" hidden="1">#REF!</definedName>
    <definedName name="rtyf" localSheetId="1">[0]!is1b,[0]!is1c,[0]!STATS2,[0]!STATS3</definedName>
    <definedName name="rtyf" localSheetId="0">[0]!is1b,[0]!is1c,[0]!STATS2,[0]!STATS3</definedName>
    <definedName name="rtyf">[0]!is1b,[0]!is1c,[0]!STATS2,[0]!STATS3</definedName>
    <definedName name="RuleTable" localSheetId="1">#REF!</definedName>
    <definedName name="RuleTable" localSheetId="0">#REF!</definedName>
    <definedName name="RuleTable">#REF!</definedName>
    <definedName name="Run_Downloads">#N/A</definedName>
    <definedName name="RunPool">#N/A</definedName>
    <definedName name="RunPurchase">#N/A</definedName>
    <definedName name="RunSensitivity" localSheetId="1" hidden="1">#REF!</definedName>
    <definedName name="RunSensitivity" localSheetId="0" hidden="1">#REF!</definedName>
    <definedName name="RunSensitivity" hidden="1">#REF!</definedName>
    <definedName name="Rwvu.allocations." hidden="1">#REF!</definedName>
    <definedName name="Rwvu.annual._.hotel." localSheetId="1" hidden="1">#REF!</definedName>
    <definedName name="Rwvu.annual._.hotel." localSheetId="0" hidden="1">#REF!</definedName>
    <definedName name="Rwvu.annual._.hotel." hidden="1">#REF!</definedName>
    <definedName name="Rwvu.bottom._.line." localSheetId="1" hidden="1">#REF!</definedName>
    <definedName name="Rwvu.bottom._.line." localSheetId="0" hidden="1">#REF!</definedName>
    <definedName name="Rwvu.bottom._.line." hidden="1">#REF!</definedName>
    <definedName name="Rwvu.cash._.flow." hidden="1">#REF!</definedName>
    <definedName name="Rwvu.combo." localSheetId="1" hidden="1">#REF!</definedName>
    <definedName name="Rwvu.combo." localSheetId="0" hidden="1">#REF!</definedName>
    <definedName name="Rwvu.combo." hidden="1">#REF!</definedName>
    <definedName name="Rwvu.offsite." hidden="1">#REF!</definedName>
    <definedName name="Rwvu.onsite." hidden="1">#REF!</definedName>
    <definedName name="Rwvu.Sommaire." localSheetId="1" hidden="1">#REF!,#REF!,#REF!,#REF!,#REF!</definedName>
    <definedName name="Rwvu.Sommaire." localSheetId="19" hidden="1">#REF!,#REF!,#REF!,#REF!,#REF!</definedName>
    <definedName name="Rwvu.Sommaire." localSheetId="15" hidden="1">#REF!,#REF!,#REF!,#REF!,#REF!</definedName>
    <definedName name="Rwvu.Sommaire." localSheetId="17" hidden="1">#REF!,#REF!,#REF!,#REF!,#REF!</definedName>
    <definedName name="Rwvu.Sommaire." localSheetId="18" hidden="1">#REF!,#REF!,#REF!,#REF!,#REF!</definedName>
    <definedName name="Rwvu.Sommaire." localSheetId="13" hidden="1">#REF!,#REF!,#REF!,#REF!,#REF!</definedName>
    <definedName name="Rwvu.Sommaire." localSheetId="9" hidden="1">#REF!,#REF!,#REF!,#REF!,#REF!</definedName>
    <definedName name="Rwvu.Sommaire." localSheetId="11" hidden="1">#REF!,#REF!,#REF!,#REF!,#REF!</definedName>
    <definedName name="Rwvu.Sommaire." localSheetId="12" hidden="1">#REF!,#REF!,#REF!,#REF!,#REF!</definedName>
    <definedName name="Rwvu.Sommaire." localSheetId="7" hidden="1">#REF!,#REF!,#REF!,#REF!,#REF!</definedName>
    <definedName name="Rwvu.Sommaire." localSheetId="3" hidden="1">#REF!,#REF!,#REF!,#REF!,#REF!</definedName>
    <definedName name="Rwvu.Sommaire." localSheetId="5" hidden="1">#REF!,#REF!,#REF!,#REF!,#REF!</definedName>
    <definedName name="Rwvu.Sommaire." localSheetId="6" hidden="1">#REF!,#REF!,#REF!,#REF!,#REF!</definedName>
    <definedName name="Rwvu.Sommaire." localSheetId="0" hidden="1">#REF!,#REF!,#REF!,#REF!,#REF!</definedName>
    <definedName name="Rwvu.Sommaire." hidden="1">#REF!,#REF!,#REF!,#REF!,#REF!</definedName>
    <definedName name="rxbtnDetailedAssumptionsInputs" hidden="1">TRUE</definedName>
    <definedName name="rxbtnEnableCalcPurchasePrice" hidden="1">FALSE</definedName>
    <definedName name="rxbtnShowModel" hidden="1">FALSE</definedName>
    <definedName name="s" hidden="1">#REF!</definedName>
    <definedName name="sa" localSheetId="1" hidden="1">{"cap_structure",#N/A,FALSE,"Graph-Mkt Cap";"price",#N/A,FALSE,"Graph-Price";"ebit",#N/A,FALSE,"Graph-EBITDA";"ebitda",#N/A,FALSE,"Graph-EBITDA"}</definedName>
    <definedName name="sa" localSheetId="18" hidden="1">{"cap_structure",#N/A,FALSE,"Graph-Mkt Cap";"price",#N/A,FALSE,"Graph-Price";"ebit",#N/A,FALSE,"Graph-EBITDA";"ebitda",#N/A,FALSE,"Graph-EBITDA"}</definedName>
    <definedName name="sa" localSheetId="12" hidden="1">{"cap_structure",#N/A,FALSE,"Graph-Mkt Cap";"price",#N/A,FALSE,"Graph-Price";"ebit",#N/A,FALSE,"Graph-EBITDA";"ebitda",#N/A,FALSE,"Graph-EBITDA"}</definedName>
    <definedName name="sa" localSheetId="6" hidden="1">{"cap_structure",#N/A,FALSE,"Graph-Mkt Cap";"price",#N/A,FALSE,"Graph-Price";"ebit",#N/A,FALSE,"Graph-EBITDA";"ebitda",#N/A,FALSE,"Graph-EBITDA"}</definedName>
    <definedName name="sa" localSheetId="0" hidden="1">{"cap_structure",#N/A,FALSE,"Graph-Mkt Cap";"price",#N/A,FALSE,"Graph-Price";"ebit",#N/A,FALSE,"Graph-EBITDA";"ebitda",#N/A,FALSE,"Graph-EBITDA"}</definedName>
    <definedName name="sa" hidden="1">{"cap_structure",#N/A,FALSE,"Graph-Mkt Cap";"price",#N/A,FALSE,"Graph-Price";"ebit",#N/A,FALSE,"Graph-EBITDA";"ebitda",#N/A,FALSE,"Graph-EBITDA"}</definedName>
    <definedName name="saa" localSheetId="1" hidden="1">{"rtn",#N/A,FALSE,"RTN";"tables",#N/A,FALSE,"RTN";"cf",#N/A,FALSE,"CF";"stats",#N/A,FALSE,"Stats";"prop",#N/A,FALSE,"Prop"}</definedName>
    <definedName name="saa" localSheetId="18" hidden="1">{"rtn",#N/A,FALSE,"RTN";"tables",#N/A,FALSE,"RTN";"cf",#N/A,FALSE,"CF";"stats",#N/A,FALSE,"Stats";"prop",#N/A,FALSE,"Prop"}</definedName>
    <definedName name="saa" localSheetId="12" hidden="1">{"rtn",#N/A,FALSE,"RTN";"tables",#N/A,FALSE,"RTN";"cf",#N/A,FALSE,"CF";"stats",#N/A,FALSE,"Stats";"prop",#N/A,FALSE,"Prop"}</definedName>
    <definedName name="saa" localSheetId="6" hidden="1">{"rtn",#N/A,FALSE,"RTN";"tables",#N/A,FALSE,"RTN";"cf",#N/A,FALSE,"CF";"stats",#N/A,FALSE,"Stats";"prop",#N/A,FALSE,"Prop"}</definedName>
    <definedName name="saa" localSheetId="0" hidden="1">{"rtn",#N/A,FALSE,"RTN";"tables",#N/A,FALSE,"RTN";"cf",#N/A,FALSE,"CF";"stats",#N/A,FALSE,"Stats";"prop",#N/A,FALSE,"Prop"}</definedName>
    <definedName name="saa" hidden="1">{"rtn",#N/A,FALSE,"RTN";"tables",#N/A,FALSE,"RTN";"cf",#N/A,FALSE,"CF";"stats",#N/A,FALSE,"Stats";"prop",#N/A,FALSE,"Prop"}</definedName>
    <definedName name="sad" localSheetId="1" hidden="1">{"Assump",#N/A,TRUE,"Proforma";"first",#N/A,TRUE,"Proforma";"second",#N/A,TRUE,"Proforma";"lease1",#N/A,TRUE,"Proforma";"lease2",#N/A,TRUE,"Proforma"}</definedName>
    <definedName name="sad" localSheetId="0" hidden="1">{"Assump",#N/A,TRUE,"Proforma";"first",#N/A,TRUE,"Proforma";"second",#N/A,TRUE,"Proforma";"lease1",#N/A,TRUE,"Proforma";"lease2",#N/A,TRUE,"Proforma"}</definedName>
    <definedName name="sad" hidden="1">{"Assump",#N/A,TRUE,"Proforma";"first",#N/A,TRUE,"Proforma";"second",#N/A,TRUE,"Proforma";"lease1",#N/A,TRUE,"Proforma";"lease2",#N/A,TRUE,"Proforma"}</definedName>
    <definedName name="sadffasdf" localSheetId="1">[0]!is1b,[0]!is1c,[0]!STATS2,[0]!STATS3</definedName>
    <definedName name="sadffasdf" localSheetId="0">[0]!is1b,[0]!is1c,[0]!STATS2,[0]!STATS3</definedName>
    <definedName name="sadffasdf">[0]!is1b,[0]!is1c,[0]!STATS2,[0]!STATS3</definedName>
    <definedName name="sadsadsa" localSheetId="1" hidden="1">{"'Assump'!$F$6:$J$6"}</definedName>
    <definedName name="sadsadsa" localSheetId="15" hidden="1">{"'Assump'!$F$6:$J$6"}</definedName>
    <definedName name="sadsadsa" localSheetId="17" hidden="1">{"'Assump'!$F$6:$J$6"}</definedName>
    <definedName name="sadsadsa" localSheetId="18" hidden="1">{"'Assump'!$F$6:$J$6"}</definedName>
    <definedName name="sadsadsa" localSheetId="9" hidden="1">{"'Assump'!$F$6:$J$6"}</definedName>
    <definedName name="sadsadsa" localSheetId="11" hidden="1">{"'Assump'!$F$6:$J$6"}</definedName>
    <definedName name="sadsadsa" localSheetId="12" hidden="1">{"'Assump'!$F$6:$J$6"}</definedName>
    <definedName name="sadsadsa" localSheetId="3" hidden="1">{"'Assump'!$F$6:$J$6"}</definedName>
    <definedName name="sadsadsa" localSheetId="5" hidden="1">{"'Assump'!$F$6:$J$6"}</definedName>
    <definedName name="sadsadsa" localSheetId="6" hidden="1">{"'Assump'!$F$6:$J$6"}</definedName>
    <definedName name="sadsadsa" localSheetId="0" hidden="1">{"'Assump'!$F$6:$J$6"}</definedName>
    <definedName name="sadsadsa" hidden="1">{"'Assump'!$F$6:$J$6"}</definedName>
    <definedName name="saery" localSheetId="1" hidden="1">{"Investor",#N/A,FALSE,"Model";"Property",#N/A,FALSE,"Model";"Incentive Taxes",#N/A,FALSE,"Model"}</definedName>
    <definedName name="saery" localSheetId="0" hidden="1">{"Investor",#N/A,FALSE,"Model";"Property",#N/A,FALSE,"Model";"Incentive Taxes",#N/A,FALSE,"Model"}</definedName>
    <definedName name="saery" hidden="1">{"Investor",#N/A,FALSE,"Model";"Property",#N/A,FALSE,"Model";"Incentive Taxes",#N/A,FALSE,"Model"}</definedName>
    <definedName name="sagf"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#REF!</definedName>
    <definedName name="SALE_CAP">#REF!</definedName>
    <definedName name="SALE_YEAR">#REF!</definedName>
    <definedName name="salecost" localSheetId="17">#REF!</definedName>
    <definedName name="salecost" localSheetId="18">#REF!</definedName>
    <definedName name="salecost" localSheetId="11">#REF!</definedName>
    <definedName name="salecost" localSheetId="12">#REF!</definedName>
    <definedName name="salecost" localSheetId="5">#REF!</definedName>
    <definedName name="salecost" localSheetId="6">#REF!</definedName>
    <definedName name="salecost">#REF!</definedName>
    <definedName name="salecosts">#REF!</definedName>
    <definedName name="sales">#REF!</definedName>
    <definedName name="Sales_Exit_Cap" localSheetId="1">#REF!</definedName>
    <definedName name="Sales_Exit_Cap" localSheetId="0">#REF!</definedName>
    <definedName name="Sales_Exit_Cap">#REF!</definedName>
    <definedName name="Sales_Hold_Period" localSheetId="1">#REF!</definedName>
    <definedName name="Sales_Hold_Period" localSheetId="0">#REF!</definedName>
    <definedName name="Sales_Hold_Period">#REF!</definedName>
    <definedName name="Sales_IRR" localSheetId="1">#REF!</definedName>
    <definedName name="Sales_IRR" localSheetId="0">#REF!</definedName>
    <definedName name="Sales_IRR">#REF!</definedName>
    <definedName name="Sales_Percent_PP" localSheetId="1">#REF!</definedName>
    <definedName name="Sales_Percent_PP" localSheetId="0">#REF!</definedName>
    <definedName name="Sales_Percent_PP">#REF!</definedName>
    <definedName name="Sales_Proceeds_after_Debt">#REF!</definedName>
    <definedName name="salesMaster" localSheetId="1">#REF!</definedName>
    <definedName name="salesMaster" localSheetId="0">#REF!</definedName>
    <definedName name="salesMaster">#REF!</definedName>
    <definedName name="SaleSplit">#REF!</definedName>
    <definedName name="SalesPrice" localSheetId="1" hidden="1">#REF!</definedName>
    <definedName name="SalesPrice" localSheetId="0" hidden="1">#REF!</definedName>
    <definedName name="SalesPrice" hidden="1">#REF!</definedName>
    <definedName name="SalesPriceTrailingCapRate" localSheetId="1" hidden="1">#REF!</definedName>
    <definedName name="SalesPriceTrailingCapRate" localSheetId="0" hidden="1">#REF!</definedName>
    <definedName name="SalesPriceTrailingCapRate" hidden="1">#REF!</definedName>
    <definedName name="saleyear" localSheetId="1">#REF!</definedName>
    <definedName name="saleyear" localSheetId="17">#REF!</definedName>
    <definedName name="saleyear" localSheetId="18">#REF!</definedName>
    <definedName name="saleyear" localSheetId="11">#REF!</definedName>
    <definedName name="saleyear" localSheetId="12">#REF!</definedName>
    <definedName name="saleyear" localSheetId="5">#REF!</definedName>
    <definedName name="saleyear" localSheetId="6">#REF!</definedName>
    <definedName name="saleyear" localSheetId="0">#REF!</definedName>
    <definedName name="saleyear">#REF!</definedName>
    <definedName name="SAMEQTR">#N/A</definedName>
    <definedName name="SameRRFloorPlans" localSheetId="1" hidden="1">#REF!</definedName>
    <definedName name="SameRRFloorPlans" localSheetId="0" hidden="1">#REF!</definedName>
    <definedName name="SameRRFloorPlans" hidden="1">#REF!</definedName>
    <definedName name="SameRRFloorPlansOld" localSheetId="1" hidden="1">#REF!</definedName>
    <definedName name="SameRRFloorPlansOld" localSheetId="0" hidden="1">#REF!</definedName>
    <definedName name="SameRRFloorPlansOld" hidden="1">#REF!</definedName>
    <definedName name="SameStoreGrowth">#REF!</definedName>
    <definedName name="SAMEYEAR">#N/A</definedName>
    <definedName name="Sample1" localSheetId="1">#REF!</definedName>
    <definedName name="Sample1" localSheetId="17">#REF!</definedName>
    <definedName name="Sample1" localSheetId="18">#REF!</definedName>
    <definedName name="Sample1" localSheetId="11">#REF!</definedName>
    <definedName name="Sample1" localSheetId="12">#REF!</definedName>
    <definedName name="Sample1" localSheetId="5">#REF!</definedName>
    <definedName name="Sample1" localSheetId="6">#REF!</definedName>
    <definedName name="Sample1" localSheetId="0">#REF!</definedName>
    <definedName name="Sample1">#REF!</definedName>
    <definedName name="sample1_2" localSheetId="1">#REF!</definedName>
    <definedName name="sample1_2" localSheetId="0">#REF!</definedName>
    <definedName name="sample1_2">#REF!</definedName>
    <definedName name="Sample1_3" localSheetId="1">#REF!</definedName>
    <definedName name="Sample1_3" localSheetId="0">#REF!</definedName>
    <definedName name="Sample1_3">#REF!</definedName>
    <definedName name="saoj.ss">#N/A</definedName>
    <definedName name="sas" localSheetId="1" hidden="1">{"Outflow 1",#N/A,FALSE,"Outflows-Inflows";"Outflow 2",#N/A,FALSE,"Outflows-Inflows";"Inflow 1",#N/A,FALSE,"Outflows-Inflows";"Inflow 2",#N/A,FALSE,"Outflows-Inflows"}</definedName>
    <definedName name="sas" localSheetId="18" hidden="1">{"Outflow 1",#N/A,FALSE,"Outflows-Inflows";"Outflow 2",#N/A,FALSE,"Outflows-Inflows";"Inflow 1",#N/A,FALSE,"Outflows-Inflows";"Inflow 2",#N/A,FALSE,"Outflows-Inflows"}</definedName>
    <definedName name="sas" localSheetId="12" hidden="1">{"Outflow 1",#N/A,FALSE,"Outflows-Inflows";"Outflow 2",#N/A,FALSE,"Outflows-Inflows";"Inflow 1",#N/A,FALSE,"Outflows-Inflows";"Inflow 2",#N/A,FALSE,"Outflows-Inflows"}</definedName>
    <definedName name="sas" localSheetId="6" hidden="1">{"Outflow 1",#N/A,FALSE,"Outflows-Inflows";"Outflow 2",#N/A,FALSE,"Outflows-Inflows";"Inflow 1",#N/A,FALSE,"Outflows-Inflows";"Inflow 2",#N/A,FALSE,"Outflows-Inflows"}</definedName>
    <definedName name="sas" localSheetId="0"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turdays">#REF!</definedName>
    <definedName name="SAVE">#REF!</definedName>
    <definedName name="SAVE_THE_CURREN">#REF!</definedName>
    <definedName name="SaveNewFile">#N/A</definedName>
    <definedName name="savenewfile2">#N/A</definedName>
    <definedName name="SBTick">#REF!</definedName>
    <definedName name="scen" localSheetId="1">#REF!</definedName>
    <definedName name="scen" localSheetId="0">#REF!</definedName>
    <definedName name="scen">#REF!</definedName>
    <definedName name="Scen_Hypo">#REF!</definedName>
    <definedName name="scen1">#REF!</definedName>
    <definedName name="scen2">#REF!</definedName>
    <definedName name="scen3">#REF!</definedName>
    <definedName name="Scenario">#REF!</definedName>
    <definedName name="scenariocoverpage">#REF!</definedName>
    <definedName name="SCF" localSheetId="19">#REF!</definedName>
    <definedName name="SCF" localSheetId="15">#REF!</definedName>
    <definedName name="SCF" localSheetId="17">#REF!</definedName>
    <definedName name="SCF" localSheetId="18">#REF!</definedName>
    <definedName name="SCF" localSheetId="13">#REF!</definedName>
    <definedName name="SCF" localSheetId="9">#REF!</definedName>
    <definedName name="SCF" localSheetId="11">#REF!</definedName>
    <definedName name="SCF" localSheetId="12">#REF!</definedName>
    <definedName name="SCF" localSheetId="7">#REF!</definedName>
    <definedName name="SCF" localSheetId="3">#REF!</definedName>
    <definedName name="SCF" localSheetId="5">#REF!</definedName>
    <definedName name="SCF" localSheetId="6">#REF!</definedName>
    <definedName name="SCF">#REF!</definedName>
    <definedName name="SCH.RENT">#REF!</definedName>
    <definedName name="SCH3_3.1">#REF!</definedName>
    <definedName name="Sched_Pay" localSheetId="1">#REF!</definedName>
    <definedName name="Sched_Pay" localSheetId="0">#REF!</definedName>
    <definedName name="Sched_Pay">#REF!</definedName>
    <definedName name="schedule_q96_1">#REF!</definedName>
    <definedName name="schedule_q96_2">#REF!</definedName>
    <definedName name="schedule_q96_3">#REF!</definedName>
    <definedName name="schedule_q96_4">#REF!</definedName>
    <definedName name="schedule_qd96_1">#REF!</definedName>
    <definedName name="schedule_qd96_2">#REF!</definedName>
    <definedName name="schedule_qd96_3">#REF!</definedName>
    <definedName name="schedule_qd96_4">#REF!</definedName>
    <definedName name="Scheduled_Extra_Payments" localSheetId="1">#REF!</definedName>
    <definedName name="Scheduled_Extra_Payments" localSheetId="0">#REF!</definedName>
    <definedName name="Scheduled_Extra_Payments">#REF!</definedName>
    <definedName name="Scheduled_Interest_Rate" localSheetId="1">#REF!</definedName>
    <definedName name="Scheduled_Interest_Rate" localSheetId="0">#REF!</definedName>
    <definedName name="Scheduled_Interest_Rate">#REF!</definedName>
    <definedName name="Scheduled_Monthly_Payment" localSheetId="1">#REF!</definedName>
    <definedName name="Scheduled_Monthly_Payment" localSheetId="0">#REF!</definedName>
    <definedName name="Scheduled_Monthly_Payment">#REF!</definedName>
    <definedName name="sd" localSheetId="1" hidden="1">{"summary1",#N/A,TRUE,"Comps";"summary2",#N/A,TRUE,"Comps";"summary3",#N/A,TRUE,"Comps"}</definedName>
    <definedName name="sd" localSheetId="18" hidden="1">{"Assump",#N/A,TRUE,"Proforma";"first",#N/A,TRUE,"Proforma";"second",#N/A,TRUE,"Proforma";"lease1",#N/A,TRUE,"Proforma";"lease2",#N/A,TRUE,"Proforma"}</definedName>
    <definedName name="sd" localSheetId="12" hidden="1">{"Assump",#N/A,TRUE,"Proforma";"first",#N/A,TRUE,"Proforma";"second",#N/A,TRUE,"Proforma";"lease1",#N/A,TRUE,"Proforma";"lease2",#N/A,TRUE,"Proforma"}</definedName>
    <definedName name="sd" localSheetId="6" hidden="1">{"Assump",#N/A,TRUE,"Proforma";"first",#N/A,TRUE,"Proforma";"second",#N/A,TRUE,"Proforma";"lease1",#N/A,TRUE,"Proforma";"lease2",#N/A,TRUE,"Proforma"}</definedName>
    <definedName name="sd" localSheetId="0" hidden="1">{"summary1",#N/A,TRUE,"Comps";"summary2",#N/A,TRUE,"Comps";"summary3",#N/A,TRUE,"Comps"}</definedName>
    <definedName name="sd" hidden="1">{"summary1",#N/A,TRUE,"Comps";"summary2",#N/A,TRUE,"Comps";"summary3",#N/A,TRUE,"Comps"}</definedName>
    <definedName name="SDATE" localSheetId="1">#REF!</definedName>
    <definedName name="SDATE" localSheetId="0">#REF!</definedName>
    <definedName name="SDATE">#REF!</definedName>
    <definedName name="sdcds" localSheetId="1" hidden="1">{"'Assump'!$F$6:$J$6"}</definedName>
    <definedName name="sdcds" localSheetId="15" hidden="1">{"'Assump'!$F$6:$J$6"}</definedName>
    <definedName name="sdcds" localSheetId="17" hidden="1">{"'Assump'!$F$6:$J$6"}</definedName>
    <definedName name="sdcds" localSheetId="18" hidden="1">{"'Assump'!$F$6:$J$6"}</definedName>
    <definedName name="sdcds" localSheetId="9" hidden="1">{"'Assump'!$F$6:$J$6"}</definedName>
    <definedName name="sdcds" localSheetId="11" hidden="1">{"'Assump'!$F$6:$J$6"}</definedName>
    <definedName name="sdcds" localSheetId="12" hidden="1">{"'Assump'!$F$6:$J$6"}</definedName>
    <definedName name="sdcds" localSheetId="3" hidden="1">{"'Assump'!$F$6:$J$6"}</definedName>
    <definedName name="sdcds" localSheetId="5" hidden="1">{"'Assump'!$F$6:$J$6"}</definedName>
    <definedName name="sdcds" localSheetId="6" hidden="1">{"'Assump'!$F$6:$J$6"}</definedName>
    <definedName name="sdcds" localSheetId="0" hidden="1">{"'Assump'!$F$6:$J$6"}</definedName>
    <definedName name="sdcds" hidden="1">{"'Assump'!$F$6:$J$6"}</definedName>
    <definedName name="sdf" localSheetId="1" hidden="1">{"PROFORMA",#N/A,FALSE,"A";"BIGGER 1",#N/A,FALSE,"B";"BIGGER 2",#N/A,FALSE,"B";"BIGGER 3",#N/A,FALSE,"B";"SMALL CF 1",#N/A,FALSE,"C"}</definedName>
    <definedName name="sdf" localSheetId="18" hidden="1">{"Assump",#N/A,TRUE,"Proforma";"first",#N/A,TRUE,"Proforma";"second",#N/A,TRUE,"Proforma";"lease1",#N/A,TRUE,"Proforma";"lease2",#N/A,TRUE,"Proforma"}</definedName>
    <definedName name="sdf" localSheetId="12" hidden="1">{"Assump",#N/A,TRUE,"Proforma";"first",#N/A,TRUE,"Proforma";"second",#N/A,TRUE,"Proforma";"lease1",#N/A,TRUE,"Proforma";"lease2",#N/A,TRUE,"Proforma"}</definedName>
    <definedName name="sdf" localSheetId="6" hidden="1">{"Assump",#N/A,TRUE,"Proforma";"first",#N/A,TRUE,"Proforma";"second",#N/A,TRUE,"Proforma";"lease1",#N/A,TRUE,"Proforma";"lease2",#N/A,TRUE,"Proforma"}</definedName>
    <definedName name="sdf" localSheetId="0" hidden="1">{"PROFORMA",#N/A,FALSE,"A";"BIGGER 1",#N/A,FALSE,"B";"BIGGER 2",#N/A,FALSE,"B";"BIGGER 3",#N/A,FALSE,"B";"SMALL CF 1",#N/A,FALSE,"C"}</definedName>
    <definedName name="sdf" hidden="1">{"PROFORMA",#N/A,FALSE,"A";"BIGGER 1",#N/A,FALSE,"B";"BIGGER 2",#N/A,FALSE,"B";"BIGGER 3",#N/A,FALSE,"B";"SMALL CF 1",#N/A,FALSE,"C"}</definedName>
    <definedName name="sdfass" localSheetId="1" hidden="1">{"Outflow 1",#N/A,FALSE,"Outflows-Inflows";"Outflow 2",#N/A,FALSE,"Outflows-Inflows";"Inflow 1",#N/A,FALSE,"Outflows-Inflows";"Inflow 2",#N/A,FALSE,"Outflows-Inflows"}</definedName>
    <definedName name="sdfass" localSheetId="18" hidden="1">{"Outflow 1",#N/A,FALSE,"Outflows-Inflows";"Outflow 2",#N/A,FALSE,"Outflows-Inflows";"Inflow 1",#N/A,FALSE,"Outflows-Inflows";"Inflow 2",#N/A,FALSE,"Outflows-Inflows"}</definedName>
    <definedName name="sdfass" localSheetId="12" hidden="1">{"Outflow 1",#N/A,FALSE,"Outflows-Inflows";"Outflow 2",#N/A,FALSE,"Outflows-Inflows";"Inflow 1",#N/A,FALSE,"Outflows-Inflows";"Inflow 2",#N/A,FALSE,"Outflows-Inflows"}</definedName>
    <definedName name="sdfass" localSheetId="6" hidden="1">{"Outflow 1",#N/A,FALSE,"Outflows-Inflows";"Outflow 2",#N/A,FALSE,"Outflows-Inflows";"Inflow 1",#N/A,FALSE,"Outflows-Inflows";"Inflow 2",#N/A,FALSE,"Outflows-Inflows"}</definedName>
    <definedName name="sdfass" localSheetId="0"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dsaf" localSheetId="1" hidden="1">{"incomemth",#N/A,TRUE,"forecast01";"incpercentmth",#N/A,TRUE,"forecast01";"balancemth",#N/A,TRUE,"forecast01";"cashmth",#N/A,TRUE,"forecast01";"cov2mth",#N/A,TRUE,"forecast01";"prbexp",#N/A,TRUE,"forecast01";"prbcap",#N/A,TRUE,"forecast01";"coalconsultants",#N/A,TRUE,"forecast01";"prbsum",#N/A,TRUE,"forecast01"}</definedName>
    <definedName name="sdfdsaf" localSheetId="0"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g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lkj" localSheetId="1" hidden="1">{"incomemth",#N/A,TRUE,"forecast01";"incpercentmth",#N/A,TRUE,"forecast01";"balancemth",#N/A,TRUE,"forecast01";"cashmth",#N/A,TRUE,"forecast01";"cov2mth",#N/A,TRUE,"forecast01";"prbexp",#N/A,TRUE,"forecast01";"prbcap",#N/A,TRUE,"forecast01";"coalconsultants",#N/A,TRUE,"forecast01";"prbsum",#N/A,TRUE,"forecast01"}</definedName>
    <definedName name="sdflkj" localSheetId="0"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sa" localSheetId="1"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localSheetId="0"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EARCHCELL">#N/A</definedName>
    <definedName name="season">#REF!</definedName>
    <definedName name="SecDebtDebt">#REF!</definedName>
    <definedName name="secondpage">#REF!</definedName>
    <definedName name="SecondTD">#REF!</definedName>
    <definedName name="SecondTDRate">#REF!</definedName>
    <definedName name="section">#REF!</definedName>
    <definedName name="Sectors_June06">#REF!</definedName>
    <definedName name="Sectors_May106">#REF!</definedName>
    <definedName name="SecuredDebttoProp">#REF!</definedName>
    <definedName name="SecurityNotes" localSheetId="1" hidden="1">#REF!</definedName>
    <definedName name="SecurityNotes" localSheetId="0" hidden="1">#REF!</definedName>
    <definedName name="SecurityNotes" hidden="1">#REF!</definedName>
    <definedName name="segment" localSheetId="1">#REF!</definedName>
    <definedName name="segment" localSheetId="0">#REF!</definedName>
    <definedName name="segment">#REF!</definedName>
    <definedName name="SEKUSD" localSheetId="1">#REF!</definedName>
    <definedName name="SEKUSD" localSheetId="17">#REF!</definedName>
    <definedName name="SEKUSD" localSheetId="18">#REF!</definedName>
    <definedName name="SEKUSD" localSheetId="11">#REF!</definedName>
    <definedName name="SEKUSD" localSheetId="12">#REF!</definedName>
    <definedName name="SEKUSD" localSheetId="5">#REF!</definedName>
    <definedName name="SEKUSD" localSheetId="6">#REF!</definedName>
    <definedName name="SEKUSD" localSheetId="0">#REF!</definedName>
    <definedName name="SEKUSD">#REF!</definedName>
    <definedName name="select_cap_rates">#REF!</definedName>
    <definedName name="SelectionIsNo" localSheetId="1" hidden="1">#REF!</definedName>
    <definedName name="SelectionIsNo" localSheetId="0" hidden="1">#REF!</definedName>
    <definedName name="SelectionIsNo" hidden="1">#REF!</definedName>
    <definedName name="SelectionIsYes" localSheetId="1" hidden="1">#REF!</definedName>
    <definedName name="SelectionIsYes" localSheetId="0" hidden="1">#REF!</definedName>
    <definedName name="SelectionIsYes" hidden="1">#REF!</definedName>
    <definedName name="SelectRenovatedFloorPlan" localSheetId="1" hidden="1">INDEX('BOV TABLES'!FloorPlanDesignation,ROW()-ROW('BOV TABLES'!Yr1RehabUnits)+1,)</definedName>
    <definedName name="SelectRenovatedFloorPlan" localSheetId="0" hidden="1">INDEX(Summary!FloorPlanDesignation,ROW()-ROW(Summary!Yr1RehabUnits)+1,)</definedName>
    <definedName name="SelectRenovatedFloorPlan" hidden="1">INDEX(FloorPlanDesignation,ROW()-ROW(Yr1RehabUnits)+1,)</definedName>
    <definedName name="sencount" hidden="1">1</definedName>
    <definedName name="Sens_Avail" localSheetId="1">#REF!</definedName>
    <definedName name="Sens_Avail" localSheetId="0">#REF!</definedName>
    <definedName name="Sens_Avail">#REF!</definedName>
    <definedName name="Sens_Avail2" localSheetId="1">#REF!</definedName>
    <definedName name="Sens_Avail2" localSheetId="0">#REF!</definedName>
    <definedName name="Sens_Avail2">#REF!</definedName>
    <definedName name="Sens_Avail3">#REF!</definedName>
    <definedName name="Sens_DCR_2002">#REF!</definedName>
    <definedName name="Sens_DCR_20022">#REF!</definedName>
    <definedName name="Sens_DCR_20023">#REF!</definedName>
    <definedName name="Sens_DCR_Scenario">#REF!</definedName>
    <definedName name="Sens_DCR_Scenario2">#REF!</definedName>
    <definedName name="Sens_DCR_Scenario3">#REF!</definedName>
    <definedName name="Sens_DCR_Scenario4">#REF!</definedName>
    <definedName name="Sens_Distrib">#REF!</definedName>
    <definedName name="Sens_Distrib_per_Unit">#REF!</definedName>
    <definedName name="Sens_EBITDA">#REF!</definedName>
    <definedName name="Sens_Expenses">#REF!</definedName>
    <definedName name="Sens_Gas_Price">#REF!</definedName>
    <definedName name="Sens_Gas_Price2">#REF!</definedName>
    <definedName name="Sens_Gas_Price3">#REF!</definedName>
    <definedName name="Sens_Gas_PriceB">#REF!</definedName>
    <definedName name="Sens_Gas_PriceB2">#REF!</definedName>
    <definedName name="Sens_Gas_PriceB3">#REF!</definedName>
    <definedName name="Sens_Heat_per_Unit">#REF!</definedName>
    <definedName name="Sens_Investor_Proceeds">#REF!</definedName>
    <definedName name="Sens_IPO_Yield">#REF!</definedName>
    <definedName name="Sens_OEFC_Hours">#REF!</definedName>
    <definedName name="Sens_OEFC_Hours2">#REF!</definedName>
    <definedName name="Sens_OEFC_Hours3">#REF!</definedName>
    <definedName name="Sens_OM_Escalation">#REF!</definedName>
    <definedName name="Sens_OM_Scenario">#REF!</definedName>
    <definedName name="Sens_OM_Scenario2">#REF!</definedName>
    <definedName name="Sens_OM_Scenario3">#REF!</definedName>
    <definedName name="Sens_Optional_Hours">#REF!</definedName>
    <definedName name="Sens_Optional_Hours2">#REF!</definedName>
    <definedName name="Sens_Optional_Hours3">#REF!</definedName>
    <definedName name="Sens_Resale_Scenario">#REF!</definedName>
    <definedName name="Sens_Revenue">#REF!</definedName>
    <definedName name="Sens_TCPL_Escalation">#REF!</definedName>
    <definedName name="Sens_TCPL_Escalation2">#REF!</definedName>
    <definedName name="Sens_TCPL_Escalation3">#REF!</definedName>
    <definedName name="Sens_TCPL_per_Unit">#REF!</definedName>
    <definedName name="Sens_TD_OEFC">#REF!</definedName>
    <definedName name="Sens_TD_OEFC2">#REF!</definedName>
    <definedName name="Sens_TD_OEFC3">#REF!</definedName>
    <definedName name="Sens_Total_Distrib">#REF!</definedName>
    <definedName name="sensitivity" localSheetId="1" hidden="1">{#N/A,#N/A,FALSE,"Page 2";#N/A,#N/A,FALSE,"Page 1A";#N/A,#N/A,FALSE,"Page 1B";#N/A,#N/A,FALSE,"ExecSum";#N/A,#N/A,FALSE,"Budget";#N/A,#N/A,FALSE,"Lease Summary";#N/A,#N/A,FALSE,"Summary1";#N/A,#N/A,FALSE,"CashFlow";#N/A,#N/A,FALSE,"Page 3";#N/A,#N/A,FALSE,"Page 4";#N/A,#N/A,FALSE,"Carry"}</definedName>
    <definedName name="sensitivity" localSheetId="0" hidden="1">{#N/A,#N/A,FALSE,"Page 2";#N/A,#N/A,FALSE,"Page 1A";#N/A,#N/A,FALSE,"Page 1B";#N/A,#N/A,FALSE,"ExecSum";#N/A,#N/A,FALSE,"Budget";#N/A,#N/A,FALSE,"Lease Summary";#N/A,#N/A,FALSE,"Summary1";#N/A,#N/A,FALSE,"CashFlow";#N/A,#N/A,FALSE,"Page 3";#N/A,#N/A,FALSE,"Page 4";#N/A,#N/A,FALSE,"Carry"}</definedName>
    <definedName name="sensitivity" hidden="1">{#N/A,#N/A,FALSE,"Page 2";#N/A,#N/A,FALSE,"Page 1A";#N/A,#N/A,FALSE,"Page 1B";#N/A,#N/A,FALSE,"ExecSum";#N/A,#N/A,FALSE,"Budget";#N/A,#N/A,FALSE,"Lease Summary";#N/A,#N/A,FALSE,"Summary1";#N/A,#N/A,FALSE,"CashFlow";#N/A,#N/A,FALSE,"Page 3";#N/A,#N/A,FALSE,"Page 4";#N/A,#N/A,FALSE,"Carry"}</definedName>
    <definedName name="SensitivityTableAssump" comment="used in VBA" localSheetId="1" hidden="1">#REF!,#REF!</definedName>
    <definedName name="SensitivityTableAssump" comment="used in VBA" localSheetId="0" hidden="1">#REF!,#REF!</definedName>
    <definedName name="SensitivityTableAssump" comment="used in VBA" hidden="1">#REF!,#REF!</definedName>
    <definedName name="SEP">#REF!</definedName>
    <definedName name="SeriesFormat">#N/A</definedName>
    <definedName name="sert">#N/A</definedName>
    <definedName name="Set">" "</definedName>
    <definedName name="sf" localSheetId="1">#REF!</definedName>
    <definedName name="sf" localSheetId="0">#REF!</definedName>
    <definedName name="sf">#REF!</definedName>
    <definedName name="sfff">#REF!</definedName>
    <definedName name="sfgg">#N/A</definedName>
    <definedName name="sfghsfgh" localSheetId="1" hidden="1">{"CF",#N/A,FALSE,"Cash Flow";"RET",#N/A,FALSE,"Returns";"NPV",#N/A,FALSE,"Values";"ASMPT",#N/A,FALSE,"Assumptions"}</definedName>
    <definedName name="sfghsfgh" localSheetId="0" hidden="1">{"CF",#N/A,FALSE,"Cash Flow";"RET",#N/A,FALSE,"Returns";"NPV",#N/A,FALSE,"Values";"ASMPT",#N/A,FALSE,"Assumptions"}</definedName>
    <definedName name="sfghsfgh" hidden="1">{"CF",#N/A,FALSE,"Cash Flow";"RET",#N/A,FALSE,"Returns";"NPV",#N/A,FALSE,"Values";"ASMPT",#N/A,FALSE,"Assumptions"}</definedName>
    <definedName name="SFV" localSheetId="1">#REF!</definedName>
    <definedName name="SFV" localSheetId="18">#REF!</definedName>
    <definedName name="SFV" localSheetId="12">#REF!</definedName>
    <definedName name="SFV" localSheetId="6">#REF!</definedName>
    <definedName name="SFV" localSheetId="0">#REF!</definedName>
    <definedName name="SFV">#REF!</definedName>
    <definedName name="sga">#REF!</definedName>
    <definedName name="share_tog">#REF!</definedName>
    <definedName name="SharePriceMnthly">#REF!</definedName>
    <definedName name="Shares">#REF!</definedName>
    <definedName name="shares.issued">#REF!</definedName>
    <definedName name="Shares_Issued_Debt">#REF!</definedName>
    <definedName name="Shares_Issued_Option">#REF!</definedName>
    <definedName name="Shares_Issued_Preferred">#REF!</definedName>
    <definedName name="Shares_offered">#REF!</definedName>
    <definedName name="shares_offered_to_alter">#REF!</definedName>
    <definedName name="Shares_outstanding_after">#REF!</definedName>
    <definedName name="Shares_outstanding_after_overallot">#REF!</definedName>
    <definedName name="Shares_Outstanding_Prior">#REF!</definedName>
    <definedName name="Shares_to_Alter">#REF!</definedName>
    <definedName name="Shares_to_CE">#REF!</definedName>
    <definedName name="SharesDividends">#REF!</definedName>
    <definedName name="sharesout">#REF!</definedName>
    <definedName name="SheetState" hidden="1">"'-1:-1:-1:-1:-1:2:-1:-1:0:-1:0:0:-1:0:0:-1:-1:0:-1:-1:-1:-1:0:0:0:-1:-1:-1:-1:-1:-1:-1:-1"</definedName>
    <definedName name="SHERKSTONFX" localSheetId="1">#REF!</definedName>
    <definedName name="SHERKSTONFX" localSheetId="0">#REF!</definedName>
    <definedName name="SHERKSTONFX">#REF!</definedName>
    <definedName name="shit" localSheetId="1" hidden="1">{#N/A,"Base",FALSE,"Dividend";#N/A,"Conservative",FALSE,"Dividend";#N/A,"Downside",FALSE,"Dividend"}</definedName>
    <definedName name="shit" localSheetId="0" hidden="1">{#N/A,"Base",FALSE,"Dividend";#N/A,"Conservative",FALSE,"Dividend";#N/A,"Downside",FALSE,"Dividend"}</definedName>
    <definedName name="shit" hidden="1">{#N/A,"Base",FALSE,"Dividend";#N/A,"Conservative",FALSE,"Dividend";#N/A,"Downside",FALSE,"Dividend"}</definedName>
    <definedName name="shopping_ctrs">#REF!</definedName>
    <definedName name="SHOPPINGCTRS">#REF!</definedName>
    <definedName name="shos">#REF!</definedName>
    <definedName name="ShowData">#N/A</definedName>
    <definedName name="ShowDottedLine">#N/A</definedName>
    <definedName name="ShowGraph">#N/A</definedName>
    <definedName name="silver_print" localSheetId="1">[0]!operating,[0]!multiples,[0]!elvis,[0]!graceland,[0]!balance,[0]!pro_income,[0]!dcf_comb,'BOV TABLES'!valuation</definedName>
    <definedName name="silver_print" localSheetId="0">[0]!operating,[0]!multiples,[0]!elvis,[0]!graceland,[0]!balance,[0]!pro_income,[0]!dcf_comb,Summary!valuation</definedName>
    <definedName name="silver_print">[0]!operating,[0]!multiples,[0]!elvis,[0]!graceland,[0]!balance,[0]!pro_income,[0]!dcf_comb,[0]!valuation</definedName>
    <definedName name="silver_print2" localSheetId="1">[0]!operating,[0]!multiples,[0]!elvis,[0]!graceland,[0]!balance,[0]!pro_income,[0]!dcf_comb,'BOV TABLES'!valuation</definedName>
    <definedName name="silver_print2" localSheetId="0">[0]!operating,[0]!multiples,[0]!elvis,[0]!graceland,[0]!balance,[0]!pro_income,[0]!dcf_comb,Summary!valuation</definedName>
    <definedName name="silver_print2">[0]!operating,[0]!multiples,[0]!elvis,[0]!graceland,[0]!balance,[0]!pro_income,[0]!dcf_comb,[0]!valuation</definedName>
    <definedName name="siteCount" localSheetId="1">#REF!</definedName>
    <definedName name="siteCount" localSheetId="0">#REF!</definedName>
    <definedName name="siteCount">#REF!</definedName>
    <definedName name="SIX_YEAR">#REF!</definedName>
    <definedName name="SIXYRS_OF_PROJ">#REF!</definedName>
    <definedName name="SizedDSCR" localSheetId="1">#REF!</definedName>
    <definedName name="SizedDSCR" localSheetId="0">#REF!</definedName>
    <definedName name="SizedDSCR">#REF!</definedName>
    <definedName name="SizedLnAmt" localSheetId="1">#REF!</definedName>
    <definedName name="SizedLnAmt" localSheetId="0">#REF!</definedName>
    <definedName name="SizedLnAmt">#REF!</definedName>
    <definedName name="Sizing" localSheetId="1">#REF!</definedName>
    <definedName name="Sizing" localSheetId="0">#REF!</definedName>
    <definedName name="Sizing">#REF!</definedName>
    <definedName name="sjhgfgj">#N/A</definedName>
    <definedName name="sk" hidden="1">"1, 3, 1, False, 2, False, False, , 0, False, True, 3, 2"</definedName>
    <definedName name="SM_Analyst_Count">#REF!</definedName>
    <definedName name="SM_Count_Help">#REF!</definedName>
    <definedName name="SM_Count_Help2">#REF!</definedName>
    <definedName name="SM_Dec105">#REF!</definedName>
    <definedName name="SM_Nov305">#REF!</definedName>
    <definedName name="smis">#REF!</definedName>
    <definedName name="smisvariance">#REF!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 hidden="1">#REF!</definedName>
    <definedName name="solver_opt" localSheetId="18" hidden="1">#REF!</definedName>
    <definedName name="solver_opt" localSheetId="12" hidden="1">#REF!</definedName>
    <definedName name="solver_opt" localSheetId="6" hidden="1">#REF!</definedName>
    <definedName name="solver_opt" localSheetId="0" hidden="1">#REF!</definedName>
    <definedName name="solver_opt" hidden="1">#REF!</definedName>
    <definedName name="solver_opt1" localSheetId="1" hidden="1">#REF!</definedName>
    <definedName name="solver_opt1" localSheetId="0" hidden="1">#REF!</definedName>
    <definedName name="solver_opt1" hidden="1">#REF!</definedName>
    <definedName name="solver_pre" hidden="1">0.000001</definedName>
    <definedName name="solver_scl" hidden="1">2</definedName>
    <definedName name="solver_sho" hidden="1">2</definedName>
    <definedName name="solver_tim" hidden="1">100</definedName>
    <definedName name="solver_tmp" hidden="1">#NULL!</definedName>
    <definedName name="solver_tol" hidden="1">0.05</definedName>
    <definedName name="solver_typ" hidden="1">1</definedName>
    <definedName name="solver_val" hidden="1">0</definedName>
    <definedName name="sot" localSheetId="1" hidden="1">#REF!</definedName>
    <definedName name="sot" localSheetId="0" hidden="1">#REF!</definedName>
    <definedName name="sot" hidden="1">#REF!</definedName>
    <definedName name="sourcesd" hidden="1">{"Joint Venture Analysis",#N/A,FALSE,"Rossmore"}</definedName>
    <definedName name="Southeast">#REF!</definedName>
    <definedName name="Southwest">#REF!</definedName>
    <definedName name="sp500tr">#REF!</definedName>
    <definedName name="SPAHEAD">"NO"</definedName>
    <definedName name="Sparks_Deer_Creek">"mgmtfee"</definedName>
    <definedName name="SplitToHurdle">#REF!</definedName>
    <definedName name="SplitToHurdle_2">#REF!</definedName>
    <definedName name="Sponsor" localSheetId="1" hidden="1">#REF!</definedName>
    <definedName name="Sponsor" localSheetId="0" hidden="1">#REF!</definedName>
    <definedName name="Sponsor" hidden="1">#REF!</definedName>
    <definedName name="SponsorIRR" localSheetId="1" hidden="1">#REF!</definedName>
    <definedName name="SponsorIRR" localSheetId="0" hidden="1">#REF!</definedName>
    <definedName name="SponsorIRR" hidden="1">#REF!</definedName>
    <definedName name="SponsorProfit">#REF!</definedName>
    <definedName name="sponsortier1">#REF!</definedName>
    <definedName name="sponsortier2">#REF!</definedName>
    <definedName name="sponsortier3">#REF!</definedName>
    <definedName name="sponsortier4">#REF!</definedName>
    <definedName name="SponsorYield">#REF!</definedName>
    <definedName name="Spread" localSheetId="1">#REF!</definedName>
    <definedName name="spread" localSheetId="18">#REF!</definedName>
    <definedName name="spread" localSheetId="12">#REF!</definedName>
    <definedName name="spread" localSheetId="6">#REF!</definedName>
    <definedName name="Spread" localSheetId="0">#REF!</definedName>
    <definedName name="Spread">#REF!</definedName>
    <definedName name="SpringLake">#REF!</definedName>
    <definedName name="SPWS_WBID">"08C0B20B-5C58-11D3-B317-444553540000"</definedName>
    <definedName name="sqft" localSheetId="1">#REF!</definedName>
    <definedName name="sqft" localSheetId="18">#REF!</definedName>
    <definedName name="sqft" localSheetId="12">#REF!</definedName>
    <definedName name="sqft" localSheetId="6">#REF!</definedName>
    <definedName name="sqft" localSheetId="0">#REF!</definedName>
    <definedName name="sqft">#REF!</definedName>
    <definedName name="SqFtColumn" localSheetId="1">#REF!</definedName>
    <definedName name="SqFtColumn" localSheetId="0">#REF!</definedName>
    <definedName name="SqFtColumn">#REF!</definedName>
    <definedName name="SquareFeet">#REF!</definedName>
    <definedName name="squarefoot">#REF!</definedName>
    <definedName name="sr">#REF!</definedName>
    <definedName name="SRDebtDebt">#REF!</definedName>
    <definedName name="srfgb" localSheetId="1">[0]!is1b,[0]!is1c,[0]!STATS2,[0]!STATS3</definedName>
    <definedName name="srfgb" localSheetId="0">[0]!is1b,[0]!is1c,[0]!STATS2,[0]!STATS3</definedName>
    <definedName name="srfgb">[0]!is1b,[0]!is1c,[0]!STATS2,[0]!STATS3</definedName>
    <definedName name="srghs" localSheetId="1" hidden="1">{"CF",#N/A,FALSE,"Cash Flow";"RET",#N/A,FALSE,"Returns";"NPV",#N/A,FALSE,"Values";"ASMPT",#N/A,FALSE,"Assumptions"}</definedName>
    <definedName name="srghs" localSheetId="0" hidden="1">{"CF",#N/A,FALSE,"Cash Flow";"RET",#N/A,FALSE,"Returns";"NPV",#N/A,FALSE,"Values";"ASMPT",#N/A,FALSE,"Assumptions"}</definedName>
    <definedName name="srghs" hidden="1">{"CF",#N/A,FALSE,"Cash Flow";"RET",#N/A,FALSE,"Returns";"NPV",#N/A,FALSE,"Values";"ASMPT",#N/A,FALSE,"Assumptions"}</definedName>
    <definedName name="srhtrhtrhrth">#N/A</definedName>
    <definedName name="srt" localSheetId="1" hidden="1">#REF!</definedName>
    <definedName name="srt" localSheetId="0" hidden="1">#REF!</definedName>
    <definedName name="srt" hidden="1">#REF!</definedName>
    <definedName name="srtu">#N/A</definedName>
    <definedName name="srtyr">#N/A</definedName>
    <definedName name="srtythgf">#N/A</definedName>
    <definedName name="SS" localSheetId="1">#REF!</definedName>
    <definedName name="SS" localSheetId="18">[0]!is1b,[0]!is1c,[0]!STATS2,[0]!STATS3</definedName>
    <definedName name="SS" localSheetId="12">[0]!is1b,[0]!is1c,[0]!STATS2,[0]!STATS3</definedName>
    <definedName name="SS" localSheetId="6">[0]!is1b,[0]!is1c,[0]!STATS2,[0]!STATS3</definedName>
    <definedName name="SS" localSheetId="0">#REF!</definedName>
    <definedName name="SS">#REF!</definedName>
    <definedName name="SS_percent" localSheetId="1">#REF!</definedName>
    <definedName name="SS_percent" localSheetId="0">#REF!</definedName>
    <definedName name="SS_percent">#REF!</definedName>
    <definedName name="SSO" localSheetId="1" hidden="1">{#N/A,#N/A,FALSE,"CF Consolidated 2";#N/A,#N/A,FALSE,"Retail Assump";#N/A,#N/A,FALSE,"CF Retail";#N/A,#N/A,FALSE,"Garage Assumpt 1";#N/A,#N/A,FALSE,"Garage Op Proj";#N/A,#N/A,FALSE,"Hist I&amp;E";#N/A,#N/A,FALSE,"Rent Roll";#N/A,#N/A,FALSE,"RE Taxes";#N/A,#N/A,FALSE,"CAM - BH";#N/A,#N/A,FALSE,"Comm.Condo CAM"}</definedName>
    <definedName name="SSO" localSheetId="0" hidden="1">{#N/A,#N/A,FALSE,"CF Consolidated 2";#N/A,#N/A,FALSE,"Retail Assump";#N/A,#N/A,FALSE,"CF Retail";#N/A,#N/A,FALSE,"Garage Assumpt 1";#N/A,#N/A,FALSE,"Garage Op Proj";#N/A,#N/A,FALSE,"Hist I&amp;E";#N/A,#N/A,FALSE,"Rent Roll";#N/A,#N/A,FALSE,"RE Taxes";#N/A,#N/A,FALSE,"CAM - BH";#N/A,#N/A,FALSE,"Comm.Condo CAM"}</definedName>
    <definedName name="SSO" hidden="1">{#N/A,#N/A,FALSE,"CF Consolidated 2";#N/A,#N/A,FALSE,"Retail Assump";#N/A,#N/A,FALSE,"CF Retail";#N/A,#N/A,FALSE,"Garage Assumpt 1";#N/A,#N/A,FALSE,"Garage Op Proj";#N/A,#N/A,FALSE,"Hist I&amp;E";#N/A,#N/A,FALSE,"Rent Roll";#N/A,#N/A,FALSE,"RE Taxes";#N/A,#N/A,FALSE,"CAM - BH";#N/A,#N/A,FALSE,"Comm.Condo CAM"}</definedName>
    <definedName name="sss">#N/A</definedName>
    <definedName name="St" localSheetId="1">#REF!</definedName>
    <definedName name="st" localSheetId="18"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localSheetId="1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localSheetId="6"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 localSheetId="0">#REF!</definedName>
    <definedName name="St">#REF!</definedName>
    <definedName name="ST_Cash_Rev" localSheetId="1">#REF!+#REF!</definedName>
    <definedName name="ST_Cash_Rev" localSheetId="0">#REF!+#REF!</definedName>
    <definedName name="ST_Cash_Rev">#REF!+#REF!</definedName>
    <definedName name="ST_Term" localSheetId="1">#REF!</definedName>
    <definedName name="ST_Term" localSheetId="0">#REF!</definedName>
    <definedName name="ST_Term">#REF!</definedName>
    <definedName name="STAB">#REF!</definedName>
    <definedName name="STAB_ROLL_SF">#REF!</definedName>
    <definedName name="StabilizedOcc" localSheetId="1">#REF!</definedName>
    <definedName name="StabilizedOcc" localSheetId="0">#REF!</definedName>
    <definedName name="StabilizedOcc">#REF!</definedName>
    <definedName name="Stadium" localSheetId="1" hidden="1">{#N/A,#N/A,TRUE,"Ericsson Stadium PCD ";#N/A,#N/A,TRUE,"Ericsson Stadium IOR"}</definedName>
    <definedName name="Stadium" localSheetId="0" hidden="1">{#N/A,#N/A,TRUE,"Ericsson Stadium PCD ";#N/A,#N/A,TRUE,"Ericsson Stadium IOR"}</definedName>
    <definedName name="Stadium" hidden="1">{#N/A,#N/A,TRUE,"Ericsson Stadium PCD ";#N/A,#N/A,TRUE,"Ericsson Stadium IOR"}</definedName>
    <definedName name="stadiuma" localSheetId="1" hidden="1">{#N/A,#N/A,TRUE,"Ericsson Stadium PCD ";#N/A,#N/A,TRUE,"Ericsson Stadium IOR"}</definedName>
    <definedName name="stadiuma" localSheetId="0" hidden="1">{#N/A,#N/A,TRUE,"Ericsson Stadium PCD ";#N/A,#N/A,TRUE,"Ericsson Stadium IOR"}</definedName>
    <definedName name="stadiuma" hidden="1">{#N/A,#N/A,TRUE,"Ericsson Stadium PCD ";#N/A,#N/A,TRUE,"Ericsson Stadium IOR"}</definedName>
    <definedName name="Stamp_BPC">#REF!</definedName>
    <definedName name="start">#REF!</definedName>
    <definedName name="Start_BPC">#REF!</definedName>
    <definedName name="Start_Row">#REF!</definedName>
    <definedName name="start_year">#REF!</definedName>
    <definedName name="startdate" localSheetId="1">#REF!</definedName>
    <definedName name="startdate" localSheetId="18">#REF!</definedName>
    <definedName name="startdate" localSheetId="12">#REF!</definedName>
    <definedName name="startdate" localSheetId="6">#REF!</definedName>
    <definedName name="startdate" localSheetId="0">#REF!</definedName>
    <definedName name="startdate">#REF!</definedName>
    <definedName name="StartFcst" localSheetId="1">#REF!</definedName>
    <definedName name="StartFcst" localSheetId="0">#REF!</definedName>
    <definedName name="StartFcst">#REF!</definedName>
    <definedName name="StartingMarketRents" localSheetId="1" hidden="1">#REF!</definedName>
    <definedName name="StartingMarketRents" localSheetId="0" hidden="1">#REF!</definedName>
    <definedName name="StartingMarketRents" hidden="1">#REF!</definedName>
    <definedName name="Starwood_Rev">#REF!</definedName>
    <definedName name="State" localSheetId="1">#REF!</definedName>
    <definedName name="State" localSheetId="0">#REF!</definedName>
    <definedName name="State">#REF!</definedName>
    <definedName name="Statements" localSheetId="15">#REF!</definedName>
    <definedName name="Statements" localSheetId="17">#REF!</definedName>
    <definedName name="Statements" localSheetId="18">#REF!</definedName>
    <definedName name="Statements" localSheetId="9">#REF!</definedName>
    <definedName name="Statements" localSheetId="11">#REF!</definedName>
    <definedName name="Statements" localSheetId="12">#REF!</definedName>
    <definedName name="Statements" localSheetId="3">#REF!</definedName>
    <definedName name="Statements" localSheetId="5">#REF!</definedName>
    <definedName name="Statements" localSheetId="6">#REF!</definedName>
    <definedName name="Statements">#REF!</definedName>
    <definedName name="States">#REF!</definedName>
    <definedName name="StateTax">#REF!</definedName>
    <definedName name="STATISTICS">#REF!</definedName>
    <definedName name="statlist" localSheetId="1">#REF!</definedName>
    <definedName name="statlist" localSheetId="0">#REF!</definedName>
    <definedName name="statlist">#REF!</definedName>
    <definedName name="Status" localSheetId="1">#REF!</definedName>
    <definedName name="Status" localSheetId="0">#REF!</definedName>
    <definedName name="Status">#REF!</definedName>
    <definedName name="Status_Cell" localSheetId="1">#REF!</definedName>
    <definedName name="Status_Cell" localSheetId="0">#REF!</definedName>
    <definedName name="Status_Cell">#REF!</definedName>
    <definedName name="Steam_Price" localSheetId="1">#REF!</definedName>
    <definedName name="Steam_Price" localSheetId="0">#REF!</definedName>
    <definedName name="Steam_Price">#REF!</definedName>
    <definedName name="Steam_Rate" localSheetId="1">#REF!</definedName>
    <definedName name="Steam_Rate" localSheetId="0">#REF!</definedName>
    <definedName name="Steam_Rate">#REF!</definedName>
    <definedName name="sthbtf">#N/A</definedName>
    <definedName name="sthsrt" localSheetId="1">[0]!is1b,[0]!is1c,[0]!STATS2,[0]!STATS3</definedName>
    <definedName name="sthsrt" localSheetId="0">[0]!is1b,[0]!is1c,[0]!STATS2,[0]!STATS3</definedName>
    <definedName name="sthsrt">[0]!is1b,[0]!is1c,[0]!STATS2,[0]!STATS3</definedName>
    <definedName name="stmt" localSheetId="19">#REF!</definedName>
    <definedName name="stmt" localSheetId="15">#REF!</definedName>
    <definedName name="stmt" localSheetId="17">#REF!</definedName>
    <definedName name="stmt" localSheetId="18">#REF!</definedName>
    <definedName name="stmt" localSheetId="13">#REF!</definedName>
    <definedName name="stmt" localSheetId="9">#REF!</definedName>
    <definedName name="stmt" localSheetId="11">#REF!</definedName>
    <definedName name="stmt" localSheetId="12">#REF!</definedName>
    <definedName name="stmt" localSheetId="7">#REF!</definedName>
    <definedName name="stmt" localSheetId="3">#REF!</definedName>
    <definedName name="stmt" localSheetId="5">#REF!</definedName>
    <definedName name="stmt" localSheetId="6">#REF!</definedName>
    <definedName name="stmt">#REF!</definedName>
    <definedName name="stmt1" localSheetId="19">#REF!</definedName>
    <definedName name="stmt1" localSheetId="17">#REF!</definedName>
    <definedName name="stmt1" localSheetId="13">#REF!</definedName>
    <definedName name="stmt1" localSheetId="11">#REF!</definedName>
    <definedName name="stmt1" localSheetId="7">#REF!</definedName>
    <definedName name="stmt1" localSheetId="5">#REF!</definedName>
    <definedName name="stmt1">#REF!</definedName>
    <definedName name="stock.step">#REF!</definedName>
    <definedName name="storage">#REF!</definedName>
    <definedName name="StorageNotes" localSheetId="1" hidden="1">#REF!</definedName>
    <definedName name="StorageNotes" localSheetId="0" hidden="1">#REF!</definedName>
    <definedName name="StorageNotes" hidden="1">#REF!</definedName>
    <definedName name="store">#REF!</definedName>
    <definedName name="stores">#REF!</definedName>
    <definedName name="Stougaard_Cash">#REF!</definedName>
    <definedName name="strategicassetdetail">#REF!</definedName>
    <definedName name="strategicassetfinan">#REF!</definedName>
    <definedName name="strategicdetail">#REF!</definedName>
    <definedName name="strategicfinan">#REF!</definedName>
    <definedName name="StressLVCapRate" localSheetId="1">#REF!</definedName>
    <definedName name="StressLVCapRate" localSheetId="0">#REF!</definedName>
    <definedName name="StressLVCapRate">#REF!</definedName>
    <definedName name="stryhrth">#N/A</definedName>
    <definedName name="stu" localSheetId="1">[0]!is1b,[0]!is1c,[0]!STATS2,[0]!STATS3</definedName>
    <definedName name="stu" localSheetId="0">[0]!is1b,[0]!is1c,[0]!STATS2,[0]!STATS3</definedName>
    <definedName name="stu">[0]!is1b,[0]!is1c,[0]!STATS2,[0]!STATS3</definedName>
    <definedName name="Stub" localSheetId="1" hidden="1">#REF!</definedName>
    <definedName name="Stub" localSheetId="0" hidden="1">#REF!</definedName>
    <definedName name="Stub" hidden="1">#REF!</definedName>
    <definedName name="studiorent" localSheetId="1">#REF!</definedName>
    <definedName name="studiorent" localSheetId="0">#REF!</definedName>
    <definedName name="studiorent">#REF!</definedName>
    <definedName name="stuff" localSheetId="1">#REF!,#REF!,#REF!,#REF!,#REF!,#REF!,#REF!,#REF!,#REF!</definedName>
    <definedName name="stuff" localSheetId="0">#REF!,#REF!,#REF!,#REF!,#REF!,#REF!,#REF!,#REF!,#REF!</definedName>
    <definedName name="stuff">#REF!,#REF!,#REF!,#REF!,#REF!,#REF!,#REF!,#REF!,#REF!</definedName>
    <definedName name="stupid" localSheetId="1" hidden="1">{"cap_structure",#N/A,FALSE,"Graph-Mkt Cap";"price",#N/A,FALSE,"Graph-Price";"ebit",#N/A,FALSE,"Graph-EBITDA";"ebitda",#N/A,FALSE,"Graph-EBITDA"}</definedName>
    <definedName name="stupid" localSheetId="0" hidden="1">{"cap_structure",#N/A,FALSE,"Graph-Mkt Cap";"price",#N/A,FALSE,"Graph-Price";"ebit",#N/A,FALSE,"Graph-EBITDA";"ebitda",#N/A,FALSE,"Graph-EBITDA"}</definedName>
    <definedName name="stupid" hidden="1">{"cap_structure",#N/A,FALSE,"Graph-Mkt Cap";"price",#N/A,FALSE,"Graph-Price";"ebit",#N/A,FALSE,"Graph-EBITDA";"ebitda",#N/A,FALSE,"Graph-EBITDA"}</definedName>
    <definedName name="styhrt">#N/A</definedName>
    <definedName name="styytjuyt" localSheetId="1">[0]!is1b,[0]!is1c,[0]!STATS2,[0]!STATS3</definedName>
    <definedName name="styytjuyt" localSheetId="0">[0]!is1b,[0]!is1c,[0]!STATS2,[0]!STATS3</definedName>
    <definedName name="styytjuyt">[0]!is1b,[0]!is1c,[0]!STATS2,[0]!STATS3</definedName>
    <definedName name="Sub" localSheetId="1">#REF!</definedName>
    <definedName name="Sub" localSheetId="0">#REF!</definedName>
    <definedName name="Sub">#REF!</definedName>
    <definedName name="Subclass" localSheetId="1">#REF!</definedName>
    <definedName name="Subclass" localSheetId="0">#REF!</definedName>
    <definedName name="Subclass">#REF!</definedName>
    <definedName name="Subheader">#REF!</definedName>
    <definedName name="Subheader2">#REF!</definedName>
    <definedName name="SubSvcg" localSheetId="1">#REF!</definedName>
    <definedName name="SubSvcg" localSheetId="0">#REF!</definedName>
    <definedName name="SubSvcg">#REF!</definedName>
    <definedName name="SUITE">#REF!</definedName>
    <definedName name="SUM">#REF!</definedName>
    <definedName name="SUMFLOW">#REF!</definedName>
    <definedName name="summary">#REF!</definedName>
    <definedName name="SUMMARY_BOOK" localSheetId="1" hidden="1">{"page1",#N/A,FALSE,"GIRLBO";"page2",#N/A,FALSE,"GIRLBO";"page3",#N/A,FALSE,"GIRLBO";"page4",#N/A,FALSE,"GIRLBO";"page5",#N/A,FALSE,"GIRLBO"}</definedName>
    <definedName name="SUMMARY_BOOK" localSheetId="0" hidden="1">{"page1",#N/A,FALSE,"GIRLBO";"page2",#N/A,FALSE,"GIRLBO";"page3",#N/A,FALSE,"GIRLBO";"page4",#N/A,FALSE,"GIRLBO";"page5",#N/A,FALSE,"GIRLBO"}</definedName>
    <definedName name="SUMMARY_BOOK" hidden="1">{"page1",#N/A,FALSE,"GIRLBO";"page2",#N/A,FALSE,"GIRLBO";"page3",#N/A,FALSE,"GIRLBO";"page4",#N/A,FALSE,"GIRLBO";"page5",#N/A,FALSE,"GIRLBO"}</definedName>
    <definedName name="Summer_Mid_Conv">#REF!</definedName>
    <definedName name="Summer_Off_Conv">#REF!</definedName>
    <definedName name="Summer_Off_TOU">#REF!</definedName>
    <definedName name="Summer_On_Conv">#REF!</definedName>
    <definedName name="Summer_On_TOU">#REF!</definedName>
    <definedName name="SumPool">#N/A</definedName>
    <definedName name="SumPurch">#N/A</definedName>
    <definedName name="Sundays">#REF!</definedName>
    <definedName name="supplemental">#REF!</definedName>
    <definedName name="SupplementalAmortPeriodMonths">#REF!</definedName>
    <definedName name="SupplementalBalanceAtSale">#REF!</definedName>
    <definedName name="SupplementalDebt?">#REF!</definedName>
    <definedName name="SupplementalDebtInterestRate">#REF!</definedName>
    <definedName name="SupplementalInterestOnlyPeriodMonths">#REF!</definedName>
    <definedName name="SupplementalLoan">#REF!</definedName>
    <definedName name="SupplementalLoanFee">#REF!</definedName>
    <definedName name="SupplementalLoanTable">#REF!</definedName>
    <definedName name="SupplementalMaturityDate">#REF!</definedName>
    <definedName name="SURVEY" localSheetId="1">#REF!</definedName>
    <definedName name="SURVEY" localSheetId="0">#REF!</definedName>
    <definedName name="SURVEY">#REF!</definedName>
    <definedName name="svzdfsv" localSheetId="1">[0]!is1b,[0]!is1c,[0]!STATS2,[0]!STATS3</definedName>
    <definedName name="svzdfsv" localSheetId="0">[0]!is1b,[0]!is1c,[0]!STATS2,[0]!STATS3</definedName>
    <definedName name="svzdfsv">[0]!is1b,[0]!is1c,[0]!STATS2,[0]!STATS3</definedName>
    <definedName name="sw_mtm" localSheetId="1">#REF!</definedName>
    <definedName name="sw_mtm" localSheetId="0">#REF!</definedName>
    <definedName name="sw_mtm">#REF!</definedName>
    <definedName name="sw_price">#REF!</definedName>
    <definedName name="SW_Rev">#REF!</definedName>
    <definedName name="sw_scenario">#REF!</definedName>
    <definedName name="SwapSpread" localSheetId="1">#REF!</definedName>
    <definedName name="SwapSpread" localSheetId="0">#REF!</definedName>
    <definedName name="SwapSpread">#REF!</definedName>
    <definedName name="SWFloridaSales">#REF!</definedName>
    <definedName name="Swvu.allocations." hidden="1">#REF!</definedName>
    <definedName name="Swvu.annual._.hotel." localSheetId="1" hidden="1">#REF!</definedName>
    <definedName name="Swvu.annual._.hotel." localSheetId="0" hidden="1">#REF!</definedName>
    <definedName name="Swvu.annual._.hotel." hidden="1">#REF!</definedName>
    <definedName name="Swvu.bottom._.line." localSheetId="1" hidden="1">#REF!</definedName>
    <definedName name="Swvu.bottom._.line." localSheetId="0" hidden="1">#REF!</definedName>
    <definedName name="Swvu.bottom._.line." hidden="1">#REF!</definedName>
    <definedName name="Swvu.cash._.flow." hidden="1">#REF!</definedName>
    <definedName name="Swvu.combo." localSheetId="1" hidden="1">#REF!</definedName>
    <definedName name="Swvu.combo." localSheetId="0" hidden="1">#REF!</definedName>
    <definedName name="Swvu.combo." hidden="1">#REF!</definedName>
    <definedName name="Swvu.full." hidden="1">#REF!</definedName>
    <definedName name="Swvu.offsite." hidden="1">#REF!</definedName>
    <definedName name="Swvu.onsite." hidden="1">#REF!</definedName>
    <definedName name="Swvu.Sommaire." localSheetId="1" hidden="1">#REF!,#REF!,#REF!,#REF!,#REF!,#REF!</definedName>
    <definedName name="Swvu.Sommaire." localSheetId="19" hidden="1">#REF!,#REF!,#REF!,#REF!,#REF!,#REF!</definedName>
    <definedName name="Swvu.Sommaire." localSheetId="15" hidden="1">#REF!,#REF!,#REF!,#REF!,#REF!,#REF!</definedName>
    <definedName name="Swvu.Sommaire." localSheetId="17" hidden="1">#REF!,#REF!,#REF!,#REF!,#REF!,#REF!</definedName>
    <definedName name="Swvu.Sommaire." localSheetId="18" hidden="1">#REF!,#REF!,#REF!,#REF!,#REF!,#REF!</definedName>
    <definedName name="Swvu.Sommaire." localSheetId="13" hidden="1">#REF!,#REF!,#REF!,#REF!,#REF!,#REF!</definedName>
    <definedName name="Swvu.Sommaire." localSheetId="9" hidden="1">#REF!,#REF!,#REF!,#REF!,#REF!,#REF!</definedName>
    <definedName name="Swvu.Sommaire." localSheetId="11" hidden="1">#REF!,#REF!,#REF!,#REF!,#REF!,#REF!</definedName>
    <definedName name="Swvu.Sommaire." localSheetId="12" hidden="1">#REF!,#REF!,#REF!,#REF!,#REF!,#REF!</definedName>
    <definedName name="Swvu.Sommaire." localSheetId="7" hidden="1">#REF!,#REF!,#REF!,#REF!,#REF!,#REF!</definedName>
    <definedName name="Swvu.Sommaire." localSheetId="3" hidden="1">#REF!,#REF!,#REF!,#REF!,#REF!,#REF!</definedName>
    <definedName name="Swvu.Sommaire." localSheetId="5" hidden="1">#REF!,#REF!,#REF!,#REF!,#REF!,#REF!</definedName>
    <definedName name="Swvu.Sommaire." localSheetId="6" hidden="1">#REF!,#REF!,#REF!,#REF!,#REF!,#REF!</definedName>
    <definedName name="Swvu.Sommaire." localSheetId="0" hidden="1">#REF!,#REF!,#REF!,#REF!,#REF!,#REF!</definedName>
    <definedName name="Swvu.Sommaire." hidden="1">#REF!,#REF!,#REF!,#REF!,#REF!,#REF!</definedName>
    <definedName name="sxdfrtxdft" localSheetId="1" hidden="1">{#N/A,#N/A,FALSE,"CCC ACC Budget";#N/A,#N/A,FALSE,"Variance";#N/A,#N/A,FALSE,"CCC Rent Detail";#N/A,#N/A,FALSE,"COMMON AREA";#N/A,#N/A,FALSE,"CCC Electric Inclusion";#N/A,#N/A,FALSE,"CCC Opex Detail";#N/A,#N/A,FALSE,"CCC RE Tax Detail";#N/A,#N/A,FALSE,"CCC Chilled Wtr Inclusion";#N/A,#N/A,FALSE,"CCC OTHVAC ";#N/A,#N/A,FALSE,"CCC INPUT"}</definedName>
    <definedName name="sxdfrtxdft" localSheetId="0" hidden="1">{#N/A,#N/A,FALSE,"CCC ACC Budget";#N/A,#N/A,FALSE,"Variance";#N/A,#N/A,FALSE,"CCC Rent Detail";#N/A,#N/A,FALSE,"COMMON AREA";#N/A,#N/A,FALSE,"CCC Electric Inclusion";#N/A,#N/A,FALSE,"CCC Opex Detail";#N/A,#N/A,FALSE,"CCC RE Tax Detail";#N/A,#N/A,FALSE,"CCC Chilled Wtr Inclusion";#N/A,#N/A,FALSE,"CCC OTHVAC ";#N/A,#N/A,FALSE,"CCC INPUT"}</definedName>
    <definedName name="sxdfrtxdft" hidden="1">{#N/A,#N/A,FALSE,"CCC ACC Budget";#N/A,#N/A,FALSE,"Variance";#N/A,#N/A,FALSE,"CCC Rent Detail";#N/A,#N/A,FALSE,"COMMON AREA";#N/A,#N/A,FALSE,"CCC Electric Inclusion";#N/A,#N/A,FALSE,"CCC Opex Detail";#N/A,#N/A,FALSE,"CCC RE Tax Detail";#N/A,#N/A,FALSE,"CCC Chilled Wtr Inclusion";#N/A,#N/A,FALSE,"CCC OTHVAC ";#N/A,#N/A,FALSE,"CCC INPUT"}</definedName>
    <definedName name="SY" localSheetId="15">#REF!</definedName>
    <definedName name="SY" localSheetId="17">#REF!</definedName>
    <definedName name="SY" localSheetId="18">#REF!</definedName>
    <definedName name="SY" localSheetId="9">#REF!</definedName>
    <definedName name="SY" localSheetId="11">#REF!</definedName>
    <definedName name="SY" localSheetId="12">#REF!</definedName>
    <definedName name="SY" localSheetId="3">#REF!</definedName>
    <definedName name="SY" localSheetId="5">#REF!</definedName>
    <definedName name="SY" localSheetId="6">#REF!</definedName>
    <definedName name="SY">#REF!</definedName>
    <definedName name="syis">#REF!</definedName>
    <definedName name="syisvariance">#REF!</definedName>
    <definedName name="syn">#REF!</definedName>
    <definedName name="SynergiesCY">#REF!</definedName>
    <definedName name="SynergiesNY">#REF!</definedName>
    <definedName name="t" localSheetId="1" hidden="1">#REF!</definedName>
    <definedName name="t" localSheetId="0" hidden="1">#REF!</definedName>
    <definedName name="t" hidden="1">#REF!</definedName>
    <definedName name="t_stock" localSheetId="1">#REF!</definedName>
    <definedName name="t_stock" localSheetId="0">#REF!</definedName>
    <definedName name="t_stock">#REF!</definedName>
    <definedName name="t_ticker" localSheetId="1">#REF!</definedName>
    <definedName name="t_ticker" localSheetId="0">#REF!</definedName>
    <definedName name="t_ticker">#REF!</definedName>
    <definedName name="ta" localSheetId="1"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0"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BLE" localSheetId="19">#REF!</definedName>
    <definedName name="TABLE" localSheetId="15">#REF!</definedName>
    <definedName name="TABLE" localSheetId="17">#REF!</definedName>
    <definedName name="TABLE" localSheetId="18">#REF!</definedName>
    <definedName name="TABLE" localSheetId="13">#REF!</definedName>
    <definedName name="TABLE" localSheetId="9">#REF!</definedName>
    <definedName name="TABLE" localSheetId="11">#REF!</definedName>
    <definedName name="TABLE" localSheetId="12">#REF!</definedName>
    <definedName name="TABLE" localSheetId="7">#REF!</definedName>
    <definedName name="TABLE" localSheetId="3">#REF!</definedName>
    <definedName name="TABLE" localSheetId="5">#REF!</definedName>
    <definedName name="TABLE" localSheetId="6">#REF!</definedName>
    <definedName name="TABLE">#REF!</definedName>
    <definedName name="Table_Hypo">#REF!</definedName>
    <definedName name="Table_HypoUnExit">#REF!</definedName>
    <definedName name="Table_HypoUnPrice">#REF!</definedName>
    <definedName name="table1" localSheetId="19">#REF!</definedName>
    <definedName name="table1" localSheetId="17">#REF!</definedName>
    <definedName name="table1" localSheetId="13">#REF!</definedName>
    <definedName name="table1" localSheetId="11">#REF!</definedName>
    <definedName name="table1" localSheetId="7">#REF!</definedName>
    <definedName name="table1" localSheetId="5">#REF!</definedName>
    <definedName name="table1">#REF!</definedName>
    <definedName name="TableNames">#REF!,#REF!</definedName>
    <definedName name="tableofcontents">#REF!</definedName>
    <definedName name="tables" localSheetId="1" hidden="1">#REF!</definedName>
    <definedName name="tables" localSheetId="0" hidden="1">#REF!</definedName>
    <definedName name="tables" hidden="1">#REF!</definedName>
    <definedName name="TableTypes">#REF!,#REF!</definedName>
    <definedName name="TangCEquitytoTangAssets" localSheetId="1">#REF!</definedName>
    <definedName name="TangCEquitytoTangAssets" localSheetId="0">#REF!</definedName>
    <definedName name="TangCEquitytoTangAssets">#REF!</definedName>
    <definedName name="TARG" localSheetId="1">#REF!</definedName>
    <definedName name="TARG" localSheetId="0">#REF!</definedName>
    <definedName name="TARG">#REF!</definedName>
    <definedName name="target" localSheetId="1">#REF!</definedName>
    <definedName name="target" localSheetId="0">#REF!</definedName>
    <definedName name="target">#REF!</definedName>
    <definedName name="TargetIRR" localSheetId="1" hidden="1">#REF!</definedName>
    <definedName name="TargetIRR" localSheetId="0" hidden="1">#REF!</definedName>
    <definedName name="TargetIRR" hidden="1">#REF!</definedName>
    <definedName name="TargetMarketRentPerSF" localSheetId="1" hidden="1">#REF!</definedName>
    <definedName name="TargetMarketRentPerSF" localSheetId="0" hidden="1">#REF!</definedName>
    <definedName name="TargetMarketRentPerSF" hidden="1">#REF!</definedName>
    <definedName name="targetnick">#REF!</definedName>
    <definedName name="targetprice">#REF!</definedName>
    <definedName name="TAX">#REF!</definedName>
    <definedName name="Tax_Amortization">#REF!</definedName>
    <definedName name="TAX_FORECAST">#REF!</definedName>
    <definedName name="TAX_RATE_GROW">#REF!</definedName>
    <definedName name="Taxes">#REF!</definedName>
    <definedName name="TaxExDebt">#REF!</definedName>
    <definedName name="taxexemption" localSheetId="1">#REF!</definedName>
    <definedName name="taxexemption" localSheetId="0">#REF!</definedName>
    <definedName name="taxexemption">#REF!</definedName>
    <definedName name="taxexit" localSheetId="1">#REF!</definedName>
    <definedName name="taxexit" localSheetId="0">#REF!</definedName>
    <definedName name="taxexit">#REF!</definedName>
    <definedName name="taxrate" localSheetId="1">#REF!</definedName>
    <definedName name="taxrate" localSheetId="0">#REF!</definedName>
    <definedName name="taxrate">#REF!</definedName>
    <definedName name="TaxReassessAssump" localSheetId="1" hidden="1">#REF!,#REF!,#REF!,#REF!,#REF!</definedName>
    <definedName name="TaxReassessAssump" localSheetId="0" hidden="1">#REF!,#REF!,#REF!,#REF!,#REF!</definedName>
    <definedName name="TaxReassessAssump" hidden="1">#REF!,#REF!,#REF!,#REF!,#REF!</definedName>
    <definedName name="TC_Ticker_Match">#REF!</definedName>
    <definedName name="TC_Tickers">#REF!</definedName>
    <definedName name="TCEECY">#REF!</definedName>
    <definedName name="TCEENY">#REF!</definedName>
    <definedName name="TCNICY">#REF!</definedName>
    <definedName name="TCNINY">#REF!</definedName>
    <definedName name="tdryfg">#N/A</definedName>
    <definedName name="tdyjdtyj" localSheetId="1" hidden="1">{"Investor",#N/A,FALSE,"Model";"Property",#N/A,FALSE,"Model";"Incentive Taxes",#N/A,FALSE,"Model"}</definedName>
    <definedName name="tdyjdtyj" localSheetId="0" hidden="1">{"Investor",#N/A,FALSE,"Model";"Property",#N/A,FALSE,"Model";"Incentive Taxes",#N/A,FALSE,"Model"}</definedName>
    <definedName name="tdyjdtyj" hidden="1">{"Investor",#N/A,FALSE,"Model";"Property",#N/A,FALSE,"Model";"Incentive Taxes",#N/A,FALSE,"Model"}</definedName>
    <definedName name="tdytjyjtyj">#N/A</definedName>
    <definedName name="TEECY">#REF!</definedName>
    <definedName name="TEENY">#REF!</definedName>
    <definedName name="temp" localSheetId="1" hidden="1">{"Financials",#N/A,FALSE,"Financials";"AVP",#N/A,FALSE,"AVP";"DCF",#N/A,FALSE,"DCF";"CSC",#N/A,FALSE,"CSC";"Deal_Comp",#N/A,FALSE,"DealComp"}</definedName>
    <definedName name="temp" localSheetId="18"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 localSheetId="1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 localSheetId="6"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 localSheetId="0" hidden="1">{"Financials",#N/A,FALSE,"Financials";"AVP",#N/A,FALSE,"AVP";"DCF",#N/A,FALSE,"DCF";"CSC",#N/A,FALSE,"CSC";"Deal_Comp",#N/A,FALSE,"DealComp"}</definedName>
    <definedName name="temp" hidden="1">{"Financials",#N/A,FALSE,"Financials";"AVP",#N/A,FALSE,"AVP";"DCF",#N/A,FALSE,"DCF";"CSC",#N/A,FALSE,"CSC";"Deal_Comp",#N/A,FALSE,"DealComp"}</definedName>
    <definedName name="Temp1" localSheetId="1" hidden="1">{"quarterly",#N/A,FALSE,"Income Statement";#N/A,#N/A,FALSE,"print segment";#N/A,#N/A,FALSE,"Balance Sheet";#N/A,#N/A,FALSE,"Annl Inc";#N/A,#N/A,FALSE,"Cash Flow"}</definedName>
    <definedName name="Temp1" localSheetId="0" hidden="1">{"quarterly",#N/A,FALSE,"Income Statement";#N/A,#N/A,FALSE,"print segment";#N/A,#N/A,FALSE,"Balance Sheet";#N/A,#N/A,FALSE,"Annl Inc";#N/A,#N/A,FALSE,"Cash Flow"}</definedName>
    <definedName name="Temp1" hidden="1">{"quarterly",#N/A,FALSE,"Income Statement";#N/A,#N/A,FALSE,"print segment";#N/A,#N/A,FALSE,"Balance Sheet";#N/A,#N/A,FALSE,"Annl Inc";#N/A,#N/A,FALSE,"Cash Flow"}</definedName>
    <definedName name="temp2"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2"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3"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3"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3"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4"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4"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4"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5"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5"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5"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lateDate">32967</definedName>
    <definedName name="TemplatePrintArea">#REF!</definedName>
    <definedName name="TemplatePrintArea_b">#REF!</definedName>
    <definedName name="tempp"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p"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mpp"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N">#REF!</definedName>
    <definedName name="TEN_YEAR">#REF!</definedName>
    <definedName name="TEN_YEAR_WITH">#REF!</definedName>
    <definedName name="Tenant_LeaseStart" localSheetId="1">#REF!</definedName>
    <definedName name="Tenant_LeaseStart" localSheetId="0">#REF!</definedName>
    <definedName name="Tenant_LeaseStart">#REF!</definedName>
    <definedName name="Tenant_SqFt" localSheetId="1">#REF!</definedName>
    <definedName name="Tenant_SqFt" localSheetId="0">#REF!</definedName>
    <definedName name="Tenant_SqFt">#REF!</definedName>
    <definedName name="Tenant_Status" localSheetId="1">#REF!</definedName>
    <definedName name="Tenant_Status" localSheetId="0">#REF!</definedName>
    <definedName name="Tenant_Status">#REF!</definedName>
    <definedName name="Tenant_TotalRent" localSheetId="1">#REF!</definedName>
    <definedName name="Tenant_TotalRent" localSheetId="0">#REF!</definedName>
    <definedName name="Tenant_TotalRent">#REF!</definedName>
    <definedName name="Tenant_UnitLabel" localSheetId="1">#REF!</definedName>
    <definedName name="Tenant_UnitLabel" localSheetId="0">#REF!</definedName>
    <definedName name="Tenant_UnitLabel">#REF!</definedName>
    <definedName name="tenr">#REF!</definedName>
    <definedName name="TENYEAR1">#REF!</definedName>
    <definedName name="TENYEAR2">#REF!</definedName>
    <definedName name="TERM">#REF!</definedName>
    <definedName name="term_loan">#REF!</definedName>
    <definedName name="term_value">#REF!</definedName>
    <definedName name="term_year">#REF!</definedName>
    <definedName name="TermData">#REF!</definedName>
    <definedName name="terminal_year">#REF!</definedName>
    <definedName name="terminalcap">#REF!</definedName>
    <definedName name="Tertiary_Mrkt" localSheetId="1">#REF!</definedName>
    <definedName name="Tertiary_Mrkt" localSheetId="0">#REF!</definedName>
    <definedName name="Tertiary_Mrkt">#REF!</definedName>
    <definedName name="Test" localSheetId="1">#REF!</definedName>
    <definedName name="Test" localSheetId="17">#REF!</definedName>
    <definedName name="Test" localSheetId="18">#REF!</definedName>
    <definedName name="Test" localSheetId="11">#REF!</definedName>
    <definedName name="Test" localSheetId="12">#REF!</definedName>
    <definedName name="Test" localSheetId="5">#REF!</definedName>
    <definedName name="Test" localSheetId="6">#REF!</definedName>
    <definedName name="Test" localSheetId="0">#REF!</definedName>
    <definedName name="Test">#REF!</definedName>
    <definedName name="test1" localSheetId="1" hidden="1">#REF!</definedName>
    <definedName name="test1" localSheetId="15" hidden="1">#REF!</definedName>
    <definedName name="test1" localSheetId="17" hidden="1">#REF!</definedName>
    <definedName name="test1" localSheetId="18" hidden="1">#REF!</definedName>
    <definedName name="test1" localSheetId="9" hidden="1">#REF!</definedName>
    <definedName name="test1" localSheetId="11" hidden="1">#REF!</definedName>
    <definedName name="test1" localSheetId="12" hidden="1">#REF!</definedName>
    <definedName name="test1" localSheetId="3" hidden="1">#REF!</definedName>
    <definedName name="test1" localSheetId="5" hidden="1">#REF!</definedName>
    <definedName name="test1" localSheetId="6" hidden="1">#REF!</definedName>
    <definedName name="test1" localSheetId="0" hidden="1">#REF!</definedName>
    <definedName name="test1" hidden="1">#REF!</definedName>
    <definedName name="test100" localSheetId="1" hidden="1">{"View1",#N/A,FALSE,"Sheet1";"View2",#N/A,FALSE,"Sheet1"}</definedName>
    <definedName name="test100" localSheetId="0" hidden="1">{"View1",#N/A,FALSE,"Sheet1";"View2",#N/A,FALSE,"Sheet1"}</definedName>
    <definedName name="test100" hidden="1">{"View1",#N/A,FALSE,"Sheet1";"View2",#N/A,FALSE,"Sheet1"}</definedName>
    <definedName name="test2" localSheetId="1" hidden="1">{FALSE,FALSE,1.75,1,600,351,FALSE,FALSE,TRUE,TRUE,0,30,#N/A,41,#N/A,9.57777777777778,18.9166666666667,1,FALSE,FALSE,1,TRUE,1,FALSE,100,"Swvu.As._.Is._.Value.","ACwvu.As._.Is._.Value.",1,FALSE,FALSE,1,1,1,1,1,"","",FALSE,FALSE,FALSE,FALSE,1,#N/A,1,1,FALSE,FALSE,FALSE,FALSE,FALSE,FALSE}</definedName>
    <definedName name="test2" localSheetId="18" hidden="1">{"View1",#N/A,FALSE,"Sheet1";"View2",#N/A,FALSE,"Sheet1"}</definedName>
    <definedName name="test2" localSheetId="12" hidden="1">{"View1",#N/A,FALSE,"Sheet1";"View2",#N/A,FALSE,"Sheet1"}</definedName>
    <definedName name="test2" localSheetId="6" hidden="1">{"View1",#N/A,FALSE,"Sheet1";"View2",#N/A,FALSE,"Sheet1"}</definedName>
    <definedName name="test2" localSheetId="0" hidden="1">{FALSE,FALSE,1.75,1,600,351,FALSE,FALSE,TRUE,TRUE,0,30,#N/A,41,#N/A,9.57777777777778,18.9166666666667,1,FALSE,FALSE,1,TRUE,1,FALSE,100,"Swvu.As._.Is._.Value.","ACwvu.As._.Is._.Value.",1,FALSE,FALSE,1,1,1,1,1,"","",FALSE,FALSE,FALSE,FALSE,1,#N/A,1,1,FALSE,FALSE,FALSE,FALSE,FALSE,FALSE}</definedName>
    <definedName name="test2" hidden="1">{FALSE,FALSE,1.75,1,600,351,FALSE,FALSE,TRUE,TRUE,0,30,#N/A,41,#N/A,9.57777777777778,18.9166666666667,1,FALSE,FALSE,1,TRUE,1,FALSE,100,"Swvu.As._.Is._.Value.","ACwvu.As._.Is._.Value.",1,FALSE,FALSE,1,1,1,1,1,"","",FALSE,FALSE,FALSE,FALSE,1,#N/A,1,1,FALSE,FALSE,FALSE,FALSE,FALSE,FALSE}</definedName>
    <definedName name="test3" localSheetId="1" hidden="1">{FALSE,FALSE,1.75,1,600,351,FALSE,FALSE,TRUE,TRUE,0,30,#N/A,41,#N/A,9.57777777777778,18.9166666666667,1,FALSE,FALSE,1,TRUE,1,FALSE,100,"Swvu.As._.Is._.Value.","ACwvu.As._.Is._.Value.",1,FALSE,FALSE,1,1,1,1,1,"","",FALSE,FALSE,FALSE,FALSE,1,#N/A,1,1,FALSE,FALSE,FALSE,FALSE,FALSE,FALSE}</definedName>
    <definedName name="test3" localSheetId="15" hidden="1">{FALSE,FALSE,1.75,1,600,351,FALSE,FALSE,TRUE,TRUE,0,30,#N/A,41,#N/A,9.57777777777778,18.9166666666667,1,FALSE,FALSE,1,TRUE,1,FALSE,100,"Swvu.As._.Is._.Value.","ACwvu.As._.Is._.Value.",1,FALSE,FALSE,1,1,1,1,1,"","",FALSE,FALSE,FALSE,FALSE,1,#N/A,1,1,FALSE,FALSE,FALSE,FALSE,FALSE,FALSE}</definedName>
    <definedName name="test3" localSheetId="17" hidden="1">{FALSE,FALSE,1.75,1,600,351,FALSE,FALSE,TRUE,TRUE,0,30,#N/A,41,#N/A,9.57777777777778,18.9166666666667,1,FALSE,FALSE,1,TRUE,1,FALSE,100,"Swvu.As._.Is._.Value.","ACwvu.As._.Is._.Value.",1,FALSE,FALSE,1,1,1,1,1,"","",FALSE,FALSE,FALSE,FALSE,1,#N/A,1,1,FALSE,FALSE,FALSE,FALSE,FALSE,FALSE}</definedName>
    <definedName name="test3" localSheetId="18" hidden="1">{FALSE,FALSE,1.75,1,600,351,FALSE,FALSE,TRUE,TRUE,0,30,#N/A,41,#N/A,9.57777777777778,18.9166666666667,1,FALSE,FALSE,1,TRUE,1,FALSE,100,"Swvu.As._.Is._.Value.","ACwvu.As._.Is._.Value.",1,FALSE,FALSE,1,1,1,1,1,"","",FALSE,FALSE,FALSE,FALSE,1,#N/A,1,1,FALSE,FALSE,FALSE,FALSE,FALSE,FALSE}</definedName>
    <definedName name="test3" localSheetId="9" hidden="1">{FALSE,FALSE,1.75,1,600,351,FALSE,FALSE,TRUE,TRUE,0,30,#N/A,41,#N/A,9.57777777777778,18.9166666666667,1,FALSE,FALSE,1,TRUE,1,FALSE,100,"Swvu.As._.Is._.Value.","ACwvu.As._.Is._.Value.",1,FALSE,FALSE,1,1,1,1,1,"","",FALSE,FALSE,FALSE,FALSE,1,#N/A,1,1,FALSE,FALSE,FALSE,FALSE,FALSE,FALSE}</definedName>
    <definedName name="test3" localSheetId="11" hidden="1">{FALSE,FALSE,1.75,1,600,351,FALSE,FALSE,TRUE,TRUE,0,30,#N/A,41,#N/A,9.57777777777778,18.9166666666667,1,FALSE,FALSE,1,TRUE,1,FALSE,100,"Swvu.As._.Is._.Value.","ACwvu.As._.Is._.Value.",1,FALSE,FALSE,1,1,1,1,1,"","",FALSE,FALSE,FALSE,FALSE,1,#N/A,1,1,FALSE,FALSE,FALSE,FALSE,FALSE,FALSE}</definedName>
    <definedName name="test3" localSheetId="12" hidden="1">{FALSE,FALSE,1.75,1,600,351,FALSE,FALSE,TRUE,TRUE,0,30,#N/A,41,#N/A,9.57777777777778,18.9166666666667,1,FALSE,FALSE,1,TRUE,1,FALSE,100,"Swvu.As._.Is._.Value.","ACwvu.As._.Is._.Value.",1,FALSE,FALSE,1,1,1,1,1,"","",FALSE,FALSE,FALSE,FALSE,1,#N/A,1,1,FALSE,FALSE,FALSE,FALSE,FALSE,FALSE}</definedName>
    <definedName name="test3" localSheetId="3" hidden="1">{FALSE,FALSE,1.75,1,600,351,FALSE,FALSE,TRUE,TRUE,0,30,#N/A,41,#N/A,9.57777777777778,18.9166666666667,1,FALSE,FALSE,1,TRUE,1,FALSE,100,"Swvu.As._.Is._.Value.","ACwvu.As._.Is._.Value.",1,FALSE,FALSE,1,1,1,1,1,"","",FALSE,FALSE,FALSE,FALSE,1,#N/A,1,1,FALSE,FALSE,FALSE,FALSE,FALSE,FALSE}</definedName>
    <definedName name="test3" localSheetId="5" hidden="1">{FALSE,FALSE,1.75,1,600,351,FALSE,FALSE,TRUE,TRUE,0,30,#N/A,41,#N/A,9.57777777777778,18.9166666666667,1,FALSE,FALSE,1,TRUE,1,FALSE,100,"Swvu.As._.Is._.Value.","ACwvu.As._.Is._.Value.",1,FALSE,FALSE,1,1,1,1,1,"","",FALSE,FALSE,FALSE,FALSE,1,#N/A,1,1,FALSE,FALSE,FALSE,FALSE,FALSE,FALSE}</definedName>
    <definedName name="test3" localSheetId="6" hidden="1">{FALSE,FALSE,1.75,1,600,351,FALSE,FALSE,TRUE,TRUE,0,30,#N/A,41,#N/A,9.57777777777778,18.9166666666667,1,FALSE,FALSE,1,TRUE,1,FALSE,100,"Swvu.As._.Is._.Value.","ACwvu.As._.Is._.Value.",1,FALSE,FALSE,1,1,1,1,1,"","",FALSE,FALSE,FALSE,FALSE,1,#N/A,1,1,FALSE,FALSE,FALSE,FALSE,FALSE,FALSE}</definedName>
    <definedName name="test3" localSheetId="0" hidden="1">{FALSE,FALSE,1.75,1,600,351,FALSE,FALSE,TRUE,TRUE,0,30,#N/A,41,#N/A,9.57777777777778,18.9166666666667,1,FALSE,FALSE,1,TRUE,1,FALSE,100,"Swvu.As._.Is._.Value.","ACwvu.As._.Is._.Value.",1,FALSE,FALSE,1,1,1,1,1,"","",FALSE,FALSE,FALSE,FALSE,1,#N/A,1,1,FALSE,FALSE,FALSE,FALSE,FALSE,FALSE}</definedName>
    <definedName name="test3" hidden="1">{FALSE,FALSE,1.75,1,600,351,FALSE,FALSE,TRUE,TRUE,0,30,#N/A,41,#N/A,9.57777777777778,18.9166666666667,1,FALSE,FALSE,1,TRUE,1,FALSE,100,"Swvu.As._.Is._.Value.","ACwvu.As._.Is._.Value.",1,FALSE,FALSE,1,1,1,1,1,"","",FALSE,FALSE,FALSE,FALSE,1,#N/A,1,1,FALSE,FALSE,FALSE,FALSE,FALSE,FALSE}</definedName>
    <definedName name="test4" localSheetId="1" hidden="1">{FALSE,FALSE,1.75,1,600,351,FALSE,FALSE,TRUE,TRUE,0,30,#N/A,41,#N/A,9.57777777777778,18.9166666666667,1,FALSE,FALSE,1,TRUE,1,FALSE,100,"Swvu.As._.Is._.Value.","ACwvu.As._.Is._.Value.",1,FALSE,FALSE,1,1,1,1,1,"","",FALSE,FALSE,FALSE,FALSE,1,#N/A,1,1,FALSE,FALSE,FALSE,FALSE,FALSE,FALSE}</definedName>
    <definedName name="test4" localSheetId="0" hidden="1">{FALSE,FALSE,1.75,1,600,351,FALSE,FALSE,TRUE,TRUE,0,30,#N/A,41,#N/A,9.57777777777778,18.9166666666667,1,FALSE,FALSE,1,TRUE,1,FALSE,100,"Swvu.As._.Is._.Value.","ACwvu.As._.Is._.Value.",1,FALSE,FALSE,1,1,1,1,1,"","",FALSE,FALSE,FALSE,FALSE,1,#N/A,1,1,FALSE,FALSE,FALSE,FALSE,FALSE,FALSE}</definedName>
    <definedName name="test4" hidden="1">{FALSE,FALSE,1.75,1,600,351,FALSE,FALSE,TRUE,TRUE,0,30,#N/A,41,#N/A,9.57777777777778,18.9166666666667,1,FALSE,FALSE,1,TRUE,1,FALSE,100,"Swvu.As._.Is._.Value.","ACwvu.As._.Is._.Value.",1,FALSE,FALSE,1,1,1,1,1,"","",FALSE,FALSE,FALSE,FALSE,1,#N/A,1,1,FALSE,FALSE,FALSE,FALSE,FALSE,FALSE}</definedName>
    <definedName name="TestAdd">"Test RefersTo1"</definedName>
    <definedName name="testcopy3" localSheetId="1" hidden="1">{"Main",#N/A,FALSE,"Wacker";"Main2",#N/A,FALSE,"Wacker";"Value",#N/A,FALSE,"Wacker";"Sensitivity",#N/A,FALSE,"Wacker";"Paine",#N/A,FALSE,"Wacker";"Quaker",#N/A,FALSE,"Wacker";"Wacker",#N/A,FALSE,"Wacker";"1900",#N/A,FALSE,"Wacker";"1901",#N/A,FALSE,"Wacker"}</definedName>
    <definedName name="testcopy3" localSheetId="0" hidden="1">{"Main",#N/A,FALSE,"Wacker";"Main2",#N/A,FALSE,"Wacker";"Value",#N/A,FALSE,"Wacker";"Sensitivity",#N/A,FALSE,"Wacker";"Paine",#N/A,FALSE,"Wacker";"Quaker",#N/A,FALSE,"Wacker";"Wacker",#N/A,FALSE,"Wacker";"1900",#N/A,FALSE,"Wacker";"1901",#N/A,FALSE,"Wacker"}</definedName>
    <definedName name="testcopy3" hidden="1">{"Main",#N/A,FALSE,"Wacker";"Main2",#N/A,FALSE,"Wacker";"Value",#N/A,FALSE,"Wacker";"Sensitivity",#N/A,FALSE,"Wacker";"Paine",#N/A,FALSE,"Wacker";"Quaker",#N/A,FALSE,"Wacker";"Wacker",#N/A,FALSE,"Wacker";"1900",#N/A,FALSE,"Wacker";"1901",#N/A,FALSE,"Wacker"}</definedName>
    <definedName name="testing2" localSheetId="1" hidden="1">{"View1",#N/A,FALSE,"Sheet1";"View2",#N/A,FALSE,"Sheet1"}</definedName>
    <definedName name="testing2" localSheetId="0" hidden="1">{"View1",#N/A,FALSE,"Sheet1";"View2",#N/A,FALSE,"Sheet1"}</definedName>
    <definedName name="testing2" hidden="1">{"View1",#N/A,FALSE,"Sheet1";"View2",#N/A,FALSE,"Sheet1"}</definedName>
    <definedName name="testnig" localSheetId="1" hidden="1">{#N/A,#N/A,FALSE,"OVERVIEW"}</definedName>
    <definedName name="testnig" localSheetId="0" hidden="1">{#N/A,#N/A,FALSE,"OVERVIEW"}</definedName>
    <definedName name="testnig" hidden="1">{#N/A,#N/A,FALSE,"OVERVIEW"}</definedName>
    <definedName name="testparkave" localSheetId="1" hidden="1">{"Main",#N/A,FALSE,"Wacker";"Main2",#N/A,FALSE,"Wacker";"Value",#N/A,FALSE,"Wacker";"Sensitivity",#N/A,FALSE,"Wacker";"Paine",#N/A,FALSE,"Wacker";"Quaker",#N/A,FALSE,"Wacker";"Wacker",#N/A,FALSE,"Wacker";"1900",#N/A,FALSE,"Wacker";"1901",#N/A,FALSE,"Wacker"}</definedName>
    <definedName name="testparkave" localSheetId="0" hidden="1">{"Main",#N/A,FALSE,"Wacker";"Main2",#N/A,FALSE,"Wacker";"Value",#N/A,FALSE,"Wacker";"Sensitivity",#N/A,FALSE,"Wacker";"Paine",#N/A,FALSE,"Wacker";"Quaker",#N/A,FALSE,"Wacker";"Wacker",#N/A,FALSE,"Wacker";"1900",#N/A,FALSE,"Wacker";"1901",#N/A,FALSE,"Wacker"}</definedName>
    <definedName name="testparkave" hidden="1">{"Main",#N/A,FALSE,"Wacker";"Main2",#N/A,FALSE,"Wacker";"Value",#N/A,FALSE,"Wacker";"Sensitivity",#N/A,FALSE,"Wacker";"Paine",#N/A,FALSE,"Wacker";"Quaker",#N/A,FALSE,"Wacker";"Wacker",#N/A,FALSE,"Wacker";"1900",#N/A,FALSE,"Wacker";"1901",#N/A,FALSE,"Wacker"}</definedName>
    <definedName name="TextFormat">#N/A</definedName>
    <definedName name="TextRefCopyRangeCount" hidden="1">10</definedName>
    <definedName name="the" localSheetId="1">[0]!is1b,[0]!is1c,[0]!STATS2,[0]!STATS3</definedName>
    <definedName name="the" localSheetId="0">[0]!is1b,[0]!is1c,[0]!STATS2,[0]!STATS3</definedName>
    <definedName name="the">[0]!is1b,[0]!is1c,[0]!STATS2,[0]!STATS3</definedName>
    <definedName name="the_caller">#N/A</definedName>
    <definedName name="TheDate" localSheetId="1">#REF!</definedName>
    <definedName name="TheDate" localSheetId="0">#REF!</definedName>
    <definedName name="TheDate">#REF!</definedName>
    <definedName name="thee" localSheetId="1">[0]!is1b,[0]!is1c,[0]!STATS2,[0]!STATS3</definedName>
    <definedName name="thee" localSheetId="0">[0]!is1b,[0]!is1c,[0]!STATS2,[0]!STATS3</definedName>
    <definedName name="thee">[0]!is1b,[0]!is1c,[0]!STATS2,[0]!STATS3</definedName>
    <definedName name="TheName" localSheetId="1">#REF!</definedName>
    <definedName name="TheName" localSheetId="0">#REF!</definedName>
    <definedName name="TheName">#REF!</definedName>
    <definedName name="thhhhh" localSheetId="1">[0]!is1b,[0]!is1c,[0]!STATS2,[0]!STATS3</definedName>
    <definedName name="thhhhh" localSheetId="0">[0]!is1b,[0]!is1c,[0]!STATS2,[0]!STATS3</definedName>
    <definedName name="thhhhh">[0]!is1b,[0]!is1c,[0]!STATS2,[0]!STATS3</definedName>
    <definedName name="thirdpage" localSheetId="1">#REF!</definedName>
    <definedName name="thirdpage" localSheetId="0">#REF!</definedName>
    <definedName name="thirdpage">#REF!</definedName>
    <definedName name="THREE">#REF!</definedName>
    <definedName name="threebedrent" localSheetId="1">#REF!</definedName>
    <definedName name="threebedrent" localSheetId="0">#REF!</definedName>
    <definedName name="threebedrent">#REF!</definedName>
    <definedName name="threeQacq">#REF!</definedName>
    <definedName name="threetworent" localSheetId="1">#REF!</definedName>
    <definedName name="threetworent" localSheetId="0">#REF!</definedName>
    <definedName name="threetworent">#REF!</definedName>
    <definedName name="TI" localSheetId="1" hidden="1">#REF!</definedName>
    <definedName name="TI" localSheetId="0" hidden="1">#REF!</definedName>
    <definedName name="TI" hidden="1">#REF!</definedName>
    <definedName name="TI_BLEND">#REF!</definedName>
    <definedName name="TI_NEW">#REF!</definedName>
    <definedName name="TI_RENEWAL">#REF!</definedName>
    <definedName name="Tick" localSheetId="1">#REF!</definedName>
    <definedName name="Tick" localSheetId="0">#REF!</definedName>
    <definedName name="Tick">#REF!</definedName>
    <definedName name="ticker_TC" localSheetId="1">#REF!</definedName>
    <definedName name="ticker_TC" localSheetId="0">#REF!</definedName>
    <definedName name="ticker_TC">#REF!</definedName>
    <definedName name="TickerToNameOnEnter">#N/A</definedName>
    <definedName name="Tier1_Cust_Hotel" localSheetId="1">#REF!</definedName>
    <definedName name="Tier1_Cust_Hotel" localSheetId="0">#REF!</definedName>
    <definedName name="Tier1_Cust_Hotel">#REF!</definedName>
    <definedName name="Tier1_Cust_MHC" localSheetId="1">#REF!</definedName>
    <definedName name="Tier1_Cust_MHC" localSheetId="0">#REF!</definedName>
    <definedName name="Tier1_Cust_MHC">#REF!</definedName>
    <definedName name="Tier1_Cust_TXB" localSheetId="1">#REF!</definedName>
    <definedName name="Tier1_Cust_TXB" localSheetId="0">#REF!</definedName>
    <definedName name="Tier1_Cust_TXB">#REF!</definedName>
    <definedName name="tilcdebt">#REF!</definedName>
    <definedName name="TIME" localSheetId="1">#REF!</definedName>
    <definedName name="TIME" localSheetId="0">#REF!</definedName>
    <definedName name="TIME">#REF!</definedName>
    <definedName name="TIME_LOOKUP" localSheetId="1">#REF!</definedName>
    <definedName name="TIME_LOOKUP" localSheetId="0">#REF!</definedName>
    <definedName name="TIME_LOOKUP">#REF!</definedName>
    <definedName name="time_printed" localSheetId="1">#REF!</definedName>
    <definedName name="time_printed" localSheetId="0">#REF!</definedName>
    <definedName name="time_printed">#REF!</definedName>
    <definedName name="time_revised" localSheetId="1">#REF!</definedName>
    <definedName name="time_revised" localSheetId="0">#REF!</definedName>
    <definedName name="time_revised">#REF!</definedName>
    <definedName name="TInterestRate" localSheetId="1">#REF!</definedName>
    <definedName name="TInterestRate" localSheetId="0">#REF!</definedName>
    <definedName name="TInterestRate">#REF!</definedName>
    <definedName name="title" localSheetId="1">#REF!</definedName>
    <definedName name="title" localSheetId="0">#REF!</definedName>
    <definedName name="title">#REF!</definedName>
    <definedName name="tkuy" localSheetId="1">[0]!is1b,[0]!is1c,[0]!STATS2,[0]!STATS3</definedName>
    <definedName name="tkuy" localSheetId="0">[0]!is1b,[0]!is1c,[0]!STATS2,[0]!STATS3</definedName>
    <definedName name="tkuy">[0]!is1b,[0]!is1c,[0]!STATS2,[0]!STATS3</definedName>
    <definedName name="TMC" localSheetId="1">#REF!</definedName>
    <definedName name="TMC" localSheetId="0">#REF!</definedName>
    <definedName name="TMC">#REF!</definedName>
    <definedName name="tmp">#REF!</definedName>
    <definedName name="TMVE">#REF!</definedName>
    <definedName name="tname">#REF!</definedName>
    <definedName name="TNetDebt">#REF!</definedName>
    <definedName name="TNICY">#REF!</definedName>
    <definedName name="TNINY">#REF!</definedName>
    <definedName name="today">#N/A</definedName>
    <definedName name="Toggle" localSheetId="1">#REF!</definedName>
    <definedName name="Toggle" localSheetId="0">#REF!</definedName>
    <definedName name="Toggle">#REF!</definedName>
    <definedName name="Toggle_CapRate" localSheetId="1">#REF!</definedName>
    <definedName name="Toggle_CapRate" localSheetId="0">#REF!</definedName>
    <definedName name="Toggle_CapRate">#REF!</definedName>
    <definedName name="ToIrr" localSheetId="1" hidden="1">#REF!</definedName>
    <definedName name="ToIrr" localSheetId="0" hidden="1">#REF!</definedName>
    <definedName name="ToIrr" hidden="1">#REF!</definedName>
    <definedName name="tony" hidden="1">#REF!</definedName>
    <definedName name="topleft" localSheetId="1">#REF!</definedName>
    <definedName name="topleft" localSheetId="18">#REF!</definedName>
    <definedName name="topleft" localSheetId="12">#REF!</definedName>
    <definedName name="topleft" localSheetId="6">#REF!</definedName>
    <definedName name="topleft" localSheetId="0">#REF!</definedName>
    <definedName name="topleft">#REF!</definedName>
    <definedName name="TOT" localSheetId="1">#REF!</definedName>
    <definedName name="TOT" localSheetId="0">#REF!</definedName>
    <definedName name="TOT">#REF!</definedName>
    <definedName name="TOTA196">#REF!</definedName>
    <definedName name="TOTA295">#REF!</definedName>
    <definedName name="TOTA296">#REF!</definedName>
    <definedName name="totadd" localSheetId="1">#REF!</definedName>
    <definedName name="totadd" localSheetId="0">#REF!</definedName>
    <definedName name="totadd">#REF!</definedName>
    <definedName name="TOTAL" localSheetId="1">#REF!</definedName>
    <definedName name="TOTAL" localSheetId="0">#REF!</definedName>
    <definedName name="TOTAL">#REF!</definedName>
    <definedName name="Total_Acquisition_Cost" localSheetId="1">#REF!</definedName>
    <definedName name="Total_Acquisition_Cost" localSheetId="0">#REF!</definedName>
    <definedName name="Total_Acquisition_Cost">#REF!</definedName>
    <definedName name="Total_Capital" localSheetId="1">#REF!</definedName>
    <definedName name="Total_Capital" localSheetId="0">#REF!</definedName>
    <definedName name="Total_Capital">#REF!</definedName>
    <definedName name="Total_COPY" localSheetId="1">#REF!</definedName>
    <definedName name="Total_COPY" localSheetId="0">#REF!</definedName>
    <definedName name="Total_COPY">#REF!</definedName>
    <definedName name="Total_Debt_to_Market_Cap">#REF!</definedName>
    <definedName name="Total_Expenses" localSheetId="1">#REF!</definedName>
    <definedName name="Total_Expenses" localSheetId="18">#REF!</definedName>
    <definedName name="Total_Expenses" localSheetId="12">#REF!</definedName>
    <definedName name="Total_Expenses" localSheetId="6">#REF!</definedName>
    <definedName name="Total_Expenses" localSheetId="0">#REF!</definedName>
    <definedName name="Total_Expenses">#REF!</definedName>
    <definedName name="Total_Hard_Costs">#REF!</definedName>
    <definedName name="Total_Interest" localSheetId="1">#REF!</definedName>
    <definedName name="Total_Interest" localSheetId="0">#REF!</definedName>
    <definedName name="Total_Interest">#REF!</definedName>
    <definedName name="Total_Net_Purchase_Price">#REF!</definedName>
    <definedName name="Total_Pay" localSheetId="1">#REF!</definedName>
    <definedName name="Total_Pay" localSheetId="0">#REF!</definedName>
    <definedName name="Total_Pay">#REF!</definedName>
    <definedName name="Total_Payment" localSheetId="1">Scheduled_Payment+Extra_Payment</definedName>
    <definedName name="Total_Payment" localSheetId="0">Scheduled_Payment+Extra_Payment</definedName>
    <definedName name="Total_Payment">Scheduled_Payment+Extra_Payment</definedName>
    <definedName name="Total_Payment_2" localSheetId="1">Scheduled_Payment+Extra_Payment</definedName>
    <definedName name="Total_Payment_2" localSheetId="0">Scheduled_Payment+Extra_Payment</definedName>
    <definedName name="Total_Payment_2">Scheduled_Payment+Extra_Payment</definedName>
    <definedName name="Total_payments" localSheetId="1">Payments_per_year*Term_in_years</definedName>
    <definedName name="Total_payments" localSheetId="0">Payments_per_year*Term_in_years</definedName>
    <definedName name="Total_payments">Payments_per_year*Term_in_years</definedName>
    <definedName name="Total_Sales_Price">#REF!</definedName>
    <definedName name="Total_shares_units_outstanding_after" localSheetId="1">#REF!</definedName>
    <definedName name="Total_shares_units_outstanding_after" localSheetId="0">#REF!</definedName>
    <definedName name="Total_shares_units_outstanding_after">#REF!</definedName>
    <definedName name="Total_Sqft">#REF!</definedName>
    <definedName name="TotalAnalyst_April1306" localSheetId="1">#REF!</definedName>
    <definedName name="TotalAnalyst_April1306" localSheetId="0">#REF!</definedName>
    <definedName name="TotalAnalyst_April1306">#REF!</definedName>
    <definedName name="TotalAnalyst_July2506" localSheetId="1">#REF!</definedName>
    <definedName name="TotalAnalyst_July2506" localSheetId="0">#REF!</definedName>
    <definedName name="TotalAnalyst_July2506">#REF!</definedName>
    <definedName name="TotalAnalyst_Sep1506">#REF!</definedName>
    <definedName name="TotalAslanProfit">#REF!</definedName>
    <definedName name="TotalDealUnits" localSheetId="1" hidden="1">#REF!</definedName>
    <definedName name="TotalDealUnits" localSheetId="0" hidden="1">#REF!</definedName>
    <definedName name="TotalDealUnits" hidden="1">#REF!</definedName>
    <definedName name="TotalHardCosts" localSheetId="1" hidden="1">#REF!</definedName>
    <definedName name="TotalHardCosts" localSheetId="0" hidden="1">#REF!</definedName>
    <definedName name="TotalHardCosts" hidden="1">#REF!</definedName>
    <definedName name="TotalOperatingExpensesNotes" localSheetId="1" hidden="1">#REF!</definedName>
    <definedName name="TotalOperatingExpensesNotes" localSheetId="0" hidden="1">#REF!</definedName>
    <definedName name="TotalOperatingExpensesNotes" hidden="1">#REF!</definedName>
    <definedName name="TotalProjectOHLot" localSheetId="1" hidden="1">#REF!</definedName>
    <definedName name="TotalProjectOHLot" localSheetId="0" hidden="1">#REF!</definedName>
    <definedName name="TotalProjectOHLot" hidden="1">#REF!</definedName>
    <definedName name="TotalPropUnits" localSheetId="1">#REF!</definedName>
    <definedName name="TotalPropUnits" localSheetId="0">#REF!</definedName>
    <definedName name="TotalPropUnits">#REF!</definedName>
    <definedName name="TotalRec">#REF!</definedName>
    <definedName name="TotalRent">#REF!</definedName>
    <definedName name="TotalSalesPrice" localSheetId="1" hidden="1">#REF!</definedName>
    <definedName name="TotalSalesPrice" localSheetId="0" hidden="1">#REF!</definedName>
    <definedName name="TotalSalesPrice" hidden="1">#REF!</definedName>
    <definedName name="TOTALSF" localSheetId="1">#REF!</definedName>
    <definedName name="TOTALSF" localSheetId="0">#REF!</definedName>
    <definedName name="TOTALSF">#REF!</definedName>
    <definedName name="TotalSF_Copy" localSheetId="1">#REF!</definedName>
    <definedName name="TotalSF_Copy" localSheetId="0">#REF!</definedName>
    <definedName name="TotalSF_Copy">#REF!</definedName>
    <definedName name="TotalUnits" localSheetId="1">#REF!</definedName>
    <definedName name="totalunits" localSheetId="18">#REF!</definedName>
    <definedName name="totalunits" localSheetId="12">#REF!</definedName>
    <definedName name="totalunits" localSheetId="6">#REF!</definedName>
    <definedName name="TotalUnits" localSheetId="0">#REF!</definedName>
    <definedName name="TotalUnits">#REF!</definedName>
    <definedName name="TotalUnitSize" localSheetId="1">#REF!</definedName>
    <definedName name="TotalUnitSize" localSheetId="0">#REF!</definedName>
    <definedName name="TotalUnitSize">#REF!</definedName>
    <definedName name="totrrrent" localSheetId="1">#REF!</definedName>
    <definedName name="totrrrent" localSheetId="0">#REF!</definedName>
    <definedName name="totrrrent">#REF!</definedName>
    <definedName name="totrrsf" localSheetId="1">#REF!</definedName>
    <definedName name="totrrsf" localSheetId="0">#REF!</definedName>
    <definedName name="totrrsf">#REF!</definedName>
    <definedName name="totsf" localSheetId="1">#REF!</definedName>
    <definedName name="totsf" localSheetId="0">#REF!</definedName>
    <definedName name="totsf">#REF!</definedName>
    <definedName name="totunit" localSheetId="1">#REF!</definedName>
    <definedName name="totunit" localSheetId="0">#REF!</definedName>
    <definedName name="totunit">#REF!</definedName>
    <definedName name="TPrice" localSheetId="1">#REF!</definedName>
    <definedName name="TPrice" localSheetId="0">#REF!</definedName>
    <definedName name="TPrice">#REF!</definedName>
    <definedName name="TR" localSheetId="1">#REF!</definedName>
    <definedName name="TR" localSheetId="0">#REF!</definedName>
    <definedName name="TR">#REF!</definedName>
    <definedName name="Trading" localSheetId="1">#REF!</definedName>
    <definedName name="Trading" localSheetId="0">#REF!</definedName>
    <definedName name="Trading">#REF!</definedName>
    <definedName name="trans.exp">#REF!</definedName>
    <definedName name="Transaction_Legal">#REF!</definedName>
    <definedName name="TravelDueDiligenceExpenses" localSheetId="1" hidden="1">#REF!</definedName>
    <definedName name="TravelDueDiligenceExpenses" localSheetId="0" hidden="1">#REF!</definedName>
    <definedName name="TravelDueDiligenceExpenses" hidden="1">#REF!</definedName>
    <definedName name="trc_XLS_DATASHEET_ProtectDate">36888.4301967593</definedName>
    <definedName name="TreasureCoastSales">#REF!</definedName>
    <definedName name="Treasury">#REF!</definedName>
    <definedName name="TrendRepoCol" localSheetId="1" hidden="1">#REF!</definedName>
    <definedName name="TrendRepoCol" localSheetId="0" hidden="1">#REF!</definedName>
    <definedName name="TrendRepoCol" hidden="1">#REF!</definedName>
    <definedName name="TrendReportColumnDropdowns" comment="used on Hist tab =OFFSET(INDEX(TrendRepoCol,1),ROWS(TrendRepoCol)-SUMPRODUCT(--(TrendRepoCol&lt;&gt;&quot;&quot;)),,SUMPRODUCT(--(TrendRepoCol&lt;&gt;&quot;&quot;))+IF(COUNTIF(AnnualHistoricalDates,&quot;&lt;&gt;&quot;&amp;&quot;&quot;)=0,1,))" hidden="1">TRUE</definedName>
    <definedName name="trial" localSheetId="1" hidden="1">{"Outflow 1",#N/A,FALSE,"Outflows-Inflows";"Outflow 2",#N/A,FALSE,"Outflows-Inflows";"Inflow 1",#N/A,FALSE,"Outflows-Inflows";"Inflow 2",#N/A,FALSE,"Outflows-Inflows"}</definedName>
    <definedName name="trial" localSheetId="18" hidden="1">{"Outflow 1",#N/A,FALSE,"Outflows-Inflows";"Outflow 2",#N/A,FALSE,"Outflows-Inflows";"Inflow 1",#N/A,FALSE,"Outflows-Inflows";"Inflow 2",#N/A,FALSE,"Outflows-Inflows"}</definedName>
    <definedName name="trial" localSheetId="12" hidden="1">{"Outflow 1",#N/A,FALSE,"Outflows-Inflows";"Outflow 2",#N/A,FALSE,"Outflows-Inflows";"Inflow 1",#N/A,FALSE,"Outflows-Inflows";"Inflow 2",#N/A,FALSE,"Outflows-Inflows"}</definedName>
    <definedName name="trial" localSheetId="6" hidden="1">{"Outflow 1",#N/A,FALSE,"Outflows-Inflows";"Outflow 2",#N/A,FALSE,"Outflows-Inflows";"Inflow 1",#N/A,FALSE,"Outflows-Inflows";"Inflow 2",#N/A,FALSE,"Outflows-Inflows"}</definedName>
    <definedName name="trial" localSheetId="0" hidden="1">{"Outflow 1",#N/A,FALSE,"Outflows-Inflows";"Outflow 2",#N/A,FALSE,"Outflows-Inflows";"Inflow 1",#N/A,FALSE,"Outflows-Inflows";"Inflow 2",#N/A,FALSE,"Outflows-Inflows"}</definedName>
    <definedName name="trial" hidden="1">{"Outflow 1",#N/A,FALSE,"Outflows-Inflows";"Outflow 2",#N/A,FALSE,"Outflows-Inflows";"Inflow 1",#N/A,FALSE,"Outflows-Inflows";"Inflow 2",#N/A,FALSE,"Outflows-Inflows"}</definedName>
    <definedName name="trigger">#REF!</definedName>
    <definedName name="triple_net">#REF!</definedName>
    <definedName name="triple_nets">#REF!</definedName>
    <definedName name="truhrnth">#N/A</definedName>
    <definedName name="tryhedrftuy" localSheetId="1">[0]!is1b,[0]!is1c,[0]!STATS2,[0]!STATS3</definedName>
    <definedName name="tryhedrftuy" localSheetId="0">[0]!is1b,[0]!is1c,[0]!STATS2,[0]!STATS3</definedName>
    <definedName name="tryhedrftuy">[0]!is1b,[0]!is1c,[0]!STATS2,[0]!STATS3</definedName>
    <definedName name="tryrt">#N/A</definedName>
    <definedName name="TRZEBITDAMult" localSheetId="1">#REF!</definedName>
    <definedName name="TRZEBITDAMult" localSheetId="0">#REF!</definedName>
    <definedName name="TRZEBITDAMult">#REF!</definedName>
    <definedName name="TRZEBITDAMultDeal">#REF!</definedName>
    <definedName name="TRZFV">#REF!</definedName>
    <definedName name="TRZFVDeal">#REF!</definedName>
    <definedName name="TRZLeverage">#REF!</definedName>
    <definedName name="TRZLeverageDeal">#REF!</definedName>
    <definedName name="TRZPriceDeal">#REF!</definedName>
    <definedName name="TRZStockPrice">#REF!</definedName>
    <definedName name="tsf">#REF!</definedName>
    <definedName name="TShares">#REF!</definedName>
    <definedName name="TSHE">#REF!</definedName>
    <definedName name="tsx">#REF!</definedName>
    <definedName name="TSXREIT">#REF!</definedName>
    <definedName name="tsxtr">#REF!</definedName>
    <definedName name="TTaxRate">#REF!</definedName>
    <definedName name="ttrrt" localSheetId="1"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rrt"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r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SHE">#REF!</definedName>
    <definedName name="ttt" hidden="1">#REF!</definedName>
    <definedName name="ttttt" localSheetId="1" hidden="1">{FALSE,FALSE,1.75,1,600,351,FALSE,FALSE,TRUE,TRUE,0,30,#N/A,41,#N/A,9.57777777777778,18.9166666666667,1,FALSE,FALSE,1,TRUE,1,FALSE,100,"Swvu.As._.Is._.Value.","ACwvu.As._.Is._.Value.",1,FALSE,FALSE,1,1,1,1,1,"","",FALSE,FALSE,FALSE,FALSE,1,#N/A,1,1,FALSE,FALSE,FALSE,FALSE,FALSE,FALSE}</definedName>
    <definedName name="ttttt" localSheetId="15" hidden="1">{FALSE,FALSE,1.75,1,600,351,FALSE,FALSE,TRUE,TRUE,0,30,#N/A,41,#N/A,9.57777777777778,18.9166666666667,1,FALSE,FALSE,1,TRUE,1,FALSE,100,"Swvu.As._.Is._.Value.","ACwvu.As._.Is._.Value.",1,FALSE,FALSE,1,1,1,1,1,"","",FALSE,FALSE,FALSE,FALSE,1,#N/A,1,1,FALSE,FALSE,FALSE,FALSE,FALSE,FALSE}</definedName>
    <definedName name="ttttt" localSheetId="17" hidden="1">{FALSE,FALSE,1.75,1,600,351,FALSE,FALSE,TRUE,TRUE,0,30,#N/A,41,#N/A,9.57777777777778,18.9166666666667,1,FALSE,FALSE,1,TRUE,1,FALSE,100,"Swvu.As._.Is._.Value.","ACwvu.As._.Is._.Value.",1,FALSE,FALSE,1,1,1,1,1,"","",FALSE,FALSE,FALSE,FALSE,1,#N/A,1,1,FALSE,FALSE,FALSE,FALSE,FALSE,FALSE}</definedName>
    <definedName name="ttttt" localSheetId="18" hidden="1">{FALSE,FALSE,1.75,1,600,351,FALSE,FALSE,TRUE,TRUE,0,30,#N/A,41,#N/A,9.57777777777778,18.9166666666667,1,FALSE,FALSE,1,TRUE,1,FALSE,100,"Swvu.As._.Is._.Value.","ACwvu.As._.Is._.Value.",1,FALSE,FALSE,1,1,1,1,1,"","",FALSE,FALSE,FALSE,FALSE,1,#N/A,1,1,FALSE,FALSE,FALSE,FALSE,FALSE,FALSE}</definedName>
    <definedName name="ttttt" localSheetId="9" hidden="1">{FALSE,FALSE,1.75,1,600,351,FALSE,FALSE,TRUE,TRUE,0,30,#N/A,41,#N/A,9.57777777777778,18.9166666666667,1,FALSE,FALSE,1,TRUE,1,FALSE,100,"Swvu.As._.Is._.Value.","ACwvu.As._.Is._.Value.",1,FALSE,FALSE,1,1,1,1,1,"","",FALSE,FALSE,FALSE,FALSE,1,#N/A,1,1,FALSE,FALSE,FALSE,FALSE,FALSE,FALSE}</definedName>
    <definedName name="ttttt" localSheetId="11" hidden="1">{FALSE,FALSE,1.75,1,600,351,FALSE,FALSE,TRUE,TRUE,0,30,#N/A,41,#N/A,9.57777777777778,18.9166666666667,1,FALSE,FALSE,1,TRUE,1,FALSE,100,"Swvu.As._.Is._.Value.","ACwvu.As._.Is._.Value.",1,FALSE,FALSE,1,1,1,1,1,"","",FALSE,FALSE,FALSE,FALSE,1,#N/A,1,1,FALSE,FALSE,FALSE,FALSE,FALSE,FALSE}</definedName>
    <definedName name="ttttt" localSheetId="12" hidden="1">{FALSE,FALSE,1.75,1,600,351,FALSE,FALSE,TRUE,TRUE,0,30,#N/A,41,#N/A,9.57777777777778,18.9166666666667,1,FALSE,FALSE,1,TRUE,1,FALSE,100,"Swvu.As._.Is._.Value.","ACwvu.As._.Is._.Value.",1,FALSE,FALSE,1,1,1,1,1,"","",FALSE,FALSE,FALSE,FALSE,1,#N/A,1,1,FALSE,FALSE,FALSE,FALSE,FALSE,FALSE}</definedName>
    <definedName name="ttttt" localSheetId="3" hidden="1">{FALSE,FALSE,1.75,1,600,351,FALSE,FALSE,TRUE,TRUE,0,30,#N/A,41,#N/A,9.57777777777778,18.9166666666667,1,FALSE,FALSE,1,TRUE,1,FALSE,100,"Swvu.As._.Is._.Value.","ACwvu.As._.Is._.Value.",1,FALSE,FALSE,1,1,1,1,1,"","",FALSE,FALSE,FALSE,FALSE,1,#N/A,1,1,FALSE,FALSE,FALSE,FALSE,FALSE,FALSE}</definedName>
    <definedName name="ttttt" localSheetId="5" hidden="1">{FALSE,FALSE,1.75,1,600,351,FALSE,FALSE,TRUE,TRUE,0,30,#N/A,41,#N/A,9.57777777777778,18.9166666666667,1,FALSE,FALSE,1,TRUE,1,FALSE,100,"Swvu.As._.Is._.Value.","ACwvu.As._.Is._.Value.",1,FALSE,FALSE,1,1,1,1,1,"","",FALSE,FALSE,FALSE,FALSE,1,#N/A,1,1,FALSE,FALSE,FALSE,FALSE,FALSE,FALSE}</definedName>
    <definedName name="ttttt" localSheetId="6" hidden="1">{FALSE,FALSE,1.75,1,600,351,FALSE,FALSE,TRUE,TRUE,0,30,#N/A,41,#N/A,9.57777777777778,18.9166666666667,1,FALSE,FALSE,1,TRUE,1,FALSE,100,"Swvu.As._.Is._.Value.","ACwvu.As._.Is._.Value.",1,FALSE,FALSE,1,1,1,1,1,"","",FALSE,FALSE,FALSE,FALSE,1,#N/A,1,1,FALSE,FALSE,FALSE,FALSE,FALSE,FALSE}</definedName>
    <definedName name="ttttt" localSheetId="0" hidden="1">{FALSE,FALSE,1.75,1,600,351,FALSE,FALSE,TRUE,TRUE,0,30,#N/A,41,#N/A,9.57777777777778,18.9166666666667,1,FALSE,FALSE,1,TRUE,1,FALSE,100,"Swvu.As._.Is._.Value.","ACwvu.As._.Is._.Value.",1,FALSE,FALSE,1,1,1,1,1,"","",FALSE,FALSE,FALSE,FALSE,1,#N/A,1,1,FALSE,FALSE,FALSE,FALSE,FALSE,FALSE}</definedName>
    <definedName name="ttttt" hidden="1">{FALSE,FALSE,1.75,1,600,351,FALSE,FALSE,TRUE,TRUE,0,30,#N/A,41,#N/A,9.57777777777778,18.9166666666667,1,FALSE,FALSE,1,TRUE,1,FALSE,100,"Swvu.As._.Is._.Value.","ACwvu.As._.Is._.Value.",1,FALSE,FALSE,1,1,1,1,1,"","",FALSE,FALSE,FALSE,FALSE,1,#N/A,1,1,FALSE,FALSE,FALSE,FALSE,FALSE,FALSE}</definedName>
    <definedName name="ttttttt" localSheetId="1" hidden="1">{FALSE,FALSE,1.75,1,600,351,FALSE,FALSE,TRUE,TRUE,0,30,#N/A,41,#N/A,9.57777777777778,18.9166666666667,1,FALSE,FALSE,1,TRUE,1,FALSE,100,"Swvu.As._.Is._.Value.","ACwvu.As._.Is._.Value.",1,FALSE,FALSE,1,1,1,1,1,"","",FALSE,FALSE,FALSE,FALSE,1,#N/A,1,1,FALSE,FALSE,FALSE,FALSE,FALSE,FALSE}</definedName>
    <definedName name="ttttttt" localSheetId="15" hidden="1">{FALSE,FALSE,1.75,1,600,351,FALSE,FALSE,TRUE,TRUE,0,30,#N/A,41,#N/A,9.57777777777778,18.9166666666667,1,FALSE,FALSE,1,TRUE,1,FALSE,100,"Swvu.As._.Is._.Value.","ACwvu.As._.Is._.Value.",1,FALSE,FALSE,1,1,1,1,1,"","",FALSE,FALSE,FALSE,FALSE,1,#N/A,1,1,FALSE,FALSE,FALSE,FALSE,FALSE,FALSE}</definedName>
    <definedName name="ttttttt" localSheetId="17" hidden="1">{FALSE,FALSE,1.75,1,600,351,FALSE,FALSE,TRUE,TRUE,0,30,#N/A,41,#N/A,9.57777777777778,18.9166666666667,1,FALSE,FALSE,1,TRUE,1,FALSE,100,"Swvu.As._.Is._.Value.","ACwvu.As._.Is._.Value.",1,FALSE,FALSE,1,1,1,1,1,"","",FALSE,FALSE,FALSE,FALSE,1,#N/A,1,1,FALSE,FALSE,FALSE,FALSE,FALSE,FALSE}</definedName>
    <definedName name="ttttttt" localSheetId="18" hidden="1">{FALSE,FALSE,1.75,1,600,351,FALSE,FALSE,TRUE,TRUE,0,30,#N/A,41,#N/A,9.57777777777778,18.9166666666667,1,FALSE,FALSE,1,TRUE,1,FALSE,100,"Swvu.As._.Is._.Value.","ACwvu.As._.Is._.Value.",1,FALSE,FALSE,1,1,1,1,1,"","",FALSE,FALSE,FALSE,FALSE,1,#N/A,1,1,FALSE,FALSE,FALSE,FALSE,FALSE,FALSE}</definedName>
    <definedName name="ttttttt" localSheetId="9" hidden="1">{FALSE,FALSE,1.75,1,600,351,FALSE,FALSE,TRUE,TRUE,0,30,#N/A,41,#N/A,9.57777777777778,18.9166666666667,1,FALSE,FALSE,1,TRUE,1,FALSE,100,"Swvu.As._.Is._.Value.","ACwvu.As._.Is._.Value.",1,FALSE,FALSE,1,1,1,1,1,"","",FALSE,FALSE,FALSE,FALSE,1,#N/A,1,1,FALSE,FALSE,FALSE,FALSE,FALSE,FALSE}</definedName>
    <definedName name="ttttttt" localSheetId="11" hidden="1">{FALSE,FALSE,1.75,1,600,351,FALSE,FALSE,TRUE,TRUE,0,30,#N/A,41,#N/A,9.57777777777778,18.9166666666667,1,FALSE,FALSE,1,TRUE,1,FALSE,100,"Swvu.As._.Is._.Value.","ACwvu.As._.Is._.Value.",1,FALSE,FALSE,1,1,1,1,1,"","",FALSE,FALSE,FALSE,FALSE,1,#N/A,1,1,FALSE,FALSE,FALSE,FALSE,FALSE,FALSE}</definedName>
    <definedName name="ttttttt" localSheetId="12" hidden="1">{FALSE,FALSE,1.75,1,600,351,FALSE,FALSE,TRUE,TRUE,0,30,#N/A,41,#N/A,9.57777777777778,18.9166666666667,1,FALSE,FALSE,1,TRUE,1,FALSE,100,"Swvu.As._.Is._.Value.","ACwvu.As._.Is._.Value.",1,FALSE,FALSE,1,1,1,1,1,"","",FALSE,FALSE,FALSE,FALSE,1,#N/A,1,1,FALSE,FALSE,FALSE,FALSE,FALSE,FALSE}</definedName>
    <definedName name="ttttttt" localSheetId="3" hidden="1">{FALSE,FALSE,1.75,1,600,351,FALSE,FALSE,TRUE,TRUE,0,30,#N/A,41,#N/A,9.57777777777778,18.9166666666667,1,FALSE,FALSE,1,TRUE,1,FALSE,100,"Swvu.As._.Is._.Value.","ACwvu.As._.Is._.Value.",1,FALSE,FALSE,1,1,1,1,1,"","",FALSE,FALSE,FALSE,FALSE,1,#N/A,1,1,FALSE,FALSE,FALSE,FALSE,FALSE,FALSE}</definedName>
    <definedName name="ttttttt" localSheetId="5" hidden="1">{FALSE,FALSE,1.75,1,600,351,FALSE,FALSE,TRUE,TRUE,0,30,#N/A,41,#N/A,9.57777777777778,18.9166666666667,1,FALSE,FALSE,1,TRUE,1,FALSE,100,"Swvu.As._.Is._.Value.","ACwvu.As._.Is._.Value.",1,FALSE,FALSE,1,1,1,1,1,"","",FALSE,FALSE,FALSE,FALSE,1,#N/A,1,1,FALSE,FALSE,FALSE,FALSE,FALSE,FALSE}</definedName>
    <definedName name="ttttttt" localSheetId="6" hidden="1">{FALSE,FALSE,1.75,1,600,351,FALSE,FALSE,TRUE,TRUE,0,30,#N/A,41,#N/A,9.57777777777778,18.9166666666667,1,FALSE,FALSE,1,TRUE,1,FALSE,100,"Swvu.As._.Is._.Value.","ACwvu.As._.Is._.Value.",1,FALSE,FALSE,1,1,1,1,1,"","",FALSE,FALSE,FALSE,FALSE,1,#N/A,1,1,FALSE,FALSE,FALSE,FALSE,FALSE,FALSE}</definedName>
    <definedName name="ttttttt" localSheetId="0" hidden="1">{FALSE,FALSE,1.75,1,600,351,FALSE,FALSE,TRUE,TRUE,0,30,#N/A,41,#N/A,9.57777777777778,18.9166666666667,1,FALSE,FALSE,1,TRUE,1,FALSE,100,"Swvu.As._.Is._.Value.","ACwvu.As._.Is._.Value.",1,FALSE,FALSE,1,1,1,1,1,"","",FALSE,FALSE,FALSE,FALSE,1,#N/A,1,1,FALSE,FALSE,FALSE,FALSE,FALSE,FALSE}</definedName>
    <definedName name="ttttttt" hidden="1">{FALSE,FALSE,1.75,1,600,351,FALSE,FALSE,TRUE,TRUE,0,30,#N/A,41,#N/A,9.57777777777778,18.9166666666667,1,FALSE,FALSE,1,TRUE,1,FALSE,100,"Swvu.As._.Is._.Value.","ACwvu.As._.Is._.Value.",1,FALSE,FALSE,1,1,1,1,1,"","",FALSE,FALSE,FALSE,FALSE,1,#N/A,1,1,FALSE,FALSE,FALSE,FALSE,FALSE,FALSE}</definedName>
    <definedName name="TTTTTTTT" localSheetId="1" hidden="1">{FALSE,FALSE,1.75,1,600,351,FALSE,FALSE,TRUE,TRUE,0,30,#N/A,41,#N/A,9.57777777777778,18.9166666666667,1,FALSE,FALSE,1,TRUE,1,FALSE,100,"Swvu.As._.Is._.Value.","ACwvu.As._.Is._.Value.",1,FALSE,FALSE,1,1,1,1,1,"","",FALSE,FALSE,FALSE,FALSE,1,#N/A,1,1,FALSE,FALSE,FALSE,FALSE,FALSE,FALSE}</definedName>
    <definedName name="TTTTTTTT" localSheetId="15" hidden="1">{FALSE,FALSE,1.75,1,600,351,FALSE,FALSE,TRUE,TRUE,0,30,#N/A,41,#N/A,9.57777777777778,18.9166666666667,1,FALSE,FALSE,1,TRUE,1,FALSE,100,"Swvu.As._.Is._.Value.","ACwvu.As._.Is._.Value.",1,FALSE,FALSE,1,1,1,1,1,"","",FALSE,FALSE,FALSE,FALSE,1,#N/A,1,1,FALSE,FALSE,FALSE,FALSE,FALSE,FALSE}</definedName>
    <definedName name="TTTTTTTT" localSheetId="17" hidden="1">{FALSE,FALSE,1.75,1,600,351,FALSE,FALSE,TRUE,TRUE,0,30,#N/A,41,#N/A,9.57777777777778,18.9166666666667,1,FALSE,FALSE,1,TRUE,1,FALSE,100,"Swvu.As._.Is._.Value.","ACwvu.As._.Is._.Value.",1,FALSE,FALSE,1,1,1,1,1,"","",FALSE,FALSE,FALSE,FALSE,1,#N/A,1,1,FALSE,FALSE,FALSE,FALSE,FALSE,FALSE}</definedName>
    <definedName name="TTTTTTTT" localSheetId="18" hidden="1">{FALSE,FALSE,1.75,1,600,351,FALSE,FALSE,TRUE,TRUE,0,30,#N/A,41,#N/A,9.57777777777778,18.9166666666667,1,FALSE,FALSE,1,TRUE,1,FALSE,100,"Swvu.As._.Is._.Value.","ACwvu.As._.Is._.Value.",1,FALSE,FALSE,1,1,1,1,1,"","",FALSE,FALSE,FALSE,FALSE,1,#N/A,1,1,FALSE,FALSE,FALSE,FALSE,FALSE,FALSE}</definedName>
    <definedName name="TTTTTTTT" localSheetId="9" hidden="1">{FALSE,FALSE,1.75,1,600,351,FALSE,FALSE,TRUE,TRUE,0,30,#N/A,41,#N/A,9.57777777777778,18.9166666666667,1,FALSE,FALSE,1,TRUE,1,FALSE,100,"Swvu.As._.Is._.Value.","ACwvu.As._.Is._.Value.",1,FALSE,FALSE,1,1,1,1,1,"","",FALSE,FALSE,FALSE,FALSE,1,#N/A,1,1,FALSE,FALSE,FALSE,FALSE,FALSE,FALSE}</definedName>
    <definedName name="TTTTTTTT" localSheetId="11" hidden="1">{FALSE,FALSE,1.75,1,600,351,FALSE,FALSE,TRUE,TRUE,0,30,#N/A,41,#N/A,9.57777777777778,18.9166666666667,1,FALSE,FALSE,1,TRUE,1,FALSE,100,"Swvu.As._.Is._.Value.","ACwvu.As._.Is._.Value.",1,FALSE,FALSE,1,1,1,1,1,"","",FALSE,FALSE,FALSE,FALSE,1,#N/A,1,1,FALSE,FALSE,FALSE,FALSE,FALSE,FALSE}</definedName>
    <definedName name="TTTTTTTT" localSheetId="12" hidden="1">{FALSE,FALSE,1.75,1,600,351,FALSE,FALSE,TRUE,TRUE,0,30,#N/A,41,#N/A,9.57777777777778,18.9166666666667,1,FALSE,FALSE,1,TRUE,1,FALSE,100,"Swvu.As._.Is._.Value.","ACwvu.As._.Is._.Value.",1,FALSE,FALSE,1,1,1,1,1,"","",FALSE,FALSE,FALSE,FALSE,1,#N/A,1,1,FALSE,FALSE,FALSE,FALSE,FALSE,FALSE}</definedName>
    <definedName name="TTTTTTTT" localSheetId="3" hidden="1">{FALSE,FALSE,1.75,1,600,351,FALSE,FALSE,TRUE,TRUE,0,30,#N/A,41,#N/A,9.57777777777778,18.9166666666667,1,FALSE,FALSE,1,TRUE,1,FALSE,100,"Swvu.As._.Is._.Value.","ACwvu.As._.Is._.Value.",1,FALSE,FALSE,1,1,1,1,1,"","",FALSE,FALSE,FALSE,FALSE,1,#N/A,1,1,FALSE,FALSE,FALSE,FALSE,FALSE,FALSE}</definedName>
    <definedName name="TTTTTTTT" localSheetId="5" hidden="1">{FALSE,FALSE,1.75,1,600,351,FALSE,FALSE,TRUE,TRUE,0,30,#N/A,41,#N/A,9.57777777777778,18.9166666666667,1,FALSE,FALSE,1,TRUE,1,FALSE,100,"Swvu.As._.Is._.Value.","ACwvu.As._.Is._.Value.",1,FALSE,FALSE,1,1,1,1,1,"","",FALSE,FALSE,FALSE,FALSE,1,#N/A,1,1,FALSE,FALSE,FALSE,FALSE,FALSE,FALSE}</definedName>
    <definedName name="TTTTTTTT" localSheetId="6" hidden="1">{FALSE,FALSE,1.75,1,600,351,FALSE,FALSE,TRUE,TRUE,0,30,#N/A,41,#N/A,9.57777777777778,18.9166666666667,1,FALSE,FALSE,1,TRUE,1,FALSE,100,"Swvu.As._.Is._.Value.","ACwvu.As._.Is._.Value.",1,FALSE,FALSE,1,1,1,1,1,"","",FALSE,FALSE,FALSE,FALSE,1,#N/A,1,1,FALSE,FALSE,FALSE,FALSE,FALSE,FALSE}</definedName>
    <definedName name="TTTTTTTT" localSheetId="0" hidden="1">{FALSE,FALSE,1.75,1,600,351,FALSE,FALSE,TRUE,TRUE,0,30,#N/A,41,#N/A,9.57777777777778,18.9166666666667,1,FALSE,FALSE,1,TRUE,1,FALSE,100,"Swvu.As._.Is._.Value.","ACwvu.As._.Is._.Value.",1,FALSE,FALSE,1,1,1,1,1,"","",FALSE,FALSE,FALSE,FALSE,1,#N/A,1,1,FALSE,FALSE,FALSE,FALSE,FALSE,FALSE}</definedName>
    <definedName name="TTTTTTTT" hidden="1">{FALSE,FALSE,1.75,1,600,351,FALSE,FALSE,TRUE,TRUE,0,30,#N/A,41,#N/A,9.57777777777778,18.9166666666667,1,FALSE,FALSE,1,TRUE,1,FALSE,100,"Swvu.As._.Is._.Value.","ACwvu.As._.Is._.Value.",1,FALSE,FALSE,1,1,1,1,1,"","",FALSE,FALSE,FALSE,FALSE,1,#N/A,1,1,FALSE,FALSE,FALSE,FALSE,FALSE,FALSE}</definedName>
    <definedName name="tttttttttttttt" localSheetId="1" hidden="1">{FALSE,FALSE,1.75,1,600,351,FALSE,FALSE,TRUE,TRUE,0,30,#N/A,41,#N/A,9.57777777777778,18.9166666666667,1,FALSE,FALSE,1,TRUE,1,FALSE,100,"Swvu.As._.Is._.Value.","ACwvu.As._.Is._.Value.",1,FALSE,FALSE,1,1,1,1,1,"","",FALSE,FALSE,FALSE,FALSE,1,#N/A,1,1,FALSE,FALSE,FALSE,FALSE,FALSE,FALSE}</definedName>
    <definedName name="tttttttttttttt" localSheetId="15" hidden="1">{FALSE,FALSE,1.75,1,600,351,FALSE,FALSE,TRUE,TRUE,0,30,#N/A,41,#N/A,9.57777777777778,18.9166666666667,1,FALSE,FALSE,1,TRUE,1,FALSE,100,"Swvu.As._.Is._.Value.","ACwvu.As._.Is._.Value.",1,FALSE,FALSE,1,1,1,1,1,"","",FALSE,FALSE,FALSE,FALSE,1,#N/A,1,1,FALSE,FALSE,FALSE,FALSE,FALSE,FALSE}</definedName>
    <definedName name="tttttttttttttt" localSheetId="17" hidden="1">{FALSE,FALSE,1.75,1,600,351,FALSE,FALSE,TRUE,TRUE,0,30,#N/A,41,#N/A,9.57777777777778,18.9166666666667,1,FALSE,FALSE,1,TRUE,1,FALSE,100,"Swvu.As._.Is._.Value.","ACwvu.As._.Is._.Value.",1,FALSE,FALSE,1,1,1,1,1,"","",FALSE,FALSE,FALSE,FALSE,1,#N/A,1,1,FALSE,FALSE,FALSE,FALSE,FALSE,FALSE}</definedName>
    <definedName name="tttttttttttttt" localSheetId="18" hidden="1">{FALSE,FALSE,1.75,1,600,351,FALSE,FALSE,TRUE,TRUE,0,30,#N/A,41,#N/A,9.57777777777778,18.9166666666667,1,FALSE,FALSE,1,TRUE,1,FALSE,100,"Swvu.As._.Is._.Value.","ACwvu.As._.Is._.Value.",1,FALSE,FALSE,1,1,1,1,1,"","",FALSE,FALSE,FALSE,FALSE,1,#N/A,1,1,FALSE,FALSE,FALSE,FALSE,FALSE,FALSE}</definedName>
    <definedName name="tttttttttttttt" localSheetId="9" hidden="1">{FALSE,FALSE,1.75,1,600,351,FALSE,FALSE,TRUE,TRUE,0,30,#N/A,41,#N/A,9.57777777777778,18.9166666666667,1,FALSE,FALSE,1,TRUE,1,FALSE,100,"Swvu.As._.Is._.Value.","ACwvu.As._.Is._.Value.",1,FALSE,FALSE,1,1,1,1,1,"","",FALSE,FALSE,FALSE,FALSE,1,#N/A,1,1,FALSE,FALSE,FALSE,FALSE,FALSE,FALSE}</definedName>
    <definedName name="tttttttttttttt" localSheetId="11" hidden="1">{FALSE,FALSE,1.75,1,600,351,FALSE,FALSE,TRUE,TRUE,0,30,#N/A,41,#N/A,9.57777777777778,18.9166666666667,1,FALSE,FALSE,1,TRUE,1,FALSE,100,"Swvu.As._.Is._.Value.","ACwvu.As._.Is._.Value.",1,FALSE,FALSE,1,1,1,1,1,"","",FALSE,FALSE,FALSE,FALSE,1,#N/A,1,1,FALSE,FALSE,FALSE,FALSE,FALSE,FALSE}</definedName>
    <definedName name="tttttttttttttt" localSheetId="12" hidden="1">{FALSE,FALSE,1.75,1,600,351,FALSE,FALSE,TRUE,TRUE,0,30,#N/A,41,#N/A,9.57777777777778,18.9166666666667,1,FALSE,FALSE,1,TRUE,1,FALSE,100,"Swvu.As._.Is._.Value.","ACwvu.As._.Is._.Value.",1,FALSE,FALSE,1,1,1,1,1,"","",FALSE,FALSE,FALSE,FALSE,1,#N/A,1,1,FALSE,FALSE,FALSE,FALSE,FALSE,FALSE}</definedName>
    <definedName name="tttttttttttttt" localSheetId="3" hidden="1">{FALSE,FALSE,1.75,1,600,351,FALSE,FALSE,TRUE,TRUE,0,30,#N/A,41,#N/A,9.57777777777778,18.9166666666667,1,FALSE,FALSE,1,TRUE,1,FALSE,100,"Swvu.As._.Is._.Value.","ACwvu.As._.Is._.Value.",1,FALSE,FALSE,1,1,1,1,1,"","",FALSE,FALSE,FALSE,FALSE,1,#N/A,1,1,FALSE,FALSE,FALSE,FALSE,FALSE,FALSE}</definedName>
    <definedName name="tttttttttttttt" localSheetId="5" hidden="1">{FALSE,FALSE,1.75,1,600,351,FALSE,FALSE,TRUE,TRUE,0,30,#N/A,41,#N/A,9.57777777777778,18.9166666666667,1,FALSE,FALSE,1,TRUE,1,FALSE,100,"Swvu.As._.Is._.Value.","ACwvu.As._.Is._.Value.",1,FALSE,FALSE,1,1,1,1,1,"","",FALSE,FALSE,FALSE,FALSE,1,#N/A,1,1,FALSE,FALSE,FALSE,FALSE,FALSE,FALSE}</definedName>
    <definedName name="tttttttttttttt" localSheetId="6" hidden="1">{FALSE,FALSE,1.75,1,600,351,FALSE,FALSE,TRUE,TRUE,0,30,#N/A,41,#N/A,9.57777777777778,18.9166666666667,1,FALSE,FALSE,1,TRUE,1,FALSE,100,"Swvu.As._.Is._.Value.","ACwvu.As._.Is._.Value.",1,FALSE,FALSE,1,1,1,1,1,"","",FALSE,FALSE,FALSE,FALSE,1,#N/A,1,1,FALSE,FALSE,FALSE,FALSE,FALSE,FALSE}</definedName>
    <definedName name="tttttttttttttt" localSheetId="0" hidden="1">{FALSE,FALSE,1.75,1,600,351,FALSE,FALSE,TRUE,TRUE,0,30,#N/A,41,#N/A,9.57777777777778,18.9166666666667,1,FALSE,FALSE,1,TRUE,1,FALSE,100,"Swvu.As._.Is._.Value.","ACwvu.As._.Is._.Value.",1,FALSE,FALSE,1,1,1,1,1,"","",FALSE,FALSE,FALSE,FALSE,1,#N/A,1,1,FALSE,FALSE,FALSE,FALSE,FALSE,FALSE}</definedName>
    <definedName name="tttttttttttttt" hidden="1">{FALSE,FALSE,1.75,1,600,351,FALSE,FALSE,TRUE,TRUE,0,30,#N/A,41,#N/A,9.57777777777778,18.9166666666667,1,FALSE,FALSE,1,TRUE,1,FALSE,100,"Swvu.As._.Is._.Value.","ACwvu.As._.Is._.Value.",1,FALSE,FALSE,1,1,1,1,1,"","",FALSE,FALSE,FALSE,FALSE,1,#N/A,1,1,FALSE,FALSE,FALSE,FALSE,FALSE,FALSE}</definedName>
    <definedName name="tttttttttttttttt" localSheetId="1">'BOV TABLES'!tttttttttttttttt</definedName>
    <definedName name="tttttttttttttttt" localSheetId="15">'High NOI'!tttttttttttttttt</definedName>
    <definedName name="tttttttttttttttt" localSheetId="17">'High Payroll'!tttttttttttttttt</definedName>
    <definedName name="tttttttttttttttt" localSheetId="18">'High RETax'!tttttttttttttttt</definedName>
    <definedName name="tttttttttttttttt" localSheetId="9">'Low NOI'!tttttttttttttttt</definedName>
    <definedName name="tttttttttttttttt" localSheetId="11">'Low Payroll'!tttttttttttttttt</definedName>
    <definedName name="tttttttttttttttt" localSheetId="12">'Low RETax'!tttttttttttttttt</definedName>
    <definedName name="tttttttttttttttt" localSheetId="3">'Middle NOI'!tttttttttttttttt</definedName>
    <definedName name="tttttttttttttttt" localSheetId="5">'Middle Payroll'!tttttttttttttttt</definedName>
    <definedName name="tttttttttttttttt" localSheetId="6">'Middle RETax'!tttttttttttttttt</definedName>
    <definedName name="tttttttttttttttt" localSheetId="0">Summary!tttttttttttttttt</definedName>
    <definedName name="tttttttttttttttt">'High NOI'!tttttttttttttttt</definedName>
    <definedName name="turnemoff">#N/A</definedName>
    <definedName name="TurnoverMakeReadyNotes" localSheetId="1" hidden="1">#REF!</definedName>
    <definedName name="TurnoverMakeReadyNotes" localSheetId="0" hidden="1">#REF!</definedName>
    <definedName name="TurnoverMakeReadyNotes" hidden="1">#REF!</definedName>
    <definedName name="TurnoverRate" localSheetId="1">#REF!</definedName>
    <definedName name="TurnoverRate" localSheetId="0">#REF!</definedName>
    <definedName name="TurnoverRate">#REF!</definedName>
    <definedName name="tuscanysf">#REF!</definedName>
    <definedName name="TWENTYSEVEN">#REF!</definedName>
    <definedName name="twobedrent" localSheetId="1">#REF!</definedName>
    <definedName name="twobedrent" localSheetId="0">#REF!</definedName>
    <definedName name="twobedrent">#REF!</definedName>
    <definedName name="twoQAcq">#REF!</definedName>
    <definedName name="TWOYR">#N/A</definedName>
    <definedName name="TxFees">#REF!</definedName>
    <definedName name="TxFeesAmort">#REF!</definedName>
    <definedName name="TxFeesLabel">#REF!</definedName>
    <definedName name="TxFeesSwitch">#REF!</definedName>
    <definedName name="TY" localSheetId="1" hidden="1">#REF!</definedName>
    <definedName name="TY" localSheetId="0" hidden="1">#REF!</definedName>
    <definedName name="TY" hidden="1">#REF!</definedName>
    <definedName name="tyjsrty" localSheetId="1" hidden="1">{"Investor",#N/A,FALSE,"Model";"Property",#N/A,FALSE,"Model";"Incentive Taxes",#N/A,FALSE,"Model"}</definedName>
    <definedName name="tyjsrty" localSheetId="0" hidden="1">{"Investor",#N/A,FALSE,"Model";"Property",#N/A,FALSE,"Model";"Incentive Taxes",#N/A,FALSE,"Model"}</definedName>
    <definedName name="tyjsrty" hidden="1">{"Investor",#N/A,FALSE,"Model";"Property",#N/A,FALSE,"Model";"Incentive Taxes",#N/A,FALSE,"Model"}</definedName>
    <definedName name="tykjthk" localSheetId="1" hidden="1">{"Investor",#N/A,FALSE,"Model";"Property",#N/A,FALSE,"Model";"Incentive Taxes",#N/A,FALSE,"Model"}</definedName>
    <definedName name="tykjthk" localSheetId="0" hidden="1">{"Investor",#N/A,FALSE,"Model";"Property",#N/A,FALSE,"Model";"Incentive Taxes",#N/A,FALSE,"Model"}</definedName>
    <definedName name="tykjthk" hidden="1">{"Investor",#N/A,FALSE,"Model";"Property",#N/A,FALSE,"Model";"Incentive Taxes",#N/A,FALSE,"Model"}</definedName>
    <definedName name="tykum" localSheetId="1">[0]!is1b,[0]!is1c,[0]!STATS2,[0]!STATS3</definedName>
    <definedName name="tykum" localSheetId="0">[0]!is1b,[0]!is1c,[0]!STATS2,[0]!STATS3</definedName>
    <definedName name="tykum">[0]!is1b,[0]!is1c,[0]!STATS2,[0]!STATS3</definedName>
    <definedName name="tyler"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pe">#REF!</definedName>
    <definedName name="type_1">#REF!</definedName>
    <definedName name="type_1_breakpoint">#REF!</definedName>
    <definedName name="type_1_SF">#REF!</definedName>
    <definedName name="type_2">#REF!</definedName>
    <definedName name="type_2_breakpoint">#REF!</definedName>
    <definedName name="type_2_SF">#REF!</definedName>
    <definedName name="type_3">#REF!</definedName>
    <definedName name="type_3_breakpoint">#REF!</definedName>
    <definedName name="type_3_SF">#REF!</definedName>
    <definedName name="type_4">#REF!</definedName>
    <definedName name="type_4_breakpoint">#REF!</definedName>
    <definedName name="type_4_SF">#REF!</definedName>
    <definedName name="type_5">#REF!</definedName>
    <definedName name="type_5_breakpoint">#REF!</definedName>
    <definedName name="type_5_SF">#REF!</definedName>
    <definedName name="Type_Cust_Hotel" localSheetId="1">#REF!</definedName>
    <definedName name="Type_Cust_Hotel" localSheetId="0">#REF!</definedName>
    <definedName name="Type_Cust_Hotel">#REF!</definedName>
    <definedName name="tyrerwer">#N/A</definedName>
    <definedName name="tyu" localSheetId="1">[0]!is1b,[0]!is1c,[0]!STATS2,[0]!STATS3</definedName>
    <definedName name="tyu" localSheetId="0">[0]!is1b,[0]!is1c,[0]!STATS2,[0]!STATS3</definedName>
    <definedName name="tyu">[0]!is1b,[0]!is1c,[0]!STATS2,[0]!STATS3</definedName>
    <definedName name="tyui" localSheetId="1">[0]!is1b,[0]!is1c,[0]!STATS2,[0]!STATS3</definedName>
    <definedName name="tyui" localSheetId="0">[0]!is1b,[0]!is1c,[0]!STATS2,[0]!STATS3</definedName>
    <definedName name="tyui">[0]!is1b,[0]!is1c,[0]!STATS2,[0]!STATS3</definedName>
    <definedName name="tyuj" localSheetId="1">[0]!is1b,[0]!is1c,[0]!STATS2,[0]!STATS3</definedName>
    <definedName name="tyuj" localSheetId="0">[0]!is1b,[0]!is1c,[0]!STATS2,[0]!STATS3</definedName>
    <definedName name="tyuj">[0]!is1b,[0]!is1c,[0]!STATS2,[0]!STATS3</definedName>
    <definedName name="tyut" localSheetId="1">[0]!is1b,[0]!is1c,[0]!STATS2,[0]!STATS3</definedName>
    <definedName name="tyut" localSheetId="0">[0]!is1b,[0]!is1c,[0]!STATS2,[0]!STATS3</definedName>
    <definedName name="tyut">[0]!is1b,[0]!is1c,[0]!STATS2,[0]!STATS3</definedName>
    <definedName name="tywrt" localSheetId="1">[0]!is1b,[0]!is1c,[0]!STATS2,[0]!STATS3</definedName>
    <definedName name="tywrt" localSheetId="0">[0]!is1b,[0]!is1c,[0]!STATS2,[0]!STATS3</definedName>
    <definedName name="tywrt">[0]!is1b,[0]!is1c,[0]!STATS2,[0]!STATS3</definedName>
    <definedName name="U" localSheetId="1">[0]!is1b,[0]!is1c,[0]!STATS2,[0]!STATS3</definedName>
    <definedName name="U" localSheetId="0">[0]!is1b,[0]!is1c,[0]!STATS2,[0]!STATS3</definedName>
    <definedName name="U">[0]!is1b,[0]!is1c,[0]!STATS2,[0]!STATS3</definedName>
    <definedName name="UIC_match" localSheetId="1">#REF!</definedName>
    <definedName name="UIC_match" localSheetId="0">#REF!</definedName>
    <definedName name="UIC_match">#REF!</definedName>
    <definedName name="uirr">#REF!</definedName>
    <definedName name="ukryt" localSheetId="1">[0]!is1b,[0]!is1c,[0]!STATS2,[0]!STATS3</definedName>
    <definedName name="ukryt" localSheetId="0">[0]!is1b,[0]!is1c,[0]!STATS2,[0]!STATS3</definedName>
    <definedName name="ukryt">[0]!is1b,[0]!is1c,[0]!STATS2,[0]!STATS3</definedName>
    <definedName name="UnconsDepr" localSheetId="1">#REF!</definedName>
    <definedName name="UnconsDepr" localSheetId="0">#REF!</definedName>
    <definedName name="UnconsDepr">#REF!</definedName>
    <definedName name="UnconsNI">#REF!</definedName>
    <definedName name="UniformDist" localSheetId="1" hidden="1">#REF!</definedName>
    <definedName name="UniformDist" localSheetId="0" hidden="1">#REF!</definedName>
    <definedName name="UniformDist" hidden="1">#REF!</definedName>
    <definedName name="Unit" localSheetId="1">Concrete Material</definedName>
    <definedName name="Unit" localSheetId="0">Concrete Material</definedName>
    <definedName name="Unit">Concrete Material</definedName>
    <definedName name="UNIT_MIX">#REF!</definedName>
    <definedName name="Unit1" localSheetId="1">Concrete Material</definedName>
    <definedName name="Unit1" localSheetId="0">Concrete Material</definedName>
    <definedName name="Unit1">Concrete Material</definedName>
    <definedName name="Unit2" localSheetId="1">Concrete Material</definedName>
    <definedName name="Unit2" localSheetId="0">Concrete Material</definedName>
    <definedName name="Unit2">Concrete Material</definedName>
    <definedName name="UNIT95">#REF!</definedName>
    <definedName name="UnitNo" localSheetId="1">#REF!</definedName>
    <definedName name="UnitNo" localSheetId="0">#REF!</definedName>
    <definedName name="UnitNo">#REF!</definedName>
    <definedName name="UnitNoColumn" localSheetId="1">#REF!</definedName>
    <definedName name="UnitNoColumn" localSheetId="0">#REF!</definedName>
    <definedName name="UnitNoColumn">#REF!</definedName>
    <definedName name="unitrent" localSheetId="1">#REF!</definedName>
    <definedName name="unitrent" localSheetId="0">#REF!</definedName>
    <definedName name="unitrent">#REF!</definedName>
    <definedName name="units" localSheetId="1">#REF!</definedName>
    <definedName name="units" localSheetId="17">#REF!</definedName>
    <definedName name="UNITS" localSheetId="18">#REF!</definedName>
    <definedName name="units" localSheetId="11">#REF!</definedName>
    <definedName name="UNITS" localSheetId="12">#REF!</definedName>
    <definedName name="units" localSheetId="5">#REF!</definedName>
    <definedName name="UNITS" localSheetId="6">#REF!</definedName>
    <definedName name="units" localSheetId="0">#REF!</definedName>
    <definedName name="units">#REF!</definedName>
    <definedName name="unitsav100">#REF!</definedName>
    <definedName name="unitsav101">#REF!</definedName>
    <definedName name="unitsav102">#REF!</definedName>
    <definedName name="unitsav103">#REF!</definedName>
    <definedName name="unitsav104">#REF!</definedName>
    <definedName name="unitsav105">#REF!</definedName>
    <definedName name="unitsav106">#REF!</definedName>
    <definedName name="unitsav107">#REF!</definedName>
    <definedName name="unitsav197">#REF!</definedName>
    <definedName name="unitsav198">#REF!</definedName>
    <definedName name="unitsav199">#REF!</definedName>
    <definedName name="unitsav200">#REF!</definedName>
    <definedName name="unitsav201">#REF!</definedName>
    <definedName name="unitsav202">#REF!</definedName>
    <definedName name="unitsav203">#REF!</definedName>
    <definedName name="unitsav204">#REF!</definedName>
    <definedName name="unitsav205">#REF!</definedName>
    <definedName name="unitsav206">#REF!</definedName>
    <definedName name="unitsav207">#REF!</definedName>
    <definedName name="unitsav297">#REF!</definedName>
    <definedName name="unitsav298">#REF!</definedName>
    <definedName name="unitsav299">#REF!</definedName>
    <definedName name="UnitsfromRR" localSheetId="1" hidden="1">#REF!</definedName>
    <definedName name="UnitsfromRR" localSheetId="0" hidden="1">#REF!</definedName>
    <definedName name="UnitsfromRR" hidden="1">#REF!</definedName>
    <definedName name="UNITSORD196">#REF!</definedName>
    <definedName name="UnitsPopulated" localSheetId="1">#REF!</definedName>
    <definedName name="UnitsPopulated" localSheetId="0">#REF!</definedName>
    <definedName name="UnitsPopulated">#REF!</definedName>
    <definedName name="unitsqft" localSheetId="1">#REF!</definedName>
    <definedName name="unitsqft" localSheetId="0">#REF!</definedName>
    <definedName name="unitsqft">#REF!</definedName>
    <definedName name="unitsss">#REF!</definedName>
    <definedName name="UnitstoRenovate">#REF!</definedName>
    <definedName name="UnitStyle" localSheetId="1">#REF!</definedName>
    <definedName name="UnitStyle" localSheetId="0">#REF!</definedName>
    <definedName name="UnitStyle">#REF!</definedName>
    <definedName name="UnitTypes" localSheetId="1">#REF!</definedName>
    <definedName name="UnitTypes" localSheetId="0">#REF!</definedName>
    <definedName name="UnitTypes">#REF!</definedName>
    <definedName name="Unlevered_returns" localSheetId="1">#REF!</definedName>
    <definedName name="Unlevered_returns" localSheetId="0">#REF!</definedName>
    <definedName name="Unlevered_returns">#REF!</definedName>
    <definedName name="UnleveredFundingReq" localSheetId="1" hidden="1">#REF!</definedName>
    <definedName name="UnleveredFundingReq" localSheetId="0" hidden="1">#REF!</definedName>
    <definedName name="UnleveredFundingReq" hidden="1">#REF!</definedName>
    <definedName name="UnLeveredIRR" localSheetId="1" hidden="1">#REF!</definedName>
    <definedName name="UnLeveredIRR" localSheetId="0" hidden="1">#REF!</definedName>
    <definedName name="UnLeveredIRR" hidden="1">#REF!</definedName>
    <definedName name="unnnits">#REF!</definedName>
    <definedName name="Untitled">#REF!</definedName>
    <definedName name="UpfrontFunding" localSheetId="1" hidden="1">#REF!</definedName>
    <definedName name="UpfrontFunding" localSheetId="0" hidden="1">#REF!</definedName>
    <definedName name="UpfrontFunding" hidden="1">#REF!</definedName>
    <definedName name="UpgradeList">#REF!</definedName>
    <definedName name="USDollar" hidden="1">#REF!</definedName>
    <definedName name="UserDefined" localSheetId="1" hidden="1">#REF!</definedName>
    <definedName name="UserDefined" localSheetId="0" hidden="1">#REF!</definedName>
    <definedName name="UserDefined" hidden="1">#REF!</definedName>
    <definedName name="Utilities" localSheetId="1">#REF!</definedName>
    <definedName name="Utilities" localSheetId="18">#REF!</definedName>
    <definedName name="Utilities" localSheetId="12">#REF!</definedName>
    <definedName name="Utilities" localSheetId="6">#REF!</definedName>
    <definedName name="Utilities" localSheetId="0">#REF!</definedName>
    <definedName name="Utilities">#REF!</definedName>
    <definedName name="UtilitiesReimbursements" localSheetId="1">#REF!</definedName>
    <definedName name="UtilitiesReimbursements" localSheetId="0">#REF!</definedName>
    <definedName name="UtilitiesReimbursements">#REF!</definedName>
    <definedName name="uu" localSheetId="1"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uu" localSheetId="0"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uu"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UW_DATA" localSheetId="1">#REF!</definedName>
    <definedName name="UW_DATA" localSheetId="0">#REF!</definedName>
    <definedName name="UW_DATA">#REF!</definedName>
    <definedName name="uw4u" localSheetId="1" hidden="1">{"Investor",#N/A,FALSE,"Model";"Property",#N/A,FALSE,"Model";"Incentive Taxes",#N/A,FALSE,"Model"}</definedName>
    <definedName name="uw4u" localSheetId="0" hidden="1">{"Investor",#N/A,FALSE,"Model";"Property",#N/A,FALSE,"Model";"Incentive Taxes",#N/A,FALSE,"Model"}</definedName>
    <definedName name="uw4u" hidden="1">{"Investor",#N/A,FALSE,"Model";"Property",#N/A,FALSE,"Model";"Incentive Taxes",#N/A,FALSE,"Model"}</definedName>
    <definedName name="uyfkf"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1">'BOV TABLES'!v</definedName>
    <definedName name="v" localSheetId="15">'High NOI'!v</definedName>
    <definedName name="v" localSheetId="17">'High Payroll'!v</definedName>
    <definedName name="v" localSheetId="18">'High RETax'!v</definedName>
    <definedName name="v" localSheetId="9">'Low NOI'!v</definedName>
    <definedName name="v" localSheetId="11">'Low Payroll'!v</definedName>
    <definedName name="v" localSheetId="12">'Low RETax'!v</definedName>
    <definedName name="v" localSheetId="3">'Middle NOI'!v</definedName>
    <definedName name="v" localSheetId="5">'Middle Payroll'!v</definedName>
    <definedName name="v" localSheetId="6">'Middle RETax'!v</definedName>
    <definedName name="v" localSheetId="0">Summary!v</definedName>
    <definedName name="v">'High NOI'!v</definedName>
    <definedName name="Vacancy">#REF!</definedName>
    <definedName name="VacancyNotes" localSheetId="1" hidden="1">#REF!</definedName>
    <definedName name="VacancyNotes" localSheetId="0" hidden="1">#REF!</definedName>
    <definedName name="VacancyNotes" hidden="1">#REF!</definedName>
    <definedName name="VacancyRateOldRR" localSheetId="1" hidden="1">#REF!</definedName>
    <definedName name="VacancyRateOldRR" localSheetId="0" hidden="1">#REF!</definedName>
    <definedName name="VacancyRateOldRR" hidden="1">#REF!</definedName>
    <definedName name="Vacant_Com" localSheetId="1">#REF!</definedName>
    <definedName name="Vacant_Com" localSheetId="0">#REF!</definedName>
    <definedName name="Vacant_Com">#REF!</definedName>
    <definedName name="vacant_unit_count">#REF!</definedName>
    <definedName name="vacant_unit_rent">#REF!</definedName>
    <definedName name="vacant_unit_size">#REF!</definedName>
    <definedName name="vacant_unit_type">#REF!</definedName>
    <definedName name="valmatrix" localSheetId="1">#REF!</definedName>
    <definedName name="valmatrix" localSheetId="0">#REF!</definedName>
    <definedName name="valmatrix">#REF!</definedName>
    <definedName name="VALRA1">#REF!</definedName>
    <definedName name="VALRN1">#REF!</definedName>
    <definedName name="VALRN10">#REF!</definedName>
    <definedName name="VALRN11">#REF!</definedName>
    <definedName name="VALRN12">#REF!</definedName>
    <definedName name="VALRN2">#REF!</definedName>
    <definedName name="VALRN3">#REF!</definedName>
    <definedName name="VALRN4">#REF!</definedName>
    <definedName name="VALRN5">#REF!</definedName>
    <definedName name="VALRN6">#REF!</definedName>
    <definedName name="VALRN7">#REF!</definedName>
    <definedName name="VALRN8">#REF!</definedName>
    <definedName name="VALRN9">#REF!</definedName>
    <definedName name="VALRQ1">#REF!</definedName>
    <definedName name="VALRQ2">#REF!</definedName>
    <definedName name="VALRQ3">#REF!</definedName>
    <definedName name="VALRS1">#REF!</definedName>
    <definedName name="VALRS2">#REF!</definedName>
    <definedName name="VALRS3">#REF!</definedName>
    <definedName name="VALRS4">#REF!</definedName>
    <definedName name="VALRV1">#REF!</definedName>
    <definedName name="VALRV2">#REF!</definedName>
    <definedName name="VALRV3">#REF!</definedName>
    <definedName name="VALRV4">#REF!</definedName>
    <definedName name="VALRW1">#REF!</definedName>
    <definedName name="valuation" localSheetId="1">#REF!</definedName>
    <definedName name="valuation" localSheetId="0">#REF!</definedName>
    <definedName name="valuation">#REF!</definedName>
    <definedName name="ValuationMethodAssump" localSheetId="1" hidden="1">#REF!,#REF!,#REF!,#REF!,#REF!,#REF!,#REF!,#REF!,#REF!,#REF!</definedName>
    <definedName name="ValuationMethodAssump" localSheetId="0" hidden="1">#REF!,#REF!,#REF!,#REF!,#REF!,#REF!,#REF!,#REF!,#REF!,#REF!</definedName>
    <definedName name="ValuationMethodAssump" hidden="1">#REF!,#REF!,#REF!,#REF!,#REF!,#REF!,#REF!,#REF!,#REF!,#REF!</definedName>
    <definedName name="value">3</definedName>
    <definedName name="Values_Entered" localSheetId="18">IF('High RETax'!Loan_Amount*[0]!Interest_Rate*[0]!Loan_Years*[0]!Loan_Start&gt;0,1,0)</definedName>
    <definedName name="Values_Entered" localSheetId="12">IF('Low RETax'!Loan_Amount*[0]!Interest_Rate*[0]!Loan_Years*[0]!Loan_Start&gt;0,1,0)</definedName>
    <definedName name="Values_Entered" localSheetId="6">IF('Middle RETax'!Loan_Amount*Interest_Rate*Loan_Years*Loan_Start&gt;0,1,0)</definedName>
    <definedName name="Values_Entered">#N/A</definedName>
    <definedName name="Values_entered_2" localSheetId="1">#N/A</definedName>
    <definedName name="Values_entered_2" localSheetId="0">#N/A</definedName>
    <definedName name="Values_entered_2">IF('Middle RETax'!Loan_Amount*Interest_Rate*Loan_Years*Loan_Start&gt;0,1,0)</definedName>
    <definedName name="var96_96" localSheetId="1" hidden="1">{#N/A,#N/A,FALSE,"B_Spread"}</definedName>
    <definedName name="var96_96" localSheetId="18" hidden="1">{#N/A,#N/A,FALSE,"B_Spread"}</definedName>
    <definedName name="var96_96" localSheetId="12" hidden="1">{#N/A,#N/A,FALSE,"B_Spread"}</definedName>
    <definedName name="var96_96" localSheetId="6" hidden="1">{#N/A,#N/A,FALSE,"B_Spread"}</definedName>
    <definedName name="var96_96" localSheetId="0" hidden="1">{#N/A,#N/A,FALSE,"B_Spread"}</definedName>
    <definedName name="var96_96" hidden="1">{#N/A,#N/A,FALSE,"B_Spread"}</definedName>
    <definedName name="VarDebtDebt">#REF!</definedName>
    <definedName name="VariablePmt" localSheetId="1" hidden="1">#REF!</definedName>
    <definedName name="VariablePmt" localSheetId="0" hidden="1">#REF!</definedName>
    <definedName name="VariablePmt" hidden="1">#REF!</definedName>
    <definedName name="vc" localSheetId="19" hidden="1">#REF!</definedName>
    <definedName name="vc" localSheetId="15" hidden="1">#REF!</definedName>
    <definedName name="vc" localSheetId="17" hidden="1">#REF!</definedName>
    <definedName name="vc" localSheetId="18" hidden="1">#REF!</definedName>
    <definedName name="vc" localSheetId="13" hidden="1">#REF!</definedName>
    <definedName name="vc" localSheetId="9" hidden="1">#REF!</definedName>
    <definedName name="vc" localSheetId="11" hidden="1">#REF!</definedName>
    <definedName name="vc" localSheetId="12" hidden="1">#REF!</definedName>
    <definedName name="vc" localSheetId="7" hidden="1">#REF!</definedName>
    <definedName name="vc" localSheetId="3" hidden="1">#REF!</definedName>
    <definedName name="vc" localSheetId="5" hidden="1">#REF!</definedName>
    <definedName name="vc" localSheetId="6" hidden="1">#REF!</definedName>
    <definedName name="vc" hidden="1">#REF!</definedName>
    <definedName name="vegetables">#REF!</definedName>
    <definedName name="versionno">"1.0"</definedName>
    <definedName name="vghjkvgh" localSheetId="1" hidden="1">{#N/A,#N/A,FALSE,"Expense Detail ";#N/A,#N/A,FALSE,"Worksheet";#N/A,#N/A,FALSE,"Audit";#N/A,#N/A,FALSE,"Exclusions";#N/A,#N/A,FALSE,"Variance";#N/A,#N/A,FALSE,"Reconciliation"}</definedName>
    <definedName name="vghjkvgh" localSheetId="0" hidden="1">{#N/A,#N/A,FALSE,"Expense Detail ";#N/A,#N/A,FALSE,"Worksheet";#N/A,#N/A,FALSE,"Audit";#N/A,#N/A,FALSE,"Exclusions";#N/A,#N/A,FALSE,"Variance";#N/A,#N/A,FALSE,"Reconciliation"}</definedName>
    <definedName name="vghjkvgh" hidden="1">{#N/A,#N/A,FALSE,"Expense Detail ";#N/A,#N/A,FALSE,"Worksheet";#N/A,#N/A,FALSE,"Audit";#N/A,#N/A,FALSE,"Exclusions";#N/A,#N/A,FALSE,"Variance";#N/A,#N/A,FALSE,"Reconciliation"}</definedName>
    <definedName name="vghvgh" localSheetId="1"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ghvgh" localSheetId="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ghvgh"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1" hidden="1">{#N/A,#N/A,FALSE,"CCC ACC Budget";#N/A,#N/A,FALSE,"Variance";#N/A,#N/A,FALSE,"CCC Rent Detail";#N/A,#N/A,FALSE,"COMMON AREA";#N/A,#N/A,FALSE,"CCC Electric Inclusion";#N/A,#N/A,FALSE,"CCC Opex Detail";#N/A,#N/A,FALSE,"CCC RE Tax Detail";#N/A,#N/A,FALSE,"CCC Chilled Wtr Inclusion";#N/A,#N/A,FALSE,"CCC OTHVAC ";#N/A,#N/A,FALSE,"CCC INPUT"}</definedName>
    <definedName name="vhjh" localSheetId="0" hidden="1">{#N/A,#N/A,FALSE,"CCC ACC Budget";#N/A,#N/A,FALSE,"Variance";#N/A,#N/A,FALSE,"CCC Rent Detail";#N/A,#N/A,FALSE,"COMMON AREA";#N/A,#N/A,FALSE,"CCC Electric Inclusion";#N/A,#N/A,FALSE,"CCC Opex Detail";#N/A,#N/A,FALSE,"CCC RE Tax Detail";#N/A,#N/A,FALSE,"CCC Chilled Wtr Inclusion";#N/A,#N/A,FALSE,"CCC OTHVAC ";#N/A,#N/A,FALSE,"CCC INPUT"}</definedName>
    <definedName name="vhjh" hidden="1">{#N/A,#N/A,FALSE,"CCC ACC Budget";#N/A,#N/A,FALSE,"Variance";#N/A,#N/A,FALSE,"CCC Rent Detail";#N/A,#N/A,FALSE,"COMMON AREA";#N/A,#N/A,FALSE,"CCC Electric Inclusion";#N/A,#N/A,FALSE,"CCC Opex Detail";#N/A,#N/A,FALSE,"CCC RE Tax Detail";#N/A,#N/A,FALSE,"CCC Chilled Wtr Inclusion";#N/A,#N/A,FALSE,"CCC OTHVAC ";#N/A,#N/A,FALSE,"CCC INPUT"}</definedName>
    <definedName name="viasat" localSheetId="1" hidden="1">{"Main",#N/A,FALSE,"Wacker";"Main2",#N/A,FALSE,"Wacker";"Value",#N/A,FALSE,"Wacker";"Sensitivity",#N/A,FALSE,"Wacker";"Paine",#N/A,FALSE,"Wacker";"Quaker",#N/A,FALSE,"Wacker";"Wacker",#N/A,FALSE,"Wacker";"1900",#N/A,FALSE,"Wacker";"1901",#N/A,FALSE,"Wacker"}</definedName>
    <definedName name="viasat" localSheetId="0" hidden="1">{"Main",#N/A,FALSE,"Wacker";"Main2",#N/A,FALSE,"Wacker";"Value",#N/A,FALSE,"Wacker";"Sensitivity",#N/A,FALSE,"Wacker";"Paine",#N/A,FALSE,"Wacker";"Quaker",#N/A,FALSE,"Wacker";"Wacker",#N/A,FALSE,"Wacker";"1900",#N/A,FALSE,"Wacker";"1901",#N/A,FALSE,"Wacker"}</definedName>
    <definedName name="viasat" hidden="1">{"Main",#N/A,FALSE,"Wacker";"Main2",#N/A,FALSE,"Wacker";"Value",#N/A,FALSE,"Wacker";"Sensitivity",#N/A,FALSE,"Wacker";"Paine",#N/A,FALSE,"Wacker";"Quaker",#N/A,FALSE,"Wacker";"Wacker",#N/A,FALSE,"Wacker";"1900",#N/A,FALSE,"Wacker";"1901",#N/A,FALSE,"Wacker"}</definedName>
    <definedName name="View_Cell" localSheetId="1">#REF!</definedName>
    <definedName name="View_Cell" localSheetId="0">#REF!</definedName>
    <definedName name="View_Cell">#REF!</definedName>
    <definedName name="vinecompa">#REF!</definedName>
    <definedName name="vinecompb">#REF!</definedName>
    <definedName name="vj" localSheetId="1" hidden="1">{#N/A,#N/A,FALSE,"Assumptions";#N/A,#N/A,FALSE,"10-Yr - detail";#N/A,#N/A,FALSE,"Rent Roll";#N/A,#N/A,FALSE,"Historical (2)";#N/A,#N/A,FALSE,"RET's";#N/A,#N/A,FALSE,"Lse-Exp.";#N/A,#N/A,FALSE,"Lease Rollover";#N/A,#N/A,FALSE,"Service Contracts"}</definedName>
    <definedName name="vj" localSheetId="0" hidden="1">{#N/A,#N/A,FALSE,"Assumptions";#N/A,#N/A,FALSE,"10-Yr - detail";#N/A,#N/A,FALSE,"Rent Roll";#N/A,#N/A,FALSE,"Historical (2)";#N/A,#N/A,FALSE,"RET's";#N/A,#N/A,FALSE,"Lse-Exp.";#N/A,#N/A,FALSE,"Lease Rollover";#N/A,#N/A,FALSE,"Service Contracts"}</definedName>
    <definedName name="vj" hidden="1">{#N/A,#N/A,FALSE,"Assumptions";#N/A,#N/A,FALSE,"10-Yr - detail";#N/A,#N/A,FALSE,"Rent Roll";#N/A,#N/A,FALSE,"Historical (2)";#N/A,#N/A,FALSE,"RET's";#N/A,#N/A,FALSE,"Lse-Exp.";#N/A,#N/A,FALSE,"Lease Rollover";#N/A,#N/A,FALSE,"Service Contracts"}</definedName>
    <definedName name="Volume">"Chart 8"</definedName>
    <definedName name="VRIO" localSheetId="1">[0]!is1b,[0]!is1c,[0]!STATS2,[0]!STATS3</definedName>
    <definedName name="VRIO" localSheetId="0">[0]!is1b,[0]!is1c,[0]!STATS2,[0]!STATS3</definedName>
    <definedName name="VRIO">[0]!is1b,[0]!is1c,[0]!STATS2,[0]!STATS3</definedName>
    <definedName name="VRIO_1" localSheetId="1">[0]!is1b,[0]!is1c,[0]!STATS2,[0]!STATS3</definedName>
    <definedName name="VRIO_1" localSheetId="0">[0]!is1b,[0]!is1c,[0]!STATS2,[0]!STATS3</definedName>
    <definedName name="VRIO_1">[0]!is1b,[0]!is1c,[0]!STATS2,[0]!STATS3</definedName>
    <definedName name="vrio2" localSheetId="1">[0]!is1b,[0]!is1c,[0]!STATS2,[0]!STATS3</definedName>
    <definedName name="vrio2" localSheetId="0">[0]!is1b,[0]!is1c,[0]!STATS2,[0]!STATS3</definedName>
    <definedName name="vrio2">[0]!is1b,[0]!is1c,[0]!STATS2,[0]!STATS3</definedName>
    <definedName name="vv" localSheetId="1" hidden="1">#REF!</definedName>
    <definedName name="vv" localSheetId="0" hidden="1">#REF!</definedName>
    <definedName name="vv" hidden="1">#REF!</definedName>
    <definedName name="w" localSheetId="18" hidden="1">{"cap_structure",#N/A,FALSE,"Graph-Mkt Cap";"price",#N/A,FALSE,"Graph-Price";"ebit",#N/A,FALSE,"Graph-EBITDA";"ebitda",#N/A,FALSE,"Graph-EBITDA"}</definedName>
    <definedName name="w" localSheetId="12" hidden="1">{"cap_structure",#N/A,FALSE,"Graph-Mkt Cap";"price",#N/A,FALSE,"Graph-Price";"ebit",#N/A,FALSE,"Graph-EBITDA";"ebitda",#N/A,FALSE,"Graph-EBITDA"}</definedName>
    <definedName name="w" localSheetId="6" hidden="1">{"cap_structure",#N/A,FALSE,"Graph-Mkt Cap";"price",#N/A,FALSE,"Graph-Price";"ebit",#N/A,FALSE,"Graph-EBITDA";"ebitda",#N/A,FALSE,"Graph-EBITDA"}</definedName>
    <definedName name="w" hidden="1">#REF!</definedName>
    <definedName name="w45y">#N/A</definedName>
    <definedName name="w4y">#N/A</definedName>
    <definedName name="WADASD" localSheetId="1">{6}</definedName>
    <definedName name="WADASD" localSheetId="0">{6}</definedName>
    <definedName name="WADASD">{6}</definedName>
    <definedName name="wafe" localSheetId="1" hidden="1">{"summary1",#N/A,TRUE,"Comps";"summary2",#N/A,TRUE,"Comps";"summary3",#N/A,TRUE,"Comps"}</definedName>
    <definedName name="wafe" localSheetId="18" hidden="1">{"summary1",#N/A,TRUE,"Comps";"summary2",#N/A,TRUE,"Comps";"summary3",#N/A,TRUE,"Comps"}</definedName>
    <definedName name="wafe" localSheetId="12" hidden="1">{"summary1",#N/A,TRUE,"Comps";"summary2",#N/A,TRUE,"Comps";"summary3",#N/A,TRUE,"Comps"}</definedName>
    <definedName name="wafe" localSheetId="6" hidden="1">{"summary1",#N/A,TRUE,"Comps";"summary2",#N/A,TRUE,"Comps";"summary3",#N/A,TRUE,"Comps"}</definedName>
    <definedName name="wafe" localSheetId="0" hidden="1">{"summary1",#N/A,TRUE,"Comps";"summary2",#N/A,TRUE,"Comps";"summary3",#N/A,TRUE,"Comps"}</definedName>
    <definedName name="wafe" hidden="1">{"summary1",#N/A,TRUE,"Comps";"summary2",#N/A,TRUE,"Comps";"summary3",#N/A,TRUE,"Comps"}</definedName>
    <definedName name="warn1">#REF!</definedName>
    <definedName name="warn2">#REF!</definedName>
    <definedName name="WASHINGTON">#REF!</definedName>
    <definedName name="WaterSewerNotes" localSheetId="1" hidden="1">#REF!</definedName>
    <definedName name="WaterSewerNotes" localSheetId="0" hidden="1">#REF!</definedName>
    <definedName name="WaterSewerNotes" hidden="1">#REF!</definedName>
    <definedName name="WC" localSheetId="1">+#REF!+#REF!+#REF!</definedName>
    <definedName name="WC" localSheetId="0">+#REF!+#REF!+#REF!</definedName>
    <definedName name="WC">+#REF!+#REF!+#REF!</definedName>
    <definedName name="WEA"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ek" localSheetId="1">#REF!</definedName>
    <definedName name="Week" localSheetId="0">#REF!</definedName>
    <definedName name="Week">#REF!</definedName>
    <definedName name="wefaf"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QQE" localSheetId="1" hidden="1">{"summary1",#N/A,TRUE,"Comps";"summary2",#N/A,TRUE,"Comps";"summary3",#N/A,TRUE,"Comps"}</definedName>
    <definedName name="WEQQE" localSheetId="18" hidden="1">{"summary1",#N/A,TRUE,"Comps";"summary2",#N/A,TRUE,"Comps";"summary3",#N/A,TRUE,"Comps"}</definedName>
    <definedName name="WEQQE" localSheetId="12" hidden="1">{"summary1",#N/A,TRUE,"Comps";"summary2",#N/A,TRUE,"Comps";"summary3",#N/A,TRUE,"Comps"}</definedName>
    <definedName name="WEQQE" localSheetId="6" hidden="1">{"summary1",#N/A,TRUE,"Comps";"summary2",#N/A,TRUE,"Comps";"summary3",#N/A,TRUE,"Comps"}</definedName>
    <definedName name="WEQQE" localSheetId="0" hidden="1">{"summary1",#N/A,TRUE,"Comps";"summary2",#N/A,TRUE,"Comps";"summary3",#N/A,TRUE,"Comps"}</definedName>
    <definedName name="WEQQE" hidden="1">{"summary1",#N/A,TRUE,"Comps";"summary2",#N/A,TRUE,"Comps";"summary3",#N/A,TRUE,"Comps"}</definedName>
    <definedName name="West" localSheetId="1" hidden="1">#REF!</definedName>
    <definedName name="West" localSheetId="18">#REF!</definedName>
    <definedName name="West" localSheetId="12">#REF!</definedName>
    <definedName name="West" localSheetId="6">#REF!</definedName>
    <definedName name="West" localSheetId="0" hidden="1">#REF!</definedName>
    <definedName name="West" hidden="1">#REF!</definedName>
    <definedName name="WESTADMIN">#N/A</definedName>
    <definedName name="wetadf" localSheetId="1" hidden="1">{"Assump",#N/A,TRUE,"Proforma";"first",#N/A,TRUE,"Proforma";"second",#N/A,TRUE,"Proforma";"lease1",#N/A,TRUE,"Proforma";"lease2",#N/A,TRUE,"Proforma"}</definedName>
    <definedName name="wetadf" localSheetId="0" hidden="1">{"Assump",#N/A,TRUE,"Proforma";"first",#N/A,TRUE,"Proforma";"second",#N/A,TRUE,"Proforma";"lease1",#N/A,TRUE,"Proforma";"lease2",#N/A,TRUE,"Proforma"}</definedName>
    <definedName name="wetadf" hidden="1">{"Assump",#N/A,TRUE,"Proforma";"first",#N/A,TRUE,"Proforma";"second",#N/A,TRUE,"Proforma";"lease1",#N/A,TRUE,"Proforma";"lease2",#N/A,TRUE,"Proforma"}</definedName>
    <definedName name="wetr" localSheetId="1">[0]!is1b,[0]!is1c,[0]!STATS2,[0]!STATS3</definedName>
    <definedName name="wetr" localSheetId="0">[0]!is1b,[0]!is1c,[0]!STATS2,[0]!STATS3</definedName>
    <definedName name="wetr">[0]!is1b,[0]!is1c,[0]!STATS2,[0]!STATS3</definedName>
    <definedName name="wetrwergfwer" localSheetId="1" hidden="1">{"cap_structure",#N/A,FALSE,"Graph-Mkt Cap";"price",#N/A,FALSE,"Graph-Price";"ebit",#N/A,FALSE,"Graph-EBITDA";"ebitda",#N/A,FALSE,"Graph-EBITDA"}</definedName>
    <definedName name="wetrwergfwer" localSheetId="0" hidden="1">{"cap_structure",#N/A,FALSE,"Graph-Mkt Cap";"price",#N/A,FALSE,"Graph-Price";"ebit",#N/A,FALSE,"Graph-EBITDA";"ebitda",#N/A,FALSE,"Graph-EBITDA"}</definedName>
    <definedName name="wetrwergfwer" hidden="1">{"cap_structure",#N/A,FALSE,"Graph-Mkt Cap";"price",#N/A,FALSE,"Graph-Price";"ebit",#N/A,FALSE,"Graph-EBITDA";"ebitda",#N/A,FALSE,"Graph-EBITDA"}</definedName>
    <definedName name="what" localSheetId="1" hidden="1">{"Page1",#N/A,FALSE,"7979";"Page2",#N/A,FALSE,"7979";"Page3",#N/A,FALSE,"7979"}</definedName>
    <definedName name="what" localSheetId="18" hidden="1">{"Page1",#N/A,FALSE,"7979";"Page2",#N/A,FALSE,"7979";"Page3",#N/A,FALSE,"7979"}</definedName>
    <definedName name="what" localSheetId="12" hidden="1">{"Page1",#N/A,FALSE,"7979";"Page2",#N/A,FALSE,"7979";"Page3",#N/A,FALSE,"7979"}</definedName>
    <definedName name="what" localSheetId="6" hidden="1">{"Page1",#N/A,FALSE,"7979";"Page2",#N/A,FALSE,"7979";"Page3",#N/A,FALSE,"7979"}</definedName>
    <definedName name="what" localSheetId="0" hidden="1">{"Page1",#N/A,FALSE,"7979";"Page2",#N/A,FALSE,"7979";"Page3",#N/A,FALSE,"7979"}</definedName>
    <definedName name="what" hidden="1">{"Page1",#N/A,FALSE,"7979";"Page2",#N/A,FALSE,"7979";"Page3",#N/A,FALSE,"7979"}</definedName>
    <definedName name="Whatever" hidden="1">#REF!</definedName>
    <definedName name="whatwhat" localSheetId="1" hidden="1">{"Page1",#N/A,FALSE,"7979";"Page2",#N/A,FALSE,"7979";"Page3",#N/A,FALSE,"7979"}</definedName>
    <definedName name="whatwhat" localSheetId="18" hidden="1">{"Page1",#N/A,FALSE,"7979";"Page2",#N/A,FALSE,"7979";"Page3",#N/A,FALSE,"7979"}</definedName>
    <definedName name="whatwhat" localSheetId="12" hidden="1">{"Page1",#N/A,FALSE,"7979";"Page2",#N/A,FALSE,"7979";"Page3",#N/A,FALSE,"7979"}</definedName>
    <definedName name="whatwhat" localSheetId="6" hidden="1">{"Page1",#N/A,FALSE,"7979";"Page2",#N/A,FALSE,"7979";"Page3",#N/A,FALSE,"7979"}</definedName>
    <definedName name="whatwhat" localSheetId="0" hidden="1">{"Page1",#N/A,FALSE,"7979";"Page2",#N/A,FALSE,"7979";"Page3",#N/A,FALSE,"7979"}</definedName>
    <definedName name="whatwhat" hidden="1">{"Page1",#N/A,FALSE,"7979";"Page2",#N/A,FALSE,"7979";"Page3",#N/A,FALSE,"7979"}</definedName>
    <definedName name="whitehall">#REF!</definedName>
    <definedName name="WHSPLIT">#REF!</definedName>
    <definedName name="Winter_Mid_Conv">#REF!</definedName>
    <definedName name="Winter_Mid_TOU">#REF!</definedName>
    <definedName name="Winter_Off_Conv">#REF!</definedName>
    <definedName name="Winter_Super_Off_Conv">#REF!</definedName>
    <definedName name="Winter_Super_Off_TOU">#REF!</definedName>
    <definedName name="wmp" localSheetId="1" hidden="1">{#N/A,#N/A,FALSE,"ENGINEERING"}</definedName>
    <definedName name="wmp" localSheetId="0" hidden="1">{#N/A,#N/A,FALSE,"ENGINEERING"}</definedName>
    <definedName name="wmp" hidden="1">{#N/A,#N/A,FALSE,"ENGINEERING"}</definedName>
    <definedName name="WO">#REF!</definedName>
    <definedName name="WORK_CAP">#REF!</definedName>
    <definedName name="worksheet_signature">#REF!</definedName>
    <definedName name="WQE"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d.2._.pagers.3" localSheetId="1" hidden="1">{"Cover",#N/A,FALSE,"Cover";"Summary",#N/A,FALSE,"Summarpage"}</definedName>
    <definedName name="wrd.2._.pagers.3" localSheetId="0" hidden="1">{"Cover",#N/A,FALSE,"Cover";"Summary",#N/A,FALSE,"Summarpage"}</definedName>
    <definedName name="wrd.2._.pagers.3" hidden="1">{"Cover",#N/A,FALSE,"Cover";"Summary",#N/A,FALSE,"Summarpage"}</definedName>
    <definedName name="wrn" localSheetId="1" hidden="1">{#N/A,#N/A,FALSE,"ZellLurieFinSummary";#N/A,#N/A,FALSE,"FirstCapFinSummary";#N/A,#N/A,FALSE,"ZM I-III Consol FinSummary"}</definedName>
    <definedName name="wrn" localSheetId="18"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 localSheetId="12"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 localSheetId="6"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 localSheetId="0" hidden="1">{#N/A,#N/A,FALSE,"ZellLurieFinSummary";#N/A,#N/A,FALSE,"FirstCapFinSummary";#N/A,#N/A,FALSE,"ZM I-III Consol FinSummary"}</definedName>
    <definedName name="wrn" hidden="1">{#N/A,#N/A,FALSE,"ZellLurieFinSummary";#N/A,#N/A,FALSE,"FirstCapFinSummary";#N/A,#N/A,FALSE,"ZM I-III Consol FinSummary"}</definedName>
    <definedName name="wrn.10._.Year._.Analysis." localSheetId="1" hidden="1">{"Data Input",#N/A,TRUE,"Data Input";"10-Yr Cash Flow",#N/A,TRUE,"Cash Flow";"10-Yr Value",#N/A,TRUE,"Value "}</definedName>
    <definedName name="wrn.10._.Year._.Analysis." localSheetId="0" hidden="1">{"Data Input",#N/A,TRUE,"Data Input";"10-Yr Cash Flow",#N/A,TRUE,"Cash Flow";"10-Yr Value",#N/A,TRUE,"Value "}</definedName>
    <definedName name="wrn.10._.Year._.Analysis." hidden="1">{"Data Input",#N/A,TRUE,"Data Input";"10-Yr Cash Flow",#N/A,TRUE,"Cash Flow";"10-Yr Value",#N/A,TRUE,"Value "}</definedName>
    <definedName name="wrn.120W45." localSheetId="1" hidden="1">{#N/A,#N/A,FALSE,"1";#N/A,#N/A,FALSE,"1x";#N/A,#N/A,FALSE,"2";#N/A,#N/A,FALSE,"2x";#N/A,#N/A,FALSE,"3";#N/A,#N/A,FALSE,"3x"}</definedName>
    <definedName name="wrn.120W45." localSheetId="0" hidden="1">{#N/A,#N/A,FALSE,"1";#N/A,#N/A,FALSE,"1x";#N/A,#N/A,FALSE,"2";#N/A,#N/A,FALSE,"2x";#N/A,#N/A,FALSE,"3";#N/A,#N/A,FALSE,"3x"}</definedName>
    <definedName name="wrn.120W45." hidden="1">{#N/A,#N/A,FALSE,"1";#N/A,#N/A,FALSE,"1x";#N/A,#N/A,FALSE,"2";#N/A,#N/A,FALSE,"2x";#N/A,#N/A,FALSE,"3";#N/A,#N/A,FALSE,"3x"}</definedName>
    <definedName name="wrn.15._.Year._.Analysis." localSheetId="1" hidden="1">{"Data Input",#N/A,TRUE,"Data Input";"15-Yr Cash Flow",#N/A,TRUE,"Cash Flow";"15-Yr Value",#N/A,TRUE,"Value "}</definedName>
    <definedName name="wrn.15._.Year._.Analysis." localSheetId="0" hidden="1">{"Data Input",#N/A,TRUE,"Data Input";"15-Yr Cash Flow",#N/A,TRUE,"Cash Flow";"15-Yr Value",#N/A,TRUE,"Value "}</definedName>
    <definedName name="wrn.15._.Year._.Analysis." hidden="1">{"Data Input",#N/A,TRUE,"Data Input";"15-Yr Cash Flow",#N/A,TRUE,"Cash Flow";"15-Yr Value",#N/A,TRUE,"Value "}</definedName>
    <definedName name="wrn.1995._.Analysis." localSheetId="1" hidden="1">{#N/A,#N/A,FALSE,"1995 Rev &amp; Exp"}</definedName>
    <definedName name="wrn.1995._.Analysis." localSheetId="0" hidden="1">{#N/A,#N/A,FALSE,"1995 Rev &amp; Exp"}</definedName>
    <definedName name="wrn.1995._.Analysis." hidden="1">{#N/A,#N/A,FALSE,"1995 Rev &amp; Exp"}</definedName>
    <definedName name="wrn.2._.pagers." localSheetId="1" hidden="1">{"Cover",#N/A,FALSE,"Cover";"Summary",#N/A,FALSE,"Summarpage"}</definedName>
    <definedName name="wrn.2._.pagers." localSheetId="0" hidden="1">{"Cover",#N/A,FALSE,"Cover";"Summary",#N/A,FALSE,"Summarpage"}</definedName>
    <definedName name="wrn.2._.pagers." hidden="1">{"Cover",#N/A,FALSE,"Cover";"Summary",#N/A,FALSE,"Summarpage"}</definedName>
    <definedName name="wrn.2._.pagers.2" localSheetId="1" hidden="1">{"Cover",#N/A,FALSE,"Cover";"Summary",#N/A,FALSE,"Summarpage"}</definedName>
    <definedName name="wrn.2._.pagers.2" localSheetId="0" hidden="1">{"Cover",#N/A,FALSE,"Cover";"Summary",#N/A,FALSE,"Summarpage"}</definedName>
    <definedName name="wrn.2._.pagers.2" hidden="1">{"Cover",#N/A,FALSE,"Cover";"Summary",#N/A,FALSE,"Summarpage"}</definedName>
    <definedName name="wrn.2001._.Budget._.by._.Qtr." localSheetId="1" hidden="1">{"Qtr2001",#N/A,FALSE,"Model";"Office/Retail 2001 by Qtr",#N/A,FALSE,"Formatted Office-Retail Page";"Other Income 2001 by Qtr",#N/A,FALSE,"Other";"Resort/Hotel 2001 by Qtr",#N/A,FALSE,"Hotel";"LDV 2001 by Qtr",#N/A,FALSE,"LDV";"Disp 2001 by Qtr",#N/A,FALSE,"Dispositions"}</definedName>
    <definedName name="wrn.2001._.Budget._.by._.Qtr." localSheetId="0" hidden="1">{"Qtr2001",#N/A,FALSE,"Model";"Office/Retail 2001 by Qtr",#N/A,FALSE,"Formatted Office-Retail Page";"Other Income 2001 by Qtr",#N/A,FALSE,"Other";"Resort/Hotel 2001 by Qtr",#N/A,FALSE,"Hotel";"LDV 2001 by Qtr",#N/A,FALSE,"LDV";"Disp 2001 by Qtr",#N/A,FALSE,"Dispositions"}</definedName>
    <definedName name="wrn.2001._.Budget._.by._.Qtr." hidden="1">{"Qtr2001",#N/A,FALSE,"Model";"Office/Retail 2001 by Qtr",#N/A,FALSE,"Formatted Office-Retail Page";"Other Income 2001 by Qtr",#N/A,FALSE,"Other";"Resort/Hotel 2001 by Qtr",#N/A,FALSE,"Hotel";"LDV 2001 by Qtr",#N/A,FALSE,"LDV";"Disp 2001 by Qtr",#N/A,FALSE,"Dispositions"}</definedName>
    <definedName name="wrn.2001._.Budget._.by._.Year." localSheetId="1"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localSheetId="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 localSheetId="1" hidden="1">{"2001 by Month",#N/A,FALSE,"Model";"Resort/Hotel 2001 by Month",#N/A,FALSE,"Hotel";"LDV 2001 By Month",#N/A,FALSE,"LDV";"Other Income By Month",#N/A,FALSE,"Other";"Office/Retail 2001 by Month",#N/A,FALSE,"Formatted Office-Retail Page";"Dispo 2001 by Month",#N/A,FALSE,"Dispositions"}</definedName>
    <definedName name="wrn.2001._.by._.Month." localSheetId="0" hidden="1">{"2001 by Month",#N/A,FALSE,"Model";"Resort/Hotel 2001 by Month",#N/A,FALSE,"Hotel";"LDV 2001 By Month",#N/A,FALSE,"LDV";"Other Income By Month",#N/A,FALSE,"Other";"Office/Retail 2001 by Month",#N/A,FALSE,"Formatted Office-Retail Page";"Dispo 2001 by Month",#N/A,FALSE,"Dispositions"}</definedName>
    <definedName name="wrn.2001._.by._.Month." hidden="1">{"2001 by Month",#N/A,FALSE,"Model";"Resort/Hotel 2001 by Month",#N/A,FALSE,"Hotel";"LDV 2001 By Month",#N/A,FALSE,"LDV";"Other Income By Month",#N/A,FALSE,"Other";"Office/Retail 2001 by Month",#N/A,FALSE,"Formatted Office-Retail Page";"Dispo 2001 by Month",#N/A,FALSE,"Dispositions"}</definedName>
    <definedName name="wrn.275PricingBook." localSheetId="1" hidden="1">{#N/A,#N/A,FALSE,"Assumptions";#N/A,#N/A,FALSE,"Impact Assumptions";#N/A,#N/A,FALSE,"10-Yr - detail";#N/A,#N/A,FALSE,"1,5,10 yr comp";#N/A,#N/A,FALSE,"Lse-Exp.";#N/A,#N/A,FALSE,"Rent Roll";#N/A,#N/A,FALSE,"Historical (2)";#N/A,#N/A,FALSE,"RET's";#N/A,#N/A,FALSE,"Lease Rollover"}</definedName>
    <definedName name="wrn.275PricingBook." localSheetId="0" hidden="1">{#N/A,#N/A,FALSE,"Assumptions";#N/A,#N/A,FALSE,"Impact Assumptions";#N/A,#N/A,FALSE,"10-Yr - detail";#N/A,#N/A,FALSE,"1,5,10 yr comp";#N/A,#N/A,FALSE,"Lse-Exp.";#N/A,#N/A,FALSE,"Rent Roll";#N/A,#N/A,FALSE,"Historical (2)";#N/A,#N/A,FALSE,"RET's";#N/A,#N/A,FALSE,"Lease Rollover"}</definedName>
    <definedName name="wrn.275PricingBook." hidden="1">{#N/A,#N/A,FALSE,"Assumptions";#N/A,#N/A,FALSE,"Impact Assumptions";#N/A,#N/A,FALSE,"10-Yr - detail";#N/A,#N/A,FALSE,"1,5,10 yr comp";#N/A,#N/A,FALSE,"Lse-Exp.";#N/A,#N/A,FALSE,"Rent Roll";#N/A,#N/A,FALSE,"Historical (2)";#N/A,#N/A,FALSE,"RET's";#N/A,#N/A,FALSE,"Lease Rollover"}</definedName>
    <definedName name="wrn.275Schedulles." localSheetId="1" hidden="1">{#N/A,#N/A,FALSE,"Assumptions";#N/A,#N/A,FALSE,"10-Yr - detail";#N/A,#N/A,FALSE,"Rent Roll";#N/A,#N/A,FALSE,"Historical (2)";#N/A,#N/A,FALSE,"RET's";#N/A,#N/A,FALSE,"Lse-Exp.";#N/A,#N/A,FALSE,"Lease Rollover";#N/A,#N/A,FALSE,"Service Contracts"}</definedName>
    <definedName name="wrn.275Schedulles." localSheetId="0" hidden="1">{#N/A,#N/A,FALSE,"Assumptions";#N/A,#N/A,FALSE,"10-Yr - detail";#N/A,#N/A,FALSE,"Rent Roll";#N/A,#N/A,FALSE,"Historical (2)";#N/A,#N/A,FALSE,"RET's";#N/A,#N/A,FALSE,"Lse-Exp.";#N/A,#N/A,FALSE,"Lease Rollover";#N/A,#N/A,FALSE,"Service Contracts"}</definedName>
    <definedName name="wrn.275Schedulles." hidden="1">{#N/A,#N/A,FALSE,"Assumptions";#N/A,#N/A,FALSE,"10-Yr - detail";#N/A,#N/A,FALSE,"Rent Roll";#N/A,#N/A,FALSE,"Historical (2)";#N/A,#N/A,FALSE,"RET's";#N/A,#N/A,FALSE,"Lse-Exp.";#N/A,#N/A,FALSE,"Lease Rollover";#N/A,#N/A,FALSE,"Service Contracts"}</definedName>
    <definedName name="wrn.3._.Year._.Summary." localSheetId="1" hidden="1">{#N/A,#N/A,FALSE,"3-Year Summary"}</definedName>
    <definedName name="wrn.3._.Year._.Summary." localSheetId="0" hidden="1">{#N/A,#N/A,FALSE,"3-Year Summary"}</definedName>
    <definedName name="wrn.3._.Year._.Summary." hidden="1">{#N/A,#N/A,FALSE,"3-Year Summary"}</definedName>
    <definedName name="wrn.399." localSheetId="1" hidden="1">{#N/A,#N/A,FALSE,"A";#N/A,#N/A,FALSE,"C"}</definedName>
    <definedName name="wrn.399." localSheetId="0" hidden="1">{#N/A,#N/A,FALSE,"A";#N/A,#N/A,FALSE,"C"}</definedName>
    <definedName name="wrn.399." hidden="1">{#N/A,#N/A,FALSE,"A";#N/A,#N/A,FALSE,"C"}</definedName>
    <definedName name="wrn.3cases." localSheetId="1" hidden="1">{#N/A,"Base",FALSE,"Dividend";#N/A,"Conservative",FALSE,"Dividend";#N/A,"Downside",FALSE,"Dividend"}</definedName>
    <definedName name="wrn.3cases." localSheetId="0" hidden="1">{#N/A,"Base",FALSE,"Dividend";#N/A,"Conservative",FALSE,"Dividend";#N/A,"Downside",FALSE,"Dividend"}</definedName>
    <definedName name="wrn.3cases." hidden="1">{#N/A,"Base",FALSE,"Dividend";#N/A,"Conservative",FALSE,"Dividend";#N/A,"Downside",FALSE,"Dividend"}</definedName>
    <definedName name="wrn.3yr.CF." localSheetId="1" hidden="1">{"assume",#N/A,FALSE,"K&amp;20th Month CF";"MoCF",#N/A,FALSE,"K&amp;20th Month CF";"AnCF",#N/A,FALSE,"K&amp;20th Month CF"}</definedName>
    <definedName name="wrn.3yr.CF." localSheetId="0" hidden="1">{"assume",#N/A,FALSE,"K&amp;20th Month CF";"MoCF",#N/A,FALSE,"K&amp;20th Month CF";"AnCF",#N/A,FALSE,"K&amp;20th Month CF"}</definedName>
    <definedName name="wrn.3yr.CF." hidden="1">{"assume",#N/A,FALSE,"K&amp;20th Month CF";"MoCF",#N/A,FALSE,"K&amp;20th Month CF";"AnCF",#N/A,FALSE,"K&amp;20th Month CF"}</definedName>
    <definedName name="wrn.7._.year." localSheetId="1" hidden="1">{#N/A,#N/A,FALSE,"Summary";#N/A,#N/A,FALSE,"Portfolio Analysis (7)";#N/A,#N/A,FALSE,"Portfolio Return Breakdown (7)";#N/A,#N/A,FALSE,"The Johnston Building (7)";#N/A,#N/A,FALSE,"129 W.Trade (7)";#N/A,#N/A,FALSE,"Midtown Plaza (7)"}</definedName>
    <definedName name="wrn.7._.year." localSheetId="0" hidden="1">{#N/A,#N/A,FALSE,"Summary";#N/A,#N/A,FALSE,"Portfolio Analysis (7)";#N/A,#N/A,FALSE,"Portfolio Return Breakdown (7)";#N/A,#N/A,FALSE,"The Johnston Building (7)";#N/A,#N/A,FALSE,"129 W.Trade (7)";#N/A,#N/A,FALSE,"Midtown Plaza (7)"}</definedName>
    <definedName name="wrn.7._.year." hidden="1">{#N/A,#N/A,FALSE,"Summary";#N/A,#N/A,FALSE,"Portfolio Analysis (7)";#N/A,#N/A,FALSE,"Portfolio Return Breakdown (7)";#N/A,#N/A,FALSE,"The Johnston Building (7)";#N/A,#N/A,FALSE,"129 W.Trade (7)";#N/A,#N/A,FALSE,"Midtown Plaza (7)"}</definedName>
    <definedName name="wrn.92264." localSheetId="1" hidden="1">{"Page 1",#N/A,FALSE,"92264 Page 1";"Page 2",#N/A,FALSE,"92264 Page 2";"Page 3",#N/A,FALSE,"92264 Page 3";"Page 4",#N/A,FALSE,"92264 Page 4";"Page 5",#N/A,FALSE,"92264 Page 5";"Page 6",#N/A,FALSE,"92264 Page 6";"Page 7",#N/A,FALSE,"92264 Page 7";"Page 8",#N/A,FALSE,"92264 Page 8"}</definedName>
    <definedName name="wrn.92264." localSheetId="15" hidden="1">{"Page 1",#N/A,FALSE,"92264 Page 1";"Page 2",#N/A,FALSE,"92264 Page 2";"Page 3",#N/A,FALSE,"92264 Page 3";"Page 4",#N/A,FALSE,"92264 Page 4";"Page 5",#N/A,FALSE,"92264 Page 5";"Page 6",#N/A,FALSE,"92264 Page 6";"Page 7",#N/A,FALSE,"92264 Page 7";"Page 8",#N/A,FALSE,"92264 Page 8"}</definedName>
    <definedName name="wrn.92264." localSheetId="17" hidden="1">{"Page 1",#N/A,FALSE,"92264 Page 1";"Page 2",#N/A,FALSE,"92264 Page 2";"Page 3",#N/A,FALSE,"92264 Page 3";"Page 4",#N/A,FALSE,"92264 Page 4";"Page 5",#N/A,FALSE,"92264 Page 5";"Page 6",#N/A,FALSE,"92264 Page 6";"Page 7",#N/A,FALSE,"92264 Page 7";"Page 8",#N/A,FALSE,"92264 Page 8"}</definedName>
    <definedName name="wrn.92264." localSheetId="18" hidden="1">{"Page 1",#N/A,FALSE,"92264 Page 1";"Page 2",#N/A,FALSE,"92264 Page 2";"Page 3",#N/A,FALSE,"92264 Page 3";"Page 4",#N/A,FALSE,"92264 Page 4";"Page 5",#N/A,FALSE,"92264 Page 5";"Page 6",#N/A,FALSE,"92264 Page 6";"Page 7",#N/A,FALSE,"92264 Page 7";"Page 8",#N/A,FALSE,"92264 Page 8"}</definedName>
    <definedName name="wrn.92264." localSheetId="9" hidden="1">{"Page 1",#N/A,FALSE,"92264 Page 1";"Page 2",#N/A,FALSE,"92264 Page 2";"Page 3",#N/A,FALSE,"92264 Page 3";"Page 4",#N/A,FALSE,"92264 Page 4";"Page 5",#N/A,FALSE,"92264 Page 5";"Page 6",#N/A,FALSE,"92264 Page 6";"Page 7",#N/A,FALSE,"92264 Page 7";"Page 8",#N/A,FALSE,"92264 Page 8"}</definedName>
    <definedName name="wrn.92264." localSheetId="11" hidden="1">{"Page 1",#N/A,FALSE,"92264 Page 1";"Page 2",#N/A,FALSE,"92264 Page 2";"Page 3",#N/A,FALSE,"92264 Page 3";"Page 4",#N/A,FALSE,"92264 Page 4";"Page 5",#N/A,FALSE,"92264 Page 5";"Page 6",#N/A,FALSE,"92264 Page 6";"Page 7",#N/A,FALSE,"92264 Page 7";"Page 8",#N/A,FALSE,"92264 Page 8"}</definedName>
    <definedName name="wrn.92264." localSheetId="12" hidden="1">{"Page 1",#N/A,FALSE,"92264 Page 1";"Page 2",#N/A,FALSE,"92264 Page 2";"Page 3",#N/A,FALSE,"92264 Page 3";"Page 4",#N/A,FALSE,"92264 Page 4";"Page 5",#N/A,FALSE,"92264 Page 5";"Page 6",#N/A,FALSE,"92264 Page 6";"Page 7",#N/A,FALSE,"92264 Page 7";"Page 8",#N/A,FALSE,"92264 Page 8"}</definedName>
    <definedName name="wrn.92264." localSheetId="3" hidden="1">{"Page 1",#N/A,FALSE,"92264 Page 1";"Page 2",#N/A,FALSE,"92264 Page 2";"Page 3",#N/A,FALSE,"92264 Page 3";"Page 4",#N/A,FALSE,"92264 Page 4";"Page 5",#N/A,FALSE,"92264 Page 5";"Page 6",#N/A,FALSE,"92264 Page 6";"Page 7",#N/A,FALSE,"92264 Page 7";"Page 8",#N/A,FALSE,"92264 Page 8"}</definedName>
    <definedName name="wrn.92264." localSheetId="5" hidden="1">{"Page 1",#N/A,FALSE,"92264 Page 1";"Page 2",#N/A,FALSE,"92264 Page 2";"Page 3",#N/A,FALSE,"92264 Page 3";"Page 4",#N/A,FALSE,"92264 Page 4";"Page 5",#N/A,FALSE,"92264 Page 5";"Page 6",#N/A,FALSE,"92264 Page 6";"Page 7",#N/A,FALSE,"92264 Page 7";"Page 8",#N/A,FALSE,"92264 Page 8"}</definedName>
    <definedName name="wrn.92264." localSheetId="6" hidden="1">{"Page 1",#N/A,FALSE,"92264 Page 1";"Page 2",#N/A,FALSE,"92264 Page 2";"Page 3",#N/A,FALSE,"92264 Page 3";"Page 4",#N/A,FALSE,"92264 Page 4";"Page 5",#N/A,FALSE,"92264 Page 5";"Page 6",#N/A,FALSE,"92264 Page 6";"Page 7",#N/A,FALSE,"92264 Page 7";"Page 8",#N/A,FALSE,"92264 Page 8"}</definedName>
    <definedName name="wrn.92264." localSheetId="0" hidden="1">{"Page 1",#N/A,FALSE,"92264 Page 1";"Page 2",#N/A,FALSE,"92264 Page 2";"Page 3",#N/A,FALSE,"92264 Page 3";"Page 4",#N/A,FALSE,"92264 Page 4";"Page 5",#N/A,FALSE,"92264 Page 5";"Page 6",#N/A,FALSE,"92264 Page 6";"Page 7",#N/A,FALSE,"92264 Page 7";"Page 8",#N/A,FALSE,"92264 Page 8"}</definedName>
    <definedName name="wrn.92264." hidden="1">{"Page 1",#N/A,FALSE,"92264 Page 1";"Page 2",#N/A,FALSE,"92264 Page 2";"Page 3",#N/A,FALSE,"92264 Page 3";"Page 4",#N/A,FALSE,"92264 Page 4";"Page 5",#N/A,FALSE,"92264 Page 5";"Page 6",#N/A,FALSE,"92264 Page 6";"Page 7",#N/A,FALSE,"92264 Page 7";"Page 8",#N/A,FALSE,"92264 Page 8"}</definedName>
    <definedName name="wrn.A_VALUATION." localSheetId="1" hidden="1">{#N/A,#N/A,FALSE,"A_D";#N/A,#N/A,FALSE,"WACC";#N/A,#N/A,FALSE,"DCF";#N/A,#N/A,FALSE,"A";#N/A,#N/A,FALSE,"LBO";#N/A,#N/A,FALSE,"C";#N/A,#N/A,FALSE,"impd";#N/A,#N/A,FALSE,"comps"}</definedName>
    <definedName name="wrn.A_VALUATION." localSheetId="0"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all." localSheetId="1" hidden="1">{"acmonth",#N/A,FALSE,"AirControls";"acroll",#N/A,FALSE,"AirControls";"acprof",#N/A,FALSE,"AirControls"}</definedName>
    <definedName name="wrn.acall." localSheetId="0" hidden="1">{"acmonth",#N/A,FALSE,"AirControls";"acroll",#N/A,FALSE,"AirControls";"acprof",#N/A,FALSE,"AirControls"}</definedName>
    <definedName name="wrn.acall." hidden="1">{"acmonth",#N/A,FALSE,"AirControls";"acroll",#N/A,FALSE,"AirControls";"acprof",#N/A,FALSE,"AirControls"}</definedName>
    <definedName name="wrn.Accr_Dil." localSheetId="1" hidden="1">{#N/A,#N/A,FALSE,"Debt Accr";#N/A,#N/A,FALSE,"Stock Accr";#N/A,#N/A,FALSE,"Debt Stock Accr"}</definedName>
    <definedName name="wrn.Accr_Dil." localSheetId="0" hidden="1">{#N/A,#N/A,FALSE,"Debt Accr";#N/A,#N/A,FALSE,"Stock Accr";#N/A,#N/A,FALSE,"Debt Stock Accr"}</definedName>
    <definedName name="wrn.Accr_Dil." hidden="1">{#N/A,#N/A,FALSE,"Debt Accr";#N/A,#N/A,FALSE,"Stock Accr";#N/A,#N/A,FALSE,"Debt Stock Accr"}</definedName>
    <definedName name="wrn.Accretion." localSheetId="1" hidden="1">{"Accretion",#N/A,FALSE,"Assum"}</definedName>
    <definedName name="wrn.Accretion." localSheetId="18" hidden="1">{"Accretion",#N/A,FALSE,"Assum"}</definedName>
    <definedName name="wrn.Accretion." localSheetId="12" hidden="1">{"Accretion",#N/A,FALSE,"Assum"}</definedName>
    <definedName name="wrn.Accretion." localSheetId="6" hidden="1">{"Accretion",#N/A,FALSE,"Assum"}</definedName>
    <definedName name="wrn.Accretion." localSheetId="0" hidden="1">{"Accretion",#N/A,FALSE,"Assum"}</definedName>
    <definedName name="wrn.Accretion." hidden="1">{"Accretion",#N/A,FALSE,"Assum"}</definedName>
    <definedName name="wrn.acmonth." localSheetId="1" hidden="1">{"acmonth",#N/A,FALSE,"AirControls"}</definedName>
    <definedName name="wrn.acmonth." localSheetId="0" hidden="1">{"acmonth",#N/A,FALSE,"AirControls"}</definedName>
    <definedName name="wrn.acmonth." hidden="1">{"acmonth",#N/A,FALSE,"AirControls"}</definedName>
    <definedName name="wrn.acprof." localSheetId="1" hidden="1">{"acprof",#N/A,FALSE,"AirControls"}</definedName>
    <definedName name="wrn.acprof." localSheetId="0" hidden="1">{"acprof",#N/A,FALSE,"AirControls"}</definedName>
    <definedName name="wrn.acprof." hidden="1">{"acprof",#N/A,FALSE,"AirControls"}</definedName>
    <definedName name="wrn.Acq._.Model." localSheetId="1" hidden="1">{"RTN",#N/A,FALSE,"RTN";"Inc Stmt",#N/A,FALSE,"Inc Stmt";"Stats",#N/A,FALSE,"Stats";"Rnds",#N/A,FALSE,"Rnds";"Capx",#N/A,FALSE,"CapX";"Dues",#N/A,FALSE,"Dues";"Hist",#N/A,FALSE,"Hist";"Rev1",#N/A,FALSE,"Rev";"Rev2",#N/A,FALSE,"Rev";"Exp",#N/A,FALSE,"Exp";"Rounds",#N/A,FALSE,"Rounds";"Cap Imp",#N/A,FALSE,"Cap Imp"}</definedName>
    <definedName name="wrn.Acq._.Model." localSheetId="0" hidden="1">{"RTN",#N/A,FALSE,"RTN";"Inc Stmt",#N/A,FALSE,"Inc Stmt";"Stats",#N/A,FALSE,"Stats";"Rnds",#N/A,FALSE,"Rnds";"Capx",#N/A,FALSE,"CapX";"Dues",#N/A,FALSE,"Dues";"Hist",#N/A,FALSE,"Hist";"Rev1",#N/A,FALSE,"Rev";"Rev2",#N/A,FALSE,"Rev";"Exp",#N/A,FALSE,"Exp";"Rounds",#N/A,FALSE,"Rounds";"Cap Imp",#N/A,FALSE,"Cap Imp"}</definedName>
    <definedName name="wrn.Acq._.Model." hidden="1">{"RTN",#N/A,FALSE,"RTN";"Inc Stmt",#N/A,FALSE,"Inc Stmt";"Stats",#N/A,FALSE,"Stats";"Rnds",#N/A,FALSE,"Rnds";"Capx",#N/A,FALSE,"CapX";"Dues",#N/A,FALSE,"Dues";"Hist",#N/A,FALSE,"Hist";"Rev1",#N/A,FALSE,"Rev";"Rev2",#N/A,FALSE,"Rev";"Exp",#N/A,FALSE,"Exp";"Rounds",#N/A,FALSE,"Rounds";"Cap Imp",#N/A,FALSE,"Cap Imp"}</definedName>
    <definedName name="wrn.Acquisition._.Model." localSheetId="1" hidden="1">{"Return",#N/A,FALSE,"RTN";"Inc Stmt",#N/A,FALSE,"Inc Stmt";"Stats",#N/A,FALSE,"Stats";"Rnds",#N/A,FALSE,"Rnds";"Dues",#N/A,FALSE,"Dues";"Capx",#N/A,FALSE,"CapX";"History",#N/A,FALSE,"Hist";"Rev",#N/A,FALSE,"Rev";"Expenses",#N/A,FALSE,"Exp";"Rounds",#N/A,FALSE,"Rounds";"Capex",#N/A,FALSE,"Capex"}</definedName>
    <definedName name="wrn.Acquisition._.Model." localSheetId="0" hidden="1">{"Return",#N/A,FALSE,"RTN";"Inc Stmt",#N/A,FALSE,"Inc Stmt";"Stats",#N/A,FALSE,"Stats";"Rnds",#N/A,FALSE,"Rnds";"Dues",#N/A,FALSE,"Dues";"Capx",#N/A,FALSE,"CapX";"History",#N/A,FALSE,"Hist";"Rev",#N/A,FALSE,"Rev";"Expenses",#N/A,FALSE,"Exp";"Rounds",#N/A,FALSE,"Rounds";"Capex",#N/A,FALSE,"Capex"}</definedName>
    <definedName name="wrn.Acquisition._.Model." hidden="1">{"Return",#N/A,FALSE,"RTN";"Inc Stmt",#N/A,FALSE,"Inc Stmt";"Stats",#N/A,FALSE,"Stats";"Rnds",#N/A,FALSE,"Rnds";"Dues",#N/A,FALSE,"Dues";"Capx",#N/A,FALSE,"CapX";"History",#N/A,FALSE,"Hist";"Rev",#N/A,FALSE,"Rev";"Expenses",#N/A,FALSE,"Exp";"Rounds",#N/A,FALSE,"Rounds";"Capex",#N/A,FALSE,"Capex"}</definedName>
    <definedName name="wrn.Acquisitions." localSheetId="1" hidden="1">{"One",#N/A,FALSE,"Acquisitions";"Two",#N/A,FALSE,"Acquisitions"}</definedName>
    <definedName name="wrn.Acquisitions." localSheetId="18" hidden="1">{"One",#N/A,FALSE,"Acquisitions";"Two",#N/A,FALSE,"Acquisitions"}</definedName>
    <definedName name="wrn.Acquisitions." localSheetId="12" hidden="1">{"One",#N/A,FALSE,"Acquisitions";"Two",#N/A,FALSE,"Acquisitions"}</definedName>
    <definedName name="wrn.Acquisitions." localSheetId="6" hidden="1">{"One",#N/A,FALSE,"Acquisitions";"Two",#N/A,FALSE,"Acquisitions"}</definedName>
    <definedName name="wrn.Acquisitions." localSheetId="0" hidden="1">{"One",#N/A,FALSE,"Acquisitions";"Two",#N/A,FALSE,"Acquisitions"}</definedName>
    <definedName name="wrn.Acquisitions." hidden="1">{"One",#N/A,FALSE,"Acquisitions";"Two",#N/A,FALSE,"Acquisitions"}</definedName>
    <definedName name="wrn.Acquistion._.Status." localSheetId="1" hidden="1">{#N/A,#N/A,FALSE,"zm III";#N/A,#N/A,FALSE,"deal flow";#N/A,#N/A,FALSE,"Pending deals"}</definedName>
    <definedName name="wrn.Acquistion._.Status." localSheetId="0" hidden="1">{#N/A,#N/A,FALSE,"zm III";#N/A,#N/A,FALSE,"deal flow";#N/A,#N/A,FALSE,"Pending deals"}</definedName>
    <definedName name="wrn.Acquistion._.Status." hidden="1">{#N/A,#N/A,FALSE,"zm III";#N/A,#N/A,FALSE,"deal flow";#N/A,#N/A,FALSE,"Pending deals"}</definedName>
    <definedName name="wrn.acroll." localSheetId="1" hidden="1">{"acroll",#N/A,FALSE,"AirControls"}</definedName>
    <definedName name="wrn.acroll." localSheetId="0" hidden="1">{"acroll",#N/A,FALSE,"AirControls"}</definedName>
    <definedName name="wrn.acroll." hidden="1">{"acroll",#N/A,FALSE,"AirControls"}</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1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17"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18"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9"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11"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12"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6"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localSheetId="0"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localSheetId="1" hidden="1">{"All Budget Detail-Forecast",#N/A,FALSE,"Forecast"}</definedName>
    <definedName name="wrn.All._.Budget._.Detail_Forecast." localSheetId="0" hidden="1">{"All Budget Detail-Forecast",#N/A,FALSE,"Forecast"}</definedName>
    <definedName name="wrn.All._.Budget._.Detail_Forecast." hidden="1">{"All Budget Detail-Forecast",#N/A,FALSE,"Forecast"}</definedName>
    <definedName name="wrn.All._.Budget._.Detail_Reit." localSheetId="1" hidden="1">{"All Budget Detail-Reit",#N/A,FALSE,"Forecast"}</definedName>
    <definedName name="wrn.All._.Budget._.Detail_Reit." localSheetId="0" hidden="1">{"All Budget Detail-Reit",#N/A,FALSE,"Forecast"}</definedName>
    <definedName name="wrn.All._.Budget._.Detail_Reit." hidden="1">{"All Budget Detail-Reit",#N/A,FALSE,"Forecast"}</definedName>
    <definedName name="wrn.all._.gulp._.sheets."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1" hidden="1">{#N/A,#N/A,FALSE,"Primary";#N/A,#N/A,FALSE,"Secondary";#N/A,#N/A,FALSE,"Latent";#N/A,#N/A,FALSE,"Demand Inputs";#N/A,#N/A,FALSE,"Supply Addn";#N/A,#N/A,FALSE,"Mkt Pen"}</definedName>
    <definedName name="wrn.All._.Inputs." localSheetId="0"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Non._.Recov._.Op._.Exp_Forecast." localSheetId="1" hidden="1">{"All Non-Recov. Op. Exp-Forecast",#N/A,FALSE,"Forecast"}</definedName>
    <definedName name="wrn.All._.Non._.Recov._.Op._.Exp_Forecast." localSheetId="0" hidden="1">{"All Non-Recov. Op. Exp-Forecast",#N/A,FALSE,"Forecast"}</definedName>
    <definedName name="wrn.All._.Non._.Recov._.Op._.Exp_Forecast." hidden="1">{"All Non-Recov. Op. Exp-Forecast",#N/A,FALSE,"Forecast"}</definedName>
    <definedName name="wrn.All._.Non._.Recov._.Op._.Exp_Reit." localSheetId="1" hidden="1">{"All Non-Recov. Op. Exp-Reit",#N/A,FALSE,"Forecast"}</definedName>
    <definedName name="wrn.All._.Non._.Recov._.Op._.Exp_Reit." localSheetId="0" hidden="1">{"All Non-Recov. Op. Exp-Reit",#N/A,FALSE,"Forecast"}</definedName>
    <definedName name="wrn.All._.Non._.Recov._.Op._.Exp_Reit." hidden="1">{"All Non-Recov. Op. Exp-Reit",#N/A,FALSE,"Forecast"}</definedName>
    <definedName name="wrn.ALL._.PAGES." localSheetId="1" hidden="1">{"cashcons",#N/A,FALSE,"CASHCONS";"cash7000",#N/A,FALSE,"CASH7000";"cash9000",#N/A,FALSE,"CASH9000";"assu7000",#N/A,FALSE,"ASSU7000";"assu9000",#N/A,FALSE,"ASSU9000";"rentroll",#N/A,FALSE,"RENTROLL";"expr7000",#N/A,FALSE,"EXPR7000";"expr9000",#N/A,FALSE,"EXPR9000"}</definedName>
    <definedName name="wrn.ALL._.PAGES." localSheetId="18" hidden="1">{#N/A,#N/A,FALSE,"puboff";#N/A,#N/A,FALSE,"financials";#N/A,#N/A,FALSE,"valuation";#N/A,#N/A,FALSE,"split"}</definedName>
    <definedName name="wrn.ALL._.PAGES." localSheetId="12" hidden="1">{#N/A,#N/A,FALSE,"puboff";#N/A,#N/A,FALSE,"financials";#N/A,#N/A,FALSE,"valuation";#N/A,#N/A,FALSE,"split"}</definedName>
    <definedName name="wrn.ALL._.PAGES." localSheetId="6" hidden="1">{#N/A,#N/A,FALSE,"puboff";#N/A,#N/A,FALSE,"financials";#N/A,#N/A,FALSE,"valuation";#N/A,#N/A,FALSE,"split"}</definedName>
    <definedName name="wrn.ALL._.PAGES." localSheetId="0" hidden="1">{"cashcons",#N/A,FALSE,"CASHCONS";"cash7000",#N/A,FALSE,"CASH7000";"cash9000",#N/A,FALSE,"CASH9000";"assu7000",#N/A,FALSE,"ASSU7000";"assu9000",#N/A,FALSE,"ASSU9000";"rentroll",#N/A,FALSE,"RENTROLL";"expr7000",#N/A,FALSE,"EXPR7000";"expr9000",#N/A,FALSE,"EXPR9000"}</definedName>
    <definedName name="wrn.ALL._.PAGES." hidden="1">{"cashcons",#N/A,FALSE,"CASHCONS";"cash7000",#N/A,FALSE,"CASH7000";"cash9000",#N/A,FALSE,"CASH9000";"assu7000",#N/A,FALSE,"ASSU7000";"assu9000",#N/A,FALSE,"ASSU9000";"rentroll",#N/A,FALSE,"RENTROLL";"expr7000",#N/A,FALSE,"EXPR7000";"expr9000",#N/A,FALSE,"EXPR9000"}</definedName>
    <definedName name="wrn.all._.periods." localSheetId="1"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localSheetId="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ro._.Forma." localSheetId="1" hidden="1">{#N/A,#N/A,FALSE,"DSCR Sum";#N/A,#N/A,FALSE,"Max  Allocation";#N/A,#N/A,FALSE,"Lake Davis";#N/A,#N/A,FALSE,"Lake Jennie I";#N/A,#N/A,FALSE,"Lake Jennie II";#N/A,#N/A,FALSE,"Gov Man";#N/A,#N/A,FALSE,"Mellonville";#N/A,#N/A,FALSE,"Total"}</definedName>
    <definedName name="wrn.All._.Pro._.Forma." localSheetId="15" hidden="1">{#N/A,#N/A,FALSE,"DSCR Sum";#N/A,#N/A,FALSE,"Max  Allocation";#N/A,#N/A,FALSE,"Lake Davis";#N/A,#N/A,FALSE,"Lake Jennie I";#N/A,#N/A,FALSE,"Lake Jennie II";#N/A,#N/A,FALSE,"Gov Man";#N/A,#N/A,FALSE,"Mellonville";#N/A,#N/A,FALSE,"Total"}</definedName>
    <definedName name="wrn.All._.Pro._.Forma." localSheetId="17" hidden="1">{#N/A,#N/A,FALSE,"DSCR Sum";#N/A,#N/A,FALSE,"Max  Allocation";#N/A,#N/A,FALSE,"Lake Davis";#N/A,#N/A,FALSE,"Lake Jennie I";#N/A,#N/A,FALSE,"Lake Jennie II";#N/A,#N/A,FALSE,"Gov Man";#N/A,#N/A,FALSE,"Mellonville";#N/A,#N/A,FALSE,"Total"}</definedName>
    <definedName name="wrn.All._.Pro._.Forma." localSheetId="18" hidden="1">{#N/A,#N/A,FALSE,"DSCR Sum";#N/A,#N/A,FALSE,"Max  Allocation";#N/A,#N/A,FALSE,"Lake Davis";#N/A,#N/A,FALSE,"Lake Jennie I";#N/A,#N/A,FALSE,"Lake Jennie II";#N/A,#N/A,FALSE,"Gov Man";#N/A,#N/A,FALSE,"Mellonville";#N/A,#N/A,FALSE,"Total"}</definedName>
    <definedName name="wrn.All._.Pro._.Forma." localSheetId="9" hidden="1">{#N/A,#N/A,FALSE,"DSCR Sum";#N/A,#N/A,FALSE,"Max  Allocation";#N/A,#N/A,FALSE,"Lake Davis";#N/A,#N/A,FALSE,"Lake Jennie I";#N/A,#N/A,FALSE,"Lake Jennie II";#N/A,#N/A,FALSE,"Gov Man";#N/A,#N/A,FALSE,"Mellonville";#N/A,#N/A,FALSE,"Total"}</definedName>
    <definedName name="wrn.All._.Pro._.Forma." localSheetId="11" hidden="1">{#N/A,#N/A,FALSE,"DSCR Sum";#N/A,#N/A,FALSE,"Max  Allocation";#N/A,#N/A,FALSE,"Lake Davis";#N/A,#N/A,FALSE,"Lake Jennie I";#N/A,#N/A,FALSE,"Lake Jennie II";#N/A,#N/A,FALSE,"Gov Man";#N/A,#N/A,FALSE,"Mellonville";#N/A,#N/A,FALSE,"Total"}</definedName>
    <definedName name="wrn.All._.Pro._.Forma." localSheetId="12" hidden="1">{#N/A,#N/A,FALSE,"DSCR Sum";#N/A,#N/A,FALSE,"Max  Allocation";#N/A,#N/A,FALSE,"Lake Davis";#N/A,#N/A,FALSE,"Lake Jennie I";#N/A,#N/A,FALSE,"Lake Jennie II";#N/A,#N/A,FALSE,"Gov Man";#N/A,#N/A,FALSE,"Mellonville";#N/A,#N/A,FALSE,"Total"}</definedName>
    <definedName name="wrn.All._.Pro._.Forma." localSheetId="3" hidden="1">{#N/A,#N/A,FALSE,"DSCR Sum";#N/A,#N/A,FALSE,"Max  Allocation";#N/A,#N/A,FALSE,"Lake Davis";#N/A,#N/A,FALSE,"Lake Jennie I";#N/A,#N/A,FALSE,"Lake Jennie II";#N/A,#N/A,FALSE,"Gov Man";#N/A,#N/A,FALSE,"Mellonville";#N/A,#N/A,FALSE,"Total"}</definedName>
    <definedName name="wrn.All._.Pro._.Forma." localSheetId="5" hidden="1">{#N/A,#N/A,FALSE,"DSCR Sum";#N/A,#N/A,FALSE,"Max  Allocation";#N/A,#N/A,FALSE,"Lake Davis";#N/A,#N/A,FALSE,"Lake Jennie I";#N/A,#N/A,FALSE,"Lake Jennie II";#N/A,#N/A,FALSE,"Gov Man";#N/A,#N/A,FALSE,"Mellonville";#N/A,#N/A,FALSE,"Total"}</definedName>
    <definedName name="wrn.All._.Pro._.Forma." localSheetId="6" hidden="1">{#N/A,#N/A,FALSE,"DSCR Sum";#N/A,#N/A,FALSE,"Max  Allocation";#N/A,#N/A,FALSE,"Lake Davis";#N/A,#N/A,FALSE,"Lake Jennie I";#N/A,#N/A,FALSE,"Lake Jennie II";#N/A,#N/A,FALSE,"Gov Man";#N/A,#N/A,FALSE,"Mellonville";#N/A,#N/A,FALSE,"Total"}</definedName>
    <definedName name="wrn.All._.Pro._.Forma." localSheetId="0" hidden="1">{#N/A,#N/A,FALSE,"DSCR Sum";#N/A,#N/A,FALSE,"Max  Allocation";#N/A,#N/A,FALSE,"Lake Davis";#N/A,#N/A,FALSE,"Lake Jennie I";#N/A,#N/A,FALSE,"Lake Jennie II";#N/A,#N/A,FALSE,"Gov Man";#N/A,#N/A,FALSE,"Mellonville";#N/A,#N/A,FALSE,"Total"}</definedName>
    <definedName name="wrn.All._.Pro._.Forma." hidden="1">{#N/A,#N/A,FALSE,"DSCR Sum";#N/A,#N/A,FALSE,"Max  Allocation";#N/A,#N/A,FALSE,"Lake Davis";#N/A,#N/A,FALSE,"Lake Jennie I";#N/A,#N/A,FALSE,"Lake Jennie II";#N/A,#N/A,FALSE,"Gov Man";#N/A,#N/A,FALSE,"Mellonville";#N/A,#N/A,FALSE,"Total"}</definedName>
    <definedName name="wrn.All._.Rental._.Income_Forecast." localSheetId="1" hidden="1">{"All Rental Income-Reforecast",#N/A,FALSE,"Forecast"}</definedName>
    <definedName name="wrn.All._.Rental._.Income_Forecast." localSheetId="0" hidden="1">{"All Rental Income-Reforecast",#N/A,FALSE,"Forecast"}</definedName>
    <definedName name="wrn.All._.Rental._.Income_Forecast." hidden="1">{"All Rental Income-Reforecast",#N/A,FALSE,"Forecast"}</definedName>
    <definedName name="wrn.All._.Rental._.Income_Reit." localSheetId="1" hidden="1">{"All Rental Income-Reit",#N/A,FALSE,"Forecast"}</definedName>
    <definedName name="wrn.All._.Rental._.Income_Reit." localSheetId="0" hidden="1">{"All Rental Income-Reit",#N/A,FALSE,"Forecast"}</definedName>
    <definedName name="wrn.All._.Rental._.Income_Reit." hidden="1">{"All Rental Income-Reit",#N/A,FALSE,"Forecast"}</definedName>
    <definedName name="wrn.All._.Reports." localSheetId="1"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localSheetId="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Schedules." localSheetId="1" hidden="1">{#N/A,#N/A,FALSE,"Static Proforma";#N/A,#N/A,FALSE,"Bldg Dev DCF";#N/A,#N/A,FALSE,"Land Sales DCF"}</definedName>
    <definedName name="wrn.All._.Schedules." localSheetId="18" hidden="1">{#N/A,#N/A,FALSE,"CF Consolidated 2";#N/A,#N/A,FALSE,"Retail Assump";#N/A,#N/A,FALSE,"CF Retail";#N/A,#N/A,FALSE,"Garage Assumpt 1";#N/A,#N/A,FALSE,"Garage Op Proj";#N/A,#N/A,FALSE,"Hist I&amp;E";#N/A,#N/A,FALSE,"Rent Roll";#N/A,#N/A,FALSE,"RE Taxes";#N/A,#N/A,FALSE,"CAM - BH";#N/A,#N/A,FALSE,"Comm.Condo CAM"}</definedName>
    <definedName name="wrn.All._.Schedules." localSheetId="12" hidden="1">{#N/A,#N/A,FALSE,"CF Consolidated 2";#N/A,#N/A,FALSE,"Retail Assump";#N/A,#N/A,FALSE,"CF Retail";#N/A,#N/A,FALSE,"Garage Assumpt 1";#N/A,#N/A,FALSE,"Garage Op Proj";#N/A,#N/A,FALSE,"Hist I&amp;E";#N/A,#N/A,FALSE,"Rent Roll";#N/A,#N/A,FALSE,"RE Taxes";#N/A,#N/A,FALSE,"CAM - BH";#N/A,#N/A,FALSE,"Comm.Condo CAM"}</definedName>
    <definedName name="wrn.All._.Schedules." localSheetId="6" hidden="1">{#N/A,#N/A,FALSE,"CF Consolidated 2";#N/A,#N/A,FALSE,"Retail Assump";#N/A,#N/A,FALSE,"CF Retail";#N/A,#N/A,FALSE,"Garage Assumpt 1";#N/A,#N/A,FALSE,"Garage Op Proj";#N/A,#N/A,FALSE,"Hist I&amp;E";#N/A,#N/A,FALSE,"Rent Roll";#N/A,#N/A,FALSE,"RE Taxes";#N/A,#N/A,FALSE,"CAM - BH";#N/A,#N/A,FALSE,"Comm.Condo CAM"}</definedName>
    <definedName name="wrn.All._.Schedules." localSheetId="0" hidden="1">{#N/A,#N/A,FALSE,"Static Proforma";#N/A,#N/A,FALSE,"Bldg Dev DCF";#N/A,#N/A,FALSE,"Land Sales DCF"}</definedName>
    <definedName name="wrn.All._.Schedules." hidden="1">{#N/A,#N/A,FALSE,"Static Proforma";#N/A,#N/A,FALSE,"Bldg Dev DCF";#N/A,#N/A,FALSE,"Land Sales DCF"}</definedName>
    <definedName name="wrn.ALL._.SHEETS." localSheetId="1" hidden="1">{#N/A,#N/A,FALSE,"Adj Proj";#N/A,#N/A,FALSE,"Sheet1";#N/A,#N/A,FALSE,"LBO";#N/A,#N/A,FALSE,"LBOMER";#N/A,#N/A,FALSE,"WACC";#N/A,#N/A,FALSE,"DCF";#N/A,#N/A,FALSE,"DCFMER";#N/A,#N/A,FALSE,"Pooling";#N/A,#N/A,FALSE,"income";#N/A,#N/A,FALSE,"Offer"}</definedName>
    <definedName name="wrn.ALL._.SHEETS." localSheetId="0"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Stock_10_12_14." localSheetId="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18"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1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6"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2" localSheetId="1"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18"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1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6"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0"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_Models." localSheetId="1" hidden="1">{#N/A,#N/A,FALSE,"Summary";#N/A,#N/A,FALSE,"Projections";#N/A,#N/A,FALSE,"Mkt Mults";#N/A,#N/A,FALSE,"DCF";#N/A,#N/A,FALSE,"Accr Dil";#N/A,#N/A,FALSE,"PIC LBO";#N/A,#N/A,FALSE,"MULT10_4";#N/A,#N/A,FALSE,"CBI LBO"}</definedName>
    <definedName name="wrn.All_Models." localSheetId="0"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 hidden="1">{#N/A,#N/A,FALSE,"Projections";#N/A,#N/A,FALSE,"Contribution_Stock";#N/A,#N/A,FALSE,"PF_Combo_Stock";#N/A,#N/A,FALSE,"Projections";#N/A,#N/A,FALSE,"Contribution_Cash";#N/A,#N/A,FALSE,"PF_Combo_Cash";#N/A,#N/A,FALSE,"IPO_Cash"}</definedName>
    <definedName name="wrn.All_Sheets." localSheetId="0"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 hidden="1">{#N/A,#N/A,FALSE,"AD_Purchase";#N/A,#N/A,FALSE,"Credit";#N/A,#N/A,FALSE,"PF Acquisition";#N/A,#N/A,FALSE,"PF Offering"}</definedName>
    <definedName name="wrn.AllModels." localSheetId="0" hidden="1">{#N/A,#N/A,FALSE,"AD_Purchase";#N/A,#N/A,FALSE,"Credit";#N/A,#N/A,FALSE,"PF Acquisition";#N/A,#N/A,FALSE,"PF Offering"}</definedName>
    <definedName name="wrn.AllModels." hidden="1">{#N/A,#N/A,FALSE,"AD_Purchase";#N/A,#N/A,FALSE,"Credit";#N/A,#N/A,FALSE,"PF Acquisition";#N/A,#N/A,FALSE,"PF Offering"}</definedName>
    <definedName name="wrn.allper." localSheetId="1"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localSheetId="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1" hidden="1">{"Summaryall",#N/A,FALSE,"Model";"5Officeall",#N/A,FALSE,"Office-Retail Argus 2002-2006";"Officelegal",#N/A,FALSE,"Formatted Office-Retail Page";"Joint Ventures",#N/A,FALSE,"Joint Ventures";"Hotelall",#N/A,FALSE,"Hotel";"RDVall",#N/A,FALSE,"LDV";"Otherall",#N/A,FALSE,"Other";"Dispoall",#N/A,FALSE,"Dispositions"}</definedName>
    <definedName name="wrn.Allperiods." localSheetId="0" hidden="1">{"Summaryall",#N/A,FALSE,"Model";"5Officeall",#N/A,FALSE,"Office-Retail Argus 2002-2006";"Officelegal",#N/A,FALSE,"Formatted Office-Retail Page";"Joint Ventures",#N/A,FALSE,"Joint Ventures";"Hotelall",#N/A,FALSE,"Hotel";"RDVall",#N/A,FALSE,"LDV";"Otherall",#N/A,FALSE,"Other";"Dispoall",#N/A,FALSE,"Dispositions"}</definedName>
    <definedName name="wrn.Allperiods."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thout._.Office._.Detail." localSheetId="1"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0"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hidden="1">{"Summaryall",#N/A,FALSE,"Model";"5 Year Argus Office/Retail Properties",#N/A,FALSE,"Office-Retail Argus 2002-2006";"Joint Ventures",#N/A,FALSE,"Joint Ventures";"Hotelall",#N/A,FALSE,"Hotel";"RDVall",#N/A,FALSE,"LDV";"Otherall",#N/A,FALSE,"Other";"Dispoall",#N/A,FALSE,"Dispositions"}</definedName>
    <definedName name="wrn.annual." localSheetId="1" hidden="1">{"annual",#N/A,FALSE,"Pro Forma"}</definedName>
    <definedName name="wrn.annual." localSheetId="0" hidden="1">{"annual",#N/A,FALSE,"Pro Forma"}</definedName>
    <definedName name="wrn.annual." hidden="1">{"annual",#N/A,FALSE,"Pro Forma"}</definedName>
    <definedName name="wrn.Annual._.Detail." localSheetId="1" hidden="1">{"annualsum",#N/A,FALSE,"Cost Summary";"annual1",#N/A,FALSE,"Phase_1";"annual2",#N/A,FALSE,"Phase_2";"annual3",#N/A,FALSE,"Phase_3";"annual4",#N/A,FALSE,"Phase_4"}</definedName>
    <definedName name="wrn.Annual._.Detail." localSheetId="0" hidden="1">{"annualsum",#N/A,FALSE,"Cost Summary";"annual1",#N/A,FALSE,"Phase_1";"annual2",#N/A,FALSE,"Phase_2";"annual3",#N/A,FALSE,"Phase_3";"annual4",#N/A,FALSE,"Phase_4"}</definedName>
    <definedName name="wrn.Annual._.Detail." hidden="1">{"annualsum",#N/A,FALSE,"Cost Summary";"annual1",#N/A,FALSE,"Phase_1";"annual2",#N/A,FALSE,"Phase_2";"annual3",#N/A,FALSE,"Phase_3";"annual4",#N/A,FALSE,"Phase_4"}</definedName>
    <definedName name="wrn.Annual._.Golf." localSheetId="1" hidden="1">{"a_dev",#N/A,FALSE,"Golf Development";"a_memstats",#N/A,FALSE,"Golf Development";"a_opstats",#N/A,FALSE,"Golf Development";"a_rev",#N/A,FALSE,"Golf Development";"a_return",#N/A,FALSE,"Golf Development"}</definedName>
    <definedName name="wrn.Annual._.Golf." localSheetId="0" hidden="1">{"a_dev",#N/A,FALSE,"Golf Development";"a_memstats",#N/A,FALSE,"Golf Development";"a_opstats",#N/A,FALSE,"Golf Development";"a_rev",#N/A,FALSE,"Golf Development";"a_return",#N/A,FALSE,"Golf Development"}</definedName>
    <definedName name="wrn.Annual._.Golf." hidden="1">{"a_dev",#N/A,FALSE,"Golf Development";"a_memstats",#N/A,FALSE,"Golf Development";"a_opstats",#N/A,FALSE,"Golf Development";"a_rev",#N/A,FALSE,"Golf Development";"a_return",#N/A,FALSE,"Golf Development"}</definedName>
    <definedName name="wrn.Annual._.Hotel." localSheetId="1" hidden="1">{"annual hotel",#N/A,FALSE,"Hotel Development"}</definedName>
    <definedName name="wrn.Annual._.Hotel." localSheetId="0" hidden="1">{"annual hotel",#N/A,FALSE,"Hotel Development"}</definedName>
    <definedName name="wrn.Annual._.Hotel." hidden="1">{"annual hotel",#N/A,FALSE,"Hotel Development"}</definedName>
    <definedName name="wrn.Annual._.Land._.Sales." localSheetId="1" hidden="1">{"annual",#N/A,FALSE,"Land Sales"}</definedName>
    <definedName name="wrn.Annual._.Land._.Sales." localSheetId="0" hidden="1">{"annual",#N/A,FALSE,"Land Sales"}</definedName>
    <definedName name="wrn.Annual._.Land._.Sales." hidden="1">{"annual",#N/A,FALSE,"Land Sales"}</definedName>
    <definedName name="wrn.Annual._.Report." localSheetId="1" hidden="1">{"annual",#N/A,FALSE,"Pro Forma";#N/A,#N/A,FALSE,"Golf Operations"}</definedName>
    <definedName name="wrn.Annual._.Report." localSheetId="18" hidden="1">{"annual",#N/A,FALSE,"Pro Forma";#N/A,#N/A,FALSE,"Golf Operations"}</definedName>
    <definedName name="wrn.Annual._.Report." localSheetId="12" hidden="1">{"annual",#N/A,FALSE,"Pro Forma";#N/A,#N/A,FALSE,"Golf Operations"}</definedName>
    <definedName name="wrn.Annual._.Report." localSheetId="6" hidden="1">{"annual",#N/A,FALSE,"Pro Forma";#N/A,#N/A,FALSE,"Golf Operations"}</definedName>
    <definedName name="wrn.Annual._.Report." localSheetId="0" hidden="1">{"annual",#N/A,FALSE,"Pro Forma";#N/A,#N/A,FALSE,"Golf Operations"}</definedName>
    <definedName name="wrn.Annual._.Report." hidden="1">{"annual",#N/A,FALSE,"Pro Forma";#N/A,#N/A,FALSE,"Golf Operations"}</definedName>
    <definedName name="wrn.Annual._.Report._.no._.releases." localSheetId="1" hidden="1">{"a_sales",#N/A,FALSE,"Summary";"a_debt",#N/A,FALSE,"Summary";"a_cash",#N/A,FALSE,"Summary";"a_accrual",#N/A,FALSE,"Summary"}</definedName>
    <definedName name="wrn.Annual._.Report._.no._.releases." localSheetId="0" hidden="1">{"a_sales",#N/A,FALSE,"Summary";"a_debt",#N/A,FALSE,"Summary";"a_cash",#N/A,FALSE,"Summary";"a_accrual",#N/A,FALSE,"Summary"}</definedName>
    <definedName name="wrn.Annual._.Report._.no._.releases." hidden="1">{"a_sales",#N/A,FALSE,"Summary";"a_debt",#N/A,FALSE,"Summary";"a_cash",#N/A,FALSE,"Summary";"a_accrual",#N/A,FALSE,"Summary"}</definedName>
    <definedName name="wrn.Annual._.Report._.with._.releases." localSheetId="1" hidden="1">{"a_sales",#N/A,FALSE,"Summary";"a_debt",#N/A,FALSE,"Summary";"a_releases",#N/A,FALSE,"Summary";"a_cash",#N/A,FALSE,"Summary";"a_accrual",#N/A,FALSE,"Summary"}</definedName>
    <definedName name="wrn.Annual._.Report._.with._.releases." localSheetId="0" hidden="1">{"a_sales",#N/A,FALSE,"Summary";"a_debt",#N/A,FALSE,"Summary";"a_releases",#N/A,FALSE,"Summary";"a_cash",#N/A,FALSE,"Summary";"a_accrual",#N/A,FALSE,"Summary"}</definedName>
    <definedName name="wrn.Annual._.Report._.with._.releases." hidden="1">{"a_sales",#N/A,FALSE,"Summary";"a_debt",#N/A,FALSE,"Summary";"a_releases",#N/A,FALSE,"Summary";"a_cash",#N/A,FALSE,"Summary";"a_accrual",#N/A,FALSE,"Summary"}</definedName>
    <definedName name="wrn.Annual._.Summary." localSheetId="1" hidden="1">{"Annual Cash Flows",#N/A,FALSE,"Annual Summary"}</definedName>
    <definedName name="wrn.Annual._.Summary." localSheetId="18" hidden="1">{"Annual Cash Flows",#N/A,FALSE,"Annual Summary"}</definedName>
    <definedName name="wrn.Annual._.Summary." localSheetId="12" hidden="1">{"Annual Cash Flows",#N/A,FALSE,"Annual Summary"}</definedName>
    <definedName name="wrn.Annual._.Summary." localSheetId="6" hidden="1">{"Annual Cash Flows",#N/A,FALSE,"Annual Summary"}</definedName>
    <definedName name="wrn.Annual._.Summary." localSheetId="0" hidden="1">{"Annual Cash Flows",#N/A,FALSE,"Annual Summary"}</definedName>
    <definedName name="wrn.Annual._.Summary." hidden="1">{"Annual Cash Flows",#N/A,FALSE,"Annual Summary"}</definedName>
    <definedName name="wrn.AnnualRentRoll." localSheetId="1" hidden="1">{"AnnualRentRoll",#N/A,FALSE,"RentRoll"}</definedName>
    <definedName name="wrn.AnnualRentRoll." localSheetId="18" hidden="1">{"AnnualRentRoll",#N/A,FALSE,"RentRoll"}</definedName>
    <definedName name="wrn.AnnualRentRoll." localSheetId="12" hidden="1">{"AnnualRentRoll",#N/A,FALSE,"RentRoll"}</definedName>
    <definedName name="wrn.AnnualRentRoll." localSheetId="6" hidden="1">{"AnnualRentRoll",#N/A,FALSE,"RentRoll"}</definedName>
    <definedName name="wrn.AnnualRentRoll." localSheetId="0" hidden="1">{"AnnualRentRoll",#N/A,FALSE,"RentRoll"}</definedName>
    <definedName name="wrn.AnnualRentRoll." hidden="1">{"AnnualRentRoll",#N/A,FALSE,"RentRoll"}</definedName>
    <definedName name="wrn.Annuals." localSheetId="1" hidden="1">{#N/A,#N/A,TRUE,"Assumptions";#N/A,#N/A,TRUE,"Book Annual";#N/A,#N/A,TRUE,"Tax Annual";#N/A,#N/A,TRUE,"Valuation"}</definedName>
    <definedName name="wrn.Annuals." localSheetId="0" hidden="1">{#N/A,#N/A,TRUE,"Assumptions";#N/A,#N/A,TRUE,"Book Annual";#N/A,#N/A,TRUE,"Tax Annual";#N/A,#N/A,TRUE,"Valuation"}</definedName>
    <definedName name="wrn.Annuals." hidden="1">{#N/A,#N/A,TRUE,"Assumptions";#N/A,#N/A,TRUE,"Book Annual";#N/A,#N/A,TRUE,"Tax Annual";#N/A,#N/A,TRUE,"Valuation"}</definedName>
    <definedName name="wrn.Appraisal." localSheetId="1" hidden="1">{#N/A,#N/A,FALSE,"APPRAISAL";#N/A,#N/A,FALSE,"APPRAISAL 2";#N/A,#N/A,FALSE,"APPRAISAL 3"}</definedName>
    <definedName name="wrn.Appraisal." localSheetId="18" hidden="1">{#N/A,#N/A,FALSE,"APPRAISAL";#N/A,#N/A,FALSE,"APPRAISAL 2";#N/A,#N/A,FALSE,"APPRAISAL 3"}</definedName>
    <definedName name="wrn.Appraisal." localSheetId="12" hidden="1">{#N/A,#N/A,FALSE,"APPRAISAL";#N/A,#N/A,FALSE,"APPRAISAL 2";#N/A,#N/A,FALSE,"APPRAISAL 3"}</definedName>
    <definedName name="wrn.Appraisal." localSheetId="6" hidden="1">{#N/A,#N/A,FALSE,"APPRAISAL";#N/A,#N/A,FALSE,"APPRAISAL 2";#N/A,#N/A,FALSE,"APPRAISAL 3"}</definedName>
    <definedName name="wrn.Appraisal." localSheetId="0" hidden="1">{#N/A,#N/A,FALSE,"APPRAISAL";#N/A,#N/A,FALSE,"APPRAISAL 2";#N/A,#N/A,FALSE,"APPRAISAL 3"}</definedName>
    <definedName name="wrn.Appraisal." hidden="1">{#N/A,#N/A,FALSE,"APPRAISAL";#N/A,#N/A,FALSE,"APPRAISAL 2";#N/A,#N/A,FALSE,"APPRAISAL 3"}</definedName>
    <definedName name="wrn.Appraisal._.2." localSheetId="1" hidden="1">{#N/A,#N/A,FALSE,"Appraisal 2"}</definedName>
    <definedName name="wrn.Appraisal._.2." localSheetId="18" hidden="1">{#N/A,#N/A,FALSE,"Appraisal 2"}</definedName>
    <definedName name="wrn.Appraisal._.2." localSheetId="12" hidden="1">{#N/A,#N/A,FALSE,"Appraisal 2"}</definedName>
    <definedName name="wrn.Appraisal._.2." localSheetId="6" hidden="1">{#N/A,#N/A,FALSE,"Appraisal 2"}</definedName>
    <definedName name="wrn.Appraisal._.2." localSheetId="0" hidden="1">{#N/A,#N/A,FALSE,"Appraisal 2"}</definedName>
    <definedName name="wrn.Appraisal._.2." hidden="1">{#N/A,#N/A,FALSE,"Appraisal 2"}</definedName>
    <definedName name="wrn.Appraisal._.3." localSheetId="1" hidden="1">{#N/A,#N/A,FALSE,"Appraisal 3"}</definedName>
    <definedName name="wrn.Appraisal._.3." localSheetId="18" hidden="1">{#N/A,#N/A,FALSE,"Appraisal 3"}</definedName>
    <definedName name="wrn.Appraisal._.3." localSheetId="12" hidden="1">{#N/A,#N/A,FALSE,"Appraisal 3"}</definedName>
    <definedName name="wrn.Appraisal._.3." localSheetId="6" hidden="1">{#N/A,#N/A,FALSE,"Appraisal 3"}</definedName>
    <definedName name="wrn.Appraisal._.3." localSheetId="0" hidden="1">{#N/A,#N/A,FALSE,"Appraisal 3"}</definedName>
    <definedName name="wrn.Appraisal._.3." hidden="1">{#N/A,#N/A,FALSE,"Appraisal 3"}</definedName>
    <definedName name="wrn.Arena._.PCD." localSheetId="1" hidden="1">{#N/A,#N/A,TRUE,"Maritime Park Arena PCD";#N/A,#N/A,TRUE,"Maritime Park Arena IOR"}</definedName>
    <definedName name="wrn.Arena._.PCD." localSheetId="0" hidden="1">{#N/A,#N/A,TRUE,"Maritime Park Arena PCD";#N/A,#N/A,TRUE,"Maritime Park Arena IOR"}</definedName>
    <definedName name="wrn.Arena._.PCD." hidden="1">{#N/A,#N/A,TRUE,"Maritime Park Arena PCD";#N/A,#N/A,TRUE,"Maritime Park Arena IOR"}</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ment." localSheetId="1" hidden="1">{#N/A,#N/A,FALSE,"ASSET MGMT."}</definedName>
    <definedName name="wrn.Asset._.Management." localSheetId="0" hidden="1">{#N/A,#N/A,FALSE,"ASSET MGMT."}</definedName>
    <definedName name="wrn.Asset._.Management." hidden="1">{#N/A,#N/A,FALSE,"ASSET MGMT."}</definedName>
    <definedName name="wrn.Assum." localSheetId="1" hidden="1">{#N/A,#N/A,TRUE,"Assum"}</definedName>
    <definedName name="wrn.Assum." localSheetId="0" hidden="1">{#N/A,#N/A,TRUE,"Assum"}</definedName>
    <definedName name="wrn.Assum." hidden="1">{#N/A,#N/A,TRUE,"Assum"}</definedName>
    <definedName name="wrn.Assumptions." localSheetId="1" hidden="1">{"Assumptions",#N/A,FALSE,"Assumptions"}</definedName>
    <definedName name="wrn.Assumptions." localSheetId="18" hidden="1">{"Assumptions",#N/A,FALSE,"Assum"}</definedName>
    <definedName name="wrn.Assumptions." localSheetId="12" hidden="1">{"Assumptions",#N/A,FALSE,"Assum"}</definedName>
    <definedName name="wrn.Assumptions." localSheetId="6" hidden="1">{"Assumptions",#N/A,FALSE,"Assum"}</definedName>
    <definedName name="wrn.Assumptions." localSheetId="0" hidden="1">{"Assumptions",#N/A,FALSE,"Assumptions"}</definedName>
    <definedName name="wrn.Assumptions." hidden="1">{"Assumptions",#N/A,FALSE,"Assumptions"}</definedName>
    <definedName name="wrn.Atrium." localSheetId="1" hidden="1">{"Atrium-Investor",#N/A,FALSE,"Atrium";"Atrium-Property",#N/A,FALSE,"Atrium"}</definedName>
    <definedName name="wrn.Atrium." localSheetId="18" hidden="1">{"Atrium-Investor",#N/A,FALSE,"Atrium";"Atrium-Property",#N/A,FALSE,"Atrium"}</definedName>
    <definedName name="wrn.Atrium." localSheetId="12" hidden="1">{"Atrium-Investor",#N/A,FALSE,"Atrium";"Atrium-Property",#N/A,FALSE,"Atrium"}</definedName>
    <definedName name="wrn.Atrium." localSheetId="6" hidden="1">{"Atrium-Investor",#N/A,FALSE,"Atrium";"Atrium-Property",#N/A,FALSE,"Atrium"}</definedName>
    <definedName name="wrn.Atrium." localSheetId="0" hidden="1">{"Atrium-Investor",#N/A,FALSE,"Atrium";"Atrium-Property",#N/A,FALSE,"Atrium"}</definedName>
    <definedName name="wrn.Atrium." hidden="1">{"Atrium-Investor",#N/A,FALSE,"Atrium";"Atrium-Property",#N/A,FALSE,"Atrium"}</definedName>
    <definedName name="wrn.Auto._.Comp." localSheetId="1" hidden="1">{#N/A,#N/A,FALSE,"Sheet1"}</definedName>
    <definedName name="wrn.Auto._.Comp." localSheetId="0" hidden="1">{#N/A,#N/A,FALSE,"Sheet1"}</definedName>
    <definedName name="wrn.Auto._.Comp." hidden="1">{#N/A,#N/A,FALSE,"Sheet1"}</definedName>
    <definedName name="wrn.B._.Spread._.Worksheet._.Summary." localSheetId="1" hidden="1">{#N/A,#N/A,FALSE,"B_Spread"}</definedName>
    <definedName name="wrn.B._.Spread._.Worksheet._.Summary." localSheetId="18" hidden="1">{#N/A,#N/A,FALSE,"B_Spread"}</definedName>
    <definedName name="wrn.B._.Spread._.Worksheet._.Summary." localSheetId="12" hidden="1">{#N/A,#N/A,FALSE,"B_Spread"}</definedName>
    <definedName name="wrn.B._.Spread._.Worksheet._.Summary." localSheetId="6" hidden="1">{#N/A,#N/A,FALSE,"B_Spread"}</definedName>
    <definedName name="wrn.B._.Spread._.Worksheet._.Summary." localSheetId="0" hidden="1">{#N/A,#N/A,FALSE,"B_Spread"}</definedName>
    <definedName name="wrn.B._.Spread._.Worksheet._.Summary." hidden="1">{#N/A,#N/A,FALSE,"B_Spread"}</definedName>
    <definedName name="wrn.B._.Spread._.Worksheets._.Detail." localSheetId="1" hidden="1">{#N/A,#N/A,FALSE,"B_Spread"}</definedName>
    <definedName name="wrn.B._.Spread._.Worksheets._.Detail." localSheetId="18" hidden="1">{#N/A,#N/A,FALSE,"B_Spread"}</definedName>
    <definedName name="wrn.B._.Spread._.Worksheets._.Detail." localSheetId="12" hidden="1">{#N/A,#N/A,FALSE,"B_Spread"}</definedName>
    <definedName name="wrn.B._.Spread._.Worksheets._.Detail." localSheetId="6" hidden="1">{#N/A,#N/A,FALSE,"B_Spread"}</definedName>
    <definedName name="wrn.B._.Spread._.Worksheets._.Detail." localSheetId="0" hidden="1">{#N/A,#N/A,FALSE,"B_Spread"}</definedName>
    <definedName name="wrn.B._.Spread._.Worksheets._.Detail." hidden="1">{#N/A,#N/A,FALSE,"B_Spread"}</definedName>
    <definedName name="wrn.BA." localSheetId="1" hidden="1">{"ba1",#N/A,TRUE,"B-A";"ba2",#N/A,TRUE,"B-A"}</definedName>
    <definedName name="wrn.BA." localSheetId="15" hidden="1">{"ba1",#N/A,TRUE,"B-A";"ba2",#N/A,TRUE,"B-A"}</definedName>
    <definedName name="wrn.BA." localSheetId="17" hidden="1">{"ba1",#N/A,TRUE,"B-A";"ba2",#N/A,TRUE,"B-A"}</definedName>
    <definedName name="wrn.BA." localSheetId="18" hidden="1">{"ba1",#N/A,TRUE,"B-A";"ba2",#N/A,TRUE,"B-A"}</definedName>
    <definedName name="wrn.BA." localSheetId="9" hidden="1">{"ba1",#N/A,TRUE,"B-A";"ba2",#N/A,TRUE,"B-A"}</definedName>
    <definedName name="wrn.BA." localSheetId="11" hidden="1">{"ba1",#N/A,TRUE,"B-A";"ba2",#N/A,TRUE,"B-A"}</definedName>
    <definedName name="wrn.BA." localSheetId="12" hidden="1">{"ba1",#N/A,TRUE,"B-A";"ba2",#N/A,TRUE,"B-A"}</definedName>
    <definedName name="wrn.BA." localSheetId="3" hidden="1">{"ba1",#N/A,TRUE,"B-A";"ba2",#N/A,TRUE,"B-A"}</definedName>
    <definedName name="wrn.BA." localSheetId="5" hidden="1">{"ba1",#N/A,TRUE,"B-A";"ba2",#N/A,TRUE,"B-A"}</definedName>
    <definedName name="wrn.BA." localSheetId="6" hidden="1">{"ba1",#N/A,TRUE,"B-A";"ba2",#N/A,TRUE,"B-A"}</definedName>
    <definedName name="wrn.BA." localSheetId="0" hidden="1">{"ba1",#N/A,TRUE,"B-A";"ba2",#N/A,TRUE,"B-A"}</definedName>
    <definedName name="wrn.BA." hidden="1">{"ba1",#N/A,TRUE,"B-A";"ba2",#N/A,TRUE,"B-A"}</definedName>
    <definedName name="wrn.balance._.sheet." localSheetId="1" hidden="1">{"bs",#N/A,FALSE,"SCF"}</definedName>
    <definedName name="wrn.balance._.sheet." localSheetId="0" hidden="1">{"bs",#N/A,FALSE,"SCF"}</definedName>
    <definedName name="wrn.balance._.sheet." hidden="1">{"bs",#N/A,FALSE,"SCF"}</definedName>
    <definedName name="wrn.Balance_Sheet." localSheetId="1" hidden="1">{"One",#N/A,FALSE,"Balance Sheet"}</definedName>
    <definedName name="wrn.Balance_Sheet." localSheetId="18" hidden="1">{"One",#N/A,FALSE,"Balance Sheet"}</definedName>
    <definedName name="wrn.Balance_Sheet." localSheetId="12" hidden="1">{"One",#N/A,FALSE,"Balance Sheet"}</definedName>
    <definedName name="wrn.Balance_Sheet." localSheetId="6" hidden="1">{"One",#N/A,FALSE,"Balance Sheet"}</definedName>
    <definedName name="wrn.Balance_Sheet." localSheetId="0" hidden="1">{"One",#N/A,FALSE,"Balance Sheet"}</definedName>
    <definedName name="wrn.Balance_Sheet." hidden="1">{"One",#N/A,FALSE,"Balance Sheet"}</definedName>
    <definedName name="wrn.Base._.Case._.Print." localSheetId="1" hidden="1">{#N/A,#N/A,FALSE,"Assumptions";#N/A,#N/A,FALSE,"Ground Rent";#N/A,#N/A,FALSE,"SQFT SUMMARY";#N/A,#N/A,FALSE,"PROJECT COSTS";#N/A,#N/A,FALSE,"Financing";#N/A,#N/A,FALSE,"RE Tax Analysis";#N/A,#N/A,FALSE,"Oper Pro Forma";#N/A,#N/A,FALSE,"Sale and IRR";#N/A,#N/A,FALSE,"Int BackUP"}</definedName>
    <definedName name="wrn.Base._.Case._.Print." localSheetId="0" hidden="1">{#N/A,#N/A,FALSE,"Assumptions";#N/A,#N/A,FALSE,"Ground Rent";#N/A,#N/A,FALSE,"SQFT SUMMARY";#N/A,#N/A,FALSE,"PROJECT COSTS";#N/A,#N/A,FALSE,"Financing";#N/A,#N/A,FALSE,"RE Tax Analysis";#N/A,#N/A,FALSE,"Oper Pro Forma";#N/A,#N/A,FALSE,"Sale and IRR";#N/A,#N/A,FALSE,"Int BackUP"}</definedName>
    <definedName name="wrn.Base._.Case._.Print." hidden="1">{#N/A,#N/A,FALSE,"Assumptions";#N/A,#N/A,FALSE,"Ground Rent";#N/A,#N/A,FALSE,"SQFT SUMMARY";#N/A,#N/A,FALSE,"PROJECT COSTS";#N/A,#N/A,FALSE,"Financing";#N/A,#N/A,FALSE,"RE Tax Analysis";#N/A,#N/A,FALSE,"Oper Pro Forma";#N/A,#N/A,FALSE,"Sale and IRR";#N/A,#N/A,FALSE,"Int BackUP"}</definedName>
    <definedName name="wrn.BaseYearDemand." localSheetId="1" hidden="1">{"Base Year Demand",#N/A,FALSE,"Demand-Base Year"}</definedName>
    <definedName name="wrn.BaseYearDemand." localSheetId="0" hidden="1">{"Base Year Demand",#N/A,FALSE,"Demand-Base Year"}</definedName>
    <definedName name="wrn.BaseYearDemand." hidden="1">{"Base Year Demand",#N/A,FALSE,"Demand-Base Year"}</definedName>
    <definedName name="wrn.Basic." localSheetId="1" hidden="1">{#N/A,#N/A,FALSE,"Cover";#N/A,#N/A,FALSE,"Assumptions";#N/A,#N/A,FALSE,"Acquirer";#N/A,#N/A,FALSE,"Target";#N/A,#N/A,FALSE,"Income Statement";#N/A,#N/A,FALSE,"Summary Tables"}</definedName>
    <definedName name="wrn.Basic." localSheetId="18" hidden="1">{#N/A,#N/A,FALSE,"Cover";#N/A,#N/A,FALSE,"Assumptions";#N/A,#N/A,FALSE,"Acquirer";#N/A,#N/A,FALSE,"Target";#N/A,#N/A,FALSE,"Income Statement";#N/A,#N/A,FALSE,"Summary Tables"}</definedName>
    <definedName name="wrn.Basic." localSheetId="12" hidden="1">{#N/A,#N/A,FALSE,"Cover";#N/A,#N/A,FALSE,"Assumptions";#N/A,#N/A,FALSE,"Acquirer";#N/A,#N/A,FALSE,"Target";#N/A,#N/A,FALSE,"Income Statement";#N/A,#N/A,FALSE,"Summary Tables"}</definedName>
    <definedName name="wrn.Basic." localSheetId="6" hidden="1">{#N/A,#N/A,FALSE,"Cover";#N/A,#N/A,FALSE,"Assumptions";#N/A,#N/A,FALSE,"Acquirer";#N/A,#N/A,FALSE,"Target";#N/A,#N/A,FALSE,"Income Statement";#N/A,#N/A,FALSE,"Summary Tables"}</definedName>
    <definedName name="wrn.Basic." localSheetId="0"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_.Forecast." localSheetId="1"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0"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s." localSheetId="1" hidden="1">{#N/A,#N/A,FALSE,"TSUM";#N/A,#N/A,FALSE,"shares";#N/A,#N/A,FALSE,"earnout";#N/A,#N/A,FALSE,"Heaty";#N/A,#N/A,FALSE,"self-tend";#N/A,#N/A,FALSE,"self-sum"}</definedName>
    <definedName name="wrn.basics." localSheetId="0" hidden="1">{#N/A,#N/A,FALSE,"TSUM";#N/A,#N/A,FALSE,"shares";#N/A,#N/A,FALSE,"earnout";#N/A,#N/A,FALSE,"Heaty";#N/A,#N/A,FALSE,"self-tend";#N/A,#N/A,FALSE,"self-sum"}</definedName>
    <definedName name="wrn.basics." hidden="1">{#N/A,#N/A,FALSE,"TSUM";#N/A,#N/A,FALSE,"shares";#N/A,#N/A,FALSE,"earnout";#N/A,#N/A,FALSE,"Heaty";#N/A,#N/A,FALSE,"self-tend";#N/A,#N/A,FALSE,"self-sum"}</definedName>
    <definedName name="wrn.BidCo." localSheetId="1" hidden="1">{#N/A,#N/A,FALSE,"BidCo Assumptions";#N/A,#N/A,FALSE,"Credit Stats";#N/A,#N/A,FALSE,"Bidco Summary";#N/A,#N/A,FALSE,"BIDCO Consolidated"}</definedName>
    <definedName name="wrn.BidCo." localSheetId="0" hidden="1">{#N/A,#N/A,FALSE,"BidCo Assumptions";#N/A,#N/A,FALSE,"Credit Stats";#N/A,#N/A,FALSE,"Bidco Summary";#N/A,#N/A,FALSE,"BIDCO Consolidated"}</definedName>
    <definedName name="wrn.BidCo." hidden="1">{#N/A,#N/A,FALSE,"BidCo Assumptions";#N/A,#N/A,FALSE,"Credit Stats";#N/A,#N/A,FALSE,"Bidco Summary";#N/A,#N/A,FALSE,"BIDCO Consolidated"}</definedName>
    <definedName name="wrn.BIGGER." localSheetId="1" hidden="1">{"PROFORMA",#N/A,FALSE,"A";"BIGGER 1",#N/A,FALSE,"B";"BIGGER 2",#N/A,FALSE,"B";"BIGGER 3",#N/A,FALSE,"B";"SMALL CF 1",#N/A,FALSE,"C"}</definedName>
    <definedName name="wrn.BIGGER." localSheetId="18" hidden="1">{"PROFORMA",#N/A,FALSE,"A";"BIGGER 1",#N/A,FALSE,"B";"BIGGER 2",#N/A,FALSE,"B";"BIGGER 3",#N/A,FALSE,"B";"SMALL CF 1",#N/A,FALSE,"C"}</definedName>
    <definedName name="wrn.BIGGER." localSheetId="12" hidden="1">{"PROFORMA",#N/A,FALSE,"A";"BIGGER 1",#N/A,FALSE,"B";"BIGGER 2",#N/A,FALSE,"B";"BIGGER 3",#N/A,FALSE,"B";"SMALL CF 1",#N/A,FALSE,"C"}</definedName>
    <definedName name="wrn.BIGGER." localSheetId="6" hidden="1">{"PROFORMA",#N/A,FALSE,"A";"BIGGER 1",#N/A,FALSE,"B";"BIGGER 2",#N/A,FALSE,"B";"BIGGER 3",#N/A,FALSE,"B";"SMALL CF 1",#N/A,FALSE,"C"}</definedName>
    <definedName name="wrn.BIGGER." localSheetId="0" hidden="1">{"PROFORMA",#N/A,FALSE,"A";"BIGGER 1",#N/A,FALSE,"B";"BIGGER 2",#N/A,FALSE,"B";"BIGGER 3",#N/A,FALSE,"B";"SMALL CF 1",#N/A,FALSE,"C"}</definedName>
    <definedName name="wrn.BIGGER." hidden="1">{"PROFORMA",#N/A,FALSE,"A";"BIGGER 1",#N/A,FALSE,"B";"BIGGER 2",#N/A,FALSE,"B";"BIGGER 3",#N/A,FALSE,"B";"SMALL CF 1",#N/A,FALSE,"C"}</definedName>
    <definedName name="wrn.Birdie." localSheetId="1" hidden="1">{#N/A,#N/A,FALSE,"Trans Summary";#N/A,#N/A,FALSE,"Proforma Five Yr";#N/A,#N/A,FALSE,"Occ and Rate"}</definedName>
    <definedName name="wrn.Birdie." localSheetId="0" hidden="1">{#N/A,#N/A,FALSE,"Trans Summary";#N/A,#N/A,FALSE,"Proforma Five Yr";#N/A,#N/A,FALSE,"Occ and Rate"}</definedName>
    <definedName name="wrn.Birdie." hidden="1">{#N/A,#N/A,FALSE,"Trans Summary";#N/A,#N/A,FALSE,"Proforma Five Yr";#N/A,#N/A,FALSE,"Occ and Rate"}</definedName>
    <definedName name="wrn.BlackWhite." localSheetId="1" hidden="1">{#N/A,#N/A,FALSE,"NNN sum";#N/A,#N/A,FALSE,"10-yr Opt. A Sum";#N/A,#N/A,FALSE,"10-yr Opt A Other Costs";#N/A,#N/A,FALSE,"Purchase Sum";#N/A,#N/A,FALSE,"Purchase Other Costs"}</definedName>
    <definedName name="wrn.BlackWhite." localSheetId="18" hidden="1">{#N/A,#N/A,FALSE,"NNN sum";#N/A,#N/A,FALSE,"10-yr Opt. A Sum";#N/A,#N/A,FALSE,"10-yr Opt A Other Costs";#N/A,#N/A,FALSE,"Purchase Sum";#N/A,#N/A,FALSE,"Purchase Other Costs"}</definedName>
    <definedName name="wrn.BlackWhite." localSheetId="12" hidden="1">{#N/A,#N/A,FALSE,"NNN sum";#N/A,#N/A,FALSE,"10-yr Opt. A Sum";#N/A,#N/A,FALSE,"10-yr Opt A Other Costs";#N/A,#N/A,FALSE,"Purchase Sum";#N/A,#N/A,FALSE,"Purchase Other Costs"}</definedName>
    <definedName name="wrn.BlackWhite." localSheetId="6" hidden="1">{#N/A,#N/A,FALSE,"NNN sum";#N/A,#N/A,FALSE,"10-yr Opt. A Sum";#N/A,#N/A,FALSE,"10-yr Opt A Other Costs";#N/A,#N/A,FALSE,"Purchase Sum";#N/A,#N/A,FALSE,"Purchase Other Costs"}</definedName>
    <definedName name="wrn.BlackWhite." localSheetId="0" hidden="1">{#N/A,#N/A,FALSE,"NNN sum";#N/A,#N/A,FALSE,"10-yr Opt. A Sum";#N/A,#N/A,FALSE,"10-yr Opt A Other Costs";#N/A,#N/A,FALSE,"Purchase Sum";#N/A,#N/A,FALSE,"Purchase Other Costs"}</definedName>
    <definedName name="wrn.BlackWhite." hidden="1">{#N/A,#N/A,FALSE,"NNN sum";#N/A,#N/A,FALSE,"10-yr Opt. A Sum";#N/A,#N/A,FALSE,"10-yr Opt A Other Costs";#N/A,#N/A,FALSE,"Purchase Sum";#N/A,#N/A,FALSE,"Purchase Other Costs"}</definedName>
    <definedName name="wrn.BlackWhite5" localSheetId="1" hidden="1">{#N/A,#N/A,FALSE,"NNN sum";#N/A,#N/A,FALSE,"10-yr Opt. A Sum";#N/A,#N/A,FALSE,"10-yr Opt A Other Costs";#N/A,#N/A,FALSE,"Purchase Sum";#N/A,#N/A,FALSE,"Purchase Other Costs"}</definedName>
    <definedName name="wrn.BlackWhite5" localSheetId="18" hidden="1">{#N/A,#N/A,FALSE,"NNN sum";#N/A,#N/A,FALSE,"10-yr Opt. A Sum";#N/A,#N/A,FALSE,"10-yr Opt A Other Costs";#N/A,#N/A,FALSE,"Purchase Sum";#N/A,#N/A,FALSE,"Purchase Other Costs"}</definedName>
    <definedName name="wrn.BlackWhite5" localSheetId="12" hidden="1">{#N/A,#N/A,FALSE,"NNN sum";#N/A,#N/A,FALSE,"10-yr Opt. A Sum";#N/A,#N/A,FALSE,"10-yr Opt A Other Costs";#N/A,#N/A,FALSE,"Purchase Sum";#N/A,#N/A,FALSE,"Purchase Other Costs"}</definedName>
    <definedName name="wrn.BlackWhite5" localSheetId="6" hidden="1">{#N/A,#N/A,FALSE,"NNN sum";#N/A,#N/A,FALSE,"10-yr Opt. A Sum";#N/A,#N/A,FALSE,"10-yr Opt A Other Costs";#N/A,#N/A,FALSE,"Purchase Sum";#N/A,#N/A,FALSE,"Purchase Other Costs"}</definedName>
    <definedName name="wrn.BlackWhite5" localSheetId="0"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leu4." localSheetId="1" hidden="1">{#N/A,#N/A,FALSE}</definedName>
    <definedName name="wrn.bleu4." localSheetId="15" hidden="1">{#N/A,#N/A,FALSE}</definedName>
    <definedName name="wrn.bleu4." localSheetId="17" hidden="1">{#N/A,#N/A,FALSE}</definedName>
    <definedName name="wrn.bleu4." localSheetId="18" hidden="1">{#N/A,#N/A,FALSE}</definedName>
    <definedName name="wrn.bleu4." localSheetId="9" hidden="1">{#N/A,#N/A,FALSE}</definedName>
    <definedName name="wrn.bleu4." localSheetId="11" hidden="1">{#N/A,#N/A,FALSE}</definedName>
    <definedName name="wrn.bleu4." localSheetId="12" hidden="1">{#N/A,#N/A,FALSE}</definedName>
    <definedName name="wrn.bleu4." localSheetId="3" hidden="1">{#N/A,#N/A,FALSE}</definedName>
    <definedName name="wrn.bleu4." localSheetId="5" hidden="1">{#N/A,#N/A,FALSE}</definedName>
    <definedName name="wrn.bleu4." localSheetId="6" hidden="1">{#N/A,#N/A,FALSE}</definedName>
    <definedName name="wrn.bleu4." localSheetId="0" hidden="1">{#N/A,#N/A,FALSE}</definedName>
    <definedName name="wrn.bleu4." hidden="1">{#N/A,#N/A,FALSE}</definedName>
    <definedName name="wrn.Blue._.Book._.Sections." localSheetId="1" hidden="1">{#N/A,#N/A,TRUE,"Summary";#N/A,#N/A,TRUE,"Program Scheme";#N/A,#N/A,TRUE,"Assumptions";#N/A,#N/A,TRUE,"Development Budget &amp; Timing";#N/A,#N/A,TRUE,"Cash Flow";#N/A,#N/A,TRUE,"Cash Flow to Debt &amp; Equity"}</definedName>
    <definedName name="wrn.Blue._.Book._.Sections." localSheetId="15" hidden="1">{#N/A,#N/A,TRUE,"Summary";#N/A,#N/A,TRUE,"Program Scheme";#N/A,#N/A,TRUE,"Assumptions";#N/A,#N/A,TRUE,"Development Budget &amp; Timing";#N/A,#N/A,TRUE,"Cash Flow";#N/A,#N/A,TRUE,"Cash Flow to Debt &amp; Equity"}</definedName>
    <definedName name="wrn.Blue._.Book._.Sections." localSheetId="17" hidden="1">{#N/A,#N/A,TRUE,"Summary";#N/A,#N/A,TRUE,"Program Scheme";#N/A,#N/A,TRUE,"Assumptions";#N/A,#N/A,TRUE,"Development Budget &amp; Timing";#N/A,#N/A,TRUE,"Cash Flow";#N/A,#N/A,TRUE,"Cash Flow to Debt &amp; Equity"}</definedName>
    <definedName name="wrn.Blue._.Book._.Sections." localSheetId="18" hidden="1">{#N/A,#N/A,TRUE,"Summary";#N/A,#N/A,TRUE,"Program Scheme";#N/A,#N/A,TRUE,"Assumptions";#N/A,#N/A,TRUE,"Development Budget &amp; Timing";#N/A,#N/A,TRUE,"Cash Flow";#N/A,#N/A,TRUE,"Cash Flow to Debt &amp; Equity"}</definedName>
    <definedName name="wrn.Blue._.Book._.Sections." localSheetId="9" hidden="1">{#N/A,#N/A,TRUE,"Summary";#N/A,#N/A,TRUE,"Program Scheme";#N/A,#N/A,TRUE,"Assumptions";#N/A,#N/A,TRUE,"Development Budget &amp; Timing";#N/A,#N/A,TRUE,"Cash Flow";#N/A,#N/A,TRUE,"Cash Flow to Debt &amp; Equity"}</definedName>
    <definedName name="wrn.Blue._.Book._.Sections." localSheetId="11" hidden="1">{#N/A,#N/A,TRUE,"Summary";#N/A,#N/A,TRUE,"Program Scheme";#N/A,#N/A,TRUE,"Assumptions";#N/A,#N/A,TRUE,"Development Budget &amp; Timing";#N/A,#N/A,TRUE,"Cash Flow";#N/A,#N/A,TRUE,"Cash Flow to Debt &amp; Equity"}</definedName>
    <definedName name="wrn.Blue._.Book._.Sections." localSheetId="12" hidden="1">{#N/A,#N/A,TRUE,"Summary";#N/A,#N/A,TRUE,"Program Scheme";#N/A,#N/A,TRUE,"Assumptions";#N/A,#N/A,TRUE,"Development Budget &amp; Timing";#N/A,#N/A,TRUE,"Cash Flow";#N/A,#N/A,TRUE,"Cash Flow to Debt &amp; Equity"}</definedName>
    <definedName name="wrn.Blue._.Book._.Sections." localSheetId="3" hidden="1">{#N/A,#N/A,TRUE,"Summary";#N/A,#N/A,TRUE,"Program Scheme";#N/A,#N/A,TRUE,"Assumptions";#N/A,#N/A,TRUE,"Development Budget &amp; Timing";#N/A,#N/A,TRUE,"Cash Flow";#N/A,#N/A,TRUE,"Cash Flow to Debt &amp; Equity"}</definedName>
    <definedName name="wrn.Blue._.Book._.Sections." localSheetId="5" hidden="1">{#N/A,#N/A,TRUE,"Summary";#N/A,#N/A,TRUE,"Program Scheme";#N/A,#N/A,TRUE,"Assumptions";#N/A,#N/A,TRUE,"Development Budget &amp; Timing";#N/A,#N/A,TRUE,"Cash Flow";#N/A,#N/A,TRUE,"Cash Flow to Debt &amp; Equity"}</definedName>
    <definedName name="wrn.Blue._.Book._.Sections." localSheetId="6" hidden="1">{#N/A,#N/A,TRUE,"Summary";#N/A,#N/A,TRUE,"Program Scheme";#N/A,#N/A,TRUE,"Assumptions";#N/A,#N/A,TRUE,"Development Budget &amp; Timing";#N/A,#N/A,TRUE,"Cash Flow";#N/A,#N/A,TRUE,"Cash Flow to Debt &amp; Equity"}</definedName>
    <definedName name="wrn.Blue._.Book._.Sections." localSheetId="0" hidden="1">{#N/A,#N/A,TRUE,"Summary";#N/A,#N/A,TRUE,"Program Scheme";#N/A,#N/A,TRUE,"Assumptions";#N/A,#N/A,TRUE,"Development Budget &amp; Timing";#N/A,#N/A,TRUE,"Cash Flow";#N/A,#N/A,TRUE,"Cash Flow to Debt &amp; Equity"}</definedName>
    <definedName name="wrn.Blue._.Book._.Sections." hidden="1">{#N/A,#N/A,TRUE,"Summary";#N/A,#N/A,TRUE,"Program Scheme";#N/A,#N/A,TRUE,"Assumptions";#N/A,#N/A,TRUE,"Development Budget &amp; Timing";#N/A,#N/A,TRUE,"Cash Flow";#N/A,#N/A,TRUE,"Cash Flow to Debt &amp; Equity"}</definedName>
    <definedName name="wrn.boardPackage." localSheetId="1"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localSheetId="0"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sum." localSheetId="1" hidden="1">{"bobsum",#N/A,FALSE,"BobSummary"}</definedName>
    <definedName name="wrn.bobsum." localSheetId="0" hidden="1">{"bobsum",#N/A,FALSE,"BobSummary"}</definedName>
    <definedName name="wrn.bobsum." hidden="1">{"bobsum",#N/A,FALSE,"BobSummary"}</definedName>
    <definedName name="wrn.BofA." localSheetId="1" hidden="1">{"BofA-Investor",#N/A,FALSE,"BofA Tower";"BofA-Property",#N/A,FALSE,"BofA Tower"}</definedName>
    <definedName name="wrn.BofA." localSheetId="18" hidden="1">{"BofA-Investor",#N/A,FALSE,"BofA Tower";"BofA-Property",#N/A,FALSE,"BofA Tower"}</definedName>
    <definedName name="wrn.BofA." localSheetId="12" hidden="1">{"BofA-Investor",#N/A,FALSE,"BofA Tower";"BofA-Property",#N/A,FALSE,"BofA Tower"}</definedName>
    <definedName name="wrn.BofA." localSheetId="6" hidden="1">{"BofA-Investor",#N/A,FALSE,"BofA Tower";"BofA-Property",#N/A,FALSE,"BofA Tower"}</definedName>
    <definedName name="wrn.BofA." localSheetId="0" hidden="1">{"BofA-Investor",#N/A,FALSE,"BofA Tower";"BofA-Property",#N/A,FALSE,"BofA Tower"}</definedName>
    <definedName name="wrn.BofA." hidden="1">{"BofA-Investor",#N/A,FALSE,"BofA Tower";"BofA-Property",#N/A,FALSE,"BofA Tower"}</definedName>
    <definedName name="wrn.Bonds." localSheetId="1" hidden="1">{#N/A,#N/A,FALSE,"Bonds - Consol";#N/A,#N/A,FALSE,"Bonds - Lakes";#N/A,#N/A,FALSE,"Bonds - Chabot";#N/A,#N/A,FALSE,"Bonds - Diablo"}</definedName>
    <definedName name="wrn.Bonds." localSheetId="0" hidden="1">{#N/A,#N/A,FALSE,"Bonds - Consol";#N/A,#N/A,FALSE,"Bonds - Lakes";#N/A,#N/A,FALSE,"Bonds - Chabot";#N/A,#N/A,FALSE,"Bonds - Diablo"}</definedName>
    <definedName name="wrn.Bonds." hidden="1">{#N/A,#N/A,FALSE,"Bonds - Consol";#N/A,#N/A,FALSE,"Bonds - Lakes";#N/A,#N/A,FALSE,"Bonds - Chabot";#N/A,#N/A,FALSE,"Bonds - Diablo"}</definedName>
    <definedName name="wrn.BOOK." localSheetId="1"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localSheetId="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th._.Outputs." localSheetId="1" hidden="1">{"LTV Output",#N/A,FALSE,"Output";"DCR Output",#N/A,FALSE,"Output"}</definedName>
    <definedName name="wrn.Both._.Outputs." localSheetId="18" hidden="1">{"LTV Output",#N/A,FALSE,"Output";"DCR Output",#N/A,FALSE,"Output"}</definedName>
    <definedName name="wrn.Both._.Outputs." localSheetId="12" hidden="1">{"LTV Output",#N/A,FALSE,"Output";"DCR Output",#N/A,FALSE,"Output"}</definedName>
    <definedName name="wrn.Both._.Outputs." localSheetId="6" hidden="1">{"LTV Output",#N/A,FALSE,"Output";"DCR Output",#N/A,FALSE,"Output"}</definedName>
    <definedName name="wrn.Both._.Outputs." localSheetId="0" hidden="1">{"LTV Output",#N/A,FALSE,"Output";"DCR Output",#N/A,FALSE,"Output"}</definedName>
    <definedName name="wrn.Both._.Outputs." hidden="1">{"LTV Output",#N/A,FALSE,"Output";"DCR Output",#N/A,FALSE,"Output"}</definedName>
    <definedName name="wrn.brall." localSheetId="1" hidden="1">{"brmonth",#N/A,FALSE,"brazil";"brroll",#N/A,FALSE,"brazil";"brprof",#N/A,FALSE,"brazil"}</definedName>
    <definedName name="wrn.brall." localSheetId="0" hidden="1">{"brmonth",#N/A,FALSE,"brazil";"brroll",#N/A,FALSE,"brazil";"brprof",#N/A,FALSE,"brazil"}</definedName>
    <definedName name="wrn.brall." hidden="1">{"brmonth",#N/A,FALSE,"brazil";"brroll",#N/A,FALSE,"brazil";"brprof",#N/A,FALSE,"brazil"}</definedName>
    <definedName name="wrn.brmonth." localSheetId="1" hidden="1">{"brmonth",#N/A,FALSE,"brazil"}</definedName>
    <definedName name="wrn.brmonth." localSheetId="0" hidden="1">{"brmonth",#N/A,FALSE,"brazil"}</definedName>
    <definedName name="wrn.brmonth." hidden="1">{"brmonth",#N/A,FALSE,"brazil"}</definedName>
    <definedName name="wrn.brprof." localSheetId="1" hidden="1">{"brprof",#N/A,FALSE,"brazil"}</definedName>
    <definedName name="wrn.brprof." localSheetId="0" hidden="1">{"brprof",#N/A,FALSE,"brazil"}</definedName>
    <definedName name="wrn.brprof." hidden="1">{"brprof",#N/A,FALSE,"brazil"}</definedName>
    <definedName name="wrn.brroll." localSheetId="1" hidden="1">{"brroll",#N/A,FALSE,"brazil"}</definedName>
    <definedName name="wrn.brroll." localSheetId="0" hidden="1">{"brroll",#N/A,FALSE,"brazil"}</definedName>
    <definedName name="wrn.brroll." hidden="1">{"brroll",#N/A,FALSE,"brazil"}</definedName>
    <definedName name="wrn.Budget." localSheetId="1" hidden="1">{#N/A,#N/A,TRUE,"Budget"}</definedName>
    <definedName name="wrn.Budget." localSheetId="0" hidden="1">{#N/A,#N/A,TRUE,"Budget"}</definedName>
    <definedName name="wrn.Budget." hidden="1">{#N/A,#N/A,TRUE,"Budget"}</definedName>
    <definedName name="wrn.bullshit1." localSheetId="1" hidden="1">{#N/A,#N/A,FALSE,"Sheet1";#N/A,#N/A,FALSE,"Summary";#N/A,#N/A,FALSE,"proj1";#N/A,#N/A,FALSE,"proj2"}</definedName>
    <definedName name="wrn.bullshit1." localSheetId="0" hidden="1">{#N/A,#N/A,FALSE,"Sheet1";#N/A,#N/A,FALSE,"Summary";#N/A,#N/A,FALSE,"proj1";#N/A,#N/A,FALSE,"proj2"}</definedName>
    <definedName name="wrn.bullshit1." hidden="1">{#N/A,#N/A,FALSE,"Sheet1";#N/A,#N/A,FALSE,"Summary";#N/A,#N/A,FALSE,"proj1";#N/A,#N/A,FALSE,"proj2"}</definedName>
    <definedName name="wrn.Capital_Increm.." localSheetId="1" hidden="1">{#N/A,#N/A,FALSE,"Capital-Incremental"}</definedName>
    <definedName name="wrn.Capital_Increm.." localSheetId="0" hidden="1">{#N/A,#N/A,FALSE,"Capital-Incremental"}</definedName>
    <definedName name="wrn.Capital_Increm.." hidden="1">{#N/A,#N/A,FALSE,"Capital-Incremental"}</definedName>
    <definedName name="wrn.Capital_Nonincre.." localSheetId="1" hidden="1">{#N/A,#N/A,FALSE,"Capital-Nonincremental"}</definedName>
    <definedName name="wrn.Capital_Nonincre.." localSheetId="0" hidden="1">{#N/A,#N/A,FALSE,"Capital-Nonincremental"}</definedName>
    <definedName name="wrn.Capital_Nonincre.." hidden="1">{#N/A,#N/A,FALSE,"Capital-Nonincremental"}</definedName>
    <definedName name="wrn.CAPREIT." localSheetId="1" hidden="1">{#N/A,#N/A,FALSE,"CAPREIT"}</definedName>
    <definedName name="wrn.CAPREIT." localSheetId="15" hidden="1">{#N/A,#N/A,FALSE,"CAPREIT"}</definedName>
    <definedName name="wrn.CAPREIT." localSheetId="17" hidden="1">{#N/A,#N/A,FALSE,"CAPREIT"}</definedName>
    <definedName name="wrn.CAPREIT." localSheetId="18" hidden="1">{#N/A,#N/A,FALSE,"CAPREIT"}</definedName>
    <definedName name="wrn.CAPREIT." localSheetId="9" hidden="1">{#N/A,#N/A,FALSE,"CAPREIT"}</definedName>
    <definedName name="wrn.CAPREIT." localSheetId="11" hidden="1">{#N/A,#N/A,FALSE,"CAPREIT"}</definedName>
    <definedName name="wrn.CAPREIT." localSheetId="12" hidden="1">{#N/A,#N/A,FALSE,"CAPREIT"}</definedName>
    <definedName name="wrn.CAPREIT." localSheetId="3" hidden="1">{#N/A,#N/A,FALSE,"CAPREIT"}</definedName>
    <definedName name="wrn.CAPREIT." localSheetId="5" hidden="1">{#N/A,#N/A,FALSE,"CAPREIT"}</definedName>
    <definedName name="wrn.CAPREIT." localSheetId="6" hidden="1">{#N/A,#N/A,FALSE,"CAPREIT"}</definedName>
    <definedName name="wrn.CAPREIT." localSheetId="0" hidden="1">{#N/A,#N/A,FALSE,"CAPREIT"}</definedName>
    <definedName name="wrn.CAPREIT." hidden="1">{#N/A,#N/A,FALSE,"CAPREIT"}</definedName>
    <definedName name="wrn.CAPREIT2" localSheetId="1" hidden="1">{#N/A,#N/A,FALSE,"CAPREIT"}</definedName>
    <definedName name="wrn.CAPREIT2" localSheetId="15" hidden="1">{#N/A,#N/A,FALSE,"CAPREIT"}</definedName>
    <definedName name="wrn.CAPREIT2" localSheetId="17" hidden="1">{#N/A,#N/A,FALSE,"CAPREIT"}</definedName>
    <definedName name="wrn.CAPREIT2" localSheetId="18" hidden="1">{#N/A,#N/A,FALSE,"CAPREIT"}</definedName>
    <definedName name="wrn.CAPREIT2" localSheetId="9" hidden="1">{#N/A,#N/A,FALSE,"CAPREIT"}</definedName>
    <definedName name="wrn.CAPREIT2" localSheetId="11" hidden="1">{#N/A,#N/A,FALSE,"CAPREIT"}</definedName>
    <definedName name="wrn.CAPREIT2" localSheetId="12" hidden="1">{#N/A,#N/A,FALSE,"CAPREIT"}</definedName>
    <definedName name="wrn.CAPREIT2" localSheetId="3" hidden="1">{#N/A,#N/A,FALSE,"CAPREIT"}</definedName>
    <definedName name="wrn.CAPREIT2" localSheetId="5" hidden="1">{#N/A,#N/A,FALSE,"CAPREIT"}</definedName>
    <definedName name="wrn.CAPREIT2" localSheetId="6" hidden="1">{#N/A,#N/A,FALSE,"CAPREIT"}</definedName>
    <definedName name="wrn.CAPREIT2" localSheetId="0" hidden="1">{#N/A,#N/A,FALSE,"CAPREIT"}</definedName>
    <definedName name="wrn.CAPREIT2" hidden="1">{#N/A,#N/A,FALSE,"CAPREIT"}</definedName>
    <definedName name="wrn.Capx." localSheetId="1" hidden="1">{"Capx/exp",#N/A,FALSE,"CapX"}</definedName>
    <definedName name="wrn.Capx." localSheetId="0" hidden="1">{"Capx/exp",#N/A,FALSE,"CapX"}</definedName>
    <definedName name="wrn.Capx." hidden="1">{"Capx/exp",#N/A,FALSE,"CapX"}</definedName>
    <definedName name="wrn.Cash._.and._.Accrual." localSheetId="1" hidden="1">{"a_cash",#N/A,FALSE,"Summary";"a_accrual",#N/A,FALSE,"Summary"}</definedName>
    <definedName name="wrn.Cash._.and._.Accrual." localSheetId="0" hidden="1">{"a_cash",#N/A,FALSE,"Summary";"a_accrual",#N/A,FALSE,"Summary"}</definedName>
    <definedName name="wrn.Cash._.and._.Accrual." hidden="1">{"a_cash",#N/A,FALSE,"Summary";"a_accrual",#N/A,FALSE,"Summary"}</definedName>
    <definedName name="wrn.Cash._.Flow._.Analysis." localSheetId="1" hidden="1">{"CF",#N/A,FALSE,"Cash Flow";"RET",#N/A,FALSE,"Returns";"NPV",#N/A,FALSE,"Values";"ASMPT",#N/A,FALSE,"Assumptions"}</definedName>
    <definedName name="wrn.Cash._.Flow._.Analysis." localSheetId="0" hidden="1">{"CF",#N/A,FALSE,"Cash Flow";"RET",#N/A,FALSE,"Returns";"NPV",#N/A,FALSE,"Values";"ASMPT",#N/A,FALSE,"Assumptions"}</definedName>
    <definedName name="wrn.Cash._.Flow._.Analysis." hidden="1">{"CF",#N/A,FALSE,"Cash Flow";"RET",#N/A,FALSE,"Returns";"NPV",#N/A,FALSE,"Values";"ASMPT",#N/A,FALSE,"Assumptions"}</definedName>
    <definedName name="wrn.Cash._.Flow._.and._.Matrix." localSheetId="1" hidden="1">{#N/A,#N/A,FALSE,"Matrix";#N/A,#N/A,FALSE,"Cash Flow";#N/A,#N/A,FALSE,"10 Year Cost Analysis"}</definedName>
    <definedName name="wrn.Cash._.Flow._.and._.Matrix." localSheetId="18" hidden="1">{#N/A,#N/A,FALSE,"Matrix";#N/A,#N/A,FALSE,"Cash Flow";#N/A,#N/A,FALSE,"10 Year Cost Analysis"}</definedName>
    <definedName name="wrn.Cash._.Flow._.and._.Matrix." localSheetId="12" hidden="1">{#N/A,#N/A,FALSE,"Matrix";#N/A,#N/A,FALSE,"Cash Flow";#N/A,#N/A,FALSE,"10 Year Cost Analysis"}</definedName>
    <definedName name="wrn.Cash._.Flow._.and._.Matrix." localSheetId="6" hidden="1">{#N/A,#N/A,FALSE,"Matrix";#N/A,#N/A,FALSE,"Cash Flow";#N/A,#N/A,FALSE,"10 Year Cost Analysis"}</definedName>
    <definedName name="wrn.Cash._.Flow._.and._.Matrix." localSheetId="0" hidden="1">{#N/A,#N/A,FALSE,"Matrix";#N/A,#N/A,FALSE,"Cash Flow";#N/A,#N/A,FALSE,"10 Year Cost Analysis"}</definedName>
    <definedName name="wrn.Cash._.Flow._.and._.Matrix." hidden="1">{#N/A,#N/A,FALSE,"Matrix";#N/A,#N/A,FALSE,"Cash Flow";#N/A,#N/A,FALSE,"10 Year Cost Analysis"}</definedName>
    <definedName name="wrn.CASH._.FLOWS._.ONLY." localSheetId="1" hidden="1">{#N/A,#N/A,FALSE,"Assumptions";#N/A,#N/A,FALSE,"Consol CF";#N/A,#N/A,FALSE,"Hacienda CF";#N/A,#N/A,FALSE,"Chabot CF";#N/A,#N/A,FALSE,"Diablo CF"}</definedName>
    <definedName name="wrn.CASH._.FLOWS._.ONLY." localSheetId="18" hidden="1">{#N/A,#N/A,FALSE,"Assumptions";#N/A,#N/A,FALSE,"Consol CF";#N/A,#N/A,FALSE,"Hacienda CF";#N/A,#N/A,FALSE,"Chabot CF";#N/A,#N/A,FALSE,"Diablo CF"}</definedName>
    <definedName name="wrn.CASH._.FLOWS._.ONLY." localSheetId="12" hidden="1">{#N/A,#N/A,FALSE,"Assumptions";#N/A,#N/A,FALSE,"Consol CF";#N/A,#N/A,FALSE,"Hacienda CF";#N/A,#N/A,FALSE,"Chabot CF";#N/A,#N/A,FALSE,"Diablo CF"}</definedName>
    <definedName name="wrn.CASH._.FLOWS._.ONLY." localSheetId="6" hidden="1">{#N/A,#N/A,FALSE,"Assumptions";#N/A,#N/A,FALSE,"Consol CF";#N/A,#N/A,FALSE,"Hacienda CF";#N/A,#N/A,FALSE,"Chabot CF";#N/A,#N/A,FALSE,"Diablo CF"}</definedName>
    <definedName name="wrn.CASH._.FLOWS._.ONLY." localSheetId="0" hidden="1">{#N/A,#N/A,FALSE,"Assumptions";#N/A,#N/A,FALSE,"Consol CF";#N/A,#N/A,FALSE,"Hacienda CF";#N/A,#N/A,FALSE,"Chabot CF";#N/A,#N/A,FALSE,"Diablo CF"}</definedName>
    <definedName name="wrn.CASH._.FLOWS._.ONLY." hidden="1">{#N/A,#N/A,FALSE,"Assumptions";#N/A,#N/A,FALSE,"Consol CF";#N/A,#N/A,FALSE,"Hacienda CF";#N/A,#N/A,FALSE,"Chabot CF";#N/A,#N/A,FALSE,"Diablo CF"}</definedName>
    <definedName name="wrn.Cash_Flow." localSheetId="1" hidden="1">{"One",#N/A,FALSE,"Cash Flow Statement"}</definedName>
    <definedName name="wrn.Cash_Flow." localSheetId="18" hidden="1">{"One",#N/A,FALSE,"Cash Flow Statement"}</definedName>
    <definedName name="wrn.Cash_Flow." localSheetId="12" hidden="1">{"One",#N/A,FALSE,"Cash Flow Statement"}</definedName>
    <definedName name="wrn.Cash_Flow." localSheetId="6" hidden="1">{"One",#N/A,FALSE,"Cash Flow Statement"}</definedName>
    <definedName name="wrn.Cash_Flow." localSheetId="0" hidden="1">{"One",#N/A,FALSE,"Cash Flow Statement"}</definedName>
    <definedName name="wrn.Cash_Flow." hidden="1">{"One",#N/A,FALSE,"Cash Flow Statement"}</definedName>
    <definedName name="wrn.Cashflow." localSheetId="1" hidden="1">{#N/A,#N/A,TRUE,"Cashflow"}</definedName>
    <definedName name="wrn.Cashflow." localSheetId="0" hidden="1">{#N/A,#N/A,TRUE,"Cashflow"}</definedName>
    <definedName name="wrn.Cashflow." hidden="1">{#N/A,#N/A,TRUE,"Cashflow"}</definedName>
    <definedName name="wrn.CCC." localSheetId="1" hidden="1">{#N/A,#N/A,FALSE,"A";#N/A,#N/A,FALSE,"B"}</definedName>
    <definedName name="wrn.CCC." localSheetId="0" hidden="1">{#N/A,#N/A,FALSE,"A";#N/A,#N/A,FALSE,"B"}</definedName>
    <definedName name="wrn.CCC." hidden="1">{#N/A,#N/A,FALSE,"A";#N/A,#N/A,FALSE,"B"}</definedName>
    <definedName name="wrn.CCC._.OPEX." localSheetId="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D." localSheetId="1" hidden="1">{"CD1",#N/A,TRUE,"C-D (R)";"CD2",#N/A,TRUE,"C-D (R)"}</definedName>
    <definedName name="wrn.CD." localSheetId="15" hidden="1">{"CD1",#N/A,TRUE,"C-D (R)";"CD2",#N/A,TRUE,"C-D (R)"}</definedName>
    <definedName name="wrn.CD." localSheetId="17" hidden="1">{"CD1",#N/A,TRUE,"C-D (R)";"CD2",#N/A,TRUE,"C-D (R)"}</definedName>
    <definedName name="wrn.CD." localSheetId="18" hidden="1">{"CD1",#N/A,TRUE,"C-D (R)";"CD2",#N/A,TRUE,"C-D (R)"}</definedName>
    <definedName name="wrn.CD." localSheetId="9" hidden="1">{"CD1",#N/A,TRUE,"C-D (R)";"CD2",#N/A,TRUE,"C-D (R)"}</definedName>
    <definedName name="wrn.CD." localSheetId="11" hidden="1">{"CD1",#N/A,TRUE,"C-D (R)";"CD2",#N/A,TRUE,"C-D (R)"}</definedName>
    <definedName name="wrn.CD." localSheetId="12" hidden="1">{"CD1",#N/A,TRUE,"C-D (R)";"CD2",#N/A,TRUE,"C-D (R)"}</definedName>
    <definedName name="wrn.CD." localSheetId="3" hidden="1">{"CD1",#N/A,TRUE,"C-D (R)";"CD2",#N/A,TRUE,"C-D (R)"}</definedName>
    <definedName name="wrn.CD." localSheetId="5" hidden="1">{"CD1",#N/A,TRUE,"C-D (R)";"CD2",#N/A,TRUE,"C-D (R)"}</definedName>
    <definedName name="wrn.CD." localSheetId="6" hidden="1">{"CD1",#N/A,TRUE,"C-D (R)";"CD2",#N/A,TRUE,"C-D (R)"}</definedName>
    <definedName name="wrn.CD." localSheetId="0" hidden="1">{"CD1",#N/A,TRUE,"C-D (R)";"CD2",#N/A,TRUE,"C-D (R)"}</definedName>
    <definedName name="wrn.CD." hidden="1">{"CD1",#N/A,TRUE,"C-D (R)";"CD2",#N/A,TRUE,"C-D (R)"}</definedName>
    <definedName name="wrn.CF._.Print." localSheetId="1"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18"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1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6"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localSheetId="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art._.Printouts." localSheetId="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localSheetId="0"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eck." localSheetId="1"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18"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1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6"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1"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larie_Bridge." localSheetId="1" hidden="1">{"One",#N/A,FALSE,"Claire Bridge";"Two",#N/A,FALSE,"Claire Bridge";"Three",#N/A,FALSE,"Claire Bridge";"Four",#N/A,FALSE,"Claire Bridge";"Five",#N/A,FALSE,"Claire Bridge"}</definedName>
    <definedName name="wrn.Clarie_Bridge." localSheetId="18" hidden="1">{"One",#N/A,FALSE,"Claire Bridge";"Two",#N/A,FALSE,"Claire Bridge";"Three",#N/A,FALSE,"Claire Bridge";"Four",#N/A,FALSE,"Claire Bridge";"Five",#N/A,FALSE,"Claire Bridge"}</definedName>
    <definedName name="wrn.Clarie_Bridge." localSheetId="12" hidden="1">{"One",#N/A,FALSE,"Claire Bridge";"Two",#N/A,FALSE,"Claire Bridge";"Three",#N/A,FALSE,"Claire Bridge";"Four",#N/A,FALSE,"Claire Bridge";"Five",#N/A,FALSE,"Claire Bridge"}</definedName>
    <definedName name="wrn.Clarie_Bridge." localSheetId="6" hidden="1">{"One",#N/A,FALSE,"Claire Bridge";"Two",#N/A,FALSE,"Claire Bridge";"Three",#N/A,FALSE,"Claire Bridge";"Four",#N/A,FALSE,"Claire Bridge";"Five",#N/A,FALSE,"Claire Bridge"}</definedName>
    <definedName name="wrn.Clarie_Bridge." localSheetId="0" hidden="1">{"One",#N/A,FALSE,"Claire Bridge";"Two",#N/A,FALSE,"Claire Bridge";"Three",#N/A,FALSE,"Claire Bridge";"Four",#N/A,FALSE,"Claire Bridge";"Five",#N/A,FALSE,"Claire Bridge"}</definedName>
    <definedName name="wrn.Clarie_Bridge." hidden="1">{"One",#N/A,FALSE,"Claire Bridge";"Two",#N/A,FALSE,"Claire Bridge";"Three",#N/A,FALSE,"Claire Bridge";"Four",#N/A,FALSE,"Claire Bridge";"Five",#N/A,FALSE,"Claire Bridge"}</definedName>
    <definedName name="wrn.combined." localSheetId="1" hidden="1">{#N/A,#N/A,FALSE,"Page 2";#N/A,#N/A,FALSE,"Page 1A";#N/A,#N/A,FALSE,"Page 1B";#N/A,#N/A,FALSE,"ExecSum";#N/A,#N/A,FALSE,"Budget";#N/A,#N/A,FALSE,"Lease Summary";#N/A,#N/A,FALSE,"Summary1";#N/A,#N/A,FALSE,"CashFlow";#N/A,#N/A,FALSE,"Page 3";#N/A,#N/A,FALSE,"Page 4";#N/A,#N/A,FALSE,"Carry"}</definedName>
    <definedName name="wrn.combined." localSheetId="0" hidden="1">{#N/A,#N/A,FALSE,"Page 2";#N/A,#N/A,FALSE,"Page 1A";#N/A,#N/A,FALSE,"Page 1B";#N/A,#N/A,FALSE,"ExecSum";#N/A,#N/A,FALSE,"Budget";#N/A,#N/A,FALSE,"Lease Summary";#N/A,#N/A,FALSE,"Summary1";#N/A,#N/A,FALSE,"CashFlow";#N/A,#N/A,FALSE,"Page 3";#N/A,#N/A,FALSE,"Page 4";#N/A,#N/A,FALSE,"Carry"}</definedName>
    <definedName name="wrn.combined." hidden="1">{#N/A,#N/A,FALSE,"Page 2";#N/A,#N/A,FALSE,"Page 1A";#N/A,#N/A,FALSE,"Page 1B";#N/A,#N/A,FALSE,"ExecSum";#N/A,#N/A,FALSE,"Budget";#N/A,#N/A,FALSE,"Lease Summary";#N/A,#N/A,FALSE,"Summary1";#N/A,#N/A,FALSE,"CashFlow";#N/A,#N/A,FALSE,"Page 3";#N/A,#N/A,FALSE,"Page 4";#N/A,#N/A,FALSE,"Carry"}</definedName>
    <definedName name="wrn.Committee._.Package." localSheetId="1" hidden="1">{#N/A,#N/A,FALSE,"Signature Page";#N/A,#N/A,FALSE,"Summary I";#N/A,#N/A,FALSE,"Summary II";#N/A,#N/A,FALSE,"Borr";#N/A,#N/A,FALSE,"KeyI";#N/A,#N/A,FALSE,"REOI";#N/A,#N/A,FALSE,"Income";#N/A,#N/A,FALSE,"Expenses";#N/A,#N/A,FALSE,"Summary III";#N/A,#N/A,FALSE,"Spreadsheet";#N/A,#N/A,FALSE,"Exit Strategy";#N/A,#N/A,FALSE,"CashColl";#N/A,#N/A,FALSE,"Sources &amp; Uses"}</definedName>
    <definedName name="wrn.Committee._.Package." localSheetId="0" hidden="1">{#N/A,#N/A,FALSE,"Signature Page";#N/A,#N/A,FALSE,"Summary I";#N/A,#N/A,FALSE,"Summary II";#N/A,#N/A,FALSE,"Borr";#N/A,#N/A,FALSE,"KeyI";#N/A,#N/A,FALSE,"REOI";#N/A,#N/A,FALSE,"Income";#N/A,#N/A,FALSE,"Expenses";#N/A,#N/A,FALSE,"Summary III";#N/A,#N/A,FALSE,"Spreadsheet";#N/A,#N/A,FALSE,"Exit Strategy";#N/A,#N/A,FALSE,"CashColl";#N/A,#N/A,FALSE,"Sources &amp; Uses"}</definedName>
    <definedName name="wrn.Committee._.Package." hidden="1">{#N/A,#N/A,FALSE,"Signature Page";#N/A,#N/A,FALSE,"Summary I";#N/A,#N/A,FALSE,"Summary II";#N/A,#N/A,FALSE,"Borr";#N/A,#N/A,FALSE,"KeyI";#N/A,#N/A,FALSE,"REOI";#N/A,#N/A,FALSE,"Income";#N/A,#N/A,FALSE,"Expenses";#N/A,#N/A,FALSE,"Summary III";#N/A,#N/A,FALSE,"Spreadsheet";#N/A,#N/A,FALSE,"Exit Strategy";#N/A,#N/A,FALSE,"CashColl";#N/A,#N/A,FALSE,"Sources &amp; Uses"}</definedName>
    <definedName name="wrn.Competitive._.Set._.Information." localSheetId="1" hidden="1">{"Competitive Set Info",#N/A,FALSE,"Competitive Set";"YTD Information",#N/A,FALSE,"Competitive Set YTD"}</definedName>
    <definedName name="wrn.Competitive._.Set._.Information." localSheetId="0" hidden="1">{"Competitive Set Info",#N/A,FALSE,"Competitive Set";"YTD Information",#N/A,FALSE,"Competitive Set YTD"}</definedName>
    <definedName name="wrn.Competitive._.Set._.Information." hidden="1">{"Competitive Set Info",#N/A,FALSE,"Competitive Set";"YTD Information",#N/A,FALSE,"Competitive Set YTD"}</definedName>
    <definedName name="wrn.Complete."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Package." localSheetId="1" hidden="1">{"Summary Including DHC",#N/A,TRUE,"SUMMARY";"Financial Assumptions",#N/A,TRUE,"Financial Assumptions";"Sources &amp; Uses",#N/A,TRUE,"Financial Assumptions";"History &amp; Projection",#N/A,TRUE,"History - Proforma"}</definedName>
    <definedName name="wrn.Complete._.Package." localSheetId="0" hidden="1">{"Summary Including DHC",#N/A,TRUE,"SUMMARY";"Financial Assumptions",#N/A,TRUE,"Financial Assumptions";"Sources &amp; Uses",#N/A,TRUE,"Financial Assumptions";"History &amp; Projection",#N/A,TRUE,"History - Proforma"}</definedName>
    <definedName name="wrn.Complete._.Package." hidden="1">{"Summary Including DHC",#N/A,TRUE,"SUMMARY";"Financial Assumptions",#N/A,TRUE,"Financial Assumptions";"Sources &amp; Uses",#N/A,TRUE,"Financial Assumptions";"History &amp; Projection",#N/A,TRUE,"History - Proforma"}</definedName>
    <definedName name="wrn.Complete._.Review." localSheetId="1" hidden="1">{#N/A,#N/A,FALSE,"Occ and Rate";#N/A,#N/A,FALSE,"PF Input";#N/A,#N/A,FALSE,"Capital Input";#N/A,#N/A,FALSE,"Proforma Five Yr";#N/A,#N/A,FALSE,"Calculations";#N/A,#N/A,FALSE,"Transaction Summary-DTW"}</definedName>
    <definedName name="wrn.Complete._.Review." localSheetId="18" hidden="1">{#N/A,#N/A,FALSE,"Occ and Rate";#N/A,#N/A,FALSE,"PF Input";#N/A,#N/A,FALSE,"Capital Input";#N/A,#N/A,FALSE,"Proforma Five Yr";#N/A,#N/A,FALSE,"Calculations";#N/A,#N/A,FALSE,"Transaction Summary-DTW"}</definedName>
    <definedName name="wrn.Complete._.Review." localSheetId="12" hidden="1">{#N/A,#N/A,FALSE,"Occ and Rate";#N/A,#N/A,FALSE,"PF Input";#N/A,#N/A,FALSE,"Capital Input";#N/A,#N/A,FALSE,"Proforma Five Yr";#N/A,#N/A,FALSE,"Calculations";#N/A,#N/A,FALSE,"Transaction Summary-DTW"}</definedName>
    <definedName name="wrn.Complete._.Review." localSheetId="6" hidden="1">{#N/A,#N/A,FALSE,"Occ and Rate";#N/A,#N/A,FALSE,"PF Input";#N/A,#N/A,FALSE,"Capital Input";#N/A,#N/A,FALSE,"Proforma Five Yr";#N/A,#N/A,FALSE,"Calculations";#N/A,#N/A,FALSE,"Transaction Summary-DTW"}</definedName>
    <definedName name="wrn.Complete._.Review." localSheetId="0"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mplete.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densed." localSheetId="1" hidden="1">{#N/A,#N/A,FALSE,"Unconsolidated Debt"}</definedName>
    <definedName name="wrn.condensed." localSheetId="0" hidden="1">{#N/A,#N/A,FALSE,"Unconsolidated Debt"}</definedName>
    <definedName name="wrn.condensed." hidden="1">{#N/A,#N/A,FALSE,"Unconsolidated Debt"}</definedName>
    <definedName name="wrn.Construction._.Costs." localSheetId="1" hidden="1">{"Construction Costs",#N/A,FALSE,"Total Costs"}</definedName>
    <definedName name="wrn.Construction._.Costs." localSheetId="18" hidden="1">{"Construction Costs",#N/A,FALSE,"Total Costs"}</definedName>
    <definedName name="wrn.Construction._.Costs." localSheetId="12" hidden="1">{"Construction Costs",#N/A,FALSE,"Total Costs"}</definedName>
    <definedName name="wrn.Construction._.Costs." localSheetId="6" hidden="1">{"Construction Costs",#N/A,FALSE,"Total Costs"}</definedName>
    <definedName name="wrn.Construction._.Costs." localSheetId="0" hidden="1">{"Construction Costs",#N/A,FALSE,"Total Costs"}</definedName>
    <definedName name="wrn.Construction._.Costs." hidden="1">{"Construction Costs",#N/A,FALSE,"Total Costs"}</definedName>
    <definedName name="wrn.contribution." localSheetId="1" hidden="1">{#N/A,#N/A,FALSE,"Contribution Analysis"}</definedName>
    <definedName name="wrn.contribution." localSheetId="0" hidden="1">{#N/A,#N/A,FALSE,"Contribution Analysis"}</definedName>
    <definedName name="wrn.contribution." hidden="1">{#N/A,#N/A,FALSE,"Contribution Analysis"}</definedName>
    <definedName name="wrn.Control._.Sheet." localSheetId="1" hidden="1">{#N/A,#N/A,FALSE,"CONTROL"}</definedName>
    <definedName name="wrn.Control._.Sheet." localSheetId="18" hidden="1">{#N/A,#N/A,FALSE,"CONTROL"}</definedName>
    <definedName name="wrn.Control._.Sheet." localSheetId="12" hidden="1">{#N/A,#N/A,FALSE,"CONTROL"}</definedName>
    <definedName name="wrn.Control._.Sheet." localSheetId="6" hidden="1">{#N/A,#N/A,FALSE,"CONTROL"}</definedName>
    <definedName name="wrn.Control._.Sheet." localSheetId="0" hidden="1">{#N/A,#N/A,FALSE,"CONTROL"}</definedName>
    <definedName name="wrn.Control._.Sheet." hidden="1">{#N/A,#N/A,FALSE,"CONTROL"}</definedName>
    <definedName name="wrn.Core." localSheetId="1" hidden="1">{#N/A,#N/A,FALSE,"Summary";#N/A,#N/A,FALSE,"Summary (2)";#N/A,#N/A,FALSE,"100 Wall (ll)";#N/A,#N/A,FALSE,"100 Wall (pj)";#N/A,#N/A,FALSE,"88 Pine (ll)";#N/A,#N/A,FALSE,"88 Pine (pj)";#N/A,#N/A,FALSE,"1 WTC (ll)";#N/A,#N/A,FALSE,"1 WTC (pj)"}</definedName>
    <definedName name="wrn.Core." localSheetId="0" hidden="1">{#N/A,#N/A,FALSE,"Summary";#N/A,#N/A,FALSE,"Summary (2)";#N/A,#N/A,FALSE,"100 Wall (ll)";#N/A,#N/A,FALSE,"100 Wall (pj)";#N/A,#N/A,FALSE,"88 Pine (ll)";#N/A,#N/A,FALSE,"88 Pine (pj)";#N/A,#N/A,FALSE,"1 WTC (ll)";#N/A,#N/A,FALSE,"1 WTC (pj)"}</definedName>
    <definedName name="wrn.Core." hidden="1">{#N/A,#N/A,FALSE,"Summary";#N/A,#N/A,FALSE,"Summary (2)";#N/A,#N/A,FALSE,"100 Wall (ll)";#N/A,#N/A,FALSE,"100 Wall (pj)";#N/A,#N/A,FALSE,"88 Pine (ll)";#N/A,#N/A,FALSE,"88 Pine (pj)";#N/A,#N/A,FALSE,"1 WTC (ll)";#N/A,#N/A,FALSE,"1 WTC (pj)"}</definedName>
    <definedName name="wrn.Corporate." localSheetId="1" hidden="1">{"One",#N/A,FALSE,"Corporate"}</definedName>
    <definedName name="wrn.Corporate." localSheetId="18" hidden="1">{"One",#N/A,FALSE,"Corporate"}</definedName>
    <definedName name="wrn.Corporate." localSheetId="12" hidden="1">{"One",#N/A,FALSE,"Corporate"}</definedName>
    <definedName name="wrn.Corporate." localSheetId="6" hidden="1">{"One",#N/A,FALSE,"Corporate"}</definedName>
    <definedName name="wrn.Corporate." localSheetId="0" hidden="1">{"One",#N/A,FALSE,"Corporate"}</definedName>
    <definedName name="wrn.Corporate." hidden="1">{"One",#N/A,FALSE,"Corporate"}</definedName>
    <definedName name="wrn.cotop." localSheetId="1" hidden="1">{"ReportTop",#N/A,FALSE,"report top"}</definedName>
    <definedName name="wrn.cotop." localSheetId="0" hidden="1">{"ReportTop",#N/A,FALSE,"report top"}</definedName>
    <definedName name="wrn.cotop." hidden="1">{"ReportTop",#N/A,FALSE,"report top"}</definedName>
    <definedName name="wrn.Cottage._.Summary." localSheetId="1" hidden="1">{"cot1",#N/A,FALSE,"Cottages";"cot2",#N/A,FALSE,"Cottages";"cot3",#N/A,FALSE,"Cottages"}</definedName>
    <definedName name="wrn.Cottage._.Summary." localSheetId="18" hidden="1">{"cot1",#N/A,FALSE,"Cottages";"cot2",#N/A,FALSE,"Cottages";"cot3",#N/A,FALSE,"Cottages"}</definedName>
    <definedName name="wrn.Cottage._.Summary." localSheetId="12" hidden="1">{"cot1",#N/A,FALSE,"Cottages";"cot2",#N/A,FALSE,"Cottages";"cot3",#N/A,FALSE,"Cottages"}</definedName>
    <definedName name="wrn.Cottage._.Summary." localSheetId="6" hidden="1">{"cot1",#N/A,FALSE,"Cottages";"cot2",#N/A,FALSE,"Cottages";"cot3",#N/A,FALSE,"Cottages"}</definedName>
    <definedName name="wrn.Cottage._.Summary." localSheetId="0" hidden="1">{"cot1",#N/A,FALSE,"Cottages";"cot2",#N/A,FALSE,"Cottages";"cot3",#N/A,FALSE,"Cottages"}</definedName>
    <definedName name="wrn.Cottage._.Summary." hidden="1">{"cot1",#N/A,FALSE,"Cottages";"cot2",#N/A,FALSE,"Cottages";"cot3",#N/A,FALSE,"Cottages"}</definedName>
    <definedName name="wrn.Country._.consolidation." localSheetId="1"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untry._.consolidation." localSheetId="0"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untry._.consolidation."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r." localSheetId="1" hidden="1">{"coverall",#N/A,FALSE,"Definitions";"cover1",#N/A,FALSE,"Definitions";"cover2",#N/A,FALSE,"Definitions";"cover3",#N/A,FALSE,"Definitions";"cover4",#N/A,FALSE,"Definitions";"cover5",#N/A,FALSE,"Definitions";"blank",#N/A,FALSE,"Definitions"}</definedName>
    <definedName name="wrn.Cover." localSheetId="0"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Summary." localSheetId="1" hidden="1">{#N/A,#N/A,FALSE,"CREDIT"}</definedName>
    <definedName name="wrn.Credit._.Summary." localSheetId="18" hidden="1">{#N/A,#N/A,FALSE,"CREDIT"}</definedName>
    <definedName name="wrn.Credit._.Summary." localSheetId="12" hidden="1">{#N/A,#N/A,FALSE,"CREDIT"}</definedName>
    <definedName name="wrn.Credit._.Summary." localSheetId="6" hidden="1">{#N/A,#N/A,FALSE,"CREDIT"}</definedName>
    <definedName name="wrn.Credit._.Summary." localSheetId="0" hidden="1">{#N/A,#N/A,FALSE,"CREDIT"}</definedName>
    <definedName name="wrn.Credit._.Summary." hidden="1">{#N/A,#N/A,FALSE,"CREDIT"}</definedName>
    <definedName name="wrn.Crossings." localSheetId="1" hidden="1">{"One",#N/A,FALSE,"Crossings";"Two",#N/A,FALSE,"Crossings";"Three",#N/A,FALSE,"Crossings";"Fous",#N/A,FALSE,"Crossings";"Five",#N/A,FALSE,"Crossings"}</definedName>
    <definedName name="wrn.Crossings." localSheetId="18" hidden="1">{"One",#N/A,FALSE,"Crossings";"Two",#N/A,FALSE,"Crossings";"Three",#N/A,FALSE,"Crossings";"Fous",#N/A,FALSE,"Crossings";"Five",#N/A,FALSE,"Crossings"}</definedName>
    <definedName name="wrn.Crossings." localSheetId="12" hidden="1">{"One",#N/A,FALSE,"Crossings";"Two",#N/A,FALSE,"Crossings";"Three",#N/A,FALSE,"Crossings";"Fous",#N/A,FALSE,"Crossings";"Five",#N/A,FALSE,"Crossings"}</definedName>
    <definedName name="wrn.Crossings." localSheetId="6" hidden="1">{"One",#N/A,FALSE,"Crossings";"Two",#N/A,FALSE,"Crossings";"Three",#N/A,FALSE,"Crossings";"Fous",#N/A,FALSE,"Crossings";"Five",#N/A,FALSE,"Crossings"}</definedName>
    <definedName name="wrn.Crossings." localSheetId="0" hidden="1">{"One",#N/A,FALSE,"Crossings";"Two",#N/A,FALSE,"Crossings";"Three",#N/A,FALSE,"Crossings";"Fous",#N/A,FALSE,"Crossings";"Five",#N/A,FALSE,"Crossings"}</definedName>
    <definedName name="wrn.Crossings." hidden="1">{"One",#N/A,FALSE,"Crossings";"Two",#N/A,FALSE,"Crossings";"Three",#N/A,FALSE,"Crossings";"Fous",#N/A,FALSE,"Crossings";"Five",#N/A,FALSE,"Crossings"}</definedName>
    <definedName name="wrn.crossroads." localSheetId="1" hidden="1">{#N/A,#N/A,FALSE,"RENT ROLL";#N/A,#N/A,FALSE,"CAM";#N/A,#N/A,FALSE,"TAXES";#N/A,#N/A,FALSE,"INSURANCE";#N/A,#N/A,FALSE,"HVAC";#N/A,#N/A,FALSE,"MARKETING"}</definedName>
    <definedName name="wrn.crossroads." localSheetId="0" hidden="1">{#N/A,#N/A,FALSE,"RENT ROLL";#N/A,#N/A,FALSE,"CAM";#N/A,#N/A,FALSE,"TAXES";#N/A,#N/A,FALSE,"INSURANCE";#N/A,#N/A,FALSE,"HVAC";#N/A,#N/A,FALSE,"MARKETING"}</definedName>
    <definedName name="wrn.crossroads." hidden="1">{#N/A,#N/A,FALSE,"RENT ROLL";#N/A,#N/A,FALSE,"CAM";#N/A,#N/A,FALSE,"TAXES";#N/A,#N/A,FALSE,"INSURANCE";#N/A,#N/A,FALSE,"HVAC";#N/A,#N/A,FALSE,"MARKETING"}</definedName>
    <definedName name="wrn.csc." localSheetId="1" hidden="1">{"orixcsc",#N/A,FALSE,"ORIX CSC";"orixcsc2",#N/A,FALSE,"ORIX CSC"}</definedName>
    <definedName name="wrn.csc." localSheetId="0" hidden="1">{"orixcsc",#N/A,FALSE,"ORIX CSC";"orixcsc2",#N/A,FALSE,"ORIX CSC"}</definedName>
    <definedName name="wrn.csc." hidden="1">{"orixcsc",#N/A,FALSE,"ORIX CSC";"orixcsc2",#N/A,FALSE,"ORIX CSC"}</definedName>
    <definedName name="wrn.csc2." localSheetId="1" hidden="1">{#N/A,#N/A,FALSE,"ORIX CSC"}</definedName>
    <definedName name="wrn.csc2." localSheetId="0" hidden="1">{#N/A,#N/A,FALSE,"ORIX CSC"}</definedName>
    <definedName name="wrn.csc2." hidden="1">{#N/A,#N/A,FALSE,"ORIX CSC"}</definedName>
    <definedName name="wrn.cssa." localSheetId="1" hidden="1">{#N/A,#N/A,FALSE,"WATCHDSC";#N/A,#N/A,FALSE,"2LOSSMOD";#N/A,#N/A,FALSE,"2LOSS";#N/A,#N/A,FALSE,"DSC";#N/A,#N/A,FALSE,"OPERAT";#N/A,#N/A,FALSE,"ADJUST";#N/A,#N/A,FALSE,"LEASE EXPIRE"}</definedName>
    <definedName name="wrn.cssa." localSheetId="0" hidden="1">{#N/A,#N/A,FALSE,"WATCHDSC";#N/A,#N/A,FALSE,"2LOSSMOD";#N/A,#N/A,FALSE,"2LOSS";#N/A,#N/A,FALSE,"DSC";#N/A,#N/A,FALSE,"OPERAT";#N/A,#N/A,FALSE,"ADJUST";#N/A,#N/A,FALSE,"LEASE EXPIRE"}</definedName>
    <definedName name="wrn.cssa." hidden="1">{#N/A,#N/A,FALSE,"WATCHDSC";#N/A,#N/A,FALSE,"2LOSSMOD";#N/A,#N/A,FALSE,"2LOSS";#N/A,#N/A,FALSE,"DSC";#N/A,#N/A,FALSE,"OPERAT";#N/A,#N/A,FALSE,"ADJUST";#N/A,#N/A,FALSE,"LEASE EXPIRE"}</definedName>
    <definedName name="wrn.data." localSheetId="1" hidden="1">{"data",#N/A,FALSE,"INPUT"}</definedName>
    <definedName name="wrn.data." localSheetId="15" hidden="1">{"data",#N/A,FALSE,"INPUT"}</definedName>
    <definedName name="wrn.data." localSheetId="17" hidden="1">{"data",#N/A,FALSE,"INPUT"}</definedName>
    <definedName name="wrn.data." localSheetId="18" hidden="1">{"data",#N/A,FALSE,"INPUT"}</definedName>
    <definedName name="wrn.data." localSheetId="9" hidden="1">{"data",#N/A,FALSE,"INPUT"}</definedName>
    <definedName name="wrn.data." localSheetId="11" hidden="1">{"data",#N/A,FALSE,"INPUT"}</definedName>
    <definedName name="wrn.data." localSheetId="12" hidden="1">{"data",#N/A,FALSE,"INPUT"}</definedName>
    <definedName name="wrn.data." localSheetId="3" hidden="1">{"data",#N/A,FALSE,"INPUT"}</definedName>
    <definedName name="wrn.data." localSheetId="5" hidden="1">{"data",#N/A,FALSE,"INPUT"}</definedName>
    <definedName name="wrn.data." localSheetId="6" hidden="1">{"data",#N/A,FALSE,"INPUT"}</definedName>
    <definedName name="wrn.data." localSheetId="0" hidden="1">{"data",#N/A,FALSE,"INPUT"}</definedName>
    <definedName name="wrn.data." hidden="1">{"data",#N/A,FALSE,"INPUT"}</definedName>
    <definedName name="wrn.data1" localSheetId="1" hidden="1">{"data",#N/A,FALSE,"INPUT"}</definedName>
    <definedName name="wrn.data1" localSheetId="15" hidden="1">{"data",#N/A,FALSE,"INPUT"}</definedName>
    <definedName name="wrn.data1" localSheetId="17" hidden="1">{"data",#N/A,FALSE,"INPUT"}</definedName>
    <definedName name="wrn.data1" localSheetId="18" hidden="1">{"data",#N/A,FALSE,"INPUT"}</definedName>
    <definedName name="wrn.data1" localSheetId="9" hidden="1">{"data",#N/A,FALSE,"INPUT"}</definedName>
    <definedName name="wrn.data1" localSheetId="11" hidden="1">{"data",#N/A,FALSE,"INPUT"}</definedName>
    <definedName name="wrn.data1" localSheetId="12" hidden="1">{"data",#N/A,FALSE,"INPUT"}</definedName>
    <definedName name="wrn.data1" localSheetId="3" hidden="1">{"data",#N/A,FALSE,"INPUT"}</definedName>
    <definedName name="wrn.data1" localSheetId="5" hidden="1">{"data",#N/A,FALSE,"INPUT"}</definedName>
    <definedName name="wrn.data1" localSheetId="6" hidden="1">{"data",#N/A,FALSE,"INPUT"}</definedName>
    <definedName name="wrn.data1" localSheetId="0" hidden="1">{"data",#N/A,FALSE,"INPUT"}</definedName>
    <definedName name="wrn.data1" hidden="1">{"data",#N/A,FALSE,"INPUT"}</definedName>
    <definedName name="wrn.data5" localSheetId="1" hidden="1">{"data",#N/A,FALSE,"INPUT"}</definedName>
    <definedName name="wrn.data5" localSheetId="18" hidden="1">{"data",#N/A,FALSE,"INPUT"}</definedName>
    <definedName name="wrn.data5" localSheetId="12" hidden="1">{"data",#N/A,FALSE,"INPUT"}</definedName>
    <definedName name="wrn.data5" localSheetId="6" hidden="1">{"data",#N/A,FALSE,"INPUT"}</definedName>
    <definedName name="wrn.data5" localSheetId="0" hidden="1">{"data",#N/A,FALSE,"INPUT"}</definedName>
    <definedName name="wrn.data5" hidden="1">{"data",#N/A,FALSE,"INPUT"}</definedName>
    <definedName name="wrn.dcf." localSheetId="1" hidden="1">{"mgmt forecast",#N/A,FALSE,"Mgmt Forecast";"dcf table",#N/A,FALSE,"Mgmt Forecast";"sensitivity",#N/A,FALSE,"Mgmt Forecast";"table inputs",#N/A,FALSE,"Mgmt Forecast";"calculations",#N/A,FALSE,"Mgmt Forecast"}</definedName>
    <definedName name="wrn.DCF." localSheetId="18" hidden="1">{#N/A,#N/A,FALSE,"DCF-COM";#N/A,#N/A,FALSE,"VAC-COM"}</definedName>
    <definedName name="wrn.DCF." localSheetId="12" hidden="1">{#N/A,#N/A,FALSE,"DCF-COM";#N/A,#N/A,FALSE,"VAC-COM"}</definedName>
    <definedName name="wrn.DCF." localSheetId="6" hidden="1">{#N/A,#N/A,FALSE,"DCF-COM";#N/A,#N/A,FALSE,"VAC-COM"}</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Valuation." localSheetId="1" hidden="1">{"value box",#N/A,TRUE,"DPL Inc. Fin Statements";"unlevered free cash flows",#N/A,TRUE,"DPL Inc. Fin Statements"}</definedName>
    <definedName name="wrn.DCF._.Valuation." localSheetId="0" hidden="1">{"value box",#N/A,TRUE,"DPL Inc. Fin Statements";"unlevered free cash flows",#N/A,TRUE,"DPL Inc. Fin Statements"}</definedName>
    <definedName name="wrn.DCF._.Valuation." hidden="1">{"value box",#N/A,TRUE,"DPL Inc. Fin Statements";"unlevered free cash flows",#N/A,TRUE,"DPL Inc. Fin Statements"}</definedName>
    <definedName name="wrn.DCR._.Output." localSheetId="1" hidden="1">{"DCR Output",#N/A,FALSE,"Output"}</definedName>
    <definedName name="wrn.DCR._.Output." localSheetId="18" hidden="1">{"DCR Output",#N/A,FALSE,"Output"}</definedName>
    <definedName name="wrn.DCR._.Output." localSheetId="12" hidden="1">{"DCR Output",#N/A,FALSE,"Output"}</definedName>
    <definedName name="wrn.DCR._.Output." localSheetId="6" hidden="1">{"DCR Output",#N/A,FALSE,"Output"}</definedName>
    <definedName name="wrn.DCR._.Output." localSheetId="0" hidden="1">{"DCR Output",#N/A,FALSE,"Output"}</definedName>
    <definedName name="wrn.DCR._.Output." hidden="1">{"DCR Output",#N/A,FALSE,"Output"}</definedName>
    <definedName name="wrn.Debt._.and._.Equity." localSheetId="1" hidden="1">{#N/A,#N/A,TRUE,"Debt and Equity"}</definedName>
    <definedName name="wrn.Debt._.and._.Equity." localSheetId="0" hidden="1">{#N/A,#N/A,TRUE,"Debt and Equity"}</definedName>
    <definedName name="wrn.Debt._.and._.Equity." hidden="1">{#N/A,#N/A,TRUE,"Debt and Equity"}</definedName>
    <definedName name="wrn.Debt._.Maturity." localSheetId="1" hidden="1">{#N/A,#N/A,FALSE,"ZLDebtMaturity";#N/A,#N/A,FALSE,"FCDebtMaturity";#N/A,#N/A,FALSE,"ZM3DebtMaturity";#N/A,#N/A,FALSE,"ZM2DebtMaturity";#N/A,#N/A,FALSE,"zm1DebtMaturity";#N/A,#N/A,FALSE,"ConsZM123DebtMaturity"}</definedName>
    <definedName name="wrn.Debt._.Maturity." localSheetId="0" hidden="1">{#N/A,#N/A,FALSE,"ZLDebtMaturity";#N/A,#N/A,FALSE,"FCDebtMaturity";#N/A,#N/A,FALSE,"ZM3DebtMaturity";#N/A,#N/A,FALSE,"ZM2DebtMaturity";#N/A,#N/A,FALSE,"zm1DebtMaturity";#N/A,#N/A,FALSE,"ConsZM123DebtMaturity"}</definedName>
    <definedName name="wrn.Debt._.Maturity." hidden="1">{#N/A,#N/A,FALSE,"ZLDebtMaturity";#N/A,#N/A,FALSE,"FCDebtMaturity";#N/A,#N/A,FALSE,"ZM3DebtMaturity";#N/A,#N/A,FALSE,"ZM2DebtMaturity";#N/A,#N/A,FALSE,"zm1DebtMaturity";#N/A,#N/A,FALSE,"ConsZM123DebtMaturity"}</definedName>
    <definedName name="wrn.Demand._.Calcs." localSheetId="1" hidden="1">{#N/A,#N/A,FALSE,"Demand Calcs"}</definedName>
    <definedName name="wrn.Demand._.Calcs." localSheetId="0" hidden="1">{#N/A,#N/A,FALSE,"Demand Calcs"}</definedName>
    <definedName name="wrn.Demand._.Calcs." hidden="1">{#N/A,#N/A,FALSE,"Demand Calcs"}</definedName>
    <definedName name="wrn.Demand._.Inputs." localSheetId="1" hidden="1">{#N/A,#N/A,FALSE,"Demand Inputs"}</definedName>
    <definedName name="wrn.Demand._.Inputs." localSheetId="0" hidden="1">{#N/A,#N/A,FALSE,"Demand Inputs"}</definedName>
    <definedName name="wrn.Demand._.Inputs." hidden="1">{#N/A,#N/A,FALSE,"Demand Inputs"}</definedName>
    <definedName name="wrn.Depreciation." localSheetId="1" hidden="1">{"One",#N/A,FALSE,"Depreciation"}</definedName>
    <definedName name="wrn.Depreciation." localSheetId="18" hidden="1">{"One",#N/A,FALSE,"Depreciation"}</definedName>
    <definedName name="wrn.Depreciation." localSheetId="12" hidden="1">{"One",#N/A,FALSE,"Depreciation"}</definedName>
    <definedName name="wrn.Depreciation." localSheetId="6" hidden="1">{"One",#N/A,FALSE,"Depreciation"}</definedName>
    <definedName name="wrn.Depreciation." localSheetId="0" hidden="1">{"One",#N/A,FALSE,"Depreciation"}</definedName>
    <definedName name="wrn.Depreciation." hidden="1">{"One",#N/A,FALSE,"Depreciation"}</definedName>
    <definedName name="wrn.detail." localSheetId="1" hidden="1">{"detail1",#N/A,FALSE,"Sheet1";"detail2",#N/A,FALSE,"Sheet1";"detail3",#N/A,FALSE,"Sheet1";"detail4",#N/A,FALSE,"Sheet1";"detail5",#N/A,FALSE,"Sheet1";"detail6",#N/A,FALSE,"Sheet1";"detail7",#N/A,FALSE,"Sheet1";"detail8",#N/A,FALSE,"Sheet1";"detail9",#N/A,FALSE,"Sheet1"}</definedName>
    <definedName name="wrn.detail." localSheetId="18" hidden="1">{"detail1",#N/A,FALSE,"Sheet1";"detail2",#N/A,FALSE,"Sheet1";"detail3",#N/A,FALSE,"Sheet1";"detail4",#N/A,FALSE,"Sheet1";"detail5",#N/A,FALSE,"Sheet1";"detail6",#N/A,FALSE,"Sheet1";"detail7",#N/A,FALSE,"Sheet1";"detail8",#N/A,FALSE,"Sheet1";"detail9",#N/A,FALSE,"Sheet1"}</definedName>
    <definedName name="wrn.detail." localSheetId="12" hidden="1">{"detail1",#N/A,FALSE,"Sheet1";"detail2",#N/A,FALSE,"Sheet1";"detail3",#N/A,FALSE,"Sheet1";"detail4",#N/A,FALSE,"Sheet1";"detail5",#N/A,FALSE,"Sheet1";"detail6",#N/A,FALSE,"Sheet1";"detail7",#N/A,FALSE,"Sheet1";"detail8",#N/A,FALSE,"Sheet1";"detail9",#N/A,FALSE,"Sheet1"}</definedName>
    <definedName name="wrn.detail." localSheetId="6" hidden="1">{"detail1",#N/A,FALSE,"Sheet1";"detail2",#N/A,FALSE,"Sheet1";"detail3",#N/A,FALSE,"Sheet1";"detail4",#N/A,FALSE,"Sheet1";"detail5",#N/A,FALSE,"Sheet1";"detail6",#N/A,FALSE,"Sheet1";"detail7",#N/A,FALSE,"Sheet1";"detail8",#N/A,FALSE,"Sheet1";"detail9",#N/A,FALSE,"Sheet1"}</definedName>
    <definedName name="wrn.detail." localSheetId="0" hidden="1">{"detail1",#N/A,FALSE,"Sheet1";"detail2",#N/A,FALSE,"Sheet1";"detail3",#N/A,FALSE,"Sheet1";"detail4",#N/A,FALSE,"Sheet1";"detail5",#N/A,FALSE,"Sheet1";"detail6",#N/A,FALSE,"Sheet1";"detail7",#N/A,FALSE,"Sheet1";"detail8",#N/A,FALSE,"Sheet1";"detail9",#N/A,FALSE,"Sheet1"}</definedName>
    <definedName name="wrn.detail." hidden="1">{"detail1",#N/A,FALSE,"Sheet1";"detail2",#N/A,FALSE,"Sheet1";"detail3",#N/A,FALSE,"Sheet1";"detail4",#N/A,FALSE,"Sheet1";"detail5",#N/A,FALSE,"Sheet1";"detail6",#N/A,FALSE,"Sheet1";"detail7",#N/A,FALSE,"Sheet1";"detail8",#N/A,FALSE,"Sheet1";"detail9",#N/A,FALSE,"Sheet1"}</definedName>
    <definedName name="wrn.DETAIL._.SCHEDULES." localSheetId="1" hidden="1">{"ACCOUNT DETAIL",#N/A,FALSE,"SCHEDULE E";"ACCOUNT DETAIL",#N/A,FALSE,"SCHEDULE G";"ACCOUNT DETAIL",#N/A,FALSE,"SCHEDULE H";"ACCOUNT DETAIL",#N/A,FALSE,"SCHEDULE I"}</definedName>
    <definedName name="wrn.DETAIL._.SCHEDULES." localSheetId="18" hidden="1">{"ACCOUNT DETAIL",#N/A,FALSE,"SCHEDULE E";"ACCOUNT DETAIL",#N/A,FALSE,"SCHEDULE G";"ACCOUNT DETAIL",#N/A,FALSE,"SCHEDULE H";"ACCOUNT DETAIL",#N/A,FALSE,"SCHEDULE I"}</definedName>
    <definedName name="wrn.DETAIL._.SCHEDULES." localSheetId="12" hidden="1">{"ACCOUNT DETAIL",#N/A,FALSE,"SCHEDULE E";"ACCOUNT DETAIL",#N/A,FALSE,"SCHEDULE G";"ACCOUNT DETAIL",#N/A,FALSE,"SCHEDULE H";"ACCOUNT DETAIL",#N/A,FALSE,"SCHEDULE I"}</definedName>
    <definedName name="wrn.DETAIL._.SCHEDULES." localSheetId="6" hidden="1">{"ACCOUNT DETAIL",#N/A,FALSE,"SCHEDULE E";"ACCOUNT DETAIL",#N/A,FALSE,"SCHEDULE G";"ACCOUNT DETAIL",#N/A,FALSE,"SCHEDULE H";"ACCOUNT DETAIL",#N/A,FALSE,"SCHEDULE I"}</definedName>
    <definedName name="wrn.DETAIL._.SCHEDULES." localSheetId="0"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Detailed._.Partnership._.Returns._.Leveraged." localSheetId="1" hidden="1">{"Return Analysis - Leveraged",#N/A,FALSE,"Return Analysis - Leveraged"}</definedName>
    <definedName name="wrn.Detailed._.Partnership._.Returns._.Leveraged." localSheetId="0" hidden="1">{"Return Analysis - Leveraged",#N/A,FALSE,"Return Analysis - Leveraged"}</definedName>
    <definedName name="wrn.Detailed._.Partnership._.Returns._.Leveraged." hidden="1">{"Return Analysis - Leveraged",#N/A,FALSE,"Return Analysis - Leveraged"}</definedName>
    <definedName name="wrn.devdeal." localSheetId="1" hidden="1">{"top",#N/A,TRUE,"Detail";"next",#N/A,TRUE,"Detail";"then",#N/A,TRUE,"Detail";"and",#N/A,TRUE,"Detail";"inaddition",#N/A,TRUE,"Detail";"finally",#N/A,TRUE,"Detail"}</definedName>
    <definedName name="wrn.devdeal." localSheetId="0"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elopment._.Budget." localSheetId="1" hidden="1">{"Year 1",#N/A,FALSE,"Budget";"Year 2",#N/A,FALSE,"Budget";"Year 3",#N/A,FALSE,"Budget";"Year 4",#N/A,FALSE,"Budget"}</definedName>
    <definedName name="wrn.Development._.Budget." localSheetId="18" hidden="1">{"Year 1",#N/A,FALSE,"Budget";"Year 2",#N/A,FALSE,"Budget";"Year 3",#N/A,FALSE,"Budget";"Year 4",#N/A,FALSE,"Budget"}</definedName>
    <definedName name="wrn.Development._.Budget." localSheetId="12" hidden="1">{"Year 1",#N/A,FALSE,"Budget";"Year 2",#N/A,FALSE,"Budget";"Year 3",#N/A,FALSE,"Budget";"Year 4",#N/A,FALSE,"Budget"}</definedName>
    <definedName name="wrn.Development._.Budget." localSheetId="6" hidden="1">{"Year 1",#N/A,FALSE,"Budget";"Year 2",#N/A,FALSE,"Budget";"Year 3",#N/A,FALSE,"Budget";"Year 4",#N/A,FALSE,"Budget"}</definedName>
    <definedName name="wrn.Development._.Budget." localSheetId="0" hidden="1">{"Year 1",#N/A,FALSE,"Budget";"Year 2",#N/A,FALSE,"Budget";"Year 3",#N/A,FALSE,"Budget";"Year 4",#N/A,FALSE,"Budget"}</definedName>
    <definedName name="wrn.Development._.Budget." hidden="1">{"Year 1",#N/A,FALSE,"Budget";"Year 2",#N/A,FALSE,"Budget";"Year 3",#N/A,FALSE,"Budget";"Year 4",#N/A,FALSE,"Budget"}</definedName>
    <definedName name="wrn.Distribution._.Economics." localSheetId="1" hidden="1">{#N/A,#N/A,FALSE,"Draw";#N/A,#N/A,FALSE,"PROFORMA";#N/A,#N/A,FALSE,"Assumptions";#N/A,#N/A,FALSE,"Costs"}</definedName>
    <definedName name="wrn.Distribution._.Economics." localSheetId="0" hidden="1">{#N/A,#N/A,FALSE,"Draw";#N/A,#N/A,FALSE,"PROFORMA";#N/A,#N/A,FALSE,"Assumptions";#N/A,#N/A,FALSE,"Costs"}</definedName>
    <definedName name="wrn.Distribution._.Economics." hidden="1">{#N/A,#N/A,FALSE,"Draw";#N/A,#N/A,FALSE,"PROFORMA";#N/A,#N/A,FALSE,"Assumptions";#N/A,#N/A,FALSE,"Costs"}</definedName>
    <definedName name="wrn.Downside." localSheetId="1" hidden="1">{"Downside",#N/A,FALSE,"Downside"}</definedName>
    <definedName name="wrn.Downside." localSheetId="18" hidden="1">{"Downside",#N/A,FALSE,"Downside"}</definedName>
    <definedName name="wrn.Downside." localSheetId="12" hidden="1">{"Downside",#N/A,FALSE,"Downside"}</definedName>
    <definedName name="wrn.Downside." localSheetId="6" hidden="1">{"Downside",#N/A,FALSE,"Downside"}</definedName>
    <definedName name="wrn.Downside." localSheetId="0" hidden="1">{"Downside",#N/A,FALSE,"Downside"}</definedName>
    <definedName name="wrn.Downside." hidden="1">{"Downside",#N/A,FALSE,"Downside"}</definedName>
    <definedName name="wrn.dtl.schedules" localSheetId="1" hidden="1">{"ACCOUNT DETAIL",#N/A,FALSE,"SCHEDULE E";"ACCOUNT DETAIL",#N/A,FALSE,"SCHEDULE G";"ACCOUNT DETAIL",#N/A,FALSE,"SCHEDULE H";"ACCOUNT DETAIL",#N/A,FALSE,"SCHEDULE I"}</definedName>
    <definedName name="wrn.dtl.schedules" localSheetId="18" hidden="1">{"ACCOUNT DETAIL",#N/A,FALSE,"SCHEDULE E";"ACCOUNT DETAIL",#N/A,FALSE,"SCHEDULE G";"ACCOUNT DETAIL",#N/A,FALSE,"SCHEDULE H";"ACCOUNT DETAIL",#N/A,FALSE,"SCHEDULE I"}</definedName>
    <definedName name="wrn.dtl.schedules" localSheetId="12" hidden="1">{"ACCOUNT DETAIL",#N/A,FALSE,"SCHEDULE E";"ACCOUNT DETAIL",#N/A,FALSE,"SCHEDULE G";"ACCOUNT DETAIL",#N/A,FALSE,"SCHEDULE H";"ACCOUNT DETAIL",#N/A,FALSE,"SCHEDULE I"}</definedName>
    <definedName name="wrn.dtl.schedules" localSheetId="6" hidden="1">{"ACCOUNT DETAIL",#N/A,FALSE,"SCHEDULE E";"ACCOUNT DETAIL",#N/A,FALSE,"SCHEDULE G";"ACCOUNT DETAIL",#N/A,FALSE,"SCHEDULE H";"ACCOUNT DETAIL",#N/A,FALSE,"SCHEDULE I"}</definedName>
    <definedName name="wrn.dtl.schedules" localSheetId="0" hidden="1">{"ACCOUNT DETAIL",#N/A,FALSE,"SCHEDULE E";"ACCOUNT DETAIL",#N/A,FALSE,"SCHEDULE G";"ACCOUNT DETAIL",#N/A,FALSE,"SCHEDULE H";"ACCOUNT DETAIL",#N/A,FALSE,"SCHEDULE I"}</definedName>
    <definedName name="wrn.dtl.schedules" hidden="1">{"ACCOUNT DETAIL",#N/A,FALSE,"SCHEDULE E";"ACCOUNT DETAIL",#N/A,FALSE,"SCHEDULE G";"ACCOUNT DETAIL",#N/A,FALSE,"SCHEDULE H";"ACCOUNT DETAIL",#N/A,FALSE,"SCHEDULE I"}</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 localSheetId="1" hidden="1">{"eb1",#N/A,TRUE,"E-B (R)";"eb2",#N/A,TRUE,"E-B (R)"}</definedName>
    <definedName name="wrn.EB." localSheetId="15" hidden="1">{"eb1",#N/A,TRUE,"E-B (R)";"eb2",#N/A,TRUE,"E-B (R)"}</definedName>
    <definedName name="wrn.EB." localSheetId="17" hidden="1">{"eb1",#N/A,TRUE,"E-B (R)";"eb2",#N/A,TRUE,"E-B (R)"}</definedName>
    <definedName name="wrn.EB." localSheetId="18" hidden="1">{"eb1",#N/A,TRUE,"E-B (R)";"eb2",#N/A,TRUE,"E-B (R)"}</definedName>
    <definedName name="wrn.EB." localSheetId="9" hidden="1">{"eb1",#N/A,TRUE,"E-B (R)";"eb2",#N/A,TRUE,"E-B (R)"}</definedName>
    <definedName name="wrn.EB." localSheetId="11" hidden="1">{"eb1",#N/A,TRUE,"E-B (R)";"eb2",#N/A,TRUE,"E-B (R)"}</definedName>
    <definedName name="wrn.EB." localSheetId="12" hidden="1">{"eb1",#N/A,TRUE,"E-B (R)";"eb2",#N/A,TRUE,"E-B (R)"}</definedName>
    <definedName name="wrn.EB." localSheetId="3" hidden="1">{"eb1",#N/A,TRUE,"E-B (R)";"eb2",#N/A,TRUE,"E-B (R)"}</definedName>
    <definedName name="wrn.EB." localSheetId="5" hidden="1">{"eb1",#N/A,TRUE,"E-B (R)";"eb2",#N/A,TRUE,"E-B (R)"}</definedName>
    <definedName name="wrn.EB." localSheetId="6" hidden="1">{"eb1",#N/A,TRUE,"E-B (R)";"eb2",#N/A,TRUE,"E-B (R)"}</definedName>
    <definedName name="wrn.EB." localSheetId="0" hidden="1">{"eb1",#N/A,TRUE,"E-B (R)";"eb2",#N/A,TRUE,"E-B (R)"}</definedName>
    <definedName name="wrn.EB." hidden="1">{"eb1",#N/A,TRUE,"E-B (R)";"eb2",#N/A,TRUE,"E-B (R)"}</definedName>
    <definedName name="wrn.EC1." localSheetId="1" hidden="1">{"eca",#N/A,TRUE,"E-C1 (R)";"ecb",#N/A,TRUE,"E-C1 (R)"}</definedName>
    <definedName name="wrn.EC1." localSheetId="15" hidden="1">{"eca",#N/A,TRUE,"E-C1 (R)";"ecb",#N/A,TRUE,"E-C1 (R)"}</definedName>
    <definedName name="wrn.EC1." localSheetId="17" hidden="1">{"eca",#N/A,TRUE,"E-C1 (R)";"ecb",#N/A,TRUE,"E-C1 (R)"}</definedName>
    <definedName name="wrn.EC1." localSheetId="18" hidden="1">{"eca",#N/A,TRUE,"E-C1 (R)";"ecb",#N/A,TRUE,"E-C1 (R)"}</definedName>
    <definedName name="wrn.EC1." localSheetId="9" hidden="1">{"eca",#N/A,TRUE,"E-C1 (R)";"ecb",#N/A,TRUE,"E-C1 (R)"}</definedName>
    <definedName name="wrn.EC1." localSheetId="11" hidden="1">{"eca",#N/A,TRUE,"E-C1 (R)";"ecb",#N/A,TRUE,"E-C1 (R)"}</definedName>
    <definedName name="wrn.EC1." localSheetId="12" hidden="1">{"eca",#N/A,TRUE,"E-C1 (R)";"ecb",#N/A,TRUE,"E-C1 (R)"}</definedName>
    <definedName name="wrn.EC1." localSheetId="3" hidden="1">{"eca",#N/A,TRUE,"E-C1 (R)";"ecb",#N/A,TRUE,"E-C1 (R)"}</definedName>
    <definedName name="wrn.EC1." localSheetId="5" hidden="1">{"eca",#N/A,TRUE,"E-C1 (R)";"ecb",#N/A,TRUE,"E-C1 (R)"}</definedName>
    <definedName name="wrn.EC1." localSheetId="6" hidden="1">{"eca",#N/A,TRUE,"E-C1 (R)";"ecb",#N/A,TRUE,"E-C1 (R)"}</definedName>
    <definedName name="wrn.EC1." localSheetId="0" hidden="1">{"eca",#N/A,TRUE,"E-C1 (R)";"ecb",#N/A,TRUE,"E-C1 (R)"}</definedName>
    <definedName name="wrn.EC1." hidden="1">{"eca",#N/A,TRUE,"E-C1 (R)";"ecb",#N/A,TRUE,"E-C1 (R)"}</definedName>
    <definedName name="wrn.ED." localSheetId="1" hidden="1">{"ed1",#N/A,TRUE,"E-D";"ed2",#N/A,TRUE,"E-D"}</definedName>
    <definedName name="wrn.ED." localSheetId="15" hidden="1">{"ed1",#N/A,TRUE,"E-D";"ed2",#N/A,TRUE,"E-D"}</definedName>
    <definedName name="wrn.ED." localSheetId="17" hidden="1">{"ed1",#N/A,TRUE,"E-D";"ed2",#N/A,TRUE,"E-D"}</definedName>
    <definedName name="wrn.ED." localSheetId="18" hidden="1">{"ed1",#N/A,TRUE,"E-D";"ed2",#N/A,TRUE,"E-D"}</definedName>
    <definedName name="wrn.ED." localSheetId="9" hidden="1">{"ed1",#N/A,TRUE,"E-D";"ed2",#N/A,TRUE,"E-D"}</definedName>
    <definedName name="wrn.ED." localSheetId="11" hidden="1">{"ed1",#N/A,TRUE,"E-D";"ed2",#N/A,TRUE,"E-D"}</definedName>
    <definedName name="wrn.ED." localSheetId="12" hidden="1">{"ed1",#N/A,TRUE,"E-D";"ed2",#N/A,TRUE,"E-D"}</definedName>
    <definedName name="wrn.ED." localSheetId="3" hidden="1">{"ed1",#N/A,TRUE,"E-D";"ed2",#N/A,TRUE,"E-D"}</definedName>
    <definedName name="wrn.ED." localSheetId="5" hidden="1">{"ed1",#N/A,TRUE,"E-D";"ed2",#N/A,TRUE,"E-D"}</definedName>
    <definedName name="wrn.ED." localSheetId="6" hidden="1">{"ed1",#N/A,TRUE,"E-D";"ed2",#N/A,TRUE,"E-D"}</definedName>
    <definedName name="wrn.ED." localSheetId="0" hidden="1">{"ed1",#N/A,TRUE,"E-D";"ed2",#N/A,TRUE,"E-D"}</definedName>
    <definedName name="wrn.ED." hidden="1">{"ed1",#N/A,TRUE,"E-D";"ed2",#N/A,TRUE,"E-D"}</definedName>
    <definedName name="wrn.Engineering." localSheetId="1" hidden="1">{#N/A,#N/A,FALSE,"ENGINEERING"}</definedName>
    <definedName name="wrn.Engineering." localSheetId="18" hidden="1">{#N/A,#N/A,FALSE,"ENGINEERING"}</definedName>
    <definedName name="wrn.Engineering." localSheetId="12" hidden="1">{#N/A,#N/A,FALSE,"ENGINEERING"}</definedName>
    <definedName name="wrn.Engineering." localSheetId="6" hidden="1">{#N/A,#N/A,FALSE,"ENGINEERING"}</definedName>
    <definedName name="wrn.Engineering." localSheetId="0" hidden="1">{#N/A,#N/A,FALSE,"ENGINEERING"}</definedName>
    <definedName name="wrn.Engineering." hidden="1">{#N/A,#N/A,FALSE,"ENGINEERING"}</definedName>
    <definedName name="wrn.Entire._.Package." localSheetId="1" hidden="1">{"Summary",#N/A,FALSE,"Assumptions";"Development 1 2",#N/A,FALSE,"Budget";"Operating Income",#N/A,FALSE,"Budget"}</definedName>
    <definedName name="wrn.Entire._.Package." localSheetId="18" hidden="1">{"Summary",#N/A,FALSE,"Assumptions";"Development 1 2",#N/A,FALSE,"Budget";"Operating Income",#N/A,FALSE,"Budget"}</definedName>
    <definedName name="wrn.Entire._.Package." localSheetId="12" hidden="1">{"Summary",#N/A,FALSE,"Assumptions";"Development 1 2",#N/A,FALSE,"Budget";"Operating Income",#N/A,FALSE,"Budget"}</definedName>
    <definedName name="wrn.Entire._.Package." localSheetId="6" hidden="1">{"Summary",#N/A,FALSE,"Assumptions";"Development 1 2",#N/A,FALSE,"Budget";"Operating Income",#N/A,FALSE,"Budget"}</definedName>
    <definedName name="wrn.Entire._.Package." localSheetId="0" hidden="1">{"Summary",#N/A,FALSE,"Assumptions";"Development 1 2",#N/A,FALSE,"Budget";"Operating Income",#N/A,FALSE,"Budget"}</definedName>
    <definedName name="wrn.Entire._.Package." hidden="1">{"Summary",#N/A,FALSE,"Assumptions";"Development 1 2",#N/A,FALSE,"Budget";"Operating Income",#N/A,FALSE,"Budget"}</definedName>
    <definedName name="wrn.Environmental." localSheetId="1" hidden="1">{#N/A,#N/A,FALSE,"ENVIRONMENTAL"}</definedName>
    <definedName name="wrn.Environmental." localSheetId="18" hidden="1">{#N/A,#N/A,FALSE,"ENVIRONMENTAL"}</definedName>
    <definedName name="wrn.Environmental." localSheetId="12" hidden="1">{#N/A,#N/A,FALSE,"ENVIRONMENTAL"}</definedName>
    <definedName name="wrn.Environmental." localSheetId="6" hidden="1">{#N/A,#N/A,FALSE,"ENVIRONMENTAL"}</definedName>
    <definedName name="wrn.Environmental." localSheetId="0" hidden="1">{#N/A,#N/A,FALSE,"ENVIRONMENTAL"}</definedName>
    <definedName name="wrn.Environmental." hidden="1">{#N/A,#N/A,FALSE,"ENVIRONMENTAL"}</definedName>
    <definedName name="wrn.equity." localSheetId="1" hidden="1">{#N/A,#N/A,FALSE,"Cover";#N/A,#N/A,FALSE,"Equity Sum";#N/A,#N/A,FALSE,"Constr Phase";#N/A,#N/A,FALSE,"Graph";#N/A,#N/A,FALSE,"Proforma";#N/A,#N/A,FALSE,"SQFT";#N/A,#N/A,FALSE,"TDC";#N/A,#N/A,FALSE,"Loan";#N/A,#N/A,FALSE,"Start Costs";#N/A,#N/A,FALSE,"Oper Exp";#N/A,#N/A,FALSE,"Grid"}</definedName>
    <definedName name="wrn.equity." localSheetId="0" hidden="1">{#N/A,#N/A,FALSE,"Cover";#N/A,#N/A,FALSE,"Equity Sum";#N/A,#N/A,FALSE,"Constr Phase";#N/A,#N/A,FALSE,"Graph";#N/A,#N/A,FALSE,"Proforma";#N/A,#N/A,FALSE,"SQFT";#N/A,#N/A,FALSE,"TDC";#N/A,#N/A,FALSE,"Loan";#N/A,#N/A,FALSE,"Start Costs";#N/A,#N/A,FALSE,"Oper Exp";#N/A,#N/A,FALSE,"Grid"}</definedName>
    <definedName name="wrn.equity." hidden="1">{#N/A,#N/A,FALSE,"Cover";#N/A,#N/A,FALSE,"Equity Sum";#N/A,#N/A,FALSE,"Constr Phase";#N/A,#N/A,FALSE,"Graph";#N/A,#N/A,FALSE,"Proforma";#N/A,#N/A,FALSE,"SQFT";#N/A,#N/A,FALSE,"TDC";#N/A,#N/A,FALSE,"Loan";#N/A,#N/A,FALSE,"Start Costs";#N/A,#N/A,FALSE,"Oper Exp";#N/A,#N/A,FALSE,"Grid"}</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cavation." localSheetId="1" hidden="1">{"excavation",#N/A,FALSE,"DETAIL.XLS"}</definedName>
    <definedName name="wrn.Excavation." localSheetId="0" hidden="1">{"excavation",#N/A,FALSE,"DETAIL.XLS"}</definedName>
    <definedName name="wrn.Excavation." hidden="1">{"excavation",#N/A,FALSE,"DETAIL.XLS"}</definedName>
    <definedName name="wrn.Exec._.Summary." localSheetId="1" hidden="1">{#N/A,#N/A,FALSE,"Index"}</definedName>
    <definedName name="wrn.Exec._.Summary." localSheetId="18" hidden="1">{#N/A,#N/A,FALSE,"Index"}</definedName>
    <definedName name="wrn.Exec._.Summary." localSheetId="12" hidden="1">{#N/A,#N/A,FALSE,"Index"}</definedName>
    <definedName name="wrn.Exec._.Summary." localSheetId="6" hidden="1">{#N/A,#N/A,FALSE,"Index"}</definedName>
    <definedName name="wrn.Exec._.Summary." localSheetId="0" hidden="1">{#N/A,#N/A,FALSE,"Index"}</definedName>
    <definedName name="wrn.Exec._.Summary." hidden="1">{#N/A,#N/A,FALSE,"Index"}</definedName>
    <definedName name="wrn.Executive._.Summary._.Reports." localSheetId="1" hidden="1">{"Estimated Proforma (Prelim. Proforma)",#N/A,TRUE,"Prelim. Proforma";"Summary Cash Flow Grid",#N/A,TRUE,"Cash Flow Grid";"Final Proforma (Final Proforma)",#N/A,TRUE,"Final Proforma";"Cash Flow Graph (Cash Flow Graphic)",#N/A,TRUE,"Cash Flow Graphic"}</definedName>
    <definedName name="wrn.Executive._.Summary._.Reports." localSheetId="0" hidden="1">{"Estimated Proforma (Prelim. Proforma)",#N/A,TRUE,"Prelim. Proforma";"Summary Cash Flow Grid",#N/A,TRUE,"Cash Flow Grid";"Final Proforma (Final Proforma)",#N/A,TRUE,"Final Proforma";"Cash Flow Graph (Cash Flow Graphic)",#N/A,TRUE,"Cash Flow Graphic"}</definedName>
    <definedName name="wrn.Executive._.Summary._.Reports." hidden="1">{"Estimated Proforma (Prelim. Proforma)",#N/A,TRUE,"Prelim. Proforma";"Summary Cash Flow Grid",#N/A,TRUE,"Cash Flow Grid";"Final Proforma (Final Proforma)",#N/A,TRUE,"Final Proforma";"Cash Flow Graph (Cash Flow Graphic)",#N/A,TRUE,"Cash Flow Graphic"}</definedName>
    <definedName name="wrn.Exhibits." localSheetId="1" hidden="1">{#N/A,#N/A,FALSE,"Historical";#N/A,#N/A,FALSE,"Adjusted";#N/A,#N/A,FALSE,"CAM Alloc.";#N/A,#N/A,FALSE,"Projected CAM"}</definedName>
    <definedName name="wrn.Exhibits." localSheetId="0" hidden="1">{#N/A,#N/A,FALSE,"Historical";#N/A,#N/A,FALSE,"Adjusted";#N/A,#N/A,FALSE,"CAM Alloc.";#N/A,#N/A,FALSE,"Projected CAM"}</definedName>
    <definedName name="wrn.Exhibits." hidden="1">{#N/A,#N/A,FALSE,"Historical";#N/A,#N/A,FALSE,"Adjusted";#N/A,#N/A,FALSE,"CAM Alloc.";#N/A,#N/A,FALSE,"Projected CAM"}</definedName>
    <definedName name="wrn.ExitAndSalesAssumptions." localSheetId="1" hidden="1">{#N/A,#N/A,FALSE,"ExitStratigy"}</definedName>
    <definedName name="wrn.ExitAndSalesAssumptions." localSheetId="18" hidden="1">{#N/A,#N/A,FALSE,"ExitStratigy"}</definedName>
    <definedName name="wrn.ExitAndSalesAssumptions." localSheetId="12" hidden="1">{#N/A,#N/A,FALSE,"ExitStratigy"}</definedName>
    <definedName name="wrn.ExitAndSalesAssumptions." localSheetId="6" hidden="1">{#N/A,#N/A,FALSE,"ExitStratigy"}</definedName>
    <definedName name="wrn.ExitAndSalesAssumptions." localSheetId="0" hidden="1">{#N/A,#N/A,FALSE,"ExitStratigy"}</definedName>
    <definedName name="wrn.ExitAndSalesAssumptions." hidden="1">{#N/A,#N/A,FALSE,"ExitStratigy"}</definedName>
    <definedName name="wrn.EXPENSE." localSheetId="1" hidden="1">{#N/A,#N/A,FALSE,"Common Area Accrual";#N/A,#N/A,FALSE,"Unit One LaSalle";#N/A,#N/A,FALSE,"Unit One CW";#N/A,#N/A,FALSE,"Unit One LaSallle + C &amp; W";#N/A,#N/A,FALSE,"Consolidated Accrual"}</definedName>
    <definedName name="wrn.EXPENSE." localSheetId="0" hidden="1">{#N/A,#N/A,FALSE,"Common Area Accrual";#N/A,#N/A,FALSE,"Unit One LaSalle";#N/A,#N/A,FALSE,"Unit One CW";#N/A,#N/A,FALSE,"Unit One LaSallle + C &amp; W";#N/A,#N/A,FALSE,"Consolidated Accrual"}</definedName>
    <definedName name="wrn.EXPENSE." hidden="1">{#N/A,#N/A,FALSE,"Common Area Accrual";#N/A,#N/A,FALSE,"Unit One LaSalle";#N/A,#N/A,FALSE,"Unit One CW";#N/A,#N/A,FALSE,"Unit One LaSallle + C &amp; W";#N/A,#N/A,FALSE,"Consolidated Accrual"}</definedName>
    <definedName name="wrn.Expense._.Detail." localSheetId="1" hidden="1">{#N/A,#N/A,FALSE,"Common Area Accrual";#N/A,#N/A,FALSE,"Unit One LaSalle";#N/A,#N/A,FALSE,"Unit One CW";#N/A,#N/A,FALSE,"Unit One LaSalle + C &amp; W";#N/A,#N/A,FALSE,"Consolidated Accrual"}</definedName>
    <definedName name="wrn.Expense._.Detail." localSheetId="0" hidden="1">{#N/A,#N/A,FALSE,"Common Area Accrual";#N/A,#N/A,FALSE,"Unit One LaSalle";#N/A,#N/A,FALSE,"Unit One CW";#N/A,#N/A,FALSE,"Unit One LaSalle + C &amp; W";#N/A,#N/A,FALSE,"Consolidated Accrual"}</definedName>
    <definedName name="wrn.Expense._.Detail." hidden="1">{#N/A,#N/A,FALSE,"Common Area Accrual";#N/A,#N/A,FALSE,"Unit One LaSalle";#N/A,#N/A,FALSE,"Unit One CW";#N/A,#N/A,FALSE,"Unit One LaSalle + C &amp; W";#N/A,#N/A,FALSE,"Consolidated Accrual"}</definedName>
    <definedName name="wrn.Exterior._.Wall." localSheetId="1" hidden="1">{#N/A,#N/A,FALSE,"Paramters";"print range",#N/A,FALSE,"GSF.XLS";"exterior wall",#N/A,FALSE,"DETAIL.XLS"}</definedName>
    <definedName name="wrn.Exterior._.Wall." localSheetId="0" hidden="1">{#N/A,#N/A,FALSE,"Paramters";"print range",#N/A,FALSE,"GSF.XLS";"exterior wall",#N/A,FALSE,"DETAIL.XLS"}</definedName>
    <definedName name="wrn.Exterior._.Wall." hidden="1">{#N/A,#N/A,FALSE,"Paramters";"print range",#N/A,FALSE,"GSF.XLS";"exterior wall",#N/A,FALSE,"DETAIL.XLS"}</definedName>
    <definedName name="wrn.External._.Report__detail._.hidden." localSheetId="1" hidden="1">{"CREELP external",#N/A,FALSE,"CREELP";#N/A,#N/A,FALSE,"Funding 1 &amp; 2";#N/A,#N/A,FALSE,"Funding 8"}</definedName>
    <definedName name="wrn.External._.Report__detail._.hidden." localSheetId="0" hidden="1">{"CREELP external",#N/A,FALSE,"CREELP";#N/A,#N/A,FALSE,"Funding 1 &amp; 2";#N/A,#N/A,FALSE,"Funding 8"}</definedName>
    <definedName name="wrn.External._.Report__detail._.hidden." hidden="1">{"CREELP external",#N/A,FALSE,"CREELP";#N/A,#N/A,FALSE,"Funding 1 &amp; 2";#N/A,#N/A,FALSE,"Funding 8"}</definedName>
    <definedName name="wrn.Fair._.Share._.Calcs." localSheetId="1" hidden="1">{#N/A,#N/A,FALSE,"Fair Share"}</definedName>
    <definedName name="wrn.Fair._.Share._.Calcs." localSheetId="0" hidden="1">{#N/A,#N/A,FALSE,"Fair Share"}</definedName>
    <definedName name="wrn.Fair._.Share._.Calcs." hidden="1">{#N/A,#N/A,FALSE,"Fair Share"}</definedName>
    <definedName name="wrn.FCB." localSheetId="1" hidden="1">{"FCB_ALL",#N/A,FALSE,"FCB"}</definedName>
    <definedName name="wrn.FCB." localSheetId="18" hidden="1">{"FCB_ALL",#N/A,FALSE,"FCB"}</definedName>
    <definedName name="wrn.FCB." localSheetId="12" hidden="1">{"FCB_ALL",#N/A,FALSE,"FCB"}</definedName>
    <definedName name="wrn.FCB." localSheetId="6" hidden="1">{"FCB_ALL",#N/A,FALSE,"FCB"}</definedName>
    <definedName name="wrn.FCB." localSheetId="0" hidden="1">{"FCB_ALL",#N/A,FALSE,"FCB"}</definedName>
    <definedName name="wrn.FCB." hidden="1">{"FCB_ALL",#N/A,FALSE,"FCB"}</definedName>
    <definedName name="wrn.fcb._dcf" localSheetId="1" hidden="1">{"FCB_ALL",#N/A,FALSE,"FCB"}</definedName>
    <definedName name="wrn.fcb._dcf" localSheetId="0" hidden="1">{"FCB_ALL",#N/A,FALSE,"FCB"}</definedName>
    <definedName name="wrn.fcb._dcf" hidden="1">{"FCB_ALL",#N/A,FALSE,"FCB"}</definedName>
    <definedName name="wrn.fcb2" localSheetId="1" hidden="1">{"FCB_ALL",#N/A,FALSE,"FCB"}</definedName>
    <definedName name="wrn.fcb2" localSheetId="18" hidden="1">{"FCB_ALL",#N/A,FALSE,"FCB"}</definedName>
    <definedName name="wrn.fcb2" localSheetId="12" hidden="1">{"FCB_ALL",#N/A,FALSE,"FCB"}</definedName>
    <definedName name="wrn.fcb2" localSheetId="6" hidden="1">{"FCB_ALL",#N/A,FALSE,"FCB"}</definedName>
    <definedName name="wrn.fcb2" localSheetId="0" hidden="1">{"FCB_ALL",#N/A,FALSE,"FCB"}</definedName>
    <definedName name="wrn.fcb2" hidden="1">{"FCB_ALL",#N/A,FALSE,"FCB"}</definedName>
    <definedName name="wrn.fcb2_dcf" localSheetId="1" hidden="1">{"FCB_ALL",#N/A,FALSE,"FCB"}</definedName>
    <definedName name="wrn.fcb2_dcf" localSheetId="0" hidden="1">{"FCB_ALL",#N/A,FALSE,"FCB"}</definedName>
    <definedName name="wrn.fcb2_dcf" hidden="1">{"FCB_ALL",#N/A,FALSE,"FCB"}</definedName>
    <definedName name="wrn.FCG." localSheetId="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localSheetId="0"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Express." localSheetId="1"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 localSheetId="0"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1"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 localSheetId="0"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eb98." localSheetId="1" hidden="1">{"sheet a",#N/A,FALSE,"A";"2 9 casflow",#N/A,FALSE,"B"}</definedName>
    <definedName name="wrn.Feb98." localSheetId="18" hidden="1">{"sheet a",#N/A,FALSE,"A";"2 9 casflow",#N/A,FALSE,"B"}</definedName>
    <definedName name="wrn.Feb98." localSheetId="12" hidden="1">{"sheet a",#N/A,FALSE,"A";"2 9 casflow",#N/A,FALSE,"B"}</definedName>
    <definedName name="wrn.Feb98." localSheetId="6" hidden="1">{"sheet a",#N/A,FALSE,"A";"2 9 casflow",#N/A,FALSE,"B"}</definedName>
    <definedName name="wrn.Feb98." localSheetId="0" hidden="1">{"sheet a",#N/A,FALSE,"A";"2 9 casflow",#N/A,FALSE,"B"}</definedName>
    <definedName name="wrn.Feb98." hidden="1">{"sheet a",#N/A,FALSE,"A";"2 9 casflow",#N/A,FALSE,"B"}</definedName>
    <definedName name="wrn.Filter." localSheetId="1" hidden="1">{#N/A,#N/A,FALSE,"Assump2";#N/A,#N/A,FALSE,"Income2";#N/A,#N/A,FALSE,"Balance2";#N/A,#N/A,FALSE,"DCF Filter";#N/A,#N/A,FALSE,"Trans Assump2";#N/A,#N/A,FALSE,"Combined Income2";#N/A,#N/A,FALSE,"Combined Balance2"}</definedName>
    <definedName name="wrn.Filter." localSheetId="0"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1"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 localSheetId="0"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_.Output." localSheetId="1" hidden="1">{#N/A,#N/A,FALSE,"Final Output"}</definedName>
    <definedName name="wrn.Final._.Output." localSheetId="0" hidden="1">{#N/A,#N/A,FALSE,"Final Output"}</definedName>
    <definedName name="wrn.Final._.Output." hidden="1">{#N/A,#N/A,FALSE,"Final Output"}</definedName>
    <definedName name="wrn.FinalMort." localSheetId="1"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lMort." localSheetId="0"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lMo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Financial._.Statements." localSheetId="1" hidden="1">{#N/A,#N/A,FALSE,"BS";#N/A,#N/A,FALSE,"IS";#N/A,#N/A,FALSE,"CF";#N/A,#N/A,FALSE,"EXP";#N/A,#N/A,FALSE,"FURN";#N/A,#N/A,FALSE,"MANNOI"}</definedName>
    <definedName name="wrn.Financial._.Statements." localSheetId="0" hidden="1">{#N/A,#N/A,FALSE,"BS";#N/A,#N/A,FALSE,"IS";#N/A,#N/A,FALSE,"CF";#N/A,#N/A,FALSE,"EXP";#N/A,#N/A,FALSE,"FURN";#N/A,#N/A,FALSE,"MANNOI"}</definedName>
    <definedName name="wrn.Financial._.Statements." hidden="1">{#N/A,#N/A,FALSE,"BS";#N/A,#N/A,FALSE,"IS";#N/A,#N/A,FALSE,"CF";#N/A,#N/A,FALSE,"EXP";#N/A,#N/A,FALSE,"FURN";#N/A,#N/A,FALSE,"MANNOI"}</definedName>
    <definedName name="wrn.Financial._.Summary."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_.Summary."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_.Summary."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2"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2"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3"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3"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3"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4" localSheetId="1"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4" localSheetId="0"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4"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 localSheetId="1" hidden="1">{#N/A,#N/A,TRUE,"Income Statement";#N/A,#N/A,TRUE,"Balance Sheet";#N/A,#N/A,TRUE,"Cash Flow"}</definedName>
    <definedName name="wrn.Financials." localSheetId="0" hidden="1">{#N/A,#N/A,TRUE,"Income Statement";#N/A,#N/A,TRUE,"Balance Sheet";#N/A,#N/A,TRUE,"Cash Flow"}</definedName>
    <definedName name="wrn.Financials." hidden="1">{#N/A,#N/A,TRUE,"Income Statement";#N/A,#N/A,TRUE,"Balance Sheet";#N/A,#N/A,TRUE,"Cash Flow"}</definedName>
    <definedName name="wrn.Financing." localSheetId="1" hidden="1">{"One",#N/A,FALSE,"Financing";"Two",#N/A,FALSE,"Financing";"Three",#N/A,FALSE,"Financing";"Four",#N/A,FALSE,"Financing"}</definedName>
    <definedName name="wrn.Financing." localSheetId="18" hidden="1">{"One",#N/A,FALSE,"Financing";"Two",#N/A,FALSE,"Financing";"Three",#N/A,FALSE,"Financing";"Four",#N/A,FALSE,"Financing"}</definedName>
    <definedName name="wrn.Financing." localSheetId="12" hidden="1">{"One",#N/A,FALSE,"Financing";"Two",#N/A,FALSE,"Financing";"Three",#N/A,FALSE,"Financing";"Four",#N/A,FALSE,"Financing"}</definedName>
    <definedName name="wrn.Financing." localSheetId="6" hidden="1">{"One",#N/A,FALSE,"Financing";"Two",#N/A,FALSE,"Financing";"Three",#N/A,FALSE,"Financing";"Four",#N/A,FALSE,"Financing"}</definedName>
    <definedName name="wrn.Financing." localSheetId="0" hidden="1">{"One",#N/A,FALSE,"Financing";"Two",#N/A,FALSE,"Financing";"Three",#N/A,FALSE,"Financing";"Four",#N/A,FALSE,"Financing"}</definedName>
    <definedName name="wrn.Financing." hidden="1">{"One",#N/A,FALSE,"Financing";"Two",#N/A,FALSE,"Financing";"Three",#N/A,FALSE,"Financing";"Four",#N/A,FALSE,"Financing"}</definedName>
    <definedName name="wrn.Financing_Assumptions." localSheetId="1" hidden="1">{"One",#N/A,FALSE,"Financing Assumptions";"Two",#N/A,FALSE,"Financing Assumptions";"Three",#N/A,FALSE,"Financing Assumptions";"Four",#N/A,FALSE,"Financing Assumptions"}</definedName>
    <definedName name="wrn.Financing_Assumptions." localSheetId="18" hidden="1">{"One",#N/A,FALSE,"Financing Assumptions";"Two",#N/A,FALSE,"Financing Assumptions";"Three",#N/A,FALSE,"Financing Assumptions";"Four",#N/A,FALSE,"Financing Assumptions"}</definedName>
    <definedName name="wrn.Financing_Assumptions." localSheetId="12" hidden="1">{"One",#N/A,FALSE,"Financing Assumptions";"Two",#N/A,FALSE,"Financing Assumptions";"Three",#N/A,FALSE,"Financing Assumptions";"Four",#N/A,FALSE,"Financing Assumptions"}</definedName>
    <definedName name="wrn.Financing_Assumptions." localSheetId="6" hidden="1">{"One",#N/A,FALSE,"Financing Assumptions";"Two",#N/A,FALSE,"Financing Assumptions";"Three",#N/A,FALSE,"Financing Assumptions";"Four",#N/A,FALSE,"Financing Assumptions"}</definedName>
    <definedName name="wrn.Financing_Assumptions." localSheetId="0" hidden="1">{"One",#N/A,FALSE,"Financing Assumptions";"Two",#N/A,FALSE,"Financing Assumptions";"Three",#N/A,FALSE,"Financing Assumptions";"Four",#N/A,FALSE,"Financing Assumptions"}</definedName>
    <definedName name="wrn.Financing_Assumptions." hidden="1">{"One",#N/A,FALSE,"Financing Assumptions";"Two",#N/A,FALSE,"Financing Assumptions";"Three",#N/A,FALSE,"Financing Assumptions";"Four",#N/A,FALSE,"Financing Assumptions"}</definedName>
    <definedName name="wrn.first2." localSheetId="1" hidden="1">{#N/A,#N/A,FALSE,"sum-don";#N/A,#N/A,FALSE,"inc-don"}</definedName>
    <definedName name="wrn.first2." localSheetId="0" hidden="1">{#N/A,#N/A,FALSE,"sum-don";#N/A,#N/A,FALSE,"inc-don"}</definedName>
    <definedName name="wrn.first2." hidden="1">{#N/A,#N/A,FALSE,"sum-don";#N/A,#N/A,FALSE,"inc-don"}</definedName>
    <definedName name="wrn.first3." localSheetId="1" hidden="1">{#N/A,#N/A,FALSE,"Summary";#N/A,#N/A,FALSE,"proj1";#N/A,#N/A,FALSE,"proj2"}</definedName>
    <definedName name="wrn.first3." localSheetId="0" hidden="1">{#N/A,#N/A,FALSE,"Summary";#N/A,#N/A,FALSE,"proj1";#N/A,#N/A,FALSE,"proj2"}</definedName>
    <definedName name="wrn.first3." hidden="1">{#N/A,#N/A,FALSE,"Summary";#N/A,#N/A,FALSE,"proj1";#N/A,#N/A,FALSE,"proj2"}</definedName>
    <definedName name="wrn.first4." localSheetId="1" hidden="1">{#N/A,#N/A,FALSE,"Summary";#N/A,#N/A,FALSE,"proj1";#N/A,#N/A,FALSE,"proj2";#N/A,#N/A,FALSE,"DCF"}</definedName>
    <definedName name="wrn.first4." localSheetId="0" hidden="1">{#N/A,#N/A,FALSE,"Summary";#N/A,#N/A,FALSE,"proj1";#N/A,#N/A,FALSE,"proj2";#N/A,#N/A,FALSE,"DCF"}</definedName>
    <definedName name="wrn.first4." hidden="1">{#N/A,#N/A,FALSE,"Summary";#N/A,#N/A,FALSE,"proj1";#N/A,#N/A,FALSE,"proj2";#N/A,#N/A,FALSE,"DCF"}</definedName>
    <definedName name="wrn.Five._.Year._.Proforma._.with._.Mortgages." localSheetId="1" hidden="1">{"summary",#N/A,TRUE,"SUMMARY";"rents",#N/A,TRUE,"RENTS";"costs",#N/A,TRUE,"COSTS";#N/A,#N/A,TRUE,"ADJUST";"mortgages",#N/A,TRUE,"FINANCING";"base",#N/A,TRUE,"PROJECTIONS";"five",#N/A,TRUE,"PROJECTIONS"}</definedName>
    <definedName name="wrn.Five._.Year._.Proforma._.with._.Mortgages." localSheetId="0" hidden="1">{"summary",#N/A,TRUE,"SUMMARY";"rents",#N/A,TRUE,"RENTS";"costs",#N/A,TRUE,"COSTS";#N/A,#N/A,TRUE,"ADJUST";"mortgages",#N/A,TRUE,"FINANCING";"base",#N/A,TRUE,"PROJECTIONS";"five",#N/A,TRUE,"PROJECTIONS"}</definedName>
    <definedName name="wrn.Five._.Year._.Proforma._.with._.Mortgages." hidden="1">{"summary",#N/A,TRUE,"SUMMARY";"rents",#N/A,TRUE,"RENTS";"costs",#N/A,TRUE,"COSTS";#N/A,#N/A,TRUE,"ADJUST";"mortgages",#N/A,TRUE,"FINANCING";"base",#N/A,TRUE,"PROJECTIONS";"five",#N/A,TRUE,"PROJECTIONS"}</definedName>
    <definedName name="wrn.Fmgmtfee." localSheetId="1" hidden="1">{#N/A,#N/A,FALSE,"Fmgmtfee"}</definedName>
    <definedName name="wrn.Fmgmtfee." localSheetId="0" hidden="1">{#N/A,#N/A,FALSE,"Fmgmtfee"}</definedName>
    <definedName name="wrn.Fmgmtfee." hidden="1">{#N/A,#N/A,FALSE,"Fmgmtfee"}</definedName>
    <definedName name="wrn.FOschedules." localSheetId="1" hidden="1">{"FOschedule1",#N/A,FALSE,"Sheet1";"FOschedule2",#N/A,FALSE,"Sheet1";"FOschedule3",#N/A,FALSE,"Sheet1"}</definedName>
    <definedName name="wrn.FOschedules." localSheetId="18" hidden="1">{"FOschedule1",#N/A,FALSE,"Sheet1";"FOschedule2",#N/A,FALSE,"Sheet1";"FOschedule3",#N/A,FALSE,"Sheet1"}</definedName>
    <definedName name="wrn.FOschedules." localSheetId="12" hidden="1">{"FOschedule1",#N/A,FALSE,"Sheet1";"FOschedule2",#N/A,FALSE,"Sheet1";"FOschedule3",#N/A,FALSE,"Sheet1"}</definedName>
    <definedName name="wrn.FOschedules." localSheetId="6" hidden="1">{"FOschedule1",#N/A,FALSE,"Sheet1";"FOschedule2",#N/A,FALSE,"Sheet1";"FOschedule3",#N/A,FALSE,"Sheet1"}</definedName>
    <definedName name="wrn.FOschedules." localSheetId="0" hidden="1">{"FOschedule1",#N/A,FALSE,"Sheet1";"FOschedule2",#N/A,FALSE,"Sheet1";"FOschedule3",#N/A,FALSE,"Sheet1"}</definedName>
    <definedName name="wrn.FOschedules." hidden="1">{"FOschedule1",#N/A,FALSE,"Sheet1";"FOschedule2",#N/A,FALSE,"Sheet1";"FOschedule3",#N/A,FALSE,"Sheet1"}</definedName>
    <definedName name="wrn.Full." localSheetId="1" hidden="1">{#N/A,#N/A,TRUE,"Assumptions";#N/A,#N/A,TRUE,"Book Annual";#N/A,#N/A,TRUE,"Tax Annual";#N/A,#N/A,TRUE,"Valuation";#N/A,#N/A,TRUE,"Tax Dep'n";#N/A,#N/A,TRUE,"Book Dep'n";#N/A,#N/A,TRUE,"Monthly"}</definedName>
    <definedName name="wrn.Full." localSheetId="0" hidden="1">{#N/A,#N/A,TRUE,"Assumptions";#N/A,#N/A,TRUE,"Book Annual";#N/A,#N/A,TRUE,"Tax Annual";#N/A,#N/A,TRUE,"Valuation";#N/A,#N/A,TRUE,"Tax Dep'n";#N/A,#N/A,TRUE,"Book Dep'n";#N/A,#N/A,TRUE,"Monthly"}</definedName>
    <definedName name="wrn.Full." hidden="1">{#N/A,#N/A,TRUE,"Assumptions";#N/A,#N/A,TRUE,"Book Annual";#N/A,#N/A,TRUE,"Tax Annual";#N/A,#N/A,TRUE,"Valuation";#N/A,#N/A,TRUE,"Tax Dep'n";#N/A,#N/A,TRUE,"Book Dep'n";#N/A,#N/A,TRUE,"Monthly"}</definedName>
    <definedName name="wrn.Full._.Report" localSheetId="1"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0"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1"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15"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17"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18"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9"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11"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12"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3"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5"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6"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localSheetId="0"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 hidden="1">{#N/A,#N/A,FALSE,"DSCR Sum";#N/A,#N/A,FALSE,"Max  Allocation";#N/A,#N/A,FALSE,"Rent Matrix Max";#N/A,#N/A,FALSE,"Rent Matrix Potential";#N/A,#N/A,FALSE,"Rent Matrix Actual";#N/A,#N/A,FALSE,"Capital Reserve Analysis";#N/A,#N/A,FALSE,"Lake Davis";#N/A,#N/A,FALSE,"Lake Jennie I";#N/A,#N/A,FALSE,"Lake Jennie II";#N/A,#N/A,FALSE,"Gov Man";#N/A,#N/A,FALSE,"Mellonville";#N/A,#N/A,FALSE,"Total"}</definedName>
    <definedName name="wrn.Full._.Report._.of._.All._.Sheets." localSheetId="1"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wrn.Full._.Report._.of._.All._.Sheets." localSheetId="0"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wrn.Full._.Report._.of._.All._.Sheets."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wrn.Full._.Run." localSheetId="1" hidden="1">{#N/A,#N/A,FALSE,"Summary";#N/A,#N/A,FALSE,"Remaining Obligation";#N/A,#N/A,FALSE,"Sublease Income";#N/A,#N/A,FALSE,"New Lease"}</definedName>
    <definedName name="wrn.Full._.Run." localSheetId="0" hidden="1">{#N/A,#N/A,FALSE,"Summary";#N/A,#N/A,FALSE,"Remaining Obligation";#N/A,#N/A,FALSE,"Sublease Income";#N/A,#N/A,FALSE,"New Lease"}</definedName>
    <definedName name="wrn.Full._.Run." hidden="1">{#N/A,#N/A,FALSE,"Summary";#N/A,#N/A,FALSE,"Remaining Obligation";#N/A,#N/A,FALSE,"Sublease Income";#N/A,#N/A,FALSE,"New Lease"}</definedName>
    <definedName name="wrn.Full_Template." localSheetId="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PLN." localSheetId="1" hidden="1">{"FULLPLN",#N/A,FALSE,"Full Yr vs Plan"}</definedName>
    <definedName name="wrn.FULLPLN." localSheetId="0" hidden="1">{"FULLPLN",#N/A,FALSE,"Full Yr vs Plan"}</definedName>
    <definedName name="wrn.FULLPLN." hidden="1">{"FULLPLN",#N/A,FALSE,"Full Yr vs Plan"}</definedName>
    <definedName name="wrn.fullprior." localSheetId="1" hidden="1">{"fullprior",#N/A,FALSE,"Full Yr v Prior"}</definedName>
    <definedName name="wrn.fullprior." localSheetId="0" hidden="1">{"fullprior",#N/A,FALSE,"Full Yr v Prior"}</definedName>
    <definedName name="wrn.fullprior." hidden="1">{"fullprior",#N/A,FALSE,"Full Yr v Prior"}</definedName>
    <definedName name="wrn.Garage." localSheetId="1" hidden="1">{#N/A,#N/A,FALSE,"Garage Assumpt 1";#N/A,#N/A,FALSE,"Garage Op Proj";#N/A,#N/A,FALSE,"Hist I&amp;E";#N/A,#N/A,FALSE,"Garage Lease"}</definedName>
    <definedName name="wrn.Garage." localSheetId="18" hidden="1">{#N/A,#N/A,FALSE,"Garage Assumpt 1";#N/A,#N/A,FALSE,"Garage Op Proj";#N/A,#N/A,FALSE,"Hist I&amp;E";#N/A,#N/A,FALSE,"Garage Lease"}</definedName>
    <definedName name="wrn.Garage." localSheetId="12" hidden="1">{#N/A,#N/A,FALSE,"Garage Assumpt 1";#N/A,#N/A,FALSE,"Garage Op Proj";#N/A,#N/A,FALSE,"Hist I&amp;E";#N/A,#N/A,FALSE,"Garage Lease"}</definedName>
    <definedName name="wrn.Garage." localSheetId="6" hidden="1">{#N/A,#N/A,FALSE,"Garage Assumpt 1";#N/A,#N/A,FALSE,"Garage Op Proj";#N/A,#N/A,FALSE,"Hist I&amp;E";#N/A,#N/A,FALSE,"Garage Lease"}</definedName>
    <definedName name="wrn.Garage." localSheetId="0" hidden="1">{#N/A,#N/A,FALSE,"Garage Assumpt 1";#N/A,#N/A,FALSE,"Garage Op Proj";#N/A,#N/A,FALSE,"Hist I&amp;E";#N/A,#N/A,FALSE,"Garage Lease"}</definedName>
    <definedName name="wrn.Garage." hidden="1">{#N/A,#N/A,FALSE,"Garage Assumpt 1";#N/A,#N/A,FALSE,"Garage Op Proj";#N/A,#N/A,FALSE,"Hist I&amp;E";#N/A,#N/A,FALSE,"Garage Lease"}</definedName>
    <definedName name="wrn.General." localSheetId="1" hidden="1">{"Balance",#N/A,FALSE,"General Assumptions";"Cost",#N/A,FALSE,"General Assumptions";"Working",#N/A,FALSE,"General Assumptions"}</definedName>
    <definedName name="wrn.General." localSheetId="18" hidden="1">{"Balance",#N/A,FALSE,"General Assumptions";"Cost",#N/A,FALSE,"General Assumptions";"Working",#N/A,FALSE,"General Assumptions"}</definedName>
    <definedName name="wrn.General." localSheetId="12" hidden="1">{"Balance",#N/A,FALSE,"General Assumptions";"Cost",#N/A,FALSE,"General Assumptions";"Working",#N/A,FALSE,"General Assumptions"}</definedName>
    <definedName name="wrn.General." localSheetId="6" hidden="1">{"Balance",#N/A,FALSE,"General Assumptions";"Cost",#N/A,FALSE,"General Assumptions";"Working",#N/A,FALSE,"General Assumptions"}</definedName>
    <definedName name="wrn.General." localSheetId="0" hidden="1">{"Balance",#N/A,FALSE,"General Assumptions";"Cost",#N/A,FALSE,"General Assumptions";"Working",#N/A,FALSE,"General Assumptions"}</definedName>
    <definedName name="wrn.General." hidden="1">{"Balance",#N/A,FALSE,"General Assumptions";"Cost",#N/A,FALSE,"General Assumptions";"Working",#N/A,FALSE,"General Assumptions"}</definedName>
    <definedName name="wrn.Golf._.Summary." localSheetId="1" hidden="1">{"View1",#N/A,FALSE,"Golf";"View2",#N/A,FALSE,"Golf";"View3",#N/A,FALSE,"Golf";"View4",#N/A,FALSE,"Golf";"View5",#N/A,FALSE,"Golf";"View6",#N/A,FALSE,"Golf";"View7",#N/A,FALSE,"Golf";"View8",#N/A,FALSE,"Golf";"View9",#N/A,FALSE,"Golf";"View10",#N/A,FALSE,"Golf";"View11",#N/A,FALSE,"Golf";"View12",#N/A,FALSE,"Golf"}</definedName>
    <definedName name="wrn.Golf._.Summary." localSheetId="18" hidden="1">{"View1",#N/A,FALSE,"Golf";"View2",#N/A,FALSE,"Golf";"View3",#N/A,FALSE,"Golf";"View4",#N/A,FALSE,"Golf";"View5",#N/A,FALSE,"Golf";"View6",#N/A,FALSE,"Golf";"View7",#N/A,FALSE,"Golf";"View8",#N/A,FALSE,"Golf";"View9",#N/A,FALSE,"Golf";"View10",#N/A,FALSE,"Golf";"View11",#N/A,FALSE,"Golf";"View12",#N/A,FALSE,"Golf"}</definedName>
    <definedName name="wrn.Golf._.Summary." localSheetId="12" hidden="1">{"View1",#N/A,FALSE,"Golf";"View2",#N/A,FALSE,"Golf";"View3",#N/A,FALSE,"Golf";"View4",#N/A,FALSE,"Golf";"View5",#N/A,FALSE,"Golf";"View6",#N/A,FALSE,"Golf";"View7",#N/A,FALSE,"Golf";"View8",#N/A,FALSE,"Golf";"View9",#N/A,FALSE,"Golf";"View10",#N/A,FALSE,"Golf";"View11",#N/A,FALSE,"Golf";"View12",#N/A,FALSE,"Golf"}</definedName>
    <definedName name="wrn.Golf._.Summary." localSheetId="6" hidden="1">{"View1",#N/A,FALSE,"Golf";"View2",#N/A,FALSE,"Golf";"View3",#N/A,FALSE,"Golf";"View4",#N/A,FALSE,"Golf";"View5",#N/A,FALSE,"Golf";"View6",#N/A,FALSE,"Golf";"View7",#N/A,FALSE,"Golf";"View8",#N/A,FALSE,"Golf";"View9",#N/A,FALSE,"Golf";"View10",#N/A,FALSE,"Golf";"View11",#N/A,FALSE,"Golf";"View12",#N/A,FALSE,"Golf"}</definedName>
    <definedName name="wrn.Golf._.Summary." localSheetId="0" hidden="1">{"View1",#N/A,FALSE,"Golf";"View2",#N/A,FALSE,"Golf";"View3",#N/A,FALSE,"Golf";"View4",#N/A,FALSE,"Golf";"View5",#N/A,FALSE,"Golf";"View6",#N/A,FALSE,"Golf";"View7",#N/A,FALSE,"Golf";"View8",#N/A,FALSE,"Golf";"View9",#N/A,FALSE,"Golf";"View10",#N/A,FALSE,"Golf";"View11",#N/A,FALSE,"Golf";"View12",#N/A,FALSE,"Golf"}</definedName>
    <definedName name="wrn.Golf._.Summary." hidden="1">{"View1",#N/A,FALSE,"Golf";"View2",#N/A,FALSE,"Golf";"View3",#N/A,FALSE,"Golf";"View4",#N/A,FALSE,"Golf";"View5",#N/A,FALSE,"Golf";"View6",#N/A,FALSE,"Golf";"View7",#N/A,FALSE,"Golf";"View8",#N/A,FALSE,"Golf";"View9",#N/A,FALSE,"Golf";"View10",#N/A,FALSE,"Golf";"View11",#N/A,FALSE,"Golf";"View12",#N/A,FALSE,"Golf"}</definedName>
    <definedName name="wrn.Graphs." localSheetId="1"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aphs." localSheetId="0"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aphs."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eg." localSheetId="1" hidden="1">{"three",#N/A,FALSE,"Capital";"four",#N/A,FALSE,"Capital"}</definedName>
    <definedName name="wrn.greg." localSheetId="0" hidden="1">{"three",#N/A,FALSE,"Capital";"four",#N/A,FALSE,"Capital"}</definedName>
    <definedName name="wrn.greg." hidden="1">{"three",#N/A,FALSE,"Capital";"four",#N/A,FALSE,"Capital"}</definedName>
    <definedName name="wrn.Gross._.up." localSheetId="1" hidden="1">{#N/A,#N/A,FALSE,"Gross-Up"}</definedName>
    <definedName name="wrn.Gross._.up." localSheetId="0" hidden="1">{#N/A,#N/A,FALSE,"Gross-Up"}</definedName>
    <definedName name="wrn.Gross._.up." hidden="1">{#N/A,#N/A,FALSE,"Gross-Up"}</definedName>
    <definedName name="wrn.GSA._.PRINT." localSheetId="1" hidden="1">{#N/A,#N/A,FALSE,"DEV COSTS";#N/A,#N/A,FALSE,"10-YR C. F."}</definedName>
    <definedName name="wrn.GSA._.PRINT." localSheetId="18" hidden="1">{#N/A,#N/A,FALSE,"DEV COSTS";#N/A,#N/A,FALSE,"10-YR C. F."}</definedName>
    <definedName name="wrn.GSA._.PRINT." localSheetId="12" hidden="1">{#N/A,#N/A,FALSE,"DEV COSTS";#N/A,#N/A,FALSE,"10-YR C. F."}</definedName>
    <definedName name="wrn.GSA._.PRINT." localSheetId="6" hidden="1">{#N/A,#N/A,FALSE,"DEV COSTS";#N/A,#N/A,FALSE,"10-YR C. F."}</definedName>
    <definedName name="wrn.GSA._.PRINT." localSheetId="0" hidden="1">{#N/A,#N/A,FALSE,"DEV COSTS";#N/A,#N/A,FALSE,"10-YR C. F."}</definedName>
    <definedName name="wrn.GSA._.PRINT." hidden="1">{#N/A,#N/A,FALSE,"DEV COSTS";#N/A,#N/A,FALSE,"10-YR C. F."}</definedName>
    <definedName name="wrn.gsa._PRINT5" localSheetId="1" hidden="1">{#N/A,#N/A,FALSE,"DEV COSTS";#N/A,#N/A,FALSE,"10-YR C. F."}</definedName>
    <definedName name="wrn.gsa._PRINT5" localSheetId="18" hidden="1">{#N/A,#N/A,FALSE,"DEV COSTS";#N/A,#N/A,FALSE,"10-YR C. F."}</definedName>
    <definedName name="wrn.gsa._PRINT5" localSheetId="12" hidden="1">{#N/A,#N/A,FALSE,"DEV COSTS";#N/A,#N/A,FALSE,"10-YR C. F."}</definedName>
    <definedName name="wrn.gsa._PRINT5" localSheetId="6" hidden="1">{#N/A,#N/A,FALSE,"DEV COSTS";#N/A,#N/A,FALSE,"10-YR C. F."}</definedName>
    <definedName name="wrn.gsa._PRINT5" localSheetId="0" hidden="1">{#N/A,#N/A,FALSE,"DEV COSTS";#N/A,#N/A,FALSE,"10-YR C. F."}</definedName>
    <definedName name="wrn.gsa._PRINT5" hidden="1">{#N/A,#N/A,FALSE,"DEV COSTS";#N/A,#N/A,FALSE,"10-YR C. F."}</definedName>
    <definedName name="wrn.Gund._.Arena._.PCD." localSheetId="1" hidden="1">{#N/A,#N/A,TRUE,"Gund Arena PCD";#N/A,#N/A,TRUE,"Gund Arena IOR"}</definedName>
    <definedName name="wrn.Gund._.Arena._.PCD." localSheetId="0" hidden="1">{#N/A,#N/A,TRUE,"Gund Arena PCD";#N/A,#N/A,TRUE,"Gund Arena IOR"}</definedName>
    <definedName name="wrn.Gund._.Arena._.PCD." hidden="1">{#N/A,#N/A,TRUE,"Gund Arena PCD";#N/A,#N/A,TRUE,"Gund Arena IOR"}</definedName>
    <definedName name="wrn.handout." localSheetId="1" hidden="1">{"quarterly",#N/A,FALSE,"Income Statement New CPB";"annual",#N/A,FALSE,"Income Statement New CPB";"cash flow",#N/A,FALSE,"Cash Flow";"balance",#N/A,FALSE,"Balance Sheet";"seg",#N/A,FALSE,"New Segment Breakout"}</definedName>
    <definedName name="wrn.handout." localSheetId="0" hidden="1">{"quarterly",#N/A,FALSE,"Income Statement New CPB";"annual",#N/A,FALSE,"Income Statement New CPB";"cash flow",#N/A,FALSE,"Cash Flow";"balance",#N/A,FALSE,"Balance Sheet";"seg",#N/A,FALSE,"New Segment Breakout"}</definedName>
    <definedName name="wrn.handout." hidden="1">{"quarterly",#N/A,FALSE,"Income Statement New CPB";"annual",#N/A,FALSE,"Income Statement New CPB";"cash flow",#N/A,FALSE,"Cash Flow";"balance",#N/A,FALSE,"Balance Sheet";"seg",#N/A,FALSE,"New Segment Breakout"}</definedName>
    <definedName name="wrn.HEAT." localSheetId="1" hidden="1">{#N/A,#N/A,FALSE,"Heat";#N/A,#N/A,FALSE,"DCF";#N/A,#N/A,FALSE,"LBO";#N/A,#N/A,FALSE,"A";#N/A,#N/A,FALSE,"C";#N/A,#N/A,FALSE,"impd";#N/A,#N/A,FALSE,"Accr-Dilu"}</definedName>
    <definedName name="wrn.HEAT." localSheetId="0" hidden="1">{#N/A,#N/A,FALSE,"Heat";#N/A,#N/A,FALSE,"DCF";#N/A,#N/A,FALSE,"LBO";#N/A,#N/A,FALSE,"A";#N/A,#N/A,FALSE,"C";#N/A,#N/A,FALSE,"impd";#N/A,#N/A,FALSE,"Accr-Dilu"}</definedName>
    <definedName name="wrn.HEAT." hidden="1">{#N/A,#N/A,FALSE,"Heat";#N/A,#N/A,FALSE,"DCF";#N/A,#N/A,FALSE,"LBO";#N/A,#N/A,FALSE,"A";#N/A,#N/A,FALSE,"C";#N/A,#N/A,FALSE,"impd";#N/A,#N/A,FALSE,"Accr-Dilu"}</definedName>
    <definedName name="wrn.High._.Grade._.REITs." localSheetId="1"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wrn.High._.Grade._.REITs." localSheetId="0"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wrn.High._.Grade._.REITs." hidden="1">{#N/A,#N/A,TRUE,"AMB";#N/A,#N/A,TRUE,"ASN";#N/A,#N/A,TRUE,"ARI";#N/A,#N/A,TRUE,"AVB";#N/A,#N/A,TRUE,"BRE";#N/A,#N/A,TRUE,"CPT";#N/A,#N/A,TRUE,"CRE";#N/A,#N/A,TRUE,"CNT";#N/A,#N/A,TRUE,"CPJ";#N/A,#N/A,TRUE,"CPG";#N/A,#N/A,TRUE,"CLP";#N/A,#N/A,TRUE,"NNN";#N/A,#N/A,TRUE,"DDR";#N/A,#N/A,TRUE,"EOP";#N/A,#N/A,TRUE,"DRE";#N/A,#N/A,TRUE,"EQR";#N/A,#N/A,TRUE,"FRT";#N/A,#N/A,TRUE,"FR";#N/A,#N/A,TRUE,"GBP";#N/A,#N/A,TRUE,"HCP";#N/A,#N/A,TRUE,"HCN";#N/A,#N/A,TRUE,"HR";#N/A,#N/A,TRUE,"HIW";#N/A,#N/A,TRUE,"HPT";#N/A,#N/A,TRUE,"HRP";#N/A,#N/A,TRUE,"IRT";#N/A,#N/A,TRUE,"JPR";#N/A,#N/A,TRUE,"KIM";#N/A,#N/A,TRUE,"LRY";#N/A,#N/A,TRUE,"CLI";#N/A,#N/A,TRUE,"NHP";#N/A,#N/A,TRUE,"NXL";#N/A,#N/A,TRUE,"PNP";#N/A,#N/A,TRUE,"PPS";#N/A,#N/A,TRUE,"PLD";#N/A,#N/A,TRUE,"PSB";#N/A,#N/A,TRUE,"PSA";#N/A,#N/A,TRUE,"O";#N/A,#N/A,TRUE,"RA";#N/A,#N/A,TRUE,"REG";#N/A,#N/A,TRUE,"SHU";#N/A,#N/A,TRUE,"SPG";#N/A,#N/A,TRUE,"SUS";#N/A,#N/A,TRUE,"SMT";#N/A,#N/A,TRUE,"SUI";#N/A,#N/A,TRUE,"UDR";#N/A,#N/A,TRUE,"WRE";#N/A,#N/A,TRUE,"WRI"}</definedName>
    <definedName name="wrn.Hightower." localSheetId="1" hidden="1">{"Hightower-Investor",#N/A,FALSE,"Hightower";"Hightower-Property",#N/A,FALSE,"Hightower"}</definedName>
    <definedName name="wrn.Hightower." localSheetId="18" hidden="1">{"Hightower-Investor",#N/A,FALSE,"Hightower";"Hightower-Property",#N/A,FALSE,"Hightower"}</definedName>
    <definedName name="wrn.Hightower." localSheetId="12" hidden="1">{"Hightower-Investor",#N/A,FALSE,"Hightower";"Hightower-Property",#N/A,FALSE,"Hightower"}</definedName>
    <definedName name="wrn.Hightower." localSheetId="6" hidden="1">{"Hightower-Investor",#N/A,FALSE,"Hightower";"Hightower-Property",#N/A,FALSE,"Hightower"}</definedName>
    <definedName name="wrn.Hightower." localSheetId="0" hidden="1">{"Hightower-Investor",#N/A,FALSE,"Hightower";"Hightower-Property",#N/A,FALSE,"Hightower"}</definedName>
    <definedName name="wrn.Hightower." hidden="1">{"Hightower-Investor",#N/A,FALSE,"Hightower";"Hightower-Property",#N/A,FALSE,"Hightower"}</definedName>
    <definedName name="wrn.Hist._.InE." localSheetId="1" hidden="1">{#N/A,#N/A,FALSE,"Hist I&amp;E - Consol";#N/A,#N/A,FALSE,"Hist I&amp;E - Lakes";#N/A,#N/A,FALSE,"Hist I&amp;E - Chabot";#N/A,#N/A,FALSE,"Hist I&amp;E - Diablo"}</definedName>
    <definedName name="wrn.Hist._.InE." localSheetId="0" hidden="1">{#N/A,#N/A,FALSE,"Hist I&amp;E - Consol";#N/A,#N/A,FALSE,"Hist I&amp;E - Lakes";#N/A,#N/A,FALSE,"Hist I&amp;E - Chabot";#N/A,#N/A,FALSE,"Hist I&amp;E - Diablo"}</definedName>
    <definedName name="wrn.Hist._.InE." hidden="1">{#N/A,#N/A,FALSE,"Hist I&amp;E - Consol";#N/A,#N/A,FALSE,"Hist I&amp;E - Lakes";#N/A,#N/A,FALSE,"Hist I&amp;E - Chabot";#N/A,#N/A,FALSE,"Hist I&amp;E - Diablo"}</definedName>
    <definedName name="wrn.Hist._.InE2." localSheetId="1" hidden="1">{#N/A,#N/A,FALSE,"Hist I&amp;E - #2";#N/A,#N/A,FALSE,"Hist I&amp;E - #3";#N/A,#N/A,FALSE,"Hist I&amp;E - #4";#N/A,#N/A,FALSE,"Hist I&amp;E - #5";#N/A,#N/A,FALSE,"Hist I&amp;E - #6";#N/A,#N/A,FALSE,"Hist I&amp;E - #8";#N/A,#N/A,FALSE,"Hist I&amp;E - #9";#N/A,#N/A,FALSE,"Hist I&amp;E - #10"}</definedName>
    <definedName name="wrn.Hist._.InE2." localSheetId="0" hidden="1">{#N/A,#N/A,FALSE,"Hist I&amp;E - #2";#N/A,#N/A,FALSE,"Hist I&amp;E - #3";#N/A,#N/A,FALSE,"Hist I&amp;E - #4";#N/A,#N/A,FALSE,"Hist I&amp;E - #5";#N/A,#N/A,FALSE,"Hist I&amp;E - #6";#N/A,#N/A,FALSE,"Hist I&amp;E - #8";#N/A,#N/A,FALSE,"Hist I&amp;E - #9";#N/A,#N/A,FALSE,"Hist I&amp;E - #10"}</definedName>
    <definedName name="wrn.Hist._.InE2." hidden="1">{#N/A,#N/A,FALSE,"Hist I&amp;E - #2";#N/A,#N/A,FALSE,"Hist I&amp;E - #3";#N/A,#N/A,FALSE,"Hist I&amp;E - #4";#N/A,#N/A,FALSE,"Hist I&amp;E - #5";#N/A,#N/A,FALSE,"Hist I&amp;E - #6";#N/A,#N/A,FALSE,"Hist I&amp;E - #8";#N/A,#N/A,FALSE,"Hist I&amp;E - #9";#N/A,#N/A,FALSE,"Hist I&amp;E - #10"}</definedName>
    <definedName name="wrn.Historical._.Analysis." localSheetId="1" hidden="1">{#N/A,#N/A,FALSE,"HISTORICAL REV &amp; EXP"}</definedName>
    <definedName name="wrn.Historical._.Analysis." localSheetId="0" hidden="1">{#N/A,#N/A,FALSE,"HISTORICAL REV &amp; EXP"}</definedName>
    <definedName name="wrn.Historical._.Analysis." hidden="1">{#N/A,#N/A,FALSE,"HISTORICAL REV &amp; EXP"}</definedName>
    <definedName name="wrn.Historical._.Rev._.Exp." localSheetId="1" hidden="1">{#N/A,#N/A,FALSE,"Historical Rev &amp; Exp"}</definedName>
    <definedName name="wrn.Historical._.Rev._.Exp." localSheetId="18" hidden="1">{#N/A,#N/A,FALSE,"Historical Rev &amp; Exp"}</definedName>
    <definedName name="wrn.Historical._.Rev._.Exp." localSheetId="12" hidden="1">{#N/A,#N/A,FALSE,"Historical Rev &amp; Exp"}</definedName>
    <definedName name="wrn.Historical._.Rev._.Exp." localSheetId="6" hidden="1">{#N/A,#N/A,FALSE,"Historical Rev &amp; Exp"}</definedName>
    <definedName name="wrn.Historical._.Rev._.Exp." localSheetId="0" hidden="1">{#N/A,#N/A,FALSE,"Historical Rev &amp; Exp"}</definedName>
    <definedName name="wrn.Historical._.Rev._.Exp." hidden="1">{#N/A,#N/A,FALSE,"Historical Rev &amp; Exp"}</definedName>
    <definedName name="wrn.History._.Proforma." localSheetId="1" hidden="1">{"History &amp; Projection",#N/A,FALSE,"History - Proforma"}</definedName>
    <definedName name="wrn.History._.Proforma." localSheetId="0" hidden="1">{"History &amp; Projection",#N/A,FALSE,"History - Proforma"}</definedName>
    <definedName name="wrn.History._.Proforma." hidden="1">{"History &amp; Projection",#N/A,FALSE,"History - Proforma"}</definedName>
    <definedName name="wrn.Hold._.Sell." localSheetId="1" hidden="1">{#N/A,#N/A,FALSE,"13Residual 2007";#N/A,#N/A,FALSE,"14Residual 2008";#N/A,#N/A,FALSE,"15Residual 2009";#N/A,#N/A,FALSE,"16Residual 2010";#N/A,#N/A,FALSE,"17Residual 2011";#N/A,#N/A,FALSE,"18Hold Disposition Matrix";#N/A,#N/A,FALSE,"19Other Disposition Matrix"}</definedName>
    <definedName name="wrn.Hold._.Sell." localSheetId="0" hidden="1">{#N/A,#N/A,FALSE,"13Residual 2007";#N/A,#N/A,FALSE,"14Residual 2008";#N/A,#N/A,FALSE,"15Residual 2009";#N/A,#N/A,FALSE,"16Residual 2010";#N/A,#N/A,FALSE,"17Residual 2011";#N/A,#N/A,FALSE,"18Hold Disposition Matrix";#N/A,#N/A,FALSE,"19Other Disposition Matrix"}</definedName>
    <definedName name="wrn.Hold._.Sell." hidden="1">{#N/A,#N/A,FALSE,"13Residual 2007";#N/A,#N/A,FALSE,"14Residual 2008";#N/A,#N/A,FALSE,"15Residual 2009";#N/A,#N/A,FALSE,"16Residual 2010";#N/A,#N/A,FALSE,"17Residual 2011";#N/A,#N/A,FALSE,"18Hold Disposition Matrix";#N/A,#N/A,FALSE,"19Other Disposition Matrix"}</definedName>
    <definedName name="wrn.Hydraulic."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 hidden="1">{#N/A,#N/A,FALSE,"HuscoCombined-Summ";#N/A,#N/A,FALSE,"HuscoCombined-Income";#N/A,#N/A,FALSE,"HuscoCombined-Offering";#N/A,#N/A,FALSE,"Husco-Income";#N/A,#N/A,FALSE,"TargetEngineer";#N/A,#N/A,FALSE,"TargetAcqCalc";#N/A,#N/A,FALSE,"Husco-Acq"}</definedName>
    <definedName name="wrn.Hydraulic2." localSheetId="0"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II." localSheetId="1" hidden="1">{"CASHFLOW",#N/A,FALSE,"Northpointe"}</definedName>
    <definedName name="wrn.III." localSheetId="0" hidden="1">{"CASHFLOW",#N/A,FALSE,"Northpointe"}</definedName>
    <definedName name="wrn.III." hidden="1">{"CASHFLOW",#N/A,FALSE,"Northpointe"}</definedName>
    <definedName name="wrn.III1." localSheetId="1" hidden="1">{"CASHFLOW",#N/A,FALSE,"Northpointe"}</definedName>
    <definedName name="wrn.III1." localSheetId="0" hidden="1">{"CASHFLOW",#N/A,FALSE,"Northpointe"}</definedName>
    <definedName name="wrn.III1." hidden="1">{"CASHFLOW",#N/A,FALSE,"Northpointe"}</definedName>
    <definedName name="wrn.IIII" localSheetId="1" hidden="1">{"CASHFLOW",#N/A,FALSE,"Northpointe"}</definedName>
    <definedName name="wrn.IIII" localSheetId="0" hidden="1">{"CASHFLOW",#N/A,FALSE,"Northpointe"}</definedName>
    <definedName name="wrn.IIII" hidden="1">{"CASHFLOW",#N/A,FALSE,"Northpointe"}</definedName>
    <definedName name="wrn.Income._.Statement." localSheetId="1" hidden="1">{"Helena Campos - Personal View",#N/A,FALSE,"YTD"}</definedName>
    <definedName name="wrn.Income._.Statement." localSheetId="0" hidden="1">{"Helena Campos - Personal View",#N/A,FALSE,"YTD"}</definedName>
    <definedName name="wrn.Income._.Statement." hidden="1">{"Helena Campos - Personal View",#N/A,FALSE,"YTD"}</definedName>
    <definedName name="wrn.Income._.Statements." localSheetId="1" hidden="1">{"Annual Income",#N/A,FALSE,"Revenues";"Quarter Income",#N/A,FALSE,"Revenues"}</definedName>
    <definedName name="wrn.Income._.Statements." localSheetId="18"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1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6"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localSheetId="0" hidden="1">{"Annual Income",#N/A,FALSE,"Revenues";"Quarter Income",#N/A,FALSE,"Revenues"}</definedName>
    <definedName name="wrn.Income._.Statements." hidden="1">{"Annual Income",#N/A,FALSE,"Revenues";"Quarter Income",#N/A,FALSE,"Revenues"}</definedName>
    <definedName name="wrn.Income._.Statements.1" localSheetId="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localSheetId="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 localSheetId="1" hidden="1">{"One",#N/A,FALSE,"Income Statement";"Two",#N/A,FALSE,"Income Statement";"Three",#N/A,FALSE,"Income Statement";"Four",#N/A,FALSE,"Income Statement"}</definedName>
    <definedName name="wrn.Income_Statement." localSheetId="18" hidden="1">{"One",#N/A,FALSE,"Income Statement";"Two",#N/A,FALSE,"Income Statement";"Three",#N/A,FALSE,"Income Statement";"Four",#N/A,FALSE,"Income Statement"}</definedName>
    <definedName name="wrn.Income_Statement." localSheetId="12" hidden="1">{"One",#N/A,FALSE,"Income Statement";"Two",#N/A,FALSE,"Income Statement";"Three",#N/A,FALSE,"Income Statement";"Four",#N/A,FALSE,"Income Statement"}</definedName>
    <definedName name="wrn.Income_Statement." localSheetId="6" hidden="1">{"One",#N/A,FALSE,"Income Statement";"Two",#N/A,FALSE,"Income Statement";"Three",#N/A,FALSE,"Income Statement";"Four",#N/A,FALSE,"Income Statement"}</definedName>
    <definedName name="wrn.Income_Statement." localSheetId="0" hidden="1">{"One",#N/A,FALSE,"Income Statement";"Two",#N/A,FALSE,"Income Statement";"Three",#N/A,FALSE,"Income Statement";"Four",#N/A,FALSE,"Income Statement"}</definedName>
    <definedName name="wrn.Income_Statement." hidden="1">{"One",#N/A,FALSE,"Income Statement";"Two",#N/A,FALSE,"Income Statement";"Three",#N/A,FALSE,"Income Statement";"Four",#N/A,FALSE,"Income Statement"}</definedName>
    <definedName name="wrn.Index." localSheetId="1" hidden="1">{#N/A,#N/A,FALSE,"INDEX"}</definedName>
    <definedName name="wrn.Index." localSheetId="18" hidden="1">{#N/A,#N/A,FALSE,"INDEX"}</definedName>
    <definedName name="wrn.Index." localSheetId="12" hidden="1">{#N/A,#N/A,FALSE,"INDEX"}</definedName>
    <definedName name="wrn.Index." localSheetId="6" hidden="1">{#N/A,#N/A,FALSE,"INDEX"}</definedName>
    <definedName name="wrn.Index." localSheetId="0" hidden="1">{#N/A,#N/A,FALSE,"INDEX"}</definedName>
    <definedName name="wrn.Index." hidden="1">{#N/A,#N/A,FALSE,"INDEX"}</definedName>
    <definedName name="wrn.Inputs." localSheetId="1" hidden="1">{#N/A,#N/A,FALSE,"Input"}</definedName>
    <definedName name="wrn.Inputs." localSheetId="18" hidden="1">{"Inflation-BaseYear",#N/A,FALSE,"Inputs"}</definedName>
    <definedName name="wrn.Inputs." localSheetId="12" hidden="1">{"Inflation-BaseYear",#N/A,FALSE,"Inputs"}</definedName>
    <definedName name="wrn.Inputs." localSheetId="6" hidden="1">{"Inflation-BaseYear",#N/A,FALSE,"Inputs"}</definedName>
    <definedName name="wrn.Inputs." localSheetId="0" hidden="1">{#N/A,#N/A,FALSE,"Input"}</definedName>
    <definedName name="wrn.Inputs." hidden="1">{#N/A,#N/A,FALSE,"Input"}</definedName>
    <definedName name="wrn.Instructor._.Tips." localSheetId="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localSheetId="0"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ior._.finishes." localSheetId="1" hidden="1">{"interior finishes",#N/A,FALSE,"DETAIL.XLS"}</definedName>
    <definedName name="wrn.Interior._.finishes." localSheetId="0" hidden="1">{"interior finishes",#N/A,FALSE,"DETAIL.XLS"}</definedName>
    <definedName name="wrn.Interior._.finishes." hidden="1">{"interior finishes",#N/A,FALSE,"DETAIL.XLS"}</definedName>
    <definedName name="wrn.Internal._.Report__detail._.displayed." localSheetId="1" hidden="1">{"CREELP Internal",#N/A,FALSE,"CREELP";#N/A,#N/A,FALSE,"Funding 1 &amp; 2";#N/A,#N/A,FALSE,"Funding 8";#N/A,#N/A,FALSE,"Capitalization";#N/A,#N/A,FALSE,"Company EBITDA"}</definedName>
    <definedName name="wrn.Internal._.Report__detail._.displayed." localSheetId="0" hidden="1">{"CREELP Internal",#N/A,FALSE,"CREELP";#N/A,#N/A,FALSE,"Funding 1 &amp; 2";#N/A,#N/A,FALSE,"Funding 8";#N/A,#N/A,FALSE,"Capitalization";#N/A,#N/A,FALSE,"Company EBITDA"}</definedName>
    <definedName name="wrn.Internal._.Report__detail._.displayed." hidden="1">{"CREELP Internal",#N/A,FALSE,"CREELP";#N/A,#N/A,FALSE,"Funding 1 &amp; 2";#N/A,#N/A,FALSE,"Funding 8";#N/A,#N/A,FALSE,"Capitalization";#N/A,#N/A,FALSE,"Company EBITDA"}</definedName>
    <definedName name="wrn.Investment._.Review." localSheetId="1" hidden="1">{#N/A,#N/A,FALSE,"Proforma Five Yr";#N/A,#N/A,FALSE,"Capital Input";#N/A,#N/A,FALSE,"Calculations";#N/A,#N/A,FALSE,"Transaction Summary-DTW"}</definedName>
    <definedName name="wrn.Investment._.Review." localSheetId="18" hidden="1">{#N/A,#N/A,FALSE,"Proforma Five Yr";#N/A,#N/A,FALSE,"Capital Input";#N/A,#N/A,FALSE,"Calculations";#N/A,#N/A,FALSE,"Transaction Summary-DTW"}</definedName>
    <definedName name="wrn.Investment._.Review." localSheetId="12" hidden="1">{#N/A,#N/A,FALSE,"Proforma Five Yr";#N/A,#N/A,FALSE,"Capital Input";#N/A,#N/A,FALSE,"Calculations";#N/A,#N/A,FALSE,"Transaction Summary-DTW"}</definedName>
    <definedName name="wrn.Investment._.Review." localSheetId="6" hidden="1">{#N/A,#N/A,FALSE,"Proforma Five Yr";#N/A,#N/A,FALSE,"Capital Input";#N/A,#N/A,FALSE,"Calculations";#N/A,#N/A,FALSE,"Transaction Summary-DTW"}</definedName>
    <definedName name="wrn.Investment._.Review." localSheetId="0"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ment._.Summary._.Golf._.Suites." localSheetId="1" hidden="1">{"Preferred Equity IRR",#N/A,FALSE,"PROFORMA";"GP Cash Flow and IRR",#N/A,FALSE,"PROFORMA"}</definedName>
    <definedName name="wrn.Investment._.Summary._.Golf._.Suites." localSheetId="0" hidden="1">{"Preferred Equity IRR",#N/A,FALSE,"PROFORMA";"GP Cash Flow and IRR",#N/A,FALSE,"PROFORMA"}</definedName>
    <definedName name="wrn.Investment._.Summary._.Golf._.Suites." hidden="1">{"Preferred Equity IRR",#N/A,FALSE,"PROFORMA";"GP Cash Flow and IRR",#N/A,FALSE,"PROFORMA"}</definedName>
    <definedName name="wrn.ipovalue." localSheetId="1" hidden="1">{#N/A,#N/A,FALSE,"puboff";#N/A,#N/A,FALSE,"valuation";#N/A,#N/A,FALSE,"finanalsis";#N/A,#N/A,FALSE,"split";#N/A,#N/A,FALSE,"ownership"}</definedName>
    <definedName name="wrn.ipovalue." localSheetId="0" hidden="1">{#N/A,#N/A,FALSE,"puboff";#N/A,#N/A,FALSE,"valuation";#N/A,#N/A,FALSE,"finanalsis";#N/A,#N/A,FALSE,"split";#N/A,#N/A,FALSE,"ownership"}</definedName>
    <definedName name="wrn.ipovalue." hidden="1">{#N/A,#N/A,FALSE,"puboff";#N/A,#N/A,FALSE,"valuation";#N/A,#N/A,FALSE,"finanalsis";#N/A,#N/A,FALSE,"split";#N/A,#N/A,FALSE,"ownership"}</definedName>
    <definedName name="wrn.ISCG._.model." localSheetId="1" hidden="1">{#N/A,#N/A,FALSE,"Second";#N/A,#N/A,FALSE,"ownership";#N/A,#N/A,FALSE,"Valuation";#N/A,#N/A,FALSE,"Eqiv";#N/A,#N/A,FALSE,"Mults";#N/A,#N/A,FALSE,"ISCG Graphics"}</definedName>
    <definedName name="wrn.ISCG._.model." localSheetId="0"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_.98." localSheetId="1" hidden="1">{"sheet a",#N/A,FALSE,"A";"sheet b 1",#N/A,FALSE,"B";"sheet b 2",#N/A,FALSE,"B"}</definedName>
    <definedName name="wrn.jan._.98." localSheetId="18" hidden="1">{"sheet a",#N/A,FALSE,"A";"sheet b 1",#N/A,FALSE,"B";"sheet b 2",#N/A,FALSE,"B"}</definedName>
    <definedName name="wrn.jan._.98." localSheetId="12" hidden="1">{"sheet a",#N/A,FALSE,"A";"sheet b 1",#N/A,FALSE,"B";"sheet b 2",#N/A,FALSE,"B"}</definedName>
    <definedName name="wrn.jan._.98." localSheetId="6" hidden="1">{"sheet a",#N/A,FALSE,"A";"sheet b 1",#N/A,FALSE,"B";"sheet b 2",#N/A,FALSE,"B"}</definedName>
    <definedName name="wrn.jan._.98." localSheetId="0" hidden="1">{"sheet a",#N/A,FALSE,"A";"sheet b 1",#N/A,FALSE,"B";"sheet b 2",#N/A,FALSE,"B"}</definedName>
    <definedName name="wrn.jan._.98." hidden="1">{"sheet a",#N/A,FALSE,"A";"sheet b 1",#N/A,FALSE,"B";"sheet b 2",#N/A,FALSE,"B"}</definedName>
    <definedName name="wrn.JM." localSheetId="1" hidden="1">{#N/A,#N/A,FALSE,"ExecSum";#N/A,#N/A,FALSE,"Budget";#N/A,#N/A,FALSE,"Summary1";#N/A,#N/A,FALSE,"CashFlow";#N/A,#N/A,FALSE,"Year1 Cash Flow";#N/A,#N/A,FALSE,"Carry";#N/A,#N/A,FALSE,"Page 3"}</definedName>
    <definedName name="wrn.JM." localSheetId="0" hidden="1">{#N/A,#N/A,FALSE,"ExecSum";#N/A,#N/A,FALSE,"Budget";#N/A,#N/A,FALSE,"Summary1";#N/A,#N/A,FALSE,"CashFlow";#N/A,#N/A,FALSE,"Year1 Cash Flow";#N/A,#N/A,FALSE,"Carry";#N/A,#N/A,FALSE,"Page 3"}</definedName>
    <definedName name="wrn.JM." hidden="1">{#N/A,#N/A,FALSE,"ExecSum";#N/A,#N/A,FALSE,"Budget";#N/A,#N/A,FALSE,"Summary1";#N/A,#N/A,FALSE,"CashFlow";#N/A,#N/A,FALSE,"Year1 Cash Flow";#N/A,#N/A,FALSE,"Carry";#N/A,#N/A,FALSE,"Page 3"}</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V." localSheetId="1" hidden="1">{"One",#N/A,FALSE,"JV"}</definedName>
    <definedName name="wrn.JV." localSheetId="18" hidden="1">{"One",#N/A,FALSE,"JV"}</definedName>
    <definedName name="wrn.JV." localSheetId="12" hidden="1">{"One",#N/A,FALSE,"JV"}</definedName>
    <definedName name="wrn.JV." localSheetId="6" hidden="1">{"One",#N/A,FALSE,"JV"}</definedName>
    <definedName name="wrn.JV." localSheetId="0" hidden="1">{"One",#N/A,FALSE,"JV"}</definedName>
    <definedName name="wrn.JV." hidden="1">{"One",#N/A,FALSE,"JV"}</definedName>
    <definedName name="wrn.Land._.Takedown._.Summary." localSheetId="1" hidden="1">{"land1",#N/A,FALSE,"Land";"land2",#N/A,FALSE,"Land";"land3",#N/A,FALSE,"Land"}</definedName>
    <definedName name="wrn.Land._.Takedown._.Summary." localSheetId="18" hidden="1">{"land1",#N/A,FALSE,"Land";"land2",#N/A,FALSE,"Land";"land3",#N/A,FALSE,"Land"}</definedName>
    <definedName name="wrn.Land._.Takedown._.Summary." localSheetId="12" hidden="1">{"land1",#N/A,FALSE,"Land";"land2",#N/A,FALSE,"Land";"land3",#N/A,FALSE,"Land"}</definedName>
    <definedName name="wrn.Land._.Takedown._.Summary." localSheetId="6" hidden="1">{"land1",#N/A,FALSE,"Land";"land2",#N/A,FALSE,"Land";"land3",#N/A,FALSE,"Land"}</definedName>
    <definedName name="wrn.Land._.Takedown._.Summary." localSheetId="0" hidden="1">{"land1",#N/A,FALSE,"Land";"land2",#N/A,FALSE,"Land";"land3",#N/A,FALSE,"Land"}</definedName>
    <definedName name="wrn.Land._.Takedown._.Summary." hidden="1">{"land1",#N/A,FALSE,"Land";"land2",#N/A,FALSE,"Land";"land3",#N/A,FALSE,"Land"}</definedName>
    <definedName name="wrn.Latent._.Demand._.Inputs." localSheetId="1" hidden="1">{#N/A,#N/A,FALSE,"Latent"}</definedName>
    <definedName name="wrn.Latent._.Demand._.Inputs." localSheetId="0" hidden="1">{#N/A,#N/A,FALSE,"Latent"}</definedName>
    <definedName name="wrn.Latent._.Demand._.Inputs." hidden="1">{#N/A,#N/A,FALSE,"Latent"}</definedName>
    <definedName name="wrn.Lease._.Rollover." localSheetId="1" hidden="1">{#N/A,#N/A,FALSE,"Lease Rollover"}</definedName>
    <definedName name="wrn.Lease._.Rollover." localSheetId="18" hidden="1">{#N/A,#N/A,FALSE,"Lease Rollover"}</definedName>
    <definedName name="wrn.Lease._.Rollover." localSheetId="12" hidden="1">{#N/A,#N/A,FALSE,"Lease Rollover"}</definedName>
    <definedName name="wrn.Lease._.Rollover." localSheetId="6" hidden="1">{#N/A,#N/A,FALSE,"Lease Rollover"}</definedName>
    <definedName name="wrn.Lease._.Rollover." localSheetId="0" hidden="1">{#N/A,#N/A,FALSE,"Lease Rollover"}</definedName>
    <definedName name="wrn.Lease._.Rollover." hidden="1">{#N/A,#N/A,FALSE,"Lease Rollover"}</definedName>
    <definedName name="wrn.Leases." localSheetId="1" hidden="1">{#N/A,#N/A,FALSE,"Leases"}</definedName>
    <definedName name="wrn.Leases." localSheetId="0" hidden="1">{#N/A,#N/A,FALSE,"Leases"}</definedName>
    <definedName name="wrn.Leases." hidden="1">{#N/A,#N/A,FALSE,"Leases"}</definedName>
    <definedName name="wrn.LEASING." localSheetId="1" hidden="1">{#N/A,#N/A,FALSE,"96 RENT SUM";#N/A,#N/A,FALSE,"LSGACTSCHED";#N/A,#N/A,FALSE,"Conc. Sched"}</definedName>
    <definedName name="wrn.LEASING." localSheetId="0" hidden="1">{#N/A,#N/A,FALSE,"96 RENT SUM";#N/A,#N/A,FALSE,"LSGACTSCHED";#N/A,#N/A,FALSE,"Conc. Sched"}</definedName>
    <definedName name="wrn.LEASING." hidden="1">{#N/A,#N/A,FALSE,"96 RENT SUM";#N/A,#N/A,FALSE,"LSGACTSCHED";#N/A,#N/A,FALSE,"Conc. Sched"}</definedName>
    <definedName name="wrn.LeasingResults." localSheetId="1" hidden="1">{#N/A,#N/A,FALSE,"Retention";#N/A,#N/A,FALSE,"ZL Roll";#N/A,#N/A,FALSE,"FC Roll";#N/A,#N/A,FALSE,"zmlConsildated";#N/A,#N/A,FALSE,"ZM ROll SbyS";#N/A,#N/A,FALSE,"ZL";#N/A,#N/A,FALSE,"FCOccy";#N/A,#N/A,FALSE,"ZM123";#N/A,#N/A,FALSE,"portfolio"}</definedName>
    <definedName name="wrn.LeasingResults." localSheetId="0" hidden="1">{#N/A,#N/A,FALSE,"Retention";#N/A,#N/A,FALSE,"ZL Roll";#N/A,#N/A,FALSE,"FC Roll";#N/A,#N/A,FALSE,"zmlConsildated";#N/A,#N/A,FALSE,"ZM ROll SbyS";#N/A,#N/A,FALSE,"ZL";#N/A,#N/A,FALSE,"FCOccy";#N/A,#N/A,FALSE,"ZM123";#N/A,#N/A,FALSE,"portfolio"}</definedName>
    <definedName name="wrn.LeasingResults." hidden="1">{#N/A,#N/A,FALSE,"Retention";#N/A,#N/A,FALSE,"ZL Roll";#N/A,#N/A,FALSE,"FC Roll";#N/A,#N/A,FALSE,"zmlConsildated";#N/A,#N/A,FALSE,"ZM ROll SbyS";#N/A,#N/A,FALSE,"ZL";#N/A,#N/A,FALSE,"FCOccy";#N/A,#N/A,FALSE,"ZM123";#N/A,#N/A,FALSE,"portfolio"}</definedName>
    <definedName name="wrn.LETTERED." localSheetId="1"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18"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1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6"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nsum" localSheetId="1" hidden="1">{"Loan Summary",#N/A,FALSE,"Phase 1 loan &amp; data"}</definedName>
    <definedName name="wrn.lnsum" localSheetId="18" hidden="1">{"Loan Summary",#N/A,FALSE,"Phase 1 loan &amp; data"}</definedName>
    <definedName name="wrn.lnsum" localSheetId="12" hidden="1">{"Loan Summary",#N/A,FALSE,"Phase 1 loan &amp; data"}</definedName>
    <definedName name="wrn.lnsum" localSheetId="6" hidden="1">{"Loan Summary",#N/A,FALSE,"Phase 1 loan &amp; data"}</definedName>
    <definedName name="wrn.lnsum" localSheetId="0" hidden="1">{"Loan Summary",#N/A,FALSE,"Phase 1 loan &amp; data"}</definedName>
    <definedName name="wrn.lnsum" hidden="1">{"Loan Summary",#N/A,FALSE,"Phase 1 loan &amp; data"}</definedName>
    <definedName name="wrn.Loan._.Pricing._.Analysis." localSheetId="1" hidden="1">{#N/A,#N/A,FALSE,"LOAN ANALYSIS"}</definedName>
    <definedName name="wrn.Loan._.Pricing._.Analysis." localSheetId="18" hidden="1">{#N/A,#N/A,FALSE,"LOAN ANALYSIS"}</definedName>
    <definedName name="wrn.Loan._.Pricing._.Analysis." localSheetId="12" hidden="1">{#N/A,#N/A,FALSE,"LOAN ANALYSIS"}</definedName>
    <definedName name="wrn.Loan._.Pricing._.Analysis." localSheetId="6" hidden="1">{#N/A,#N/A,FALSE,"LOAN ANALYSIS"}</definedName>
    <definedName name="wrn.Loan._.Pricing._.Analysis." localSheetId="0" hidden="1">{#N/A,#N/A,FALSE,"LOAN ANALYSIS"}</definedName>
    <definedName name="wrn.Loan._.Pricing._.Analysis." hidden="1">{#N/A,#N/A,FALSE,"LOAN ANALYSIS"}</definedName>
    <definedName name="wrn.Loan._.Summary." localSheetId="1" hidden="1">{"Loan Summary",#N/A,FALSE,"Phase 1 loan &amp; data"}</definedName>
    <definedName name="wrn.Loan._.Summary." localSheetId="18" hidden="1">{"Loan Summary",#N/A,FALSE,"Phase 1 loan &amp; data"}</definedName>
    <definedName name="wrn.Loan._.Summary." localSheetId="12" hidden="1">{"Loan Summary",#N/A,FALSE,"Phase 1 loan &amp; data"}</definedName>
    <definedName name="wrn.Loan._.Summary." localSheetId="6" hidden="1">{"Loan Summary",#N/A,FALSE,"Phase 1 loan &amp; data"}</definedName>
    <definedName name="wrn.Loan._.Summary." localSheetId="0" hidden="1">{"Loan Summary",#N/A,FALSE,"Phase 1 loan &amp; data"}</definedName>
    <definedName name="wrn.Loan._.Summary." hidden="1">{"Loan Summary",#N/A,FALSE,"Phase 1 loan &amp; data"}</definedName>
    <definedName name="wrn.LoanInformation." localSheetId="1" hidden="1">{#N/A,#N/A,FALSE,"LoanAssumptions"}</definedName>
    <definedName name="wrn.LoanInformation." localSheetId="18" hidden="1">{#N/A,#N/A,FALSE,"LoanAssumptions"}</definedName>
    <definedName name="wrn.LoanInformation." localSheetId="12" hidden="1">{#N/A,#N/A,FALSE,"LoanAssumptions"}</definedName>
    <definedName name="wrn.LoanInformation." localSheetId="6" hidden="1">{#N/A,#N/A,FALSE,"LoanAssumptions"}</definedName>
    <definedName name="wrn.LoanInformation." localSheetId="0" hidden="1">{#N/A,#N/A,FALSE,"LoanAssumptions"}</definedName>
    <definedName name="wrn.LoanInformation." hidden="1">{#N/A,#N/A,FALSE,"LoanAssumptions"}</definedName>
    <definedName name="wrn.Lot._.Inventory." localSheetId="1" hidden="1">{"lot inventory",#N/A,FALSE,"Lot List"}</definedName>
    <definedName name="wrn.Lot._.Inventory." localSheetId="18" hidden="1">{"lot inventory",#N/A,FALSE,"Lot List"}</definedName>
    <definedName name="wrn.Lot._.Inventory." localSheetId="12" hidden="1">{"lot inventory",#N/A,FALSE,"Lot List"}</definedName>
    <definedName name="wrn.Lot._.Inventory." localSheetId="6" hidden="1">{"lot inventory",#N/A,FALSE,"Lot List"}</definedName>
    <definedName name="wrn.Lot._.Inventory." localSheetId="0" hidden="1">{"lot inventory",#N/A,FALSE,"Lot List"}</definedName>
    <definedName name="wrn.Lot._.Inventory." hidden="1">{"lot inventory",#N/A,FALSE,"Lot List"}</definedName>
    <definedName name="wrn.Lot._.Summary." localSheetId="1" hidden="1">{"Lot Prices",#N/A,FALSE,"LOTS-PRICING";"lot1",#N/A,FALSE,"Lots";"lot2",#N/A,FALSE,"Lots";"Lot3",#N/A,FALSE,"Lots";"lot4",#N/A,FALSE,"Lots";"lot5",#N/A,FALSE,"Lots";"lot6",#N/A,FALSE,"Lots";"lot7",#N/A,FALSE,"Lots";"lot8",#N/A,FALSE,"Lots";"lot9",#N/A,FALSE,"Lots";"lot10",#N/A,FALSE,"Lots";"lot11",#N/A,FALSE,"Lots";"lot12",#N/A,FALSE,"Lots"}</definedName>
    <definedName name="wrn.Lot._.Summary." localSheetId="18" hidden="1">{"Lot Prices",#N/A,FALSE,"LOTS-PRICING";"lot1",#N/A,FALSE,"Lots";"lot2",#N/A,FALSE,"Lots";"Lot3",#N/A,FALSE,"Lots";"lot4",#N/A,FALSE,"Lots";"lot5",#N/A,FALSE,"Lots";"lot6",#N/A,FALSE,"Lots";"lot7",#N/A,FALSE,"Lots";"lot8",#N/A,FALSE,"Lots";"lot9",#N/A,FALSE,"Lots";"lot10",#N/A,FALSE,"Lots";"lot11",#N/A,FALSE,"Lots";"lot12",#N/A,FALSE,"Lots"}</definedName>
    <definedName name="wrn.Lot._.Summary." localSheetId="12" hidden="1">{"Lot Prices",#N/A,FALSE,"LOTS-PRICING";"lot1",#N/A,FALSE,"Lots";"lot2",#N/A,FALSE,"Lots";"Lot3",#N/A,FALSE,"Lots";"lot4",#N/A,FALSE,"Lots";"lot5",#N/A,FALSE,"Lots";"lot6",#N/A,FALSE,"Lots";"lot7",#N/A,FALSE,"Lots";"lot8",#N/A,FALSE,"Lots";"lot9",#N/A,FALSE,"Lots";"lot10",#N/A,FALSE,"Lots";"lot11",#N/A,FALSE,"Lots";"lot12",#N/A,FALSE,"Lots"}</definedName>
    <definedName name="wrn.Lot._.Summary." localSheetId="6" hidden="1">{"Lot Prices",#N/A,FALSE,"LOTS-PRICING";"lot1",#N/A,FALSE,"Lots";"lot2",#N/A,FALSE,"Lots";"Lot3",#N/A,FALSE,"Lots";"lot4",#N/A,FALSE,"Lots";"lot5",#N/A,FALSE,"Lots";"lot6",#N/A,FALSE,"Lots";"lot7",#N/A,FALSE,"Lots";"lot8",#N/A,FALSE,"Lots";"lot9",#N/A,FALSE,"Lots";"lot10",#N/A,FALSE,"Lots";"lot11",#N/A,FALSE,"Lots";"lot12",#N/A,FALSE,"Lots"}</definedName>
    <definedName name="wrn.Lot._.Summary." localSheetId="0" hidden="1">{"Lot Prices",#N/A,FALSE,"LOTS-PRICING";"lot1",#N/A,FALSE,"Lots";"lot2",#N/A,FALSE,"Lots";"Lot3",#N/A,FALSE,"Lots";"lot4",#N/A,FALSE,"Lots";"lot5",#N/A,FALSE,"Lots";"lot6",#N/A,FALSE,"Lots";"lot7",#N/A,FALSE,"Lots";"lot8",#N/A,FALSE,"Lots";"lot9",#N/A,FALSE,"Lots";"lot10",#N/A,FALSE,"Lots";"lot11",#N/A,FALSE,"Lots";"lot12",#N/A,FALSE,"Lots"}</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trd." localSheetId="1"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18"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1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6"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1" hidden="1">{"LTV Output",#N/A,FALSE,"Output"}</definedName>
    <definedName name="wrn.LTV._.Output." localSheetId="18" hidden="1">{"LTV Output",#N/A,FALSE,"Output"}</definedName>
    <definedName name="wrn.LTV._.Output." localSheetId="12" hidden="1">{"LTV Output",#N/A,FALSE,"Output"}</definedName>
    <definedName name="wrn.LTV._.Output." localSheetId="6" hidden="1">{"LTV Output",#N/A,FALSE,"Output"}</definedName>
    <definedName name="wrn.LTV._.Output." localSheetId="0" hidden="1">{"LTV Output",#N/A,FALSE,"Output"}</definedName>
    <definedName name="wrn.LTV._.Output." hidden="1">{"LTV Output",#N/A,FALSE,"Output"}</definedName>
    <definedName name="wrn.Maine." localSheetId="1" hidden="1">{"Assumptions",#N/A,TRUE,"Assumptions";"Income",#N/A,TRUE,"Income";"Balance",#N/A,TRUE,"Balance"}</definedName>
    <definedName name="wrn.Maine." localSheetId="0" hidden="1">{"Assumptions",#N/A,TRUE,"Assumptions";"Income",#N/A,TRUE,"Income";"Balance",#N/A,TRUE,"Balance"}</definedName>
    <definedName name="wrn.Maine." hidden="1">{"Assumptions",#N/A,TRUE,"Assumptions";"Income",#N/A,TRUE,"Income";"Balance",#N/A,TRUE,"Balance"}</definedName>
    <definedName name="wrn.Maine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1" hidden="1">{#N/A,#N/A,FALSE,"SUBMKT";#N/A,#N/A,FALSE,"MARKET";#N/A,#N/A,FALSE,"VACANCY";#N/A,#N/A,FALSE,"ABSORB";#N/A,#N/A,FALSE,"SUBLEASE";#N/A,#N/A,FALSE,"CONSTRCT"}</definedName>
    <definedName name="wrn.market." localSheetId="15" hidden="1">{#N/A,#N/A,FALSE,"SUBMKT";#N/A,#N/A,FALSE,"MARKET";#N/A,#N/A,FALSE,"VACANCY";#N/A,#N/A,FALSE,"ABSORB";#N/A,#N/A,FALSE,"SUBLEASE";#N/A,#N/A,FALSE,"CONSTRCT"}</definedName>
    <definedName name="wrn.market." localSheetId="17" hidden="1">{#N/A,#N/A,FALSE,"SUBMKT";#N/A,#N/A,FALSE,"MARKET";#N/A,#N/A,FALSE,"VACANCY";#N/A,#N/A,FALSE,"ABSORB";#N/A,#N/A,FALSE,"SUBLEASE";#N/A,#N/A,FALSE,"CONSTRCT"}</definedName>
    <definedName name="wrn.market." localSheetId="18" hidden="1">{#N/A,#N/A,FALSE,"SUBMKT";#N/A,#N/A,FALSE,"MARKET";#N/A,#N/A,FALSE,"VACANCY";#N/A,#N/A,FALSE,"ABSORB";#N/A,#N/A,FALSE,"SUBLEASE";#N/A,#N/A,FALSE,"CONSTRCT"}</definedName>
    <definedName name="wrn.market." localSheetId="9" hidden="1">{#N/A,#N/A,FALSE,"SUBMKT";#N/A,#N/A,FALSE,"MARKET";#N/A,#N/A,FALSE,"VACANCY";#N/A,#N/A,FALSE,"ABSORB";#N/A,#N/A,FALSE,"SUBLEASE";#N/A,#N/A,FALSE,"CONSTRCT"}</definedName>
    <definedName name="wrn.market." localSheetId="11" hidden="1">{#N/A,#N/A,FALSE,"SUBMKT";#N/A,#N/A,FALSE,"MARKET";#N/A,#N/A,FALSE,"VACANCY";#N/A,#N/A,FALSE,"ABSORB";#N/A,#N/A,FALSE,"SUBLEASE";#N/A,#N/A,FALSE,"CONSTRCT"}</definedName>
    <definedName name="wrn.market." localSheetId="12" hidden="1">{#N/A,#N/A,FALSE,"SUBMKT";#N/A,#N/A,FALSE,"MARKET";#N/A,#N/A,FALSE,"VACANCY";#N/A,#N/A,FALSE,"ABSORB";#N/A,#N/A,FALSE,"SUBLEASE";#N/A,#N/A,FALSE,"CONSTRCT"}</definedName>
    <definedName name="wrn.market." localSheetId="3" hidden="1">{#N/A,#N/A,FALSE,"SUBMKT";#N/A,#N/A,FALSE,"MARKET";#N/A,#N/A,FALSE,"VACANCY";#N/A,#N/A,FALSE,"ABSORB";#N/A,#N/A,FALSE,"SUBLEASE";#N/A,#N/A,FALSE,"CONSTRCT"}</definedName>
    <definedName name="wrn.market." localSheetId="5" hidden="1">{#N/A,#N/A,FALSE,"SUBMKT";#N/A,#N/A,FALSE,"MARKET";#N/A,#N/A,FALSE,"VACANCY";#N/A,#N/A,FALSE,"ABSORB";#N/A,#N/A,FALSE,"SUBLEASE";#N/A,#N/A,FALSE,"CONSTRCT"}</definedName>
    <definedName name="wrn.market." localSheetId="6" hidden="1">{#N/A,#N/A,FALSE,"SUBMKT";#N/A,#N/A,FALSE,"MARKET";#N/A,#N/A,FALSE,"VACANCY";#N/A,#N/A,FALSE,"ABSORB";#N/A,#N/A,FALSE,"SUBLEASE";#N/A,#N/A,FALSE,"CONSTRCT"}</definedName>
    <definedName name="wrn.market." localSheetId="0" hidden="1">{#N/A,#N/A,FALSE,"SUBMKT";#N/A,#N/A,FALSE,"MARKET";#N/A,#N/A,FALSE,"VACANCY";#N/A,#N/A,FALSE,"ABSORB";#N/A,#N/A,FALSE,"SUBLEASE";#N/A,#N/A,FALSE,"CONSTRCT"}</definedName>
    <definedName name="wrn.market." hidden="1">{#N/A,#N/A,FALSE,"SUBMKT";#N/A,#N/A,FALSE,"MARKET";#N/A,#N/A,FALSE,"VACANCY";#N/A,#N/A,FALSE,"ABSORB";#N/A,#N/A,FALSE,"SUBLEASE";#N/A,#N/A,FALSE,"CONSTRCT"}</definedName>
    <definedName name="wrn.market._.share." localSheetId="1"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localSheetId="0"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Values." localSheetId="1" hidden="1">{#N/A,#N/A,TRUE,"10 Yr Hold";#N/A,#N/A,TRUE,"7 Yr Hold";#N/A,#N/A,TRUE,"5 Yr Hold";#N/A,#N/A,TRUE,"3 Yr Hold"}</definedName>
    <definedName name="wrn.Market._.Values." localSheetId="18" hidden="1">{#N/A,#N/A,TRUE,"10 Yr Hold";#N/A,#N/A,TRUE,"7 Yr Hold";#N/A,#N/A,TRUE,"5 Yr Hold";#N/A,#N/A,TRUE,"3 Yr Hold"}</definedName>
    <definedName name="wrn.Market._.Values." localSheetId="12" hidden="1">{#N/A,#N/A,TRUE,"10 Yr Hold";#N/A,#N/A,TRUE,"7 Yr Hold";#N/A,#N/A,TRUE,"5 Yr Hold";#N/A,#N/A,TRUE,"3 Yr Hold"}</definedName>
    <definedName name="wrn.Market._.Values." localSheetId="6" hidden="1">{#N/A,#N/A,TRUE,"10 Yr Hold";#N/A,#N/A,TRUE,"7 Yr Hold";#N/A,#N/A,TRUE,"5 Yr Hold";#N/A,#N/A,TRUE,"3 Yr Hold"}</definedName>
    <definedName name="wrn.Market._.Values." localSheetId="0" hidden="1">{#N/A,#N/A,TRUE,"10 Yr Hold";#N/A,#N/A,TRUE,"7 Yr Hold";#N/A,#N/A,TRUE,"5 Yr Hold";#N/A,#N/A,TRUE,"3 Yr Hold"}</definedName>
    <definedName name="wrn.Market._.Values." hidden="1">{#N/A,#N/A,TRUE,"10 Yr Hold";#N/A,#N/A,TRUE,"7 Yr Hold";#N/A,#N/A,TRUE,"5 Yr Hold";#N/A,#N/A,TRUE,"3 Yr Hold"}</definedName>
    <definedName name="wrn.MARKETING." localSheetId="1" hidden="1">{#N/A,#N/A,FALSE,"MARKETING I";#N/A,#N/A,FALSE,"MARKETING II";#N/A,#N/A,FALSE,"MARKETING III"}</definedName>
    <definedName name="wrn.MARKETING." localSheetId="18" hidden="1">{#N/A,#N/A,FALSE,"MARKETING I";#N/A,#N/A,FALSE,"MARKETING II";#N/A,#N/A,FALSE,"MARKETING III"}</definedName>
    <definedName name="wrn.MARKETING." localSheetId="12" hidden="1">{#N/A,#N/A,FALSE,"MARKETING I";#N/A,#N/A,FALSE,"MARKETING II";#N/A,#N/A,FALSE,"MARKETING III"}</definedName>
    <definedName name="wrn.MARKETING." localSheetId="6" hidden="1">{#N/A,#N/A,FALSE,"MARKETING I";#N/A,#N/A,FALSE,"MARKETING II";#N/A,#N/A,FALSE,"MARKETING III"}</definedName>
    <definedName name="wrn.MARKETING." localSheetId="0" hidden="1">{#N/A,#N/A,FALSE,"MARKETING I";#N/A,#N/A,FALSE,"MARKETING II";#N/A,#N/A,FALSE,"MARKETING III"}</definedName>
    <definedName name="wrn.MARKETING." hidden="1">{#N/A,#N/A,FALSE,"MARKETING I";#N/A,#N/A,FALSE,"MARKETING II";#N/A,#N/A,FALSE,"MARKETING III"}</definedName>
    <definedName name="wrn.Master." localSheetId="1" hidden="1">{#N/A,#N/A,FALSE,"Master Summary 1";#N/A,#N/A,FALSE,"245 Park-Rem. Obl.";#N/A,#N/A,FALSE,"245 Park-N, Lse";#N/A,#N/A,FALSE,"245 Park-N, Lse (2)";#N/A,#N/A,FALSE,"245 Park- SL";#N/A,#N/A,FALSE,"250 Park";#N/A,#N/A,FALSE,"1285 6th";#N/A,#N/A,FALSE,"101 Park";#N/A,#N/A,FALSE,"Sublease Commission"}</definedName>
    <definedName name="wrn.Master." localSheetId="0" hidden="1">{#N/A,#N/A,FALSE,"Master Summary 1";#N/A,#N/A,FALSE,"245 Park-Rem. Obl.";#N/A,#N/A,FALSE,"245 Park-N, Lse";#N/A,#N/A,FALSE,"245 Park-N, Lse (2)";#N/A,#N/A,FALSE,"245 Park- SL";#N/A,#N/A,FALSE,"250 Park";#N/A,#N/A,FALSE,"1285 6th";#N/A,#N/A,FALSE,"101 Park";#N/A,#N/A,FALSE,"Sublease Commission"}</definedName>
    <definedName name="wrn.Master." hidden="1">{#N/A,#N/A,FALSE,"Master Summary 1";#N/A,#N/A,FALSE,"245 Park-Rem. Obl.";#N/A,#N/A,FALSE,"245 Park-N, Lse";#N/A,#N/A,FALSE,"245 Park-N, Lse (2)";#N/A,#N/A,FALSE,"245 Park- SL";#N/A,#N/A,FALSE,"250 Park";#N/A,#N/A,FALSE,"1285 6th";#N/A,#N/A,FALSE,"101 Park";#N/A,#N/A,FALSE,"Sublease Commission"}</definedName>
    <definedName name="wrn.MATRICES._.and._.CFs." localSheetId="1" hidden="1">{#N/A,#N/A,FALSE,"Assumptions";#N/A,#N/A,FALSE,"Consol CF";#N/A,#N/A,FALSE,"matx B4 DS";#N/A,#N/A,FALSE,"Hacienda CF";#N/A,#N/A,FALSE,"matx B4 DS Hac";#N/A,#N/A,FALSE,"Chabot CF";#N/A,#N/A,FALSE,"matx B4 DS Chabot";#N/A,#N/A,FALSE,"Diablo CF";#N/A,#N/A,FALSE,"matx B4 DS Diablo"}</definedName>
    <definedName name="wrn.MATRICES._.and._.CFs." localSheetId="18" hidden="1">{#N/A,#N/A,FALSE,"Assumptions";#N/A,#N/A,FALSE,"Consol CF";#N/A,#N/A,FALSE,"matx B4 DS";#N/A,#N/A,FALSE,"Hacienda CF";#N/A,#N/A,FALSE,"matx B4 DS Hac";#N/A,#N/A,FALSE,"Chabot CF";#N/A,#N/A,FALSE,"matx B4 DS Chabot";#N/A,#N/A,FALSE,"Diablo CF";#N/A,#N/A,FALSE,"matx B4 DS Diablo"}</definedName>
    <definedName name="wrn.MATRICES._.and._.CFs." localSheetId="12" hidden="1">{#N/A,#N/A,FALSE,"Assumptions";#N/A,#N/A,FALSE,"Consol CF";#N/A,#N/A,FALSE,"matx B4 DS";#N/A,#N/A,FALSE,"Hacienda CF";#N/A,#N/A,FALSE,"matx B4 DS Hac";#N/A,#N/A,FALSE,"Chabot CF";#N/A,#N/A,FALSE,"matx B4 DS Chabot";#N/A,#N/A,FALSE,"Diablo CF";#N/A,#N/A,FALSE,"matx B4 DS Diablo"}</definedName>
    <definedName name="wrn.MATRICES._.and._.CFs." localSheetId="6" hidden="1">{#N/A,#N/A,FALSE,"Assumptions";#N/A,#N/A,FALSE,"Consol CF";#N/A,#N/A,FALSE,"matx B4 DS";#N/A,#N/A,FALSE,"Hacienda CF";#N/A,#N/A,FALSE,"matx B4 DS Hac";#N/A,#N/A,FALSE,"Chabot CF";#N/A,#N/A,FALSE,"matx B4 DS Chabot";#N/A,#N/A,FALSE,"Diablo CF";#N/A,#N/A,FALSE,"matx B4 DS Diablo"}</definedName>
    <definedName name="wrn.MATRICES._.and._.CFs." localSheetId="0"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localSheetId="1" hidden="1">{#N/A,#N/A,FALSE,"matx B4 DS";#N/A,#N/A,FALSE,"matx B4 DS Hac";#N/A,#N/A,FALSE,"matx B4 DS Chabot";#N/A,#N/A,FALSE,"matx B4 DS Diablo"}</definedName>
    <definedName name="wrn.MATRICIES._.ONLY." localSheetId="18" hidden="1">{#N/A,#N/A,FALSE,"matx B4 DS";#N/A,#N/A,FALSE,"matx B4 DS Hac";#N/A,#N/A,FALSE,"matx B4 DS Chabot";#N/A,#N/A,FALSE,"matx B4 DS Diablo"}</definedName>
    <definedName name="wrn.MATRICIES._.ONLY." localSheetId="12" hidden="1">{#N/A,#N/A,FALSE,"matx B4 DS";#N/A,#N/A,FALSE,"matx B4 DS Hac";#N/A,#N/A,FALSE,"matx B4 DS Chabot";#N/A,#N/A,FALSE,"matx B4 DS Diablo"}</definedName>
    <definedName name="wrn.MATRICIES._.ONLY." localSheetId="6" hidden="1">{#N/A,#N/A,FALSE,"matx B4 DS";#N/A,#N/A,FALSE,"matx B4 DS Hac";#N/A,#N/A,FALSE,"matx B4 DS Chabot";#N/A,#N/A,FALSE,"matx B4 DS Diablo"}</definedName>
    <definedName name="wrn.MATRICIES._.ONLY." localSheetId="0" hidden="1">{#N/A,#N/A,FALSE,"matx B4 DS";#N/A,#N/A,FALSE,"matx B4 DS Hac";#N/A,#N/A,FALSE,"matx B4 DS Chabot";#N/A,#N/A,FALSE,"matx B4 DS Diablo"}</definedName>
    <definedName name="wrn.MATRICIES._.ONLY." hidden="1">{#N/A,#N/A,FALSE,"matx B4 DS";#N/A,#N/A,FALSE,"matx B4 DS Hac";#N/A,#N/A,FALSE,"matx B4 DS Chabot";#N/A,#N/A,FALSE,"matx B4 DS Diablo"}</definedName>
    <definedName name="wrn.Memorandum." localSheetId="1" hidden="1">{#N/A,#N/A,TRUE,"Book Annual";#N/A,#N/A,TRUE,"Tax Annual";#N/A,#N/A,TRUE,"Valuation";#N/A,#N/A,TRUE,"Assumptions"}</definedName>
    <definedName name="wrn.Memorandum." localSheetId="0" hidden="1">{#N/A,#N/A,TRUE,"Book Annual";#N/A,#N/A,TRUE,"Tax Annual";#N/A,#N/A,TRUE,"Valuation";#N/A,#N/A,TRUE,"Assumptions"}</definedName>
    <definedName name="wrn.Memorandum." hidden="1">{#N/A,#N/A,TRUE,"Book Annual";#N/A,#N/A,TRUE,"Tax Annual";#N/A,#N/A,TRUE,"Valuation";#N/A,#N/A,TRUE,"Assumptions"}</definedName>
    <definedName name="wrn.merge." localSheetId="1" hidden="1">{#N/A,#N/A,FALSE,"IPO";#N/A,#N/A,FALSE,"DCF";#N/A,#N/A,FALSE,"LBO";#N/A,#N/A,FALSE,"MULT_VAL";#N/A,#N/A,FALSE,"Status Quo";#N/A,#N/A,FALSE,"Recap"}</definedName>
    <definedName name="wrn.merge." localSheetId="0" hidden="1">{#N/A,#N/A,FALSE,"IPO";#N/A,#N/A,FALSE,"DCF";#N/A,#N/A,FALSE,"LBO";#N/A,#N/A,FALSE,"MULT_VAL";#N/A,#N/A,FALSE,"Status Quo";#N/A,#N/A,FALSE,"Recap"}</definedName>
    <definedName name="wrn.merge." hidden="1">{#N/A,#N/A,FALSE,"IPO";#N/A,#N/A,FALSE,"DCF";#N/A,#N/A,FALSE,"LBO";#N/A,#N/A,FALSE,"MULT_VAL";#N/A,#N/A,FALSE,"Status Quo";#N/A,#N/A,FALSE,"Recap"}</definedName>
    <definedName name="wrn.minrenn" localSheetId="1" hidden="1">{"MINRENT2",#N/A,FALSE,"SCHEDULE B"}</definedName>
    <definedName name="wrn.minrenn" localSheetId="0" hidden="1">{"MINRENT2",#N/A,FALSE,"SCHEDULE B"}</definedName>
    <definedName name="wrn.minrenn" hidden="1">{"MINRENT2",#N/A,FALSE,"SCHEDULE B"}</definedName>
    <definedName name="wrn.MINRENT." localSheetId="1" hidden="1">{"MINRENT2",#N/A,FALSE,"SCHEDULE B"}</definedName>
    <definedName name="wrn.MINRENT." localSheetId="18" hidden="1">{"MINRENT2",#N/A,FALSE,"SCHEDULE B"}</definedName>
    <definedName name="wrn.MINRENT." localSheetId="12" hidden="1">{"MINRENT2",#N/A,FALSE,"SCHEDULE B"}</definedName>
    <definedName name="wrn.MINRENT." localSheetId="6" hidden="1">{"MINRENT2",#N/A,FALSE,"SCHEDULE B"}</definedName>
    <definedName name="wrn.MINRENT." localSheetId="0" hidden="1">{"MINRENT2",#N/A,FALSE,"SCHEDULE B"}</definedName>
    <definedName name="wrn.MINRENT." hidden="1">{"MINRENT2",#N/A,FALSE,"SCHEDULE B"}</definedName>
    <definedName name="wrn.minrent.2" localSheetId="1" hidden="1">{"MINRENT2",#N/A,FALSE,"SCHEDULE B"}</definedName>
    <definedName name="wrn.minrent.2" localSheetId="18" hidden="1">{"MINRENT2",#N/A,FALSE,"SCHEDULE B"}</definedName>
    <definedName name="wrn.minrent.2" localSheetId="12" hidden="1">{"MINRENT2",#N/A,FALSE,"SCHEDULE B"}</definedName>
    <definedName name="wrn.minrent.2" localSheetId="6" hidden="1">{"MINRENT2",#N/A,FALSE,"SCHEDULE B"}</definedName>
    <definedName name="wrn.minrent.2" localSheetId="0" hidden="1">{"MINRENT2",#N/A,FALSE,"SCHEDULE B"}</definedName>
    <definedName name="wrn.minrent.2" hidden="1">{"MINRENT2",#N/A,FALSE,"SCHEDULE B"}</definedName>
    <definedName name="wrn.mkting" localSheetId="1" hidden="1">{#N/A,#N/A,FALSE,"MARKETING I";#N/A,#N/A,FALSE,"MARKETING II";#N/A,#N/A,FALSE,"MARKETING III"}</definedName>
    <definedName name="wrn.mkting" localSheetId="18" hidden="1">{#N/A,#N/A,FALSE,"MARKETING I";#N/A,#N/A,FALSE,"MARKETING II";#N/A,#N/A,FALSE,"MARKETING III"}</definedName>
    <definedName name="wrn.mkting" localSheetId="12" hidden="1">{#N/A,#N/A,FALSE,"MARKETING I";#N/A,#N/A,FALSE,"MARKETING II";#N/A,#N/A,FALSE,"MARKETING III"}</definedName>
    <definedName name="wrn.mkting" localSheetId="6" hidden="1">{#N/A,#N/A,FALSE,"MARKETING I";#N/A,#N/A,FALSE,"MARKETING II";#N/A,#N/A,FALSE,"MARKETING III"}</definedName>
    <definedName name="wrn.mkting" localSheetId="0" hidden="1">{#N/A,#N/A,FALSE,"MARKETING I";#N/A,#N/A,FALSE,"MARKETING II";#N/A,#N/A,FALSE,"MARKETING III"}</definedName>
    <definedName name="wrn.mkting" hidden="1">{#N/A,#N/A,FALSE,"MARKETING I";#N/A,#N/A,FALSE,"MARKETING II";#N/A,#N/A,FALSE,"MARKETING III"}</definedName>
    <definedName name="wrn.Model." localSheetId="1" hidden="1">{"Investor",#N/A,FALSE,"Model";"Property",#N/A,FALSE,"Model";"Incentive Taxes",#N/A,FALSE,"Model"}</definedName>
    <definedName name="wrn.MODEL." localSheetId="18" hidden="1">{"IS",#N/A,FALSE,"Income Statement";"ISR",#N/A,FALSE,"Income Statement Ratios";"BS",#N/A,FALSE,"Balance Sheet";"BSR",#N/A,FALSE,"Balance Sheet Ratios";"CF",#N/A,FALSE,"Cash Flow";"SALES",#N/A,FALSE,"Sales Analysis";"RR",#N/A,FALSE,"Recent Results"}</definedName>
    <definedName name="wrn.MODEL." localSheetId="12" hidden="1">{"IS",#N/A,FALSE,"Income Statement";"ISR",#N/A,FALSE,"Income Statement Ratios";"BS",#N/A,FALSE,"Balance Sheet";"BSR",#N/A,FALSE,"Balance Sheet Ratios";"CF",#N/A,FALSE,"Cash Flow";"SALES",#N/A,FALSE,"Sales Analysis";"RR",#N/A,FALSE,"Recent Results"}</definedName>
    <definedName name="wrn.MODEL." localSheetId="6" hidden="1">{"IS",#N/A,FALSE,"Income Statement";"ISR",#N/A,FALSE,"Income Statement Ratios";"BS",#N/A,FALSE,"Balance Sheet";"BSR",#N/A,FALSE,"Balance Sheet Ratios";"CF",#N/A,FALSE,"Cash Flow";"SALES",#N/A,FALSE,"Sales Analysis";"RR",#N/A,FALSE,"Recent Results"}</definedName>
    <definedName name="wrn.Model." localSheetId="0" hidden="1">{"Investor",#N/A,FALSE,"Model";"Property",#N/A,FALSE,"Model";"Incentive Taxes",#N/A,FALSE,"Model"}</definedName>
    <definedName name="wrn.Model." hidden="1">{"Investor",#N/A,FALSE,"Model";"Property",#N/A,FALSE,"Model";"Incentive Taxes",#N/A,FALSE,"Model"}</definedName>
    <definedName name="wrn.model2." localSheetId="1" hidden="1">{"Investor",#N/A,FALSE,"Model";"Property",#N/A,FALSE,"Model";"Incentive Taxes",#N/A,FALSE,"Model"}</definedName>
    <definedName name="wrn.model2." localSheetId="0" hidden="1">{"Investor",#N/A,FALSE,"Model";"Property",#N/A,FALSE,"Model";"Incentive Taxes",#N/A,FALSE,"Model"}</definedName>
    <definedName name="wrn.model2." hidden="1">{"Investor",#N/A,FALSE,"Model";"Property",#N/A,FALSE,"Model";"Incentive Taxes",#N/A,FALSE,"Model"}</definedName>
    <definedName name="wrn.MODEL5" localSheetId="1" hidden="1">{"IS",#N/A,FALSE,"Income Statement";"ISR",#N/A,FALSE,"Income Statement Ratios";"BS",#N/A,FALSE,"Balance Sheet";"BSR",#N/A,FALSE,"Balance Sheet Ratios";"CF",#N/A,FALSE,"Cash Flow";"SALES",#N/A,FALSE,"Sales Analysis";"RR",#N/A,FALSE,"Recent Results"}</definedName>
    <definedName name="wrn.MODEL5" localSheetId="18" hidden="1">{"IS",#N/A,FALSE,"Income Statement";"ISR",#N/A,FALSE,"Income Statement Ratios";"BS",#N/A,FALSE,"Balance Sheet";"BSR",#N/A,FALSE,"Balance Sheet Ratios";"CF",#N/A,FALSE,"Cash Flow";"SALES",#N/A,FALSE,"Sales Analysis";"RR",#N/A,FALSE,"Recent Results"}</definedName>
    <definedName name="wrn.MODEL5" localSheetId="12" hidden="1">{"IS",#N/A,FALSE,"Income Statement";"ISR",#N/A,FALSE,"Income Statement Ratios";"BS",#N/A,FALSE,"Balance Sheet";"BSR",#N/A,FALSE,"Balance Sheet Ratios";"CF",#N/A,FALSE,"Cash Flow";"SALES",#N/A,FALSE,"Sales Analysis";"RR",#N/A,FALSE,"Recent Results"}</definedName>
    <definedName name="wrn.MODEL5" localSheetId="6" hidden="1">{"IS",#N/A,FALSE,"Income Statement";"ISR",#N/A,FALSE,"Income Statement Ratios";"BS",#N/A,FALSE,"Balance Sheet";"BSR",#N/A,FALSE,"Balance Sheet Ratios";"CF",#N/A,FALSE,"Cash Flow";"SALES",#N/A,FALSE,"Sales Analysis";"RR",#N/A,FALSE,"Recent Results"}</definedName>
    <definedName name="wrn.MODEL5" localSheetId="0" hidden="1">{"IS",#N/A,FALSE,"Income Statement";"ISR",#N/A,FALSE,"Income Statement Ratios";"BS",#N/A,FALSE,"Balance Sheet";"BSR",#N/A,FALSE,"Balance Sheet Ratios";"CF",#N/A,FALSE,"Cash Flow";"SALES",#N/A,FALSE,"Sales Analysis";"RR",#N/A,FALSE,"Recent Results"}</definedName>
    <definedName name="wrn.MODEL5" hidden="1">{"IS",#N/A,FALSE,"Income Statement";"ISR",#N/A,FALSE,"Income Statement Ratios";"BS",#N/A,FALSE,"Balance Sheet";"BSR",#N/A,FALSE,"Balance Sheet Ratios";"CF",#N/A,FALSE,"Cash Flow";"SALES",#N/A,FALSE,"Sales Analysis";"RR",#N/A,FALSE,"Recent Results"}</definedName>
    <definedName name="wrn.ModelReview." localSheetId="1"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localSheetId="0"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 localSheetId="1" hidden="1">{#N/A,#N/A,FALSE,"Mnthly Roll"}</definedName>
    <definedName name="wrn.month." localSheetId="0" hidden="1">{#N/A,#N/A,FALSE,"Mnthly Roll"}</definedName>
    <definedName name="wrn.month." hidden="1">{#N/A,#N/A,FALSE,"Mnthly Roll"}</definedName>
    <definedName name="wrn.Monthly._.Detail._.Reports." localSheetId="1" hidden="1">{"Detail Project Cash Flow",#N/A,TRUE,"Cash Flow Grid";"Financing Calculation",#N/A,TRUE,"Cash Flow Grid"}</definedName>
    <definedName name="wrn.Monthly._.Detail._.Reports." localSheetId="0" hidden="1">{"Detail Project Cash Flow",#N/A,TRUE,"Cash Flow Grid";"Financing Calculation",#N/A,TRUE,"Cash Flow Grid"}</definedName>
    <definedName name="wrn.Monthly._.Detail._.Reports." hidden="1">{"Detail Project Cash Flow",#N/A,TRUE,"Cash Flow Grid";"Financing Calculation",#N/A,TRUE,"Cash Flow Grid"}</definedName>
    <definedName name="wrn.MonthlyRentRoll." localSheetId="1" hidden="1">{"MonthlyRentRoll",#N/A,FALSE,"RentRoll"}</definedName>
    <definedName name="wrn.MonthlyRentRoll." localSheetId="18" hidden="1">{"MonthlyRentRoll",#N/A,FALSE,"RentRoll"}</definedName>
    <definedName name="wrn.MonthlyRentRoll." localSheetId="12" hidden="1">{"MonthlyRentRoll",#N/A,FALSE,"RentRoll"}</definedName>
    <definedName name="wrn.MonthlyRentRoll." localSheetId="6" hidden="1">{"MonthlyRentRoll",#N/A,FALSE,"RentRoll"}</definedName>
    <definedName name="wrn.MonthlyRentRoll." localSheetId="0" hidden="1">{"MonthlyRentRoll",#N/A,FALSE,"RentRoll"}</definedName>
    <definedName name="wrn.MonthlyRentRoll." hidden="1">{"MonthlyRentRoll",#N/A,FALSE,"RentRoll"}</definedName>
    <definedName name="wrn.Mortgage._.Loan._.Sch." localSheetId="1" hidden="1">{#N/A,#N/A,FALSE,"Mortgage Loan Sch"}</definedName>
    <definedName name="wrn.Mortgage._.Loan._.Sch." localSheetId="18" hidden="1">{#N/A,#N/A,FALSE,"Mortgage Loan Sch"}</definedName>
    <definedName name="wrn.Mortgage._.Loan._.Sch." localSheetId="12" hidden="1">{#N/A,#N/A,FALSE,"Mortgage Loan Sch"}</definedName>
    <definedName name="wrn.Mortgage._.Loan._.Sch." localSheetId="6" hidden="1">{#N/A,#N/A,FALSE,"Mortgage Loan Sch"}</definedName>
    <definedName name="wrn.Mortgage._.Loan._.Sch." localSheetId="0" hidden="1">{#N/A,#N/A,FALSE,"Mortgage Loan Sch"}</definedName>
    <definedName name="wrn.Mortgage._.Loan._.Sch." hidden="1">{#N/A,#N/A,FALSE,"Mortgage Loan Sch"}</definedName>
    <definedName name="wrn.naall." localSheetId="1" hidden="1">{"namonth",#N/A,FALSE,"na";"naroll",#N/A,FALSE,"na";"naprofsales",#N/A,FALSE,"na";"naprofprft",#N/A,FALSE,"na"}</definedName>
    <definedName name="wrn.naall." localSheetId="0" hidden="1">{"namonth",#N/A,FALSE,"na";"naroll",#N/A,FALSE,"na";"naprofsales",#N/A,FALSE,"na";"naprofprft",#N/A,FALSE,"na"}</definedName>
    <definedName name="wrn.naall." hidden="1">{"namonth",#N/A,FALSE,"na";"naroll",#N/A,FALSE,"na";"naprofsales",#N/A,FALSE,"na";"naprofprft",#N/A,FALSE,"na"}</definedName>
    <definedName name="wrn.namonth." localSheetId="1" hidden="1">{"namonth",#N/A,FALSE,"na"}</definedName>
    <definedName name="wrn.namonth." localSheetId="0" hidden="1">{"namonth",#N/A,FALSE,"na"}</definedName>
    <definedName name="wrn.namonth." hidden="1">{"namonth",#N/A,FALSE,"na"}</definedName>
    <definedName name="wrn.naprof." localSheetId="1" hidden="1">{"naprofsales",#N/A,FALSE,"na"}</definedName>
    <definedName name="wrn.naprof." localSheetId="0" hidden="1">{"naprofsales",#N/A,FALSE,"na"}</definedName>
    <definedName name="wrn.naprof." hidden="1">{"naprofsales",#N/A,FALSE,"na"}</definedName>
    <definedName name="wrn.naroll." localSheetId="1" hidden="1">{"naroll",#N/A,FALSE,"na"}</definedName>
    <definedName name="wrn.naroll." localSheetId="0" hidden="1">{"naroll",#N/A,FALSE,"na"}</definedName>
    <definedName name="wrn.naroll." hidden="1">{"naroll",#N/A,FALSE,"na"}</definedName>
    <definedName name="wrn.new." localSheetId="1" hidden="1">{#N/A,#N/A,FALSE,"Impl";#N/A,#N/A,FALSE,"sum";#N/A,#N/A,FALSE,"cat";#N/A,#N/A,FALSE,"cum";#N/A,#N/A,FALSE,"varity";#N/A,#N/A,FALSE,"ddc";#N/A,#N/A,FALSE,"man";#N/A,#N/A,FALSE,"metra";#N/A,#N/A,FALSE,"volvo"}</definedName>
    <definedName name="wrn.new." localSheetId="0"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_Business." localSheetId="1" hidden="1">{"One",#N/A,FALSE,"New Business"}</definedName>
    <definedName name="wrn.New_Business." localSheetId="18" hidden="1">{"One",#N/A,FALSE,"New Business"}</definedName>
    <definedName name="wrn.New_Business." localSheetId="12" hidden="1">{"One",#N/A,FALSE,"New Business"}</definedName>
    <definedName name="wrn.New_Business." localSheetId="6" hidden="1">{"One",#N/A,FALSE,"New Business"}</definedName>
    <definedName name="wrn.New_Business." localSheetId="0" hidden="1">{"One",#N/A,FALSE,"New Business"}</definedName>
    <definedName name="wrn.New_Business." hidden="1">{"One",#N/A,FALSE,"New Business"}</definedName>
    <definedName name="wrn.newest." localSheetId="1" hidden="1">{#N/A,#N/A,TRUE,"TS";#N/A,#N/A,TRUE,"Combo";#N/A,#N/A,TRUE,"FAIR";#N/A,#N/A,TRUE,"RBC";#N/A,#N/A,TRUE,"xxxx"}</definedName>
    <definedName name="wrn.newest." localSheetId="0" hidden="1">{#N/A,#N/A,TRUE,"TS";#N/A,#N/A,TRUE,"Combo";#N/A,#N/A,TRUE,"FAIR";#N/A,#N/A,TRUE,"RBC";#N/A,#N/A,TRUE,"xxxx"}</definedName>
    <definedName name="wrn.newest." hidden="1">{#N/A,#N/A,TRUE,"TS";#N/A,#N/A,TRUE,"Combo";#N/A,#N/A,TRUE,"FAIR";#N/A,#N/A,TRUE,"RBC";#N/A,#N/A,TRUE,"xxxx"}</definedName>
    <definedName name="wrn.nyt._.times._.full." localSheetId="1"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nyt._.times._.full." localSheetId="0"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nyt._.times._.full."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upancy._.Calcs." localSheetId="1" hidden="1">{#N/A,#N/A,FALSE,"Occ. Calcs"}</definedName>
    <definedName name="wrn.Occupancy._.Calcs." localSheetId="0" hidden="1">{#N/A,#N/A,FALSE,"Occ. Calcs"}</definedName>
    <definedName name="wrn.Occupancy._.Calcs." hidden="1">{#N/A,#N/A,FALSE,"Occ. Calcs"}</definedName>
    <definedName name="wrn.ODB." localSheetId="1" hidden="1">{"ODB",#N/A,FALSE,"Hold Scenario"}</definedName>
    <definedName name="wrn.ODB." localSheetId="0" hidden="1">{"ODB",#N/A,FALSE,"Hold Scenario"}</definedName>
    <definedName name="wrn.ODB." hidden="1">{"ODB",#N/A,FALSE,"Hold Scenario"}</definedName>
    <definedName name="wrn.office." localSheetId="1"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18"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1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6"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_.BUDGET." localSheetId="1" hidden="1">{#N/A,#N/A,FALSE,"LP Exp";#N/A,#N/A,FALSE,"Salary";#N/A,#N/A,FALSE,"Admin Exp";#N/A,#N/A,FALSE,"QTS Bud";#N/A,#N/A,FALSE,"Marketing"}</definedName>
    <definedName name="wrn.OFFICE._.BUDGET." localSheetId="0" hidden="1">{#N/A,#N/A,FALSE,"LP Exp";#N/A,#N/A,FALSE,"Salary";#N/A,#N/A,FALSE,"Admin Exp";#N/A,#N/A,FALSE,"QTS Bud";#N/A,#N/A,FALSE,"Marketing"}</definedName>
    <definedName name="wrn.OFFICE._.BUDGET." hidden="1">{#N/A,#N/A,FALSE,"LP Exp";#N/A,#N/A,FALSE,"Salary";#N/A,#N/A,FALSE,"Admin Exp";#N/A,#N/A,FALSE,"QTS Bud";#N/A,#N/A,FALSE,"Marketing"}</definedName>
    <definedName name="wrn.One._.Partner." localSheetId="1"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Partner." localSheetId="0"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Partner."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e._.Year._.Proforma." localSheetId="1" hidden="1">{"summary",#N/A,TRUE,"SUMMARY";"oneyear",#N/A,TRUE,"PROJECTIONS"}</definedName>
    <definedName name="wrn.One._.Year._.Proforma." localSheetId="0" hidden="1">{"summary",#N/A,TRUE,"SUMMARY";"oneyear",#N/A,TRUE,"PROJECTIONS"}</definedName>
    <definedName name="wrn.One._.Year._.Proforma." hidden="1">{"summary",#N/A,TRUE,"SUMMARY";"oneyear",#N/A,TRUE,"PROJECTIONS"}</definedName>
    <definedName name="wrn.open." localSheetId="1" hidden="1">{#N/A,#N/A,FALSE,"Unconsolidated Debt"}</definedName>
    <definedName name="wrn.open." localSheetId="0" hidden="1">{#N/A,#N/A,FALSE,"Unconsolidated Debt"}</definedName>
    <definedName name="wrn.open." hidden="1">{#N/A,#N/A,FALSE,"Unconsolidated Debt"}</definedName>
    <definedName name="wrn.OperatingAssumtions." localSheetId="1" hidden="1">{#N/A,#N/A,FALSE,"OperatingAssumptions"}</definedName>
    <definedName name="wrn.OperatingAssumtions." localSheetId="18" hidden="1">{#N/A,#N/A,FALSE,"OperatingAssumptions"}</definedName>
    <definedName name="wrn.OperatingAssumtions." localSheetId="12" hidden="1">{#N/A,#N/A,FALSE,"OperatingAssumptions"}</definedName>
    <definedName name="wrn.OperatingAssumtions." localSheetId="6" hidden="1">{#N/A,#N/A,FALSE,"OperatingAssumptions"}</definedName>
    <definedName name="wrn.OperatingAssumtions." localSheetId="0" hidden="1">{#N/A,#N/A,FALSE,"OperatingAssumptions"}</definedName>
    <definedName name="wrn.OperatingAssumtions." hidden="1">{#N/A,#N/A,FALSE,"OperatingAssumptions"}</definedName>
    <definedName name="wrn.Operations._.Review." localSheetId="1" hidden="1">{#N/A,#N/A,FALSE,"Proforma Five Yr";#N/A,#N/A,FALSE,"Occ and Rate";#N/A,#N/A,FALSE,"PF Input";#N/A,#N/A,FALSE,"Hotcomps"}</definedName>
    <definedName name="wrn.Operations._.Review." localSheetId="18" hidden="1">{#N/A,#N/A,FALSE,"Proforma Five Yr";#N/A,#N/A,FALSE,"Occ and Rate";#N/A,#N/A,FALSE,"PF Input";#N/A,#N/A,FALSE,"Hotcomps"}</definedName>
    <definedName name="wrn.Operations._.Review." localSheetId="12" hidden="1">{#N/A,#N/A,FALSE,"Proforma Five Yr";#N/A,#N/A,FALSE,"Occ and Rate";#N/A,#N/A,FALSE,"PF Input";#N/A,#N/A,FALSE,"Hotcomps"}</definedName>
    <definedName name="wrn.Operations._.Review." localSheetId="6" hidden="1">{#N/A,#N/A,FALSE,"Proforma Five Yr";#N/A,#N/A,FALSE,"Occ and Rate";#N/A,#N/A,FALSE,"PF Input";#N/A,#N/A,FALSE,"Hotcomps"}</definedName>
    <definedName name="wrn.Operations._.Review." localSheetId="0" hidden="1">{#N/A,#N/A,FALSE,"Proforma Five Yr";#N/A,#N/A,FALSE,"Occ and Rate";#N/A,#N/A,FALSE,"PF Input";#N/A,#N/A,FALSE,"Hotcomps"}</definedName>
    <definedName name="wrn.Operations._.Review." hidden="1">{#N/A,#N/A,FALSE,"Proforma Five Yr";#N/A,#N/A,FALSE,"Occ and Rate";#N/A,#N/A,FALSE,"PF Input";#N/A,#N/A,FALSE,"Hotcomps"}</definedName>
    <definedName name="wrn.Ops._.Charlie._.Packet." localSheetId="1" hidden="1">{#N/A,#N/A,FALSE,"Proforma Five Yr";#N/A,#N/A,FALSE,"Occ and Rate";#N/A,#N/A,FALSE,"PF Input";#N/A,#N/A,FALSE,"Ops Summary";#N/A,#N/A,FALSE,"Hotcomps"}</definedName>
    <definedName name="wrn.Ops._.Charlie._.Packet." localSheetId="0" hidden="1">{#N/A,#N/A,FALSE,"Proforma Five Yr";#N/A,#N/A,FALSE,"Occ and Rate";#N/A,#N/A,FALSE,"PF Input";#N/A,#N/A,FALSE,"Ops Summary";#N/A,#N/A,FALSE,"Hotcomps"}</definedName>
    <definedName name="wrn.Ops._.Charlie._.Packet." hidden="1">{#N/A,#N/A,FALSE,"Proforma Five Yr";#N/A,#N/A,FALSE,"Occ and Rate";#N/A,#N/A,FALSE,"PF Input";#N/A,#N/A,FALSE,"Ops Summary";#N/A,#N/A,FALSE,"Hotcomps"}</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8" hidden="1">{#N/A,#N/A,TRUE,"Cover";#N/A,#N/A,TRUE,"Summary";#N/A,#N/A,TRUE,"Assumptions";#N/A,#N/A,TRUE,"Stack";#N/A,#N/A,TRUE,"Budget";#N/A,#N/A,TRUE,"Condo Summary";#N/A,#N/A,TRUE,"Sellout Summary"}</definedName>
    <definedName name="wrn.Output." localSheetId="12" hidden="1">{#N/A,#N/A,TRUE,"Cover";#N/A,#N/A,TRUE,"Summary";#N/A,#N/A,TRUE,"Assumptions";#N/A,#N/A,TRUE,"Stack";#N/A,#N/A,TRUE,"Budget";#N/A,#N/A,TRUE,"Condo Summary";#N/A,#N/A,TRUE,"Sellout Summary"}</definedName>
    <definedName name="wrn.Output." localSheetId="6" hidden="1">{#N/A,#N/A,TRUE,"Cover";#N/A,#N/A,TRUE,"Summary";#N/A,#N/A,TRUE,"Assumptions";#N/A,#N/A,TRUE,"Stack";#N/A,#N/A,TRUE,"Budget";#N/A,#N/A,TRUE,"Condo Summary";#N/A,#N/A,TRUE,"Sellout Summary"}</definedName>
    <definedName name="wrn.Output."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3Column." localSheetId="1" hidden="1">{"Output-3Column",#N/A,FALSE,"Output"}</definedName>
    <definedName name="wrn.Output3Column." localSheetId="18" hidden="1">{"Output-3Column",#N/A,FALSE,"Output"}</definedName>
    <definedName name="wrn.Output3Column." localSheetId="12" hidden="1">{"Output-3Column",#N/A,FALSE,"Output"}</definedName>
    <definedName name="wrn.Output3Column." localSheetId="6" hidden="1">{"Output-3Column",#N/A,FALSE,"Output"}</definedName>
    <definedName name="wrn.Output3Column." localSheetId="0" hidden="1">{"Output-3Column",#N/A,FALSE,"Output"}</definedName>
    <definedName name="wrn.Output3Column." hidden="1">{"Output-3Column",#N/A,FALSE,"Output"}</definedName>
    <definedName name="wrn.OutputAll." localSheetId="1" hidden="1">{"Output-All",#N/A,FALSE,"Output"}</definedName>
    <definedName name="wrn.OutputAll." localSheetId="18" hidden="1">{"Output-All",#N/A,FALSE,"Output"}</definedName>
    <definedName name="wrn.OutputAll." localSheetId="12" hidden="1">{"Output-All",#N/A,FALSE,"Output"}</definedName>
    <definedName name="wrn.OutputAll." localSheetId="6" hidden="1">{"Output-All",#N/A,FALSE,"Output"}</definedName>
    <definedName name="wrn.OutputAll." localSheetId="0" hidden="1">{"Output-All",#N/A,FALSE,"Output"}</definedName>
    <definedName name="wrn.OutputAll." hidden="1">{"Output-All",#N/A,FALSE,"Output"}</definedName>
    <definedName name="wrn.OutputBaseYear." localSheetId="1" hidden="1">{"Output-BaseYear",#N/A,FALSE,"Output"}</definedName>
    <definedName name="wrn.OutputBaseYear." localSheetId="18" hidden="1">{"Output-BaseYear",#N/A,FALSE,"Output"}</definedName>
    <definedName name="wrn.OutputBaseYear." localSheetId="12" hidden="1">{"Output-BaseYear",#N/A,FALSE,"Output"}</definedName>
    <definedName name="wrn.OutputBaseYear." localSheetId="6" hidden="1">{"Output-BaseYear",#N/A,FALSE,"Output"}</definedName>
    <definedName name="wrn.OutputBaseYear." localSheetId="0" hidden="1">{"Output-BaseYear",#N/A,FALSE,"Output"}</definedName>
    <definedName name="wrn.OutputBaseYear." hidden="1">{"Output-BaseYear",#N/A,FALSE,"Output"}</definedName>
    <definedName name="wrn.OutputMin." localSheetId="1" hidden="1">{"Output-Min",#N/A,FALSE,"Output"}</definedName>
    <definedName name="wrn.OutputMin." localSheetId="18" hidden="1">{"Output-Min",#N/A,FALSE,"Output"}</definedName>
    <definedName name="wrn.OutputMin." localSheetId="12" hidden="1">{"Output-Min",#N/A,FALSE,"Output"}</definedName>
    <definedName name="wrn.OutputMin." localSheetId="6" hidden="1">{"Output-Min",#N/A,FALSE,"Output"}</definedName>
    <definedName name="wrn.OutputMin." localSheetId="0" hidden="1">{"Output-Min",#N/A,FALSE,"Output"}</definedName>
    <definedName name="wrn.OutputMin." hidden="1">{"Output-Min",#N/A,FALSE,"Output"}</definedName>
    <definedName name="wrn.OutputPercent." localSheetId="1" hidden="1">{"Output%",#N/A,FALSE,"Output"}</definedName>
    <definedName name="wrn.OutputPercent." localSheetId="18" hidden="1">{"Output%",#N/A,FALSE,"Output"}</definedName>
    <definedName name="wrn.OutputPercent." localSheetId="12" hidden="1">{"Output%",#N/A,FALSE,"Output"}</definedName>
    <definedName name="wrn.OutputPercent." localSheetId="6" hidden="1">{"Output%",#N/A,FALSE,"Output"}</definedName>
    <definedName name="wrn.OutputPercent." localSheetId="0" hidden="1">{"Output%",#N/A,FALSE,"Output"}</definedName>
    <definedName name="wrn.OutputPercent." hidden="1">{"Output%",#N/A,FALSE,"Output"}</definedName>
    <definedName name="wrn.outputr1a" localSheetId="1" hidden="1">{#N/A,#N/A,TRUE,"Cover";#N/A,#N/A,TRUE,"Summary";#N/A,#N/A,TRUE,"Assumptions";#N/A,#N/A,TRUE,"Stack";#N/A,#N/A,TRUE,"Budget";#N/A,#N/A,TRUE,"Condo Summary";#N/A,#N/A,TRUE,"Sellout Summary"}</definedName>
    <definedName name="wrn.outputr1a" localSheetId="0" hidden="1">{#N/A,#N/A,TRUE,"Cover";#N/A,#N/A,TRUE,"Summary";#N/A,#N/A,TRUE,"Assumptions";#N/A,#N/A,TRUE,"Stack";#N/A,#N/A,TRUE,"Budget";#N/A,#N/A,TRUE,"Condo Summary";#N/A,#N/A,TRUE,"Sellout Summary"}</definedName>
    <definedName name="wrn.outputr1a" hidden="1">{#N/A,#N/A,TRUE,"Cover";#N/A,#N/A,TRUE,"Summary";#N/A,#N/A,TRUE,"Assumptions";#N/A,#N/A,TRUE,"Stack";#N/A,#N/A,TRUE,"Budget";#N/A,#N/A,TRUE,"Condo Summary";#N/A,#N/A,TRUE,"Sellout Summary"}</definedName>
    <definedName name="wrn.outputr2a." localSheetId="1" hidden="1">{#N/A,#N/A,TRUE,"Cover";#N/A,#N/A,TRUE,"Summary";#N/A,#N/A,TRUE,"Assumptions";#N/A,#N/A,TRUE,"Stack";#N/A,#N/A,TRUE,"Budget";#N/A,#N/A,TRUE,"Condo Summary";#N/A,#N/A,TRUE,"Sellout Summary"}</definedName>
    <definedName name="wrn.outputr2a." localSheetId="0" hidden="1">{#N/A,#N/A,TRUE,"Cover";#N/A,#N/A,TRUE,"Summary";#N/A,#N/A,TRUE,"Assumptions";#N/A,#N/A,TRUE,"Stack";#N/A,#N/A,TRUE,"Budget";#N/A,#N/A,TRUE,"Condo Summary";#N/A,#N/A,TRUE,"Sellout Summary"}</definedName>
    <definedName name="wrn.outputr2a." hidden="1">{#N/A,#N/A,TRUE,"Cover";#N/A,#N/A,TRUE,"Summary";#N/A,#N/A,TRUE,"Assumptions";#N/A,#N/A,TRUE,"Stack";#N/A,#N/A,TRUE,"Budget";#N/A,#N/A,TRUE,"Condo Summary";#N/A,#N/A,TRUE,"Sellout Summary"}</definedName>
    <definedName name="wrn.Package." localSheetId="1"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localSheetId="0"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lms._.at._.South._.Shore." localSheetId="1" hidden="1">{#N/A,#N/A,FALSE,"loananalysis";#N/A,#N/A,FALSE,"proforma";#N/A,#N/A,FALSE,"unitmix"}</definedName>
    <definedName name="wrn.Palms._.at._.South._.Shore." localSheetId="18" hidden="1">{#N/A,#N/A,FALSE,"loananalysis";#N/A,#N/A,FALSE,"proforma";#N/A,#N/A,FALSE,"unitmix"}</definedName>
    <definedName name="wrn.Palms._.at._.South._.Shore." localSheetId="12" hidden="1">{#N/A,#N/A,FALSE,"loananalysis";#N/A,#N/A,FALSE,"proforma";#N/A,#N/A,FALSE,"unitmix"}</definedName>
    <definedName name="wrn.Palms._.at._.South._.Shore." localSheetId="6" hidden="1">{#N/A,#N/A,FALSE,"loananalysis";#N/A,#N/A,FALSE,"proforma";#N/A,#N/A,FALSE,"unitmix"}</definedName>
    <definedName name="wrn.Palms._.at._.South._.Shore." localSheetId="0" hidden="1">{#N/A,#N/A,FALSE,"loananalysis";#N/A,#N/A,FALSE,"proforma";#N/A,#N/A,FALSE,"unitmix"}</definedName>
    <definedName name="wrn.Palms._.at._.South._.Shore." hidden="1">{#N/A,#N/A,FALSE,"loananalysis";#N/A,#N/A,FALSE,"proforma";#N/A,#N/A,FALSE,"unitmix"}</definedName>
    <definedName name="wrn.PARC." localSheetId="1" hidden="1">{#N/A,#N/A,FALSE,"PARC"}</definedName>
    <definedName name="wrn.PARC." localSheetId="0" hidden="1">{#N/A,#N/A,FALSE,"PARC"}</definedName>
    <definedName name="wrn.PARC." hidden="1">{#N/A,#N/A,FALSE,"PARC"}</definedName>
    <definedName name="wrn.Partial." localSheetId="1"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15"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17"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18"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9"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11"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12"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5"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6"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localSheetId="0"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Template." localSheetId="1" hidden="1">{#N/A,#N/A,FALSE,"1Summary";#N/A,#N/A,FALSE,"2Assumptions";#N/A,#N/A,FALSE,"3Cash Flow";#N/A,#N/A,FALSE,"6Residual";#N/A,#N/A,FALSE,"AExpiration Schedule"}</definedName>
    <definedName name="wrn.Partial_Template." localSheetId="0" hidden="1">{#N/A,#N/A,FALSE,"1Summary";#N/A,#N/A,FALSE,"2Assumptions";#N/A,#N/A,FALSE,"3Cash Flow";#N/A,#N/A,FALSE,"6Residual";#N/A,#N/A,FALSE,"AExpiration Schedule"}</definedName>
    <definedName name="wrn.Partial_Template." hidden="1">{#N/A,#N/A,FALSE,"1Summary";#N/A,#N/A,FALSE,"2Assumptions";#N/A,#N/A,FALSE,"3Cash Flow";#N/A,#N/A,FALSE,"6Residual";#N/A,#N/A,FALSE,"AExpiration Schedule"}</definedName>
    <definedName name="wrn.Pavilion." localSheetId="1" hidden="1">{"Pavilion-Investor",#N/A,FALSE,"Pavilion";"Pavilion-Property",#N/A,FALSE,"Pavilion"}</definedName>
    <definedName name="wrn.Pavilion." localSheetId="18" hidden="1">{"Pavilion-Investor",#N/A,FALSE,"Pavilion";"Pavilion-Property",#N/A,FALSE,"Pavilion"}</definedName>
    <definedName name="wrn.Pavilion." localSheetId="12" hidden="1">{"Pavilion-Investor",#N/A,FALSE,"Pavilion";"Pavilion-Property",#N/A,FALSE,"Pavilion"}</definedName>
    <definedName name="wrn.Pavilion." localSheetId="6" hidden="1">{"Pavilion-Investor",#N/A,FALSE,"Pavilion";"Pavilion-Property",#N/A,FALSE,"Pavilion"}</definedName>
    <definedName name="wrn.Pavilion." localSheetId="0" hidden="1">{"Pavilion-Investor",#N/A,FALSE,"Pavilion";"Pavilion-Property",#N/A,FALSE,"Pavilion"}</definedName>
    <definedName name="wrn.Pavilion." hidden="1">{"Pavilion-Investor",#N/A,FALSE,"Pavilion";"Pavilion-Property",#N/A,FALSE,"Pavilion"}</definedName>
    <definedName name="wrn.Penetration." localSheetId="1" hidden="1">{#N/A,#N/A,FALSE,"Mkt Pen"}</definedName>
    <definedName name="wrn.Penetration." localSheetId="0" hidden="1">{#N/A,#N/A,FALSE,"Mkt Pen"}</definedName>
    <definedName name="wrn.Penetration." hidden="1">{#N/A,#N/A,FALSE,"Mkt Pen"}</definedName>
    <definedName name="wrn.PERCENTAGE._.RENT." localSheetId="1" hidden="1">{"PERCENTAGE RENT",#N/A,TRUE,"SCHEDULE B"}</definedName>
    <definedName name="wrn.PERCENTAGE._.RENT." localSheetId="18" hidden="1">{"PERCENTAGE RENT",#N/A,TRUE,"SCHEDULE B"}</definedName>
    <definedName name="wrn.PERCENTAGE._.RENT." localSheetId="12" hidden="1">{"PERCENTAGE RENT",#N/A,TRUE,"SCHEDULE B"}</definedName>
    <definedName name="wrn.PERCENTAGE._.RENT." localSheetId="6" hidden="1">{"PERCENTAGE RENT",#N/A,TRUE,"SCHEDULE B"}</definedName>
    <definedName name="wrn.PERCENTAGE._.RENT." localSheetId="0" hidden="1">{"PERCENTAGE RENT",#N/A,TRUE,"SCHEDULE B"}</definedName>
    <definedName name="wrn.PERCENTAGE._.RENT." hidden="1">{"PERCENTAGE RENT",#N/A,TRUE,"SCHEDULE B"}</definedName>
    <definedName name="wrn.Phase._.I." localSheetId="1" hidden="1">{#N/A,#N/A,FALSE,"Transaction Summary-DTW";#N/A,#N/A,FALSE,"Proforma Five Yr";#N/A,#N/A,FALSE,"Occ and Rate"}</definedName>
    <definedName name="wrn.Phase._.I." localSheetId="18" hidden="1">{#N/A,#N/A,FALSE,"Transaction Summary-DTW";#N/A,#N/A,FALSE,"Proforma Five Yr";#N/A,#N/A,FALSE,"Occ and Rate"}</definedName>
    <definedName name="wrn.Phase._.I." localSheetId="12" hidden="1">{#N/A,#N/A,FALSE,"Transaction Summary-DTW";#N/A,#N/A,FALSE,"Proforma Five Yr";#N/A,#N/A,FALSE,"Occ and Rate"}</definedName>
    <definedName name="wrn.Phase._.I." localSheetId="6" hidden="1">{#N/A,#N/A,FALSE,"Transaction Summary-DTW";#N/A,#N/A,FALSE,"Proforma Five Yr";#N/A,#N/A,FALSE,"Occ and Rate"}</definedName>
    <definedName name="wrn.Phase._.I." localSheetId="0" hidden="1">{#N/A,#N/A,FALSE,"Transaction Summary-DTW";#N/A,#N/A,FALSE,"Proforma Five Yr";#N/A,#N/A,FALSE,"Occ and Rate"}</definedName>
    <definedName name="wrn.Phase._.I." hidden="1">{#N/A,#N/A,FALSE,"Transaction Summary-DTW";#N/A,#N/A,FALSE,"Proforma Five Yr";#N/A,#N/A,FALSE,"Occ and Rate"}</definedName>
    <definedName name="wrn.Phil." localSheetId="1" hidden="1">{#N/A,#N/A,FALSE,"Summary";#N/A,#N/A,FALSE,"41 Mad (Our)";#N/A,#N/A,FALSE,"41 Mad (Comp)";#N/A,#N/A,FALSE,"41 Mad (Rudin's)";#N/A,#N/A,FALSE,"41 Mad (7,354)"}</definedName>
    <definedName name="wrn.Phil." localSheetId="0" hidden="1">{#N/A,#N/A,FALSE,"Summary";#N/A,#N/A,FALSE,"41 Mad (Our)";#N/A,#N/A,FALSE,"41 Mad (Comp)";#N/A,#N/A,FALSE,"41 Mad (Rudin's)";#N/A,#N/A,FALSE,"41 Mad (7,354)"}</definedName>
    <definedName name="wrn.Phil." hidden="1">{#N/A,#N/A,FALSE,"Summary";#N/A,#N/A,FALSE,"41 Mad (Our)";#N/A,#N/A,FALSE,"41 Mad (Comp)";#N/A,#N/A,FALSE,"41 Mad (Rudin's)";#N/A,#N/A,FALSE,"41 Mad (7,354)"}</definedName>
    <definedName name="wrn.Pineway." localSheetId="1" hidden="1">{#N/A,#N/A,FALSE,"rent schedule";#N/A,#N/A,FALSE,"income expenses";#N/A,#N/A,FALSE,"proforma";#N/A,#N/A,FALSE,"proforma stab";#N/A,#N/A,FALSE,"loan analysis";#N/A,#N/A,FALSE,"loan analysis stab";#N/A,#N/A,FALSE,"income expenses"}</definedName>
    <definedName name="wrn.Pineway." localSheetId="18" hidden="1">{#N/A,#N/A,FALSE,"rent schedule";#N/A,#N/A,FALSE,"income expenses";#N/A,#N/A,FALSE,"proforma";#N/A,#N/A,FALSE,"proforma stab";#N/A,#N/A,FALSE,"loan analysis";#N/A,#N/A,FALSE,"loan analysis stab";#N/A,#N/A,FALSE,"income expenses"}</definedName>
    <definedName name="wrn.Pineway." localSheetId="12" hidden="1">{#N/A,#N/A,FALSE,"rent schedule";#N/A,#N/A,FALSE,"income expenses";#N/A,#N/A,FALSE,"proforma";#N/A,#N/A,FALSE,"proforma stab";#N/A,#N/A,FALSE,"loan analysis";#N/A,#N/A,FALSE,"loan analysis stab";#N/A,#N/A,FALSE,"income expenses"}</definedName>
    <definedName name="wrn.Pineway." localSheetId="6" hidden="1">{#N/A,#N/A,FALSE,"rent schedule";#N/A,#N/A,FALSE,"income expenses";#N/A,#N/A,FALSE,"proforma";#N/A,#N/A,FALSE,"proforma stab";#N/A,#N/A,FALSE,"loan analysis";#N/A,#N/A,FALSE,"loan analysis stab";#N/A,#N/A,FALSE,"income expenses"}</definedName>
    <definedName name="wrn.Pineway." localSheetId="0" hidden="1">{#N/A,#N/A,FALSE,"rent schedule";#N/A,#N/A,FALSE,"income expenses";#N/A,#N/A,FALSE,"proforma";#N/A,#N/A,FALSE,"proforma stab";#N/A,#N/A,FALSE,"loan analysis";#N/A,#N/A,FALSE,"loan analysis stab";#N/A,#N/A,FALSE,"income expenses"}</definedName>
    <definedName name="wrn.Pineway." hidden="1">{#N/A,#N/A,FALSE,"rent schedule";#N/A,#N/A,FALSE,"income expenses";#N/A,#N/A,FALSE,"proforma";#N/A,#N/A,FALSE,"proforma stab";#N/A,#N/A,FALSE,"loan analysis";#N/A,#N/A,FALSE,"loan analysis stab";#N/A,#N/A,FALSE,"income expenses"}</definedName>
    <definedName name="wrn.PK._.Variance." localSheetId="1" hidden="1">{#N/A,#N/A,FALSE,"399 Park Var";#N/A,#N/A,FALSE,"PK NOTES"}</definedName>
    <definedName name="wrn.PK._.Variance." localSheetId="0" hidden="1">{#N/A,#N/A,FALSE,"399 Park Var";#N/A,#N/A,FALSE,"PK NOTES"}</definedName>
    <definedName name="wrn.PK._.Variance." hidden="1">{#N/A,#N/A,FALSE,"399 Park Var";#N/A,#N/A,FALSE,"PK NOTES"}</definedName>
    <definedName name="wrn.pl." localSheetId="1" hidden="1">{#N/A,#N/A,FALSE,"Cons PL-Accrual"}</definedName>
    <definedName name="wrn.pl." localSheetId="15" hidden="1">{#N/A,#N/A,FALSE,"Cons PL-Accrual"}</definedName>
    <definedName name="wrn.pl." localSheetId="17" hidden="1">{#N/A,#N/A,FALSE,"Cons PL-Accrual"}</definedName>
    <definedName name="wrn.pl." localSheetId="18" hidden="1">{#N/A,#N/A,FALSE,"Cons PL-Accrual"}</definedName>
    <definedName name="wrn.pl." localSheetId="9" hidden="1">{#N/A,#N/A,FALSE,"Cons PL-Accrual"}</definedName>
    <definedName name="wrn.pl." localSheetId="11" hidden="1">{#N/A,#N/A,FALSE,"Cons PL-Accrual"}</definedName>
    <definedName name="wrn.pl." localSheetId="12" hidden="1">{#N/A,#N/A,FALSE,"Cons PL-Accrual"}</definedName>
    <definedName name="wrn.pl." localSheetId="3" hidden="1">{#N/A,#N/A,FALSE,"Cons PL-Accrual"}</definedName>
    <definedName name="wrn.pl." localSheetId="5" hidden="1">{#N/A,#N/A,FALSE,"Cons PL-Accrual"}</definedName>
    <definedName name="wrn.pl." localSheetId="6" hidden="1">{#N/A,#N/A,FALSE,"Cons PL-Accrual"}</definedName>
    <definedName name="wrn.pl." localSheetId="0" hidden="1">{#N/A,#N/A,FALSE,"Cons PL-Accrual"}</definedName>
    <definedName name="wrn.pl." hidden="1">{#N/A,#N/A,FALSE,"Cons PL-Accrual"}</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orfolioFinancialSummary." localSheetId="1" hidden="1">{#N/A,#N/A,FALSE,"ZellLurieFinSummary";#N/A,#N/A,FALSE,"FirstCapFinSummary";#N/A,#N/A,FALSE,"ZM I-III Consol FinSummary"}</definedName>
    <definedName name="wrn.PorfolioFinancialSummary." localSheetId="0" hidden="1">{#N/A,#N/A,FALSE,"ZellLurieFinSummary";#N/A,#N/A,FALSE,"FirstCapFinSummary";#N/A,#N/A,FALSE,"ZM I-III Consol FinSummary"}</definedName>
    <definedName name="wrn.PorfolioFinancialSummary." hidden="1">{#N/A,#N/A,FALSE,"ZellLurieFinSummary";#N/A,#N/A,FALSE,"FirstCapFinSummary";#N/A,#N/A,FALSE,"ZM I-III Consol FinSummary"}</definedName>
    <definedName name="wrn.Portfolio." localSheetId="1" hidden="1">{#N/A,#N/A,FALSE,"Portfolio Summary";#N/A,#N/A,FALSE,"Portfolio Operating Stmt";#N/A,#N/A,FALSE,"Portfolio Cash Flow"}</definedName>
    <definedName name="wrn.Portfolio." localSheetId="0" hidden="1">{#N/A,#N/A,FALSE,"Portfolio Summary";#N/A,#N/A,FALSE,"Portfolio Operating Stmt";#N/A,#N/A,FALSE,"Portfolio Cash Flow"}</definedName>
    <definedName name="wrn.Portfolio." hidden="1">{#N/A,#N/A,FALSE,"Portfolio Summary";#N/A,#N/A,FALSE,"Portfolio Operating Stmt";#N/A,#N/A,FALSE,"Portfolio Cash Flow"}</definedName>
    <definedName name="wrn.Portfolio._.Underwriting." localSheetId="1" hidden="1">{#N/A,#N/A,TRUE,"Summary";#N/A,#N/A,TRUE,"Portfolio Analysis";#N/A,#N/A,TRUE,"Portfolio Return Breakdown";#N/A,#N/A,TRUE,"The Johnston Building";#N/A,#N/A,TRUE,"129 W.Trade";#N/A,#N/A,TRUE,"Midtown Plaza"}</definedName>
    <definedName name="wrn.Portfolio._.Underwriting." localSheetId="0" hidden="1">{#N/A,#N/A,TRUE,"Summary";#N/A,#N/A,TRUE,"Portfolio Analysis";#N/A,#N/A,TRUE,"Portfolio Return Breakdown";#N/A,#N/A,TRUE,"The Johnston Building";#N/A,#N/A,TRUE,"129 W.Trade";#N/A,#N/A,TRUE,"Midtown Plaza"}</definedName>
    <definedName name="wrn.Portfolio._.Underwriting." hidden="1">{#N/A,#N/A,TRUE,"Summary";#N/A,#N/A,TRUE,"Portfolio Analysis";#N/A,#N/A,TRUE,"Portfolio Return Breakdown";#N/A,#N/A,TRUE,"The Johnston Building";#N/A,#N/A,TRUE,"129 W.Trade";#N/A,#N/A,TRUE,"Midtown Plaza"}</definedName>
    <definedName name="wrn.pp97schedules." localSheetId="1" hidden="1">{"plansummary",#N/A,FALSE,"PlanSummary";"sales",#N/A,FALSE,"Sales Rec";"productivity",#N/A,FALSE,"Productivity Rec";"capitalspending",#N/A,FALSE,"Capital Spending"}</definedName>
    <definedName name="wrn.pp97schedules." localSheetId="0" hidden="1">{"plansummary",#N/A,FALSE,"PlanSummary";"sales",#N/A,FALSE,"Sales Rec";"productivity",#N/A,FALSE,"Productivity Rec";"capitalspending",#N/A,FALSE,"Capital Spending"}</definedName>
    <definedName name="wrn.pp97schedules." hidden="1">{"plansummary",#N/A,FALSE,"PlanSummary";"sales",#N/A,FALSE,"Sales Rec";"productivity",#N/A,FALSE,"Productivity Rec";"capitalspending",#N/A,FALSE,"Capital Spending"}</definedName>
    <definedName name="wrn.PR_TRIAL_BALANCE." localSheetId="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18"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1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6"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localSheetId="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BFinancials." localSheetId="1"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0"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1" hidden="1">{"PERCENTAGE RENT",#N/A,TRUE,"SCHEDULE B"}</definedName>
    <definedName name="wrn.prcntrent" localSheetId="18" hidden="1">{"PERCENTAGE RENT",#N/A,TRUE,"SCHEDULE B"}</definedName>
    <definedName name="wrn.prcntrent" localSheetId="12" hidden="1">{"PERCENTAGE RENT",#N/A,TRUE,"SCHEDULE B"}</definedName>
    <definedName name="wrn.prcntrent" localSheetId="6" hidden="1">{"PERCENTAGE RENT",#N/A,TRUE,"SCHEDULE B"}</definedName>
    <definedName name="wrn.prcntrent" localSheetId="0" hidden="1">{"PERCENTAGE RENT",#N/A,TRUE,"SCHEDULE B"}</definedName>
    <definedName name="wrn.prcntrent" hidden="1">{"PERCENTAGE RENT",#N/A,TRUE,"SCHEDULE B"}</definedName>
    <definedName name="wrn.Prepaid_Recov.." localSheetId="1" hidden="1">{#N/A,#N/A,FALSE,"Prepaid Recoverable"}</definedName>
    <definedName name="wrn.Prepaid_Recov.." localSheetId="0" hidden="1">{#N/A,#N/A,FALSE,"Prepaid Recoverable"}</definedName>
    <definedName name="wrn.Prepaid_Recov.." hidden="1">{#N/A,#N/A,FALSE,"Prepaid Recoverable"}</definedName>
    <definedName name="wrn.Presentation." localSheetId="1"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esentation." localSheetId="18" hidden="1">{#N/A,#N/A,TRUE,"Summary";"AnnualRentRoll",#N/A,TRUE,"RentRoll";#N/A,#N/A,TRUE,"ExitStratigy";#N/A,#N/A,TRUE,"OperatingAssumptions"}</definedName>
    <definedName name="wrn.Presentation." localSheetId="12" hidden="1">{#N/A,#N/A,TRUE,"Summary";"AnnualRentRoll",#N/A,TRUE,"RentRoll";#N/A,#N/A,TRUE,"ExitStratigy";#N/A,#N/A,TRUE,"OperatingAssumptions"}</definedName>
    <definedName name="wrn.Presentation." localSheetId="6" hidden="1">{#N/A,#N/A,TRUE,"Summary";"AnnualRentRoll",#N/A,TRUE,"RentRoll";#N/A,#N/A,TRUE,"ExitStratigy";#N/A,#N/A,TRUE,"OperatingAssumptions"}</definedName>
    <definedName name="wrn.Presentation." localSheetId="0"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esentation."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localSheetId="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localSheetId="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1" hidden="1">{#N/A,#N/A,FALSE,"Primary"}</definedName>
    <definedName name="wrn.Primary._.Competition." localSheetId="0" hidden="1">{#N/A,#N/A,FALSE,"Primary"}</definedName>
    <definedName name="wrn.Primary._.Competition." hidden="1">{#N/A,#N/A,FALSE,"Primary"}</definedName>
    <definedName name="wrn.Print." localSheetId="1" hidden="1">{"View1",#N/A,FALSE,"Sheet1";"View2",#N/A,FALSE,"Sheet1"}</definedName>
    <definedName name="wrn.print." localSheetId="18" hidden="1">{"Assump",#N/A,TRUE,"Proforma";"first",#N/A,TRUE,"Proforma";"second",#N/A,TRUE,"Proforma";"lease1",#N/A,TRUE,"Proforma";"lease2",#N/A,TRUE,"Proforma"}</definedName>
    <definedName name="wrn.print." localSheetId="12" hidden="1">{"Assump",#N/A,TRUE,"Proforma";"first",#N/A,TRUE,"Proforma";"second",#N/A,TRUE,"Proforma";"lease1",#N/A,TRUE,"Proforma";"lease2",#N/A,TRUE,"Proforma"}</definedName>
    <definedName name="wrn.print." localSheetId="6" hidden="1">{"Assump",#N/A,TRUE,"Proforma";"first",#N/A,TRUE,"Proforma";"second",#N/A,TRUE,"Proforma";"lease1",#N/A,TRUE,"Proforma";"lease2",#N/A,TRUE,"Proforma"}</definedName>
    <definedName name="wrn.Print." localSheetId="0" hidden="1">{"View1",#N/A,FALSE,"Sheet1";"View2",#N/A,FALSE,"Sheet1"}</definedName>
    <definedName name="wrn.Print." hidden="1">{"View1",#N/A,FALSE,"Sheet1";"View2",#N/A,FALSE,"Sheet1"}</definedName>
    <definedName name="wrn.Print._.4." localSheetId="1" hidden="1">{"Outflow 1",#N/A,FALSE,"Outflows-Inflows";"Outflow 2",#N/A,FALSE,"Outflows-Inflows";"Inflow 1",#N/A,FALSE,"Outflows-Inflows";"Inflow 2",#N/A,FALSE,"Outflows-Inflows"}</definedName>
    <definedName name="wrn.Print._.4." localSheetId="18" hidden="1">{"Outflow 1",#N/A,FALSE,"Outflows-Inflows";"Outflow 2",#N/A,FALSE,"Outflows-Inflows";"Inflow 1",#N/A,FALSE,"Outflows-Inflows";"Inflow 2",#N/A,FALSE,"Outflows-Inflows"}</definedName>
    <definedName name="wrn.Print._.4." localSheetId="12" hidden="1">{"Outflow 1",#N/A,FALSE,"Outflows-Inflows";"Outflow 2",#N/A,FALSE,"Outflows-Inflows";"Inflow 1",#N/A,FALSE,"Outflows-Inflows";"Inflow 2",#N/A,FALSE,"Outflows-Inflows"}</definedName>
    <definedName name="wrn.Print._.4." localSheetId="6" hidden="1">{"Outflow 1",#N/A,FALSE,"Outflows-Inflows";"Outflow 2",#N/A,FALSE,"Outflows-Inflows";"Inflow 1",#N/A,FALSE,"Outflows-Inflows";"Inflow 2",#N/A,FALSE,"Outflows-Inflows"}</definedName>
    <definedName name="wrn.Print._.4." localSheetId="0"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1" hidden="1">{"print 1.6",#N/A,FALSE,"Sheet1";"print 2.6",#N/A,FALSE,"Sheet1";"print 3.6",#N/A,FALSE,"Sheet1";"print 4.6",#N/A,FALSE,"Sheet1";"print 5.6",#N/A,FALSE,"Sheet1";"print 6.6",#N/A,FALSE,"Sheet1"}</definedName>
    <definedName name="wrn.Print._.6." localSheetId="18" hidden="1">{"print 1.6",#N/A,FALSE,"Sheet1";"print 2.6",#N/A,FALSE,"Sheet1";"print 3.6",#N/A,FALSE,"Sheet1";"print 4.6",#N/A,FALSE,"Sheet1";"print 5.6",#N/A,FALSE,"Sheet1";"print 6.6",#N/A,FALSE,"Sheet1"}</definedName>
    <definedName name="wrn.Print._.6." localSheetId="12" hidden="1">{"print 1.6",#N/A,FALSE,"Sheet1";"print 2.6",#N/A,FALSE,"Sheet1";"print 3.6",#N/A,FALSE,"Sheet1";"print 4.6",#N/A,FALSE,"Sheet1";"print 5.6",#N/A,FALSE,"Sheet1";"print 6.6",#N/A,FALSE,"Sheet1"}</definedName>
    <definedName name="wrn.Print._.6." localSheetId="6" hidden="1">{"print 1.6",#N/A,FALSE,"Sheet1";"print 2.6",#N/A,FALSE,"Sheet1";"print 3.6",#N/A,FALSE,"Sheet1";"print 4.6",#N/A,FALSE,"Sheet1";"print 5.6",#N/A,FALSE,"Sheet1";"print 6.6",#N/A,FALSE,"Sheet1"}</definedName>
    <definedName name="wrn.Print._.6." localSheetId="0"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cq._.and._.Develop._.Assumptions." hidden="1">{"Acquisition and Develop Assumptions",#N/A,FALSE,"Rossmore"}</definedName>
    <definedName name="wrn.Print._.All." localSheetId="1" hidden="1">{#N/A,#N/A,FALSE,"Land";#N/A,#N/A,FALSE,"Cost Analysis";"Summary",#N/A,FALSE,"Equipment"}</definedName>
    <definedName name="wrn.Print._.All." localSheetId="15" hidden="1">{#N/A,#N/A,FALSE,"Land";#N/A,#N/A,FALSE,"Cost Analysis";"Summary",#N/A,FALSE,"Equipment"}</definedName>
    <definedName name="wrn.Print._.All." localSheetId="17" hidden="1">{#N/A,#N/A,FALSE,"Land";#N/A,#N/A,FALSE,"Cost Analysis";"Summary",#N/A,FALSE,"Equipment"}</definedName>
    <definedName name="wrn.Print._.All." localSheetId="18" hidden="1">{#N/A,#N/A,FALSE,"Land";#N/A,#N/A,FALSE,"Cost Analysis";"Summary",#N/A,FALSE,"Equipment"}</definedName>
    <definedName name="wrn.Print._.All." localSheetId="9" hidden="1">{#N/A,#N/A,FALSE,"Land";#N/A,#N/A,FALSE,"Cost Analysis";"Summary",#N/A,FALSE,"Equipment"}</definedName>
    <definedName name="wrn.Print._.All." localSheetId="11" hidden="1">{#N/A,#N/A,FALSE,"Land";#N/A,#N/A,FALSE,"Cost Analysis";"Summary",#N/A,FALSE,"Equipment"}</definedName>
    <definedName name="wrn.Print._.All." localSheetId="12" hidden="1">{#N/A,#N/A,FALSE,"Land";#N/A,#N/A,FALSE,"Cost Analysis";"Summary",#N/A,FALSE,"Equipment"}</definedName>
    <definedName name="wrn.Print._.All." localSheetId="3" hidden="1">{#N/A,#N/A,FALSE,"Land";#N/A,#N/A,FALSE,"Cost Analysis";"Summary",#N/A,FALSE,"Equipment"}</definedName>
    <definedName name="wrn.Print._.All." localSheetId="5" hidden="1">{#N/A,#N/A,FALSE,"Land";#N/A,#N/A,FALSE,"Cost Analysis";"Summary",#N/A,FALSE,"Equipment"}</definedName>
    <definedName name="wrn.Print._.All." localSheetId="6" hidden="1">{#N/A,#N/A,FALSE,"Land";#N/A,#N/A,FALSE,"Cost Analysis";"Summary",#N/A,FALSE,"Equipment"}</definedName>
    <definedName name="wrn.Print._.All." localSheetId="0" hidden="1">{#N/A,#N/A,FALSE,"Land";#N/A,#N/A,FALSE,"Cost Analysis";"Summary",#N/A,FALSE,"Equipment"}</definedName>
    <definedName name="wrn.Print._.All." hidden="1">{#N/A,#N/A,FALSE,"Land";#N/A,#N/A,FALSE,"Cost Analysis";"Summary",#N/A,FALSE,"Equipment"}</definedName>
    <definedName name="wrn.Print._.All._.Improved._.Sales." localSheetId="1" hidden="1">{#N/A,#N/A,FALSE,"Sale 1";#N/A,#N/A,FALSE,"Sale 2";#N/A,#N/A,FALSE,"Sale 3";#N/A,#N/A,FALSE,"Sale 4";#N/A,#N/A,FALSE,"Sale 5";#N/A,#N/A,FALSE,"Sale 6";#N/A,#N/A,FALSE,"Sale 7";#N/A,#N/A,FALSE,"Sale 8";#N/A,#N/A,FALSE,"Sale 9";#N/A,#N/A,FALSE,"Sale 10";#N/A,#N/A,FALSE,"Sale 11";#N/A,#N/A,FALSE,"Sale 12"}</definedName>
    <definedName name="wrn.Print._.All._.Improved._.Sales." localSheetId="15" hidden="1">{#N/A,#N/A,FALSE,"Sale 1";#N/A,#N/A,FALSE,"Sale 2";#N/A,#N/A,FALSE,"Sale 3";#N/A,#N/A,FALSE,"Sale 4";#N/A,#N/A,FALSE,"Sale 5";#N/A,#N/A,FALSE,"Sale 6";#N/A,#N/A,FALSE,"Sale 7";#N/A,#N/A,FALSE,"Sale 8";#N/A,#N/A,FALSE,"Sale 9";#N/A,#N/A,FALSE,"Sale 10";#N/A,#N/A,FALSE,"Sale 11";#N/A,#N/A,FALSE,"Sale 12"}</definedName>
    <definedName name="wrn.Print._.All._.Improved._.Sales." localSheetId="17" hidden="1">{#N/A,#N/A,FALSE,"Sale 1";#N/A,#N/A,FALSE,"Sale 2";#N/A,#N/A,FALSE,"Sale 3";#N/A,#N/A,FALSE,"Sale 4";#N/A,#N/A,FALSE,"Sale 5";#N/A,#N/A,FALSE,"Sale 6";#N/A,#N/A,FALSE,"Sale 7";#N/A,#N/A,FALSE,"Sale 8";#N/A,#N/A,FALSE,"Sale 9";#N/A,#N/A,FALSE,"Sale 10";#N/A,#N/A,FALSE,"Sale 11";#N/A,#N/A,FALSE,"Sale 12"}</definedName>
    <definedName name="wrn.Print._.All._.Improved._.Sales." localSheetId="18" hidden="1">{#N/A,#N/A,FALSE,"Sale 1";#N/A,#N/A,FALSE,"Sale 2";#N/A,#N/A,FALSE,"Sale 3";#N/A,#N/A,FALSE,"Sale 4";#N/A,#N/A,FALSE,"Sale 5";#N/A,#N/A,FALSE,"Sale 6";#N/A,#N/A,FALSE,"Sale 7";#N/A,#N/A,FALSE,"Sale 8";#N/A,#N/A,FALSE,"Sale 9";#N/A,#N/A,FALSE,"Sale 10";#N/A,#N/A,FALSE,"Sale 11";#N/A,#N/A,FALSE,"Sale 12"}</definedName>
    <definedName name="wrn.Print._.All._.Improved._.Sales." localSheetId="9" hidden="1">{#N/A,#N/A,FALSE,"Sale 1";#N/A,#N/A,FALSE,"Sale 2";#N/A,#N/A,FALSE,"Sale 3";#N/A,#N/A,FALSE,"Sale 4";#N/A,#N/A,FALSE,"Sale 5";#N/A,#N/A,FALSE,"Sale 6";#N/A,#N/A,FALSE,"Sale 7";#N/A,#N/A,FALSE,"Sale 8";#N/A,#N/A,FALSE,"Sale 9";#N/A,#N/A,FALSE,"Sale 10";#N/A,#N/A,FALSE,"Sale 11";#N/A,#N/A,FALSE,"Sale 12"}</definedName>
    <definedName name="wrn.Print._.All._.Improved._.Sales." localSheetId="11" hidden="1">{#N/A,#N/A,FALSE,"Sale 1";#N/A,#N/A,FALSE,"Sale 2";#N/A,#N/A,FALSE,"Sale 3";#N/A,#N/A,FALSE,"Sale 4";#N/A,#N/A,FALSE,"Sale 5";#N/A,#N/A,FALSE,"Sale 6";#N/A,#N/A,FALSE,"Sale 7";#N/A,#N/A,FALSE,"Sale 8";#N/A,#N/A,FALSE,"Sale 9";#N/A,#N/A,FALSE,"Sale 10";#N/A,#N/A,FALSE,"Sale 11";#N/A,#N/A,FALSE,"Sale 12"}</definedName>
    <definedName name="wrn.Print._.All._.Improved._.Sales." localSheetId="12" hidden="1">{#N/A,#N/A,FALSE,"Sale 1";#N/A,#N/A,FALSE,"Sale 2";#N/A,#N/A,FALSE,"Sale 3";#N/A,#N/A,FALSE,"Sale 4";#N/A,#N/A,FALSE,"Sale 5";#N/A,#N/A,FALSE,"Sale 6";#N/A,#N/A,FALSE,"Sale 7";#N/A,#N/A,FALSE,"Sale 8";#N/A,#N/A,FALSE,"Sale 9";#N/A,#N/A,FALSE,"Sale 10";#N/A,#N/A,FALSE,"Sale 11";#N/A,#N/A,FALSE,"Sale 12"}</definedName>
    <definedName name="wrn.Print._.All._.Improved._.Sales." localSheetId="3" hidden="1">{#N/A,#N/A,FALSE,"Sale 1";#N/A,#N/A,FALSE,"Sale 2";#N/A,#N/A,FALSE,"Sale 3";#N/A,#N/A,FALSE,"Sale 4";#N/A,#N/A,FALSE,"Sale 5";#N/A,#N/A,FALSE,"Sale 6";#N/A,#N/A,FALSE,"Sale 7";#N/A,#N/A,FALSE,"Sale 8";#N/A,#N/A,FALSE,"Sale 9";#N/A,#N/A,FALSE,"Sale 10";#N/A,#N/A,FALSE,"Sale 11";#N/A,#N/A,FALSE,"Sale 12"}</definedName>
    <definedName name="wrn.Print._.All._.Improved._.Sales." localSheetId="5" hidden="1">{#N/A,#N/A,FALSE,"Sale 1";#N/A,#N/A,FALSE,"Sale 2";#N/A,#N/A,FALSE,"Sale 3";#N/A,#N/A,FALSE,"Sale 4";#N/A,#N/A,FALSE,"Sale 5";#N/A,#N/A,FALSE,"Sale 6";#N/A,#N/A,FALSE,"Sale 7";#N/A,#N/A,FALSE,"Sale 8";#N/A,#N/A,FALSE,"Sale 9";#N/A,#N/A,FALSE,"Sale 10";#N/A,#N/A,FALSE,"Sale 11";#N/A,#N/A,FALSE,"Sale 12"}</definedName>
    <definedName name="wrn.Print._.All._.Improved._.Sales." localSheetId="6" hidden="1">{#N/A,#N/A,FALSE,"Sale 1";#N/A,#N/A,FALSE,"Sale 2";#N/A,#N/A,FALSE,"Sale 3";#N/A,#N/A,FALSE,"Sale 4";#N/A,#N/A,FALSE,"Sale 5";#N/A,#N/A,FALSE,"Sale 6";#N/A,#N/A,FALSE,"Sale 7";#N/A,#N/A,FALSE,"Sale 8";#N/A,#N/A,FALSE,"Sale 9";#N/A,#N/A,FALSE,"Sale 10";#N/A,#N/A,FALSE,"Sale 11";#N/A,#N/A,FALSE,"Sale 12"}</definedName>
    <definedName name="wrn.Print._.All._.Improved._.Sales." localSheetId="0" hidden="1">{#N/A,#N/A,FALSE,"Sale 1";#N/A,#N/A,FALSE,"Sale 2";#N/A,#N/A,FALSE,"Sale 3";#N/A,#N/A,FALSE,"Sale 4";#N/A,#N/A,FALSE,"Sale 5";#N/A,#N/A,FALSE,"Sale 6";#N/A,#N/A,FALSE,"Sale 7";#N/A,#N/A,FALSE,"Sale 8";#N/A,#N/A,FALSE,"Sale 9";#N/A,#N/A,FALSE,"Sale 10";#N/A,#N/A,FALSE,"Sale 11";#N/A,#N/A,FALSE,"Sale 12"}</definedName>
    <definedName name="wrn.Print._.All._.Improved._.Sales." hidden="1">{#N/A,#N/A,FALSE,"Sale 1";#N/A,#N/A,FALSE,"Sale 2";#N/A,#N/A,FALSE,"Sale 3";#N/A,#N/A,FALSE,"Sale 4";#N/A,#N/A,FALSE,"Sale 5";#N/A,#N/A,FALSE,"Sale 6";#N/A,#N/A,FALSE,"Sale 7";#N/A,#N/A,FALSE,"Sale 8";#N/A,#N/A,FALSE,"Sale 9";#N/A,#N/A,FALSE,"Sale 10";#N/A,#N/A,FALSE,"Sale 11";#N/A,#N/A,FALSE,"Sale 12"}</definedName>
    <definedName name="wrn.Print._.All._.Report._.Pages." localSheetId="1"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15"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17"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18"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9"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11"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12"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3"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5"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6"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localSheetId="0"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_.Pages."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s." hidden="1">{"acquisition and development assumptions",#N/A,FALSE,"Rossmore";"Cash Flows",#N/A,FALSE,"Rossmore";"Return Analysis",#N/A,FALSE,"Rossmore";"Joint Venture Analysis",#N/A,FALSE,"Rossmore";#N/A,#N/A,FALSE,"Rossmore"}</definedName>
    <definedName name="wrn.Print._.Cash._.Flows." hidden="1">{"Cash Flows",#N/A,FALSE,"Rossmore"}</definedName>
    <definedName name="wrn.Print._.Cash._.Flows._.and._.Assumptions." hidden="1">{"Cash Flows and Assumptions",#N/A,FALSE,"Rossmore"}</definedName>
    <definedName name="wrn.Print._.Debt._.Calculations." hidden="1">{"Debt Calculations",#N/A,FALSE,"Hillside"}</definedName>
    <definedName name="wrn.Print._.Entire._.Workbook." localSheetId="1"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18"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12"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6"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localSheetId="0"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Everythin." localSheetId="1" hidden="1">{#N/A,#N/A,FALSE,"PRELIMINARY REVIEW";#N/A,#N/A,FALSE,"SOURCES AND USES OF FUNDS";#N/A,#N/A,FALSE,"COST ITEMS";#N/A,#N/A,FALSE,"DRAW SCHEDULE";#N/A,#N/A,FALSE,"STABILIZED OPERATING PROFORMA";#N/A,#N/A,FALSE,"LEASE UP OPERATING PROFORMA";#N/A,#N/A,FALSE,"INPUT SHEET"}</definedName>
    <definedName name="wrn.Print._.Everythin." localSheetId="15" hidden="1">{#N/A,#N/A,FALSE,"PRELIMINARY REVIEW";#N/A,#N/A,FALSE,"SOURCES AND USES OF FUNDS";#N/A,#N/A,FALSE,"COST ITEMS";#N/A,#N/A,FALSE,"DRAW SCHEDULE";#N/A,#N/A,FALSE,"STABILIZED OPERATING PROFORMA";#N/A,#N/A,FALSE,"LEASE UP OPERATING PROFORMA";#N/A,#N/A,FALSE,"INPUT SHEET"}</definedName>
    <definedName name="wrn.Print._.Everythin." localSheetId="17" hidden="1">{#N/A,#N/A,FALSE,"PRELIMINARY REVIEW";#N/A,#N/A,FALSE,"SOURCES AND USES OF FUNDS";#N/A,#N/A,FALSE,"COST ITEMS";#N/A,#N/A,FALSE,"DRAW SCHEDULE";#N/A,#N/A,FALSE,"STABILIZED OPERATING PROFORMA";#N/A,#N/A,FALSE,"LEASE UP OPERATING PROFORMA";#N/A,#N/A,FALSE,"INPUT SHEET"}</definedName>
    <definedName name="wrn.Print._.Everythin." localSheetId="18" hidden="1">{#N/A,#N/A,FALSE,"PRELIMINARY REVIEW";#N/A,#N/A,FALSE,"SOURCES AND USES OF FUNDS";#N/A,#N/A,FALSE,"COST ITEMS";#N/A,#N/A,FALSE,"DRAW SCHEDULE";#N/A,#N/A,FALSE,"STABILIZED OPERATING PROFORMA";#N/A,#N/A,FALSE,"LEASE UP OPERATING PROFORMA";#N/A,#N/A,FALSE,"INPUT SHEET"}</definedName>
    <definedName name="wrn.Print._.Everythin." localSheetId="9" hidden="1">{#N/A,#N/A,FALSE,"PRELIMINARY REVIEW";#N/A,#N/A,FALSE,"SOURCES AND USES OF FUNDS";#N/A,#N/A,FALSE,"COST ITEMS";#N/A,#N/A,FALSE,"DRAW SCHEDULE";#N/A,#N/A,FALSE,"STABILIZED OPERATING PROFORMA";#N/A,#N/A,FALSE,"LEASE UP OPERATING PROFORMA";#N/A,#N/A,FALSE,"INPUT SHEET"}</definedName>
    <definedName name="wrn.Print._.Everythin." localSheetId="11" hidden="1">{#N/A,#N/A,FALSE,"PRELIMINARY REVIEW";#N/A,#N/A,FALSE,"SOURCES AND USES OF FUNDS";#N/A,#N/A,FALSE,"COST ITEMS";#N/A,#N/A,FALSE,"DRAW SCHEDULE";#N/A,#N/A,FALSE,"STABILIZED OPERATING PROFORMA";#N/A,#N/A,FALSE,"LEASE UP OPERATING PROFORMA";#N/A,#N/A,FALSE,"INPUT SHEET"}</definedName>
    <definedName name="wrn.Print._.Everythin." localSheetId="12" hidden="1">{#N/A,#N/A,FALSE,"PRELIMINARY REVIEW";#N/A,#N/A,FALSE,"SOURCES AND USES OF FUNDS";#N/A,#N/A,FALSE,"COST ITEMS";#N/A,#N/A,FALSE,"DRAW SCHEDULE";#N/A,#N/A,FALSE,"STABILIZED OPERATING PROFORMA";#N/A,#N/A,FALSE,"LEASE UP OPERATING PROFORMA";#N/A,#N/A,FALSE,"INPUT SHEET"}</definedName>
    <definedName name="wrn.Print._.Everythin." localSheetId="3" hidden="1">{#N/A,#N/A,FALSE,"PRELIMINARY REVIEW";#N/A,#N/A,FALSE,"SOURCES AND USES OF FUNDS";#N/A,#N/A,FALSE,"COST ITEMS";#N/A,#N/A,FALSE,"DRAW SCHEDULE";#N/A,#N/A,FALSE,"STABILIZED OPERATING PROFORMA";#N/A,#N/A,FALSE,"LEASE UP OPERATING PROFORMA";#N/A,#N/A,FALSE,"INPUT SHEET"}</definedName>
    <definedName name="wrn.Print._.Everythin." localSheetId="5" hidden="1">{#N/A,#N/A,FALSE,"PRELIMINARY REVIEW";#N/A,#N/A,FALSE,"SOURCES AND USES OF FUNDS";#N/A,#N/A,FALSE,"COST ITEMS";#N/A,#N/A,FALSE,"DRAW SCHEDULE";#N/A,#N/A,FALSE,"STABILIZED OPERATING PROFORMA";#N/A,#N/A,FALSE,"LEASE UP OPERATING PROFORMA";#N/A,#N/A,FALSE,"INPUT SHEET"}</definedName>
    <definedName name="wrn.Print._.Everythin." localSheetId="6" hidden="1">{#N/A,#N/A,FALSE,"PRELIMINARY REVIEW";#N/A,#N/A,FALSE,"SOURCES AND USES OF FUNDS";#N/A,#N/A,FALSE,"COST ITEMS";#N/A,#N/A,FALSE,"DRAW SCHEDULE";#N/A,#N/A,FALSE,"STABILIZED OPERATING PROFORMA";#N/A,#N/A,FALSE,"LEASE UP OPERATING PROFORMA";#N/A,#N/A,FALSE,"INPUT SHEET"}</definedName>
    <definedName name="wrn.Print._.Everythin." localSheetId="0" hidden="1">{#N/A,#N/A,FALSE,"PRELIMINARY REVIEW";#N/A,#N/A,FALSE,"SOURCES AND USES OF FUNDS";#N/A,#N/A,FALSE,"COST ITEMS";#N/A,#N/A,FALSE,"DRAW SCHEDULE";#N/A,#N/A,FALSE,"STABILIZED OPERATING PROFORMA";#N/A,#N/A,FALSE,"LEASE UP OPERATING PROFORMA";#N/A,#N/A,FALSE,"INPUT SHEET"}</definedName>
    <definedName name="wrn.Print._.Everythin." hidden="1">{#N/A,#N/A,FALSE,"PRELIMINARY REVIEW";#N/A,#N/A,FALSE,"SOURCES AND USES OF FUNDS";#N/A,#N/A,FALSE,"COST ITEMS";#N/A,#N/A,FALSE,"DRAW SCHEDULE";#N/A,#N/A,FALSE,"STABILIZED OPERATING PROFORMA";#N/A,#N/A,FALSE,"LEASE UP OPERATING PROFORMA";#N/A,#N/A,FALSE,"INPUT SHEET"}</definedName>
    <definedName name="wrn.print._.graphs." localSheetId="1" hidden="1">{"cap_structure",#N/A,FALSE,"Graph-Mkt Cap";"price",#N/A,FALSE,"Graph-Price";"ebit",#N/A,FALSE,"Graph-EBITDA";"ebitda",#N/A,FALSE,"Graph-EBITDA"}</definedName>
    <definedName name="wrn.print._.graphs." localSheetId="18" hidden="1">{"cap_structure",#N/A,FALSE,"Graph-Mkt Cap";"price",#N/A,FALSE,"Graph-Price";"ebit",#N/A,FALSE,"Graph-EBITDA";"ebitda",#N/A,FALSE,"Graph-EBITDA"}</definedName>
    <definedName name="wrn.print._.graphs." localSheetId="12" hidden="1">{"cap_structure",#N/A,FALSE,"Graph-Mkt Cap";"price",#N/A,FALSE,"Graph-Price";"ebit",#N/A,FALSE,"Graph-EBITDA";"ebitda",#N/A,FALSE,"Graph-EBITDA"}</definedName>
    <definedName name="wrn.print._.graphs." localSheetId="6"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Inv._.Rec." hidden="1">{"Cash Flows",#N/A,FALSE,"Hillside";"Return Analysis",#N/A,FALSE,"Hillside";#N/A,#N/A,FALSE,"Hillside"}</definedName>
    <definedName name="wrn.Print._.It." localSheetId="1" hidden="1">{#N/A,#N/A,TRUE,"base case";#N/A,#N/A,TRUE,"valuation";#N/A,#N/A,TRUE,"sources and uses";#N/A,#N/A,TRUE,"recapitalization";#N/A,#N/A,TRUE,"flowchart";#N/A,#N/A,TRUE,"summary";#N/A,#N/A,TRUE,"sensitivities";#N/A,#N/A,TRUE,"pro forma";#N/A,#N/A,TRUE,"PAC shares"}</definedName>
    <definedName name="wrn.Print._.It." localSheetId="0"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_.Joint._.Venture._.Analysis." hidden="1">{"Joint Venture Analysis",#N/A,FALSE,"Rossmore"}</definedName>
    <definedName name="wrn.print._.raw._.data._.entry." localSheetId="1" hidden="1">{"inputs raw data",#N/A,TRUE,"INPUT"}</definedName>
    <definedName name="wrn.print._.raw._.data._.entry." localSheetId="18" hidden="1">{"inputs raw data",#N/A,TRUE,"INPUT"}</definedName>
    <definedName name="wrn.print._.raw._.data._.entry." localSheetId="12" hidden="1">{"inputs raw data",#N/A,TRUE,"INPUT"}</definedName>
    <definedName name="wrn.print._.raw._.data._.entry." localSheetId="6" hidden="1">{"inputs raw data",#N/A,TRUE,"INPUT"}</definedName>
    <definedName name="wrn.print._.raw._.data._.entry." localSheetId="0" hidden="1">{"inputs raw data",#N/A,TRUE,"INPUT"}</definedName>
    <definedName name="wrn.print._.raw._.data._.entry." hidden="1">{"inputs raw data",#N/A,TRUE,"INPUT"}</definedName>
    <definedName name="wrn.Print._.Rent._.Comps." localSheetId="1" hidden="1">{#N/A,#N/A,FALSE,"Rent 1";#N/A,#N/A,FALSE,"Rent 2";#N/A,#N/A,FALSE,"Rent 3";#N/A,#N/A,FALSE,"Rent 4";#N/A,#N/A,FALSE,"Rent 5";#N/A,#N/A,FALSE,"Rent 6";#N/A,#N/A,FALSE,"Rent 7";#N/A,#N/A,FALSE,"Rent 8"}</definedName>
    <definedName name="wrn.Print._.Rent._.Comps." localSheetId="15" hidden="1">{#N/A,#N/A,FALSE,"Rent 1";#N/A,#N/A,FALSE,"Rent 2";#N/A,#N/A,FALSE,"Rent 3";#N/A,#N/A,FALSE,"Rent 4";#N/A,#N/A,FALSE,"Rent 5";#N/A,#N/A,FALSE,"Rent 6";#N/A,#N/A,FALSE,"Rent 7";#N/A,#N/A,FALSE,"Rent 8"}</definedName>
    <definedName name="wrn.Print._.Rent._.Comps." localSheetId="17" hidden="1">{#N/A,#N/A,FALSE,"Rent 1";#N/A,#N/A,FALSE,"Rent 2";#N/A,#N/A,FALSE,"Rent 3";#N/A,#N/A,FALSE,"Rent 4";#N/A,#N/A,FALSE,"Rent 5";#N/A,#N/A,FALSE,"Rent 6";#N/A,#N/A,FALSE,"Rent 7";#N/A,#N/A,FALSE,"Rent 8"}</definedName>
    <definedName name="wrn.Print._.Rent._.Comps." localSheetId="18" hidden="1">{#N/A,#N/A,FALSE,"Rent 1";#N/A,#N/A,FALSE,"Rent 2";#N/A,#N/A,FALSE,"Rent 3";#N/A,#N/A,FALSE,"Rent 4";#N/A,#N/A,FALSE,"Rent 5";#N/A,#N/A,FALSE,"Rent 6";#N/A,#N/A,FALSE,"Rent 7";#N/A,#N/A,FALSE,"Rent 8"}</definedName>
    <definedName name="wrn.Print._.Rent._.Comps." localSheetId="9" hidden="1">{#N/A,#N/A,FALSE,"Rent 1";#N/A,#N/A,FALSE,"Rent 2";#N/A,#N/A,FALSE,"Rent 3";#N/A,#N/A,FALSE,"Rent 4";#N/A,#N/A,FALSE,"Rent 5";#N/A,#N/A,FALSE,"Rent 6";#N/A,#N/A,FALSE,"Rent 7";#N/A,#N/A,FALSE,"Rent 8"}</definedName>
    <definedName name="wrn.Print._.Rent._.Comps." localSheetId="11" hidden="1">{#N/A,#N/A,FALSE,"Rent 1";#N/A,#N/A,FALSE,"Rent 2";#N/A,#N/A,FALSE,"Rent 3";#N/A,#N/A,FALSE,"Rent 4";#N/A,#N/A,FALSE,"Rent 5";#N/A,#N/A,FALSE,"Rent 6";#N/A,#N/A,FALSE,"Rent 7";#N/A,#N/A,FALSE,"Rent 8"}</definedName>
    <definedName name="wrn.Print._.Rent._.Comps." localSheetId="12" hidden="1">{#N/A,#N/A,FALSE,"Rent 1";#N/A,#N/A,FALSE,"Rent 2";#N/A,#N/A,FALSE,"Rent 3";#N/A,#N/A,FALSE,"Rent 4";#N/A,#N/A,FALSE,"Rent 5";#N/A,#N/A,FALSE,"Rent 6";#N/A,#N/A,FALSE,"Rent 7";#N/A,#N/A,FALSE,"Rent 8"}</definedName>
    <definedName name="wrn.Print._.Rent._.Comps." localSheetId="3" hidden="1">{#N/A,#N/A,FALSE,"Rent 1";#N/A,#N/A,FALSE,"Rent 2";#N/A,#N/A,FALSE,"Rent 3";#N/A,#N/A,FALSE,"Rent 4";#N/A,#N/A,FALSE,"Rent 5";#N/A,#N/A,FALSE,"Rent 6";#N/A,#N/A,FALSE,"Rent 7";#N/A,#N/A,FALSE,"Rent 8"}</definedName>
    <definedName name="wrn.Print._.Rent._.Comps." localSheetId="5" hidden="1">{#N/A,#N/A,FALSE,"Rent 1";#N/A,#N/A,FALSE,"Rent 2";#N/A,#N/A,FALSE,"Rent 3";#N/A,#N/A,FALSE,"Rent 4";#N/A,#N/A,FALSE,"Rent 5";#N/A,#N/A,FALSE,"Rent 6";#N/A,#N/A,FALSE,"Rent 7";#N/A,#N/A,FALSE,"Rent 8"}</definedName>
    <definedName name="wrn.Print._.Rent._.Comps." localSheetId="6" hidden="1">{#N/A,#N/A,FALSE,"Rent 1";#N/A,#N/A,FALSE,"Rent 2";#N/A,#N/A,FALSE,"Rent 3";#N/A,#N/A,FALSE,"Rent 4";#N/A,#N/A,FALSE,"Rent 5";#N/A,#N/A,FALSE,"Rent 6";#N/A,#N/A,FALSE,"Rent 7";#N/A,#N/A,FALSE,"Rent 8"}</definedName>
    <definedName name="wrn.Print._.Rent._.Comps." localSheetId="0" hidden="1">{#N/A,#N/A,FALSE,"Rent 1";#N/A,#N/A,FALSE,"Rent 2";#N/A,#N/A,FALSE,"Rent 3";#N/A,#N/A,FALSE,"Rent 4";#N/A,#N/A,FALSE,"Rent 5";#N/A,#N/A,FALSE,"Rent 6";#N/A,#N/A,FALSE,"Rent 7";#N/A,#N/A,FALSE,"Rent 8"}</definedName>
    <definedName name="wrn.Print._.Rent._.Comps." hidden="1">{#N/A,#N/A,FALSE,"Rent 1";#N/A,#N/A,FALSE,"Rent 2";#N/A,#N/A,FALSE,"Rent 3";#N/A,#N/A,FALSE,"Rent 4";#N/A,#N/A,FALSE,"Rent 5";#N/A,#N/A,FALSE,"Rent 6";#N/A,#N/A,FALSE,"Rent 7";#N/A,#N/A,FALSE,"Rent 8"}</definedName>
    <definedName name="wrn.Print._.Report._.Package." hidden="1">{"Cash Flows",#N/A,FALSE,"Rossmore";"Return Analysis",#N/A,FALSE,"Rossmore";"Unit Rent Analysis",#N/A,FALSE,"Rossmore"}</definedName>
    <definedName name="wrn.Print._.Return._.Analysis." hidden="1">{"Return Analysis",#N/A,FALSE,"Rossmore"}</definedName>
    <definedName name="wrn.print._.standalone." localSheetId="1" hidden="1">{"standalone1",#N/A,FALSE,"DCFBase";"standalone2",#N/A,FALSE,"DCFBase"}</definedName>
    <definedName name="wrn.print._.standalone." localSheetId="0" hidden="1">{"standalone1",#N/A,FALSE,"DCFBase";"standalone2",#N/A,FALSE,"DCFBase"}</definedName>
    <definedName name="wrn.print._.standalone." hidden="1">{"standalone1",#N/A,FALSE,"DCFBase";"standalone2",#N/A,FALSE,"DCFBase"}</definedName>
    <definedName name="wrn.print._.summary._.sheets." localSheetId="1" hidden="1">{"summary1",#N/A,TRUE,"Comps";"summary2",#N/A,TRUE,"Comps";"summary3",#N/A,TRUE,"Comps"}</definedName>
    <definedName name="wrn.print._.summary._.sheets." localSheetId="18" hidden="1">{"summary1",#N/A,TRUE,"Comps";"summary2",#N/A,TRUE,"Comps";"summary3",#N/A,TRUE,"Comps"}</definedName>
    <definedName name="wrn.print._.summary._.sheets." localSheetId="12" hidden="1">{"summary1",#N/A,TRUE,"Comps";"summary2",#N/A,TRUE,"Comps";"summary3",#N/A,TRUE,"Comps"}</definedName>
    <definedName name="wrn.print._.summary._.sheets." localSheetId="6" hidden="1">{"summary1",#N/A,TRUE,"Comps";"summary2",#N/A,TRUE,"Comps";"summary3",#N/A,TRUE,"Comps"}</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_.Unit._.Rent._.Analysis." hidden="1">{"Unit Rent Analysis",#N/A,FALSE,"Rossmore"}</definedName>
    <definedName name="wrn.Print._.Workbook." localSheetId="1" hidden="1">{#N/A,#N/A,FALSE,"Exec. Summ";#N/A,#N/A,FALSE,"Income";#N/A,#N/A,FALSE,"Expenses";#N/A,#N/A,FALSE,"Loan Options";#N/A,#N/A,FALSE,"Sources &amp; Uses";#N/A,#N/A,FALSE,"Spreadsheet"}</definedName>
    <definedName name="wrn.Print._.Workbook." localSheetId="0" hidden="1">{#N/A,#N/A,FALSE,"Exec. Summ";#N/A,#N/A,FALSE,"Income";#N/A,#N/A,FALSE,"Expenses";#N/A,#N/A,FALSE,"Loan Options";#N/A,#N/A,FALSE,"Sources &amp; Uses";#N/A,#N/A,FALSE,"Spreadsheet"}</definedName>
    <definedName name="wrn.Print._.Workbook." hidden="1">{#N/A,#N/A,FALSE,"Exec. Summ";#N/A,#N/A,FALSE,"Income";#N/A,#N/A,FALSE,"Expenses";#N/A,#N/A,FALSE,"Loan Options";#N/A,#N/A,FALSE,"Sources &amp; Uses";#N/A,#N/A,FALSE,"Spreadsheet"}</definedName>
    <definedName name="wrn.print2." localSheetId="1" hidden="1">{"Assump",#N/A,TRUE,"Proforma";"first",#N/A,TRUE,"Proforma";"second",#N/A,TRUE,"Proforma";"lease1",#N/A,TRUE,"Proforma";"lease2",#N/A,TRUE,"Proforma"}</definedName>
    <definedName name="wrn.print2." localSheetId="18" hidden="1">{"Assump",#N/A,TRUE,"Proforma";"first",#N/A,TRUE,"Proforma";"second",#N/A,TRUE,"Proforma";"lease1",#N/A,TRUE,"Proforma";"lease2",#N/A,TRUE,"Proforma"}</definedName>
    <definedName name="wrn.print2." localSheetId="12" hidden="1">{"Assump",#N/A,TRUE,"Proforma";"first",#N/A,TRUE,"Proforma";"second",#N/A,TRUE,"Proforma";"lease1",#N/A,TRUE,"Proforma";"lease2",#N/A,TRUE,"Proforma"}</definedName>
    <definedName name="wrn.print2." localSheetId="6" hidden="1">{"Assump",#N/A,TRUE,"Proforma";"first",#N/A,TRUE,"Proforma";"second",#N/A,TRUE,"Proforma";"lease1",#N/A,TRUE,"Proforma";"lease2",#N/A,TRUE,"Proforma"}</definedName>
    <definedName name="wrn.print2." localSheetId="0" hidden="1">{"Assump",#N/A,TRUE,"Proforma";"first",#N/A,TRUE,"Proforma";"second",#N/A,TRUE,"Proforma";"lease1",#N/A,TRUE,"Proforma";"lease2",#N/A,TRUE,"Proforma"}</definedName>
    <definedName name="wrn.print2." hidden="1">{"Assump",#N/A,TRUE,"Proforma";"first",#N/A,TRUE,"Proforma";"second",#N/A,TRUE,"Proforma";"lease1",#N/A,TRUE,"Proforma";"lease2",#N/A,TRUE,"Proforma"}</definedName>
    <definedName name="wrn.print5" localSheetId="1" hidden="1">{"Assump",#N/A,TRUE,"Proforma";"first",#N/A,TRUE,"Proforma";"second",#N/A,TRUE,"Proforma";"lease1",#N/A,TRUE,"Proforma";"lease2",#N/A,TRUE,"Proforma"}</definedName>
    <definedName name="wrn.print5" localSheetId="18" hidden="1">{"Assump",#N/A,TRUE,"Proforma";"first",#N/A,TRUE,"Proforma";"second",#N/A,TRUE,"Proforma";"lease1",#N/A,TRUE,"Proforma";"lease2",#N/A,TRUE,"Proforma"}</definedName>
    <definedName name="wrn.print5" localSheetId="12" hidden="1">{"Assump",#N/A,TRUE,"Proforma";"first",#N/A,TRUE,"Proforma";"second",#N/A,TRUE,"Proforma";"lease1",#N/A,TRUE,"Proforma";"lease2",#N/A,TRUE,"Proforma"}</definedName>
    <definedName name="wrn.print5" localSheetId="6" hidden="1">{"Assump",#N/A,TRUE,"Proforma";"first",#N/A,TRUE,"Proforma";"second",#N/A,TRUE,"Proforma";"lease1",#N/A,TRUE,"Proforma";"lease2",#N/A,TRUE,"Proforma"}</definedName>
    <definedName name="wrn.print5" localSheetId="0" hidden="1">{"Assump",#N/A,TRUE,"Proforma";"first",#N/A,TRUE,"Proforma";"second",#N/A,TRUE,"Proforma";"lease1",#N/A,TRUE,"Proforma";"lease2",#N/A,TRUE,"Proforma"}</definedName>
    <definedName name="wrn.print5" hidden="1">{"Assump",#N/A,TRUE,"Proforma";"first",#N/A,TRUE,"Proforma";"second",#N/A,TRUE,"Proforma";"lease1",#N/A,TRUE,"Proforma";"lease2",#N/A,TRUE,"Proforma"}</definedName>
    <definedName name="wrn.PrintAll." localSheetId="1" hidden="1">{#N/A,#N/A,FALSE,"OpEx (PP)";#N/A,#N/A,FALSE,"Lease Comps (O)-BT";#N/A,#N/A,FALSE,"OpEx (CC)";#N/A,#N/A,FALSE,"Value (PP-Base)";#N/A,#N/A,FALSE,"Value (CC-Base)";#N/A,#N/A,FALSE,"Sales Comps (R)";#N/A,#N/A,FALSE,"Sales Comps (O)"}</definedName>
    <definedName name="wrn.PrintAll." localSheetId="0" hidden="1">{#N/A,#N/A,FALSE,"OpEx (PP)";#N/A,#N/A,FALSE,"Lease Comps (O)-BT";#N/A,#N/A,FALSE,"OpEx (CC)";#N/A,#N/A,FALSE,"Value (PP-Base)";#N/A,#N/A,FALSE,"Value (CC-Base)";#N/A,#N/A,FALSE,"Sales Comps (R)";#N/A,#N/A,FALSE,"Sales Comps (O)"}</definedName>
    <definedName name="wrn.PrintAll." hidden="1">{#N/A,#N/A,FALSE,"OpEx (PP)";#N/A,#N/A,FALSE,"Lease Comps (O)-BT";#N/A,#N/A,FALSE,"OpEx (CC)";#N/A,#N/A,FALSE,"Value (PP-Base)";#N/A,#N/A,FALSE,"Value (CC-Base)";#N/A,#N/A,FALSE,"Sales Comps (R)";#N/A,#N/A,FALSE,"Sales Comps (O)"}</definedName>
    <definedName name="wrn.Printfinancialsmth." localSheetId="1" hidden="1">{"incomemth",#N/A,TRUE,"forecast00";"incomepercentmth",#N/A,TRUE,"forecast00";"balancemth",#N/A,TRUE,"forecast00";"cashmth",#N/A,TRUE,"forecast00";"covenantmth",#N/A,TRUE,"forecast00"}</definedName>
    <definedName name="wrn.Printfinancialsmth." localSheetId="0"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s._.All." localSheetId="1" hidden="1">{"Main",#N/A,FALSE,"Wacker";"Main2",#N/A,FALSE,"Wacker";"Value",#N/A,FALSE,"Wacker";"Sensitivity",#N/A,FALSE,"Wacker";"Paine",#N/A,FALSE,"Wacker";"Quaker",#N/A,FALSE,"Wacker";"Wacker",#N/A,FALSE,"Wacker";"1900",#N/A,FALSE,"Wacker";"1901",#N/A,FALSE,"Wacker"}</definedName>
    <definedName name="wrn.Prints._.All." localSheetId="18" hidden="1">{"Main",#N/A,FALSE,"Wacker";"Main2",#N/A,FALSE,"Wacker";"Value",#N/A,FALSE,"Wacker";"Sensitivity",#N/A,FALSE,"Wacker";"Paine",#N/A,FALSE,"Wacker";"Quaker",#N/A,FALSE,"Wacker";"Wacker",#N/A,FALSE,"Wacker";"1900",#N/A,FALSE,"Wacker";"1901",#N/A,FALSE,"Wacker"}</definedName>
    <definedName name="wrn.Prints._.All." localSheetId="12" hidden="1">{"Main",#N/A,FALSE,"Wacker";"Main2",#N/A,FALSE,"Wacker";"Value",#N/A,FALSE,"Wacker";"Sensitivity",#N/A,FALSE,"Wacker";"Paine",#N/A,FALSE,"Wacker";"Quaker",#N/A,FALSE,"Wacker";"Wacker",#N/A,FALSE,"Wacker";"1900",#N/A,FALSE,"Wacker";"1901",#N/A,FALSE,"Wacker"}</definedName>
    <definedName name="wrn.Prints._.All." localSheetId="6" hidden="1">{"Main",#N/A,FALSE,"Wacker";"Main2",#N/A,FALSE,"Wacker";"Value",#N/A,FALSE,"Wacker";"Sensitivity",#N/A,FALSE,"Wacker";"Paine",#N/A,FALSE,"Wacker";"Quaker",#N/A,FALSE,"Wacker";"Wacker",#N/A,FALSE,"Wacker";"1900",#N/A,FALSE,"Wacker";"1901",#N/A,FALSE,"Wacker"}</definedName>
    <definedName name="wrn.Prints._.All." localSheetId="0" hidden="1">{"Main",#N/A,FALSE,"Wacker";"Main2",#N/A,FALSE,"Wacker";"Value",#N/A,FALSE,"Wacker";"Sensitivity",#N/A,FALSE,"Wacker";"Paine",#N/A,FALSE,"Wacker";"Quaker",#N/A,FALSE,"Wacker";"Wacker",#N/A,FALSE,"Wacker";"1900",#N/A,FALSE,"Wacker";"1901",#N/A,FALSE,"Wacker"}</definedName>
    <definedName name="wrn.Prints._.All." hidden="1">{"Main",#N/A,FALSE,"Wacker";"Main2",#N/A,FALSE,"Wacker";"Value",#N/A,FALSE,"Wacker";"Sensitivity",#N/A,FALSE,"Wacker";"Paine",#N/A,FALSE,"Wacker";"Quaker",#N/A,FALSE,"Wacker";"Wacker",#N/A,FALSE,"Wacker";"1900",#N/A,FALSE,"Wacker";"1901",#N/A,FALSE,"Wacker"}</definedName>
    <definedName name="wrn.Pro._.Forma." localSheetId="1" hidden="1">{#N/A,#N/A,FALSE,"ACQ";#N/A,#N/A,FALSE,"ASSUMP";#N/A,#N/A,FALSE,"CASH FLOW";#N/A,#N/A,FALSE,"SALE";#N/A,#N/A,FALSE,"TIS";#N/A,#N/A,FALSE,"RENT ROLL"}</definedName>
    <definedName name="wrn.Pro._.Forma." localSheetId="15" hidden="1">{#N/A,#N/A,FALSE,"ACQ";#N/A,#N/A,FALSE,"ASSUMP";#N/A,#N/A,FALSE,"CASH FLOW";#N/A,#N/A,FALSE,"SALE";#N/A,#N/A,FALSE,"TIS";#N/A,#N/A,FALSE,"RENT ROLL"}</definedName>
    <definedName name="wrn.Pro._.Forma." localSheetId="17" hidden="1">{#N/A,#N/A,FALSE,"ACQ";#N/A,#N/A,FALSE,"ASSUMP";#N/A,#N/A,FALSE,"CASH FLOW";#N/A,#N/A,FALSE,"SALE";#N/A,#N/A,FALSE,"TIS";#N/A,#N/A,FALSE,"RENT ROLL"}</definedName>
    <definedName name="wrn.Pro._.Forma." localSheetId="18" hidden="1">{#N/A,#N/A,FALSE,"ACQ";#N/A,#N/A,FALSE,"ASSUMP";#N/A,#N/A,FALSE,"CASH FLOW";#N/A,#N/A,FALSE,"SALE";#N/A,#N/A,FALSE,"TIS";#N/A,#N/A,FALSE,"RENT ROLL"}</definedName>
    <definedName name="wrn.Pro._.Forma." localSheetId="9" hidden="1">{#N/A,#N/A,FALSE,"ACQ";#N/A,#N/A,FALSE,"ASSUMP";#N/A,#N/A,FALSE,"CASH FLOW";#N/A,#N/A,FALSE,"SALE";#N/A,#N/A,FALSE,"TIS";#N/A,#N/A,FALSE,"RENT ROLL"}</definedName>
    <definedName name="wrn.Pro._.Forma." localSheetId="11" hidden="1">{#N/A,#N/A,FALSE,"ACQ";#N/A,#N/A,FALSE,"ASSUMP";#N/A,#N/A,FALSE,"CASH FLOW";#N/A,#N/A,FALSE,"SALE";#N/A,#N/A,FALSE,"TIS";#N/A,#N/A,FALSE,"RENT ROLL"}</definedName>
    <definedName name="wrn.Pro._.Forma." localSheetId="12" hidden="1">{#N/A,#N/A,FALSE,"ACQ";#N/A,#N/A,FALSE,"ASSUMP";#N/A,#N/A,FALSE,"CASH FLOW";#N/A,#N/A,FALSE,"SALE";#N/A,#N/A,FALSE,"TIS";#N/A,#N/A,FALSE,"RENT ROLL"}</definedName>
    <definedName name="wrn.Pro._.Forma." localSheetId="3" hidden="1">{#N/A,#N/A,FALSE,"ACQ";#N/A,#N/A,FALSE,"ASSUMP";#N/A,#N/A,FALSE,"CASH FLOW";#N/A,#N/A,FALSE,"SALE";#N/A,#N/A,FALSE,"TIS";#N/A,#N/A,FALSE,"RENT ROLL"}</definedName>
    <definedName name="wrn.Pro._.Forma." localSheetId="5" hidden="1">{#N/A,#N/A,FALSE,"ACQ";#N/A,#N/A,FALSE,"ASSUMP";#N/A,#N/A,FALSE,"CASH FLOW";#N/A,#N/A,FALSE,"SALE";#N/A,#N/A,FALSE,"TIS";#N/A,#N/A,FALSE,"RENT ROLL"}</definedName>
    <definedName name="wrn.Pro._.Forma." localSheetId="6" hidden="1">{#N/A,#N/A,FALSE,"ACQ";#N/A,#N/A,FALSE,"ASSUMP";#N/A,#N/A,FALSE,"CASH FLOW";#N/A,#N/A,FALSE,"SALE";#N/A,#N/A,FALSE,"TIS";#N/A,#N/A,FALSE,"RENT ROLL"}</definedName>
    <definedName name="wrn.Pro._.Forma." localSheetId="0" hidden="1">{#N/A,#N/A,FALSE,"ACQ";#N/A,#N/A,FALSE,"ASSUMP";#N/A,#N/A,FALSE,"CASH FLOW";#N/A,#N/A,FALSE,"SALE";#N/A,#N/A,FALSE,"TIS";#N/A,#N/A,FALSE,"RENT ROLL"}</definedName>
    <definedName name="wrn.Pro._.Forma." hidden="1">{#N/A,#N/A,FALSE,"ACQ";#N/A,#N/A,FALSE,"ASSUMP";#N/A,#N/A,FALSE,"CASH FLOW";#N/A,#N/A,FALSE,"SALE";#N/A,#N/A,FALSE,"TIS";#N/A,#N/A,FALSE,"RENT ROLL"}</definedName>
    <definedName name="wrn.Product_Assumptions." localSheetId="1" hidden="1">{"One",#N/A,FALSE,"Product Assumptions";"Two",#N/A,FALSE,"Product Assumptions";"Three",#N/A,FALSE,"Product Assumptions";"Four",#N/A,FALSE,"Product Assumptions";"Five",#N/A,FALSE,"Product Assumptions";"Six",#N/A,FALSE,"Product Assumptions"}</definedName>
    <definedName name="wrn.Product_Assumptions." localSheetId="18" hidden="1">{"One",#N/A,FALSE,"Product Assumptions";"Two",#N/A,FALSE,"Product Assumptions";"Three",#N/A,FALSE,"Product Assumptions";"Four",#N/A,FALSE,"Product Assumptions";"Five",#N/A,FALSE,"Product Assumptions";"Six",#N/A,FALSE,"Product Assumptions"}</definedName>
    <definedName name="wrn.Product_Assumptions." localSheetId="12" hidden="1">{"One",#N/A,FALSE,"Product Assumptions";"Two",#N/A,FALSE,"Product Assumptions";"Three",#N/A,FALSE,"Product Assumptions";"Four",#N/A,FALSE,"Product Assumptions";"Five",#N/A,FALSE,"Product Assumptions";"Six",#N/A,FALSE,"Product Assumptions"}</definedName>
    <definedName name="wrn.Product_Assumptions." localSheetId="6" hidden="1">{"One",#N/A,FALSE,"Product Assumptions";"Two",#N/A,FALSE,"Product Assumptions";"Three",#N/A,FALSE,"Product Assumptions";"Four",#N/A,FALSE,"Product Assumptions";"Five",#N/A,FALSE,"Product Assumptions";"Six",#N/A,FALSE,"Product Assumptions"}</definedName>
    <definedName name="wrn.Product_Assumptions." localSheetId="0" hidden="1">{"One",#N/A,FALSE,"Product Assumptions";"Two",#N/A,FALSE,"Product Assumptions";"Three",#N/A,FALSE,"Product Assumptions";"Four",#N/A,FALSE,"Product Assumptions";"Five",#N/A,FALSE,"Product Assumptions";"Six",#N/A,FALSE,"Product Assumptions"}</definedName>
    <definedName name="wrn.Product_Assumptions." hidden="1">{"One",#N/A,FALSE,"Product Assumptions";"Two",#N/A,FALSE,"Product Assumptions";"Three",#N/A,FALSE,"Product Assumptions";"Four",#N/A,FALSE,"Product Assumptions";"Five",#N/A,FALSE,"Product Assumptions";"Six",#N/A,FALSE,"Product Assumptions"}</definedName>
    <definedName name="wrn.Proforma." localSheetId="1" hidden="1">{"Proforma - Dollars",#N/A,FALSE,"Proforma"}</definedName>
    <definedName name="wrn.proforma." localSheetId="18" hidden="1">{#N/A,#N/A,FALSE,"Executive Summary";#N/A,#N/A,FALSE,"Assumptions";#N/A,#N/A,FALSE,"Budget";#N/A,#N/A,FALSE,"Cash Flow"}</definedName>
    <definedName name="wrn.proforma." localSheetId="12" hidden="1">{#N/A,#N/A,FALSE,"Executive Summary";#N/A,#N/A,FALSE,"Assumptions";#N/A,#N/A,FALSE,"Budget";#N/A,#N/A,FALSE,"Cash Flow"}</definedName>
    <definedName name="wrn.proforma." localSheetId="6" hidden="1">{#N/A,#N/A,FALSE,"Executive Summary";#N/A,#N/A,FALSE,"Assumptions";#N/A,#N/A,FALSE,"Budget";#N/A,#N/A,FALSE,"Cash Flow"}</definedName>
    <definedName name="wrn.Proforma." localSheetId="0" hidden="1">{"Proforma - Dollars",#N/A,FALSE,"Proforma"}</definedName>
    <definedName name="wrn.Proforma." hidden="1">{"Proforma - Dollars",#N/A,FALSE,"Proforma"}</definedName>
    <definedName name="wrn.Proforma._.Review." localSheetId="1" hidden="1">{#N/A,#N/A,FALSE,"Occ and Rate";#N/A,#N/A,FALSE,"PF Input";#N/A,#N/A,FALSE,"Proforma Five Yr";#N/A,#N/A,FALSE,"Hotcomps"}</definedName>
    <definedName name="wrn.Proforma._.Review." localSheetId="18" hidden="1">{#N/A,#N/A,FALSE,"Occ and Rate";#N/A,#N/A,FALSE,"PF Input";#N/A,#N/A,FALSE,"Proforma Five Yr";#N/A,#N/A,FALSE,"Hotcomps"}</definedName>
    <definedName name="wrn.Proforma._.Review." localSheetId="12" hidden="1">{#N/A,#N/A,FALSE,"Occ and Rate";#N/A,#N/A,FALSE,"PF Input";#N/A,#N/A,FALSE,"Proforma Five Yr";#N/A,#N/A,FALSE,"Hotcomps"}</definedName>
    <definedName name="wrn.Proforma._.Review." localSheetId="6" hidden="1">{#N/A,#N/A,FALSE,"Occ and Rate";#N/A,#N/A,FALSE,"PF Input";#N/A,#N/A,FALSE,"Proforma Five Yr";#N/A,#N/A,FALSE,"Hotcomps"}</definedName>
    <definedName name="wrn.Proforma._.Review." localSheetId="0" hidden="1">{#N/A,#N/A,FALSE,"Occ and Rate";#N/A,#N/A,FALSE,"PF Input";#N/A,#N/A,FALSE,"Proforma Five Yr";#N/A,#N/A,FALSE,"Hotcomps"}</definedName>
    <definedName name="wrn.Proforma._.Review." hidden="1">{#N/A,#N/A,FALSE,"Occ and Rate";#N/A,#N/A,FALSE,"PF Input";#N/A,#N/A,FALSE,"Proforma Five Yr";#N/A,#N/A,FALSE,"Hotcomps"}</definedName>
    <definedName name="wrn.Proforma._.Year._.1." localSheetId="1" hidden="1">{"Plan Information",#N/A,FALSE,"Plans"}</definedName>
    <definedName name="wrn.Proforma._.Year._.1." localSheetId="15" hidden="1">{"Plan Information",#N/A,FALSE,"Plans"}</definedName>
    <definedName name="wrn.Proforma._.Year._.1." localSheetId="17" hidden="1">{"Plan Information",#N/A,FALSE,"Plans"}</definedName>
    <definedName name="wrn.Proforma._.Year._.1." localSheetId="18" hidden="1">{"Plan Information",#N/A,FALSE,"Plans"}</definedName>
    <definedName name="wrn.Proforma._.Year._.1." localSheetId="9" hidden="1">{"Plan Information",#N/A,FALSE,"Plans"}</definedName>
    <definedName name="wrn.Proforma._.Year._.1." localSheetId="11" hidden="1">{"Plan Information",#N/A,FALSE,"Plans"}</definedName>
    <definedName name="wrn.Proforma._.Year._.1." localSheetId="12" hidden="1">{"Plan Information",#N/A,FALSE,"Plans"}</definedName>
    <definedName name="wrn.Proforma._.Year._.1." localSheetId="3" hidden="1">{"Plan Information",#N/A,FALSE,"Plans"}</definedName>
    <definedName name="wrn.Proforma._.Year._.1." localSheetId="5" hidden="1">{"Plan Information",#N/A,FALSE,"Plans"}</definedName>
    <definedName name="wrn.Proforma._.Year._.1." localSheetId="6" hidden="1">{"Plan Information",#N/A,FALSE,"Plans"}</definedName>
    <definedName name="wrn.Proforma._.Year._.1." localSheetId="0" hidden="1">{"Plan Information",#N/A,FALSE,"Plans"}</definedName>
    <definedName name="wrn.Proforma._.Year._.1." hidden="1">{"Plan Information",#N/A,FALSE,"Plans"}</definedName>
    <definedName name="wrn.Program._.Compliance." localSheetId="1" hidden="1">{#N/A,#N/A,FALSE,"COMPLIANCE"}</definedName>
    <definedName name="wrn.Program._.Compliance." localSheetId="0" hidden="1">{#N/A,#N/A,FALSE,"COMPLIANCE"}</definedName>
    <definedName name="wrn.Program._.Compliance." hidden="1">{#N/A,#N/A,FALSE,"COMPLIANCE"}</definedName>
    <definedName name="wrn.Property._.Description." localSheetId="1" hidden="1">{#N/A,#N/A,FALSE,"PROP. DESCRIPTION"}</definedName>
    <definedName name="wrn.Property._.Description." localSheetId="18" hidden="1">{#N/A,#N/A,FALSE,"PROP. DESCRIPTION"}</definedName>
    <definedName name="wrn.Property._.Description." localSheetId="12" hidden="1">{#N/A,#N/A,FALSE,"PROP. DESCRIPTION"}</definedName>
    <definedName name="wrn.Property._.Description." localSheetId="6" hidden="1">{#N/A,#N/A,FALSE,"PROP. DESCRIPTION"}</definedName>
    <definedName name="wrn.Property._.Description." localSheetId="0" hidden="1">{#N/A,#N/A,FALSE,"PROP. DESCRIPTION"}</definedName>
    <definedName name="wrn.Property._.Description." hidden="1">{#N/A,#N/A,FALSE,"PROP. DESCRIPTION"}</definedName>
    <definedName name="wrn.PropertyInformation." localSheetId="1" hidden="1">{#N/A,#N/A,FALSE,"PropertyInfo"}</definedName>
    <definedName name="wrn.PropertyInformation." localSheetId="18" hidden="1">{#N/A,#N/A,FALSE,"PropertyInfo"}</definedName>
    <definedName name="wrn.PropertyInformation." localSheetId="12" hidden="1">{#N/A,#N/A,FALSE,"PropertyInfo"}</definedName>
    <definedName name="wrn.PropertyInformation." localSheetId="6" hidden="1">{#N/A,#N/A,FALSE,"PropertyInfo"}</definedName>
    <definedName name="wrn.PropertyInformation." localSheetId="0" hidden="1">{#N/A,#N/A,FALSE,"PropertyInfo"}</definedName>
    <definedName name="wrn.PropertyInformation." hidden="1">{#N/A,#N/A,FALSE,"PropertyInfo"}</definedName>
    <definedName name="wrn.Prototypes." localSheetId="1" hidden="1">{"One",#N/A,FALSE,"Prototypes";"Two",#N/A,FALSE,"Prototypes";"Three",#N/A,FALSE,"Prototypes";"Four",#N/A,FALSE,"Prototypes";"Five",#N/A,FALSE,"Prototypes"}</definedName>
    <definedName name="wrn.Prototypes." localSheetId="18" hidden="1">{"One",#N/A,FALSE,"Prototypes";"Two",#N/A,FALSE,"Prototypes";"Three",#N/A,FALSE,"Prototypes";"Four",#N/A,FALSE,"Prototypes";"Five",#N/A,FALSE,"Prototypes"}</definedName>
    <definedName name="wrn.Prototypes." localSheetId="12" hidden="1">{"One",#N/A,FALSE,"Prototypes";"Two",#N/A,FALSE,"Prototypes";"Three",#N/A,FALSE,"Prototypes";"Four",#N/A,FALSE,"Prototypes";"Five",#N/A,FALSE,"Prototypes"}</definedName>
    <definedName name="wrn.Prototypes." localSheetId="6" hidden="1">{"One",#N/A,FALSE,"Prototypes";"Two",#N/A,FALSE,"Prototypes";"Three",#N/A,FALSE,"Prototypes";"Four",#N/A,FALSE,"Prototypes";"Five",#N/A,FALSE,"Prototypes"}</definedName>
    <definedName name="wrn.Prototypes." localSheetId="0" hidden="1">{"One",#N/A,FALSE,"Prototypes";"Two",#N/A,FALSE,"Prototypes";"Three",#N/A,FALSE,"Prototypes";"Four",#N/A,FALSE,"Prototypes";"Five",#N/A,FALSE,"Prototypes"}</definedName>
    <definedName name="wrn.Prototypes." hidden="1">{"One",#N/A,FALSE,"Prototypes";"Two",#N/A,FALSE,"Prototypes";"Three",#N/A,FALSE,"Prototypes";"Four",#N/A,FALSE,"Prototypes";"Five",#N/A,FALSE,"Prototypes"}</definedName>
    <definedName name="wrn.Pulp." localSheetId="1" hidden="1">{"Pulp Production",#N/A,FALSE,"Pulp";"Pulp Earnings",#N/A,FALSE,"Pulp"}</definedName>
    <definedName name="wrn.Pulp." localSheetId="0" hidden="1">{"Pulp Production",#N/A,FALSE,"Pulp";"Pulp Earnings",#N/A,FALSE,"Pulp"}</definedName>
    <definedName name="wrn.Pulp." hidden="1">{"Pulp Production",#N/A,FALSE,"Pulp";"Pulp Earnings",#N/A,FALSE,"Pulp"}</definedName>
    <definedName name="wrn.Pulp.2" localSheetId="1" hidden="1">{"Pulp Production",#N/A,FALSE,"Pulp";"Pulp Earnings",#N/A,FALSE,"Pulp"}</definedName>
    <definedName name="wrn.Pulp.2" localSheetId="0" hidden="1">{"Pulp Production",#N/A,FALSE,"Pulp";"Pulp Earnings",#N/A,FALSE,"Pulp"}</definedName>
    <definedName name="wrn.Pulp.2" hidden="1">{"Pulp Production",#N/A,FALSE,"Pulp";"Pulp Earnings",#N/A,FALSE,"Pulp"}</definedName>
    <definedName name="wrn.Pulp.3" localSheetId="1" hidden="1">{"Pulp Production",#N/A,FALSE,"Pulp";"Pulp Earnings",#N/A,FALSE,"Pulp"}</definedName>
    <definedName name="wrn.Pulp.3" localSheetId="0" hidden="1">{"Pulp Production",#N/A,FALSE,"Pulp";"Pulp Earnings",#N/A,FALSE,"Pulp"}</definedName>
    <definedName name="wrn.Pulp.3" hidden="1">{"Pulp Production",#N/A,FALSE,"Pulp";"Pulp Earnings",#N/A,FALSE,"Pulp"}</definedName>
    <definedName name="wrn.Pump." localSheetId="1" hidden="1">{#N/A,#N/A,FALSE,"Assump";#N/A,#N/A,FALSE,"Income";#N/A,#N/A,FALSE,"Balance";#N/A,#N/A,FALSE,"DCF Pump";#N/A,#N/A,FALSE,"Trans Assump";#N/A,#N/A,FALSE,"Combined Income";#N/A,#N/A,FALSE,"Combined Balance"}</definedName>
    <definedName name="wrn.Pump." localSheetId="0"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pvs." localSheetId="1" hidden="1">{#N/A,#N/A,FALSE,"CurQtr vsPriorQ"}</definedName>
    <definedName name="wrn.qtrpvs." localSheetId="0" hidden="1">{#N/A,#N/A,FALSE,"CurQtr vsPriorQ"}</definedName>
    <definedName name="wrn.qtrpvs." hidden="1">{#N/A,#N/A,FALSE,"CurQtr vsPriorQ"}</definedName>
    <definedName name="wrn.qtrpyr." localSheetId="1" hidden="1">{"qtrpyr",#N/A,FALSE,"CurQTR vsPriorY"}</definedName>
    <definedName name="wrn.qtrpyr." localSheetId="0" hidden="1">{"qtrpyr",#N/A,FALSE,"CurQTR vsPriorY"}</definedName>
    <definedName name="wrn.qtrpyr." hidden="1">{"qtrpyr",#N/A,FALSE,"CurQTR vsPriorY"}</definedName>
    <definedName name="wrn.quarterly." localSheetId="1" hidden="1">{"quarterly",#N/A,FALSE,"Pro Forma"}</definedName>
    <definedName name="wrn.quarterly." localSheetId="0" hidden="1">{"quarterly",#N/A,FALSE,"Pro Forma"}</definedName>
    <definedName name="wrn.quarterly." hidden="1">{"quarterly",#N/A,FALSE,"Pro Forma"}</definedName>
    <definedName name="wrn.Quarterly._.Summary." localSheetId="1" hidden="1">{"qtrl1",#N/A,TRUE,"Annual Summary";"qtrl2",#N/A,TRUE,"Annual Summary";"qtrl3",#N/A,TRUE,"Annual Summary";"qtrl4",#N/A,TRUE,"QTLY Summary";"qtrl5",#N/A,TRUE,"QTLY Summary";"qtrl6",#N/A,TRUE,"QTLY Summary"}</definedName>
    <definedName name="wrn.Quarterly._.Summary." localSheetId="18" hidden="1">{"qtrl1",#N/A,TRUE,"Annual Summary";"qtrl2",#N/A,TRUE,"Annual Summary";"qtrl3",#N/A,TRUE,"Annual Summary";"qtrl4",#N/A,TRUE,"QTLY Summary";"qtrl5",#N/A,TRUE,"QTLY Summary";"qtrl6",#N/A,TRUE,"QTLY Summary"}</definedName>
    <definedName name="wrn.Quarterly._.Summary." localSheetId="12" hidden="1">{"qtrl1",#N/A,TRUE,"Annual Summary";"qtrl2",#N/A,TRUE,"Annual Summary";"qtrl3",#N/A,TRUE,"Annual Summary";"qtrl4",#N/A,TRUE,"QTLY Summary";"qtrl5",#N/A,TRUE,"QTLY Summary";"qtrl6",#N/A,TRUE,"QTLY Summary"}</definedName>
    <definedName name="wrn.Quarterly._.Summary." localSheetId="6" hidden="1">{"qtrl1",#N/A,TRUE,"Annual Summary";"qtrl2",#N/A,TRUE,"Annual Summary";"qtrl3",#N/A,TRUE,"Annual Summary";"qtrl4",#N/A,TRUE,"QTLY Summary";"qtrl5",#N/A,TRUE,"QTLY Summary";"qtrl6",#N/A,TRUE,"QTLY Summary"}</definedName>
    <definedName name="wrn.Quarterly._.Summary." localSheetId="0" hidden="1">{"qtrl1",#N/A,TRUE,"Annual Summary";"qtrl2",#N/A,TRUE,"Annual Summary";"qtrl3",#N/A,TRUE,"Annual Summary";"qtrl4",#N/A,TRUE,"QTLY Summary";"qtrl5",#N/A,TRUE,"QTLY Summary";"qtrl6",#N/A,TRUE,"QTLY Summary"}</definedName>
    <definedName name="wrn.Quarterly._.Summary." hidden="1">{"qtrl1",#N/A,TRUE,"Annual Summary";"qtrl2",#N/A,TRUE,"Annual Summary";"qtrl3",#N/A,TRUE,"Annual Summary";"qtrl4",#N/A,TRUE,"QTLY Summary";"qtrl5",#N/A,TRUE,"QTLY Summary";"qtrl6",#N/A,TRUE,"QTLY Summary"}</definedName>
    <definedName name="wrn.Rapport." localSheetId="1" hidden="1">{#N/A,#N/A,FALSE,"SHEET1";#N/A,#N/A,FALSE,"SHEET2";#N/A,#N/A,FALSE,"SHEET3";#N/A,#N/A,FALSE,"SHEET4"}</definedName>
    <definedName name="wrn.Rapport." localSheetId="0" hidden="1">{#N/A,#N/A,FALSE,"SHEET1";#N/A,#N/A,FALSE,"SHEET2";#N/A,#N/A,FALSE,"SHEET3";#N/A,#N/A,FALSE,"SHEET4"}</definedName>
    <definedName name="wrn.Rapport." hidden="1">{#N/A,#N/A,FALSE,"SHEET1";#N/A,#N/A,FALSE,"SHEET2";#N/A,#N/A,FALSE,"SHEET3";#N/A,#N/A,FALSE,"SHEET4"}</definedName>
    <definedName name="wrn.rate." localSheetId="1" hidden="1">{"RATES",#N/A,FALSE,"RECOVERY RATES";"CONTRIBUTIONS",#N/A,FALSE,"RECOVERY RATES";"GLA CATEGORY SUMMARY",#N/A,FALSE,"RECOVERY RATES"}</definedName>
    <definedName name="wrn.rate." localSheetId="18" hidden="1">{"RATES",#N/A,FALSE,"RECOVERY RATES";"CONTRIBUTIONS",#N/A,FALSE,"RECOVERY RATES";"GLA CATEGORY SUMMARY",#N/A,FALSE,"RECOVERY RATES"}</definedName>
    <definedName name="wrn.rate." localSheetId="12" hidden="1">{"RATES",#N/A,FALSE,"RECOVERY RATES";"CONTRIBUTIONS",#N/A,FALSE,"RECOVERY RATES";"GLA CATEGORY SUMMARY",#N/A,FALSE,"RECOVERY RATES"}</definedName>
    <definedName name="wrn.rate." localSheetId="6" hidden="1">{"RATES",#N/A,FALSE,"RECOVERY RATES";"CONTRIBUTIONS",#N/A,FALSE,"RECOVERY RATES";"GLA CATEGORY SUMMARY",#N/A,FALSE,"RECOVERY RATES"}</definedName>
    <definedName name="wrn.rate." localSheetId="0" hidden="1">{"RATES",#N/A,FALSE,"RECOVERY RATES";"CONTRIBUTIONS",#N/A,FALSE,"RECOVERY RATES";"GLA CATEGORY SUMMARY",#N/A,FALSE,"RECOVERY RATES"}</definedName>
    <definedName name="wrn.rate." hidden="1">{"RATES",#N/A,FALSE,"RECOVERY RATES";"CONTRIBUTIONS",#N/A,FALSE,"RECOVERY RATES";"GLA CATEGORY SUMMARY",#N/A,FALSE,"RECOVERY RATES"}</definedName>
    <definedName name="wrn.RATES." localSheetId="1" hidden="1">{"RATES",#N/A,FALSE,"RECOVERY RATES";"CONTRIBUTIONS",#N/A,FALSE,"RECOVERY RATES";"GLA CATEGORY SUMMARY",#N/A,FALSE,"RECOVERY RATES"}</definedName>
    <definedName name="wrn.RATES." localSheetId="18" hidden="1">{"RATES",#N/A,FALSE,"RECOVERY RATES";"CONTRIBUTIONS",#N/A,FALSE,"RECOVERY RATES";"GLA CATEGORY SUMMARY",#N/A,FALSE,"RECOVERY RATES"}</definedName>
    <definedName name="wrn.RATES." localSheetId="12" hidden="1">{"RATES",#N/A,FALSE,"RECOVERY RATES";"CONTRIBUTIONS",#N/A,FALSE,"RECOVERY RATES";"GLA CATEGORY SUMMARY",#N/A,FALSE,"RECOVERY RATES"}</definedName>
    <definedName name="wrn.RATES." localSheetId="6" hidden="1">{"RATES",#N/A,FALSE,"RECOVERY RATES";"CONTRIBUTIONS",#N/A,FALSE,"RECOVERY RATES";"GLA CATEGORY SUMMARY",#N/A,FALSE,"RECOVERY RATES"}</definedName>
    <definedName name="wrn.RATES." localSheetId="0"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Recovery._.Calcs." localSheetId="1" hidden="1">{#N/A,#N/A,FALSE,"Recovery Calcs"}</definedName>
    <definedName name="wrn.Recovery._.Calcs." localSheetId="18" hidden="1">{#N/A,#N/A,FALSE,"Recovery Calcs"}</definedName>
    <definedName name="wrn.Recovery._.Calcs." localSheetId="12" hidden="1">{#N/A,#N/A,FALSE,"Recovery Calcs"}</definedName>
    <definedName name="wrn.Recovery._.Calcs." localSheetId="6" hidden="1">{#N/A,#N/A,FALSE,"Recovery Calcs"}</definedName>
    <definedName name="wrn.Recovery._.Calcs." localSheetId="0" hidden="1">{#N/A,#N/A,FALSE,"Recovery Calcs"}</definedName>
    <definedName name="wrn.Recovery._.Calcs." hidden="1">{#N/A,#N/A,FALSE,"Recovery Calcs"}</definedName>
    <definedName name="wrn.Releases._.Cash._.Accrual." localSheetId="1" hidden="1">{"a_releases",#N/A,FALSE,"Summary";"a_cash",#N/A,FALSE,"Summary";"a_accrual",#N/A,FALSE,"Summary"}</definedName>
    <definedName name="wrn.Releases._.Cash._.Accrual." localSheetId="0" hidden="1">{"a_releases",#N/A,FALSE,"Summary";"a_cash",#N/A,FALSE,"Summary";"a_accrual",#N/A,FALSE,"Summary"}</definedName>
    <definedName name="wrn.Releases._.Cash._.Accrual." hidden="1">{"a_releases",#N/A,FALSE,"Summary";"a_cash",#N/A,FALSE,"Summary";"a_accrual",#N/A,FALSE,"Summary"}</definedName>
    <definedName name="wrn.Relevant._.Sections." localSheetId="1" hidden="1">{#N/A,#N/A,FALSE,"Summary";#N/A,#N/A,FALSE,"Program Scheme";#N/A,#N/A,FALSE,"Assumptions";#N/A,#N/A,FALSE,"Development Budget";#N/A,#N/A,FALSE,"Timing";#N/A,#N/A,FALSE,"Development Costs &amp; Revenues";#N/A,#N/A,FALSE,"Cash Flow to Debt &amp; Equity";#N/A,#N/A,FALSE,"Cash Flow to Athena LP"}</definedName>
    <definedName name="wrn.Relevant._.Sections." localSheetId="15" hidden="1">{#N/A,#N/A,FALSE,"Summary";#N/A,#N/A,FALSE,"Program Scheme";#N/A,#N/A,FALSE,"Assumptions";#N/A,#N/A,FALSE,"Development Budget";#N/A,#N/A,FALSE,"Timing";#N/A,#N/A,FALSE,"Development Costs &amp; Revenues";#N/A,#N/A,FALSE,"Cash Flow to Debt &amp; Equity";#N/A,#N/A,FALSE,"Cash Flow to Athena LP"}</definedName>
    <definedName name="wrn.Relevant._.Sections." localSheetId="17" hidden="1">{#N/A,#N/A,FALSE,"Summary";#N/A,#N/A,FALSE,"Program Scheme";#N/A,#N/A,FALSE,"Assumptions";#N/A,#N/A,FALSE,"Development Budget";#N/A,#N/A,FALSE,"Timing";#N/A,#N/A,FALSE,"Development Costs &amp; Revenues";#N/A,#N/A,FALSE,"Cash Flow to Debt &amp; Equity";#N/A,#N/A,FALSE,"Cash Flow to Athena LP"}</definedName>
    <definedName name="wrn.Relevant._.Sections." localSheetId="18" hidden="1">{#N/A,#N/A,FALSE,"Summary";#N/A,#N/A,FALSE,"Program Scheme";#N/A,#N/A,FALSE,"Assumptions";#N/A,#N/A,FALSE,"Development Budget";#N/A,#N/A,FALSE,"Timing";#N/A,#N/A,FALSE,"Development Costs &amp; Revenues";#N/A,#N/A,FALSE,"Cash Flow to Debt &amp; Equity";#N/A,#N/A,FALSE,"Cash Flow to Athena LP"}</definedName>
    <definedName name="wrn.Relevant._.Sections." localSheetId="9" hidden="1">{#N/A,#N/A,FALSE,"Summary";#N/A,#N/A,FALSE,"Program Scheme";#N/A,#N/A,FALSE,"Assumptions";#N/A,#N/A,FALSE,"Development Budget";#N/A,#N/A,FALSE,"Timing";#N/A,#N/A,FALSE,"Development Costs &amp; Revenues";#N/A,#N/A,FALSE,"Cash Flow to Debt &amp; Equity";#N/A,#N/A,FALSE,"Cash Flow to Athena LP"}</definedName>
    <definedName name="wrn.Relevant._.Sections." localSheetId="11" hidden="1">{#N/A,#N/A,FALSE,"Summary";#N/A,#N/A,FALSE,"Program Scheme";#N/A,#N/A,FALSE,"Assumptions";#N/A,#N/A,FALSE,"Development Budget";#N/A,#N/A,FALSE,"Timing";#N/A,#N/A,FALSE,"Development Costs &amp; Revenues";#N/A,#N/A,FALSE,"Cash Flow to Debt &amp; Equity";#N/A,#N/A,FALSE,"Cash Flow to Athena LP"}</definedName>
    <definedName name="wrn.Relevant._.Sections." localSheetId="12" hidden="1">{#N/A,#N/A,FALSE,"Summary";#N/A,#N/A,FALSE,"Program Scheme";#N/A,#N/A,FALSE,"Assumptions";#N/A,#N/A,FALSE,"Development Budget";#N/A,#N/A,FALSE,"Timing";#N/A,#N/A,FALSE,"Development Costs &amp; Revenues";#N/A,#N/A,FALSE,"Cash Flow to Debt &amp; Equity";#N/A,#N/A,FALSE,"Cash Flow to Athena LP"}</definedName>
    <definedName name="wrn.Relevant._.Sections." localSheetId="3" hidden="1">{#N/A,#N/A,FALSE,"Summary";#N/A,#N/A,FALSE,"Program Scheme";#N/A,#N/A,FALSE,"Assumptions";#N/A,#N/A,FALSE,"Development Budget";#N/A,#N/A,FALSE,"Timing";#N/A,#N/A,FALSE,"Development Costs &amp; Revenues";#N/A,#N/A,FALSE,"Cash Flow to Debt &amp; Equity";#N/A,#N/A,FALSE,"Cash Flow to Athena LP"}</definedName>
    <definedName name="wrn.Relevant._.Sections." localSheetId="5" hidden="1">{#N/A,#N/A,FALSE,"Summary";#N/A,#N/A,FALSE,"Program Scheme";#N/A,#N/A,FALSE,"Assumptions";#N/A,#N/A,FALSE,"Development Budget";#N/A,#N/A,FALSE,"Timing";#N/A,#N/A,FALSE,"Development Costs &amp; Revenues";#N/A,#N/A,FALSE,"Cash Flow to Debt &amp; Equity";#N/A,#N/A,FALSE,"Cash Flow to Athena LP"}</definedName>
    <definedName name="wrn.Relevant._.Sections." localSheetId="6" hidden="1">{#N/A,#N/A,FALSE,"Summary";#N/A,#N/A,FALSE,"Program Scheme";#N/A,#N/A,FALSE,"Assumptions";#N/A,#N/A,FALSE,"Development Budget";#N/A,#N/A,FALSE,"Timing";#N/A,#N/A,FALSE,"Development Costs &amp; Revenues";#N/A,#N/A,FALSE,"Cash Flow to Debt &amp; Equity";#N/A,#N/A,FALSE,"Cash Flow to Athena LP"}</definedName>
    <definedName name="wrn.Relevant._.Sections." localSheetId="0" hidden="1">{#N/A,#N/A,FALSE,"Summary";#N/A,#N/A,FALSE,"Program Scheme";#N/A,#N/A,FALSE,"Assumptions";#N/A,#N/A,FALSE,"Development Budget";#N/A,#N/A,FALSE,"Timing";#N/A,#N/A,FALSE,"Development Costs &amp; Revenues";#N/A,#N/A,FALSE,"Cash Flow to Debt &amp; Equity";#N/A,#N/A,FALSE,"Cash Flow to Athena LP"}</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LEVANTSHEETS." localSheetId="1" hidden="1">{#N/A,#N/A,FALSE,"AD_Purch";#N/A,#N/A,FALSE,"Projections";#N/A,#N/A,FALSE,"DCF";#N/A,#N/A,FALSE,"Mkt Val"}</definedName>
    <definedName name="wrn.RELEVANTSHEETS." localSheetId="0" hidden="1">{#N/A,#N/A,FALSE,"AD_Purch";#N/A,#N/A,FALSE,"Projections";#N/A,#N/A,FALSE,"DCF";#N/A,#N/A,FALSE,"Mkt Val"}</definedName>
    <definedName name="wrn.RELEVANTSHEETS." hidden="1">{#N/A,#N/A,FALSE,"AD_Purch";#N/A,#N/A,FALSE,"Projections";#N/A,#N/A,FALSE,"DCF";#N/A,#N/A,FALSE,"Mkt Val"}</definedName>
    <definedName name="wrn.Remaining._.Obligation." localSheetId="1" hidden="1">{#N/A,#N/A,FALSE,"Summary (Oblg)";#N/A,#N/A,FALSE,"41 Mad (27&amp;28)";#N/A,#N/A,FALSE,"41 Mad (29-1)";#N/A,#N/A,FALSE,"41 Mad (29-2A)";#N/A,#N/A,FALSE,"41 Mad (29-2B)";#N/A,#N/A,FALSE,"41 Mad (30)";#N/A,#N/A,FALSE,"41 Mad (42)"}</definedName>
    <definedName name="wrn.Remaining._.Obligation." localSheetId="0" hidden="1">{#N/A,#N/A,FALSE,"Summary (Oblg)";#N/A,#N/A,FALSE,"41 Mad (27&amp;28)";#N/A,#N/A,FALSE,"41 Mad (29-1)";#N/A,#N/A,FALSE,"41 Mad (29-2A)";#N/A,#N/A,FALSE,"41 Mad (29-2B)";#N/A,#N/A,FALSE,"41 Mad (30)";#N/A,#N/A,FALSE,"41 Mad (42)"}</definedName>
    <definedName name="wrn.Remaining._.Obligation." hidden="1">{#N/A,#N/A,FALSE,"Summary (Oblg)";#N/A,#N/A,FALSE,"41 Mad (27&amp;28)";#N/A,#N/A,FALSE,"41 Mad (29-1)";#N/A,#N/A,FALSE,"41 Mad (29-2A)";#N/A,#N/A,FALSE,"41 Mad (29-2B)";#N/A,#N/A,FALSE,"41 Mad (30)";#N/A,#N/A,FALSE,"41 Mad (42)"}</definedName>
    <definedName name="wrn.Rent._.Roll." localSheetId="1" hidden="1">{#N/A,#N/A,FALSE,"Rent Roll"}</definedName>
    <definedName name="wrn.Rent._.Roll." localSheetId="18" hidden="1">{#N/A,#N/A,FALSE,"Rent Roll"}</definedName>
    <definedName name="wrn.Rent._.Roll." localSheetId="12" hidden="1">{#N/A,#N/A,FALSE,"Rent Roll"}</definedName>
    <definedName name="wrn.Rent._.Roll." localSheetId="6" hidden="1">{#N/A,#N/A,FALSE,"Rent Roll"}</definedName>
    <definedName name="wrn.Rent._.Roll." localSheetId="0" hidden="1">{#N/A,#N/A,FALSE,"Rent Roll"}</definedName>
    <definedName name="wrn.Rent._.Roll." hidden="1">{#N/A,#N/A,FALSE,"Rent Roll"}</definedName>
    <definedName name="wrn.Rental._.Scenario." localSheetId="1" hidden="1">{#N/A,#N/A,TRUE,"Summary";#N/A,#N/A,TRUE,"Rental Summary";#N/A,#N/A,TRUE,"Budget";#N/A,#N/A,TRUE,"Assumptions";#N/A,#N/A,TRUE,"Financing"}</definedName>
    <definedName name="wrn.Rental._.Scenario." localSheetId="0" hidden="1">{#N/A,#N/A,TRUE,"Summary";#N/A,#N/A,TRUE,"Rental Summary";#N/A,#N/A,TRUE,"Budget";#N/A,#N/A,TRUE,"Assumptions";#N/A,#N/A,TRUE,"Financing"}</definedName>
    <definedName name="wrn.Rental._.Scenario." hidden="1">{#N/A,#N/A,TRUE,"Summary";#N/A,#N/A,TRUE,"Rental Summary";#N/A,#N/A,TRUE,"Budget";#N/A,#N/A,TRUE,"Assumptions";#N/A,#N/A,TRUE,"Financing"}</definedName>
    <definedName name="wrn.RENTROL." hidden="1">{#N/A,#N/A,FALSE,"RENT ROLL"}</definedName>
    <definedName name="wrn.Repayments." localSheetId="1" hidden="1">{"One",#N/A,FALSE,"Repayments";"Two",#N/A,FALSE,"Repayments"}</definedName>
    <definedName name="wrn.Repayments." localSheetId="18" hidden="1">{"One",#N/A,FALSE,"Repayments";"Two",#N/A,FALSE,"Repayments"}</definedName>
    <definedName name="wrn.Repayments." localSheetId="12" hidden="1">{"One",#N/A,FALSE,"Repayments";"Two",#N/A,FALSE,"Repayments"}</definedName>
    <definedName name="wrn.Repayments." localSheetId="6" hidden="1">{"One",#N/A,FALSE,"Repayments";"Two",#N/A,FALSE,"Repayments"}</definedName>
    <definedName name="wrn.Repayments." localSheetId="0" hidden="1">{"One",#N/A,FALSE,"Repayments";"Two",#N/A,FALSE,"Repayments"}</definedName>
    <definedName name="wrn.Repayments." hidden="1">{"One",#N/A,FALSE,"Repayments";"Two",#N/A,FALSE,"Repayments"}</definedName>
    <definedName name="wrn.report" localSheetId="1" hidden="1">{#N/A,#N/A,FALSE,"Project Summary";#N/A,#N/A,FALSE,"Parameter Summary";#N/A,#N/A,FALSE,"Budget Control Report";#N/A,#N/A,FALSE,"DETAIL.XLS"}</definedName>
    <definedName name="wrn.report" localSheetId="0" hidden="1">{#N/A,#N/A,FALSE,"Project Summary";#N/A,#N/A,FALSE,"Parameter Summary";#N/A,#N/A,FALSE,"Budget Control Report";#N/A,#N/A,FALSE,"DETAIL.XLS"}</definedName>
    <definedName name="wrn.report" hidden="1">{#N/A,#N/A,FALSE,"Project Summary";#N/A,#N/A,FALSE,"Parameter Summary";#N/A,#N/A,FALSE,"Budget Control Report";#N/A,#N/A,FALSE,"DETAIL.XLS"}</definedName>
    <definedName name="wrn.Report." localSheetId="1" hidden="1">{#N/A,#N/A,FALSE,"Loan Summary";#N/A,#N/A,FALSE,"NOI";"RR and Expir",#N/A,FALSE,"Rental";"Sales History",#N/A,FALSE,"Rental";#N/A,#N/A,FALSE,"Reserves"}</definedName>
    <definedName name="wrn.Report." localSheetId="15" hidden="1">{#N/A,#N/A,FALSE,"Loan Summary";#N/A,#N/A,FALSE,"NOI";"RR and Expir",#N/A,FALSE,"Rental";"Sales History",#N/A,FALSE,"Rental";#N/A,#N/A,FALSE,"Reserves"}</definedName>
    <definedName name="wrn.Report." localSheetId="17" hidden="1">{#N/A,#N/A,FALSE,"Loan Summary";#N/A,#N/A,FALSE,"NOI";"RR and Expir",#N/A,FALSE,"Rental";"Sales History",#N/A,FALSE,"Rental";#N/A,#N/A,FALSE,"Reserves"}</definedName>
    <definedName name="wrn.Report." localSheetId="18" hidden="1">{#N/A,#N/A,FALSE,"Loan Summary";#N/A,#N/A,FALSE,"NOI";"RR and Expir",#N/A,FALSE,"Rental";"Sales History",#N/A,FALSE,"Rental";#N/A,#N/A,FALSE,"Reserves"}</definedName>
    <definedName name="wrn.Report." localSheetId="9" hidden="1">{#N/A,#N/A,FALSE,"Loan Summary";#N/A,#N/A,FALSE,"NOI";"RR and Expir",#N/A,FALSE,"Rental";"Sales History",#N/A,FALSE,"Rental";#N/A,#N/A,FALSE,"Reserves"}</definedName>
    <definedName name="wrn.Report." localSheetId="11" hidden="1">{#N/A,#N/A,FALSE,"Loan Summary";#N/A,#N/A,FALSE,"NOI";"RR and Expir",#N/A,FALSE,"Rental";"Sales History",#N/A,FALSE,"Rental";#N/A,#N/A,FALSE,"Reserves"}</definedName>
    <definedName name="wrn.Report." localSheetId="12" hidden="1">{#N/A,#N/A,FALSE,"Loan Summary";#N/A,#N/A,FALSE,"NOI";"RR and Expir",#N/A,FALSE,"Rental";"Sales History",#N/A,FALSE,"Rental";#N/A,#N/A,FALSE,"Reserves"}</definedName>
    <definedName name="wrn.Report." localSheetId="3" hidden="1">{#N/A,#N/A,FALSE,"Loan Summary";#N/A,#N/A,FALSE,"NOI";"RR and Expir",#N/A,FALSE,"Rental";"Sales History",#N/A,FALSE,"Rental";#N/A,#N/A,FALSE,"Reserves"}</definedName>
    <definedName name="wrn.Report." localSheetId="5" hidden="1">{#N/A,#N/A,FALSE,"Loan Summary";#N/A,#N/A,FALSE,"NOI";"RR and Expir",#N/A,FALSE,"Rental";"Sales History",#N/A,FALSE,"Rental";#N/A,#N/A,FALSE,"Reserves"}</definedName>
    <definedName name="wrn.Report." localSheetId="6" hidden="1">{#N/A,#N/A,FALSE,"Loan Summary";#N/A,#N/A,FALSE,"NOI";"RR and Expir",#N/A,FALSE,"Rental";"Sales History",#N/A,FALSE,"Rental";#N/A,#N/A,FALSE,"Reserves"}</definedName>
    <definedName name="wrn.Report." localSheetId="0" hidden="1">{#N/A,#N/A,FALSE,"Loan Summary";#N/A,#N/A,FALSE,"NOI";"RR and Expir",#N/A,FALSE,"Rental";"Sales History",#N/A,FALSE,"Rental";#N/A,#N/A,FALSE,"Reserves"}</definedName>
    <definedName name="wrn.Report." hidden="1">{#N/A,#N/A,FALSE,"Loan Summary";#N/A,#N/A,FALSE,"NOI";"RR and Expir",#N/A,FALSE,"Rental";"Sales History",#N/A,FALSE,"Rental";#N/A,#N/A,FALSE,"Reserves"}</definedName>
    <definedName name="wrn.Report._.Detail." localSheetId="1"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1." localSheetId="1" hidden="1">{#N/A,#N/A,FALSE,"Summary";#N/A,#N/A,FALSE,"Assumptions";#N/A,#N/A,FALSE,"Cash Flow";#N/A,#N/A,FALSE,"Residual Calculation";#N/A,#N/A,FALSE,"Pricing Matrix";#N/A,#N/A,FALSE,"Pricing Matrix II";#N/A,#N/A,FALSE,"Expiration Schedule"}</definedName>
    <definedName name="wrn.Report1." localSheetId="18" hidden="1">{#N/A,#N/A,FALSE,"Summary";#N/A,#N/A,FALSE,"Assumptions";#N/A,#N/A,FALSE,"Cash Flow";#N/A,#N/A,FALSE,"Residual Calculation";#N/A,#N/A,FALSE,"Pricing Matrix";#N/A,#N/A,FALSE,"Pricing Matrix II";#N/A,#N/A,FALSE,"Expiration Schedule"}</definedName>
    <definedName name="wrn.Report1." localSheetId="12" hidden="1">{#N/A,#N/A,FALSE,"Summary";#N/A,#N/A,FALSE,"Assumptions";#N/A,#N/A,FALSE,"Cash Flow";#N/A,#N/A,FALSE,"Residual Calculation";#N/A,#N/A,FALSE,"Pricing Matrix";#N/A,#N/A,FALSE,"Pricing Matrix II";#N/A,#N/A,FALSE,"Expiration Schedule"}</definedName>
    <definedName name="wrn.Report1." localSheetId="6" hidden="1">{#N/A,#N/A,FALSE,"Summary";#N/A,#N/A,FALSE,"Assumptions";#N/A,#N/A,FALSE,"Cash Flow";#N/A,#N/A,FALSE,"Residual Calculation";#N/A,#N/A,FALSE,"Pricing Matrix";#N/A,#N/A,FALSE,"Pricing Matrix II";#N/A,#N/A,FALSE,"Expiration Schedule"}</definedName>
    <definedName name="wrn.Report1." localSheetId="0" hidden="1">{#N/A,#N/A,FALSE,"Summary";#N/A,#N/A,FALSE,"Assumptions";#N/A,#N/A,FALSE,"Cash Flow";#N/A,#N/A,FALSE,"Residual Calculation";#N/A,#N/A,FALSE,"Pricing Matrix";#N/A,#N/A,FALSE,"Pricing Matrix II";#N/A,#N/A,FALSE,"Expiration Schedule"}</definedName>
    <definedName name="wrn.Report1." hidden="1">{#N/A,#N/A,FALSE,"Summary";#N/A,#N/A,FALSE,"Assumptions";#N/A,#N/A,FALSE,"Cash Flow";#N/A,#N/A,FALSE,"Residual Calculation";#N/A,#N/A,FALSE,"Pricing Matrix";#N/A,#N/A,FALSE,"Pricing Matrix II";#N/A,#N/A,FALSE,"Expiration Schedule"}</definedName>
    <definedName name="wrn.Report5" localSheetId="1" hidden="1">{#N/A,#N/A,FALSE,"Summary";#N/A,#N/A,FALSE,"Assumptions";#N/A,#N/A,FALSE,"Cash Flow";#N/A,#N/A,FALSE,"Residual Calculation";#N/A,#N/A,FALSE,"Pricing Matrix";#N/A,#N/A,FALSE,"Pricing Matrix II";#N/A,#N/A,FALSE,"Expiration Schedule"}</definedName>
    <definedName name="wrn.Report5" localSheetId="18" hidden="1">{#N/A,#N/A,FALSE,"Summary";#N/A,#N/A,FALSE,"Assumptions";#N/A,#N/A,FALSE,"Cash Flow";#N/A,#N/A,FALSE,"Residual Calculation";#N/A,#N/A,FALSE,"Pricing Matrix";#N/A,#N/A,FALSE,"Pricing Matrix II";#N/A,#N/A,FALSE,"Expiration Schedule"}</definedName>
    <definedName name="wrn.Report5" localSheetId="12" hidden="1">{#N/A,#N/A,FALSE,"Summary";#N/A,#N/A,FALSE,"Assumptions";#N/A,#N/A,FALSE,"Cash Flow";#N/A,#N/A,FALSE,"Residual Calculation";#N/A,#N/A,FALSE,"Pricing Matrix";#N/A,#N/A,FALSE,"Pricing Matrix II";#N/A,#N/A,FALSE,"Expiration Schedule"}</definedName>
    <definedName name="wrn.Report5" localSheetId="6" hidden="1">{#N/A,#N/A,FALSE,"Summary";#N/A,#N/A,FALSE,"Assumptions";#N/A,#N/A,FALSE,"Cash Flow";#N/A,#N/A,FALSE,"Residual Calculation";#N/A,#N/A,FALSE,"Pricing Matrix";#N/A,#N/A,FALSE,"Pricing Matrix II";#N/A,#N/A,FALSE,"Expiration Schedule"}</definedName>
    <definedName name="wrn.Report5" localSheetId="0" hidden="1">{#N/A,#N/A,FALSE,"Summary";#N/A,#N/A,FALSE,"Assumptions";#N/A,#N/A,FALSE,"Cash Flow";#N/A,#N/A,FALSE,"Residual Calculation";#N/A,#N/A,FALSE,"Pricing Matrix";#N/A,#N/A,FALSE,"Pricing Matrix II";#N/A,#N/A,FALSE,"Expiration Schedule"}</definedName>
    <definedName name="wrn.Report5" hidden="1">{#N/A,#N/A,FALSE,"Summary";#N/A,#N/A,FALSE,"Assumptions";#N/A,#N/A,FALSE,"Cash Flow";#N/A,#N/A,FALSE,"Residual Calculation";#N/A,#N/A,FALSE,"Pricing Matrix";#N/A,#N/A,FALSE,"Pricing Matrix II";#N/A,#N/A,FALSE,"Expiration Schedule"}</definedName>
    <definedName name="wrn.reports." localSheetId="1" hidden="1">{#N/A,#N/A,FALSE,"Project Summary";#N/A,#N/A,FALSE,"Parameter Summary";#N/A,#N/A,FALSE,"Budget Control Report";#N/A,#N/A,FALSE,"DETAIL.XLS"}</definedName>
    <definedName name="wrn.reports." localSheetId="0" hidden="1">{#N/A,#N/A,FALSE,"Project Summary";#N/A,#N/A,FALSE,"Parameter Summary";#N/A,#N/A,FALSE,"Budget Control Report";#N/A,#N/A,FALSE,"DETAIL.XLS"}</definedName>
    <definedName name="wrn.reports." hidden="1">{#N/A,#N/A,FALSE,"Project Summary";#N/A,#N/A,FALSE,"Parameter Summary";#N/A,#N/A,FALSE,"Budget Control Report";#N/A,#N/A,FALSE,"DETAIL.XLS"}</definedName>
    <definedName name="wrn.Review._.File." localSheetId="1" hidden="1">{"Venture Summary",#N/A,FALSE,"Summary";"Sensitivity Tables",#N/A,FALSE,"Summary";"Argus Assumptions",#N/A,FALSE,"Bldg Info";"Annual",#N/A,FALSE,"Annual";"Development Budget",#N/A,FALSE,"Summary";"DevPF",#N/A,FALSE,"Dev PF"}</definedName>
    <definedName name="wrn.Review._.File." localSheetId="18" hidden="1">{"Venture Summary",#N/A,FALSE,"Summary";"Operating Assumptions",#N/A,FALSE,"Summary";"Development Budget",#N/A,FALSE,"Summary";"Annual",#N/A,FALSE,"Annual"}</definedName>
    <definedName name="wrn.Review._.File." localSheetId="12" hidden="1">{"Venture Summary",#N/A,FALSE,"Summary";"Operating Assumptions",#N/A,FALSE,"Summary";"Development Budget",#N/A,FALSE,"Summary";"Annual",#N/A,FALSE,"Annual"}</definedName>
    <definedName name="wrn.Review._.File." localSheetId="6" hidden="1">{"Venture Summary",#N/A,FALSE,"Summary";"Operating Assumptions",#N/A,FALSE,"Summary";"Development Budget",#N/A,FALSE,"Summary";"Annual",#N/A,FALSE,"Annual"}</definedName>
    <definedName name="wrn.Review._.File." localSheetId="0" hidden="1">{"Venture Summary",#N/A,FALSE,"Summary";"Sensitivity Tables",#N/A,FALSE,"Summary";"Argus Assumptions",#N/A,FALSE,"Bldg Info";"Annual",#N/A,FALSE,"Annual";"Development Budget",#N/A,FALSE,"Summary";"DevPF",#N/A,FALSE,"Dev PF"}</definedName>
    <definedName name="wrn.Review._.File." hidden="1">{"Venture Summary",#N/A,FALSE,"Summary";"Sensitivity Tables",#N/A,FALSE,"Summary";"Argus Assumptions",#N/A,FALSE,"Bldg Info";"Annual",#N/A,FALSE,"Annual";"Development Budget",#N/A,FALSE,"Summary";"DevPF",#N/A,FALSE,"Dev PF"}</definedName>
    <definedName name="wrn.Rmgmtfee." localSheetId="1" hidden="1">{#N/A,#N/A,FALSE,"Rmgmtfee"}</definedName>
    <definedName name="wrn.Rmgmtfee." localSheetId="0" hidden="1">{#N/A,#N/A,FALSE,"Rmgmtfee"}</definedName>
    <definedName name="wrn.Rmgmtfee." hidden="1">{#N/A,#N/A,FALSE,"Rmgmtfee"}</definedName>
    <definedName name="wrn.roll." localSheetId="1" hidden="1">{"bobsum",#N/A,FALSE,"BobSummary";"Month",#N/A,FALSE,"Mnthly Roll";"fullprior",#N/A,FALSE,"Full Yr v Prior";"FULLPLN",#N/A,FALSE,"Full Yr vs Plan"}</definedName>
    <definedName name="wrn.roll." localSheetId="0" hidden="1">{"bobsum",#N/A,FALSE,"BobSummary";"Month",#N/A,FALSE,"Mnthly Roll";"fullprior",#N/A,FALSE,"Full Yr v Prior";"FULLPLN",#N/A,FALSE,"Full Yr vs Plan"}</definedName>
    <definedName name="wrn.roll." hidden="1">{"bobsum",#N/A,FALSE,"BobSummary";"Month",#N/A,FALSE,"Mnthly Roll";"fullprior",#N/A,FALSE,"Full Yr v Prior";"FULLPLN",#N/A,FALSE,"Full Yr vs Plan"}</definedName>
    <definedName name="wrn.Roll_Out." localSheetId="1" hidden="1">{"One",#N/A,FALSE,"Roll-out";"Two",#N/A,FALSE,"Roll-out";"Three",#N/A,FALSE,"Roll-out";"Four",#N/A,FALSE,"Roll-out";"Five",#N/A,FALSE,"Roll-out"}</definedName>
    <definedName name="wrn.Roll_Out." localSheetId="18" hidden="1">{"One",#N/A,FALSE,"Roll-out";"Two",#N/A,FALSE,"Roll-out";"Three",#N/A,FALSE,"Roll-out";"Four",#N/A,FALSE,"Roll-out";"Five",#N/A,FALSE,"Roll-out"}</definedName>
    <definedName name="wrn.Roll_Out." localSheetId="12" hidden="1">{"One",#N/A,FALSE,"Roll-out";"Two",#N/A,FALSE,"Roll-out";"Three",#N/A,FALSE,"Roll-out";"Four",#N/A,FALSE,"Roll-out";"Five",#N/A,FALSE,"Roll-out"}</definedName>
    <definedName name="wrn.Roll_Out." localSheetId="6" hidden="1">{"One",#N/A,FALSE,"Roll-out";"Two",#N/A,FALSE,"Roll-out";"Three",#N/A,FALSE,"Roll-out";"Four",#N/A,FALSE,"Roll-out";"Five",#N/A,FALSE,"Roll-out"}</definedName>
    <definedName name="wrn.Roll_Out." localSheetId="0" hidden="1">{"One",#N/A,FALSE,"Roll-out";"Two",#N/A,FALSE,"Roll-out";"Three",#N/A,FALSE,"Roll-out";"Four",#N/A,FALSE,"Roll-out";"Five",#N/A,FALSE,"Roll-out"}</definedName>
    <definedName name="wrn.Roll_Out." hidden="1">{"One",#N/A,FALSE,"Roll-out";"Two",#N/A,FALSE,"Roll-out";"Three",#N/A,FALSE,"Roll-out";"Four",#N/A,FALSE,"Roll-out";"Five",#N/A,FALSE,"Roll-out"}</definedName>
    <definedName name="wrn.Roof._.Report." localSheetId="1" hidden="1">{"Roofs Page 1",#N/A,FALSE,"Roof Outline";"Roofs Page 2",#N/A,FALSE,"Roof Outline"}</definedName>
    <definedName name="wrn.Roof._.Report." localSheetId="0" hidden="1">{"Roofs Page 1",#N/A,FALSE,"Roof Outline";"Roofs Page 2",#N/A,FALSE,"Roof Outline"}</definedName>
    <definedName name="wrn.Roof._.Report." hidden="1">{"Roofs Page 1",#N/A,FALSE,"Roof Outline";"Roofs Page 2",#N/A,FALSE,"Roof Outline"}</definedName>
    <definedName name="wrn.rpt96." localSheetId="1" hidden="1">{"rmrev1",#N/A,FALSE,"Forecast96";"rmrev2",#N/A,FALSE,"Forecast96";"rmrev3",#N/A,FALSE,"Forecast96"}</definedName>
    <definedName name="wrn.rpt96." localSheetId="0" hidden="1">{"rmrev1",#N/A,FALSE,"Forecast96";"rmrev2",#N/A,FALSE,"Forecast96";"rmrev3",#N/A,FALSE,"Forecast96"}</definedName>
    <definedName name="wrn.rpt96." hidden="1">{"rmrev1",#N/A,FALSE,"Forecast96";"rmrev2",#N/A,FALSE,"Forecast96";"rmrev3",#N/A,FALSE,"Forecast96"}</definedName>
    <definedName name="wrn.RRDOMINION._.TOWER." localSheetId="1"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0"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ales." localSheetId="1" hidden="1">{"sales",#N/A,FALSE,"Sales";"sales existing",#N/A,FALSE,"Sales";"sales rd1",#N/A,FALSE,"Sales";"sales rd2",#N/A,FALSE,"Sales"}</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ales._.and._.Debt." localSheetId="1" hidden="1">{"a_sales",#N/A,FALSE,"Summary";"a_debt",#N/A,FALSE,"Summary"}</definedName>
    <definedName name="wrn.Sales._.and._.Debt." localSheetId="0" hidden="1">{"a_sales",#N/A,FALSE,"Summary";"a_debt",#N/A,FALSE,"Summary"}</definedName>
    <definedName name="wrn.Sales._.and._.Debt." hidden="1">{"a_sales",#N/A,FALSE,"Summary";"a_debt",#N/A,FALSE,"Summary"}</definedName>
    <definedName name="wrn.Sales._.Information." localSheetId="1" hidden="1">{#N/A,#N/A,FALSE,"Cover Page";#N/A,#N/A,FALSE,"Table of Contents";#N/A,#N/A,FALSE,"Investment-Acquisition Costs";#N/A,#N/A,FALSE,"Financing Assumptions";#N/A,#N/A,FALSE,"Proforma Assumptions";#N/A,#N/A,FALSE,"Rent Roll";#N/A,#N/A,FALSE,"Taxes and Assessments"}</definedName>
    <definedName name="wrn.Sales._.Information." localSheetId="0" hidden="1">{#N/A,#N/A,FALSE,"Cover Page";#N/A,#N/A,FALSE,"Table of Contents";#N/A,#N/A,FALSE,"Investment-Acquisition Costs";#N/A,#N/A,FALSE,"Financing Assumptions";#N/A,#N/A,FALSE,"Proforma Assumptions";#N/A,#N/A,FALSE,"Rent Roll";#N/A,#N/A,FALSE,"Taxes and Assessments"}</definedName>
    <definedName name="wrn.Sales._.Information." hidden="1">{#N/A,#N/A,FALSE,"Cover Page";#N/A,#N/A,FALSE,"Table of Contents";#N/A,#N/A,FALSE,"Investment-Acquisition Costs";#N/A,#N/A,FALSE,"Financing Assumptions";#N/A,#N/A,FALSE,"Proforma Assumptions";#N/A,#N/A,FALSE,"Rent Roll";#N/A,#N/A,FALSE,"Taxes and Assessments"}</definedName>
    <definedName name="wrn.Sales._.Package._.MPS._.01." localSheetId="1" hidden="1">{#N/A,#N/A,FALSE,"Cover Page";#N/A,#N/A,FALSE,"Table of Contents";#N/A,#N/A,FALSE,"Executive Summary";#N/A,#N/A,FALSE,"Investment-Acquisition Costs";#N/A,#N/A,FALSE,"Financing Assumptions";#N/A,#N/A,FALSE,"Rent Roll";#N/A,#N/A,FALSE,"Taxes and Assessments"}</definedName>
    <definedName name="wrn.Sales._.Package._.MPS._.01." localSheetId="0" hidden="1">{#N/A,#N/A,FALSE,"Cover Page";#N/A,#N/A,FALSE,"Table of Contents";#N/A,#N/A,FALSE,"Executive Summary";#N/A,#N/A,FALSE,"Investment-Acquisition Costs";#N/A,#N/A,FALSE,"Financing Assumptions";#N/A,#N/A,FALSE,"Rent Roll";#N/A,#N/A,FALSE,"Taxes and Assessments"}</definedName>
    <definedName name="wrn.Sales._.Package._.MPS._.01." hidden="1">{#N/A,#N/A,FALSE,"Cover Page";#N/A,#N/A,FALSE,"Table of Contents";#N/A,#N/A,FALSE,"Executive Summary";#N/A,#N/A,FALSE,"Investment-Acquisition Costs";#N/A,#N/A,FALSE,"Financing Assumptions";#N/A,#N/A,FALSE,"Rent Roll";#N/A,#N/A,FALSE,"Taxes and Assessments"}</definedName>
    <definedName name="wrn.SB_PRES." localSheetId="1" hidden="1">{#N/A,#N/A,TRUE,"Sheet16"}</definedName>
    <definedName name="wrn.SB_PRES." localSheetId="0" hidden="1">{#N/A,#N/A,TRUE,"Sheet16"}</definedName>
    <definedName name="wrn.SB_PRES." hidden="1">{#N/A,#N/A,TRUE,"Sheet16"}</definedName>
    <definedName name="wrn.scall." localSheetId="1" hidden="1">{"scmonth",#N/A,FALSE,"Super";"scroll",#N/A,FALSE,"Super";"scprof",#N/A,FALSE,"Super"}</definedName>
    <definedName name="wrn.scall." localSheetId="0" hidden="1">{"scmonth",#N/A,FALSE,"Super";"scroll",#N/A,FALSE,"Super";"scprof",#N/A,FALSE,"Super"}</definedName>
    <definedName name="wrn.scall." hidden="1">{"scmonth",#N/A,FALSE,"Super";"scroll",#N/A,FALSE,"Super";"scprof",#N/A,FALSE,"Super"}</definedName>
    <definedName name="wrn.Scenario." localSheetId="1" hidden="1">{"scen1",#N/A,FALSE,"Scenarios";"scen2",#N/A,FALSE,"Scenarios"}</definedName>
    <definedName name="wrn.Scenario." localSheetId="18" hidden="1">{"scen1",#N/A,FALSE,"Scenarios";"scen2",#N/A,FALSE,"Scenarios"}</definedName>
    <definedName name="wrn.Scenario." localSheetId="12" hidden="1">{"scen1",#N/A,FALSE,"Scenarios";"scen2",#N/A,FALSE,"Scenarios"}</definedName>
    <definedName name="wrn.Scenario." localSheetId="6" hidden="1">{"scen1",#N/A,FALSE,"Scenarios";"scen2",#N/A,FALSE,"Scenarios"}</definedName>
    <definedName name="wrn.Scenario." localSheetId="0" hidden="1">{"scen1",#N/A,FALSE,"Scenarios";"scen2",#N/A,FALSE,"Scenarios"}</definedName>
    <definedName name="wrn.Scenario." hidden="1">{"scen1",#N/A,FALSE,"Scenarios";"scen2",#N/A,FALSE,"Scenarios"}</definedName>
    <definedName name="wrn.SCHAs." localSheetId="1" hidden="1">{"ACCOUNTING COPY",#N/A,FALSE,"SCHEDULE A";"FINANCE COPY",#N/A,FALSE,"SCHEDULE A";"P.L. COPY",#N/A,FALSE,"SCHEDULE A"}</definedName>
    <definedName name="wrn.SCHAs." localSheetId="18" hidden="1">{"ACCOUNTING COPY",#N/A,FALSE,"SCHEDULE A";"FINANCE COPY",#N/A,FALSE,"SCHEDULE A";"P.L. COPY",#N/A,FALSE,"SCHEDULE A"}</definedName>
    <definedName name="wrn.SCHAs." localSheetId="12" hidden="1">{"ACCOUNTING COPY",#N/A,FALSE,"SCHEDULE A";"FINANCE COPY",#N/A,FALSE,"SCHEDULE A";"P.L. COPY",#N/A,FALSE,"SCHEDULE A"}</definedName>
    <definedName name="wrn.SCHAs." localSheetId="6" hidden="1">{"ACCOUNTING COPY",#N/A,FALSE,"SCHEDULE A";"FINANCE COPY",#N/A,FALSE,"SCHEDULE A";"P.L. COPY",#N/A,FALSE,"SCHEDULE A"}</definedName>
    <definedName name="wrn.SCHAs." localSheetId="0" hidden="1">{"ACCOUNTING COPY",#N/A,FALSE,"SCHEDULE A";"FINANCE COPY",#N/A,FALSE,"SCHEDULE A";"P.L. COPY",#N/A,FALSE,"SCHEDULE A"}</definedName>
    <definedName name="wrn.SCHAs." hidden="1">{"ACCOUNTING COPY",#N/A,FALSE,"SCHEDULE A";"FINANCE COPY",#N/A,FALSE,"SCHEDULE A";"P.L. COPY",#N/A,FALSE,"SCHEDULE A"}</definedName>
    <definedName name="wrn.schas2" localSheetId="1" hidden="1">{"ACCOUNTING COPY",#N/A,FALSE,"SCHEDULE A";"FINANCE COPY",#N/A,FALSE,"SCHEDULE A";"P.L. COPY",#N/A,FALSE,"SCHEDULE A"}</definedName>
    <definedName name="wrn.schas2" localSheetId="18" hidden="1">{"ACCOUNTING COPY",#N/A,FALSE,"SCHEDULE A";"FINANCE COPY",#N/A,FALSE,"SCHEDULE A";"P.L. COPY",#N/A,FALSE,"SCHEDULE A"}</definedName>
    <definedName name="wrn.schas2" localSheetId="12" hidden="1">{"ACCOUNTING COPY",#N/A,FALSE,"SCHEDULE A";"FINANCE COPY",#N/A,FALSE,"SCHEDULE A";"P.L. COPY",#N/A,FALSE,"SCHEDULE A"}</definedName>
    <definedName name="wrn.schas2" localSheetId="6" hidden="1">{"ACCOUNTING COPY",#N/A,FALSE,"SCHEDULE A";"FINANCE COPY",#N/A,FALSE,"SCHEDULE A";"P.L. COPY",#N/A,FALSE,"SCHEDULE A"}</definedName>
    <definedName name="wrn.schas2" localSheetId="0" hidden="1">{"ACCOUNTING COPY",#N/A,FALSE,"SCHEDULE A";"FINANCE COPY",#N/A,FALSE,"SCHEDULE A";"P.L. COPY",#N/A,FALSE,"SCHEDULE A"}</definedName>
    <definedName name="wrn.schas2" hidden="1">{"ACCOUNTING COPY",#N/A,FALSE,"SCHEDULE A";"FINANCE COPY",#N/A,FALSE,"SCHEDULE A";"P.L. COPY",#N/A,FALSE,"SCHEDULE A"}</definedName>
    <definedName name="wrn.SCHEDULE" localSheetId="1" hidden="1">{"SCHEDULE",#N/A,FALSE,"Fin_sched"}</definedName>
    <definedName name="wrn.SCHEDULE" localSheetId="0" hidden="1">{"SCHEDULE",#N/A,FALSE,"Fin_sched"}</definedName>
    <definedName name="wrn.SCHEDULE" hidden="1">{"SCHEDULE",#N/A,FALSE,"Fin_sched"}</definedName>
    <definedName name="wrn.Schedule." localSheetId="1" hidden="1">{#N/A,#N/A,TRUE,"Schedule"}</definedName>
    <definedName name="wrn.Schedule." localSheetId="0" hidden="1">{#N/A,#N/A,TRUE,"Schedule"}</definedName>
    <definedName name="wrn.Schedule." hidden="1">{#N/A,#N/A,TRUE,"Schedule"}</definedName>
    <definedName name="wrn.schedules." localSheetId="1" hidden="1">{"schedule1",#N/A,FALSE,"Sheet1";"schedule2",#N/A,FALSE,"Sheet1";"schedule3",#N/A,FALSE,"Sheet1";"schedule4",#N/A,FALSE,"Sheet1";"schedule5",#N/A,FALSE,"Sheet1";"schedule6",#N/A,FALSE,"Sheet1"}</definedName>
    <definedName name="wrn.schedules." localSheetId="18" hidden="1">{"schedule1",#N/A,FALSE,"Sheet1";"schedule2",#N/A,FALSE,"Sheet1";"schedule3",#N/A,FALSE,"Sheet1";"schedule4",#N/A,FALSE,"Sheet1";"schedule5",#N/A,FALSE,"Sheet1";"schedule6",#N/A,FALSE,"Sheet1"}</definedName>
    <definedName name="wrn.schedules." localSheetId="12" hidden="1">{"schedule1",#N/A,FALSE,"Sheet1";"schedule2",#N/A,FALSE,"Sheet1";"schedule3",#N/A,FALSE,"Sheet1";"schedule4",#N/A,FALSE,"Sheet1";"schedule5",#N/A,FALSE,"Sheet1";"schedule6",#N/A,FALSE,"Sheet1"}</definedName>
    <definedName name="wrn.schedules." localSheetId="6" hidden="1">{"schedule1",#N/A,FALSE,"Sheet1";"schedule2",#N/A,FALSE,"Sheet1";"schedule3",#N/A,FALSE,"Sheet1";"schedule4",#N/A,FALSE,"Sheet1";"schedule5",#N/A,FALSE,"Sheet1";"schedule6",#N/A,FALSE,"Sheet1"}</definedName>
    <definedName name="wrn.schedules." localSheetId="0" hidden="1">{"schedule1",#N/A,FALSE,"Sheet1";"schedule2",#N/A,FALSE,"Sheet1";"schedule3",#N/A,FALSE,"Sheet1";"schedule4",#N/A,FALSE,"Sheet1";"schedule5",#N/A,FALSE,"Sheet1";"schedule6",#N/A,FALSE,"Sheet1"}</definedName>
    <definedName name="wrn.schedules." hidden="1">{"schedule1",#N/A,FALSE,"Sheet1";"schedule2",#N/A,FALSE,"Sheet1";"schedule3",#N/A,FALSE,"Sheet1";"schedule4",#N/A,FALSE,"Sheet1";"schedule5",#N/A,FALSE,"Sheet1";"schedule6",#N/A,FALSE,"Sheet1"}</definedName>
    <definedName name="wrn.SCHEDULES._.ABC." localSheetId="1" hidden="1">{#N/A,#N/A,FALSE,"SCHEDULE A";"MINIMUM RENT",#N/A,FALSE,"SCHEDULES B &amp; C";"PERCENTAGE RENT",#N/A,FALSE,"SCHEDULES B &amp; C"}</definedName>
    <definedName name="wrn.SCHEDULES._.ABC." localSheetId="18" hidden="1">{#N/A,#N/A,FALSE,"SCHEDULE A";"MINIMUM RENT",#N/A,FALSE,"SCHEDULES B &amp; C";"PERCENTAGE RENT",#N/A,FALSE,"SCHEDULES B &amp; C"}</definedName>
    <definedName name="wrn.SCHEDULES._.ABC." localSheetId="12" hidden="1">{#N/A,#N/A,FALSE,"SCHEDULE A";"MINIMUM RENT",#N/A,FALSE,"SCHEDULES B &amp; C";"PERCENTAGE RENT",#N/A,FALSE,"SCHEDULES B &amp; C"}</definedName>
    <definedName name="wrn.SCHEDULES._.ABC." localSheetId="6" hidden="1">{#N/A,#N/A,FALSE,"SCHEDULE A";"MINIMUM RENT",#N/A,FALSE,"SCHEDULES B &amp; C";"PERCENTAGE RENT",#N/A,FALSE,"SCHEDULES B &amp; C"}</definedName>
    <definedName name="wrn.SCHEDULES._.ABC." localSheetId="0" hidden="1">{#N/A,#N/A,FALSE,"SCHEDULE A";"MINIMUM RENT",#N/A,FALSE,"SCHEDULES B &amp; C";"PERCENTAGE RENT",#N/A,FALSE,"SCHEDULES B &amp; C"}</definedName>
    <definedName name="wrn.SCHEDULES._.ABC." hidden="1">{#N/A,#N/A,FALSE,"SCHEDULE A";"MINIMUM RENT",#N/A,FALSE,"SCHEDULES B &amp; C";"PERCENTAGE RENT",#N/A,FALSE,"SCHEDULES B &amp; C"}</definedName>
    <definedName name="wrn.scmonth." localSheetId="1" hidden="1">{"scmonth",#N/A,FALSE,"Super"}</definedName>
    <definedName name="wrn.scmonth." localSheetId="0" hidden="1">{"scmonth",#N/A,FALSE,"Super"}</definedName>
    <definedName name="wrn.scmonth." hidden="1">{"scmonth",#N/A,FALSE,"Super"}</definedName>
    <definedName name="wrn.scprof." localSheetId="1" hidden="1">{"scprof",#N/A,FALSE,"Super"}</definedName>
    <definedName name="wrn.scprof." localSheetId="0" hidden="1">{"scprof",#N/A,FALSE,"Super"}</definedName>
    <definedName name="wrn.scprof." hidden="1">{"scprof",#N/A,FALSE,"Super"}</definedName>
    <definedName name="wrn.scrol." localSheetId="1" hidden="1">{"scroll",#N/A,FALSE,"Super"}</definedName>
    <definedName name="wrn.scrol." localSheetId="0" hidden="1">{"scroll",#N/A,FALSE,"Super"}</definedName>
    <definedName name="wrn.scrol." hidden="1">{"scroll",#N/A,FALSE,"Super"}</definedName>
    <definedName name="wrn.seafirst." localSheetId="1"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18"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12"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6"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1" hidden="1">{#N/A,#N/A,FALSE,"Secondary"}</definedName>
    <definedName name="wrn.Secondary._.Competition." localSheetId="0" hidden="1">{#N/A,#N/A,FALSE,"Secondary"}</definedName>
    <definedName name="wrn.Secondary._.Competition." hidden="1">{#N/A,#N/A,FALSE,"Secondary"}</definedName>
    <definedName name="wrn.Shared._.Costs." localSheetId="1" hidden="1">{"cash flow",#N/A,FALSE,"Shared Costs";"allocations",#N/A,FALSE,"Shared Costs"}</definedName>
    <definedName name="wrn.Shared._.Costs." localSheetId="0" hidden="1">{"cash flow",#N/A,FALSE,"Shared Costs";"allocations",#N/A,FALSE,"Shared Costs"}</definedName>
    <definedName name="wrn.Shared._.Costs." hidden="1">{"cash flow",#N/A,FALSE,"Shared Costs";"allocations",#N/A,FALSE,"Shared Costs"}</definedName>
    <definedName name="wrn.short." localSheetId="1" hidden="1">{#N/A,#N/A,FALSE,"ExecSum";#N/A,#N/A,FALSE,"Budget";#N/A,#N/A,FALSE,"Internal vs. ING Budget";#N/A,#N/A,FALSE,"Summary1";#N/A,#N/A,FALSE,"Lease Summary";#N/A,#N/A,FALSE,"CashFlow";#N/A,#N/A,FALSE,"Year1 Cash Flow"}</definedName>
    <definedName name="wrn.short." localSheetId="0" hidden="1">{#N/A,#N/A,FALSE,"ExecSum";#N/A,#N/A,FALSE,"Budget";#N/A,#N/A,FALSE,"Internal vs. ING Budget";#N/A,#N/A,FALSE,"Summary1";#N/A,#N/A,FALSE,"Lease Summary";#N/A,#N/A,FALSE,"CashFlow";#N/A,#N/A,FALSE,"Year1 Cash Flow"}</definedName>
    <definedName name="wrn.short." hidden="1">{#N/A,#N/A,FALSE,"ExecSum";#N/A,#N/A,FALSE,"Budget";#N/A,#N/A,FALSE,"Internal vs. ING Budget";#N/A,#N/A,FALSE,"Summary1";#N/A,#N/A,FALSE,"Lease Summary";#N/A,#N/A,FALSE,"CashFlow";#N/A,#N/A,FALSE,"Year1 Cash Flow"}</definedName>
    <definedName name="wrn.Short._.Print." localSheetId="1" hidden="1">{#N/A,#N/A,FALSE,"Cover";#N/A,#N/A,FALSE,"Stack";#N/A,#N/A,FALSE,"Cost S";#N/A,#N/A,FALSE," CF";#N/A,#N/A,FALSE,"Investor"}</definedName>
    <definedName name="wrn.Short._.Print." localSheetId="18" hidden="1">{#N/A,#N/A,FALSE,"Cover";#N/A,#N/A,FALSE,"Stack";#N/A,#N/A,FALSE,"Cost S";#N/A,#N/A,FALSE," CF";#N/A,#N/A,FALSE,"Investor"}</definedName>
    <definedName name="wrn.Short._.Print." localSheetId="12" hidden="1">{#N/A,#N/A,FALSE,"Cover";#N/A,#N/A,FALSE,"Stack";#N/A,#N/A,FALSE,"Cost S";#N/A,#N/A,FALSE," CF";#N/A,#N/A,FALSE,"Investor"}</definedName>
    <definedName name="wrn.Short._.Print." localSheetId="6" hidden="1">{#N/A,#N/A,FALSE,"Cover";#N/A,#N/A,FALSE,"Stack";#N/A,#N/A,FALSE,"Cost S";#N/A,#N/A,FALSE," CF";#N/A,#N/A,FALSE,"Investor"}</definedName>
    <definedName name="wrn.Short._.Print." localSheetId="0" hidden="1">{#N/A,#N/A,FALSE,"Cover";#N/A,#N/A,FALSE,"Stack";#N/A,#N/A,FALSE,"Cost S";#N/A,#N/A,FALSE," CF";#N/A,#N/A,FALSE,"Investor"}</definedName>
    <definedName name="wrn.Short._.Print." hidden="1">{#N/A,#N/A,FALSE,"Cover";#N/A,#N/A,FALSE,"Stack";#N/A,#N/A,FALSE,"Cost S";#N/A,#N/A,FALSE," CF";#N/A,#N/A,FALSE,"Investor"}</definedName>
    <definedName name="wrn.Side._.by._.Side." localSheetId="1" hidden="1">{"Side 99",#N/A,FALSE,"S&amp;U Side by Side"}</definedName>
    <definedName name="wrn.Side._.by._.Side." localSheetId="18" hidden="1">{"Side 99",#N/A,FALSE,"S&amp;U Side by Side"}</definedName>
    <definedName name="wrn.Side._.by._.Side." localSheetId="12" hidden="1">{"Side 99",#N/A,FALSE,"S&amp;U Side by Side"}</definedName>
    <definedName name="wrn.Side._.by._.Side." localSheetId="6" hidden="1">{"Side 99",#N/A,FALSE,"S&amp;U Side by Side"}</definedName>
    <definedName name="wrn.Side._.by._.Side." localSheetId="0" hidden="1">{"Side 99",#N/A,FALSE,"S&amp;U Side by Side"}</definedName>
    <definedName name="wrn.Side._.by._.Side." hidden="1">{"Side 99",#N/A,FALSE,"S&amp;U Side by Side"}</definedName>
    <definedName name="wrn.Site._.Development._.Package." localSheetId="1" hidden="1">{#N/A,#N/A,TRUE,"Site Dev P1";#N/A,#N/A,TRUE,"SD P2";#N/A,#N/A,TRUE,"SD P3"}</definedName>
    <definedName name="wrn.Site._.Development._.Package." localSheetId="15" hidden="1">{#N/A,#N/A,TRUE,"Site Dev P1";#N/A,#N/A,TRUE,"SD P2";#N/A,#N/A,TRUE,"SD P3"}</definedName>
    <definedName name="wrn.Site._.Development._.Package." localSheetId="17" hidden="1">{#N/A,#N/A,TRUE,"Site Dev P1";#N/A,#N/A,TRUE,"SD P2";#N/A,#N/A,TRUE,"SD P3"}</definedName>
    <definedName name="wrn.Site._.Development._.Package." localSheetId="18" hidden="1">{#N/A,#N/A,TRUE,"Site Dev P1";#N/A,#N/A,TRUE,"SD P2";#N/A,#N/A,TRUE,"SD P3"}</definedName>
    <definedName name="wrn.Site._.Development._.Package." localSheetId="9" hidden="1">{#N/A,#N/A,TRUE,"Site Dev P1";#N/A,#N/A,TRUE,"SD P2";#N/A,#N/A,TRUE,"SD P3"}</definedName>
    <definedName name="wrn.Site._.Development._.Package." localSheetId="11" hidden="1">{#N/A,#N/A,TRUE,"Site Dev P1";#N/A,#N/A,TRUE,"SD P2";#N/A,#N/A,TRUE,"SD P3"}</definedName>
    <definedName name="wrn.Site._.Development._.Package." localSheetId="12" hidden="1">{#N/A,#N/A,TRUE,"Site Dev P1";#N/A,#N/A,TRUE,"SD P2";#N/A,#N/A,TRUE,"SD P3"}</definedName>
    <definedName name="wrn.Site._.Development._.Package." localSheetId="3" hidden="1">{#N/A,#N/A,TRUE,"Site Dev P1";#N/A,#N/A,TRUE,"SD P2";#N/A,#N/A,TRUE,"SD P3"}</definedName>
    <definedName name="wrn.Site._.Development._.Package." localSheetId="5" hidden="1">{#N/A,#N/A,TRUE,"Site Dev P1";#N/A,#N/A,TRUE,"SD P2";#N/A,#N/A,TRUE,"SD P3"}</definedName>
    <definedName name="wrn.Site._.Development._.Package." localSheetId="6" hidden="1">{#N/A,#N/A,TRUE,"Site Dev P1";#N/A,#N/A,TRUE,"SD P2";#N/A,#N/A,TRUE,"SD P3"}</definedName>
    <definedName name="wrn.Site._.Development._.Package." localSheetId="0" hidden="1">{#N/A,#N/A,TRUE,"Site Dev P1";#N/A,#N/A,TRUE,"SD P2";#N/A,#N/A,TRUE,"SD P3"}</definedName>
    <definedName name="wrn.Site._.Development._.Package." hidden="1">{#N/A,#N/A,TRUE,"Site Dev P1";#N/A,#N/A,TRUE,"SD P2";#N/A,#N/A,TRUE,"SD P3"}</definedName>
    <definedName name="wrn.SKSCS1." localSheetId="1" hidden="1">{#N/A,#N/A,FALSE,"Antony Financials";#N/A,#N/A,FALSE,"Cowboy Financials";#N/A,#N/A,FALSE,"Combined";#N/A,#N/A,FALSE,"Valuematrix";#N/A,#N/A,FALSE,"DCFAntony";#N/A,#N/A,FALSE,"DCFCowboy";#N/A,#N/A,FALSE,"DCFCombined"}</definedName>
    <definedName name="wrn.SKSCS1." localSheetId="0"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uthTrust." localSheetId="1" hidden="1">{"SouthTrust-Investor",#N/A,FALSE,"SouthTrust";"SouthTrust-Property",#N/A,FALSE,"SouthTrust"}</definedName>
    <definedName name="wrn.SouthTrust." localSheetId="18" hidden="1">{"SouthTrust-Investor",#N/A,FALSE,"SouthTrust";"SouthTrust-Property",#N/A,FALSE,"SouthTrust"}</definedName>
    <definedName name="wrn.SouthTrust." localSheetId="12" hidden="1">{"SouthTrust-Investor",#N/A,FALSE,"SouthTrust";"SouthTrust-Property",#N/A,FALSE,"SouthTrust"}</definedName>
    <definedName name="wrn.SouthTrust." localSheetId="6" hidden="1">{"SouthTrust-Investor",#N/A,FALSE,"SouthTrust";"SouthTrust-Property",#N/A,FALSE,"SouthTrust"}</definedName>
    <definedName name="wrn.SouthTrust." localSheetId="0" hidden="1">{"SouthTrust-Investor",#N/A,FALSE,"SouthTrust";"SouthTrust-Property",#N/A,FALSE,"SouthTrust"}</definedName>
    <definedName name="wrn.SouthTrust." hidden="1">{"SouthTrust-Investor",#N/A,FALSE,"SouthTrust";"SouthTrust-Property",#N/A,FALSE,"SouthTrust"}</definedName>
    <definedName name="wrn.SPG._.Estimate." localSheetId="1" hidden="1">{#N/A,#N/A,FALSE,"Detail";#N/A,#N/A,FALSE,"Totals"}</definedName>
    <definedName name="wrn.SPG._.Estimate." localSheetId="0" hidden="1">{#N/A,#N/A,FALSE,"Detail";#N/A,#N/A,FALSE,"Totals"}</definedName>
    <definedName name="wrn.SPG._.Estimate." hidden="1">{#N/A,#N/A,FALSE,"Detail";#N/A,#N/A,FALSE,"Totals"}</definedName>
    <definedName name="wrn.Stadium._.PCD." localSheetId="1" hidden="1">{#N/A,#N/A,TRUE,"Ericsson Stadium PCD ";#N/A,#N/A,TRUE,"Ericsson Stadium IOR"}</definedName>
    <definedName name="wrn.Stadium._.PCD." localSheetId="0" hidden="1">{#N/A,#N/A,TRUE,"Ericsson Stadium PCD ";#N/A,#N/A,TRUE,"Ericsson Stadium IOR"}</definedName>
    <definedName name="wrn.Stadium._.PCD." hidden="1">{#N/A,#N/A,TRUE,"Ericsson Stadium PCD ";#N/A,#N/A,TRUE,"Ericsson Stadium IOR"}</definedName>
    <definedName name="wrn.STAND_ALONE_BOTH." localSheetId="1" hidden="1">{"FCB_ALL",#N/A,FALSE,"FCB";"GREY_ALL",#N/A,FALSE,"GREY"}</definedName>
    <definedName name="wrn.STAND_ALONE_BOTH." localSheetId="18" hidden="1">{"FCB_ALL",#N/A,FALSE,"FCB";"GREY_ALL",#N/A,FALSE,"GREY"}</definedName>
    <definedName name="wrn.STAND_ALONE_BOTH." localSheetId="12" hidden="1">{"FCB_ALL",#N/A,FALSE,"FCB";"GREY_ALL",#N/A,FALSE,"GREY"}</definedName>
    <definedName name="wrn.STAND_ALONE_BOTH." localSheetId="6" hidden="1">{"FCB_ALL",#N/A,FALSE,"FCB";"GREY_ALL",#N/A,FALSE,"GREY"}</definedName>
    <definedName name="wrn.STAND_ALONE_BOTH." localSheetId="0" hidden="1">{"FCB_ALL",#N/A,FALSE,"FCB";"GREY_ALL",#N/A,FALSE,"GREY"}</definedName>
    <definedName name="wrn.STAND_ALONE_BOTH." hidden="1">{"FCB_ALL",#N/A,FALSE,"FCB";"GREY_ALL",#N/A,FALSE,"GREY"}</definedName>
    <definedName name="wrn.Stand_alone_both._dcf" localSheetId="1" hidden="1">{"FCB_ALL",#N/A,FALSE,"FCB";"GREY_ALL",#N/A,FALSE,"GREY"}</definedName>
    <definedName name="wrn.Stand_alone_both._dcf" localSheetId="0" hidden="1">{"FCB_ALL",#N/A,FALSE,"FCB";"GREY_ALL",#N/A,FALSE,"GREY"}</definedName>
    <definedName name="wrn.Stand_alone_both._dcf" hidden="1">{"FCB_ALL",#N/A,FALSE,"FCB";"GREY_ALL",#N/A,FALSE,"GREY"}</definedName>
    <definedName name="wrn.Sterling._.House." localSheetId="1" hidden="1">{"One",#N/A,FALSE,"SterlingHouse";"Two",#N/A,FALSE,"SterlingHouse";"Three",#N/A,FALSE,"SterlingHouse";"Four",#N/A,FALSE,"SterlingHouse";"Five",#N/A,FALSE,"SterlingHouse"}</definedName>
    <definedName name="wrn.Sterling._.House." localSheetId="18" hidden="1">{"One",#N/A,FALSE,"SterlingHouse";"Two",#N/A,FALSE,"SterlingHouse";"Three",#N/A,FALSE,"SterlingHouse";"Four",#N/A,FALSE,"SterlingHouse";"Five",#N/A,FALSE,"SterlingHouse"}</definedName>
    <definedName name="wrn.Sterling._.House." localSheetId="12" hidden="1">{"One",#N/A,FALSE,"SterlingHouse";"Two",#N/A,FALSE,"SterlingHouse";"Three",#N/A,FALSE,"SterlingHouse";"Four",#N/A,FALSE,"SterlingHouse";"Five",#N/A,FALSE,"SterlingHouse"}</definedName>
    <definedName name="wrn.Sterling._.House." localSheetId="6" hidden="1">{"One",#N/A,FALSE,"SterlingHouse";"Two",#N/A,FALSE,"SterlingHouse";"Three",#N/A,FALSE,"SterlingHouse";"Four",#N/A,FALSE,"SterlingHouse";"Five",#N/A,FALSE,"SterlingHouse"}</definedName>
    <definedName name="wrn.Sterling._.House." localSheetId="0"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erling_House." localSheetId="1" hidden="1">{"One",#N/A,FALSE,"SterlingHouse";"Two",#N/A,FALSE,"SterlingHouse";"Three",#N/A,FALSE,"SterlingHouse";"Four",#N/A,FALSE,"SterlingHouse";"Five",#N/A,FALSE,"SterlingHouse"}</definedName>
    <definedName name="wrn.Sterling_House." localSheetId="18" hidden="1">{"One",#N/A,FALSE,"SterlingHouse";"Two",#N/A,FALSE,"SterlingHouse";"Three",#N/A,FALSE,"SterlingHouse";"Four",#N/A,FALSE,"SterlingHouse";"Five",#N/A,FALSE,"SterlingHouse"}</definedName>
    <definedName name="wrn.Sterling_House." localSheetId="12" hidden="1">{"One",#N/A,FALSE,"SterlingHouse";"Two",#N/A,FALSE,"SterlingHouse";"Three",#N/A,FALSE,"SterlingHouse";"Four",#N/A,FALSE,"SterlingHouse";"Five",#N/A,FALSE,"SterlingHouse"}</definedName>
    <definedName name="wrn.Sterling_House." localSheetId="6" hidden="1">{"One",#N/A,FALSE,"SterlingHouse";"Two",#N/A,FALSE,"SterlingHouse";"Three",#N/A,FALSE,"SterlingHouse";"Four",#N/A,FALSE,"SterlingHouse";"Five",#N/A,FALSE,"SterlingHouse"}</definedName>
    <definedName name="wrn.Sterling_House." localSheetId="0"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ore._.cash._.flows." localSheetId="1"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cash._.flows." localSheetId="0"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ore._.cash._.flows."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trengths._.Weaknesses." localSheetId="1" hidden="1">{#N/A,#N/A,FALSE,"Strengths &amp; Weaknesses"}</definedName>
    <definedName name="wrn.Strengths._.Weaknesses." localSheetId="18" hidden="1">{#N/A,#N/A,FALSE,"Strengths &amp; Weaknesses"}</definedName>
    <definedName name="wrn.Strengths._.Weaknesses." localSheetId="12" hidden="1">{#N/A,#N/A,FALSE,"Strengths &amp; Weaknesses"}</definedName>
    <definedName name="wrn.Strengths._.Weaknesses." localSheetId="6" hidden="1">{#N/A,#N/A,FALSE,"Strengths &amp; Weaknesses"}</definedName>
    <definedName name="wrn.Strengths._.Weaknesses." localSheetId="0" hidden="1">{#N/A,#N/A,FALSE,"Strengths &amp; Weaknesses"}</definedName>
    <definedName name="wrn.Strengths._.Weaknesses." hidden="1">{#N/A,#N/A,FALSE,"Strengths &amp; Weaknesses"}</definedName>
    <definedName name="wrn.Structural._.Frame." localSheetId="1" hidden="1">{"structural",#N/A,FALSE,"DETAIL.XLS"}</definedName>
    <definedName name="wrn.Structural._.Frame." localSheetId="0" hidden="1">{"structural",#N/A,FALSE,"DETAIL.XLS"}</definedName>
    <definedName name="wrn.Structural._.Frame." hidden="1">{"structural",#N/A,FALSE,"DETAIL.XLS"}</definedName>
    <definedName name="wrn.Submittal._.Reconciliation._.Schedule." localSheetId="1" hidden="1">{"Submittable Reconciliation Schedule",#N/A,FALSE,"Reconciliation";"GSCP2 PCS 30 Day",#N/A,FALSE,"GSCP2 PCS 30 Day Activity List"}</definedName>
    <definedName name="wrn.Submittal._.Reconciliation._.Schedule." localSheetId="0" hidden="1">{"Submittable Reconciliation Schedule",#N/A,FALSE,"Reconciliation";"GSCP2 PCS 30 Day",#N/A,FALSE,"GSCP2 PCS 30 Day Activity List"}</definedName>
    <definedName name="wrn.Submittal._.Reconciliation._.Schedule." hidden="1">{"Submittable Reconciliation Schedule",#N/A,FALSE,"Reconciliation";"GSCP2 PCS 30 Day",#N/A,FALSE,"GSCP2 PCS 30 Day Activity List"}</definedName>
    <definedName name="wrn.Sugar." localSheetId="1" hidden="1">{"Sugar-Investor",#N/A,FALSE,"Sugar";"Sugar-Property",#N/A,FALSE,"Sugar"}</definedName>
    <definedName name="wrn.Sugar." localSheetId="18" hidden="1">{"Sugar-Investor",#N/A,FALSE,"Sugar";"Sugar-Property",#N/A,FALSE,"Sugar"}</definedName>
    <definedName name="wrn.Sugar." localSheetId="12" hidden="1">{"Sugar-Investor",#N/A,FALSE,"Sugar";"Sugar-Property",#N/A,FALSE,"Sugar"}</definedName>
    <definedName name="wrn.Sugar." localSheetId="6" hidden="1">{"Sugar-Investor",#N/A,FALSE,"Sugar";"Sugar-Property",#N/A,FALSE,"Sugar"}</definedName>
    <definedName name="wrn.Sugar." localSheetId="0" hidden="1">{"Sugar-Investor",#N/A,FALSE,"Sugar";"Sugar-Property",#N/A,FALSE,"Sugar"}</definedName>
    <definedName name="wrn.Sugar." hidden="1">{"Sugar-Investor",#N/A,FALSE,"Sugar";"Sugar-Property",#N/A,FALSE,"Sugar"}</definedName>
    <definedName name="wrn.SUM._.ONLY." localSheetId="1" hidden="1">{"SUMMARY",#N/A,FALSE,"BIDSUM"}</definedName>
    <definedName name="wrn.SUM._.ONLY." localSheetId="0" hidden="1">{"SUMMARY",#N/A,FALSE,"BIDSUM"}</definedName>
    <definedName name="wrn.SUM._.ONLY." hidden="1">{"SUMMARY",#N/A,FALSE,"BIDSUM"}</definedName>
    <definedName name="wrn.SUM._.WITH._.GC." localSheetId="1" hidden="1">{"SUMMARY",#N/A,FALSE,"BIDSUM";"SUMALTS",#N/A,FALSE,"BIDSUM";#N/A,#N/A,FALSE,"GCOND"}</definedName>
    <definedName name="wrn.SUM._.WITH._.GC." localSheetId="0" hidden="1">{"SUMMARY",#N/A,FALSE,"BIDSUM";"SUMALTS",#N/A,FALSE,"BIDSUM";#N/A,#N/A,FALSE,"GCOND"}</definedName>
    <definedName name="wrn.SUM._.WITH._.GC." hidden="1">{"SUMMARY",#N/A,FALSE,"BIDSUM";"SUMALTS",#N/A,FALSE,"BIDSUM";#N/A,#N/A,FALSE,"GCOND"}</definedName>
    <definedName name="wrn.Summary." localSheetId="1" hidden="1">{"Office Properties",#N/A,FALSE,"Consolidation";"Residential Summary",#N/A,FALSE,"Consolidation";"Retail Properties",#N/A,FALSE,"Consolidation"}</definedName>
    <definedName name="wrn.Summary." localSheetId="18" hidden="1">{#N/A,#N/A,FALSE,"Summary"}</definedName>
    <definedName name="wrn.Summary." localSheetId="12" hidden="1">{#N/A,#N/A,FALSE,"Summary"}</definedName>
    <definedName name="wrn.Summary." localSheetId="6" hidden="1">{#N/A,#N/A,FALSE,"Summary"}</definedName>
    <definedName name="wrn.Summary." localSheetId="0" hidden="1">{"Office Properties",#N/A,FALSE,"Consolidation";"Residential Summary",#N/A,FALSE,"Consolidation";"Retail Properties",#N/A,FALSE,"Consolidation"}</definedName>
    <definedName name="wrn.Summary." hidden="1">{"Office Properties",#N/A,FALSE,"Consolidation";"Residential Summary",#N/A,FALSE,"Consolidation";"Retail Properties",#N/A,FALSE,"Consolidation"}</definedName>
    <definedName name="wrn.Summary._.and._.Budget." localSheetId="1" hidden="1">{#N/A,#N/A,TRUE,"Summary";#N/A,#N/A,TRUE,"Budget"}</definedName>
    <definedName name="wrn.Summary._.and._.Budget." localSheetId="0" hidden="1">{#N/A,#N/A,TRUE,"Summary";#N/A,#N/A,TRUE,"Budget"}</definedName>
    <definedName name="wrn.Summary._.and._.Budget." hidden="1">{#N/A,#N/A,TRUE,"Summary";#N/A,#N/A,TRUE,"Budget"}</definedName>
    <definedName name="wrn.Summary._.Budget._.Assumptions." localSheetId="1" hidden="1">{#N/A,#N/A,TRUE,"Summary";#N/A,#N/A,TRUE,"Budget";#N/A,#N/A,TRUE,"Assumptions"}</definedName>
    <definedName name="wrn.Summary._.Budget._.Assumptions." localSheetId="0" hidden="1">{#N/A,#N/A,TRUE,"Summary";#N/A,#N/A,TRUE,"Budget";#N/A,#N/A,TRUE,"Assumptions"}</definedName>
    <definedName name="wrn.Summary._.Budget._.Assumptions." hidden="1">{#N/A,#N/A,TRUE,"Summary";#N/A,#N/A,TRUE,"Budget";#N/A,#N/A,TRUE,"Assumptions"}</definedName>
    <definedName name="wrn.Summary._.Budget._.Stack._.Assumptions." localSheetId="1" hidden="1">{#N/A,#N/A,TRUE,"Summary";#N/A,#N/A,TRUE,"Budget";#N/A,#N/A,TRUE,"Stack";#N/A,#N/A,TRUE,"Assumptions"}</definedName>
    <definedName name="wrn.Summary._.Budget._.Stack._.Assumptions." localSheetId="0" hidden="1">{#N/A,#N/A,TRUE,"Summary";#N/A,#N/A,TRUE,"Budget";#N/A,#N/A,TRUE,"Stack";#N/A,#N/A,TRUE,"Assumptions"}</definedName>
    <definedName name="wrn.Summary._.Budget._.Stack._.Assumptions." hidden="1">{#N/A,#N/A,TRUE,"Summary";#N/A,#N/A,TRUE,"Budget";#N/A,#N/A,TRUE,"Stack";#N/A,#N/A,TRUE,"Assumptions"}</definedName>
    <definedName name="wrn.Summary._.Excluding._.DHC." localSheetId="1" hidden="1">{"Summary Excluding DHC",#N/A,FALSE,"SUMMARY"}</definedName>
    <definedName name="wrn.Summary._.Excluding._.DHC." localSheetId="0" hidden="1">{"Summary Excluding DHC",#N/A,FALSE,"SUMMARY"}</definedName>
    <definedName name="wrn.Summary._.Excluding._.DHC." hidden="1">{"Summary Excluding DHC",#N/A,FALSE,"SUMMARY"}</definedName>
    <definedName name="wrn.Summary._.Including._.DHC." localSheetId="1" hidden="1">{"Summary Including DHC",#N/A,FALSE,"SUMMARY"}</definedName>
    <definedName name="wrn.Summary._.Including._.DHC." localSheetId="0" hidden="1">{"Summary Including DHC",#N/A,FALSE,"SUMMARY"}</definedName>
    <definedName name="wrn.Summary._.Including._.DHC." hidden="1">{"Summary Including DHC",#N/A,FALSE,"SUMMARY"}</definedName>
    <definedName name="wrn.Summary._.Overview." localSheetId="1" hidden="1">{#N/A,#N/A,FALSE,"OVERVIEW"}</definedName>
    <definedName name="wrn.Summary._.Overview." localSheetId="0" hidden="1">{#N/A,#N/A,FALSE,"OVERVIEW"}</definedName>
    <definedName name="wrn.Summary._.Overview." hidden="1">{#N/A,#N/A,FALSE,"OVERVIEW"}</definedName>
    <definedName name="wrn.SummaryPgs." localSheetId="1" hidden="1">{#N/A,#N/A,FALSE,"CreditStat";#N/A,#N/A,FALSE,"SPbrkup";#N/A,#N/A,FALSE,"MerSPsyn";#N/A,#N/A,FALSE,"MerSPwKCsyn";#N/A,#N/A,FALSE,"MerSPwKCsyn (2)";#N/A,#N/A,FALSE,"CreditStat (2)"}</definedName>
    <definedName name="wrn.SummaryPgs." localSheetId="0"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pply._.Additions." localSheetId="1" hidden="1">{#N/A,#N/A,FALSE,"Supply Addn"}</definedName>
    <definedName name="wrn.Supply._.Additions." localSheetId="0" hidden="1">{#N/A,#N/A,FALSE,"Supply Addn"}</definedName>
    <definedName name="wrn.Supply._.Additions." hidden="1">{#N/A,#N/A,FALSE,"Supply Addn"}</definedName>
    <definedName name="wrn.Syndication." localSheetId="1" hidden="1">{#N/A,#N/A,FALSE,"Assumptions";"Section 1",#N/A,FALSE,"SYNDICATION MODEL";"Section 2",#N/A,FALSE,"SYNDICATION MODEL";#N/A,#N/A,FALSE,"Input Sheet";#N/A,#N/A,FALSE,"SYNDICATION ROE"}</definedName>
    <definedName name="wrn.Syndication." localSheetId="15" hidden="1">{#N/A,#N/A,FALSE,"Assumptions";"Section 1",#N/A,FALSE,"SYNDICATION MODEL";"Section 2",#N/A,FALSE,"SYNDICATION MODEL";#N/A,#N/A,FALSE,"Input Sheet";#N/A,#N/A,FALSE,"SYNDICATION ROE"}</definedName>
    <definedName name="wrn.Syndication." localSheetId="17" hidden="1">{#N/A,#N/A,FALSE,"Assumptions";"Section 1",#N/A,FALSE,"SYNDICATION MODEL";"Section 2",#N/A,FALSE,"SYNDICATION MODEL";#N/A,#N/A,FALSE,"Input Sheet";#N/A,#N/A,FALSE,"SYNDICATION ROE"}</definedName>
    <definedName name="wrn.Syndication." localSheetId="18" hidden="1">{#N/A,#N/A,FALSE,"Assumptions";"Section 1",#N/A,FALSE,"SYNDICATION MODEL";"Section 2",#N/A,FALSE,"SYNDICATION MODEL";#N/A,#N/A,FALSE,"Input Sheet";#N/A,#N/A,FALSE,"SYNDICATION ROE"}</definedName>
    <definedName name="wrn.Syndication." localSheetId="9" hidden="1">{#N/A,#N/A,FALSE,"Assumptions";"Section 1",#N/A,FALSE,"SYNDICATION MODEL";"Section 2",#N/A,FALSE,"SYNDICATION MODEL";#N/A,#N/A,FALSE,"Input Sheet";#N/A,#N/A,FALSE,"SYNDICATION ROE"}</definedName>
    <definedName name="wrn.Syndication." localSheetId="11" hidden="1">{#N/A,#N/A,FALSE,"Assumptions";"Section 1",#N/A,FALSE,"SYNDICATION MODEL";"Section 2",#N/A,FALSE,"SYNDICATION MODEL";#N/A,#N/A,FALSE,"Input Sheet";#N/A,#N/A,FALSE,"SYNDICATION ROE"}</definedName>
    <definedName name="wrn.Syndication." localSheetId="12" hidden="1">{#N/A,#N/A,FALSE,"Assumptions";"Section 1",#N/A,FALSE,"SYNDICATION MODEL";"Section 2",#N/A,FALSE,"SYNDICATION MODEL";#N/A,#N/A,FALSE,"Input Sheet";#N/A,#N/A,FALSE,"SYNDICATION ROE"}</definedName>
    <definedName name="wrn.Syndication." localSheetId="3" hidden="1">{#N/A,#N/A,FALSE,"Assumptions";"Section 1",#N/A,FALSE,"SYNDICATION MODEL";"Section 2",#N/A,FALSE,"SYNDICATION MODEL";#N/A,#N/A,FALSE,"Input Sheet";#N/A,#N/A,FALSE,"SYNDICATION ROE"}</definedName>
    <definedName name="wrn.Syndication." localSheetId="5" hidden="1">{#N/A,#N/A,FALSE,"Assumptions";"Section 1",#N/A,FALSE,"SYNDICATION MODEL";"Section 2",#N/A,FALSE,"SYNDICATION MODEL";#N/A,#N/A,FALSE,"Input Sheet";#N/A,#N/A,FALSE,"SYNDICATION ROE"}</definedName>
    <definedName name="wrn.Syndication." localSheetId="6" hidden="1">{#N/A,#N/A,FALSE,"Assumptions";"Section 1",#N/A,FALSE,"SYNDICATION MODEL";"Section 2",#N/A,FALSE,"SYNDICATION MODEL";#N/A,#N/A,FALSE,"Input Sheet";#N/A,#N/A,FALSE,"SYNDICATION ROE"}</definedName>
    <definedName name="wrn.Syndication." localSheetId="0" hidden="1">{#N/A,#N/A,FALSE,"Assumptions";"Section 1",#N/A,FALSE,"SYNDICATION MODEL";"Section 2",#N/A,FALSE,"SYNDICATION MODEL";#N/A,#N/A,FALSE,"Input Sheet";#N/A,#N/A,FALSE,"SYNDICATION ROE"}</definedName>
    <definedName name="wrn.Syndication." hidden="1">{#N/A,#N/A,FALSE,"Assumptions";"Section 1",#N/A,FALSE,"SYNDICATION MODEL";"Section 2",#N/A,FALSE,"SYNDICATION MODEL";#N/A,#N/A,FALSE,"Input Sheet";#N/A,#N/A,FALSE,"SYNDICATION ROE"}</definedName>
    <definedName name="wrn.Taxes._.Title._.Insurance." localSheetId="1" hidden="1">{#N/A,#N/A,FALSE,"Taxes, Insurance, Title"}</definedName>
    <definedName name="wrn.Taxes._.Title._.Insurance." localSheetId="18" hidden="1">{#N/A,#N/A,FALSE,"Taxes, Insurance, Title"}</definedName>
    <definedName name="wrn.Taxes._.Title._.Insurance." localSheetId="12" hidden="1">{#N/A,#N/A,FALSE,"Taxes, Insurance, Title"}</definedName>
    <definedName name="wrn.Taxes._.Title._.Insurance." localSheetId="6" hidden="1">{#N/A,#N/A,FALSE,"Taxes, Insurance, Title"}</definedName>
    <definedName name="wrn.Taxes._.Title._.Insurance." localSheetId="0" hidden="1">{#N/A,#N/A,FALSE,"Taxes, Insurance, Title"}</definedName>
    <definedName name="wrn.Taxes._.Title._.Insurance." hidden="1">{#N/A,#N/A,FALSE,"Taxes, Insurance, Title"}</definedName>
    <definedName name="wrn.Template." localSheetId="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localSheetId="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_.Year._.Proforma._.with._.Mortgages." localSheetId="1" hidden="1">{"summary",#N/A,TRUE,"SUMMARY";"rents",#N/A,TRUE,"RENTS";"costs",#N/A,TRUE,"COSTS";#N/A,#N/A,TRUE,"ADJUST";"mortgages",#N/A,TRUE,"FINANCING";"base",#N/A,TRUE,"PROJECTIONS";"five",#N/A,TRUE,"PROJECTIONS";"ten",#N/A,TRUE,"PROJECTIONS"}</definedName>
    <definedName name="wrn.Ten._.Year._.Proforma._.with._.Mortgages." localSheetId="0" hidden="1">{"summary",#N/A,TRUE,"SUMMARY";"rents",#N/A,TRUE,"RENTS";"costs",#N/A,TRUE,"COSTS";#N/A,#N/A,TRUE,"ADJUST";"mortgages",#N/A,TRUE,"FINANCING";"base",#N/A,TRUE,"PROJECTIONS";"five",#N/A,TRUE,"PROJECTIONS";"ten",#N/A,TRUE,"PROJECTIONS"}</definedName>
    <definedName name="wrn.Ten._.Year._.Proforma._.with._.Mortgages." hidden="1">{"summary",#N/A,TRUE,"SUMMARY";"rents",#N/A,TRUE,"RENTS";"costs",#N/A,TRUE,"COSTS";#N/A,#N/A,TRUE,"ADJUST";"mortgages",#N/A,TRUE,"FINANCING";"base",#N/A,TRUE,"PROJECTIONS";"five",#N/A,TRUE,"PROJECTIONS";"ten",#N/A,TRUE,"PROJECTIONS"}</definedName>
    <definedName name="wrn.Tenants." localSheetId="1" hidden="1">{#N/A,#N/A,FALSE,"TENANTS"}</definedName>
    <definedName name="wrn.Tenants." localSheetId="0" hidden="1">{#N/A,#N/A,FALSE,"TENANTS"}</definedName>
    <definedName name="wrn.Tenants." hidden="1">{#N/A,#N/A,FALSE,"TENANTS"}</definedName>
    <definedName name="wrn.test." localSheetId="1" hidden="1">{"test2",#N/A,TRUE,"Prices"}</definedName>
    <definedName name="wrn.TEST." localSheetId="18" hidden="1">{#N/A,#N/A,FALSE,"SCHEDULE G"}</definedName>
    <definedName name="wrn.TEST." localSheetId="12" hidden="1">{#N/A,#N/A,FALSE,"SCHEDULE G"}</definedName>
    <definedName name="wrn.TEST." localSheetId="6" hidden="1">{#N/A,#N/A,FALSE,"SCHEDULE G"}</definedName>
    <definedName name="wrn.test." localSheetId="0" hidden="1">{"test2",#N/A,TRUE,"Prices"}</definedName>
    <definedName name="wrn.test." hidden="1">{"test2",#N/A,TRUE,"Prices"}</definedName>
    <definedName name="wrn.The._.Rock." localSheetId="1"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_.Rock." localSheetId="0"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he._.Rock."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OC." localSheetId="1" hidden="1">{#N/A,#N/A,FALSE,"TOC"}</definedName>
    <definedName name="wrn.TOC." localSheetId="0" hidden="1">{#N/A,#N/A,FALSE,"TOC"}</definedName>
    <definedName name="wrn.TOC." hidden="1">{#N/A,#N/A,FALSE,"TOC"}</definedName>
    <definedName name="wrn.TOCHTERMAN." localSheetId="1"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18"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12"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6"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 hidden="1">{#N/A,#N/A,FALSE,"Exec Sum";#N/A,#N/A,FALSE,"Rent Rate Comp";#N/A,#N/A,FALSE,"Rate, NPV Comp";#N/A,#N/A,FALSE,"Opt A NNN";#N/A,#N/A,FALSE,"15-yr Opt. A Sum";#N/A,#N/A,FALSE,"15-yr Opt A Other Costs";#N/A,#N/A,FALSE,"10-yr Opt. A Sum";#N/A,#N/A,FALSE,"10-yr Opt A Other Costs";#N/A,#N/A,FALSE,"NPV Calc"}</definedName>
    <definedName name="wrn.Total." localSheetId="18" hidden="1">{#N/A,#N/A,FALSE,"Exec Sum";#N/A,#N/A,FALSE,"Rent Rate Comp";#N/A,#N/A,FALSE,"Rate, NPV Comp";#N/A,#N/A,FALSE,"Opt A NNN";#N/A,#N/A,FALSE,"15-yr Opt. A Sum";#N/A,#N/A,FALSE,"15-yr Opt A Other Costs";#N/A,#N/A,FALSE,"10-yr Opt. A Sum";#N/A,#N/A,FALSE,"10-yr Opt A Other Costs";#N/A,#N/A,FALSE,"NPV Calc"}</definedName>
    <definedName name="wrn.Total." localSheetId="12" hidden="1">{#N/A,#N/A,FALSE,"Exec Sum";#N/A,#N/A,FALSE,"Rent Rate Comp";#N/A,#N/A,FALSE,"Rate, NPV Comp";#N/A,#N/A,FALSE,"Opt A NNN";#N/A,#N/A,FALSE,"15-yr Opt. A Sum";#N/A,#N/A,FALSE,"15-yr Opt A Other Costs";#N/A,#N/A,FALSE,"10-yr Opt. A Sum";#N/A,#N/A,FALSE,"10-yr Opt A Other Costs";#N/A,#N/A,FALSE,"NPV Calc"}</definedName>
    <definedName name="wrn.Total." localSheetId="6" hidden="1">{#N/A,#N/A,FALSE,"Exec Sum";#N/A,#N/A,FALSE,"Rent Rate Comp";#N/A,#N/A,FALSE,"Rate, NPV Comp";#N/A,#N/A,FALSE,"Opt A NNN";#N/A,#N/A,FALSE,"15-yr Opt. A Sum";#N/A,#N/A,FALSE,"15-yr Opt A Other Costs";#N/A,#N/A,FALSE,"10-yr Opt. A Sum";#N/A,#N/A,FALSE,"10-yr Opt A Other Costs";#N/A,#N/A,FALSE,"NPV Calc"}</definedName>
    <definedName name="wrn.Total." localSheetId="0" hidden="1">{#N/A,#N/A,FALSE,"Exec Sum";#N/A,#N/A,FALSE,"Rent Rate Comp";#N/A,#N/A,FALSE,"Rate, NPV Comp";#N/A,#N/A,FALSE,"Opt A NNN";#N/A,#N/A,FALSE,"15-yr Opt. A Sum";#N/A,#N/A,FALSE,"15-yr Opt A Other Costs";#N/A,#N/A,FALSE,"10-yr Opt. A Sum";#N/A,#N/A,FALSE,"10-yr Opt A Other Costs";#N/A,#N/A,FALSE,"NPV Calc"}</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SHEETS." localSheetId="1" hidden="1">{#N/A,#N/A,FALSE,"DEV COSTS";#N/A,#N/A,FALSE,"10-YR C. F."}</definedName>
    <definedName name="wrn.TOTAL._.SHEETS." localSheetId="18" hidden="1">{#N/A,#N/A,FALSE,"DEV COSTS";#N/A,#N/A,FALSE,"10-YR C. F."}</definedName>
    <definedName name="wrn.TOTAL._.SHEETS." localSheetId="12" hidden="1">{#N/A,#N/A,FALSE,"DEV COSTS";#N/A,#N/A,FALSE,"10-YR C. F."}</definedName>
    <definedName name="wrn.TOTAL._.SHEETS." localSheetId="6" hidden="1">{#N/A,#N/A,FALSE,"DEV COSTS";#N/A,#N/A,FALSE,"10-YR C. F."}</definedName>
    <definedName name="wrn.TOTAL._.SHEETS." localSheetId="0" hidden="1">{#N/A,#N/A,FALSE,"DEV COSTS";#N/A,#N/A,FALSE,"10-YR C. F."}</definedName>
    <definedName name="wrn.TOTAL._.SHEETS." hidden="1">{#N/A,#N/A,FALSE,"DEV COSTS";#N/A,#N/A,FALSE,"10-YR C. F."}</definedName>
    <definedName name="wrn.TOTAL._.SHEETS5" localSheetId="1" hidden="1">{#N/A,#N/A,FALSE,"DEV COSTS";#N/A,#N/A,FALSE,"10-YR C. F."}</definedName>
    <definedName name="wrn.TOTAL._.SHEETS5" localSheetId="18" hidden="1">{#N/A,#N/A,FALSE,"DEV COSTS";#N/A,#N/A,FALSE,"10-YR C. F."}</definedName>
    <definedName name="wrn.TOTAL._.SHEETS5" localSheetId="12" hidden="1">{#N/A,#N/A,FALSE,"DEV COSTS";#N/A,#N/A,FALSE,"10-YR C. F."}</definedName>
    <definedName name="wrn.TOTAL._.SHEETS5" localSheetId="6" hidden="1">{#N/A,#N/A,FALSE,"DEV COSTS";#N/A,#N/A,FALSE,"10-YR C. F."}</definedName>
    <definedName name="wrn.TOTAL._.SHEETS5" localSheetId="0" hidden="1">{#N/A,#N/A,FALSE,"DEV COSTS";#N/A,#N/A,FALSE,"10-YR C. F."}</definedName>
    <definedName name="wrn.TOTAL._.SHEETS5" hidden="1">{#N/A,#N/A,FALSE,"DEV COSTS";#N/A,#N/A,FALSE,"10-YR C. F."}</definedName>
    <definedName name="wrn.Total5" localSheetId="1" hidden="1">{#N/A,#N/A,FALSE,"Exec Sum";#N/A,#N/A,FALSE,"Rent Rate Comp";#N/A,#N/A,FALSE,"Rate, NPV Comp";#N/A,#N/A,FALSE,"Opt A NNN";#N/A,#N/A,FALSE,"15-yr Opt. A Sum";#N/A,#N/A,FALSE,"15-yr Opt A Other Costs";#N/A,#N/A,FALSE,"10-yr Opt. A Sum";#N/A,#N/A,FALSE,"10-yr Opt A Other Costs";#N/A,#N/A,FALSE,"NPV Calc"}</definedName>
    <definedName name="wrn.Total5" localSheetId="18" hidden="1">{#N/A,#N/A,FALSE,"Exec Sum";#N/A,#N/A,FALSE,"Rent Rate Comp";#N/A,#N/A,FALSE,"Rate, NPV Comp";#N/A,#N/A,FALSE,"Opt A NNN";#N/A,#N/A,FALSE,"15-yr Opt. A Sum";#N/A,#N/A,FALSE,"15-yr Opt A Other Costs";#N/A,#N/A,FALSE,"10-yr Opt. A Sum";#N/A,#N/A,FALSE,"10-yr Opt A Other Costs";#N/A,#N/A,FALSE,"NPV Calc"}</definedName>
    <definedName name="wrn.Total5" localSheetId="12" hidden="1">{#N/A,#N/A,FALSE,"Exec Sum";#N/A,#N/A,FALSE,"Rent Rate Comp";#N/A,#N/A,FALSE,"Rate, NPV Comp";#N/A,#N/A,FALSE,"Opt A NNN";#N/A,#N/A,FALSE,"15-yr Opt. A Sum";#N/A,#N/A,FALSE,"15-yr Opt A Other Costs";#N/A,#N/A,FALSE,"10-yr Opt. A Sum";#N/A,#N/A,FALSE,"10-yr Opt A Other Costs";#N/A,#N/A,FALSE,"NPV Calc"}</definedName>
    <definedName name="wrn.Total5" localSheetId="6" hidden="1">{#N/A,#N/A,FALSE,"Exec Sum";#N/A,#N/A,FALSE,"Rent Rate Comp";#N/A,#N/A,FALSE,"Rate, NPV Comp";#N/A,#N/A,FALSE,"Opt A NNN";#N/A,#N/A,FALSE,"15-yr Opt. A Sum";#N/A,#N/A,FALSE,"15-yr Opt A Other Costs";#N/A,#N/A,FALSE,"10-yr Opt. A Sum";#N/A,#N/A,FALSE,"10-yr Opt A Other Costs";#N/A,#N/A,FALSE,"NPV Calc"}</definedName>
    <definedName name="wrn.Total5" localSheetId="0" hidden="1">{#N/A,#N/A,FALSE,"Exec Sum";#N/A,#N/A,FALSE,"Rent Rate Comp";#N/A,#N/A,FALSE,"Rate, NPV Comp";#N/A,#N/A,FALSE,"Opt A NNN";#N/A,#N/A,FALSE,"15-yr Opt. A Sum";#N/A,#N/A,FALSE,"15-yr Opt A Other Costs";#N/A,#N/A,FALSE,"10-yr Opt. A Sum";#N/A,#N/A,FALSE,"10-yr Opt A Other Costs";#N/A,#N/A,FALSE,"NPV Calc"}</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ownPoint." localSheetId="1" hidden="1">{"Townpoint-Investor",#N/A,FALSE,"TownPoint";"Townpoint-Property",#N/A,FALSE,"TownPoint"}</definedName>
    <definedName name="wrn.TownPoint." localSheetId="18" hidden="1">{"Townpoint-Investor",#N/A,FALSE,"TownPoint";"Townpoint-Property",#N/A,FALSE,"TownPoint"}</definedName>
    <definedName name="wrn.TownPoint." localSheetId="12" hidden="1">{"Townpoint-Investor",#N/A,FALSE,"TownPoint";"Townpoint-Property",#N/A,FALSE,"TownPoint"}</definedName>
    <definedName name="wrn.TownPoint." localSheetId="6" hidden="1">{"Townpoint-Investor",#N/A,FALSE,"TownPoint";"Townpoint-Property",#N/A,FALSE,"TownPoint"}</definedName>
    <definedName name="wrn.TownPoint." localSheetId="0" hidden="1">{"Townpoint-Investor",#N/A,FALSE,"TownPoint";"Townpoint-Property",#N/A,FALSE,"TownPoint"}</definedName>
    <definedName name="wrn.TownPoint." hidden="1">{"Townpoint-Investor",#N/A,FALSE,"TownPoint";"Townpoint-Property",#N/A,FALSE,"TownPoint"}</definedName>
    <definedName name="wrn.TransPrcd_123." localSheetId="1" hidden="1">{#N/A,#N/A,TRUE,"TransPrcd 1";#N/A,#N/A,TRUE,"TransPrcd 2";#N/A,#N/A,TRUE,"TransPrcd 3"}</definedName>
    <definedName name="wrn.TransPrcd_123." localSheetId="0" hidden="1">{#N/A,#N/A,TRUE,"TransPrcd 1";#N/A,#N/A,TRUE,"TransPrcd 2";#N/A,#N/A,TRUE,"TransPrcd 3"}</definedName>
    <definedName name="wrn.TransPrcd_123." hidden="1">{#N/A,#N/A,TRUE,"TransPrcd 1";#N/A,#N/A,TRUE,"TransPrcd 2";#N/A,#N/A,TRUE,"TransPrcd 3"}</definedName>
    <definedName name="wrn.TTLPACK." localSheetId="1"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 localSheetId="0"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TLPACK." hidden="1">{#N/A,#N/A,FALSE,"Property Profile";#N/A,#N/A,FALSE,"IncStmt";#N/A,#N/A,FALSE,"1997 Budget Worksheet";#N/A,#N/A,FALSE,"97 RENT SUM";#N/A,#N/A,FALSE,"LSGACTSCHED";#N/A,#N/A,FALSE,"Conc. Sched";#N/A,#N/A,FALSE,"Parking";#N/A,#N/A,FALSE,"Oper Exp";#N/A,#N/A,FALSE,"Ppd Ins 1997";#N/A,#N/A,FALSE,"PpdIns1996";#N/A,#N/A,FALSE,"Cap Expenditures";#N/A,#N/A,FALSE,"Monthly Spread"}</definedName>
    <definedName name="wrn.Tweety." localSheetId="1" hidden="1">{#N/A,#N/A,FALSE,"A&amp;E";#N/A,#N/A,FALSE,"HighTop";#N/A,#N/A,FALSE,"JG";#N/A,#N/A,FALSE,"RI";#N/A,#N/A,FALSE,"woHT";#N/A,#N/A,FALSE,"woHT&amp;JG"}</definedName>
    <definedName name="wrn.Tweety." localSheetId="0" hidden="1">{#N/A,#N/A,FALSE,"A&amp;E";#N/A,#N/A,FALSE,"HighTop";#N/A,#N/A,FALSE,"JG";#N/A,#N/A,FALSE,"RI";#N/A,#N/A,FALSE,"woHT";#N/A,#N/A,FALSE,"woHT&amp;JG"}</definedName>
    <definedName name="wrn.Tweety." hidden="1">{#N/A,#N/A,FALSE,"A&amp;E";#N/A,#N/A,FALSE,"HighTop";#N/A,#N/A,FALSE,"JG";#N/A,#N/A,FALSE,"RI";#N/A,#N/A,FALSE,"woHT";#N/A,#N/A,FALSE,"woHT&amp;JG"}</definedName>
    <definedName name="wrn.Tycon._.Model." localSheetId="1" hidden="1">{"rtn",#N/A,FALSE,"RTN";"tables",#N/A,FALSE,"RTN";"cf",#N/A,FALSE,"CF";"stats",#N/A,FALSE,"Stats";"prop",#N/A,FALSE,"Prop"}</definedName>
    <definedName name="wrn.Tycon._.Model." localSheetId="18" hidden="1">{"rtn",#N/A,FALSE,"RTN";"tables",#N/A,FALSE,"RTN";"cf",#N/A,FALSE,"CF";"stats",#N/A,FALSE,"Stats";"prop",#N/A,FALSE,"Prop"}</definedName>
    <definedName name="wrn.Tycon._.Model." localSheetId="12" hidden="1">{"rtn",#N/A,FALSE,"RTN";"tables",#N/A,FALSE,"RTN";"cf",#N/A,FALSE,"CF";"stats",#N/A,FALSE,"Stats";"prop",#N/A,FALSE,"Prop"}</definedName>
    <definedName name="wrn.Tycon._.Model." localSheetId="6" hidden="1">{"rtn",#N/A,FALSE,"RTN";"tables",#N/A,FALSE,"RTN";"cf",#N/A,FALSE,"CF";"stats",#N/A,FALSE,"Stats";"prop",#N/A,FALSE,"Prop"}</definedName>
    <definedName name="wrn.Tycon._.Model." localSheetId="0" hidden="1">{"rtn",#N/A,FALSE,"RTN";"tables",#N/A,FALSE,"RTN";"cf",#N/A,FALSE,"CF";"stats",#N/A,FALSE,"Stats";"prop",#N/A,FALSE,"Prop"}</definedName>
    <definedName name="wrn.Tycon._.Model." hidden="1">{"rtn",#N/A,FALSE,"RTN";"tables",#N/A,FALSE,"RTN";"cf",#N/A,FALSE,"CF";"stats",#N/A,FALSE,"Stats";"prop",#N/A,FALSE,"Prop"}</definedName>
    <definedName name="wrn.Underwriting." localSheetId="1" hidden="1">{#N/A,#N/A,FALSE,"proforma";#N/A,#N/A,FALSE,"loananalysis";#N/A,#N/A,FALSE,"unitmix"}</definedName>
    <definedName name="wrn.Underwriting." localSheetId="0" hidden="1">{#N/A,#N/A,FALSE,"proforma";#N/A,#N/A,FALSE,"loananalysis";#N/A,#N/A,FALSE,"unitmix"}</definedName>
    <definedName name="wrn.Underwriting." hidden="1">{#N/A,#N/A,FALSE,"proforma";#N/A,#N/A,FALSE,"loananalysis";#N/A,#N/A,FALSE,"unitmix"}</definedName>
    <definedName name="wrn.Underwriting._.Analysis." localSheetId="1" hidden="1">{#N/A,#N/A,FALSE,"Underwriting Analysis"}</definedName>
    <definedName name="wrn.Underwriting._.Analysis." localSheetId="18" hidden="1">{#N/A,#N/A,FALSE,"Underwriting Analysis"}</definedName>
    <definedName name="wrn.Underwriting._.Analysis." localSheetId="12" hidden="1">{#N/A,#N/A,FALSE,"Underwriting Analysis"}</definedName>
    <definedName name="wrn.Underwriting._.Analysis." localSheetId="6" hidden="1">{#N/A,#N/A,FALSE,"Underwriting Analysis"}</definedName>
    <definedName name="wrn.Underwriting._.Analysis." localSheetId="0" hidden="1">{#N/A,#N/A,FALSE,"Underwriting Analysis"}</definedName>
    <definedName name="wrn.Underwriting._.Analysis." hidden="1">{#N/A,#N/A,FALSE,"Underwriting Analysis"}</definedName>
    <definedName name="wrn.Underwriting._.Report." localSheetId="1"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Report." localSheetId="0"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Report."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it._.Information." localSheetId="1" hidden="1">{#N/A,#N/A,FALSE,"Unit Info";#N/A,#N/A,FALSE,"Unit Info"}</definedName>
    <definedName name="wrn.Unit._.Information." localSheetId="15" hidden="1">{#N/A,#N/A,FALSE,"Unit Info";#N/A,#N/A,FALSE,"Unit Info"}</definedName>
    <definedName name="wrn.Unit._.Information." localSheetId="17" hidden="1">{#N/A,#N/A,FALSE,"Unit Info";#N/A,#N/A,FALSE,"Unit Info"}</definedName>
    <definedName name="wrn.Unit._.Information." localSheetId="18" hidden="1">{#N/A,#N/A,FALSE,"Unit Info";#N/A,#N/A,FALSE,"Unit Info"}</definedName>
    <definedName name="wrn.Unit._.Information." localSheetId="9" hidden="1">{#N/A,#N/A,FALSE,"Unit Info";#N/A,#N/A,FALSE,"Unit Info"}</definedName>
    <definedName name="wrn.Unit._.Information." localSheetId="11" hidden="1">{#N/A,#N/A,FALSE,"Unit Info";#N/A,#N/A,FALSE,"Unit Info"}</definedName>
    <definedName name="wrn.Unit._.Information." localSheetId="12" hidden="1">{#N/A,#N/A,FALSE,"Unit Info";#N/A,#N/A,FALSE,"Unit Info"}</definedName>
    <definedName name="wrn.Unit._.Information." localSheetId="3" hidden="1">{#N/A,#N/A,FALSE,"Unit Info";#N/A,#N/A,FALSE,"Unit Info"}</definedName>
    <definedName name="wrn.Unit._.Information." localSheetId="5" hidden="1">{#N/A,#N/A,FALSE,"Unit Info";#N/A,#N/A,FALSE,"Unit Info"}</definedName>
    <definedName name="wrn.Unit._.Information." localSheetId="6" hidden="1">{#N/A,#N/A,FALSE,"Unit Info";#N/A,#N/A,FALSE,"Unit Info"}</definedName>
    <definedName name="wrn.Unit._.Information." localSheetId="0" hidden="1">{#N/A,#N/A,FALSE,"Unit Info";#N/A,#N/A,FALSE,"Unit Info"}</definedName>
    <definedName name="wrn.Unit._.Information." hidden="1">{#N/A,#N/A,FALSE,"Unit Info";#N/A,#N/A,FALSE,"Unit Info"}</definedName>
    <definedName name="wrn.USSC_Reports." localSheetId="1"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localSheetId="0"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ation." localSheetId="1" hidden="1">{"Page1",#N/A,FALSE,"7979";"Page2",#N/A,FALSE,"7979";"Page3",#N/A,FALSE,"7979"}</definedName>
    <definedName name="wrn.valuation." localSheetId="18" hidden="1">{"Page1",#N/A,FALSE,"7979";"Page2",#N/A,FALSE,"7979";"Page3",#N/A,FALSE,"7979"}</definedName>
    <definedName name="wrn.valuation." localSheetId="12" hidden="1">{"Page1",#N/A,FALSE,"7979";"Page2",#N/A,FALSE,"7979";"Page3",#N/A,FALSE,"7979"}</definedName>
    <definedName name="wrn.valuation." localSheetId="6" hidden="1">{"Page1",#N/A,FALSE,"7979";"Page2",#N/A,FALSE,"7979";"Page3",#N/A,FALSE,"7979"}</definedName>
    <definedName name="wrn.valuation." localSheetId="0" hidden="1">{"Page1",#N/A,FALSE,"7979";"Page2",#N/A,FALSE,"7979";"Page3",#N/A,FALSE,"7979"}</definedName>
    <definedName name="wrn.valuation." hidden="1">{"Page1",#N/A,FALSE,"7979";"Page2",#N/A,FALSE,"7979";"Page3",#N/A,FALSE,"7979"}</definedName>
    <definedName name="wrn.Variance." localSheetId="1" hidden="1">{#N/A,#N/A,FALSE,"CCC Variance";#N/A,#N/A,FALSE,"CCC Notes"}</definedName>
    <definedName name="wrn.Variance." localSheetId="0" hidden="1">{#N/A,#N/A,FALSE,"CCC Variance";#N/A,#N/A,FALSE,"CCC Notes"}</definedName>
    <definedName name="wrn.Variance." hidden="1">{#N/A,#N/A,FALSE,"CCC Variance";#N/A,#N/A,FALSE,"CCC Notes"}</definedName>
    <definedName name="wrn.Variance._.Worksheet." localSheetId="1" hidden="1">{#N/A,#N/A,FALSE,"VARSTRIP"}</definedName>
    <definedName name="wrn.Variance._.Worksheet." localSheetId="18" hidden="1">{#N/A,#N/A,FALSE,"VARSTRIP"}</definedName>
    <definedName name="wrn.Variance._.Worksheet." localSheetId="12" hidden="1">{#N/A,#N/A,FALSE,"VARSTRIP"}</definedName>
    <definedName name="wrn.Variance._.Worksheet." localSheetId="6" hidden="1">{#N/A,#N/A,FALSE,"VARSTRIP"}</definedName>
    <definedName name="wrn.Variance._.Worksheet." localSheetId="0" hidden="1">{#N/A,#N/A,FALSE,"VARSTRIP"}</definedName>
    <definedName name="wrn.Variance._.Worksheet." hidden="1">{#N/A,#N/A,FALSE,"VARSTRIP"}</definedName>
    <definedName name="wrn.Wacc." localSheetId="1" hidden="1">{"Area1",#N/A,FALSE,"OREWACC";"Area2",#N/A,FALSE,"OREWACC"}</definedName>
    <definedName name="wrn.Wacc." localSheetId="0" hidden="1">{"Area1",#N/A,FALSE,"OREWACC";"Area2",#N/A,FALSE,"OREWACC"}</definedName>
    <definedName name="wrn.Wacc." hidden="1">{"Area1",#N/A,FALSE,"OREWACC";"Area2",#N/A,FALSE,"OREWACC"}</definedName>
    <definedName name="wrn.wicor." localSheetId="1" hidden="1">{#N/A,#N/A,FALSE,"FACTSHEETS";#N/A,#N/A,FALSE,"pump";#N/A,#N/A,FALSE,"filter"}</definedName>
    <definedName name="wrn.wicor." localSheetId="0" hidden="1">{#N/A,#N/A,FALSE,"FACTSHEETS";#N/A,#N/A,FALSE,"pump";#N/A,#N/A,FALSE,"filter"}</definedName>
    <definedName name="wrn.wicor." hidden="1">{#N/A,#N/A,FALSE,"FACTSHEETS";#N/A,#N/A,FALSE,"pump";#N/A,#N/A,FALSE,"filter"}</definedName>
    <definedName name="wrn.Working._.Party._.List." localSheetId="1" hidden="1">{#N/A,#N/A,FALSE,"Working List"}</definedName>
    <definedName name="wrn.Working._.Party._.List." localSheetId="18" hidden="1">{#N/A,#N/A,FALSE,"Working List"}</definedName>
    <definedName name="wrn.Working._.Party._.List." localSheetId="12" hidden="1">{#N/A,#N/A,FALSE,"Working List"}</definedName>
    <definedName name="wrn.Working._.Party._.List." localSheetId="6" hidden="1">{#N/A,#N/A,FALSE,"Working List"}</definedName>
    <definedName name="wrn.Working._.Party._.List." localSheetId="0" hidden="1">{#N/A,#N/A,FALSE,"Working List"}</definedName>
    <definedName name="wrn.Working._.Party._.List." hidden="1">{#N/A,#N/A,FALSE,"Working List"}</definedName>
    <definedName name="wrn.Wovenhearts." localSheetId="1" hidden="1">{"One",#N/A,FALSE,"Wovenhearts";"Two",#N/A,FALSE,"Wovenhearts";"Three",#N/A,FALSE,"Wovenhearts";"Four",#N/A,FALSE,"Wovenhearts";"Five",#N/A,FALSE,"Wovenhearts"}</definedName>
    <definedName name="wrn.Wovenhearts." localSheetId="18" hidden="1">{"One",#N/A,FALSE,"Wovenhearts";"Two",#N/A,FALSE,"Wovenhearts";"Three",#N/A,FALSE,"Wovenhearts";"Four",#N/A,FALSE,"Wovenhearts";"Five",#N/A,FALSE,"Wovenhearts"}</definedName>
    <definedName name="wrn.Wovenhearts." localSheetId="12" hidden="1">{"One",#N/A,FALSE,"Wovenhearts";"Two",#N/A,FALSE,"Wovenhearts";"Three",#N/A,FALSE,"Wovenhearts";"Four",#N/A,FALSE,"Wovenhearts";"Five",#N/A,FALSE,"Wovenhearts"}</definedName>
    <definedName name="wrn.Wovenhearts." localSheetId="6" hidden="1">{"One",#N/A,FALSE,"Wovenhearts";"Two",#N/A,FALSE,"Wovenhearts";"Three",#N/A,FALSE,"Wovenhearts";"Four",#N/A,FALSE,"Wovenhearts";"Five",#N/A,FALSE,"Wovenhearts"}</definedName>
    <definedName name="wrn.Wovenhearts." localSheetId="0" hidden="1">{"One",#N/A,FALSE,"Wovenhearts";"Two",#N/A,FALSE,"Wovenhearts";"Three",#N/A,FALSE,"Wovenhearts";"Four",#N/A,FALSE,"Wovenhearts";"Five",#N/A,FALSE,"Wovenhearts"}</definedName>
    <definedName name="wrn.Wovenhearts." hidden="1">{"One",#N/A,FALSE,"Wovenhearts";"Two",#N/A,FALSE,"Wovenhearts";"Three",#N/A,FALSE,"Wovenhearts";"Four",#N/A,FALSE,"Wovenhearts";"Five",#N/A,FALSE,"Wovenhearts"}</definedName>
    <definedName name="wrn.Wynwood." localSheetId="1" hidden="1">{"One",#N/A,FALSE,"Wynwood";"Two",#N/A,FALSE,"Wynwood";"Three",#N/A,FALSE,"Wynwood";"Four",#N/A,FALSE,"Wynwood";"Five",#N/A,FALSE,"Wynwood"}</definedName>
    <definedName name="wrn.Wynwood." localSheetId="18" hidden="1">{"One",#N/A,FALSE,"Wynwood";"Two",#N/A,FALSE,"Wynwood";"Three",#N/A,FALSE,"Wynwood";"Four",#N/A,FALSE,"Wynwood";"Five",#N/A,FALSE,"Wynwood"}</definedName>
    <definedName name="wrn.Wynwood." localSheetId="12" hidden="1">{"One",#N/A,FALSE,"Wynwood";"Two",#N/A,FALSE,"Wynwood";"Three",#N/A,FALSE,"Wynwood";"Four",#N/A,FALSE,"Wynwood";"Five",#N/A,FALSE,"Wynwood"}</definedName>
    <definedName name="wrn.Wynwood." localSheetId="6" hidden="1">{"One",#N/A,FALSE,"Wynwood";"Two",#N/A,FALSE,"Wynwood";"Three",#N/A,FALSE,"Wynwood";"Four",#N/A,FALSE,"Wynwood";"Five",#N/A,FALSE,"Wynwood"}</definedName>
    <definedName name="wrn.Wynwood." localSheetId="0" hidden="1">{"One",#N/A,FALSE,"Wynwood";"Two",#N/A,FALSE,"Wynwood";"Three",#N/A,FALSE,"Wynwood";"Four",#N/A,FALSE,"Wynwood";"Five",#N/A,FALSE,"Wynwood"}</definedName>
    <definedName name="wrn.Wynwood." hidden="1">{"One",#N/A,FALSE,"Wynwood";"Two",#N/A,FALSE,"Wynwood";"Three",#N/A,FALSE,"Wynwood";"Four",#N/A,FALSE,"Wynwood";"Five",#N/A,FALSE,"Wynwood"}</definedName>
    <definedName name="wrn.Yearly." localSheetId="1" hidden="1">{"One",#N/A,FALSE,"Yearly"}</definedName>
    <definedName name="wrn.Yearly." localSheetId="18" hidden="1">{"One",#N/A,FALSE,"Yearly"}</definedName>
    <definedName name="wrn.Yearly." localSheetId="12" hidden="1">{"One",#N/A,FALSE,"Yearly"}</definedName>
    <definedName name="wrn.Yearly." localSheetId="6" hidden="1">{"One",#N/A,FALSE,"Yearly"}</definedName>
    <definedName name="wrn.Yearly." localSheetId="0" hidden="1">{"One",#N/A,FALSE,"Yearly"}</definedName>
    <definedName name="wrn.Yearly." hidden="1">{"One",#N/A,FALSE,"Yearly"}</definedName>
    <definedName name="wrn.Yield._.Graph." localSheetId="1" hidden="1">{#N/A,#N/A,FALSE,"Yield Graph"}</definedName>
    <definedName name="wrn.Yield._.Graph." localSheetId="0" hidden="1">{#N/A,#N/A,FALSE,"Yield Graph"}</definedName>
    <definedName name="wrn.Yield._.Graph." hidden="1">{#N/A,#N/A,FALSE,"Yield Graph"}</definedName>
    <definedName name="wrn.Yield._.Graph._.plus._.Input." localSheetId="1" hidden="1">{#N/A,#N/A,FALSE,"Yield Graph";#N/A,#N/A,FALSE,"Rent Roll";#N/A,#N/A,FALSE,"OE Yr1";#N/A,#N/A,FALSE,"Repl.Cst.+Ins."}</definedName>
    <definedName name="wrn.Yield._.Graph._.plus._.Input." localSheetId="0" hidden="1">{#N/A,#N/A,FALSE,"Yield Graph";#N/A,#N/A,FALSE,"Rent Roll";#N/A,#N/A,FALSE,"OE Yr1";#N/A,#N/A,FALSE,"Repl.Cst.+Ins."}</definedName>
    <definedName name="wrn.Yield._.Graph._.plus._.Input." hidden="1">{#N/A,#N/A,FALSE,"Yield Graph";#N/A,#N/A,FALSE,"Rent Roll";#N/A,#N/A,FALSE,"OE Yr1";#N/A,#N/A,FALSE,"Repl.Cst.+Ins."}</definedName>
    <definedName name="wrn.ZML123._.Financial._.Summaries." localSheetId="1" hidden="1">{#N/A,#N/A,FALSE,"ZM3 FinSummary";#N/A,#N/A,FALSE,"ZM2 FinSummary";#N/A,#N/A,FALSE,"ZM1 FinSummary"}</definedName>
    <definedName name="wrn.ZML123._.Financial._.Summaries." localSheetId="0" hidden="1">{#N/A,#N/A,FALSE,"ZM3 FinSummary";#N/A,#N/A,FALSE,"ZM2 FinSummary";#N/A,#N/A,FALSE,"ZM1 FinSummary"}</definedName>
    <definedName name="wrn.ZML123._.Financial._.Summaries." hidden="1">{#N/A,#N/A,FALSE,"ZM3 FinSummary";#N/A,#N/A,FALSE,"ZM2 FinSummary";#N/A,#N/A,FALSE,"ZM1 FinSummary"}</definedName>
    <definedName name="wrn.一括印刷." localSheetId="1"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一括印刷." localSheetId="0"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一括印刷."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全部印刷." localSheetId="1" hidden="1">{"まとめ",#N/A,TRUE,"まとめ";"SPEJ①",#N/A,TRUE,"【APV】SPEJ";"SPEJ②",#N/A,TRUE,"【APV】SPEJ";"SPTVJ①",#N/A,TRUE,"【APV】SPTVJ";"SPTVJ②",#N/A,TRUE,"【APV】SPTVJ";"ANIMAX①",#N/A,TRUE,"【APV】ANIMAX";"ANIMAX②",#N/A,TRUE,"【APV】ANIMAX";"AXN",#N/A,TRUE,"【APV】AXN";"類似企業",#N/A,TRUE,"類似企業Data"}</definedName>
    <definedName name="wrn.全部印刷." localSheetId="0" hidden="1">{"まとめ",#N/A,TRUE,"まとめ";"SPEJ①",#N/A,TRUE,"【APV】SPEJ";"SPEJ②",#N/A,TRUE,"【APV】SPEJ";"SPTVJ①",#N/A,TRUE,"【APV】SPTVJ";"SPTVJ②",#N/A,TRUE,"【APV】SPTVJ";"ANIMAX①",#N/A,TRUE,"【APV】ANIMAX";"ANIMAX②",#N/A,TRUE,"【APV】ANIMAX";"AXN",#N/A,TRUE,"【APV】AXN";"類似企業",#N/A,TRUE,"類似企業Data"}</definedName>
    <definedName name="wrn.全部印刷." hidden="1">{"まとめ",#N/A,TRUE,"まとめ";"SPEJ①",#N/A,TRUE,"【APV】SPEJ";"SPEJ②",#N/A,TRUE,"【APV】SPEJ";"SPTVJ①",#N/A,TRUE,"【APV】SPTVJ";"SPTVJ②",#N/A,TRUE,"【APV】SPTVJ";"ANIMAX①",#N/A,TRUE,"【APV】ANIMAX";"ANIMAX②",#N/A,TRUE,"【APV】ANIMAX";"AXN",#N/A,TRUE,"【APV】AXN";"類似企業",#N/A,TRUE,"類似企業Data"}</definedName>
    <definedName name="wrng" localSheetId="1" hidden="1">{"Output-BaseYear",#N/A,FALSE,"Output"}</definedName>
    <definedName name="wrng" localSheetId="0" hidden="1">{"Output-BaseYear",#N/A,FALSE,"Output"}</definedName>
    <definedName name="wrng" hidden="1">{"Output-BaseYear",#N/A,FALSE,"Output"}</definedName>
    <definedName name="wrnh" localSheetId="1" hidden="1">{"Output-All",#N/A,FALSE,"Output"}</definedName>
    <definedName name="wrnh" localSheetId="0" hidden="1">{"Output-All",#N/A,FALSE,"Output"}</definedName>
    <definedName name="wrnh" hidden="1">{"Output-All",#N/A,FALSE,"Output"}</definedName>
    <definedName name="wstsreggh">#N/A</definedName>
    <definedName name="wt"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llocations." localSheetId="1"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0"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1"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0"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1"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0"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1" hidden="1">{FALSE,FALSE,1.75,1,600,351,FALSE,FALSE,TRUE,TRUE,0,30,#N/A,41,#N/A,9.57777777777778,18.9166666666667,1,FALSE,FALSE,1,TRUE,1,FALSE,100,"Swvu.As._.Is._.Value.","ACwvu.As._.Is._.Value.",1,FALSE,FALSE,1,1,1,1,1,"","",FALSE,FALSE,FALSE,FALSE,1,#N/A,1,1,FALSE,FALSE,FALSE,FALSE,FALSE,FALSE}</definedName>
    <definedName name="wvu.As._.Is._.Value." localSheetId="15" hidden="1">{FALSE,FALSE,1.75,1,600,351,FALSE,FALSE,TRUE,TRUE,0,30,#N/A,41,#N/A,9.57777777777778,18.9166666666667,1,FALSE,FALSE,1,TRUE,1,FALSE,100,"Swvu.As._.Is._.Value.","ACwvu.As._.Is._.Value.",1,FALSE,FALSE,1,1,1,1,1,"","",FALSE,FALSE,FALSE,FALSE,1,#N/A,1,1,FALSE,FALSE,FALSE,FALSE,FALSE,FALSE}</definedName>
    <definedName name="wvu.As._.Is._.Value." localSheetId="17" hidden="1">{FALSE,FALSE,1.75,1,600,351,FALSE,FALSE,TRUE,TRUE,0,30,#N/A,41,#N/A,9.57777777777778,18.9166666666667,1,FALSE,FALSE,1,TRUE,1,FALSE,100,"Swvu.As._.Is._.Value.","ACwvu.As._.Is._.Value.",1,FALSE,FALSE,1,1,1,1,1,"","",FALSE,FALSE,FALSE,FALSE,1,#N/A,1,1,FALSE,FALSE,FALSE,FALSE,FALSE,FALSE}</definedName>
    <definedName name="wvu.As._.Is._.Value." localSheetId="18" hidden="1">{FALSE,FALSE,1.75,1,600,351,FALSE,FALSE,TRUE,TRUE,0,30,#N/A,41,#N/A,9.57777777777778,18.9166666666667,1,FALSE,FALSE,1,TRUE,1,FALSE,100,"Swvu.As._.Is._.Value.","ACwvu.As._.Is._.Value.",1,FALSE,FALSE,1,1,1,1,1,"","",FALSE,FALSE,FALSE,FALSE,1,#N/A,1,1,FALSE,FALSE,FALSE,FALSE,FALSE,FALSE}</definedName>
    <definedName name="wvu.As._.Is._.Value." localSheetId="9" hidden="1">{FALSE,FALSE,1.75,1,600,351,FALSE,FALSE,TRUE,TRUE,0,30,#N/A,41,#N/A,9.57777777777778,18.9166666666667,1,FALSE,FALSE,1,TRUE,1,FALSE,100,"Swvu.As._.Is._.Value.","ACwvu.As._.Is._.Value.",1,FALSE,FALSE,1,1,1,1,1,"","",FALSE,FALSE,FALSE,FALSE,1,#N/A,1,1,FALSE,FALSE,FALSE,FALSE,FALSE,FALSE}</definedName>
    <definedName name="wvu.As._.Is._.Value." localSheetId="11" hidden="1">{FALSE,FALSE,1.75,1,600,351,FALSE,FALSE,TRUE,TRUE,0,30,#N/A,41,#N/A,9.57777777777778,18.9166666666667,1,FALSE,FALSE,1,TRUE,1,FALSE,100,"Swvu.As._.Is._.Value.","ACwvu.As._.Is._.Value.",1,FALSE,FALSE,1,1,1,1,1,"","",FALSE,FALSE,FALSE,FALSE,1,#N/A,1,1,FALSE,FALSE,FALSE,FALSE,FALSE,FALSE}</definedName>
    <definedName name="wvu.As._.Is._.Value." localSheetId="12" hidden="1">{FALSE,FALSE,1.75,1,600,351,FALSE,FALSE,TRUE,TRUE,0,30,#N/A,41,#N/A,9.57777777777778,18.9166666666667,1,FALSE,FALSE,1,TRUE,1,FALSE,100,"Swvu.As._.Is._.Value.","ACwvu.As._.Is._.Value.",1,FALSE,FALSE,1,1,1,1,1,"","",FALSE,FALSE,FALSE,FALSE,1,#N/A,1,1,FALSE,FALSE,FALSE,FALSE,FALSE,FALSE}</definedName>
    <definedName name="wvu.As._.Is._.Value." localSheetId="3" hidden="1">{FALSE,FALSE,1.75,1,600,351,FALSE,FALSE,TRUE,TRUE,0,30,#N/A,41,#N/A,9.57777777777778,18.9166666666667,1,FALSE,FALSE,1,TRUE,1,FALSE,100,"Swvu.As._.Is._.Value.","ACwvu.As._.Is._.Value.",1,FALSE,FALSE,1,1,1,1,1,"","",FALSE,FALSE,FALSE,FALSE,1,#N/A,1,1,FALSE,FALSE,FALSE,FALSE,FALSE,FALSE}</definedName>
    <definedName name="wvu.As._.Is._.Value." localSheetId="5" hidden="1">{FALSE,FALSE,1.75,1,600,351,FALSE,FALSE,TRUE,TRUE,0,30,#N/A,41,#N/A,9.57777777777778,18.9166666666667,1,FALSE,FALSE,1,TRUE,1,FALSE,100,"Swvu.As._.Is._.Value.","ACwvu.As._.Is._.Value.",1,FALSE,FALSE,1,1,1,1,1,"","",FALSE,FALSE,FALSE,FALSE,1,#N/A,1,1,FALSE,FALSE,FALSE,FALSE,FALSE,FALSE}</definedName>
    <definedName name="wvu.As._.Is._.Value." localSheetId="6" hidden="1">{FALSE,FALSE,1.75,1,600,351,FALSE,FALSE,TRUE,TRUE,0,30,#N/A,41,#N/A,9.57777777777778,18.9166666666667,1,FALSE,FALSE,1,TRUE,1,FALSE,100,"Swvu.As._.Is._.Value.","ACwvu.As._.Is._.Value.",1,FALSE,FALSE,1,1,1,1,1,"","",FALSE,FALSE,FALSE,FALSE,1,#N/A,1,1,FALSE,FALSE,FALSE,FALSE,FALSE,FALSE}</definedName>
    <definedName name="wvu.As._.Is._.Value." localSheetId="0" hidden="1">{FALSE,FALSE,1.75,1,600,351,FALSE,FALSE,TRUE,TRUE,0,30,#N/A,41,#N/A,9.57777777777778,18.9166666666667,1,FALSE,FALSE,1,TRUE,1,FALSE,100,"Swvu.As._.Is._.Value.","ACwvu.As._.Is._.Value.",1,FALSE,FALSE,1,1,1,1,1,"","",FALSE,FALSE,FALSE,FALSE,1,#N/A,1,1,FALSE,FALSE,FALSE,FALSE,FALSE,FALSE}</definedName>
    <definedName name="wvu.As._.Is._.Value." hidden="1">{FALSE,FALSE,1.75,1,600,351,FALSE,FALSE,TRUE,TRUE,0,30,#N/A,41,#N/A,9.57777777777778,18.9166666666667,1,FALSE,FALSE,1,TRUE,1,FALSE,100,"Swvu.As._.Is._.Value.","ACwvu.As._.Is._.Value.",1,FALSE,FALSE,1,1,1,1,1,"","",FALSE,FALSE,FALSE,FALSE,1,#N/A,1,1,FALSE,FALSE,FALSE,FALSE,FALSE,FALSE}</definedName>
    <definedName name="wvu.bottom._.line." localSheetId="1"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0"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sh._.flow." localSheetId="1"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0"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1"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0"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full." localSheetId="1"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0"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ffsite." localSheetId="1"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localSheetId="0"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ffsite."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1"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localSheetId="0"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onsite."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localSheetId="1"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localSheetId="0"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quarterly."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1">[0]!is1b,[0]!is1c,[0]!STATS2,[0]!STATS3</definedName>
    <definedName name="WW" localSheetId="0">[0]!is1b,[0]!is1c,[0]!STATS2,[0]!STATS3</definedName>
    <definedName name="WW">[0]!is1b,[0]!is1c,[0]!STATS2,[0]!STATS3</definedName>
    <definedName name="www" localSheetId="1" hidden="1">{"data",#N/A,FALSE,"INPUT"}</definedName>
    <definedName name="www" localSheetId="15" hidden="1">{"data",#N/A,FALSE,"INPUT"}</definedName>
    <definedName name="www" localSheetId="17" hidden="1">{"data",#N/A,FALSE,"INPUT"}</definedName>
    <definedName name="www" localSheetId="18" hidden="1">{"data",#N/A,FALSE,"INPUT"}</definedName>
    <definedName name="www" localSheetId="9" hidden="1">{"data",#N/A,FALSE,"INPUT"}</definedName>
    <definedName name="www" localSheetId="11" hidden="1">{"data",#N/A,FALSE,"INPUT"}</definedName>
    <definedName name="www" localSheetId="12" hidden="1">{"data",#N/A,FALSE,"INPUT"}</definedName>
    <definedName name="www" localSheetId="3" hidden="1">{"data",#N/A,FALSE,"INPUT"}</definedName>
    <definedName name="www" localSheetId="5" hidden="1">{"data",#N/A,FALSE,"INPUT"}</definedName>
    <definedName name="www" localSheetId="6" hidden="1">{"data",#N/A,FALSE,"INPUT"}</definedName>
    <definedName name="www" localSheetId="0" hidden="1">{"data",#N/A,FALSE,"INPUT"}</definedName>
    <definedName name="www" hidden="1">{"data",#N/A,FALSE,"INPUT"}</definedName>
    <definedName name="wwwww" localSheetId="1"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 localSheetId="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x" localSheetId="19" hidden="1">#REF!</definedName>
    <definedName name="x" localSheetId="15" hidden="1">#REF!</definedName>
    <definedName name="x" localSheetId="17" hidden="1">#REF!</definedName>
    <definedName name="x" localSheetId="18" hidden="1">#REF!</definedName>
    <definedName name="x" localSheetId="13" hidden="1">#REF!</definedName>
    <definedName name="x" localSheetId="9" hidden="1">#REF!</definedName>
    <definedName name="x" localSheetId="11" hidden="1">#REF!</definedName>
    <definedName name="x" localSheetId="12" hidden="1">#REF!</definedName>
    <definedName name="x" localSheetId="7" hidden="1">#REF!</definedName>
    <definedName name="x" localSheetId="3" hidden="1">#REF!</definedName>
    <definedName name="x" localSheetId="5" hidden="1">#REF!</definedName>
    <definedName name="x" localSheetId="6" hidden="1">#REF!</definedName>
    <definedName name="x" hidden="1">#REF!</definedName>
    <definedName name="X20010623_PPM_RAK_Position_DEALS_List">#REF!</definedName>
    <definedName name="xcbv">#N/A</definedName>
    <definedName name="xcfghjnhfj" localSheetId="1" hidden="1">{"CF",#N/A,FALSE,"Cash Flow";"RET",#N/A,FALSE,"Returns";"NPV",#N/A,FALSE,"Values";"ASMPT",#N/A,FALSE,"Assumptions"}</definedName>
    <definedName name="xcfghjnhfj" localSheetId="0" hidden="1">{"CF",#N/A,FALSE,"Cash Flow";"RET",#N/A,FALSE,"Returns";"NPV",#N/A,FALSE,"Values";"ASMPT",#N/A,FALSE,"Assumptions"}</definedName>
    <definedName name="xcfghjnhfj" hidden="1">{"CF",#N/A,FALSE,"Cash Flow";"RET",#N/A,FALSE,"Returns";"NPV",#N/A,FALSE,"Values";"ASMPT",#N/A,FALSE,"Assumptions"}</definedName>
    <definedName name="xdrtuyxftgu" localSheetId="1"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rtuyxftgu" localSheetId="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rtuyxftgu"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1" hidden="1">{#N/A,#N/A,FALSE,"A";#N/A,#N/A,FALSE,"B"}</definedName>
    <definedName name="xdxdy" localSheetId="0" hidden="1">{#N/A,#N/A,FALSE,"A";#N/A,#N/A,FALSE,"B"}</definedName>
    <definedName name="xdxdy" hidden="1">{#N/A,#N/A,FALSE,"A";#N/A,#N/A,FALSE,"B"}</definedName>
    <definedName name="xfgh">#N/A</definedName>
    <definedName name="xfgjxcfgj" localSheetId="1" hidden="1">{#N/A,#N/A,FALSE,"LP Exp";#N/A,#N/A,FALSE,"Salary";#N/A,#N/A,FALSE,"Admin Exp";#N/A,#N/A,FALSE,"QTS Bud";#N/A,#N/A,FALSE,"Marketing"}</definedName>
    <definedName name="xfgjxcfgj" localSheetId="0" hidden="1">{#N/A,#N/A,FALSE,"LP Exp";#N/A,#N/A,FALSE,"Salary";#N/A,#N/A,FALSE,"Admin Exp";#N/A,#N/A,FALSE,"QTS Bud";#N/A,#N/A,FALSE,"Marketing"}</definedName>
    <definedName name="xfgjxcfgj" hidden="1">{#N/A,#N/A,FALSE,"LP Exp";#N/A,#N/A,FALSE,"Salary";#N/A,#N/A,FALSE,"Admin Exp";#N/A,#N/A,FALSE,"QTS Bud";#N/A,#N/A,FALSE,"Marketing"}</definedName>
    <definedName name="xfgnxfgn" localSheetId="1" hidden="1">{"CF",#N/A,FALSE,"Cash Flow";"RET",#N/A,FALSE,"Returns";"NPV",#N/A,FALSE,"Values";"ASMPT",#N/A,FALSE,"Assumptions"}</definedName>
    <definedName name="xfgnxfgn" localSheetId="0" hidden="1">{"CF",#N/A,FALSE,"Cash Flow";"RET",#N/A,FALSE,"Returns";"NPV",#N/A,FALSE,"Values";"ASMPT",#N/A,FALSE,"Assumptions"}</definedName>
    <definedName name="xfgnxfgn" hidden="1">{"CF",#N/A,FALSE,"Cash Flow";"RET",#N/A,FALSE,"Returns";"NPV",#N/A,FALSE,"Values";"ASMPT",#N/A,FALSE,"Assumptions"}</definedName>
    <definedName name="xfgujxcfgj" localSheetId="1" hidden="1">{#N/A,#N/A,FALSE,"Common Area Accrual";#N/A,#N/A,FALSE,"Unit One LaSalle";#N/A,#N/A,FALSE,"Unit One CW";#N/A,#N/A,FALSE,"Unit One LaSallle + C &amp; W";#N/A,#N/A,FALSE,"Consolidated Accrual"}</definedName>
    <definedName name="xfgujxcfgj" localSheetId="0" hidden="1">{#N/A,#N/A,FALSE,"Common Area Accrual";#N/A,#N/A,FALSE,"Unit One LaSalle";#N/A,#N/A,FALSE,"Unit One CW";#N/A,#N/A,FALSE,"Unit One LaSallle + C &amp; W";#N/A,#N/A,FALSE,"Consolidated Accrual"}</definedName>
    <definedName name="xfgujxcfgj" hidden="1">{#N/A,#N/A,FALSE,"Common Area Accrual";#N/A,#N/A,FALSE,"Unit One LaSalle";#N/A,#N/A,FALSE,"Unit One CW";#N/A,#N/A,FALSE,"Unit One LaSallle + C &amp; W";#N/A,#N/A,FALSE,"Consolidated Accrual"}</definedName>
    <definedName name="xfgxcfgj" localSheetId="1" hidden="1">{#N/A,#N/A,FALSE,"399 Park Var";#N/A,#N/A,FALSE,"PK NOTES"}</definedName>
    <definedName name="xfgxcfgj" localSheetId="0" hidden="1">{#N/A,#N/A,FALSE,"399 Park Var";#N/A,#N/A,FALSE,"PK NOTES"}</definedName>
    <definedName name="xfgxcfgj" hidden="1">{#N/A,#N/A,FALSE,"399 Park Var";#N/A,#N/A,FALSE,"PK NOTES"}</definedName>
    <definedName name="xftxft" localSheetId="1" hidden="1">{#N/A,#N/A,FALSE,"A";#N/A,#N/A,FALSE,"C"}</definedName>
    <definedName name="xftxft" localSheetId="0" hidden="1">{#N/A,#N/A,FALSE,"A";#N/A,#N/A,FALSE,"C"}</definedName>
    <definedName name="xftxft" hidden="1">{#N/A,#N/A,FALSE,"A";#N/A,#N/A,FALSE,"C"}</definedName>
    <definedName name="xgfad">#N/A</definedName>
    <definedName name="xlg" localSheetId="1" hidden="1">{"schedule1",#N/A,FALSE,"Sheet1";"schedule2",#N/A,FALSE,"Sheet1";"schedule3",#N/A,FALSE,"Sheet1";"schedule4",#N/A,FALSE,"Sheet1";"schedule5",#N/A,FALSE,"Sheet1";"schedule6",#N/A,FALSE,"Sheet1"}</definedName>
    <definedName name="xlg" localSheetId="18" hidden="1">{"schedule1",#N/A,FALSE,"Sheet1";"schedule2",#N/A,FALSE,"Sheet1";"schedule3",#N/A,FALSE,"Sheet1";"schedule4",#N/A,FALSE,"Sheet1";"schedule5",#N/A,FALSE,"Sheet1";"schedule6",#N/A,FALSE,"Sheet1"}</definedName>
    <definedName name="xlg" localSheetId="12" hidden="1">{"schedule1",#N/A,FALSE,"Sheet1";"schedule2",#N/A,FALSE,"Sheet1";"schedule3",#N/A,FALSE,"Sheet1";"schedule4",#N/A,FALSE,"Sheet1";"schedule5",#N/A,FALSE,"Sheet1";"schedule6",#N/A,FALSE,"Sheet1"}</definedName>
    <definedName name="xlg" localSheetId="6" hidden="1">{"schedule1",#N/A,FALSE,"Sheet1";"schedule2",#N/A,FALSE,"Sheet1";"schedule3",#N/A,FALSE,"Sheet1";"schedule4",#N/A,FALSE,"Sheet1";"schedule5",#N/A,FALSE,"Sheet1";"schedule6",#N/A,FALSE,"Sheet1"}</definedName>
    <definedName name="xlg" localSheetId="0" hidden="1">{"schedule1",#N/A,FALSE,"Sheet1";"schedule2",#N/A,FALSE,"Sheet1";"schedule3",#N/A,FALSE,"Sheet1";"schedule4",#N/A,FALSE,"Sheet1";"schedule5",#N/A,FALSE,"Sheet1";"schedule6",#N/A,FALSE,"Sheet1"}</definedName>
    <definedName name="xlg" hidden="1">{"schedule1",#N/A,FALSE,"Sheet1";"schedule2",#N/A,FALSE,"Sheet1";"schedule3",#N/A,FALSE,"Sheet1";"schedule4",#N/A,FALSE,"Sheet1";"schedule5",#N/A,FALSE,"Sheet1";"schedule6",#N/A,FALSE,"Sheet1"}</definedName>
    <definedName name="xlg1" localSheetId="1" hidden="1">{"Year 1",#N/A,FALSE,"Budget";"Year 2",#N/A,FALSE,"Budget";"Year 3",#N/A,FALSE,"Budget";"Year 4",#N/A,FALSE,"Budget"}</definedName>
    <definedName name="xlg1" localSheetId="18" hidden="1">{"Year 1",#N/A,FALSE,"Budget";"Year 2",#N/A,FALSE,"Budget";"Year 3",#N/A,FALSE,"Budget";"Year 4",#N/A,FALSE,"Budget"}</definedName>
    <definedName name="xlg1" localSheetId="12" hidden="1">{"Year 1",#N/A,FALSE,"Budget";"Year 2",#N/A,FALSE,"Budget";"Year 3",#N/A,FALSE,"Budget";"Year 4",#N/A,FALSE,"Budget"}</definedName>
    <definedName name="xlg1" localSheetId="6" hidden="1">{"Year 1",#N/A,FALSE,"Budget";"Year 2",#N/A,FALSE,"Budget";"Year 3",#N/A,FALSE,"Budget";"Year 4",#N/A,FALSE,"Budget"}</definedName>
    <definedName name="xlg1" localSheetId="0" hidden="1">{"Year 1",#N/A,FALSE,"Budget";"Year 2",#N/A,FALSE,"Budget";"Year 3",#N/A,FALSE,"Budget";"Year 4",#N/A,FALSE,"Budget"}</definedName>
    <definedName name="xlg1" hidden="1">{"Year 1",#N/A,FALSE,"Budget";"Year 2",#N/A,FALSE,"Budget";"Year 3",#N/A,FALSE,"Budget";"Year 4",#N/A,FALSE,"Budget"}</definedName>
    <definedName name="xp" localSheetId="1" hidden="1">#REF!</definedName>
    <definedName name="xp" localSheetId="0" hidden="1">#REF!</definedName>
    <definedName name="xp" hidden="1">#REF!</definedName>
    <definedName name="XREF_COLUMN_1" localSheetId="1" hidden="1">#REF!</definedName>
    <definedName name="XREF_COLUMN_1" localSheetId="0" hidden="1">#REF!</definedName>
    <definedName name="XREF_COLUMN_1" hidden="1">#REF!</definedName>
    <definedName name="XRefActiveRow" localSheetId="1" hidden="1">#REF!</definedName>
    <definedName name="XRefActiveRow" localSheetId="0" hidden="1">#REF!</definedName>
    <definedName name="XRefActiveRow" hidden="1">#REF!</definedName>
    <definedName name="XRefColumnsCount" hidden="1">1</definedName>
    <definedName name="XRefCopy1" localSheetId="1" hidden="1">#REF!</definedName>
    <definedName name="XRefCopy1" localSheetId="0" hidden="1">#REF!</definedName>
    <definedName name="XRefCopy1"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RangeCount" hidden="1">5</definedName>
    <definedName name="xryjxtjnx" localSheetId="1" hidden="1">{"Investor",#N/A,FALSE,"Model";"Property",#N/A,FALSE,"Model";"Incentive Taxes",#N/A,FALSE,"Model"}</definedName>
    <definedName name="xryjxtjnx" localSheetId="0" hidden="1">{"Investor",#N/A,FALSE,"Model";"Property",#N/A,FALSE,"Model";"Incentive Taxes",#N/A,FALSE,"Model"}</definedName>
    <definedName name="xryjxtjnx" hidden="1">{"Investor",#N/A,FALSE,"Model";"Property",#N/A,FALSE,"Model";"Incentive Taxes",#N/A,FALSE,"Model"}</definedName>
    <definedName name="xs" localSheetId="1" hidden="1">#REF!</definedName>
    <definedName name="xs" localSheetId="0" hidden="1">#REF!</definedName>
    <definedName name="xs" hidden="1">#REF!</definedName>
    <definedName name="xx" localSheetId="1" hidden="1">#REF!</definedName>
    <definedName name="xx" localSheetId="0" hidden="1">#REF!</definedName>
    <definedName name="xx" hidden="1">#REF!</definedName>
    <definedName name="xxx" localSheetId="1" hidden="1">#REF!</definedName>
    <definedName name="xxx" localSheetId="18">#REF!</definedName>
    <definedName name="xxx" localSheetId="12">#REF!</definedName>
    <definedName name="xxx" localSheetId="6">#REF!</definedName>
    <definedName name="xxx" localSheetId="0" hidden="1">#REF!</definedName>
    <definedName name="xxx" hidden="1">#REF!</definedName>
    <definedName name="xzcvz">#N/A</definedName>
    <definedName name="xzf" localSheetId="1" hidden="1">{"incomemth",#N/A,TRUE,"forecast01";"incpercentmth",#N/A,TRUE,"forecast01";"balancemth",#N/A,TRUE,"forecast01";"cashmth",#N/A,TRUE,"forecast01";"cov2mth",#N/A,TRUE,"forecast01";"prbexp",#N/A,TRUE,"forecast01";"prbcap",#N/A,TRUE,"forecast01";"coalconsultants",#N/A,TRUE,"forecast01";"prbsum",#N/A,TRUE,"forecast01"}</definedName>
    <definedName name="xzf" localSheetId="0"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y" localSheetId="19" hidden="1">#REF!</definedName>
    <definedName name="y" localSheetId="15" hidden="1">#REF!</definedName>
    <definedName name="y" localSheetId="17" hidden="1">#REF!</definedName>
    <definedName name="y" localSheetId="18" hidden="1">#REF!</definedName>
    <definedName name="y" localSheetId="13" hidden="1">#REF!</definedName>
    <definedName name="y" localSheetId="9" hidden="1">#REF!</definedName>
    <definedName name="y" localSheetId="11" hidden="1">#REF!</definedName>
    <definedName name="y" localSheetId="12" hidden="1">#REF!</definedName>
    <definedName name="y" localSheetId="7" hidden="1">#REF!</definedName>
    <definedName name="y" localSheetId="3" hidden="1">#REF!</definedName>
    <definedName name="y" localSheetId="5" hidden="1">#REF!</definedName>
    <definedName name="y" localSheetId="6" hidden="1">#REF!</definedName>
    <definedName name="y" hidden="1">#REF!</definedName>
    <definedName name="ydfbgeartg" hidden="1">#REF!</definedName>
    <definedName name="ydryjhg">#N/A</definedName>
    <definedName name="ydtyyer">#N/A</definedName>
    <definedName name="Year">#REF!</definedName>
    <definedName name="year.end">#REF!</definedName>
    <definedName name="Year1" localSheetId="1">#REF!</definedName>
    <definedName name="Year1" localSheetId="0">#REF!</definedName>
    <definedName name="Year1">#REF!</definedName>
    <definedName name="Year1NOI" localSheetId="1" hidden="1">#REF!</definedName>
    <definedName name="Year1NOI" localSheetId="0" hidden="1">#REF!</definedName>
    <definedName name="Year1NOI" hidden="1">#REF!</definedName>
    <definedName name="Year1Status" localSheetId="1">#REF!</definedName>
    <definedName name="Year1Status" localSheetId="0">#REF!</definedName>
    <definedName name="Year1Status">#REF!</definedName>
    <definedName name="Year2" localSheetId="1">#REF!</definedName>
    <definedName name="Year2" localSheetId="0">#REF!</definedName>
    <definedName name="Year2">#REF!</definedName>
    <definedName name="Year2Status" localSheetId="1">#REF!</definedName>
    <definedName name="Year2Status" localSheetId="0">#REF!</definedName>
    <definedName name="Year2Status">#REF!</definedName>
    <definedName name="Year3" localSheetId="1">#REF!</definedName>
    <definedName name="Year3" localSheetId="0">#REF!</definedName>
    <definedName name="Year3">#REF!</definedName>
    <definedName name="Year3Status" localSheetId="1">#REF!</definedName>
    <definedName name="Year3Status" localSheetId="0">#REF!</definedName>
    <definedName name="Year3Status">#REF!</definedName>
    <definedName name="Year4" localSheetId="1">#REF!</definedName>
    <definedName name="Year4" localSheetId="0">#REF!</definedName>
    <definedName name="Year4">#REF!</definedName>
    <definedName name="Year4Status" localSheetId="1">#REF!</definedName>
    <definedName name="Year4Status" localSheetId="0">#REF!</definedName>
    <definedName name="Year4Status">#REF!</definedName>
    <definedName name="Year5" localSheetId="1">#REF!</definedName>
    <definedName name="Year5" localSheetId="0">#REF!</definedName>
    <definedName name="Year5">#REF!</definedName>
    <definedName name="Year5Status" localSheetId="1">#REF!</definedName>
    <definedName name="Year5Status" localSheetId="0">#REF!</definedName>
    <definedName name="Year5Status">#REF!</definedName>
    <definedName name="YearBuilt" localSheetId="1" hidden="1">#REF!</definedName>
    <definedName name="YearBuilt" localSheetId="0" hidden="1">#REF!</definedName>
    <definedName name="YearBuilt" hidden="1">#REF!</definedName>
    <definedName name="Yearend">#REF!</definedName>
    <definedName name="YearFind" localSheetId="1">#REF!</definedName>
    <definedName name="YearFind" localSheetId="0">#REF!</definedName>
    <definedName name="YearFind">#REF!</definedName>
    <definedName name="YearlyPropertyWideCapitalExpensesInputCutOff" localSheetId="1" hidden="1">#REF!</definedName>
    <definedName name="YearlyPropertyWideCapitalExpensesInputCutOff" localSheetId="0" hidden="1">#REF!</definedName>
    <definedName name="YearlyPropertyWideCapitalExpensesInputCutOff" hidden="1">#REF!</definedName>
    <definedName name="YearlyRenovationsListCount" localSheetId="1" hidden="1">#REF!</definedName>
    <definedName name="YearlyRenovationsListCount" localSheetId="0" hidden="1">#REF!</definedName>
    <definedName name="YearlyRenovationsListCount" hidden="1">#REF!</definedName>
    <definedName name="YearRange">#REF!</definedName>
    <definedName name="YearRenovated" localSheetId="1" hidden="1">#REF!</definedName>
    <definedName name="YearRenovated" localSheetId="0" hidden="1">#REF!</definedName>
    <definedName name="YearRenovated" hidden="1">#REF!</definedName>
    <definedName name="years" localSheetId="1">#REF!</definedName>
    <definedName name="years" localSheetId="0">#REF!</definedName>
    <definedName name="years">#REF!</definedName>
    <definedName name="YearsForDevAcq" localSheetId="1">#REF!</definedName>
    <definedName name="YearsForDevAcq" localSheetId="0">#REF!</definedName>
    <definedName name="YearsForDevAcq">#REF!</definedName>
    <definedName name="YearStat">#REF!</definedName>
    <definedName name="YearStatus" localSheetId="1">#REF!</definedName>
    <definedName name="YearStatus" localSheetId="0">#REF!</definedName>
    <definedName name="YearStatus">#REF!</definedName>
    <definedName name="yesnolist" localSheetId="1">#REF!</definedName>
    <definedName name="yesnolist" localSheetId="0">#REF!</definedName>
    <definedName name="yesnolist">#REF!</definedName>
    <definedName name="YesOrNo" localSheetId="1" hidden="1">#REF!</definedName>
    <definedName name="YesOrNo" localSheetId="0" hidden="1">#REF!</definedName>
    <definedName name="YesOrNo" hidden="1">#REF!</definedName>
    <definedName name="yete">#N/A</definedName>
    <definedName name="YGJ"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ield">#REF!</definedName>
    <definedName name="YIELD_WITH">#REF!</definedName>
    <definedName name="YIELD_WITHOUT">#REF!</definedName>
    <definedName name="YieldInput">#REF!</definedName>
    <definedName name="YIELDS">#REF!</definedName>
    <definedName name="yjfg">#N/A</definedName>
    <definedName name="yjut" localSheetId="1">[0]!is1b,[0]!is1c,[0]!STATS2,[0]!STATS3</definedName>
    <definedName name="yjut" localSheetId="0">[0]!is1b,[0]!is1c,[0]!STATS2,[0]!STATS3</definedName>
    <definedName name="yjut">[0]!is1b,[0]!is1c,[0]!STATS2,[0]!STATS3</definedName>
    <definedName name="yjyt">#N/A</definedName>
    <definedName name="yo" localSheetId="1">[0]!is1b,[0]!is1c,[0]!STATS2,[0]!STATS3</definedName>
    <definedName name="yo" localSheetId="0">[0]!is1b,[0]!is1c,[0]!STATS2,[0]!STATS3</definedName>
    <definedName name="yo">[0]!is1b,[0]!is1c,[0]!STATS2,[0]!STATS3</definedName>
    <definedName name="YOC" localSheetId="1">#REF!</definedName>
    <definedName name="YOC" localSheetId="0">#REF!</definedName>
    <definedName name="YOC">#REF!</definedName>
    <definedName name="YOSLAND">#REF!</definedName>
    <definedName name="you" localSheetId="1" hidden="1">{"Financials",#N/A,FALSE,"Financials";"AVP",#N/A,FALSE,"AVP";"DCF",#N/A,FALSE,"DCF";"CSC",#N/A,FALSE,"CSC";"Deal_Comp",#N/A,FALSE,"DealComp"}</definedName>
    <definedName name="you" localSheetId="0" hidden="1">{"Financials",#N/A,FALSE,"Financials";"AVP",#N/A,FALSE,"AVP";"DCF",#N/A,FALSE,"DCF";"CSC",#N/A,FALSE,"CSC";"Deal_Comp",#N/A,FALSE,"DealComp"}</definedName>
    <definedName name="you" hidden="1">{"Financials",#N/A,FALSE,"Financials";"AVP",#N/A,FALSE,"AVP";"DCF",#N/A,FALSE,"DCF";"CSC",#N/A,FALSE,"CSC";"Deal_Comp",#N/A,FALSE,"DealComp"}</definedName>
    <definedName name="Yr1AnnualCapEx" localSheetId="1" hidden="1">#REF!</definedName>
    <definedName name="Yr1AnnualCapEx" localSheetId="0" hidden="1">#REF!</definedName>
    <definedName name="Yr1AnnualCapEx" hidden="1">#REF!</definedName>
    <definedName name="Yr1EGR" localSheetId="1" hidden="1">#REF!</definedName>
    <definedName name="Yr1EGR" localSheetId="0" hidden="1">#REF!</definedName>
    <definedName name="Yr1EGR" hidden="1">#REF!</definedName>
    <definedName name="Yr1MktGrwth" localSheetId="1" hidden="1">#REF!</definedName>
    <definedName name="Yr1MktGrwth" localSheetId="0" hidden="1">#REF!</definedName>
    <definedName name="Yr1MktGrwth" hidden="1">#REF!</definedName>
    <definedName name="Yr1RehabUnits" localSheetId="1" hidden="1">#REF!</definedName>
    <definedName name="Yr1RehabUnits" localSheetId="0" hidden="1">#REF!</definedName>
    <definedName name="Yr1RehabUnits" hidden="1">#REF!</definedName>
    <definedName name="Yr1TaxExpInput" localSheetId="1" hidden="1">#REF!</definedName>
    <definedName name="Yr1TaxExpInput" localSheetId="0" hidden="1">#REF!</definedName>
    <definedName name="Yr1TaxExpInput" hidden="1">#REF!</definedName>
    <definedName name="Yr1to3AnnualCapExInput" localSheetId="1" hidden="1">#REF!</definedName>
    <definedName name="Yr1to3AnnualCapExInput" localSheetId="0" hidden="1">#REF!</definedName>
    <definedName name="Yr1to3AnnualCapExInput" hidden="1">#REF!</definedName>
    <definedName name="Yr1to3AnnualMarketGrwth" localSheetId="1" hidden="1">#REF!</definedName>
    <definedName name="Yr1to3AnnualMarketGrwth" localSheetId="0" hidden="1">#REF!</definedName>
    <definedName name="Yr1to3AnnualMarketGrwth" hidden="1">#REF!</definedName>
    <definedName name="Yr1to3AnnualOtherGrwth" localSheetId="1" hidden="1">#REF!</definedName>
    <definedName name="Yr1to3AnnualOtherGrwth" localSheetId="0" hidden="1">#REF!</definedName>
    <definedName name="Yr1to3AnnualOtherGrwth" hidden="1">#REF!</definedName>
    <definedName name="Yr1to3AnnualRehabInput" localSheetId="1" hidden="1">#REF!</definedName>
    <definedName name="Yr1to3AnnualRehabInput" localSheetId="0" hidden="1">#REF!</definedName>
    <definedName name="Yr1to3AnnualRehabInput" hidden="1">#REF!</definedName>
    <definedName name="Yr1UCF" localSheetId="1">#REF!</definedName>
    <definedName name="Yr1UCF" localSheetId="0">#REF!</definedName>
    <definedName name="Yr1UCF">#REF!</definedName>
    <definedName name="Yr2UCF" localSheetId="1">#REF!</definedName>
    <definedName name="Yr2UCF" localSheetId="0">#REF!</definedName>
    <definedName name="Yr2UCF">#REF!</definedName>
    <definedName name="Yr3UCF" localSheetId="1">#REF!</definedName>
    <definedName name="Yr3UCF" localSheetId="0">#REF!</definedName>
    <definedName name="Yr3UCF">#REF!</definedName>
    <definedName name="YrEnd_FFr_USD">0.1767</definedName>
    <definedName name="YrOfExit" localSheetId="1" hidden="1">#REF!</definedName>
    <definedName name="YrOfExit" localSheetId="0" hidden="1">#REF!</definedName>
    <definedName name="YrOfExit" hidden="1">#REF!</definedName>
    <definedName name="YrReassBegins" localSheetId="1" hidden="1">#REF!</definedName>
    <definedName name="YrReassBegins" localSheetId="0" hidden="1">#REF!</definedName>
    <definedName name="YrReassBegins" hidden="1">#REF!</definedName>
    <definedName name="YrReassBeginsValue" localSheetId="1" hidden="1">#REF!</definedName>
    <definedName name="YrReassBeginsValue" localSheetId="0" hidden="1">#REF!</definedName>
    <definedName name="YrReassBeginsValue" hidden="1">#REF!</definedName>
    <definedName name="ysry">#N/A</definedName>
    <definedName name="ystrhfd">#N/A</definedName>
    <definedName name="YTDColumn">#REF!</definedName>
    <definedName name="YtdUCF" localSheetId="1">#REF!</definedName>
    <definedName name="YtdUCF" localSheetId="0">#REF!</definedName>
    <definedName name="YtdUCF">#REF!</definedName>
    <definedName name="ytdul">#N/A</definedName>
    <definedName name="yueerw">#N/A</definedName>
    <definedName name="yyy" localSheetId="1" hidden="1">#REF!</definedName>
    <definedName name="yyy" localSheetId="18">[0]!is1b,[0]!is1c,[0]!STATS2,[0]!STATS3</definedName>
    <definedName name="yyy" localSheetId="12">[0]!is1b,[0]!is1c,[0]!STATS2,[0]!STATS3</definedName>
    <definedName name="yyy" localSheetId="6">[0]!is1b,[0]!is1c,[0]!STATS2,[0]!STATS3</definedName>
    <definedName name="yyy" localSheetId="0" hidden="1">#REF!</definedName>
    <definedName name="yyy" hidden="1">#REF!</definedName>
    <definedName name="Z" localSheetId="1">#REF!</definedName>
    <definedName name="Z" localSheetId="0">#REF!</definedName>
    <definedName name="Z">#REF!</definedName>
    <definedName name="Z_0DF4CCD5_BD29_11D2_B943_0050040AC21C_.wvu.FilterData" localSheetId="1" hidden="1">#REF!</definedName>
    <definedName name="Z_0DF4CCD5_BD29_11D2_B943_0050040AC21C_.wvu.FilterData" localSheetId="0" hidden="1">#REF!</definedName>
    <definedName name="Z_0DF4CCD5_BD29_11D2_B943_0050040AC21C_.wvu.FilterData" hidden="1">#REF!</definedName>
    <definedName name="Z_1906290E_BC61_11D2_B941_0050040AC21C_.wvu.FilterData" localSheetId="1" hidden="1">#REF!</definedName>
    <definedName name="Z_1906290E_BC61_11D2_B941_0050040AC21C_.wvu.FilterData" localSheetId="0" hidden="1">#REF!</definedName>
    <definedName name="Z_1906290E_BC61_11D2_B941_0050040AC21C_.wvu.FilterData" hidden="1">#REF!</definedName>
    <definedName name="Z_19062910_BC61_11D2_B941_0050040AC21C_.wvu.FilterData" localSheetId="1" hidden="1">#REF!</definedName>
    <definedName name="Z_19062910_BC61_11D2_B941_0050040AC21C_.wvu.FilterData" localSheetId="0" hidden="1">#REF!</definedName>
    <definedName name="Z_19062910_BC61_11D2_B941_0050040AC21C_.wvu.FilterData" hidden="1">#REF!</definedName>
    <definedName name="Z_2DF11753_B84B_11D2_B93A_0050040AC227_.wvu.PrintArea" localSheetId="1" hidden="1">#REF!</definedName>
    <definedName name="Z_2DF11753_B84B_11D2_B93A_0050040AC227_.wvu.PrintArea" localSheetId="0" hidden="1">#REF!</definedName>
    <definedName name="Z_2DF11753_B84B_11D2_B93A_0050040AC227_.wvu.PrintArea" hidden="1">#REF!</definedName>
    <definedName name="Z_4C1CBF02_B7B5_11D2_B93A_0050040AC21C_.wvu.FilterData" localSheetId="19" hidden="1">#REF!</definedName>
    <definedName name="Z_4C1CBF02_B7B5_11D2_B93A_0050040AC21C_.wvu.FilterData" localSheetId="15" hidden="1">#REF!</definedName>
    <definedName name="Z_4C1CBF02_B7B5_11D2_B93A_0050040AC21C_.wvu.FilterData" localSheetId="17" hidden="1">#REF!</definedName>
    <definedName name="Z_4C1CBF02_B7B5_11D2_B93A_0050040AC21C_.wvu.FilterData" localSheetId="18" hidden="1">#REF!</definedName>
    <definedName name="Z_4C1CBF02_B7B5_11D2_B93A_0050040AC21C_.wvu.FilterData" localSheetId="13" hidden="1">#REF!</definedName>
    <definedName name="Z_4C1CBF02_B7B5_11D2_B93A_0050040AC21C_.wvu.FilterData" localSheetId="9" hidden="1">#REF!</definedName>
    <definedName name="Z_4C1CBF02_B7B5_11D2_B93A_0050040AC21C_.wvu.FilterData" localSheetId="11" hidden="1">#REF!</definedName>
    <definedName name="Z_4C1CBF02_B7B5_11D2_B93A_0050040AC21C_.wvu.FilterData" localSheetId="12" hidden="1">#REF!</definedName>
    <definedName name="Z_4C1CBF02_B7B5_11D2_B93A_0050040AC21C_.wvu.FilterData" localSheetId="7" hidden="1">#REF!</definedName>
    <definedName name="Z_4C1CBF02_B7B5_11D2_B93A_0050040AC21C_.wvu.FilterData" localSheetId="3" hidden="1">#REF!</definedName>
    <definedName name="Z_4C1CBF02_B7B5_11D2_B93A_0050040AC21C_.wvu.FilterData" localSheetId="5" hidden="1">#REF!</definedName>
    <definedName name="Z_4C1CBF02_B7B5_11D2_B93A_0050040AC21C_.wvu.FilterData" localSheetId="6" hidden="1">#REF!</definedName>
    <definedName name="Z_4C1CBF02_B7B5_11D2_B93A_0050040AC21C_.wvu.FilterData" hidden="1">#REF!</definedName>
    <definedName name="Z_4C1CBF02_B7B5_11D2_B93A_0050040AC21C_.wvu.PrintArea" localSheetId="19" hidden="1">#REF!</definedName>
    <definedName name="Z_4C1CBF02_B7B5_11D2_B93A_0050040AC21C_.wvu.PrintArea" localSheetId="15" hidden="1">#REF!</definedName>
    <definedName name="Z_4C1CBF02_B7B5_11D2_B93A_0050040AC21C_.wvu.PrintArea" localSheetId="17" hidden="1">#REF!</definedName>
    <definedName name="Z_4C1CBF02_B7B5_11D2_B93A_0050040AC21C_.wvu.PrintArea" localSheetId="18" hidden="1">#REF!</definedName>
    <definedName name="Z_4C1CBF02_B7B5_11D2_B93A_0050040AC21C_.wvu.PrintArea" localSheetId="13" hidden="1">#REF!</definedName>
    <definedName name="Z_4C1CBF02_B7B5_11D2_B93A_0050040AC21C_.wvu.PrintArea" localSheetId="9" hidden="1">#REF!</definedName>
    <definedName name="Z_4C1CBF02_B7B5_11D2_B93A_0050040AC21C_.wvu.PrintArea" localSheetId="11" hidden="1">#REF!</definedName>
    <definedName name="Z_4C1CBF02_B7B5_11D2_B93A_0050040AC21C_.wvu.PrintArea" localSheetId="12" hidden="1">#REF!</definedName>
    <definedName name="Z_4C1CBF02_B7B5_11D2_B93A_0050040AC21C_.wvu.PrintArea" localSheetId="7" hidden="1">#REF!</definedName>
    <definedName name="Z_4C1CBF02_B7B5_11D2_B93A_0050040AC21C_.wvu.PrintArea" localSheetId="3" hidden="1">#REF!</definedName>
    <definedName name="Z_4C1CBF02_B7B5_11D2_B93A_0050040AC21C_.wvu.PrintArea" localSheetId="5" hidden="1">#REF!</definedName>
    <definedName name="Z_4C1CBF02_B7B5_11D2_B93A_0050040AC21C_.wvu.PrintArea" localSheetId="6" hidden="1">#REF!</definedName>
    <definedName name="Z_4C1CBF02_B7B5_11D2_B93A_0050040AC21C_.wvu.PrintArea" hidden="1">#REF!</definedName>
    <definedName name="Z_4C1CBF02_B7B5_11D2_B93A_0050040AC21C_.wvu.PrintTitles" localSheetId="19" hidden="1">#REF!</definedName>
    <definedName name="Z_4C1CBF02_B7B5_11D2_B93A_0050040AC21C_.wvu.PrintTitles" localSheetId="15" hidden="1">#REF!</definedName>
    <definedName name="Z_4C1CBF02_B7B5_11D2_B93A_0050040AC21C_.wvu.PrintTitles" localSheetId="17" hidden="1">#REF!</definedName>
    <definedName name="Z_4C1CBF02_B7B5_11D2_B93A_0050040AC21C_.wvu.PrintTitles" localSheetId="18" hidden="1">#REF!</definedName>
    <definedName name="Z_4C1CBF02_B7B5_11D2_B93A_0050040AC21C_.wvu.PrintTitles" localSheetId="13" hidden="1">#REF!</definedName>
    <definedName name="Z_4C1CBF02_B7B5_11D2_B93A_0050040AC21C_.wvu.PrintTitles" localSheetId="9" hidden="1">#REF!</definedName>
    <definedName name="Z_4C1CBF02_B7B5_11D2_B93A_0050040AC21C_.wvu.PrintTitles" localSheetId="11" hidden="1">#REF!</definedName>
    <definedName name="Z_4C1CBF02_B7B5_11D2_B93A_0050040AC21C_.wvu.PrintTitles" localSheetId="12" hidden="1">#REF!</definedName>
    <definedName name="Z_4C1CBF02_B7B5_11D2_B93A_0050040AC21C_.wvu.PrintTitles" localSheetId="7" hidden="1">#REF!</definedName>
    <definedName name="Z_4C1CBF02_B7B5_11D2_B93A_0050040AC21C_.wvu.PrintTitles" localSheetId="3" hidden="1">#REF!</definedName>
    <definedName name="Z_4C1CBF02_B7B5_11D2_B93A_0050040AC21C_.wvu.PrintTitles" localSheetId="5" hidden="1">#REF!</definedName>
    <definedName name="Z_4C1CBF02_B7B5_11D2_B93A_0050040AC21C_.wvu.PrintTitles" localSheetId="6" hidden="1">#REF!</definedName>
    <definedName name="Z_4C1CBF02_B7B5_11D2_B93A_0050040AC21C_.wvu.PrintTitles" hidden="1">#REF!</definedName>
    <definedName name="Z_66231A85_C0F1_11D2_B93B_0050040AC227_.wvu.FilterData" localSheetId="19" hidden="1">#REF!</definedName>
    <definedName name="Z_66231A85_C0F1_11D2_B93B_0050040AC227_.wvu.FilterData" localSheetId="15" hidden="1">#REF!</definedName>
    <definedName name="Z_66231A85_C0F1_11D2_B93B_0050040AC227_.wvu.FilterData" localSheetId="18" hidden="1">#REF!</definedName>
    <definedName name="Z_66231A85_C0F1_11D2_B93B_0050040AC227_.wvu.FilterData" localSheetId="13" hidden="1">#REF!</definedName>
    <definedName name="Z_66231A85_C0F1_11D2_B93B_0050040AC227_.wvu.FilterData" localSheetId="9" hidden="1">#REF!</definedName>
    <definedName name="Z_66231A85_C0F1_11D2_B93B_0050040AC227_.wvu.FilterData" localSheetId="12" hidden="1">#REF!</definedName>
    <definedName name="Z_66231A85_C0F1_11D2_B93B_0050040AC227_.wvu.FilterData" localSheetId="7" hidden="1">#REF!</definedName>
    <definedName name="Z_66231A85_C0F1_11D2_B93B_0050040AC227_.wvu.FilterData" localSheetId="3" hidden="1">#REF!</definedName>
    <definedName name="Z_66231A85_C0F1_11D2_B93B_0050040AC227_.wvu.FilterData" localSheetId="6" hidden="1">#REF!</definedName>
    <definedName name="Z_66231A85_C0F1_11D2_B93B_0050040AC227_.wvu.FilterData" hidden="1">#REF!</definedName>
    <definedName name="Z_66231A86_C0F1_11D2_B93B_0050040AC227_.wvu.FilterData" localSheetId="19" hidden="1">#REF!</definedName>
    <definedName name="Z_66231A86_C0F1_11D2_B93B_0050040AC227_.wvu.FilterData" localSheetId="15" hidden="1">#REF!</definedName>
    <definedName name="Z_66231A86_C0F1_11D2_B93B_0050040AC227_.wvu.FilterData" localSheetId="18" hidden="1">#REF!</definedName>
    <definedName name="Z_66231A86_C0F1_11D2_B93B_0050040AC227_.wvu.FilterData" localSheetId="13" hidden="1">#REF!</definedName>
    <definedName name="Z_66231A86_C0F1_11D2_B93B_0050040AC227_.wvu.FilterData" localSheetId="9" hidden="1">#REF!</definedName>
    <definedName name="Z_66231A86_C0F1_11D2_B93B_0050040AC227_.wvu.FilterData" localSheetId="12" hidden="1">#REF!</definedName>
    <definedName name="Z_66231A86_C0F1_11D2_B93B_0050040AC227_.wvu.FilterData" localSheetId="7" hidden="1">#REF!</definedName>
    <definedName name="Z_66231A86_C0F1_11D2_B93B_0050040AC227_.wvu.FilterData" localSheetId="3" hidden="1">#REF!</definedName>
    <definedName name="Z_66231A86_C0F1_11D2_B93B_0050040AC227_.wvu.FilterData" localSheetId="6" hidden="1">#REF!</definedName>
    <definedName name="Z_66231A86_C0F1_11D2_B93B_0050040AC227_.wvu.FilterData" hidden="1">#REF!</definedName>
    <definedName name="Z_A2426FEA_B812_466E_AD56_91907F9FA6F0_.wvu.PrintArea" localSheetId="19" hidden="1">#REF!</definedName>
    <definedName name="Z_A2426FEA_B812_466E_AD56_91907F9FA6F0_.wvu.PrintArea" localSheetId="15" hidden="1">#REF!</definedName>
    <definedName name="Z_A2426FEA_B812_466E_AD56_91907F9FA6F0_.wvu.PrintArea" localSheetId="18" hidden="1">#REF!</definedName>
    <definedName name="Z_A2426FEA_B812_466E_AD56_91907F9FA6F0_.wvu.PrintArea" localSheetId="13" hidden="1">#REF!</definedName>
    <definedName name="Z_A2426FEA_B812_466E_AD56_91907F9FA6F0_.wvu.PrintArea" localSheetId="9" hidden="1">#REF!</definedName>
    <definedName name="Z_A2426FEA_B812_466E_AD56_91907F9FA6F0_.wvu.PrintArea" localSheetId="12" hidden="1">#REF!</definedName>
    <definedName name="Z_A2426FEA_B812_466E_AD56_91907F9FA6F0_.wvu.PrintArea" localSheetId="7" hidden="1">#REF!</definedName>
    <definedName name="Z_A2426FEA_B812_466E_AD56_91907F9FA6F0_.wvu.PrintArea" localSheetId="3" hidden="1">#REF!</definedName>
    <definedName name="Z_A2426FEA_B812_466E_AD56_91907F9FA6F0_.wvu.PrintArea" localSheetId="6" hidden="1">#REF!</definedName>
    <definedName name="Z_A2426FEA_B812_466E_AD56_91907F9FA6F0_.wvu.PrintArea" hidden="1">#REF!</definedName>
    <definedName name="Z_A99CC723_C1C7_11D2_B941_0050040AC228_.wvu.FilterData" localSheetId="1" hidden="1">#REF!</definedName>
    <definedName name="Z_A99CC723_C1C7_11D2_B941_0050040AC228_.wvu.FilterData" localSheetId="0" hidden="1">#REF!</definedName>
    <definedName name="Z_A99CC723_C1C7_11D2_B941_0050040AC228_.wvu.FilterData" hidden="1">#REF!</definedName>
    <definedName name="Z_A99CC729_C1C7_11D2_B941_0050040AC228_.wvu.FilterData" localSheetId="1" hidden="1">#REF!</definedName>
    <definedName name="Z_A99CC729_C1C7_11D2_B941_0050040AC228_.wvu.FilterData" localSheetId="0" hidden="1">#REF!</definedName>
    <definedName name="Z_A99CC729_C1C7_11D2_B941_0050040AC228_.wvu.FilterData" hidden="1">#REF!</definedName>
    <definedName name="Z_A99CC733_C1C7_11D2_B941_0050040AC228_.wvu.FilterData" localSheetId="1" hidden="1">#REF!</definedName>
    <definedName name="Z_A99CC733_C1C7_11D2_B941_0050040AC228_.wvu.FilterData" localSheetId="0" hidden="1">#REF!</definedName>
    <definedName name="Z_A99CC733_C1C7_11D2_B941_0050040AC228_.wvu.FilterData" hidden="1">#REF!</definedName>
    <definedName name="Z_A99CC736_C1C7_11D2_B941_0050040AC228_.wvu.FilterData" localSheetId="1" hidden="1">#REF!</definedName>
    <definedName name="Z_A99CC736_C1C7_11D2_B941_0050040AC228_.wvu.FilterData" localSheetId="0" hidden="1">#REF!</definedName>
    <definedName name="Z_A99CC736_C1C7_11D2_B941_0050040AC228_.wvu.FilterData" hidden="1">#REF!</definedName>
    <definedName name="Z_C9FB2A72_5C56_11D3_AD66_0050040A13CD_.wvu.PrintArea" localSheetId="19" hidden="1">#REF!</definedName>
    <definedName name="Z_C9FB2A72_5C56_11D3_AD66_0050040A13CD_.wvu.PrintArea" localSheetId="15" hidden="1">#REF!</definedName>
    <definedName name="Z_C9FB2A72_5C56_11D3_AD66_0050040A13CD_.wvu.PrintArea" localSheetId="17" hidden="1">#REF!</definedName>
    <definedName name="Z_C9FB2A72_5C56_11D3_AD66_0050040A13CD_.wvu.PrintArea" localSheetId="18" hidden="1">#REF!</definedName>
    <definedName name="Z_C9FB2A72_5C56_11D3_AD66_0050040A13CD_.wvu.PrintArea" localSheetId="13" hidden="1">#REF!</definedName>
    <definedName name="Z_C9FB2A72_5C56_11D3_AD66_0050040A13CD_.wvu.PrintArea" localSheetId="9" hidden="1">#REF!</definedName>
    <definedName name="Z_C9FB2A72_5C56_11D3_AD66_0050040A13CD_.wvu.PrintArea" localSheetId="11" hidden="1">#REF!</definedName>
    <definedName name="Z_C9FB2A72_5C56_11D3_AD66_0050040A13CD_.wvu.PrintArea" localSheetId="12" hidden="1">#REF!</definedName>
    <definedName name="Z_C9FB2A72_5C56_11D3_AD66_0050040A13CD_.wvu.PrintArea" localSheetId="7" hidden="1">#REF!</definedName>
    <definedName name="Z_C9FB2A72_5C56_11D3_AD66_0050040A13CD_.wvu.PrintArea" localSheetId="3" hidden="1">#REF!</definedName>
    <definedName name="Z_C9FB2A72_5C56_11D3_AD66_0050040A13CD_.wvu.PrintArea" localSheetId="5" hidden="1">#REF!</definedName>
    <definedName name="Z_C9FB2A72_5C56_11D3_AD66_0050040A13CD_.wvu.PrintArea" localSheetId="6" hidden="1">#REF!</definedName>
    <definedName name="Z_C9FB2A72_5C56_11D3_AD66_0050040A13CD_.wvu.PrintArea" hidden="1">#REF!</definedName>
    <definedName name="Z_C9FB2A72_5C56_11D3_AD66_0050040A13CD_.wvu.PrintTitles" localSheetId="19" hidden="1">#REF!</definedName>
    <definedName name="Z_C9FB2A72_5C56_11D3_AD66_0050040A13CD_.wvu.PrintTitles" localSheetId="15" hidden="1">#REF!</definedName>
    <definedName name="Z_C9FB2A72_5C56_11D3_AD66_0050040A13CD_.wvu.PrintTitles" localSheetId="17" hidden="1">#REF!</definedName>
    <definedName name="Z_C9FB2A72_5C56_11D3_AD66_0050040A13CD_.wvu.PrintTitles" localSheetId="18" hidden="1">#REF!</definedName>
    <definedName name="Z_C9FB2A72_5C56_11D3_AD66_0050040A13CD_.wvu.PrintTitles" localSheetId="13" hidden="1">#REF!</definedName>
    <definedName name="Z_C9FB2A72_5C56_11D3_AD66_0050040A13CD_.wvu.PrintTitles" localSheetId="9" hidden="1">#REF!</definedName>
    <definedName name="Z_C9FB2A72_5C56_11D3_AD66_0050040A13CD_.wvu.PrintTitles" localSheetId="11" hidden="1">#REF!</definedName>
    <definedName name="Z_C9FB2A72_5C56_11D3_AD66_0050040A13CD_.wvu.PrintTitles" localSheetId="12" hidden="1">#REF!</definedName>
    <definedName name="Z_C9FB2A72_5C56_11D3_AD66_0050040A13CD_.wvu.PrintTitles" localSheetId="7" hidden="1">#REF!</definedName>
    <definedName name="Z_C9FB2A72_5C56_11D3_AD66_0050040A13CD_.wvu.PrintTitles" localSheetId="3" hidden="1">#REF!</definedName>
    <definedName name="Z_C9FB2A72_5C56_11D3_AD66_0050040A13CD_.wvu.PrintTitles" localSheetId="5" hidden="1">#REF!</definedName>
    <definedName name="Z_C9FB2A72_5C56_11D3_AD66_0050040A13CD_.wvu.PrintTitles" localSheetId="6" hidden="1">#REF!</definedName>
    <definedName name="Z_C9FB2A72_5C56_11D3_AD66_0050040A13CD_.wvu.PrintTitles" hidden="1">#REF!</definedName>
    <definedName name="Z_C9FB2A73_5C56_11D3_AD66_0050040A13CD_.wvu.PrintArea" localSheetId="19" hidden="1">#REF!</definedName>
    <definedName name="Z_C9FB2A73_5C56_11D3_AD66_0050040A13CD_.wvu.PrintArea" localSheetId="15" hidden="1">#REF!</definedName>
    <definedName name="Z_C9FB2A73_5C56_11D3_AD66_0050040A13CD_.wvu.PrintArea" localSheetId="17" hidden="1">#REF!</definedName>
    <definedName name="Z_C9FB2A73_5C56_11D3_AD66_0050040A13CD_.wvu.PrintArea" localSheetId="18" hidden="1">#REF!</definedName>
    <definedName name="Z_C9FB2A73_5C56_11D3_AD66_0050040A13CD_.wvu.PrintArea" localSheetId="13" hidden="1">#REF!</definedName>
    <definedName name="Z_C9FB2A73_5C56_11D3_AD66_0050040A13CD_.wvu.PrintArea" localSheetId="9" hidden="1">#REF!</definedName>
    <definedName name="Z_C9FB2A73_5C56_11D3_AD66_0050040A13CD_.wvu.PrintArea" localSheetId="11" hidden="1">#REF!</definedName>
    <definedName name="Z_C9FB2A73_5C56_11D3_AD66_0050040A13CD_.wvu.PrintArea" localSheetId="12" hidden="1">#REF!</definedName>
    <definedName name="Z_C9FB2A73_5C56_11D3_AD66_0050040A13CD_.wvu.PrintArea" localSheetId="7" hidden="1">#REF!</definedName>
    <definedName name="Z_C9FB2A73_5C56_11D3_AD66_0050040A13CD_.wvu.PrintArea" localSheetId="3" hidden="1">#REF!</definedName>
    <definedName name="Z_C9FB2A73_5C56_11D3_AD66_0050040A13CD_.wvu.PrintArea" localSheetId="5" hidden="1">#REF!</definedName>
    <definedName name="Z_C9FB2A73_5C56_11D3_AD66_0050040A13CD_.wvu.PrintArea" localSheetId="6" hidden="1">#REF!</definedName>
    <definedName name="Z_C9FB2A73_5C56_11D3_AD66_0050040A13CD_.wvu.PrintArea" hidden="1">#REF!</definedName>
    <definedName name="Z_C9FB2A73_5C56_11D3_AD66_0050040A13CD_.wvu.PrintTitles" localSheetId="19" hidden="1">#REF!</definedName>
    <definedName name="Z_C9FB2A73_5C56_11D3_AD66_0050040A13CD_.wvu.PrintTitles" localSheetId="15" hidden="1">#REF!</definedName>
    <definedName name="Z_C9FB2A73_5C56_11D3_AD66_0050040A13CD_.wvu.PrintTitles" localSheetId="18" hidden="1">#REF!</definedName>
    <definedName name="Z_C9FB2A73_5C56_11D3_AD66_0050040A13CD_.wvu.PrintTitles" localSheetId="13" hidden="1">#REF!</definedName>
    <definedName name="Z_C9FB2A73_5C56_11D3_AD66_0050040A13CD_.wvu.PrintTitles" localSheetId="9" hidden="1">#REF!</definedName>
    <definedName name="Z_C9FB2A73_5C56_11D3_AD66_0050040A13CD_.wvu.PrintTitles" localSheetId="12" hidden="1">#REF!</definedName>
    <definedName name="Z_C9FB2A73_5C56_11D3_AD66_0050040A13CD_.wvu.PrintTitles" localSheetId="7" hidden="1">#REF!</definedName>
    <definedName name="Z_C9FB2A73_5C56_11D3_AD66_0050040A13CD_.wvu.PrintTitles" localSheetId="3" hidden="1">#REF!</definedName>
    <definedName name="Z_C9FB2A73_5C56_11D3_AD66_0050040A13CD_.wvu.PrintTitles" localSheetId="6" hidden="1">#REF!</definedName>
    <definedName name="Z_C9FB2A73_5C56_11D3_AD66_0050040A13CD_.wvu.PrintTitles" hidden="1">#REF!</definedName>
    <definedName name="Z_C9FB2A75_5C56_11D3_AD66_0050040A13CD_.wvu.PrintArea" localSheetId="19" hidden="1">#REF!</definedName>
    <definedName name="Z_C9FB2A75_5C56_11D3_AD66_0050040A13CD_.wvu.PrintArea" localSheetId="15" hidden="1">#REF!</definedName>
    <definedName name="Z_C9FB2A75_5C56_11D3_AD66_0050040A13CD_.wvu.PrintArea" localSheetId="18" hidden="1">#REF!</definedName>
    <definedName name="Z_C9FB2A75_5C56_11D3_AD66_0050040A13CD_.wvu.PrintArea" localSheetId="13" hidden="1">#REF!</definedName>
    <definedName name="Z_C9FB2A75_5C56_11D3_AD66_0050040A13CD_.wvu.PrintArea" localSheetId="9" hidden="1">#REF!</definedName>
    <definedName name="Z_C9FB2A75_5C56_11D3_AD66_0050040A13CD_.wvu.PrintArea" localSheetId="12" hidden="1">#REF!</definedName>
    <definedName name="Z_C9FB2A75_5C56_11D3_AD66_0050040A13CD_.wvu.PrintArea" localSheetId="7" hidden="1">#REF!</definedName>
    <definedName name="Z_C9FB2A75_5C56_11D3_AD66_0050040A13CD_.wvu.PrintArea" localSheetId="3" hidden="1">#REF!</definedName>
    <definedName name="Z_C9FB2A75_5C56_11D3_AD66_0050040A13CD_.wvu.PrintArea" localSheetId="6" hidden="1">#REF!</definedName>
    <definedName name="Z_C9FB2A75_5C56_11D3_AD66_0050040A13CD_.wvu.PrintArea" hidden="1">#REF!</definedName>
    <definedName name="Z_C9FB2A75_5C56_11D3_AD66_0050040A13CD_.wvu.PrintTitles" localSheetId="19" hidden="1">#REF!</definedName>
    <definedName name="Z_C9FB2A75_5C56_11D3_AD66_0050040A13CD_.wvu.PrintTitles" localSheetId="15" hidden="1">#REF!</definedName>
    <definedName name="Z_C9FB2A75_5C56_11D3_AD66_0050040A13CD_.wvu.PrintTitles" localSheetId="18" hidden="1">#REF!</definedName>
    <definedName name="Z_C9FB2A75_5C56_11D3_AD66_0050040A13CD_.wvu.PrintTitles" localSheetId="13" hidden="1">#REF!</definedName>
    <definedName name="Z_C9FB2A75_5C56_11D3_AD66_0050040A13CD_.wvu.PrintTitles" localSheetId="9" hidden="1">#REF!</definedName>
    <definedName name="Z_C9FB2A75_5C56_11D3_AD66_0050040A13CD_.wvu.PrintTitles" localSheetId="12" hidden="1">#REF!</definedName>
    <definedName name="Z_C9FB2A75_5C56_11D3_AD66_0050040A13CD_.wvu.PrintTitles" localSheetId="7" hidden="1">#REF!</definedName>
    <definedName name="Z_C9FB2A75_5C56_11D3_AD66_0050040A13CD_.wvu.PrintTitles" localSheetId="3" hidden="1">#REF!</definedName>
    <definedName name="Z_C9FB2A75_5C56_11D3_AD66_0050040A13CD_.wvu.PrintTitles" localSheetId="6" hidden="1">#REF!</definedName>
    <definedName name="Z_C9FB2A75_5C56_11D3_AD66_0050040A13CD_.wvu.PrintTitles" hidden="1">#REF!</definedName>
    <definedName name="Z_C9FB2A76_5C56_11D3_AD66_0050040A13CD_.wvu.PrintArea" localSheetId="19" hidden="1">#REF!</definedName>
    <definedName name="Z_C9FB2A76_5C56_11D3_AD66_0050040A13CD_.wvu.PrintArea" localSheetId="15" hidden="1">#REF!</definedName>
    <definedName name="Z_C9FB2A76_5C56_11D3_AD66_0050040A13CD_.wvu.PrintArea" localSheetId="18" hidden="1">#REF!</definedName>
    <definedName name="Z_C9FB2A76_5C56_11D3_AD66_0050040A13CD_.wvu.PrintArea" localSheetId="13" hidden="1">#REF!</definedName>
    <definedName name="Z_C9FB2A76_5C56_11D3_AD66_0050040A13CD_.wvu.PrintArea" localSheetId="9" hidden="1">#REF!</definedName>
    <definedName name="Z_C9FB2A76_5C56_11D3_AD66_0050040A13CD_.wvu.PrintArea" localSheetId="12" hidden="1">#REF!</definedName>
    <definedName name="Z_C9FB2A76_5C56_11D3_AD66_0050040A13CD_.wvu.PrintArea" localSheetId="7" hidden="1">#REF!</definedName>
    <definedName name="Z_C9FB2A76_5C56_11D3_AD66_0050040A13CD_.wvu.PrintArea" localSheetId="3" hidden="1">#REF!</definedName>
    <definedName name="Z_C9FB2A76_5C56_11D3_AD66_0050040A13CD_.wvu.PrintArea" localSheetId="6" hidden="1">#REF!</definedName>
    <definedName name="Z_C9FB2A76_5C56_11D3_AD66_0050040A13CD_.wvu.PrintArea" hidden="1">#REF!</definedName>
    <definedName name="Z_C9FB2A76_5C56_11D3_AD66_0050040A13CD_.wvu.PrintTitles" localSheetId="19" hidden="1">#REF!</definedName>
    <definedName name="Z_C9FB2A76_5C56_11D3_AD66_0050040A13CD_.wvu.PrintTitles" localSheetId="15" hidden="1">#REF!</definedName>
    <definedName name="Z_C9FB2A76_5C56_11D3_AD66_0050040A13CD_.wvu.PrintTitles" localSheetId="18" hidden="1">#REF!</definedName>
    <definedName name="Z_C9FB2A76_5C56_11D3_AD66_0050040A13CD_.wvu.PrintTitles" localSheetId="13" hidden="1">#REF!</definedName>
    <definedName name="Z_C9FB2A76_5C56_11D3_AD66_0050040A13CD_.wvu.PrintTitles" localSheetId="9" hidden="1">#REF!</definedName>
    <definedName name="Z_C9FB2A76_5C56_11D3_AD66_0050040A13CD_.wvu.PrintTitles" localSheetId="12" hidden="1">#REF!</definedName>
    <definedName name="Z_C9FB2A76_5C56_11D3_AD66_0050040A13CD_.wvu.PrintTitles" localSheetId="7" hidden="1">#REF!</definedName>
    <definedName name="Z_C9FB2A76_5C56_11D3_AD66_0050040A13CD_.wvu.PrintTitles" localSheetId="3" hidden="1">#REF!</definedName>
    <definedName name="Z_C9FB2A76_5C56_11D3_AD66_0050040A13CD_.wvu.PrintTitles" localSheetId="6" hidden="1">#REF!</definedName>
    <definedName name="Z_C9FB2A76_5C56_11D3_AD66_0050040A13CD_.wvu.PrintTitles" hidden="1">#REF!</definedName>
    <definedName name="Z_C9FB2A77_5C56_11D3_AD66_0050040A13CD_.wvu.PrintArea" localSheetId="19" hidden="1">#REF!</definedName>
    <definedName name="Z_C9FB2A77_5C56_11D3_AD66_0050040A13CD_.wvu.PrintArea" localSheetId="15" hidden="1">#REF!</definedName>
    <definedName name="Z_C9FB2A77_5C56_11D3_AD66_0050040A13CD_.wvu.PrintArea" localSheetId="18" hidden="1">#REF!</definedName>
    <definedName name="Z_C9FB2A77_5C56_11D3_AD66_0050040A13CD_.wvu.PrintArea" localSheetId="13" hidden="1">#REF!</definedName>
    <definedName name="Z_C9FB2A77_5C56_11D3_AD66_0050040A13CD_.wvu.PrintArea" localSheetId="9" hidden="1">#REF!</definedName>
    <definedName name="Z_C9FB2A77_5C56_11D3_AD66_0050040A13CD_.wvu.PrintArea" localSheetId="12" hidden="1">#REF!</definedName>
    <definedName name="Z_C9FB2A77_5C56_11D3_AD66_0050040A13CD_.wvu.PrintArea" localSheetId="7" hidden="1">#REF!</definedName>
    <definedName name="Z_C9FB2A77_5C56_11D3_AD66_0050040A13CD_.wvu.PrintArea" localSheetId="3" hidden="1">#REF!</definedName>
    <definedName name="Z_C9FB2A77_5C56_11D3_AD66_0050040A13CD_.wvu.PrintArea" localSheetId="6" hidden="1">#REF!</definedName>
    <definedName name="Z_C9FB2A77_5C56_11D3_AD66_0050040A13CD_.wvu.PrintArea" hidden="1">#REF!</definedName>
    <definedName name="Z_C9FB2A77_5C56_11D3_AD66_0050040A13CD_.wvu.PrintTitles" localSheetId="19" hidden="1">#REF!</definedName>
    <definedName name="Z_C9FB2A77_5C56_11D3_AD66_0050040A13CD_.wvu.PrintTitles" localSheetId="15" hidden="1">#REF!</definedName>
    <definedName name="Z_C9FB2A77_5C56_11D3_AD66_0050040A13CD_.wvu.PrintTitles" localSheetId="18" hidden="1">#REF!</definedName>
    <definedName name="Z_C9FB2A77_5C56_11D3_AD66_0050040A13CD_.wvu.PrintTitles" localSheetId="13" hidden="1">#REF!</definedName>
    <definedName name="Z_C9FB2A77_5C56_11D3_AD66_0050040A13CD_.wvu.PrintTitles" localSheetId="9" hidden="1">#REF!</definedName>
    <definedName name="Z_C9FB2A77_5C56_11D3_AD66_0050040A13CD_.wvu.PrintTitles" localSheetId="12" hidden="1">#REF!</definedName>
    <definedName name="Z_C9FB2A77_5C56_11D3_AD66_0050040A13CD_.wvu.PrintTitles" localSheetId="7" hidden="1">#REF!</definedName>
    <definedName name="Z_C9FB2A77_5C56_11D3_AD66_0050040A13CD_.wvu.PrintTitles" localSheetId="3" hidden="1">#REF!</definedName>
    <definedName name="Z_C9FB2A77_5C56_11D3_AD66_0050040A13CD_.wvu.PrintTitles" localSheetId="6" hidden="1">#REF!</definedName>
    <definedName name="Z_C9FB2A77_5C56_11D3_AD66_0050040A13CD_.wvu.PrintTitles" hidden="1">#REF!</definedName>
    <definedName name="Z_C9FB2A79_5C56_11D3_AD66_0050040A13CD_.wvu.PrintArea" localSheetId="19" hidden="1">#REF!</definedName>
    <definedName name="Z_C9FB2A79_5C56_11D3_AD66_0050040A13CD_.wvu.PrintArea" localSheetId="15" hidden="1">#REF!</definedName>
    <definedName name="Z_C9FB2A79_5C56_11D3_AD66_0050040A13CD_.wvu.PrintArea" localSheetId="18" hidden="1">#REF!</definedName>
    <definedName name="Z_C9FB2A79_5C56_11D3_AD66_0050040A13CD_.wvu.PrintArea" localSheetId="13" hidden="1">#REF!</definedName>
    <definedName name="Z_C9FB2A79_5C56_11D3_AD66_0050040A13CD_.wvu.PrintArea" localSheetId="9" hidden="1">#REF!</definedName>
    <definedName name="Z_C9FB2A79_5C56_11D3_AD66_0050040A13CD_.wvu.PrintArea" localSheetId="12" hidden="1">#REF!</definedName>
    <definedName name="Z_C9FB2A79_5C56_11D3_AD66_0050040A13CD_.wvu.PrintArea" localSheetId="7" hidden="1">#REF!</definedName>
    <definedName name="Z_C9FB2A79_5C56_11D3_AD66_0050040A13CD_.wvu.PrintArea" localSheetId="3" hidden="1">#REF!</definedName>
    <definedName name="Z_C9FB2A79_5C56_11D3_AD66_0050040A13CD_.wvu.PrintArea" localSheetId="6" hidden="1">#REF!</definedName>
    <definedName name="Z_C9FB2A79_5C56_11D3_AD66_0050040A13CD_.wvu.PrintArea" hidden="1">#REF!</definedName>
    <definedName name="Z_C9FB2A79_5C56_11D3_AD66_0050040A13CD_.wvu.PrintTitles" localSheetId="19" hidden="1">#REF!</definedName>
    <definedName name="Z_C9FB2A79_5C56_11D3_AD66_0050040A13CD_.wvu.PrintTitles" localSheetId="15" hidden="1">#REF!</definedName>
    <definedName name="Z_C9FB2A79_5C56_11D3_AD66_0050040A13CD_.wvu.PrintTitles" localSheetId="18" hidden="1">#REF!</definedName>
    <definedName name="Z_C9FB2A79_5C56_11D3_AD66_0050040A13CD_.wvu.PrintTitles" localSheetId="13" hidden="1">#REF!</definedName>
    <definedName name="Z_C9FB2A79_5C56_11D3_AD66_0050040A13CD_.wvu.PrintTitles" localSheetId="9" hidden="1">#REF!</definedName>
    <definedName name="Z_C9FB2A79_5C56_11D3_AD66_0050040A13CD_.wvu.PrintTitles" localSheetId="12" hidden="1">#REF!</definedName>
    <definedName name="Z_C9FB2A79_5C56_11D3_AD66_0050040A13CD_.wvu.PrintTitles" localSheetId="7" hidden="1">#REF!</definedName>
    <definedName name="Z_C9FB2A79_5C56_11D3_AD66_0050040A13CD_.wvu.PrintTitles" localSheetId="3" hidden="1">#REF!</definedName>
    <definedName name="Z_C9FB2A79_5C56_11D3_AD66_0050040A13CD_.wvu.PrintTitles" localSheetId="6" hidden="1">#REF!</definedName>
    <definedName name="Z_C9FB2A79_5C56_11D3_AD66_0050040A13CD_.wvu.PrintTitles" hidden="1">#REF!</definedName>
    <definedName name="Z_D62B40C2_1FA0_11D1_BBA3_080009EF765a" hidden="1">#REF!</definedName>
    <definedName name="Z_D62B40C2_1FA0_11D1_BBA3_080009EF765C_.wvu.PrintArea" hidden="1">#REF!</definedName>
    <definedName name="Z_D782F750_C0FB_11D2_B941_0050040AC228_.wvu.FilterData" localSheetId="1" hidden="1">#REF!</definedName>
    <definedName name="Z_D782F750_C0FB_11D2_B941_0050040AC228_.wvu.FilterData" localSheetId="0" hidden="1">#REF!</definedName>
    <definedName name="Z_D782F750_C0FB_11D2_B941_0050040AC228_.wvu.FilterData" hidden="1">#REF!</definedName>
    <definedName name="Z_DC379DF6_BBB3_11D2_B93F_0050040AC228_.wvu.FilterData" localSheetId="1" hidden="1">#REF!</definedName>
    <definedName name="Z_DC379DF6_BBB3_11D2_B93F_0050040AC228_.wvu.FilterData" localSheetId="0" hidden="1">#REF!</definedName>
    <definedName name="Z_DC379DF6_BBB3_11D2_B93F_0050040AC228_.wvu.FilterData" hidden="1">#REF!</definedName>
    <definedName name="Z_ED7DF65E_BB85_11D2_B93F_0050040AC228_.wvu.FilterData" localSheetId="19" hidden="1">#REF!</definedName>
    <definedName name="Z_ED7DF65E_BB85_11D2_B93F_0050040AC228_.wvu.FilterData" localSheetId="15" hidden="1">#REF!</definedName>
    <definedName name="Z_ED7DF65E_BB85_11D2_B93F_0050040AC228_.wvu.FilterData" localSheetId="17" hidden="1">#REF!</definedName>
    <definedName name="Z_ED7DF65E_BB85_11D2_B93F_0050040AC228_.wvu.FilterData" localSheetId="18" hidden="1">#REF!</definedName>
    <definedName name="Z_ED7DF65E_BB85_11D2_B93F_0050040AC228_.wvu.FilterData" localSheetId="13" hidden="1">#REF!</definedName>
    <definedName name="Z_ED7DF65E_BB85_11D2_B93F_0050040AC228_.wvu.FilterData" localSheetId="9" hidden="1">#REF!</definedName>
    <definedName name="Z_ED7DF65E_BB85_11D2_B93F_0050040AC228_.wvu.FilterData" localSheetId="11" hidden="1">#REF!</definedName>
    <definedName name="Z_ED7DF65E_BB85_11D2_B93F_0050040AC228_.wvu.FilterData" localSheetId="12" hidden="1">#REF!</definedName>
    <definedName name="Z_ED7DF65E_BB85_11D2_B93F_0050040AC228_.wvu.FilterData" localSheetId="7" hidden="1">#REF!</definedName>
    <definedName name="Z_ED7DF65E_BB85_11D2_B93F_0050040AC228_.wvu.FilterData" localSheetId="3" hidden="1">#REF!</definedName>
    <definedName name="Z_ED7DF65E_BB85_11D2_B93F_0050040AC228_.wvu.FilterData" localSheetId="5" hidden="1">#REF!</definedName>
    <definedName name="Z_ED7DF65E_BB85_11D2_B93F_0050040AC228_.wvu.FilterData" localSheetId="6" hidden="1">#REF!</definedName>
    <definedName name="Z_ED7DF65E_BB85_11D2_B93F_0050040AC228_.wvu.FilterData" hidden="1">#REF!</definedName>
    <definedName name="Z_F14718EE_5AC2_11D3_AD63_0050040A13CD_.wvu.PrintArea" localSheetId="19" hidden="1">#REF!</definedName>
    <definedName name="Z_F14718EE_5AC2_11D3_AD63_0050040A13CD_.wvu.PrintArea" localSheetId="15" hidden="1">#REF!</definedName>
    <definedName name="Z_F14718EE_5AC2_11D3_AD63_0050040A13CD_.wvu.PrintArea" localSheetId="17" hidden="1">#REF!</definedName>
    <definedName name="Z_F14718EE_5AC2_11D3_AD63_0050040A13CD_.wvu.PrintArea" localSheetId="18" hidden="1">#REF!</definedName>
    <definedName name="Z_F14718EE_5AC2_11D3_AD63_0050040A13CD_.wvu.PrintArea" localSheetId="13" hidden="1">#REF!</definedName>
    <definedName name="Z_F14718EE_5AC2_11D3_AD63_0050040A13CD_.wvu.PrintArea" localSheetId="9" hidden="1">#REF!</definedName>
    <definedName name="Z_F14718EE_5AC2_11D3_AD63_0050040A13CD_.wvu.PrintArea" localSheetId="11" hidden="1">#REF!</definedName>
    <definedName name="Z_F14718EE_5AC2_11D3_AD63_0050040A13CD_.wvu.PrintArea" localSheetId="12" hidden="1">#REF!</definedName>
    <definedName name="Z_F14718EE_5AC2_11D3_AD63_0050040A13CD_.wvu.PrintArea" localSheetId="7" hidden="1">#REF!</definedName>
    <definedName name="Z_F14718EE_5AC2_11D3_AD63_0050040A13CD_.wvu.PrintArea" localSheetId="3" hidden="1">#REF!</definedName>
    <definedName name="Z_F14718EE_5AC2_11D3_AD63_0050040A13CD_.wvu.PrintArea" localSheetId="5" hidden="1">#REF!</definedName>
    <definedName name="Z_F14718EE_5AC2_11D3_AD63_0050040A13CD_.wvu.PrintArea" localSheetId="6" hidden="1">#REF!</definedName>
    <definedName name="Z_F14718EE_5AC2_11D3_AD63_0050040A13CD_.wvu.PrintArea" hidden="1">#REF!</definedName>
    <definedName name="Z_F14718EF_5AC2_11D3_AD63_0050040A13CD_.wvu.PrintArea" localSheetId="19" hidden="1">#REF!</definedName>
    <definedName name="Z_F14718EF_5AC2_11D3_AD63_0050040A13CD_.wvu.PrintArea" localSheetId="15" hidden="1">#REF!</definedName>
    <definedName name="Z_F14718EF_5AC2_11D3_AD63_0050040A13CD_.wvu.PrintArea" localSheetId="17" hidden="1">#REF!</definedName>
    <definedName name="Z_F14718EF_5AC2_11D3_AD63_0050040A13CD_.wvu.PrintArea" localSheetId="18" hidden="1">#REF!</definedName>
    <definedName name="Z_F14718EF_5AC2_11D3_AD63_0050040A13CD_.wvu.PrintArea" localSheetId="13" hidden="1">#REF!</definedName>
    <definedName name="Z_F14718EF_5AC2_11D3_AD63_0050040A13CD_.wvu.PrintArea" localSheetId="9" hidden="1">#REF!</definedName>
    <definedName name="Z_F14718EF_5AC2_11D3_AD63_0050040A13CD_.wvu.PrintArea" localSheetId="11" hidden="1">#REF!</definedName>
    <definedName name="Z_F14718EF_5AC2_11D3_AD63_0050040A13CD_.wvu.PrintArea" localSheetId="12" hidden="1">#REF!</definedName>
    <definedName name="Z_F14718EF_5AC2_11D3_AD63_0050040A13CD_.wvu.PrintArea" localSheetId="7" hidden="1">#REF!</definedName>
    <definedName name="Z_F14718EF_5AC2_11D3_AD63_0050040A13CD_.wvu.PrintArea" localSheetId="3" hidden="1">#REF!</definedName>
    <definedName name="Z_F14718EF_5AC2_11D3_AD63_0050040A13CD_.wvu.PrintArea" localSheetId="5" hidden="1">#REF!</definedName>
    <definedName name="Z_F14718EF_5AC2_11D3_AD63_0050040A13CD_.wvu.PrintArea" localSheetId="6" hidden="1">#REF!</definedName>
    <definedName name="Z_F14718EF_5AC2_11D3_AD63_0050040A13CD_.wvu.PrintArea" hidden="1">#REF!</definedName>
    <definedName name="Z_F14718F1_5AC2_11D3_AD63_0050040A13CD_.wvu.PrintArea" localSheetId="19" hidden="1">#REF!</definedName>
    <definedName name="Z_F14718F1_5AC2_11D3_AD63_0050040A13CD_.wvu.PrintArea" localSheetId="15" hidden="1">#REF!</definedName>
    <definedName name="Z_F14718F1_5AC2_11D3_AD63_0050040A13CD_.wvu.PrintArea" localSheetId="18" hidden="1">#REF!</definedName>
    <definedName name="Z_F14718F1_5AC2_11D3_AD63_0050040A13CD_.wvu.PrintArea" localSheetId="13" hidden="1">#REF!</definedName>
    <definedName name="Z_F14718F1_5AC2_11D3_AD63_0050040A13CD_.wvu.PrintArea" localSheetId="9" hidden="1">#REF!</definedName>
    <definedName name="Z_F14718F1_5AC2_11D3_AD63_0050040A13CD_.wvu.PrintArea" localSheetId="12" hidden="1">#REF!</definedName>
    <definedName name="Z_F14718F1_5AC2_11D3_AD63_0050040A13CD_.wvu.PrintArea" localSheetId="7" hidden="1">#REF!</definedName>
    <definedName name="Z_F14718F1_5AC2_11D3_AD63_0050040A13CD_.wvu.PrintArea" localSheetId="3" hidden="1">#REF!</definedName>
    <definedName name="Z_F14718F1_5AC2_11D3_AD63_0050040A13CD_.wvu.PrintArea" localSheetId="6" hidden="1">#REF!</definedName>
    <definedName name="Z_F14718F1_5AC2_11D3_AD63_0050040A13CD_.wvu.PrintArea" hidden="1">#REF!</definedName>
    <definedName name="Z_F14718F2_5AC2_11D3_AD63_0050040A13CD_.wvu.PrintArea" localSheetId="19" hidden="1">#REF!</definedName>
    <definedName name="Z_F14718F2_5AC2_11D3_AD63_0050040A13CD_.wvu.PrintArea" localSheetId="15" hidden="1">#REF!</definedName>
    <definedName name="Z_F14718F2_5AC2_11D3_AD63_0050040A13CD_.wvu.PrintArea" localSheetId="18" hidden="1">#REF!</definedName>
    <definedName name="Z_F14718F2_5AC2_11D3_AD63_0050040A13CD_.wvu.PrintArea" localSheetId="13" hidden="1">#REF!</definedName>
    <definedName name="Z_F14718F2_5AC2_11D3_AD63_0050040A13CD_.wvu.PrintArea" localSheetId="9" hidden="1">#REF!</definedName>
    <definedName name="Z_F14718F2_5AC2_11D3_AD63_0050040A13CD_.wvu.PrintArea" localSheetId="12" hidden="1">#REF!</definedName>
    <definedName name="Z_F14718F2_5AC2_11D3_AD63_0050040A13CD_.wvu.PrintArea" localSheetId="7" hidden="1">#REF!</definedName>
    <definedName name="Z_F14718F2_5AC2_11D3_AD63_0050040A13CD_.wvu.PrintArea" localSheetId="3" hidden="1">#REF!</definedName>
    <definedName name="Z_F14718F2_5AC2_11D3_AD63_0050040A13CD_.wvu.PrintArea" localSheetId="6" hidden="1">#REF!</definedName>
    <definedName name="Z_F14718F2_5AC2_11D3_AD63_0050040A13CD_.wvu.PrintArea" hidden="1">#REF!</definedName>
    <definedName name="Z_F14718F3_5AC2_11D3_AD63_0050040A13CD_.wvu.PrintArea" localSheetId="19" hidden="1">#REF!</definedName>
    <definedName name="Z_F14718F3_5AC2_11D3_AD63_0050040A13CD_.wvu.PrintArea" localSheetId="15" hidden="1">#REF!</definedName>
    <definedName name="Z_F14718F3_5AC2_11D3_AD63_0050040A13CD_.wvu.PrintArea" localSheetId="18" hidden="1">#REF!</definedName>
    <definedName name="Z_F14718F3_5AC2_11D3_AD63_0050040A13CD_.wvu.PrintArea" localSheetId="13" hidden="1">#REF!</definedName>
    <definedName name="Z_F14718F3_5AC2_11D3_AD63_0050040A13CD_.wvu.PrintArea" localSheetId="9" hidden="1">#REF!</definedName>
    <definedName name="Z_F14718F3_5AC2_11D3_AD63_0050040A13CD_.wvu.PrintArea" localSheetId="12" hidden="1">#REF!</definedName>
    <definedName name="Z_F14718F3_5AC2_11D3_AD63_0050040A13CD_.wvu.PrintArea" localSheetId="7" hidden="1">#REF!</definedName>
    <definedName name="Z_F14718F3_5AC2_11D3_AD63_0050040A13CD_.wvu.PrintArea" localSheetId="3" hidden="1">#REF!</definedName>
    <definedName name="Z_F14718F3_5AC2_11D3_AD63_0050040A13CD_.wvu.PrintArea" localSheetId="6" hidden="1">#REF!</definedName>
    <definedName name="Z_F14718F3_5AC2_11D3_AD63_0050040A13CD_.wvu.PrintArea" hidden="1">#REF!</definedName>
    <definedName name="Z_F14718F5_5AC2_11D3_AD63_0050040A13CD_.wvu.PrintArea" localSheetId="19" hidden="1">#REF!</definedName>
    <definedName name="Z_F14718F5_5AC2_11D3_AD63_0050040A13CD_.wvu.PrintArea" localSheetId="15" hidden="1">#REF!</definedName>
    <definedName name="Z_F14718F5_5AC2_11D3_AD63_0050040A13CD_.wvu.PrintArea" localSheetId="18" hidden="1">#REF!</definedName>
    <definedName name="Z_F14718F5_5AC2_11D3_AD63_0050040A13CD_.wvu.PrintArea" localSheetId="13" hidden="1">#REF!</definedName>
    <definedName name="Z_F14718F5_5AC2_11D3_AD63_0050040A13CD_.wvu.PrintArea" localSheetId="9" hidden="1">#REF!</definedName>
    <definedName name="Z_F14718F5_5AC2_11D3_AD63_0050040A13CD_.wvu.PrintArea" localSheetId="12" hidden="1">#REF!</definedName>
    <definedName name="Z_F14718F5_5AC2_11D3_AD63_0050040A13CD_.wvu.PrintArea" localSheetId="7" hidden="1">#REF!</definedName>
    <definedName name="Z_F14718F5_5AC2_11D3_AD63_0050040A13CD_.wvu.PrintArea" localSheetId="3" hidden="1">#REF!</definedName>
    <definedName name="Z_F14718F5_5AC2_11D3_AD63_0050040A13CD_.wvu.PrintArea" localSheetId="6" hidden="1">#REF!</definedName>
    <definedName name="Z_F14718F5_5AC2_11D3_AD63_0050040A13CD_.wvu.PrintArea" hidden="1">#REF!</definedName>
    <definedName name="Z_F1471909_5AC2_11D3_AD63_0050040A13CD_.wvu.PrintArea" localSheetId="19" hidden="1">#REF!</definedName>
    <definedName name="Z_F1471909_5AC2_11D3_AD63_0050040A13CD_.wvu.PrintArea" localSheetId="15" hidden="1">#REF!</definedName>
    <definedName name="Z_F1471909_5AC2_11D3_AD63_0050040A13CD_.wvu.PrintArea" localSheetId="18" hidden="1">#REF!</definedName>
    <definedName name="Z_F1471909_5AC2_11D3_AD63_0050040A13CD_.wvu.PrintArea" localSheetId="13" hidden="1">#REF!</definedName>
    <definedName name="Z_F1471909_5AC2_11D3_AD63_0050040A13CD_.wvu.PrintArea" localSheetId="9" hidden="1">#REF!</definedName>
    <definedName name="Z_F1471909_5AC2_11D3_AD63_0050040A13CD_.wvu.PrintArea" localSheetId="12" hidden="1">#REF!</definedName>
    <definedName name="Z_F1471909_5AC2_11D3_AD63_0050040A13CD_.wvu.PrintArea" localSheetId="7" hidden="1">#REF!</definedName>
    <definedName name="Z_F1471909_5AC2_11D3_AD63_0050040A13CD_.wvu.PrintArea" localSheetId="3" hidden="1">#REF!</definedName>
    <definedName name="Z_F1471909_5AC2_11D3_AD63_0050040A13CD_.wvu.PrintArea" localSheetId="6" hidden="1">#REF!</definedName>
    <definedName name="Z_F1471909_5AC2_11D3_AD63_0050040A13CD_.wvu.PrintArea" hidden="1">#REF!</definedName>
    <definedName name="Z_F1471909_5AC2_11D3_AD63_0050040A13CD_.wvu.PrintTitles" localSheetId="19" hidden="1">#REF!</definedName>
    <definedName name="Z_F1471909_5AC2_11D3_AD63_0050040A13CD_.wvu.PrintTitles" localSheetId="15" hidden="1">#REF!</definedName>
    <definedName name="Z_F1471909_5AC2_11D3_AD63_0050040A13CD_.wvu.PrintTitles" localSheetId="18" hidden="1">#REF!</definedName>
    <definedName name="Z_F1471909_5AC2_11D3_AD63_0050040A13CD_.wvu.PrintTitles" localSheetId="13" hidden="1">#REF!</definedName>
    <definedName name="Z_F1471909_5AC2_11D3_AD63_0050040A13CD_.wvu.PrintTitles" localSheetId="9" hidden="1">#REF!</definedName>
    <definedName name="Z_F1471909_5AC2_11D3_AD63_0050040A13CD_.wvu.PrintTitles" localSheetId="12" hidden="1">#REF!</definedName>
    <definedName name="Z_F1471909_5AC2_11D3_AD63_0050040A13CD_.wvu.PrintTitles" localSheetId="7" hidden="1">#REF!</definedName>
    <definedName name="Z_F1471909_5AC2_11D3_AD63_0050040A13CD_.wvu.PrintTitles" localSheetId="3" hidden="1">#REF!</definedName>
    <definedName name="Z_F1471909_5AC2_11D3_AD63_0050040A13CD_.wvu.PrintTitles" localSheetId="6" hidden="1">#REF!</definedName>
    <definedName name="Z_F1471909_5AC2_11D3_AD63_0050040A13CD_.wvu.PrintTitles" hidden="1">#REF!</definedName>
    <definedName name="Z_F147190A_5AC2_11D3_AD63_0050040A13CD_.wvu.PrintArea" localSheetId="19" hidden="1">#REF!</definedName>
    <definedName name="Z_F147190A_5AC2_11D3_AD63_0050040A13CD_.wvu.PrintArea" localSheetId="15" hidden="1">#REF!</definedName>
    <definedName name="Z_F147190A_5AC2_11D3_AD63_0050040A13CD_.wvu.PrintArea" localSheetId="18" hidden="1">#REF!</definedName>
    <definedName name="Z_F147190A_5AC2_11D3_AD63_0050040A13CD_.wvu.PrintArea" localSheetId="13" hidden="1">#REF!</definedName>
    <definedName name="Z_F147190A_5AC2_11D3_AD63_0050040A13CD_.wvu.PrintArea" localSheetId="9" hidden="1">#REF!</definedName>
    <definedName name="Z_F147190A_5AC2_11D3_AD63_0050040A13CD_.wvu.PrintArea" localSheetId="12" hidden="1">#REF!</definedName>
    <definedName name="Z_F147190A_5AC2_11D3_AD63_0050040A13CD_.wvu.PrintArea" localSheetId="7" hidden="1">#REF!</definedName>
    <definedName name="Z_F147190A_5AC2_11D3_AD63_0050040A13CD_.wvu.PrintArea" localSheetId="3" hidden="1">#REF!</definedName>
    <definedName name="Z_F147190A_5AC2_11D3_AD63_0050040A13CD_.wvu.PrintArea" localSheetId="6" hidden="1">#REF!</definedName>
    <definedName name="Z_F147190A_5AC2_11D3_AD63_0050040A13CD_.wvu.PrintArea" hidden="1">#REF!</definedName>
    <definedName name="Z_F147190A_5AC2_11D3_AD63_0050040A13CD_.wvu.PrintTitles" localSheetId="19" hidden="1">#REF!</definedName>
    <definedName name="Z_F147190A_5AC2_11D3_AD63_0050040A13CD_.wvu.PrintTitles" localSheetId="15" hidden="1">#REF!</definedName>
    <definedName name="Z_F147190A_5AC2_11D3_AD63_0050040A13CD_.wvu.PrintTitles" localSheetId="18" hidden="1">#REF!</definedName>
    <definedName name="Z_F147190A_5AC2_11D3_AD63_0050040A13CD_.wvu.PrintTitles" localSheetId="13" hidden="1">#REF!</definedName>
    <definedName name="Z_F147190A_5AC2_11D3_AD63_0050040A13CD_.wvu.PrintTitles" localSheetId="9" hidden="1">#REF!</definedName>
    <definedName name="Z_F147190A_5AC2_11D3_AD63_0050040A13CD_.wvu.PrintTitles" localSheetId="12" hidden="1">#REF!</definedName>
    <definedName name="Z_F147190A_5AC2_11D3_AD63_0050040A13CD_.wvu.PrintTitles" localSheetId="7" hidden="1">#REF!</definedName>
    <definedName name="Z_F147190A_5AC2_11D3_AD63_0050040A13CD_.wvu.PrintTitles" localSheetId="3" hidden="1">#REF!</definedName>
    <definedName name="Z_F147190A_5AC2_11D3_AD63_0050040A13CD_.wvu.PrintTitles" localSheetId="6" hidden="1">#REF!</definedName>
    <definedName name="Z_F147190A_5AC2_11D3_AD63_0050040A13CD_.wvu.PrintTitles" hidden="1">#REF!</definedName>
    <definedName name="Z_F147190C_5AC2_11D3_AD63_0050040A13CD_.wvu.PrintArea" localSheetId="19" hidden="1">#REF!</definedName>
    <definedName name="Z_F147190C_5AC2_11D3_AD63_0050040A13CD_.wvu.PrintArea" localSheetId="15" hidden="1">#REF!</definedName>
    <definedName name="Z_F147190C_5AC2_11D3_AD63_0050040A13CD_.wvu.PrintArea" localSheetId="18" hidden="1">#REF!</definedName>
    <definedName name="Z_F147190C_5AC2_11D3_AD63_0050040A13CD_.wvu.PrintArea" localSheetId="13" hidden="1">#REF!</definedName>
    <definedName name="Z_F147190C_5AC2_11D3_AD63_0050040A13CD_.wvu.PrintArea" localSheetId="9" hidden="1">#REF!</definedName>
    <definedName name="Z_F147190C_5AC2_11D3_AD63_0050040A13CD_.wvu.PrintArea" localSheetId="12" hidden="1">#REF!</definedName>
    <definedName name="Z_F147190C_5AC2_11D3_AD63_0050040A13CD_.wvu.PrintArea" localSheetId="7" hidden="1">#REF!</definedName>
    <definedName name="Z_F147190C_5AC2_11D3_AD63_0050040A13CD_.wvu.PrintArea" localSheetId="3" hidden="1">#REF!</definedName>
    <definedName name="Z_F147190C_5AC2_11D3_AD63_0050040A13CD_.wvu.PrintArea" localSheetId="6" hidden="1">#REF!</definedName>
    <definedName name="Z_F147190C_5AC2_11D3_AD63_0050040A13CD_.wvu.PrintArea" hidden="1">#REF!</definedName>
    <definedName name="Z_F147190C_5AC2_11D3_AD63_0050040A13CD_.wvu.PrintTitles" localSheetId="19" hidden="1">#REF!</definedName>
    <definedName name="Z_F147190C_5AC2_11D3_AD63_0050040A13CD_.wvu.PrintTitles" localSheetId="15" hidden="1">#REF!</definedName>
    <definedName name="Z_F147190C_5AC2_11D3_AD63_0050040A13CD_.wvu.PrintTitles" localSheetId="18" hidden="1">#REF!</definedName>
    <definedName name="Z_F147190C_5AC2_11D3_AD63_0050040A13CD_.wvu.PrintTitles" localSheetId="13" hidden="1">#REF!</definedName>
    <definedName name="Z_F147190C_5AC2_11D3_AD63_0050040A13CD_.wvu.PrintTitles" localSheetId="9" hidden="1">#REF!</definedName>
    <definedName name="Z_F147190C_5AC2_11D3_AD63_0050040A13CD_.wvu.PrintTitles" localSheetId="12" hidden="1">#REF!</definedName>
    <definedName name="Z_F147190C_5AC2_11D3_AD63_0050040A13CD_.wvu.PrintTitles" localSheetId="7" hidden="1">#REF!</definedName>
    <definedName name="Z_F147190C_5AC2_11D3_AD63_0050040A13CD_.wvu.PrintTitles" localSheetId="3" hidden="1">#REF!</definedName>
    <definedName name="Z_F147190C_5AC2_11D3_AD63_0050040A13CD_.wvu.PrintTitles" localSheetId="6" hidden="1">#REF!</definedName>
    <definedName name="Z_F147190C_5AC2_11D3_AD63_0050040A13CD_.wvu.PrintTitles" hidden="1">#REF!</definedName>
    <definedName name="Z_F147190D_5AC2_11D3_AD63_0050040A13CD_.wvu.PrintArea" localSheetId="19" hidden="1">#REF!</definedName>
    <definedName name="Z_F147190D_5AC2_11D3_AD63_0050040A13CD_.wvu.PrintArea" localSheetId="15" hidden="1">#REF!</definedName>
    <definedName name="Z_F147190D_5AC2_11D3_AD63_0050040A13CD_.wvu.PrintArea" localSheetId="18" hidden="1">#REF!</definedName>
    <definedName name="Z_F147190D_5AC2_11D3_AD63_0050040A13CD_.wvu.PrintArea" localSheetId="13" hidden="1">#REF!</definedName>
    <definedName name="Z_F147190D_5AC2_11D3_AD63_0050040A13CD_.wvu.PrintArea" localSheetId="9" hidden="1">#REF!</definedName>
    <definedName name="Z_F147190D_5AC2_11D3_AD63_0050040A13CD_.wvu.PrintArea" localSheetId="12" hidden="1">#REF!</definedName>
    <definedName name="Z_F147190D_5AC2_11D3_AD63_0050040A13CD_.wvu.PrintArea" localSheetId="7" hidden="1">#REF!</definedName>
    <definedName name="Z_F147190D_5AC2_11D3_AD63_0050040A13CD_.wvu.PrintArea" localSheetId="3" hidden="1">#REF!</definedName>
    <definedName name="Z_F147190D_5AC2_11D3_AD63_0050040A13CD_.wvu.PrintArea" localSheetId="6" hidden="1">#REF!</definedName>
    <definedName name="Z_F147190D_5AC2_11D3_AD63_0050040A13CD_.wvu.PrintArea" hidden="1">#REF!</definedName>
    <definedName name="Z_F147190D_5AC2_11D3_AD63_0050040A13CD_.wvu.PrintTitles" localSheetId="19" hidden="1">#REF!</definedName>
    <definedName name="Z_F147190D_5AC2_11D3_AD63_0050040A13CD_.wvu.PrintTitles" localSheetId="15" hidden="1">#REF!</definedName>
    <definedName name="Z_F147190D_5AC2_11D3_AD63_0050040A13CD_.wvu.PrintTitles" localSheetId="18" hidden="1">#REF!</definedName>
    <definedName name="Z_F147190D_5AC2_11D3_AD63_0050040A13CD_.wvu.PrintTitles" localSheetId="13" hidden="1">#REF!</definedName>
    <definedName name="Z_F147190D_5AC2_11D3_AD63_0050040A13CD_.wvu.PrintTitles" localSheetId="9" hidden="1">#REF!</definedName>
    <definedName name="Z_F147190D_5AC2_11D3_AD63_0050040A13CD_.wvu.PrintTitles" localSheetId="12" hidden="1">#REF!</definedName>
    <definedName name="Z_F147190D_5AC2_11D3_AD63_0050040A13CD_.wvu.PrintTitles" localSheetId="7" hidden="1">#REF!</definedName>
    <definedName name="Z_F147190D_5AC2_11D3_AD63_0050040A13CD_.wvu.PrintTitles" localSheetId="3" hidden="1">#REF!</definedName>
    <definedName name="Z_F147190D_5AC2_11D3_AD63_0050040A13CD_.wvu.PrintTitles" localSheetId="6" hidden="1">#REF!</definedName>
    <definedName name="Z_F147190D_5AC2_11D3_AD63_0050040A13CD_.wvu.PrintTitles" hidden="1">#REF!</definedName>
    <definedName name="Z_F147190E_5AC2_11D3_AD63_0050040A13CD_.wvu.PrintArea" localSheetId="19" hidden="1">#REF!</definedName>
    <definedName name="Z_F147190E_5AC2_11D3_AD63_0050040A13CD_.wvu.PrintArea" localSheetId="15" hidden="1">#REF!</definedName>
    <definedName name="Z_F147190E_5AC2_11D3_AD63_0050040A13CD_.wvu.PrintArea" localSheetId="18" hidden="1">#REF!</definedName>
    <definedName name="Z_F147190E_5AC2_11D3_AD63_0050040A13CD_.wvu.PrintArea" localSheetId="13" hidden="1">#REF!</definedName>
    <definedName name="Z_F147190E_5AC2_11D3_AD63_0050040A13CD_.wvu.PrintArea" localSheetId="9" hidden="1">#REF!</definedName>
    <definedName name="Z_F147190E_5AC2_11D3_AD63_0050040A13CD_.wvu.PrintArea" localSheetId="12" hidden="1">#REF!</definedName>
    <definedName name="Z_F147190E_5AC2_11D3_AD63_0050040A13CD_.wvu.PrintArea" localSheetId="7" hidden="1">#REF!</definedName>
    <definedName name="Z_F147190E_5AC2_11D3_AD63_0050040A13CD_.wvu.PrintArea" localSheetId="3" hidden="1">#REF!</definedName>
    <definedName name="Z_F147190E_5AC2_11D3_AD63_0050040A13CD_.wvu.PrintArea" localSheetId="6" hidden="1">#REF!</definedName>
    <definedName name="Z_F147190E_5AC2_11D3_AD63_0050040A13CD_.wvu.PrintArea" hidden="1">#REF!</definedName>
    <definedName name="Z_F147190E_5AC2_11D3_AD63_0050040A13CD_.wvu.PrintTitles" localSheetId="19" hidden="1">#REF!</definedName>
    <definedName name="Z_F147190E_5AC2_11D3_AD63_0050040A13CD_.wvu.PrintTitles" localSheetId="15" hidden="1">#REF!</definedName>
    <definedName name="Z_F147190E_5AC2_11D3_AD63_0050040A13CD_.wvu.PrintTitles" localSheetId="18" hidden="1">#REF!</definedName>
    <definedName name="Z_F147190E_5AC2_11D3_AD63_0050040A13CD_.wvu.PrintTitles" localSheetId="13" hidden="1">#REF!</definedName>
    <definedName name="Z_F147190E_5AC2_11D3_AD63_0050040A13CD_.wvu.PrintTitles" localSheetId="9" hidden="1">#REF!</definedName>
    <definedName name="Z_F147190E_5AC2_11D3_AD63_0050040A13CD_.wvu.PrintTitles" localSheetId="12" hidden="1">#REF!</definedName>
    <definedName name="Z_F147190E_5AC2_11D3_AD63_0050040A13CD_.wvu.PrintTitles" localSheetId="7" hidden="1">#REF!</definedName>
    <definedName name="Z_F147190E_5AC2_11D3_AD63_0050040A13CD_.wvu.PrintTitles" localSheetId="3" hidden="1">#REF!</definedName>
    <definedName name="Z_F147190E_5AC2_11D3_AD63_0050040A13CD_.wvu.PrintTitles" localSheetId="6" hidden="1">#REF!</definedName>
    <definedName name="Z_F147190E_5AC2_11D3_AD63_0050040A13CD_.wvu.PrintTitles" hidden="1">#REF!</definedName>
    <definedName name="Z_F1471910_5AC2_11D3_AD63_0050040A13CD_.wvu.PrintArea" localSheetId="19" hidden="1">#REF!</definedName>
    <definedName name="Z_F1471910_5AC2_11D3_AD63_0050040A13CD_.wvu.PrintArea" localSheetId="15" hidden="1">#REF!</definedName>
    <definedName name="Z_F1471910_5AC2_11D3_AD63_0050040A13CD_.wvu.PrintArea" localSheetId="18" hidden="1">#REF!</definedName>
    <definedName name="Z_F1471910_5AC2_11D3_AD63_0050040A13CD_.wvu.PrintArea" localSheetId="13" hidden="1">#REF!</definedName>
    <definedName name="Z_F1471910_5AC2_11D3_AD63_0050040A13CD_.wvu.PrintArea" localSheetId="9" hidden="1">#REF!</definedName>
    <definedName name="Z_F1471910_5AC2_11D3_AD63_0050040A13CD_.wvu.PrintArea" localSheetId="12" hidden="1">#REF!</definedName>
    <definedName name="Z_F1471910_5AC2_11D3_AD63_0050040A13CD_.wvu.PrintArea" localSheetId="7" hidden="1">#REF!</definedName>
    <definedName name="Z_F1471910_5AC2_11D3_AD63_0050040A13CD_.wvu.PrintArea" localSheetId="3" hidden="1">#REF!</definedName>
    <definedName name="Z_F1471910_5AC2_11D3_AD63_0050040A13CD_.wvu.PrintArea" localSheetId="6" hidden="1">#REF!</definedName>
    <definedName name="Z_F1471910_5AC2_11D3_AD63_0050040A13CD_.wvu.PrintArea" hidden="1">#REF!</definedName>
    <definedName name="Z_F1471910_5AC2_11D3_AD63_0050040A13CD_.wvu.PrintTitles" localSheetId="19" hidden="1">#REF!</definedName>
    <definedName name="Z_F1471910_5AC2_11D3_AD63_0050040A13CD_.wvu.PrintTitles" localSheetId="15" hidden="1">#REF!</definedName>
    <definedName name="Z_F1471910_5AC2_11D3_AD63_0050040A13CD_.wvu.PrintTitles" localSheetId="18" hidden="1">#REF!</definedName>
    <definedName name="Z_F1471910_5AC2_11D3_AD63_0050040A13CD_.wvu.PrintTitles" localSheetId="13" hidden="1">#REF!</definedName>
    <definedName name="Z_F1471910_5AC2_11D3_AD63_0050040A13CD_.wvu.PrintTitles" localSheetId="9" hidden="1">#REF!</definedName>
    <definedName name="Z_F1471910_5AC2_11D3_AD63_0050040A13CD_.wvu.PrintTitles" localSheetId="12" hidden="1">#REF!</definedName>
    <definedName name="Z_F1471910_5AC2_11D3_AD63_0050040A13CD_.wvu.PrintTitles" localSheetId="7" hidden="1">#REF!</definedName>
    <definedName name="Z_F1471910_5AC2_11D3_AD63_0050040A13CD_.wvu.PrintTitles" localSheetId="3" hidden="1">#REF!</definedName>
    <definedName name="Z_F1471910_5AC2_11D3_AD63_0050040A13CD_.wvu.PrintTitles" localSheetId="6" hidden="1">#REF!</definedName>
    <definedName name="Z_F1471910_5AC2_11D3_AD63_0050040A13CD_.wvu.PrintTitles" hidden="1">#REF!</definedName>
    <definedName name="Z_F1471912_5AC2_11D3_AD63_0050040A13CD_.wvu.PrintArea" localSheetId="19" hidden="1">#REF!</definedName>
    <definedName name="Z_F1471912_5AC2_11D3_AD63_0050040A13CD_.wvu.PrintArea" localSheetId="15" hidden="1">#REF!</definedName>
    <definedName name="Z_F1471912_5AC2_11D3_AD63_0050040A13CD_.wvu.PrintArea" localSheetId="18" hidden="1">#REF!</definedName>
    <definedName name="Z_F1471912_5AC2_11D3_AD63_0050040A13CD_.wvu.PrintArea" localSheetId="13" hidden="1">#REF!</definedName>
    <definedName name="Z_F1471912_5AC2_11D3_AD63_0050040A13CD_.wvu.PrintArea" localSheetId="9" hidden="1">#REF!</definedName>
    <definedName name="Z_F1471912_5AC2_11D3_AD63_0050040A13CD_.wvu.PrintArea" localSheetId="12" hidden="1">#REF!</definedName>
    <definedName name="Z_F1471912_5AC2_11D3_AD63_0050040A13CD_.wvu.PrintArea" localSheetId="7" hidden="1">#REF!</definedName>
    <definedName name="Z_F1471912_5AC2_11D3_AD63_0050040A13CD_.wvu.PrintArea" localSheetId="3" hidden="1">#REF!</definedName>
    <definedName name="Z_F1471912_5AC2_11D3_AD63_0050040A13CD_.wvu.PrintArea" localSheetId="6" hidden="1">#REF!</definedName>
    <definedName name="Z_F1471912_5AC2_11D3_AD63_0050040A13CD_.wvu.PrintArea" hidden="1">#REF!</definedName>
    <definedName name="Z_F1471912_5AC2_11D3_AD63_0050040A13CD_.wvu.PrintTitles" localSheetId="19" hidden="1">#REF!</definedName>
    <definedName name="Z_F1471912_5AC2_11D3_AD63_0050040A13CD_.wvu.PrintTitles" localSheetId="15" hidden="1">#REF!</definedName>
    <definedName name="Z_F1471912_5AC2_11D3_AD63_0050040A13CD_.wvu.PrintTitles" localSheetId="18" hidden="1">#REF!</definedName>
    <definedName name="Z_F1471912_5AC2_11D3_AD63_0050040A13CD_.wvu.PrintTitles" localSheetId="13" hidden="1">#REF!</definedName>
    <definedName name="Z_F1471912_5AC2_11D3_AD63_0050040A13CD_.wvu.PrintTitles" localSheetId="9" hidden="1">#REF!</definedName>
    <definedName name="Z_F1471912_5AC2_11D3_AD63_0050040A13CD_.wvu.PrintTitles" localSheetId="12" hidden="1">#REF!</definedName>
    <definedName name="Z_F1471912_5AC2_11D3_AD63_0050040A13CD_.wvu.PrintTitles" localSheetId="7" hidden="1">#REF!</definedName>
    <definedName name="Z_F1471912_5AC2_11D3_AD63_0050040A13CD_.wvu.PrintTitles" localSheetId="3" hidden="1">#REF!</definedName>
    <definedName name="Z_F1471912_5AC2_11D3_AD63_0050040A13CD_.wvu.PrintTitles" localSheetId="6" hidden="1">#REF!</definedName>
    <definedName name="Z_F1471912_5AC2_11D3_AD63_0050040A13CD_.wvu.PrintTitles" hidden="1">#REF!</definedName>
    <definedName name="Z_F1471913_5AC2_11D3_AD63_0050040A13CD_.wvu.PrintArea" localSheetId="19" hidden="1">#REF!</definedName>
    <definedName name="Z_F1471913_5AC2_11D3_AD63_0050040A13CD_.wvu.PrintArea" localSheetId="15" hidden="1">#REF!</definedName>
    <definedName name="Z_F1471913_5AC2_11D3_AD63_0050040A13CD_.wvu.PrintArea" localSheetId="18" hidden="1">#REF!</definedName>
    <definedName name="Z_F1471913_5AC2_11D3_AD63_0050040A13CD_.wvu.PrintArea" localSheetId="13" hidden="1">#REF!</definedName>
    <definedName name="Z_F1471913_5AC2_11D3_AD63_0050040A13CD_.wvu.PrintArea" localSheetId="9" hidden="1">#REF!</definedName>
    <definedName name="Z_F1471913_5AC2_11D3_AD63_0050040A13CD_.wvu.PrintArea" localSheetId="12" hidden="1">#REF!</definedName>
    <definedName name="Z_F1471913_5AC2_11D3_AD63_0050040A13CD_.wvu.PrintArea" localSheetId="7" hidden="1">#REF!</definedName>
    <definedName name="Z_F1471913_5AC2_11D3_AD63_0050040A13CD_.wvu.PrintArea" localSheetId="3" hidden="1">#REF!</definedName>
    <definedName name="Z_F1471913_5AC2_11D3_AD63_0050040A13CD_.wvu.PrintArea" localSheetId="6" hidden="1">#REF!</definedName>
    <definedName name="Z_F1471913_5AC2_11D3_AD63_0050040A13CD_.wvu.PrintArea" hidden="1">#REF!</definedName>
    <definedName name="Z_F1471913_5AC2_11D3_AD63_0050040A13CD_.wvu.PrintTitles" localSheetId="19" hidden="1">#REF!</definedName>
    <definedName name="Z_F1471913_5AC2_11D3_AD63_0050040A13CD_.wvu.PrintTitles" localSheetId="15" hidden="1">#REF!</definedName>
    <definedName name="Z_F1471913_5AC2_11D3_AD63_0050040A13CD_.wvu.PrintTitles" localSheetId="18" hidden="1">#REF!</definedName>
    <definedName name="Z_F1471913_5AC2_11D3_AD63_0050040A13CD_.wvu.PrintTitles" localSheetId="13" hidden="1">#REF!</definedName>
    <definedName name="Z_F1471913_5AC2_11D3_AD63_0050040A13CD_.wvu.PrintTitles" localSheetId="9" hidden="1">#REF!</definedName>
    <definedName name="Z_F1471913_5AC2_11D3_AD63_0050040A13CD_.wvu.PrintTitles" localSheetId="12" hidden="1">#REF!</definedName>
    <definedName name="Z_F1471913_5AC2_11D3_AD63_0050040A13CD_.wvu.PrintTitles" localSheetId="7" hidden="1">#REF!</definedName>
    <definedName name="Z_F1471913_5AC2_11D3_AD63_0050040A13CD_.wvu.PrintTitles" localSheetId="3" hidden="1">#REF!</definedName>
    <definedName name="Z_F1471913_5AC2_11D3_AD63_0050040A13CD_.wvu.PrintTitles" localSheetId="6" hidden="1">#REF!</definedName>
    <definedName name="Z_F1471913_5AC2_11D3_AD63_0050040A13CD_.wvu.PrintTitles" hidden="1">#REF!</definedName>
    <definedName name="Z_F1471915_5AC2_11D3_AD63_0050040A13CD_.wvu.PrintArea" localSheetId="19" hidden="1">#REF!</definedName>
    <definedName name="Z_F1471915_5AC2_11D3_AD63_0050040A13CD_.wvu.PrintArea" localSheetId="15" hidden="1">#REF!</definedName>
    <definedName name="Z_F1471915_5AC2_11D3_AD63_0050040A13CD_.wvu.PrintArea" localSheetId="18" hidden="1">#REF!</definedName>
    <definedName name="Z_F1471915_5AC2_11D3_AD63_0050040A13CD_.wvu.PrintArea" localSheetId="13" hidden="1">#REF!</definedName>
    <definedName name="Z_F1471915_5AC2_11D3_AD63_0050040A13CD_.wvu.PrintArea" localSheetId="9" hidden="1">#REF!</definedName>
    <definedName name="Z_F1471915_5AC2_11D3_AD63_0050040A13CD_.wvu.PrintArea" localSheetId="12" hidden="1">#REF!</definedName>
    <definedName name="Z_F1471915_5AC2_11D3_AD63_0050040A13CD_.wvu.PrintArea" localSheetId="7" hidden="1">#REF!</definedName>
    <definedName name="Z_F1471915_5AC2_11D3_AD63_0050040A13CD_.wvu.PrintArea" localSheetId="3" hidden="1">#REF!</definedName>
    <definedName name="Z_F1471915_5AC2_11D3_AD63_0050040A13CD_.wvu.PrintArea" localSheetId="6" hidden="1">#REF!</definedName>
    <definedName name="Z_F1471915_5AC2_11D3_AD63_0050040A13CD_.wvu.PrintArea" hidden="1">#REF!</definedName>
    <definedName name="Z_F1471915_5AC2_11D3_AD63_0050040A13CD_.wvu.PrintTitles" localSheetId="19" hidden="1">#REF!</definedName>
    <definedName name="Z_F1471915_5AC2_11D3_AD63_0050040A13CD_.wvu.PrintTitles" localSheetId="15" hidden="1">#REF!</definedName>
    <definedName name="Z_F1471915_5AC2_11D3_AD63_0050040A13CD_.wvu.PrintTitles" localSheetId="18" hidden="1">#REF!</definedName>
    <definedName name="Z_F1471915_5AC2_11D3_AD63_0050040A13CD_.wvu.PrintTitles" localSheetId="13" hidden="1">#REF!</definedName>
    <definedName name="Z_F1471915_5AC2_11D3_AD63_0050040A13CD_.wvu.PrintTitles" localSheetId="9" hidden="1">#REF!</definedName>
    <definedName name="Z_F1471915_5AC2_11D3_AD63_0050040A13CD_.wvu.PrintTitles" localSheetId="12" hidden="1">#REF!</definedName>
    <definedName name="Z_F1471915_5AC2_11D3_AD63_0050040A13CD_.wvu.PrintTitles" localSheetId="7" hidden="1">#REF!</definedName>
    <definedName name="Z_F1471915_5AC2_11D3_AD63_0050040A13CD_.wvu.PrintTitles" localSheetId="3" hidden="1">#REF!</definedName>
    <definedName name="Z_F1471915_5AC2_11D3_AD63_0050040A13CD_.wvu.PrintTitles" localSheetId="6" hidden="1">#REF!</definedName>
    <definedName name="Z_F1471915_5AC2_11D3_AD63_0050040A13CD_.wvu.PrintTitles" hidden="1">#REF!</definedName>
    <definedName name="Z_F1471916_5AC2_11D3_AD63_0050040A13CD_.wvu.PrintArea" localSheetId="19" hidden="1">#REF!</definedName>
    <definedName name="Z_F1471916_5AC2_11D3_AD63_0050040A13CD_.wvu.PrintArea" localSheetId="15" hidden="1">#REF!</definedName>
    <definedName name="Z_F1471916_5AC2_11D3_AD63_0050040A13CD_.wvu.PrintArea" localSheetId="18" hidden="1">#REF!</definedName>
    <definedName name="Z_F1471916_5AC2_11D3_AD63_0050040A13CD_.wvu.PrintArea" localSheetId="13" hidden="1">#REF!</definedName>
    <definedName name="Z_F1471916_5AC2_11D3_AD63_0050040A13CD_.wvu.PrintArea" localSheetId="9" hidden="1">#REF!</definedName>
    <definedName name="Z_F1471916_5AC2_11D3_AD63_0050040A13CD_.wvu.PrintArea" localSheetId="12" hidden="1">#REF!</definedName>
    <definedName name="Z_F1471916_5AC2_11D3_AD63_0050040A13CD_.wvu.PrintArea" localSheetId="7" hidden="1">#REF!</definedName>
    <definedName name="Z_F1471916_5AC2_11D3_AD63_0050040A13CD_.wvu.PrintArea" localSheetId="3" hidden="1">#REF!</definedName>
    <definedName name="Z_F1471916_5AC2_11D3_AD63_0050040A13CD_.wvu.PrintArea" localSheetId="6" hidden="1">#REF!</definedName>
    <definedName name="Z_F1471916_5AC2_11D3_AD63_0050040A13CD_.wvu.PrintArea" hidden="1">#REF!</definedName>
    <definedName name="Z_F1471916_5AC2_11D3_AD63_0050040A13CD_.wvu.PrintTitles" localSheetId="19" hidden="1">#REF!</definedName>
    <definedName name="Z_F1471916_5AC2_11D3_AD63_0050040A13CD_.wvu.PrintTitles" localSheetId="15" hidden="1">#REF!</definedName>
    <definedName name="Z_F1471916_5AC2_11D3_AD63_0050040A13CD_.wvu.PrintTitles" localSheetId="18" hidden="1">#REF!</definedName>
    <definedName name="Z_F1471916_5AC2_11D3_AD63_0050040A13CD_.wvu.PrintTitles" localSheetId="13" hidden="1">#REF!</definedName>
    <definedName name="Z_F1471916_5AC2_11D3_AD63_0050040A13CD_.wvu.PrintTitles" localSheetId="9" hidden="1">#REF!</definedName>
    <definedName name="Z_F1471916_5AC2_11D3_AD63_0050040A13CD_.wvu.PrintTitles" localSheetId="12" hidden="1">#REF!</definedName>
    <definedName name="Z_F1471916_5AC2_11D3_AD63_0050040A13CD_.wvu.PrintTitles" localSheetId="7" hidden="1">#REF!</definedName>
    <definedName name="Z_F1471916_5AC2_11D3_AD63_0050040A13CD_.wvu.PrintTitles" localSheetId="3" hidden="1">#REF!</definedName>
    <definedName name="Z_F1471916_5AC2_11D3_AD63_0050040A13CD_.wvu.PrintTitles" localSheetId="6" hidden="1">#REF!</definedName>
    <definedName name="Z_F1471916_5AC2_11D3_AD63_0050040A13CD_.wvu.PrintTitles" hidden="1">#REF!</definedName>
    <definedName name="Z_F1471917_5AC2_11D3_AD63_0050040A13CD_.wvu.PrintArea" localSheetId="19" hidden="1">#REF!</definedName>
    <definedName name="Z_F1471917_5AC2_11D3_AD63_0050040A13CD_.wvu.PrintArea" localSheetId="15" hidden="1">#REF!</definedName>
    <definedName name="Z_F1471917_5AC2_11D3_AD63_0050040A13CD_.wvu.PrintArea" localSheetId="18" hidden="1">#REF!</definedName>
    <definedName name="Z_F1471917_5AC2_11D3_AD63_0050040A13CD_.wvu.PrintArea" localSheetId="13" hidden="1">#REF!</definedName>
    <definedName name="Z_F1471917_5AC2_11D3_AD63_0050040A13CD_.wvu.PrintArea" localSheetId="9" hidden="1">#REF!</definedName>
    <definedName name="Z_F1471917_5AC2_11D3_AD63_0050040A13CD_.wvu.PrintArea" localSheetId="12" hidden="1">#REF!</definedName>
    <definedName name="Z_F1471917_5AC2_11D3_AD63_0050040A13CD_.wvu.PrintArea" localSheetId="7" hidden="1">#REF!</definedName>
    <definedName name="Z_F1471917_5AC2_11D3_AD63_0050040A13CD_.wvu.PrintArea" localSheetId="3" hidden="1">#REF!</definedName>
    <definedName name="Z_F1471917_5AC2_11D3_AD63_0050040A13CD_.wvu.PrintArea" localSheetId="6" hidden="1">#REF!</definedName>
    <definedName name="Z_F1471917_5AC2_11D3_AD63_0050040A13CD_.wvu.PrintArea" hidden="1">#REF!</definedName>
    <definedName name="Z_F1471917_5AC2_11D3_AD63_0050040A13CD_.wvu.PrintTitles" localSheetId="19" hidden="1">#REF!</definedName>
    <definedName name="Z_F1471917_5AC2_11D3_AD63_0050040A13CD_.wvu.PrintTitles" localSheetId="15" hidden="1">#REF!</definedName>
    <definedName name="Z_F1471917_5AC2_11D3_AD63_0050040A13CD_.wvu.PrintTitles" localSheetId="18" hidden="1">#REF!</definedName>
    <definedName name="Z_F1471917_5AC2_11D3_AD63_0050040A13CD_.wvu.PrintTitles" localSheetId="13" hidden="1">#REF!</definedName>
    <definedName name="Z_F1471917_5AC2_11D3_AD63_0050040A13CD_.wvu.PrintTitles" localSheetId="9" hidden="1">#REF!</definedName>
    <definedName name="Z_F1471917_5AC2_11D3_AD63_0050040A13CD_.wvu.PrintTitles" localSheetId="12" hidden="1">#REF!</definedName>
    <definedName name="Z_F1471917_5AC2_11D3_AD63_0050040A13CD_.wvu.PrintTitles" localSheetId="7" hidden="1">#REF!</definedName>
    <definedName name="Z_F1471917_5AC2_11D3_AD63_0050040A13CD_.wvu.PrintTitles" localSheetId="3" hidden="1">#REF!</definedName>
    <definedName name="Z_F1471917_5AC2_11D3_AD63_0050040A13CD_.wvu.PrintTitles" localSheetId="6" hidden="1">#REF!</definedName>
    <definedName name="Z_F1471917_5AC2_11D3_AD63_0050040A13CD_.wvu.PrintTitles" hidden="1">#REF!</definedName>
    <definedName name="Z_F1471919_5AC2_11D3_AD63_0050040A13CD_.wvu.PrintArea" localSheetId="19" hidden="1">#REF!</definedName>
    <definedName name="Z_F1471919_5AC2_11D3_AD63_0050040A13CD_.wvu.PrintArea" localSheetId="15" hidden="1">#REF!</definedName>
    <definedName name="Z_F1471919_5AC2_11D3_AD63_0050040A13CD_.wvu.PrintArea" localSheetId="18" hidden="1">#REF!</definedName>
    <definedName name="Z_F1471919_5AC2_11D3_AD63_0050040A13CD_.wvu.PrintArea" localSheetId="13" hidden="1">#REF!</definedName>
    <definedName name="Z_F1471919_5AC2_11D3_AD63_0050040A13CD_.wvu.PrintArea" localSheetId="9" hidden="1">#REF!</definedName>
    <definedName name="Z_F1471919_5AC2_11D3_AD63_0050040A13CD_.wvu.PrintArea" localSheetId="12" hidden="1">#REF!</definedName>
    <definedName name="Z_F1471919_5AC2_11D3_AD63_0050040A13CD_.wvu.PrintArea" localSheetId="7" hidden="1">#REF!</definedName>
    <definedName name="Z_F1471919_5AC2_11D3_AD63_0050040A13CD_.wvu.PrintArea" localSheetId="3" hidden="1">#REF!</definedName>
    <definedName name="Z_F1471919_5AC2_11D3_AD63_0050040A13CD_.wvu.PrintArea" localSheetId="6" hidden="1">#REF!</definedName>
    <definedName name="Z_F1471919_5AC2_11D3_AD63_0050040A13CD_.wvu.PrintArea" hidden="1">#REF!</definedName>
    <definedName name="Z_F1471919_5AC2_11D3_AD63_0050040A13CD_.wvu.PrintTitles" localSheetId="19" hidden="1">#REF!</definedName>
    <definedName name="Z_F1471919_5AC2_11D3_AD63_0050040A13CD_.wvu.PrintTitles" localSheetId="15" hidden="1">#REF!</definedName>
    <definedName name="Z_F1471919_5AC2_11D3_AD63_0050040A13CD_.wvu.PrintTitles" localSheetId="18" hidden="1">#REF!</definedName>
    <definedName name="Z_F1471919_5AC2_11D3_AD63_0050040A13CD_.wvu.PrintTitles" localSheetId="13" hidden="1">#REF!</definedName>
    <definedName name="Z_F1471919_5AC2_11D3_AD63_0050040A13CD_.wvu.PrintTitles" localSheetId="9" hidden="1">#REF!</definedName>
    <definedName name="Z_F1471919_5AC2_11D3_AD63_0050040A13CD_.wvu.PrintTitles" localSheetId="12" hidden="1">#REF!</definedName>
    <definedName name="Z_F1471919_5AC2_11D3_AD63_0050040A13CD_.wvu.PrintTitles" localSheetId="7" hidden="1">#REF!</definedName>
    <definedName name="Z_F1471919_5AC2_11D3_AD63_0050040A13CD_.wvu.PrintTitles" localSheetId="3" hidden="1">#REF!</definedName>
    <definedName name="Z_F1471919_5AC2_11D3_AD63_0050040A13CD_.wvu.PrintTitles" localSheetId="6" hidden="1">#REF!</definedName>
    <definedName name="Z_F1471919_5AC2_11D3_AD63_0050040A13CD_.wvu.PrintTitles" hidden="1">#REF!</definedName>
    <definedName name="Zip" localSheetId="1" hidden="1">#REF!</definedName>
    <definedName name="Zip" localSheetId="0" hidden="1">#REF!</definedName>
    <definedName name="Zip" hidden="1">#REF!</definedName>
    <definedName name="ZoomPercent">#REF!</definedName>
    <definedName name="いいい" localSheetId="1" hidden="1">{"まとめ",#N/A,TRUE,"まとめ";"SPEJ①",#N/A,TRUE,"【APV】SPEJ";"SPEJ②",#N/A,TRUE,"【APV】SPEJ";"SPTVJ①",#N/A,TRUE,"【APV】SPTVJ";"SPTVJ②",#N/A,TRUE,"【APV】SPTVJ";"ANIMAX①",#N/A,TRUE,"【APV】ANIMAX";"ANIMAX②",#N/A,TRUE,"【APV】ANIMAX";"AXN",#N/A,TRUE,"【APV】AXN";"類似企業",#N/A,TRUE,"類似企業Data"}</definedName>
    <definedName name="いいい" localSheetId="0" hidden="1">{"まとめ",#N/A,TRUE,"まとめ";"SPEJ①",#N/A,TRUE,"【APV】SPEJ";"SPEJ②",#N/A,TRUE,"【APV】SPEJ";"SPTVJ①",#N/A,TRUE,"【APV】SPTVJ";"SPTVJ②",#N/A,TRUE,"【APV】SPTVJ";"ANIMAX①",#N/A,TRUE,"【APV】ANIMAX";"ANIMAX②",#N/A,TRUE,"【APV】ANIMAX";"AXN",#N/A,TRUE,"【APV】AXN";"類似企業",#N/A,TRUE,"類似企業Data"}</definedName>
    <definedName name="いいい" hidden="1">{"まとめ",#N/A,TRUE,"まとめ";"SPEJ①",#N/A,TRUE,"【APV】SPEJ";"SPEJ②",#N/A,TRUE,"【APV】SPEJ";"SPTVJ①",#N/A,TRUE,"【APV】SPTVJ";"SPTVJ②",#N/A,TRUE,"【APV】SPTVJ";"ANIMAX①",#N/A,TRUE,"【APV】ANIMAX";"ANIMAX②",#N/A,TRUE,"【APV】ANIMAX";"AXN",#N/A,TRUE,"【APV】AXN";"類似企業",#N/A,TRUE,"類似企業Data"}</definedName>
  </definedNames>
  <calcPr calcId="191028"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95" i="66" l="1"/>
  <c r="F92" i="66"/>
  <c r="F89" i="66"/>
  <c r="H85" i="66"/>
  <c r="F85" i="66"/>
  <c r="H81" i="66"/>
  <c r="F81" i="66"/>
  <c r="F95" i="60"/>
  <c r="F92" i="60"/>
  <c r="F89" i="60"/>
  <c r="H85" i="60"/>
  <c r="F85" i="60"/>
  <c r="H81" i="60"/>
  <c r="F81" i="60"/>
  <c r="Y22" i="53" l="1"/>
  <c r="O23" i="72"/>
  <c r="O21" i="72"/>
  <c r="H10" i="66"/>
  <c r="H8" i="66"/>
  <c r="H10" i="60"/>
  <c r="W23" i="72" s="1"/>
  <c r="H8" i="60"/>
  <c r="W21" i="72" s="1"/>
  <c r="H6" i="39"/>
  <c r="A1" i="72"/>
  <c r="G21" i="72" l="1"/>
  <c r="G23" i="72"/>
  <c r="K25" i="53"/>
  <c r="G25" i="53"/>
  <c r="K10" i="61" s="1"/>
  <c r="H12" i="48"/>
  <c r="H11" i="48"/>
  <c r="H10" i="48"/>
  <c r="H10" i="67" s="1"/>
  <c r="AE24" i="53" s="1"/>
  <c r="F12" i="48"/>
  <c r="H79" i="39" s="1"/>
  <c r="F11" i="48"/>
  <c r="H82" i="39" l="1"/>
  <c r="H86" i="39"/>
  <c r="H10" i="61"/>
  <c r="G24" i="53" s="1"/>
  <c r="I12" i="48"/>
  <c r="I11" i="48"/>
  <c r="I25" i="53"/>
  <c r="K10" i="48"/>
  <c r="AE25" i="53"/>
  <c r="K10" i="67" s="1"/>
  <c r="F10" i="48"/>
  <c r="F79" i="39" s="1"/>
  <c r="H11" i="67"/>
  <c r="F36" i="65"/>
  <c r="F82" i="39" l="1"/>
  <c r="G83" i="39" s="1"/>
  <c r="F86" i="39"/>
  <c r="G87" i="39" s="1"/>
  <c r="O10" i="48"/>
  <c r="W23" i="53"/>
  <c r="U23" i="53"/>
  <c r="F10" i="67"/>
  <c r="F14" i="48"/>
  <c r="I10" i="48"/>
  <c r="I14" i="48" s="1"/>
  <c r="F10" i="61"/>
  <c r="S23" i="53"/>
  <c r="Y23" i="53" s="1"/>
  <c r="AI25" i="53"/>
  <c r="K12" i="67" s="1"/>
  <c r="AG25" i="53"/>
  <c r="K11" i="67" s="1"/>
  <c r="G22" i="53" l="1"/>
  <c r="G12" i="48"/>
  <c r="G11" i="48"/>
  <c r="G10" i="48"/>
  <c r="I10" i="67"/>
  <c r="AE22" i="53"/>
  <c r="O10" i="67"/>
  <c r="I10" i="61"/>
  <c r="O10" i="61"/>
  <c r="M10" i="48"/>
  <c r="S26" i="53" s="1"/>
  <c r="H14" i="48"/>
  <c r="K12" i="48"/>
  <c r="O12" i="48" s="1"/>
  <c r="M12" i="48" s="1"/>
  <c r="K12" i="61"/>
  <c r="K11" i="48"/>
  <c r="O11" i="48" s="1"/>
  <c r="K11" i="61"/>
  <c r="F12" i="67"/>
  <c r="H79" i="66" s="1"/>
  <c r="F11" i="67"/>
  <c r="F79" i="66" s="1"/>
  <c r="F12" i="61"/>
  <c r="H11" i="61"/>
  <c r="I24" i="53" s="1"/>
  <c r="F11" i="61"/>
  <c r="I22" i="53" s="1"/>
  <c r="F86" i="66" l="1"/>
  <c r="F82" i="66"/>
  <c r="F79" i="60"/>
  <c r="F82" i="60" s="1"/>
  <c r="F86" i="60"/>
  <c r="K22" i="53"/>
  <c r="H79" i="60"/>
  <c r="H82" i="66"/>
  <c r="H86" i="66"/>
  <c r="F14" i="67"/>
  <c r="G10" i="67" s="1"/>
  <c r="G14" i="48"/>
  <c r="M11" i="48"/>
  <c r="U26" i="53" s="1"/>
  <c r="O14" i="48"/>
  <c r="I11" i="67"/>
  <c r="O11" i="67"/>
  <c r="M10" i="61"/>
  <c r="G26" i="53" s="1"/>
  <c r="O12" i="61"/>
  <c r="F14" i="61"/>
  <c r="O12" i="67"/>
  <c r="M10" i="67"/>
  <c r="AE26" i="53" s="1"/>
  <c r="O11" i="61"/>
  <c r="I11" i="61"/>
  <c r="AI22" i="53"/>
  <c r="AG24" i="53"/>
  <c r="H12" i="61"/>
  <c r="K24" i="53" s="1"/>
  <c r="H12" i="67"/>
  <c r="AI24" i="53" s="1"/>
  <c r="AG22" i="53"/>
  <c r="E82" i="66"/>
  <c r="G87" i="66" l="1"/>
  <c r="G83" i="66"/>
  <c r="H82" i="60"/>
  <c r="G83" i="60" s="1"/>
  <c r="H86" i="60"/>
  <c r="G87" i="60" s="1"/>
  <c r="M11" i="67"/>
  <c r="AG26" i="53" s="1"/>
  <c r="G10" i="61"/>
  <c r="M22" i="53"/>
  <c r="AK22" i="53"/>
  <c r="I12" i="61"/>
  <c r="M12" i="61" s="1"/>
  <c r="K26" i="53" s="1"/>
  <c r="K14" i="48"/>
  <c r="M14" i="48"/>
  <c r="M11" i="61"/>
  <c r="I26" i="53" s="1"/>
  <c r="G11" i="67"/>
  <c r="G11" i="61"/>
  <c r="I12" i="67"/>
  <c r="I14" i="67" s="1"/>
  <c r="H14" i="67" s="1"/>
  <c r="G12" i="61"/>
  <c r="O14" i="61"/>
  <c r="G12" i="67"/>
  <c r="O14" i="67"/>
  <c r="W26" i="53"/>
  <c r="H11" i="60"/>
  <c r="C9" i="65"/>
  <c r="P9" i="69"/>
  <c r="P8" i="69"/>
  <c r="G9" i="53" l="1"/>
  <c r="F93" i="60"/>
  <c r="F90" i="60"/>
  <c r="I14" i="61"/>
  <c r="H14" i="61" s="1"/>
  <c r="M12" i="67"/>
  <c r="AI26" i="53" s="1"/>
  <c r="G14" i="61"/>
  <c r="K33" i="48"/>
  <c r="Y25" i="53"/>
  <c r="G14" i="67"/>
  <c r="K14" i="61"/>
  <c r="K14" i="67"/>
  <c r="K33" i="67" s="1"/>
  <c r="M14" i="67"/>
  <c r="I23" i="53"/>
  <c r="G23" i="53"/>
  <c r="K23" i="53"/>
  <c r="AE23" i="53"/>
  <c r="AI23" i="53"/>
  <c r="AG23" i="53"/>
  <c r="AK24" i="53"/>
  <c r="Y26" i="53"/>
  <c r="Y24" i="53"/>
  <c r="F6" i="62"/>
  <c r="G96" i="60" l="1"/>
  <c r="E83" i="60" s="1"/>
  <c r="L83" i="60" s="1"/>
  <c r="AK23" i="53"/>
  <c r="M23" i="53"/>
  <c r="H12" i="60"/>
  <c r="H9" i="60" s="1"/>
  <c r="M14" i="61"/>
  <c r="M26" i="53" s="1"/>
  <c r="G11" i="53"/>
  <c r="H14" i="60"/>
  <c r="I86" i="53"/>
  <c r="M25" i="53"/>
  <c r="G10" i="53"/>
  <c r="M24" i="53"/>
  <c r="AK25" i="53"/>
  <c r="K33" i="61"/>
  <c r="G88" i="53" s="1"/>
  <c r="F16" i="62"/>
  <c r="AK26" i="53"/>
  <c r="S7" i="53"/>
  <c r="O19" i="72" s="1"/>
  <c r="H6" i="66"/>
  <c r="AE7" i="53" s="1"/>
  <c r="W19" i="72" s="1"/>
  <c r="H6" i="60"/>
  <c r="G7" i="53" s="1"/>
  <c r="A1" i="60"/>
  <c r="A1" i="39"/>
  <c r="A1" i="48" s="1"/>
  <c r="AE59" i="53"/>
  <c r="S59" i="53"/>
  <c r="G59" i="53"/>
  <c r="W48" i="72"/>
  <c r="O48" i="72"/>
  <c r="G48" i="72"/>
  <c r="O42" i="72"/>
  <c r="O41" i="72"/>
  <c r="O35" i="72"/>
  <c r="O34" i="72"/>
  <c r="G8" i="72"/>
  <c r="A1" i="66"/>
  <c r="M54" i="61"/>
  <c r="M52" i="61"/>
  <c r="M51" i="61"/>
  <c r="M50" i="61"/>
  <c r="M49" i="61"/>
  <c r="M48" i="61"/>
  <c r="M47" i="61"/>
  <c r="E40" i="61"/>
  <c r="G42" i="65" s="1"/>
  <c r="Y15" i="61"/>
  <c r="G58" i="65" s="1"/>
  <c r="Y14" i="61"/>
  <c r="C55" i="65" s="1"/>
  <c r="Y13" i="61"/>
  <c r="G55" i="65" s="1"/>
  <c r="Y12" i="61"/>
  <c r="D57" i="65" s="1"/>
  <c r="S12" i="61"/>
  <c r="D58" i="65" s="1"/>
  <c r="Y11" i="61"/>
  <c r="Y10" i="61"/>
  <c r="G40" i="65" s="1"/>
  <c r="Y9" i="61"/>
  <c r="Y8" i="61"/>
  <c r="G36" i="65" s="1"/>
  <c r="Y7" i="61"/>
  <c r="G22" i="72" l="1"/>
  <c r="W22" i="72"/>
  <c r="I85" i="53"/>
  <c r="H15" i="60"/>
  <c r="J14" i="62"/>
  <c r="J13" i="62"/>
  <c r="J18" i="62"/>
  <c r="G39" i="65"/>
  <c r="G54" i="65"/>
  <c r="G51" i="65"/>
  <c r="G50" i="65"/>
  <c r="G48" i="65"/>
  <c r="G53" i="65"/>
  <c r="G57" i="65"/>
  <c r="G49" i="65"/>
  <c r="G52" i="65"/>
  <c r="G56" i="65"/>
  <c r="G43" i="65"/>
  <c r="G35" i="65"/>
  <c r="A1" i="62"/>
  <c r="A1" i="65"/>
  <c r="A1" i="63"/>
  <c r="A1" i="64"/>
  <c r="A1" i="61"/>
  <c r="G19" i="72"/>
  <c r="H11" i="39"/>
  <c r="AE42" i="53"/>
  <c r="AE40" i="53"/>
  <c r="AE32" i="53"/>
  <c r="AE31" i="53"/>
  <c r="G32" i="53"/>
  <c r="G31" i="53"/>
  <c r="J92" i="71"/>
  <c r="J114" i="71" s="1"/>
  <c r="F36" i="71"/>
  <c r="J4" i="71"/>
  <c r="K4" i="71" s="1"/>
  <c r="L4" i="71" s="1"/>
  <c r="M4" i="71" s="1"/>
  <c r="N4" i="71" s="1"/>
  <c r="O4" i="71" s="1"/>
  <c r="P4" i="71" s="1"/>
  <c r="Q4" i="71" s="1"/>
  <c r="R4" i="71" s="1"/>
  <c r="S4" i="71" s="1"/>
  <c r="T4" i="71" s="1"/>
  <c r="U4" i="71" s="1"/>
  <c r="V4" i="71" s="1"/>
  <c r="W4" i="71" s="1"/>
  <c r="X4" i="71" s="1"/>
  <c r="Y4" i="71" s="1"/>
  <c r="Z4" i="71" s="1"/>
  <c r="AA4" i="71" s="1"/>
  <c r="AB4" i="71" s="1"/>
  <c r="AC4" i="71" s="1"/>
  <c r="AD4" i="71" s="1"/>
  <c r="AE4" i="71" s="1"/>
  <c r="AF4" i="71" s="1"/>
  <c r="AG4" i="71" s="1"/>
  <c r="AH4" i="71" s="1"/>
  <c r="AI4" i="71" s="1"/>
  <c r="AJ4" i="71" s="1"/>
  <c r="AK4" i="71" s="1"/>
  <c r="AL4" i="71" s="1"/>
  <c r="AM4" i="71" s="1"/>
  <c r="AN4" i="71" s="1"/>
  <c r="AO4" i="71" s="1"/>
  <c r="AP4" i="71" s="1"/>
  <c r="AQ4" i="71" s="1"/>
  <c r="AR4" i="71" s="1"/>
  <c r="AS4" i="71" s="1"/>
  <c r="AT4" i="71" s="1"/>
  <c r="AU4" i="71" s="1"/>
  <c r="AV4" i="71" s="1"/>
  <c r="AW4" i="71" s="1"/>
  <c r="AX4" i="71" s="1"/>
  <c r="AY4" i="71" s="1"/>
  <c r="AZ4" i="71" s="1"/>
  <c r="BA4" i="71" s="1"/>
  <c r="BB4" i="71" s="1"/>
  <c r="BC4" i="71" s="1"/>
  <c r="BD4" i="71" s="1"/>
  <c r="BE4" i="71" s="1"/>
  <c r="BF4" i="71" s="1"/>
  <c r="BG4" i="71" s="1"/>
  <c r="BH4" i="71" s="1"/>
  <c r="BI4" i="71" s="1"/>
  <c r="BJ4" i="71" s="1"/>
  <c r="BK4" i="71" s="1"/>
  <c r="BL4" i="71" s="1"/>
  <c r="BM4" i="71" s="1"/>
  <c r="BN4" i="71" s="1"/>
  <c r="BO4" i="71" s="1"/>
  <c r="BP4" i="71" s="1"/>
  <c r="BQ4" i="71" s="1"/>
  <c r="BR4" i="71" s="1"/>
  <c r="BS4" i="71" s="1"/>
  <c r="BT4" i="71" s="1"/>
  <c r="BU4" i="71" s="1"/>
  <c r="BV4" i="71" s="1"/>
  <c r="BW4" i="71" s="1"/>
  <c r="BX4" i="71" s="1"/>
  <c r="BY4" i="71" s="1"/>
  <c r="BZ4" i="71" s="1"/>
  <c r="CA4" i="71" s="1"/>
  <c r="CB4" i="71" s="1"/>
  <c r="CC4" i="71" s="1"/>
  <c r="CD4" i="71" s="1"/>
  <c r="CE4" i="71" s="1"/>
  <c r="CF4" i="71" s="1"/>
  <c r="CG4" i="71" s="1"/>
  <c r="CH4" i="71" s="1"/>
  <c r="CI4" i="71" s="1"/>
  <c r="CJ4" i="71" s="1"/>
  <c r="CK4" i="71" s="1"/>
  <c r="CL4" i="71" s="1"/>
  <c r="CM4" i="71" s="1"/>
  <c r="CN4" i="71" s="1"/>
  <c r="CO4" i="71" s="1"/>
  <c r="CP4" i="71" s="1"/>
  <c r="CQ4" i="71" s="1"/>
  <c r="CR4" i="71" s="1"/>
  <c r="CS4" i="71" s="1"/>
  <c r="CT4" i="71" s="1"/>
  <c r="CU4" i="71" s="1"/>
  <c r="CV4" i="71" s="1"/>
  <c r="CW4" i="71" s="1"/>
  <c r="CX4" i="71" s="1"/>
  <c r="CY4" i="71" s="1"/>
  <c r="CZ4" i="71" s="1"/>
  <c r="DA4" i="71" s="1"/>
  <c r="DB4" i="71" s="1"/>
  <c r="DC4" i="71" s="1"/>
  <c r="DD4" i="71" s="1"/>
  <c r="DE4" i="71" s="1"/>
  <c r="DF4" i="71" s="1"/>
  <c r="DG4" i="71" s="1"/>
  <c r="DH4" i="71" s="1"/>
  <c r="DI4" i="71" s="1"/>
  <c r="DJ4" i="71" s="1"/>
  <c r="DK4" i="71" s="1"/>
  <c r="DL4" i="71" s="1"/>
  <c r="DM4" i="71" s="1"/>
  <c r="DN4" i="71" s="1"/>
  <c r="DO4" i="71" s="1"/>
  <c r="DP4" i="71" s="1"/>
  <c r="DQ4" i="71" s="1"/>
  <c r="DR4" i="71" s="1"/>
  <c r="DS4" i="71" s="1"/>
  <c r="DT4" i="71" s="1"/>
  <c r="DU4" i="71" s="1"/>
  <c r="DV4" i="71" s="1"/>
  <c r="DW4" i="71" s="1"/>
  <c r="DX4" i="71" s="1"/>
  <c r="DY4" i="71" s="1"/>
  <c r="DZ4" i="71" s="1"/>
  <c r="EA4" i="71" s="1"/>
  <c r="EB4" i="71" s="1"/>
  <c r="EC4" i="71" s="1"/>
  <c r="ED4" i="71" s="1"/>
  <c r="EE4" i="71" s="1"/>
  <c r="EF4" i="71" s="1"/>
  <c r="EG4" i="71" s="1"/>
  <c r="EH4" i="71" s="1"/>
  <c r="EI4" i="71" s="1"/>
  <c r="EJ4" i="71" s="1"/>
  <c r="EK4" i="71" s="1"/>
  <c r="EL4" i="71" s="1"/>
  <c r="EM4" i="71" s="1"/>
  <c r="EN4" i="71" s="1"/>
  <c r="EO4" i="71" s="1"/>
  <c r="EP4" i="71" s="1"/>
  <c r="EQ4" i="71" s="1"/>
  <c r="ER4" i="71" s="1"/>
  <c r="ES4" i="71" s="1"/>
  <c r="ET4" i="71" s="1"/>
  <c r="EU4" i="71" s="1"/>
  <c r="EV4" i="71" s="1"/>
  <c r="EW4" i="71" s="1"/>
  <c r="EX4" i="71" s="1"/>
  <c r="L3" i="71"/>
  <c r="A1" i="71"/>
  <c r="G34" i="70"/>
  <c r="E22" i="70"/>
  <c r="E18" i="70"/>
  <c r="G13" i="70"/>
  <c r="E10" i="70"/>
  <c r="E8" i="70"/>
  <c r="A1" i="70"/>
  <c r="P10" i="69"/>
  <c r="H10" i="69"/>
  <c r="F10" i="69"/>
  <c r="J10" i="69" s="1"/>
  <c r="J9" i="69"/>
  <c r="H9" i="69"/>
  <c r="F9" i="69"/>
  <c r="H8" i="69"/>
  <c r="J8" i="69" s="1"/>
  <c r="F8" i="69"/>
  <c r="P7" i="69"/>
  <c r="H7" i="69"/>
  <c r="F7" i="69"/>
  <c r="J7" i="69" s="1"/>
  <c r="P6" i="69"/>
  <c r="H6" i="69"/>
  <c r="F6" i="69"/>
  <c r="J6" i="69" s="1"/>
  <c r="L5" i="69"/>
  <c r="A1" i="69"/>
  <c r="H20" i="68"/>
  <c r="M20" i="68" s="1"/>
  <c r="F20" i="68"/>
  <c r="H19" i="68"/>
  <c r="M19" i="68" s="1"/>
  <c r="F19" i="68"/>
  <c r="H18" i="68"/>
  <c r="F18" i="68"/>
  <c r="H17" i="68"/>
  <c r="F17" i="68"/>
  <c r="M17" i="68" s="1"/>
  <c r="H16" i="68"/>
  <c r="H15" i="68"/>
  <c r="M15" i="68" s="1"/>
  <c r="F15" i="68"/>
  <c r="H14" i="68"/>
  <c r="F14" i="68"/>
  <c r="H13" i="68"/>
  <c r="F13" i="68"/>
  <c r="H12" i="68"/>
  <c r="F12" i="68"/>
  <c r="J11" i="68"/>
  <c r="F11" i="68"/>
  <c r="H10" i="68"/>
  <c r="H9" i="68" s="1"/>
  <c r="F10" i="68"/>
  <c r="J9" i="68"/>
  <c r="F9" i="68"/>
  <c r="H8" i="68"/>
  <c r="F8" i="68"/>
  <c r="A1" i="68"/>
  <c r="M54" i="67"/>
  <c r="M52" i="67"/>
  <c r="M51" i="67"/>
  <c r="M50" i="67"/>
  <c r="M49" i="67"/>
  <c r="M48" i="67"/>
  <c r="M47" i="67"/>
  <c r="E40" i="67"/>
  <c r="G42" i="71" s="1"/>
  <c r="Y15" i="67"/>
  <c r="G58" i="71" s="1"/>
  <c r="Y14" i="67"/>
  <c r="C55" i="71" s="1"/>
  <c r="Y13" i="67"/>
  <c r="G55" i="71" s="1"/>
  <c r="Y12" i="67"/>
  <c r="D57" i="71" s="1"/>
  <c r="W12" i="67"/>
  <c r="V12" i="67"/>
  <c r="U12" i="67"/>
  <c r="T12" i="67"/>
  <c r="S12" i="67"/>
  <c r="D58" i="71" s="1"/>
  <c r="Y11" i="67"/>
  <c r="Y10" i="67"/>
  <c r="G40" i="71" s="1"/>
  <c r="Y9" i="67"/>
  <c r="J18" i="68" s="1"/>
  <c r="Y8" i="67"/>
  <c r="G36" i="71" s="1"/>
  <c r="Y7" i="67"/>
  <c r="A1" i="67"/>
  <c r="E139" i="66"/>
  <c r="H121" i="66"/>
  <c r="H120" i="66"/>
  <c r="H119" i="66"/>
  <c r="H118" i="66"/>
  <c r="H117" i="66"/>
  <c r="L97" i="66"/>
  <c r="E95" i="66"/>
  <c r="E94" i="66"/>
  <c r="L93" i="66"/>
  <c r="L92" i="66"/>
  <c r="E91" i="66"/>
  <c r="E86" i="66"/>
  <c r="E85" i="66"/>
  <c r="L80" i="66"/>
  <c r="L79" i="66"/>
  <c r="L78" i="66"/>
  <c r="F57" i="66"/>
  <c r="F56" i="66"/>
  <c r="F55" i="66"/>
  <c r="J72" i="71" s="1"/>
  <c r="F54" i="66"/>
  <c r="J71" i="71" s="1"/>
  <c r="H40" i="66"/>
  <c r="H39" i="66"/>
  <c r="E90" i="66" s="1"/>
  <c r="H37" i="66"/>
  <c r="H35" i="66"/>
  <c r="H34" i="66"/>
  <c r="H33" i="66"/>
  <c r="H32" i="66"/>
  <c r="H31" i="66"/>
  <c r="E27" i="66"/>
  <c r="E24" i="66"/>
  <c r="E23" i="66"/>
  <c r="P19" i="66"/>
  <c r="O19" i="66"/>
  <c r="N19" i="66"/>
  <c r="M19" i="66"/>
  <c r="L19" i="66"/>
  <c r="H22" i="66"/>
  <c r="C12" i="71" s="1"/>
  <c r="H20" i="66"/>
  <c r="C10" i="71" s="1"/>
  <c r="R13" i="66"/>
  <c r="R12" i="66"/>
  <c r="G14" i="70" s="1"/>
  <c r="G36" i="70" s="1"/>
  <c r="R11" i="66"/>
  <c r="G40" i="53"/>
  <c r="G42" i="53"/>
  <c r="J4" i="65"/>
  <c r="G34" i="64"/>
  <c r="G13" i="64"/>
  <c r="E22" i="64"/>
  <c r="E38" i="64" s="1"/>
  <c r="E18" i="64"/>
  <c r="E10" i="64"/>
  <c r="E8" i="64"/>
  <c r="P10" i="63"/>
  <c r="P9" i="63"/>
  <c r="P8" i="63"/>
  <c r="P7" i="63"/>
  <c r="P6" i="63"/>
  <c r="L5" i="63"/>
  <c r="H10" i="63"/>
  <c r="H9" i="63"/>
  <c r="H8" i="63"/>
  <c r="J8" i="63" s="1"/>
  <c r="H7" i="63"/>
  <c r="H6" i="63"/>
  <c r="F10" i="63"/>
  <c r="F9" i="63"/>
  <c r="F8" i="63"/>
  <c r="F7" i="63"/>
  <c r="F6" i="63"/>
  <c r="J11" i="62"/>
  <c r="J9" i="62"/>
  <c r="H20" i="62"/>
  <c r="H19" i="62"/>
  <c r="M19" i="62" s="1"/>
  <c r="H18" i="62"/>
  <c r="H17" i="62"/>
  <c r="M17" i="62" s="1"/>
  <c r="H16" i="62"/>
  <c r="H15" i="62"/>
  <c r="H14" i="62"/>
  <c r="H13" i="62"/>
  <c r="H12" i="62"/>
  <c r="H10" i="62"/>
  <c r="H9" i="62" s="1"/>
  <c r="H8" i="62"/>
  <c r="F20" i="62"/>
  <c r="F19" i="62"/>
  <c r="F18" i="62"/>
  <c r="F17" i="62"/>
  <c r="F15" i="62"/>
  <c r="F14" i="62"/>
  <c r="F13" i="62"/>
  <c r="F12" i="62"/>
  <c r="F11" i="62"/>
  <c r="F10" i="62"/>
  <c r="F9" i="62"/>
  <c r="F8" i="62"/>
  <c r="W12" i="61"/>
  <c r="V12" i="61"/>
  <c r="U12" i="61"/>
  <c r="T12" i="61"/>
  <c r="E139" i="60"/>
  <c r="H121" i="60"/>
  <c r="H120" i="60"/>
  <c r="H119" i="60"/>
  <c r="H118" i="60"/>
  <c r="H117" i="60"/>
  <c r="L97" i="60"/>
  <c r="L93" i="60"/>
  <c r="L92" i="60"/>
  <c r="L80" i="60"/>
  <c r="L79" i="60"/>
  <c r="L78" i="60"/>
  <c r="E95" i="60"/>
  <c r="E94" i="60"/>
  <c r="E91" i="60"/>
  <c r="E86" i="60"/>
  <c r="E85" i="60"/>
  <c r="E82" i="60"/>
  <c r="F57" i="60"/>
  <c r="F56" i="60"/>
  <c r="F55" i="60"/>
  <c r="J72" i="65" s="1"/>
  <c r="F54" i="60"/>
  <c r="J71" i="65" s="1"/>
  <c r="P19" i="60"/>
  <c r="O19" i="60"/>
  <c r="N19" i="60"/>
  <c r="M19" i="60"/>
  <c r="L19" i="60"/>
  <c r="R13" i="60"/>
  <c r="R12" i="60"/>
  <c r="G14" i="64" s="1"/>
  <c r="R11" i="60"/>
  <c r="H40" i="60"/>
  <c r="H39" i="60"/>
  <c r="E90" i="60" s="1"/>
  <c r="H37" i="60"/>
  <c r="H35" i="60"/>
  <c r="H34" i="60"/>
  <c r="H33" i="60"/>
  <c r="H32" i="60"/>
  <c r="H31" i="60"/>
  <c r="H22" i="60"/>
  <c r="C12" i="65" s="1"/>
  <c r="E27" i="60"/>
  <c r="E24" i="60"/>
  <c r="E23" i="60"/>
  <c r="H20" i="60"/>
  <c r="C10" i="65" s="1"/>
  <c r="J92" i="65"/>
  <c r="J114" i="65" s="1"/>
  <c r="K4" i="65"/>
  <c r="L4" i="65" s="1"/>
  <c r="M4" i="65" s="1"/>
  <c r="N4" i="65" s="1"/>
  <c r="O4" i="65" s="1"/>
  <c r="P4" i="65" s="1"/>
  <c r="Q4" i="65" s="1"/>
  <c r="R4" i="65" s="1"/>
  <c r="S4" i="65" s="1"/>
  <c r="T4" i="65" s="1"/>
  <c r="U4" i="65" s="1"/>
  <c r="V4" i="65" s="1"/>
  <c r="W4" i="65" s="1"/>
  <c r="X4" i="65" s="1"/>
  <c r="Y4" i="65" s="1"/>
  <c r="Z4" i="65" s="1"/>
  <c r="AA4" i="65" s="1"/>
  <c r="AB4" i="65" s="1"/>
  <c r="AC4" i="65" s="1"/>
  <c r="AD4" i="65" s="1"/>
  <c r="AE4" i="65" s="1"/>
  <c r="AF4" i="65" s="1"/>
  <c r="AG4" i="65" s="1"/>
  <c r="AH4" i="65" s="1"/>
  <c r="AI4" i="65" s="1"/>
  <c r="AJ4" i="65" s="1"/>
  <c r="AK4" i="65" s="1"/>
  <c r="AL4" i="65" s="1"/>
  <c r="AM4" i="65" s="1"/>
  <c r="AN4" i="65" s="1"/>
  <c r="AO4" i="65" s="1"/>
  <c r="AP4" i="65" s="1"/>
  <c r="AQ4" i="65" s="1"/>
  <c r="AR4" i="65" s="1"/>
  <c r="AS4" i="65" s="1"/>
  <c r="AT4" i="65" s="1"/>
  <c r="AU4" i="65" s="1"/>
  <c r="AV4" i="65" s="1"/>
  <c r="AW4" i="65" s="1"/>
  <c r="AX4" i="65" s="1"/>
  <c r="AY4" i="65" s="1"/>
  <c r="AZ4" i="65" s="1"/>
  <c r="BA4" i="65" s="1"/>
  <c r="BB4" i="65" s="1"/>
  <c r="BC4" i="65" s="1"/>
  <c r="BD4" i="65" s="1"/>
  <c r="BE4" i="65" s="1"/>
  <c r="BF4" i="65" s="1"/>
  <c r="BG4" i="65" s="1"/>
  <c r="BH4" i="65" s="1"/>
  <c r="BI4" i="65" s="1"/>
  <c r="BJ4" i="65" s="1"/>
  <c r="BK4" i="65" s="1"/>
  <c r="BL4" i="65" s="1"/>
  <c r="BM4" i="65" s="1"/>
  <c r="BN4" i="65" s="1"/>
  <c r="BO4" i="65" s="1"/>
  <c r="BP4" i="65" s="1"/>
  <c r="BQ4" i="65" s="1"/>
  <c r="BR4" i="65" s="1"/>
  <c r="BS4" i="65" s="1"/>
  <c r="BT4" i="65" s="1"/>
  <c r="BU4" i="65" s="1"/>
  <c r="BV4" i="65" s="1"/>
  <c r="BW4" i="65" s="1"/>
  <c r="BX4" i="65" s="1"/>
  <c r="BY4" i="65" s="1"/>
  <c r="BZ4" i="65" s="1"/>
  <c r="CA4" i="65" s="1"/>
  <c r="CB4" i="65" s="1"/>
  <c r="CC4" i="65" s="1"/>
  <c r="CD4" i="65" s="1"/>
  <c r="CE4" i="65" s="1"/>
  <c r="CF4" i="65" s="1"/>
  <c r="CG4" i="65" s="1"/>
  <c r="CH4" i="65" s="1"/>
  <c r="CI4" i="65" s="1"/>
  <c r="CJ4" i="65" s="1"/>
  <c r="CK4" i="65" s="1"/>
  <c r="CL4" i="65" s="1"/>
  <c r="CM4" i="65" s="1"/>
  <c r="CN4" i="65" s="1"/>
  <c r="CO4" i="65" s="1"/>
  <c r="CP4" i="65" s="1"/>
  <c r="CQ4" i="65" s="1"/>
  <c r="CR4" i="65" s="1"/>
  <c r="CS4" i="65" s="1"/>
  <c r="CT4" i="65" s="1"/>
  <c r="CU4" i="65" s="1"/>
  <c r="CV4" i="65" s="1"/>
  <c r="CW4" i="65" s="1"/>
  <c r="CX4" i="65" s="1"/>
  <c r="CY4" i="65" s="1"/>
  <c r="CZ4" i="65" s="1"/>
  <c r="DA4" i="65" s="1"/>
  <c r="DB4" i="65" s="1"/>
  <c r="DC4" i="65" s="1"/>
  <c r="DD4" i="65" s="1"/>
  <c r="DE4" i="65" s="1"/>
  <c r="DF4" i="65" s="1"/>
  <c r="DG4" i="65" s="1"/>
  <c r="DH4" i="65" s="1"/>
  <c r="DI4" i="65" s="1"/>
  <c r="DJ4" i="65" s="1"/>
  <c r="DK4" i="65" s="1"/>
  <c r="DL4" i="65" s="1"/>
  <c r="DM4" i="65" s="1"/>
  <c r="DN4" i="65" s="1"/>
  <c r="DO4" i="65" s="1"/>
  <c r="DP4" i="65" s="1"/>
  <c r="DQ4" i="65" s="1"/>
  <c r="DR4" i="65" s="1"/>
  <c r="DS4" i="65" s="1"/>
  <c r="DT4" i="65" s="1"/>
  <c r="DU4" i="65" s="1"/>
  <c r="DV4" i="65" s="1"/>
  <c r="DW4" i="65" s="1"/>
  <c r="DX4" i="65" s="1"/>
  <c r="DY4" i="65" s="1"/>
  <c r="DZ4" i="65" s="1"/>
  <c r="EA4" i="65" s="1"/>
  <c r="EB4" i="65" s="1"/>
  <c r="EC4" i="65" s="1"/>
  <c r="ED4" i="65" s="1"/>
  <c r="EE4" i="65" s="1"/>
  <c r="EF4" i="65" s="1"/>
  <c r="EG4" i="65" s="1"/>
  <c r="EH4" i="65" s="1"/>
  <c r="EI4" i="65" s="1"/>
  <c r="EJ4" i="65" s="1"/>
  <c r="EK4" i="65" s="1"/>
  <c r="EL4" i="65" s="1"/>
  <c r="EM4" i="65" s="1"/>
  <c r="EN4" i="65" s="1"/>
  <c r="EO4" i="65" s="1"/>
  <c r="EP4" i="65" s="1"/>
  <c r="EQ4" i="65" s="1"/>
  <c r="ER4" i="65" s="1"/>
  <c r="ES4" i="65" s="1"/>
  <c r="ET4" i="65" s="1"/>
  <c r="EU4" i="65" s="1"/>
  <c r="EV4" i="65" s="1"/>
  <c r="EW4" i="65" s="1"/>
  <c r="EX4" i="65" s="1"/>
  <c r="L3" i="65"/>
  <c r="J10" i="63"/>
  <c r="L10" i="63" s="1"/>
  <c r="H7" i="39" l="1"/>
  <c r="O20" i="72" s="1"/>
  <c r="F90" i="39"/>
  <c r="F93" i="39"/>
  <c r="G15" i="70"/>
  <c r="E38" i="70"/>
  <c r="G15" i="64"/>
  <c r="H11" i="66"/>
  <c r="S9" i="53"/>
  <c r="O8" i="72" s="1"/>
  <c r="P11" i="69"/>
  <c r="H12" i="39"/>
  <c r="E87" i="66"/>
  <c r="W41" i="72"/>
  <c r="H21" i="60"/>
  <c r="C11" i="65" s="1"/>
  <c r="G42" i="72"/>
  <c r="E87" i="60"/>
  <c r="G41" i="72"/>
  <c r="T13" i="60"/>
  <c r="G35" i="72"/>
  <c r="V13" i="66"/>
  <c r="W35" i="72"/>
  <c r="H21" i="66"/>
  <c r="W42" i="72"/>
  <c r="E26" i="60"/>
  <c r="G34" i="72"/>
  <c r="E26" i="66"/>
  <c r="W34" i="72"/>
  <c r="V13" i="60"/>
  <c r="H36" i="60"/>
  <c r="D91" i="65" s="1"/>
  <c r="H36" i="66"/>
  <c r="D91" i="71" s="1"/>
  <c r="J14" i="68"/>
  <c r="T13" i="66"/>
  <c r="L7" i="69"/>
  <c r="N7" i="69" s="1"/>
  <c r="R7" i="69" s="1"/>
  <c r="L9" i="69"/>
  <c r="N9" i="69" s="1"/>
  <c r="R9" i="69" s="1"/>
  <c r="L8" i="69"/>
  <c r="N8" i="69" s="1"/>
  <c r="R8" i="69" s="1"/>
  <c r="L10" i="69"/>
  <c r="N10" i="69" s="1"/>
  <c r="R10" i="69" s="1"/>
  <c r="G20" i="70"/>
  <c r="L6" i="69"/>
  <c r="N6" i="69" s="1"/>
  <c r="R6" i="69" s="1"/>
  <c r="G39" i="71"/>
  <c r="H11" i="68"/>
  <c r="J13" i="68"/>
  <c r="G35" i="71"/>
  <c r="G43" i="71"/>
  <c r="G57" i="71"/>
  <c r="G53" i="71"/>
  <c r="G56" i="71"/>
  <c r="G52" i="71"/>
  <c r="G48" i="71"/>
  <c r="G54" i="71"/>
  <c r="G50" i="71"/>
  <c r="G51" i="71"/>
  <c r="G49" i="71"/>
  <c r="M3" i="71"/>
  <c r="P11" i="63"/>
  <c r="P13" i="63" s="1"/>
  <c r="I108" i="53" s="1"/>
  <c r="J7" i="63"/>
  <c r="J6" i="63"/>
  <c r="J9" i="63"/>
  <c r="L9" i="63" s="1"/>
  <c r="N9" i="63" s="1"/>
  <c r="R9" i="63" s="1"/>
  <c r="L8" i="63"/>
  <c r="N8" i="63" s="1"/>
  <c r="R8" i="63" s="1"/>
  <c r="L7" i="63"/>
  <c r="N7" i="63" s="1"/>
  <c r="R7" i="63" s="1"/>
  <c r="L6" i="63"/>
  <c r="N6" i="63" s="1"/>
  <c r="R6" i="63" s="1"/>
  <c r="M20" i="62"/>
  <c r="M15" i="62"/>
  <c r="H11" i="62"/>
  <c r="G20" i="64"/>
  <c r="G36" i="64"/>
  <c r="N10" i="63"/>
  <c r="R10" i="63" s="1"/>
  <c r="M3" i="65"/>
  <c r="S8" i="53" l="1"/>
  <c r="H7" i="66"/>
  <c r="F93" i="66"/>
  <c r="F90" i="66"/>
  <c r="G96" i="39"/>
  <c r="E83" i="39" s="1"/>
  <c r="AE8" i="53"/>
  <c r="W20" i="72"/>
  <c r="DA71" i="65"/>
  <c r="AV71" i="65"/>
  <c r="AW71" i="65"/>
  <c r="CK71" i="65"/>
  <c r="AS71" i="65"/>
  <c r="CD71" i="65"/>
  <c r="AO71" i="65"/>
  <c r="EW71" i="65"/>
  <c r="BU71" i="65"/>
  <c r="AN71" i="65"/>
  <c r="EP71" i="65"/>
  <c r="BF71" i="65"/>
  <c r="AK71" i="65"/>
  <c r="EG71" i="65"/>
  <c r="BE71" i="65"/>
  <c r="DQ71" i="65"/>
  <c r="BB71" i="65"/>
  <c r="DJ71" i="65"/>
  <c r="BV71" i="65"/>
  <c r="AM71" i="65"/>
  <c r="DR71" i="65"/>
  <c r="DP71" i="65"/>
  <c r="EU71" i="65"/>
  <c r="CI71" i="65"/>
  <c r="DN71" i="65"/>
  <c r="ES71" i="65"/>
  <c r="CG71" i="65"/>
  <c r="DL71" i="65"/>
  <c r="AZ71" i="65"/>
  <c r="CM71" i="65"/>
  <c r="CS71" i="65"/>
  <c r="DZ71" i="65"/>
  <c r="EH71" i="65"/>
  <c r="BD71" i="65"/>
  <c r="CZ71" i="65"/>
  <c r="EE71" i="65"/>
  <c r="BS71" i="65"/>
  <c r="CX71" i="65"/>
  <c r="EC71" i="65"/>
  <c r="BQ71" i="65"/>
  <c r="CV71" i="65"/>
  <c r="EI71" i="65"/>
  <c r="BW71" i="65"/>
  <c r="CC71" i="65"/>
  <c r="CR71" i="65"/>
  <c r="DW71" i="65"/>
  <c r="BK71" i="65"/>
  <c r="CP71" i="65"/>
  <c r="DU71" i="65"/>
  <c r="BI71" i="65"/>
  <c r="CN71" i="65"/>
  <c r="EA71" i="65"/>
  <c r="BO71" i="65"/>
  <c r="AJ71" i="65"/>
  <c r="DI71" i="65"/>
  <c r="AP71" i="65"/>
  <c r="EV71" i="65"/>
  <c r="CJ71" i="65"/>
  <c r="DO71" i="65"/>
  <c r="ET71" i="65"/>
  <c r="CH71" i="65"/>
  <c r="DM71" i="65"/>
  <c r="ER71" i="65"/>
  <c r="CF71" i="65"/>
  <c r="DS71" i="65"/>
  <c r="AI71" i="65"/>
  <c r="AR71" i="65"/>
  <c r="AT71" i="65"/>
  <c r="BG71" i="65"/>
  <c r="EF71" i="65"/>
  <c r="BT71" i="65"/>
  <c r="CY71" i="65"/>
  <c r="ED71" i="65"/>
  <c r="BR71" i="65"/>
  <c r="CW71" i="65"/>
  <c r="EB71" i="65"/>
  <c r="BP71" i="65"/>
  <c r="DC71" i="65"/>
  <c r="AY71" i="65"/>
  <c r="BN71" i="65"/>
  <c r="EX71" i="65"/>
  <c r="EM71" i="65"/>
  <c r="BJ71" i="65"/>
  <c r="BX71" i="65"/>
  <c r="CT71" i="65"/>
  <c r="EK71" i="65"/>
  <c r="AX71" i="65"/>
  <c r="CL71" i="65"/>
  <c r="EN71" i="65"/>
  <c r="CA71" i="65"/>
  <c r="CO71" i="65"/>
  <c r="DK71" i="65"/>
  <c r="BY71" i="65"/>
  <c r="EJ71" i="65"/>
  <c r="DF71" i="65"/>
  <c r="AQ71" i="65"/>
  <c r="AU71" i="65"/>
  <c r="DX71" i="65"/>
  <c r="EL71" i="65"/>
  <c r="CU71" i="65"/>
  <c r="DH71" i="65"/>
  <c r="CE71" i="65"/>
  <c r="DT71" i="65"/>
  <c r="DE71" i="65"/>
  <c r="AL71" i="65"/>
  <c r="EO71" i="65"/>
  <c r="DV71" i="65"/>
  <c r="BC71" i="65"/>
  <c r="CB71" i="65"/>
  <c r="EQ71" i="65"/>
  <c r="DB71" i="65"/>
  <c r="BL71" i="65"/>
  <c r="BZ71" i="65"/>
  <c r="DD71" i="65"/>
  <c r="BM71" i="65"/>
  <c r="BA71" i="65"/>
  <c r="DY71" i="65"/>
  <c r="DG71" i="65"/>
  <c r="BH71" i="65"/>
  <c r="CQ71" i="65"/>
  <c r="F35" i="65"/>
  <c r="H24" i="66"/>
  <c r="C14" i="71" s="1"/>
  <c r="M6" i="71" s="1"/>
  <c r="H23" i="66"/>
  <c r="C13" i="71" s="1"/>
  <c r="H13" i="39"/>
  <c r="AE9" i="53"/>
  <c r="O24" i="72"/>
  <c r="S12" i="53"/>
  <c r="S14" i="53" s="1"/>
  <c r="H7" i="60"/>
  <c r="G8" i="53" s="1"/>
  <c r="C11" i="71"/>
  <c r="H23" i="60"/>
  <c r="C13" i="65" s="1"/>
  <c r="H24" i="60"/>
  <c r="R11" i="69"/>
  <c r="K46" i="67" s="1"/>
  <c r="AE93" i="53" s="1"/>
  <c r="N3" i="71"/>
  <c r="R11" i="63"/>
  <c r="N3" i="65"/>
  <c r="H21" i="39"/>
  <c r="E87" i="39"/>
  <c r="V13" i="39"/>
  <c r="T13" i="39"/>
  <c r="E26" i="39"/>
  <c r="G96" i="66" l="1"/>
  <c r="E83" i="66" s="1"/>
  <c r="W8" i="72"/>
  <c r="K46" i="61"/>
  <c r="G93" i="53" s="1"/>
  <c r="R13" i="63"/>
  <c r="H26" i="66"/>
  <c r="AI83" i="53" s="1"/>
  <c r="E7" i="70"/>
  <c r="G20" i="72"/>
  <c r="EU72" i="65"/>
  <c r="CI72" i="65"/>
  <c r="EL72" i="65"/>
  <c r="BZ72" i="65"/>
  <c r="EC72" i="65"/>
  <c r="BQ72" i="65"/>
  <c r="DT72" i="65"/>
  <c r="BH72" i="65"/>
  <c r="DK72" i="65"/>
  <c r="AY72" i="65"/>
  <c r="DJ72" i="65"/>
  <c r="AX72" i="65"/>
  <c r="DQ72" i="65"/>
  <c r="DY72" i="65"/>
  <c r="EM72" i="65"/>
  <c r="CA72" i="65"/>
  <c r="ED72" i="65"/>
  <c r="BR72" i="65"/>
  <c r="DU72" i="65"/>
  <c r="BI72" i="65"/>
  <c r="DL72" i="65"/>
  <c r="AZ72" i="65"/>
  <c r="EE72" i="65"/>
  <c r="BS72" i="65"/>
  <c r="DV72" i="65"/>
  <c r="BJ72" i="65"/>
  <c r="DM72" i="65"/>
  <c r="BA72" i="65"/>
  <c r="DD72" i="65"/>
  <c r="AR72" i="65"/>
  <c r="CU72" i="65"/>
  <c r="CT72" i="65"/>
  <c r="CC72" i="65"/>
  <c r="BT72" i="65"/>
  <c r="AO72" i="65"/>
  <c r="CB72" i="65"/>
  <c r="DW72" i="65"/>
  <c r="BK72" i="65"/>
  <c r="DN72" i="65"/>
  <c r="BB72" i="65"/>
  <c r="DE72" i="65"/>
  <c r="AS72" i="65"/>
  <c r="CV72" i="65"/>
  <c r="CM72" i="65"/>
  <c r="EX72" i="65"/>
  <c r="CL72" i="65"/>
  <c r="DI72" i="65"/>
  <c r="BD72" i="65"/>
  <c r="CZ72" i="65"/>
  <c r="CR72" i="65"/>
  <c r="BU72" i="65"/>
  <c r="DH72" i="65"/>
  <c r="DO72" i="65"/>
  <c r="BC72" i="65"/>
  <c r="DF72" i="65"/>
  <c r="AT72" i="65"/>
  <c r="CW72" i="65"/>
  <c r="AK72" i="65"/>
  <c r="CN72" i="65"/>
  <c r="EQ72" i="65"/>
  <c r="CE72" i="65"/>
  <c r="EP72" i="65"/>
  <c r="CD72" i="65"/>
  <c r="EO72" i="65"/>
  <c r="CJ72" i="65"/>
  <c r="EF72" i="65"/>
  <c r="DA72" i="65"/>
  <c r="EN72" i="65"/>
  <c r="CY72" i="65"/>
  <c r="AM72" i="65"/>
  <c r="CP72" i="65"/>
  <c r="ES72" i="65"/>
  <c r="CG72" i="65"/>
  <c r="EJ72" i="65"/>
  <c r="BX72" i="65"/>
  <c r="EA72" i="65"/>
  <c r="BO72" i="65"/>
  <c r="DZ72" i="65"/>
  <c r="BN72" i="65"/>
  <c r="EV72" i="65"/>
  <c r="BE72" i="65"/>
  <c r="BM72" i="65"/>
  <c r="DX72" i="65"/>
  <c r="CQ72" i="65"/>
  <c r="ET72" i="65"/>
  <c r="CH72" i="65"/>
  <c r="EK72" i="65"/>
  <c r="BY72" i="65"/>
  <c r="DG72" i="65"/>
  <c r="BP72" i="65"/>
  <c r="DR72" i="65"/>
  <c r="DP72" i="65"/>
  <c r="EI72" i="65"/>
  <c r="EG72" i="65"/>
  <c r="CX72" i="65"/>
  <c r="AL72" i="65"/>
  <c r="DC72" i="65"/>
  <c r="BF72" i="65"/>
  <c r="BL72" i="65"/>
  <c r="AQ72" i="65"/>
  <c r="CK72" i="65"/>
  <c r="DS72" i="65"/>
  <c r="CO72" i="65"/>
  <c r="BW72" i="65"/>
  <c r="AP72" i="65"/>
  <c r="CS72" i="65"/>
  <c r="AN72" i="65"/>
  <c r="EB72" i="65"/>
  <c r="ER72" i="65"/>
  <c r="BG72" i="65"/>
  <c r="AW72" i="65"/>
  <c r="CF72" i="65"/>
  <c r="EH72" i="65"/>
  <c r="EW72" i="65"/>
  <c r="AU72" i="65"/>
  <c r="DB72" i="65"/>
  <c r="AV72" i="65"/>
  <c r="BV72" i="65"/>
  <c r="H26" i="60"/>
  <c r="E7" i="64"/>
  <c r="C14" i="65"/>
  <c r="M6" i="65" s="1"/>
  <c r="H24" i="39"/>
  <c r="H23" i="39"/>
  <c r="W24" i="72"/>
  <c r="L83" i="66"/>
  <c r="L83" i="39"/>
  <c r="G12" i="53"/>
  <c r="G14" i="53" s="1"/>
  <c r="G24" i="72"/>
  <c r="M5" i="71"/>
  <c r="M55" i="71" s="1"/>
  <c r="K5" i="71"/>
  <c r="K6" i="71"/>
  <c r="L5" i="71"/>
  <c r="L6" i="71"/>
  <c r="N6" i="71"/>
  <c r="N5" i="71"/>
  <c r="O3" i="71"/>
  <c r="F48" i="71"/>
  <c r="O3" i="65"/>
  <c r="AE12" i="53" l="1"/>
  <c r="AE14" i="53" s="1"/>
  <c r="H27" i="60"/>
  <c r="G19" i="53" s="1"/>
  <c r="G16" i="72" s="1"/>
  <c r="K83" i="53"/>
  <c r="F48" i="65"/>
  <c r="C16" i="71"/>
  <c r="L22" i="71" s="1"/>
  <c r="V8" i="66"/>
  <c r="H27" i="66"/>
  <c r="AE19" i="53" s="1"/>
  <c r="W16" i="72" s="1"/>
  <c r="V8" i="60"/>
  <c r="C16" i="65"/>
  <c r="CS74" i="65" s="1"/>
  <c r="H25" i="60"/>
  <c r="I31" i="53" s="1"/>
  <c r="N5" i="65"/>
  <c r="N56" i="65" s="1"/>
  <c r="N6" i="65"/>
  <c r="L5" i="65"/>
  <c r="L53" i="65" s="1"/>
  <c r="K5" i="65"/>
  <c r="K6" i="65"/>
  <c r="L6" i="65"/>
  <c r="O7" i="72"/>
  <c r="O9" i="72"/>
  <c r="M5" i="65"/>
  <c r="M53" i="65" s="1"/>
  <c r="M49" i="71"/>
  <c r="M51" i="71"/>
  <c r="M57" i="71"/>
  <c r="M56" i="71"/>
  <c r="M35" i="71"/>
  <c r="M39" i="71" s="1"/>
  <c r="M48" i="71"/>
  <c r="M53" i="71"/>
  <c r="M42" i="71" s="1"/>
  <c r="M54" i="71"/>
  <c r="M58" i="71"/>
  <c r="L71" i="39"/>
  <c r="E81" i="39" s="1"/>
  <c r="K58" i="71"/>
  <c r="K56" i="71"/>
  <c r="K57" i="71"/>
  <c r="K55" i="71"/>
  <c r="K49" i="71"/>
  <c r="K51" i="71"/>
  <c r="K54" i="71"/>
  <c r="K48" i="71"/>
  <c r="K35" i="71"/>
  <c r="K53" i="71"/>
  <c r="K42" i="71" s="1"/>
  <c r="O6" i="71"/>
  <c r="O5" i="71"/>
  <c r="P3" i="71"/>
  <c r="N57" i="71"/>
  <c r="N55" i="71"/>
  <c r="N58" i="71"/>
  <c r="N54" i="71"/>
  <c r="N56" i="71"/>
  <c r="N48" i="71"/>
  <c r="N49" i="71"/>
  <c r="N53" i="71"/>
  <c r="N42" i="71" s="1"/>
  <c r="N51" i="71"/>
  <c r="N35" i="71"/>
  <c r="L56" i="71"/>
  <c r="L57" i="71"/>
  <c r="L55" i="71"/>
  <c r="L51" i="71"/>
  <c r="L58" i="71"/>
  <c r="L54" i="71"/>
  <c r="L53" i="71"/>
  <c r="L42" i="71" s="1"/>
  <c r="L49" i="71"/>
  <c r="L48" i="71"/>
  <c r="L35" i="71"/>
  <c r="E151" i="60"/>
  <c r="E122" i="60"/>
  <c r="P3" i="65"/>
  <c r="O6" i="65"/>
  <c r="O5" i="65"/>
  <c r="H26" i="39"/>
  <c r="V8" i="39" s="1"/>
  <c r="T8" i="60" l="1"/>
  <c r="C17" i="65"/>
  <c r="EV117" i="65" s="1"/>
  <c r="K22" i="71"/>
  <c r="K23" i="71" s="1"/>
  <c r="E122" i="66"/>
  <c r="O22" i="71"/>
  <c r="N74" i="71"/>
  <c r="O74" i="71"/>
  <c r="N22" i="71"/>
  <c r="L74" i="71"/>
  <c r="M22" i="71"/>
  <c r="M74" i="71"/>
  <c r="K74" i="71"/>
  <c r="E151" i="66"/>
  <c r="T8" i="66"/>
  <c r="C17" i="71"/>
  <c r="N104" i="71" s="1"/>
  <c r="CX74" i="65"/>
  <c r="CE74" i="65"/>
  <c r="N22" i="65"/>
  <c r="EW74" i="65"/>
  <c r="DT74" i="65"/>
  <c r="O22" i="65"/>
  <c r="W74" i="65"/>
  <c r="DD74" i="65"/>
  <c r="BB74" i="65"/>
  <c r="DX74" i="65"/>
  <c r="BC74" i="65"/>
  <c r="BM74" i="65"/>
  <c r="EI74" i="65"/>
  <c r="T74" i="65"/>
  <c r="EF74" i="65"/>
  <c r="AZ74" i="65"/>
  <c r="EE74" i="65"/>
  <c r="DW74" i="65"/>
  <c r="CV74" i="65"/>
  <c r="BY74" i="65"/>
  <c r="X74" i="65"/>
  <c r="CQ74" i="65"/>
  <c r="CN74" i="65"/>
  <c r="AW74" i="65"/>
  <c r="BV74" i="65"/>
  <c r="DG74" i="65"/>
  <c r="DL74" i="65"/>
  <c r="DE74" i="65"/>
  <c r="DQ74" i="65"/>
  <c r="AD74" i="65"/>
  <c r="Y74" i="65"/>
  <c r="EJ74" i="65"/>
  <c r="EG74" i="65"/>
  <c r="CG74" i="65"/>
  <c r="BF74" i="65"/>
  <c r="N74" i="65"/>
  <c r="BN74" i="65"/>
  <c r="V74" i="65"/>
  <c r="CD74" i="65"/>
  <c r="DH74" i="65"/>
  <c r="BQ74" i="65"/>
  <c r="EP74" i="65"/>
  <c r="BK74" i="65"/>
  <c r="EO74" i="65"/>
  <c r="CJ74" i="65"/>
  <c r="BE74" i="65"/>
  <c r="BG74" i="65"/>
  <c r="CL74" i="65"/>
  <c r="Z74" i="65"/>
  <c r="EC74" i="65"/>
  <c r="DJ74" i="65"/>
  <c r="BZ74" i="65"/>
  <c r="ET74" i="65"/>
  <c r="AY74" i="65"/>
  <c r="O74" i="65"/>
  <c r="BO74" i="65"/>
  <c r="AE74" i="65"/>
  <c r="EN74" i="65"/>
  <c r="EB74" i="65"/>
  <c r="ED74" i="65"/>
  <c r="BT74" i="65"/>
  <c r="AX74" i="65"/>
  <c r="DR74" i="65"/>
  <c r="DZ74" i="65"/>
  <c r="CP74" i="65"/>
  <c r="DF74" i="65"/>
  <c r="M22" i="65"/>
  <c r="EV74" i="65"/>
  <c r="Q74" i="65"/>
  <c r="EH74" i="65"/>
  <c r="EK74" i="65"/>
  <c r="CF74" i="65"/>
  <c r="DS74" i="65"/>
  <c r="CT74" i="65"/>
  <c r="BJ74" i="65"/>
  <c r="AA74" i="65"/>
  <c r="EL74" i="65"/>
  <c r="DC74" i="65"/>
  <c r="CA74" i="65"/>
  <c r="DK74" i="65"/>
  <c r="CI74" i="65"/>
  <c r="EA74" i="65"/>
  <c r="CY74" i="65"/>
  <c r="P74" i="65"/>
  <c r="BW74" i="65"/>
  <c r="R74" i="65"/>
  <c r="BD74" i="65"/>
  <c r="ES74" i="65"/>
  <c r="CH74" i="65"/>
  <c r="DY74" i="65"/>
  <c r="L22" i="65"/>
  <c r="C15" i="65"/>
  <c r="DB74" i="65"/>
  <c r="EX74" i="65"/>
  <c r="BI74" i="65"/>
  <c r="L74" i="65"/>
  <c r="DU74" i="65"/>
  <c r="ER74" i="65"/>
  <c r="K74" i="65"/>
  <c r="DV74" i="65"/>
  <c r="CU74" i="65"/>
  <c r="BS74" i="65"/>
  <c r="AB74" i="65"/>
  <c r="EM74" i="65"/>
  <c r="EU74" i="65"/>
  <c r="BH74" i="65"/>
  <c r="CZ74" i="65"/>
  <c r="S74" i="65"/>
  <c r="AF74" i="65"/>
  <c r="EQ74" i="65"/>
  <c r="DO74" i="65"/>
  <c r="CC74" i="65"/>
  <c r="U74" i="65"/>
  <c r="AC74" i="65"/>
  <c r="CK74" i="65"/>
  <c r="BA74" i="65"/>
  <c r="CB74" i="65"/>
  <c r="K22" i="65"/>
  <c r="K23" i="65" s="1"/>
  <c r="L21" i="65" s="1"/>
  <c r="BR74" i="65"/>
  <c r="DN74" i="65"/>
  <c r="BP74" i="65"/>
  <c r="CR74" i="65"/>
  <c r="CM74" i="65"/>
  <c r="BL74" i="65"/>
  <c r="BX74" i="65"/>
  <c r="DI74" i="65"/>
  <c r="M74" i="65"/>
  <c r="DA74" i="65"/>
  <c r="CO74" i="65"/>
  <c r="BU74" i="65"/>
  <c r="CW74" i="65"/>
  <c r="DP74" i="65"/>
  <c r="DM74" i="65"/>
  <c r="DV117" i="65"/>
  <c r="EL116" i="65"/>
  <c r="N116" i="65"/>
  <c r="EW117" i="65"/>
  <c r="DM117" i="65"/>
  <c r="ET117" i="65"/>
  <c r="CP117" i="65"/>
  <c r="DF116" i="65"/>
  <c r="CW116" i="65"/>
  <c r="ES117" i="65"/>
  <c r="BA117" i="65"/>
  <c r="BQ116" i="65"/>
  <c r="AD117" i="65"/>
  <c r="EX117" i="65"/>
  <c r="U117" i="65"/>
  <c r="EK116" i="65"/>
  <c r="CG116" i="65"/>
  <c r="EJ117" i="65"/>
  <c r="L117" i="65"/>
  <c r="CN116" i="65"/>
  <c r="AQ117" i="65"/>
  <c r="DS116" i="65"/>
  <c r="BG116" i="65"/>
  <c r="BV117" i="65"/>
  <c r="EX116" i="65"/>
  <c r="CS117" i="65"/>
  <c r="AG117" i="65"/>
  <c r="DI116" i="65"/>
  <c r="BD117" i="65"/>
  <c r="EF116" i="65"/>
  <c r="CA117" i="65"/>
  <c r="O117" i="65"/>
  <c r="CQ116" i="65"/>
  <c r="BR117" i="65"/>
  <c r="BY117" i="65"/>
  <c r="BI117" i="65"/>
  <c r="ES116" i="65"/>
  <c r="DT117" i="65"/>
  <c r="EJ116" i="65"/>
  <c r="BX116" i="65"/>
  <c r="AA117" i="65"/>
  <c r="DC116" i="65"/>
  <c r="AQ116" i="65"/>
  <c r="BF117" i="65"/>
  <c r="EH116" i="65"/>
  <c r="CC117" i="65"/>
  <c r="Q117" i="65"/>
  <c r="CS116" i="65"/>
  <c r="CZ117" i="65"/>
  <c r="AN117" i="65"/>
  <c r="DW117" i="65"/>
  <c r="BK117" i="65"/>
  <c r="EM116" i="65"/>
  <c r="O116" i="65"/>
  <c r="V116" i="65"/>
  <c r="BJ116" i="65"/>
  <c r="CX116" i="65"/>
  <c r="CO117" i="65"/>
  <c r="DL117" i="65"/>
  <c r="EB116" i="65"/>
  <c r="CE117" i="65"/>
  <c r="S117" i="65"/>
  <c r="CU116" i="65"/>
  <c r="DJ117" i="65"/>
  <c r="DZ116" i="65"/>
  <c r="BU117" i="65"/>
  <c r="EW116" i="65"/>
  <c r="CK116" i="65"/>
  <c r="CR117" i="65"/>
  <c r="AF117" i="65"/>
  <c r="BC117" i="65"/>
  <c r="EE116" i="65"/>
  <c r="BS116" i="65"/>
  <c r="AC116" i="65"/>
  <c r="CP116" i="65"/>
  <c r="BQ117" i="65"/>
  <c r="DD117" i="65"/>
  <c r="AR117" i="65"/>
  <c r="BH116" i="65"/>
  <c r="EI117" i="65"/>
  <c r="CM116" i="65"/>
  <c r="AA116" i="65"/>
  <c r="DB117" i="65"/>
  <c r="DR116" i="65"/>
  <c r="BF116" i="65"/>
  <c r="EO116" i="65"/>
  <c r="CC116" i="65"/>
  <c r="Q116" i="65"/>
  <c r="X117" i="65"/>
  <c r="CZ116" i="65"/>
  <c r="AU117" i="65"/>
  <c r="DW116" i="65"/>
  <c r="BK116" i="65"/>
  <c r="BI116" i="65"/>
  <c r="DV116" i="65"/>
  <c r="U116" i="65"/>
  <c r="CN117" i="65"/>
  <c r="AB117" i="65"/>
  <c r="AR116" i="65"/>
  <c r="DS117" i="65"/>
  <c r="BW116" i="65"/>
  <c r="K116" i="65"/>
  <c r="CL117" i="65"/>
  <c r="DB116" i="65"/>
  <c r="AP116" i="65"/>
  <c r="BM116" i="65"/>
  <c r="EF117" i="65"/>
  <c r="BT117" i="65"/>
  <c r="CJ116" i="65"/>
  <c r="X116" i="65"/>
  <c r="DG116" i="65"/>
  <c r="AU116" i="65"/>
  <c r="ET116" i="65"/>
  <c r="AT117" i="65"/>
  <c r="M116" i="65"/>
  <c r="EA117" i="65"/>
  <c r="DK116" i="65"/>
  <c r="CD117" i="65"/>
  <c r="DX117" i="65"/>
  <c r="CR116" i="65"/>
  <c r="DN116" i="65"/>
  <c r="DE116" i="65"/>
  <c r="ER116" i="65"/>
  <c r="AH116" i="65"/>
  <c r="DH117" i="65"/>
  <c r="AC117" i="65"/>
  <c r="AH117" i="65"/>
  <c r="V117" i="65"/>
  <c r="CV116" i="65"/>
  <c r="BO117" i="65"/>
  <c r="DA116" i="65"/>
  <c r="BL117" i="65"/>
  <c r="AF116" i="65"/>
  <c r="CO116" i="65"/>
  <c r="AD116" i="65"/>
  <c r="AJ116" i="65"/>
  <c r="DZ117" i="65"/>
  <c r="AO116" i="65"/>
  <c r="DL116" i="65"/>
  <c r="DQ116" i="65"/>
  <c r="CV117" i="65"/>
  <c r="CF116" i="65"/>
  <c r="S116" i="65"/>
  <c r="DA117" i="65"/>
  <c r="BU116" i="65"/>
  <c r="P117" i="65"/>
  <c r="BP117" i="65"/>
  <c r="EQ116" i="65"/>
  <c r="EN116" i="65"/>
  <c r="BZ117" i="65"/>
  <c r="BL116" i="65"/>
  <c r="CF117" i="65"/>
  <c r="AI117" i="65"/>
  <c r="DJ116" i="65"/>
  <c r="BE116" i="65"/>
  <c r="M117" i="65"/>
  <c r="CT116" i="65"/>
  <c r="CY117" i="65"/>
  <c r="AL116" i="65"/>
  <c r="BO116" i="65"/>
  <c r="AJ117" i="65"/>
  <c r="T116" i="65"/>
  <c r="EA116" i="65"/>
  <c r="CD116" i="65"/>
  <c r="AO117" i="65"/>
  <c r="CI117" i="65"/>
  <c r="BC116" i="65"/>
  <c r="EL117" i="65"/>
  <c r="DK117" i="65"/>
  <c r="BN117" i="65"/>
  <c r="W116" i="65"/>
  <c r="CU117" i="65"/>
  <c r="CB117" i="65"/>
  <c r="K48" i="65"/>
  <c r="L48" i="65"/>
  <c r="L81" i="39"/>
  <c r="EP118" i="65"/>
  <c r="EH118" i="65"/>
  <c r="DZ118" i="65"/>
  <c r="EO118" i="65"/>
  <c r="EG118" i="65"/>
  <c r="DI118" i="65"/>
  <c r="DA118" i="65"/>
  <c r="CS118" i="65"/>
  <c r="CC118" i="65"/>
  <c r="BU118" i="65"/>
  <c r="AN118" i="65"/>
  <c r="AF118" i="65"/>
  <c r="X118" i="65"/>
  <c r="ER105" i="65"/>
  <c r="EJ105" i="65"/>
  <c r="DL105" i="65"/>
  <c r="DD105" i="65"/>
  <c r="CV105" i="65"/>
  <c r="CF105" i="65"/>
  <c r="BX105" i="65"/>
  <c r="EV118" i="65"/>
  <c r="EN118" i="65"/>
  <c r="EF118" i="65"/>
  <c r="DP118" i="65"/>
  <c r="DH118" i="65"/>
  <c r="CJ118" i="65"/>
  <c r="EU118" i="65"/>
  <c r="ET118" i="65"/>
  <c r="ED118" i="65"/>
  <c r="DV118" i="65"/>
  <c r="CX118" i="65"/>
  <c r="CP118" i="65"/>
  <c r="CH118" i="65"/>
  <c r="BR118" i="65"/>
  <c r="BJ118" i="65"/>
  <c r="AC118" i="65"/>
  <c r="U118" i="65"/>
  <c r="L118" i="65"/>
  <c r="EO105" i="65"/>
  <c r="EG105" i="65"/>
  <c r="DI105" i="65"/>
  <c r="DA105" i="65"/>
  <c r="CS105" i="65"/>
  <c r="CC105" i="65"/>
  <c r="BU105" i="65"/>
  <c r="ER118" i="65"/>
  <c r="EJ118" i="65"/>
  <c r="EB118" i="65"/>
  <c r="DL118" i="65"/>
  <c r="DD118" i="65"/>
  <c r="CF118" i="65"/>
  <c r="BX118" i="65"/>
  <c r="BP118" i="65"/>
  <c r="AQ118" i="65"/>
  <c r="AI118" i="65"/>
  <c r="EU105" i="65"/>
  <c r="EM105" i="65"/>
  <c r="EE105" i="65"/>
  <c r="DO105" i="65"/>
  <c r="DG105" i="65"/>
  <c r="DM118" i="65"/>
  <c r="CW118" i="65"/>
  <c r="CG118" i="65"/>
  <c r="BG118" i="65"/>
  <c r="AU118" i="65"/>
  <c r="EX105" i="65"/>
  <c r="EK105" i="65"/>
  <c r="DX105" i="65"/>
  <c r="CX105" i="65"/>
  <c r="CM105" i="65"/>
  <c r="BG105" i="65"/>
  <c r="AM105" i="65"/>
  <c r="AE105" i="65"/>
  <c r="O105" i="65"/>
  <c r="EC118" i="65"/>
  <c r="CE118" i="65"/>
  <c r="BS118" i="65"/>
  <c r="BF118" i="65"/>
  <c r="AE118" i="65"/>
  <c r="R118" i="65"/>
  <c r="DV105" i="65"/>
  <c r="DJ105" i="65"/>
  <c r="CW105" i="65"/>
  <c r="CA105" i="65"/>
  <c r="BQ105" i="65"/>
  <c r="AL105" i="65"/>
  <c r="AD105" i="65"/>
  <c r="V105" i="65"/>
  <c r="EA118" i="65"/>
  <c r="DJ118" i="65"/>
  <c r="BQ118" i="65"/>
  <c r="BD118" i="65"/>
  <c r="AD118" i="65"/>
  <c r="ET105" i="65"/>
  <c r="EH105" i="65"/>
  <c r="CU105" i="65"/>
  <c r="CJ105" i="65"/>
  <c r="BZ105" i="65"/>
  <c r="BD105" i="65"/>
  <c r="AK105" i="65"/>
  <c r="M105" i="65"/>
  <c r="ES118" i="65"/>
  <c r="DW118" i="65"/>
  <c r="CQ118" i="65"/>
  <c r="CB118" i="65"/>
  <c r="AO118" i="65"/>
  <c r="AB118" i="65"/>
  <c r="O118" i="65"/>
  <c r="EF105" i="65"/>
  <c r="DS105" i="65"/>
  <c r="CI105" i="65"/>
  <c r="BY105" i="65"/>
  <c r="BN105" i="65"/>
  <c r="AR105" i="65"/>
  <c r="AJ105" i="65"/>
  <c r="L105" i="65"/>
  <c r="EQ118" i="65"/>
  <c r="DU118" i="65"/>
  <c r="CO118" i="65"/>
  <c r="CA118" i="65"/>
  <c r="AM118" i="65"/>
  <c r="Z118" i="65"/>
  <c r="N118" i="65"/>
  <c r="ED105" i="65"/>
  <c r="DR105" i="65"/>
  <c r="CH105" i="65"/>
  <c r="BW105" i="65"/>
  <c r="BL105" i="65"/>
  <c r="AQ105" i="65"/>
  <c r="AI105" i="65"/>
  <c r="K105" i="65"/>
  <c r="EI118" i="65"/>
  <c r="DO118" i="65"/>
  <c r="CI118" i="65"/>
  <c r="BV118" i="65"/>
  <c r="V118" i="65"/>
  <c r="EL105" i="65"/>
  <c r="DZ105" i="65"/>
  <c r="CZ105" i="65"/>
  <c r="CO105" i="65"/>
  <c r="BI105" i="65"/>
  <c r="AN105" i="65"/>
  <c r="AF105" i="65"/>
  <c r="P105" i="65"/>
  <c r="EM118" i="65"/>
  <c r="EP105" i="65"/>
  <c r="CQ105" i="65"/>
  <c r="BA105" i="65"/>
  <c r="EK118" i="65"/>
  <c r="BW118" i="65"/>
  <c r="CP105" i="65"/>
  <c r="Q105" i="65"/>
  <c r="DS118" i="65"/>
  <c r="K118" i="65"/>
  <c r="EC105" i="65"/>
  <c r="BK118" i="65"/>
  <c r="EA105" i="65"/>
  <c r="CE105" i="65"/>
  <c r="DC118" i="65"/>
  <c r="DP105" i="65"/>
  <c r="CL118" i="65"/>
  <c r="AJ118" i="65"/>
  <c r="DB105" i="65"/>
  <c r="Y105" i="65"/>
  <c r="AL118" i="65"/>
  <c r="DN105" i="65"/>
  <c r="BK105" i="65"/>
  <c r="CM118" i="65"/>
  <c r="BT105" i="65"/>
  <c r="Z105" i="65"/>
  <c r="P104" i="65"/>
  <c r="O104" i="65"/>
  <c r="M104" i="65"/>
  <c r="K104" i="65"/>
  <c r="N35" i="65"/>
  <c r="N36" i="65" s="1"/>
  <c r="N37" i="65" s="1"/>
  <c r="N49" i="65"/>
  <c r="N54" i="65"/>
  <c r="N51" i="65"/>
  <c r="N53" i="65"/>
  <c r="N55" i="65"/>
  <c r="N57" i="65"/>
  <c r="N48" i="65"/>
  <c r="N58" i="65"/>
  <c r="M57" i="65"/>
  <c r="L55" i="65"/>
  <c r="K58" i="65"/>
  <c r="L49" i="65"/>
  <c r="K54" i="65"/>
  <c r="K51" i="65"/>
  <c r="L54" i="65"/>
  <c r="L51" i="65"/>
  <c r="K55" i="65"/>
  <c r="K57" i="65"/>
  <c r="L57" i="65"/>
  <c r="K49" i="65"/>
  <c r="L58" i="65"/>
  <c r="K53" i="65"/>
  <c r="L56" i="65"/>
  <c r="M54" i="65"/>
  <c r="K56" i="65"/>
  <c r="M35" i="65"/>
  <c r="M39" i="65" s="1"/>
  <c r="L35" i="65"/>
  <c r="L39" i="65" s="1"/>
  <c r="M55" i="65"/>
  <c r="M56" i="65"/>
  <c r="M48" i="65"/>
  <c r="K35" i="65"/>
  <c r="K39" i="65" s="1"/>
  <c r="M51" i="65"/>
  <c r="M49" i="65"/>
  <c r="M58" i="65"/>
  <c r="M36" i="71"/>
  <c r="M37" i="71" s="1"/>
  <c r="M40" i="71" s="1"/>
  <c r="M41" i="71" s="1"/>
  <c r="N92" i="60"/>
  <c r="N93" i="60"/>
  <c r="N97" i="60"/>
  <c r="N80" i="60"/>
  <c r="N78" i="60"/>
  <c r="N79" i="60"/>
  <c r="P13" i="69"/>
  <c r="AG108" i="53" s="1"/>
  <c r="N78" i="66"/>
  <c r="N80" i="66"/>
  <c r="F6" i="68"/>
  <c r="N92" i="66"/>
  <c r="N79" i="66"/>
  <c r="N97" i="66"/>
  <c r="N93" i="66"/>
  <c r="R13" i="69"/>
  <c r="H25" i="66"/>
  <c r="I93" i="53"/>
  <c r="W7" i="72"/>
  <c r="AG93" i="53"/>
  <c r="S66" i="53"/>
  <c r="L52" i="39"/>
  <c r="N39" i="71"/>
  <c r="N36" i="71"/>
  <c r="N37" i="71" s="1"/>
  <c r="L39" i="71"/>
  <c r="L36" i="71"/>
  <c r="L37" i="71" s="1"/>
  <c r="O58" i="71"/>
  <c r="O57" i="71"/>
  <c r="O54" i="71"/>
  <c r="O55" i="71"/>
  <c r="O56" i="71"/>
  <c r="O49" i="71"/>
  <c r="O53" i="71"/>
  <c r="O42" i="71" s="1"/>
  <c r="O48" i="71"/>
  <c r="O51" i="71"/>
  <c r="O35" i="71"/>
  <c r="K36" i="71"/>
  <c r="K37" i="71" s="1"/>
  <c r="K39" i="71"/>
  <c r="P74" i="71"/>
  <c r="P22" i="71"/>
  <c r="P6" i="71"/>
  <c r="P5" i="71"/>
  <c r="Q3" i="71"/>
  <c r="P22" i="65"/>
  <c r="Q3" i="65"/>
  <c r="Q104" i="65" s="1"/>
  <c r="P6" i="65"/>
  <c r="P5" i="65"/>
  <c r="O57" i="65"/>
  <c r="O56" i="65"/>
  <c r="O51" i="65"/>
  <c r="O54" i="65"/>
  <c r="O53" i="65"/>
  <c r="O55" i="65"/>
  <c r="O35" i="65"/>
  <c r="O49" i="65"/>
  <c r="O48" i="65"/>
  <c r="O58" i="65"/>
  <c r="W83" i="53"/>
  <c r="H27" i="39"/>
  <c r="T8" i="39" s="1"/>
  <c r="K60" i="48"/>
  <c r="S103" i="53" s="1"/>
  <c r="K54" i="48"/>
  <c r="S101" i="53" s="1"/>
  <c r="N104" i="65" l="1"/>
  <c r="DB118" i="65"/>
  <c r="AH105" i="65"/>
  <c r="DR118" i="65"/>
  <c r="EN105" i="65"/>
  <c r="Y118" i="65"/>
  <c r="BS105" i="65"/>
  <c r="AH118" i="65"/>
  <c r="S105" i="65"/>
  <c r="CR105" i="65"/>
  <c r="BA118" i="65"/>
  <c r="T105" i="65"/>
  <c r="CT105" i="65"/>
  <c r="BC118" i="65"/>
  <c r="U105" i="65"/>
  <c r="DH105" i="65"/>
  <c r="CD118" i="65"/>
  <c r="AU105" i="65"/>
  <c r="EI105" i="65"/>
  <c r="CU118" i="65"/>
  <c r="BR105" i="65"/>
  <c r="T118" i="65"/>
  <c r="EE118" i="65"/>
  <c r="S118" i="65"/>
  <c r="CN118" i="65"/>
  <c r="BE105" i="65"/>
  <c r="DQ105" i="65"/>
  <c r="AK118" i="65"/>
  <c r="DF118" i="65"/>
  <c r="CR118" i="65"/>
  <c r="BH105" i="65"/>
  <c r="DT105" i="65"/>
  <c r="BE118" i="65"/>
  <c r="DQ118" i="65"/>
  <c r="EX118" i="65"/>
  <c r="CB116" i="65"/>
  <c r="DX116" i="65"/>
  <c r="BA116" i="65"/>
  <c r="CY116" i="65"/>
  <c r="R116" i="65"/>
  <c r="DO116" i="65"/>
  <c r="CH117" i="65"/>
  <c r="N117" i="65"/>
  <c r="DQ117" i="65"/>
  <c r="AL117" i="65"/>
  <c r="AM116" i="65"/>
  <c r="T117" i="65"/>
  <c r="AE117" i="65"/>
  <c r="DY116" i="65"/>
  <c r="EI116" i="65"/>
  <c r="BY116" i="65"/>
  <c r="DG117" i="65"/>
  <c r="BM117" i="65"/>
  <c r="K117" i="65"/>
  <c r="DU117" i="65"/>
  <c r="DO117" i="65"/>
  <c r="EG117" i="65"/>
  <c r="EQ117" i="65"/>
  <c r="EK117" i="65"/>
  <c r="BD116" i="65"/>
  <c r="EO117" i="65"/>
  <c r="CM117" i="65"/>
  <c r="BR116" i="65"/>
  <c r="EM117" i="65"/>
  <c r="Z116" i="65"/>
  <c r="DC117" i="65"/>
  <c r="DN117" i="65"/>
  <c r="BZ116" i="65"/>
  <c r="EU117" i="65"/>
  <c r="EC117" i="65"/>
  <c r="T116" i="71"/>
  <c r="AG105" i="65"/>
  <c r="BV105" i="65"/>
  <c r="CG105" i="65"/>
  <c r="W118" i="65"/>
  <c r="BY118" i="65"/>
  <c r="CD105" i="65"/>
  <c r="BI118" i="65"/>
  <c r="AA105" i="65"/>
  <c r="DE105" i="65"/>
  <c r="BN118" i="65"/>
  <c r="AB105" i="65"/>
  <c r="DF105" i="65"/>
  <c r="BO118" i="65"/>
  <c r="AC105" i="65"/>
  <c r="DU105" i="65"/>
  <c r="CT118" i="65"/>
  <c r="BF105" i="65"/>
  <c r="EV105" i="65"/>
  <c r="DK118" i="65"/>
  <c r="CB105" i="65"/>
  <c r="AG118" i="65"/>
  <c r="CY105" i="65"/>
  <c r="AA118" i="65"/>
  <c r="CV118" i="65"/>
  <c r="BM105" i="65"/>
  <c r="DY105" i="65"/>
  <c r="BB118" i="65"/>
  <c r="DN118" i="65"/>
  <c r="CZ118" i="65"/>
  <c r="BP105" i="65"/>
  <c r="EB105" i="65"/>
  <c r="BM118" i="65"/>
  <c r="DY118" i="65"/>
  <c r="M118" i="65"/>
  <c r="EG116" i="65"/>
  <c r="EN117" i="65"/>
  <c r="W117" i="65"/>
  <c r="EE117" i="65"/>
  <c r="ER117" i="65"/>
  <c r="P116" i="65"/>
  <c r="CX117" i="65"/>
  <c r="CK117" i="65"/>
  <c r="R117" i="65"/>
  <c r="AM117" i="65"/>
  <c r="BS117" i="65"/>
  <c r="DM116" i="65"/>
  <c r="CQ117" i="65"/>
  <c r="DI117" i="65"/>
  <c r="BG117" i="65"/>
  <c r="BB117" i="65"/>
  <c r="AN116" i="65"/>
  <c r="DY117" i="65"/>
  <c r="BW117" i="65"/>
  <c r="ED116" i="65"/>
  <c r="DH116" i="65"/>
  <c r="BN116" i="65"/>
  <c r="BP116" i="65"/>
  <c r="ED117" i="65"/>
  <c r="DP116" i="65"/>
  <c r="BV116" i="65"/>
  <c r="L116" i="65"/>
  <c r="DF117" i="65"/>
  <c r="BT116" i="65"/>
  <c r="CL116" i="65"/>
  <c r="AB116" i="65"/>
  <c r="AK116" i="65"/>
  <c r="BJ117" i="65"/>
  <c r="EC116" i="65"/>
  <c r="L104" i="65"/>
  <c r="L108" i="65" s="1"/>
  <c r="DC105" i="65"/>
  <c r="BJ105" i="65"/>
  <c r="AO105" i="65"/>
  <c r="BL118" i="65"/>
  <c r="R105" i="65"/>
  <c r="X105" i="65"/>
  <c r="DM105" i="65"/>
  <c r="CY118" i="65"/>
  <c r="BB105" i="65"/>
  <c r="EQ105" i="65"/>
  <c r="DE118" i="65"/>
  <c r="BC105" i="65"/>
  <c r="ES105" i="65"/>
  <c r="DG118" i="65"/>
  <c r="BO105" i="65"/>
  <c r="Q118" i="65"/>
  <c r="N105" i="65"/>
  <c r="CL105" i="65"/>
  <c r="AR118" i="65"/>
  <c r="W105" i="65"/>
  <c r="DK105" i="65"/>
  <c r="BT118" i="65"/>
  <c r="DW105" i="65"/>
  <c r="BH118" i="65"/>
  <c r="DT118" i="65"/>
  <c r="CK105" i="65"/>
  <c r="EW105" i="65"/>
  <c r="BZ118" i="65"/>
  <c r="EL118" i="65"/>
  <c r="DX118" i="65"/>
  <c r="CN105" i="65"/>
  <c r="P118" i="65"/>
  <c r="CK118" i="65"/>
  <c r="EW118" i="65"/>
  <c r="CW117" i="65"/>
  <c r="CT117" i="65"/>
  <c r="DE117" i="65"/>
  <c r="EP117" i="65"/>
  <c r="BE117" i="65"/>
  <c r="EP116" i="65"/>
  <c r="CI116" i="65"/>
  <c r="EU116" i="65"/>
  <c r="EB117" i="65"/>
  <c r="CE116" i="65"/>
  <c r="Y117" i="65"/>
  <c r="DU116" i="65"/>
  <c r="EV116" i="65"/>
  <c r="Z117" i="65"/>
  <c r="DD116" i="65"/>
  <c r="CH116" i="65"/>
  <c r="CJ117" i="65"/>
  <c r="AP117" i="65"/>
  <c r="DT116" i="65"/>
  <c r="BB116" i="65"/>
  <c r="Y116" i="65"/>
  <c r="AI116" i="65"/>
  <c r="AK117" i="65"/>
  <c r="CA116" i="65"/>
  <c r="AG116" i="65"/>
  <c r="DR117" i="65"/>
  <c r="BH117" i="65"/>
  <c r="AE116" i="65"/>
  <c r="DP117" i="65"/>
  <c r="EH117" i="65"/>
  <c r="BX117" i="65"/>
  <c r="AT116" i="65"/>
  <c r="CG117" i="65"/>
  <c r="L117" i="71"/>
  <c r="AF105" i="71"/>
  <c r="ER118" i="71"/>
  <c r="EN117" i="71"/>
  <c r="BV116" i="71"/>
  <c r="DD105" i="71"/>
  <c r="Q118" i="71"/>
  <c r="BI116" i="71"/>
  <c r="DQ117" i="71"/>
  <c r="DF105" i="71"/>
  <c r="BI105" i="71"/>
  <c r="BX117" i="71"/>
  <c r="BX116" i="71"/>
  <c r="DV117" i="71"/>
  <c r="AU118" i="71"/>
  <c r="O116" i="71"/>
  <c r="DB117" i="71"/>
  <c r="AH105" i="71"/>
  <c r="DO118" i="71"/>
  <c r="BE116" i="71"/>
  <c r="Z117" i="71"/>
  <c r="DO117" i="71"/>
  <c r="CC117" i="71"/>
  <c r="EO116" i="71"/>
  <c r="DS117" i="71"/>
  <c r="U118" i="71"/>
  <c r="CX116" i="71"/>
  <c r="EW118" i="71"/>
  <c r="DA118" i="71"/>
  <c r="BT105" i="71"/>
  <c r="K104" i="71"/>
  <c r="EU116" i="71"/>
  <c r="ES116" i="71"/>
  <c r="BP117" i="71"/>
  <c r="S116" i="71"/>
  <c r="AC105" i="71"/>
  <c r="AC117" i="71"/>
  <c r="W105" i="71"/>
  <c r="EC105" i="71"/>
  <c r="DV116" i="71"/>
  <c r="BL116" i="71"/>
  <c r="CZ117" i="71"/>
  <c r="K105" i="71"/>
  <c r="AC118" i="71"/>
  <c r="AF118" i="71"/>
  <c r="CD118" i="71"/>
  <c r="EL116" i="71"/>
  <c r="CD117" i="71"/>
  <c r="K116" i="71"/>
  <c r="DK105" i="71"/>
  <c r="AJ117" i="71"/>
  <c r="DF118" i="71"/>
  <c r="Y105" i="71"/>
  <c r="DW116" i="71"/>
  <c r="P116" i="71"/>
  <c r="CE116" i="71"/>
  <c r="DI118" i="71"/>
  <c r="BY117" i="71"/>
  <c r="CA117" i="71"/>
  <c r="BX118" i="71"/>
  <c r="BN105" i="71"/>
  <c r="DI117" i="71"/>
  <c r="EV116" i="71"/>
  <c r="EP116" i="71"/>
  <c r="ER116" i="71"/>
  <c r="AN118" i="71"/>
  <c r="DE118" i="71"/>
  <c r="CV105" i="71"/>
  <c r="EX105" i="71"/>
  <c r="Q104" i="71"/>
  <c r="P104" i="71"/>
  <c r="V116" i="71"/>
  <c r="ED116" i="71"/>
  <c r="EK118" i="71"/>
  <c r="N105" i="71"/>
  <c r="N108" i="71" s="1"/>
  <c r="AB116" i="71"/>
  <c r="N117" i="71"/>
  <c r="W116" i="71"/>
  <c r="Q117" i="71"/>
  <c r="X116" i="71"/>
  <c r="EW116" i="71"/>
  <c r="Q116" i="71"/>
  <c r="EX116" i="71"/>
  <c r="R116" i="71"/>
  <c r="BE117" i="71"/>
  <c r="AQ116" i="71"/>
  <c r="AO117" i="71"/>
  <c r="CK105" i="71"/>
  <c r="EV118" i="71"/>
  <c r="EQ117" i="71"/>
  <c r="CB118" i="71"/>
  <c r="EQ105" i="71"/>
  <c r="BI117" i="71"/>
  <c r="CF105" i="71"/>
  <c r="EQ118" i="71"/>
  <c r="ET117" i="71"/>
  <c r="CG118" i="71"/>
  <c r="CY117" i="71"/>
  <c r="EI105" i="71"/>
  <c r="BD105" i="71"/>
  <c r="AO118" i="71"/>
  <c r="AG105" i="71"/>
  <c r="S118" i="71"/>
  <c r="L105" i="71"/>
  <c r="EK105" i="71"/>
  <c r="DW118" i="71"/>
  <c r="BC116" i="71"/>
  <c r="AE117" i="71"/>
  <c r="M116" i="71"/>
  <c r="BZ118" i="71"/>
  <c r="AJ116" i="71"/>
  <c r="AA117" i="71"/>
  <c r="AE116" i="71"/>
  <c r="AG117" i="71"/>
  <c r="AF116" i="71"/>
  <c r="S117" i="71"/>
  <c r="Y116" i="71"/>
  <c r="BD117" i="71"/>
  <c r="BW116" i="71"/>
  <c r="DA117" i="71"/>
  <c r="BP116" i="71"/>
  <c r="CL117" i="71"/>
  <c r="CX105" i="71"/>
  <c r="R117" i="71"/>
  <c r="P105" i="71"/>
  <c r="CO118" i="71"/>
  <c r="P118" i="71"/>
  <c r="BQ117" i="71"/>
  <c r="CS105" i="71"/>
  <c r="U117" i="71"/>
  <c r="U105" i="71"/>
  <c r="CS118" i="71"/>
  <c r="DG117" i="71"/>
  <c r="EU105" i="71"/>
  <c r="BL105" i="71"/>
  <c r="BF118" i="71"/>
  <c r="AO105" i="71"/>
  <c r="AA118" i="71"/>
  <c r="AJ105" i="71"/>
  <c r="V118" i="71"/>
  <c r="EU118" i="71"/>
  <c r="BO105" i="71"/>
  <c r="BS116" i="71"/>
  <c r="CB117" i="71"/>
  <c r="CH116" i="71"/>
  <c r="CG116" i="71"/>
  <c r="DT117" i="71"/>
  <c r="CJ116" i="71"/>
  <c r="DZ117" i="71"/>
  <c r="CC116" i="71"/>
  <c r="DL117" i="71"/>
  <c r="CD116" i="71"/>
  <c r="DP117" i="71"/>
  <c r="CM116" i="71"/>
  <c r="EG117" i="71"/>
  <c r="CF116" i="71"/>
  <c r="DR117" i="71"/>
  <c r="EW105" i="71"/>
  <c r="BG117" i="71"/>
  <c r="CC105" i="71"/>
  <c r="EN118" i="71"/>
  <c r="CC118" i="71"/>
  <c r="CW117" i="71"/>
  <c r="ER105" i="71"/>
  <c r="BJ117" i="71"/>
  <c r="BU105" i="71"/>
  <c r="ES118" i="71"/>
  <c r="EM117" i="71"/>
  <c r="BU118" i="71"/>
  <c r="CR105" i="71"/>
  <c r="DB118" i="71"/>
  <c r="CL105" i="71"/>
  <c r="CF118" i="71"/>
  <c r="BQ105" i="71"/>
  <c r="BC118" i="71"/>
  <c r="DY118" i="71"/>
  <c r="CY116" i="71"/>
  <c r="DN105" i="71"/>
  <c r="DN116" i="71"/>
  <c r="CO116" i="71"/>
  <c r="EJ117" i="71"/>
  <c r="CR116" i="71"/>
  <c r="EP117" i="71"/>
  <c r="CK116" i="71"/>
  <c r="EB117" i="71"/>
  <c r="CL116" i="71"/>
  <c r="EF117" i="71"/>
  <c r="DK116" i="71"/>
  <c r="CY105" i="71"/>
  <c r="DD116" i="71"/>
  <c r="BB105" i="71"/>
  <c r="CE117" i="71"/>
  <c r="DO105" i="71"/>
  <c r="AQ105" i="71"/>
  <c r="DP118" i="71"/>
  <c r="DU117" i="71"/>
  <c r="AR118" i="71"/>
  <c r="CH117" i="71"/>
  <c r="DG105" i="71"/>
  <c r="AL117" i="71"/>
  <c r="AI105" i="71"/>
  <c r="DH118" i="71"/>
  <c r="DP105" i="71"/>
  <c r="DJ118" i="71"/>
  <c r="CT105" i="71"/>
  <c r="CN118" i="71"/>
  <c r="BY105" i="71"/>
  <c r="BK118" i="71"/>
  <c r="BZ105" i="71"/>
  <c r="EE116" i="71"/>
  <c r="N116" i="71"/>
  <c r="ET116" i="71"/>
  <c r="CW116" i="71"/>
  <c r="M105" i="71"/>
  <c r="CZ116" i="71"/>
  <c r="AA105" i="71"/>
  <c r="CS116" i="71"/>
  <c r="ER117" i="71"/>
  <c r="DJ116" i="71"/>
  <c r="CN105" i="71"/>
  <c r="EI116" i="71"/>
  <c r="DK118" i="71"/>
  <c r="EB116" i="71"/>
  <c r="BM118" i="71"/>
  <c r="BJ118" i="71"/>
  <c r="CM117" i="71"/>
  <c r="EB105" i="71"/>
  <c r="BE105" i="71"/>
  <c r="EC118" i="71"/>
  <c r="EC117" i="71"/>
  <c r="BE118" i="71"/>
  <c r="CP117" i="71"/>
  <c r="DT105" i="71"/>
  <c r="AU117" i="71"/>
  <c r="DU118" i="71"/>
  <c r="DX105" i="71"/>
  <c r="DR118" i="71"/>
  <c r="DB105" i="71"/>
  <c r="DL118" i="71"/>
  <c r="CW105" i="71"/>
  <c r="CI118" i="71"/>
  <c r="P117" i="71"/>
  <c r="Z118" i="71"/>
  <c r="DG116" i="71"/>
  <c r="Z105" i="71"/>
  <c r="DU116" i="71"/>
  <c r="X118" i="71"/>
  <c r="DX116" i="71"/>
  <c r="AM118" i="71"/>
  <c r="DQ116" i="71"/>
  <c r="EL105" i="71"/>
  <c r="EH116" i="71"/>
  <c r="CZ118" i="71"/>
  <c r="EQ116" i="71"/>
  <c r="K117" i="71"/>
  <c r="EJ116" i="71"/>
  <c r="DM118" i="71"/>
  <c r="BW118" i="71"/>
  <c r="CU117" i="71"/>
  <c r="EO105" i="71"/>
  <c r="BR105" i="71"/>
  <c r="EO118" i="71"/>
  <c r="EK117" i="71"/>
  <c r="BR118" i="71"/>
  <c r="CX117" i="71"/>
  <c r="EG105" i="71"/>
  <c r="BC117" i="71"/>
  <c r="BJ105" i="71"/>
  <c r="EG118" i="71"/>
  <c r="EF105" i="71"/>
  <c r="EP118" i="71"/>
  <c r="DZ105" i="71"/>
  <c r="EJ118" i="71"/>
  <c r="DU105" i="71"/>
  <c r="DG118" i="71"/>
  <c r="N81" i="39"/>
  <c r="CI116" i="71"/>
  <c r="AD116" i="71"/>
  <c r="CR117" i="71"/>
  <c r="AF117" i="71"/>
  <c r="BZ116" i="71"/>
  <c r="AU116" i="71"/>
  <c r="O117" i="71"/>
  <c r="BL117" i="71"/>
  <c r="AR116" i="71"/>
  <c r="DE116" i="71"/>
  <c r="AQ117" i="71"/>
  <c r="BM105" i="71"/>
  <c r="AM116" i="71"/>
  <c r="DH116" i="71"/>
  <c r="CA105" i="71"/>
  <c r="AN116" i="71"/>
  <c r="DA116" i="71"/>
  <c r="AI117" i="71"/>
  <c r="AL105" i="71"/>
  <c r="AG116" i="71"/>
  <c r="CT116" i="71"/>
  <c r="W117" i="71"/>
  <c r="EV117" i="71"/>
  <c r="Z116" i="71"/>
  <c r="CU116" i="71"/>
  <c r="X117" i="71"/>
  <c r="EW117" i="71"/>
  <c r="AA116" i="71"/>
  <c r="CN116" i="71"/>
  <c r="M117" i="71"/>
  <c r="EH117" i="71"/>
  <c r="X105" i="71"/>
  <c r="DW105" i="71"/>
  <c r="CJ118" i="71"/>
  <c r="AH117" i="71"/>
  <c r="DC117" i="71"/>
  <c r="BC105" i="71"/>
  <c r="O118" i="71"/>
  <c r="DN118" i="71"/>
  <c r="CE105" i="71"/>
  <c r="BD118" i="71"/>
  <c r="T117" i="71"/>
  <c r="CG117" i="71"/>
  <c r="ES117" i="71"/>
  <c r="DS105" i="71"/>
  <c r="CE118" i="71"/>
  <c r="AK117" i="71"/>
  <c r="DF117" i="71"/>
  <c r="AU105" i="71"/>
  <c r="ET105" i="71"/>
  <c r="DS118" i="71"/>
  <c r="BK117" i="71"/>
  <c r="DW117" i="71"/>
  <c r="BW105" i="71"/>
  <c r="AH118" i="71"/>
  <c r="ET118" i="71"/>
  <c r="CB105" i="71"/>
  <c r="EN105" i="71"/>
  <c r="BN118" i="71"/>
  <c r="DZ118" i="71"/>
  <c r="DJ105" i="71"/>
  <c r="AI118" i="71"/>
  <c r="CV118" i="71"/>
  <c r="T105" i="71"/>
  <c r="CG105" i="71"/>
  <c r="ES105" i="71"/>
  <c r="BS118" i="71"/>
  <c r="EE118" i="71"/>
  <c r="O104" i="71"/>
  <c r="DO116" i="71"/>
  <c r="CQ116" i="71"/>
  <c r="DY105" i="71"/>
  <c r="CS117" i="71"/>
  <c r="DF116" i="71"/>
  <c r="CA116" i="71"/>
  <c r="BK116" i="71"/>
  <c r="DX117" i="71"/>
  <c r="BA116" i="71"/>
  <c r="DM116" i="71"/>
  <c r="BH117" i="71"/>
  <c r="DL105" i="71"/>
  <c r="BD116" i="71"/>
  <c r="DP116" i="71"/>
  <c r="BN117" i="71"/>
  <c r="EA105" i="71"/>
  <c r="DI116" i="71"/>
  <c r="CM105" i="71"/>
  <c r="AO116" i="71"/>
  <c r="DB116" i="71"/>
  <c r="AM117" i="71"/>
  <c r="AN105" i="71"/>
  <c r="AH116" i="71"/>
  <c r="DC116" i="71"/>
  <c r="AN117" i="71"/>
  <c r="AI116" i="71"/>
  <c r="CV116" i="71"/>
  <c r="Y117" i="71"/>
  <c r="EX117" i="71"/>
  <c r="AK105" i="71"/>
  <c r="EJ105" i="71"/>
  <c r="CW118" i="71"/>
  <c r="DK117" i="71"/>
  <c r="BP105" i="71"/>
  <c r="AB118" i="71"/>
  <c r="EA118" i="71"/>
  <c r="CQ105" i="71"/>
  <c r="BQ118" i="71"/>
  <c r="AB117" i="71"/>
  <c r="CO117" i="71"/>
  <c r="S105" i="71"/>
  <c r="EE105" i="71"/>
  <c r="CR118" i="71"/>
  <c r="BB117" i="71"/>
  <c r="DN117" i="71"/>
  <c r="BH105" i="71"/>
  <c r="T118" i="71"/>
  <c r="EF118" i="71"/>
  <c r="BS117" i="71"/>
  <c r="EE117" i="71"/>
  <c r="CI105" i="71"/>
  <c r="BI118" i="71"/>
  <c r="O105" i="71"/>
  <c r="CJ105" i="71"/>
  <c r="EV105" i="71"/>
  <c r="BV118" i="71"/>
  <c r="EH118" i="71"/>
  <c r="BF105" i="71"/>
  <c r="DR105" i="71"/>
  <c r="AQ118" i="71"/>
  <c r="DD118" i="71"/>
  <c r="AB105" i="71"/>
  <c r="CO105" i="71"/>
  <c r="N118" i="71"/>
  <c r="CA118" i="71"/>
  <c r="EM118" i="71"/>
  <c r="L104" i="71"/>
  <c r="BM117" i="71"/>
  <c r="AK116" i="71"/>
  <c r="EO117" i="71"/>
  <c r="AC116" i="71"/>
  <c r="DH117" i="71"/>
  <c r="EM116" i="71"/>
  <c r="U116" i="71"/>
  <c r="CK118" i="71"/>
  <c r="BQ116" i="71"/>
  <c r="EC116" i="71"/>
  <c r="CN117" i="71"/>
  <c r="BY118" i="71"/>
  <c r="BT116" i="71"/>
  <c r="EF116" i="71"/>
  <c r="CT117" i="71"/>
  <c r="CM118" i="71"/>
  <c r="BM116" i="71"/>
  <c r="DY116" i="71"/>
  <c r="CF117" i="71"/>
  <c r="BF116" i="71"/>
  <c r="DR116" i="71"/>
  <c r="BT117" i="71"/>
  <c r="EM105" i="71"/>
  <c r="BG116" i="71"/>
  <c r="DS116" i="71"/>
  <c r="BU117" i="71"/>
  <c r="K118" i="71"/>
  <c r="DL116" i="71"/>
  <c r="BF117" i="71"/>
  <c r="DA105" i="71"/>
  <c r="BK105" i="71"/>
  <c r="W118" i="71"/>
  <c r="DV118" i="71"/>
  <c r="BO117" i="71"/>
  <c r="EA117" i="71"/>
  <c r="CP105" i="71"/>
  <c r="BB118" i="71"/>
  <c r="R105" i="71"/>
  <c r="DQ105" i="71"/>
  <c r="CP118" i="71"/>
  <c r="AR117" i="71"/>
  <c r="DE117" i="71"/>
  <c r="BG105" i="71"/>
  <c r="R118" i="71"/>
  <c r="DQ118" i="71"/>
  <c r="BR117" i="71"/>
  <c r="ED117" i="71"/>
  <c r="CH105" i="71"/>
  <c r="BG118" i="71"/>
  <c r="V117" i="71"/>
  <c r="CI117" i="71"/>
  <c r="EU117" i="71"/>
  <c r="DI105" i="71"/>
  <c r="CH118" i="71"/>
  <c r="AE105" i="71"/>
  <c r="CZ105" i="71"/>
  <c r="Y118" i="71"/>
  <c r="CL118" i="71"/>
  <c r="EX118" i="71"/>
  <c r="BV105" i="71"/>
  <c r="EH105" i="71"/>
  <c r="BH118" i="71"/>
  <c r="DT118" i="71"/>
  <c r="AR105" i="71"/>
  <c r="DE105" i="71"/>
  <c r="AD118" i="71"/>
  <c r="CQ118" i="71"/>
  <c r="L118" i="71"/>
  <c r="M104" i="71"/>
  <c r="CP116" i="71"/>
  <c r="DY117" i="71"/>
  <c r="BR116" i="71"/>
  <c r="AL116" i="71"/>
  <c r="BJ116" i="71"/>
  <c r="AK118" i="71"/>
  <c r="BB116" i="71"/>
  <c r="L116" i="71"/>
  <c r="BY116" i="71"/>
  <c r="EK116" i="71"/>
  <c r="DD117" i="71"/>
  <c r="DX118" i="71"/>
  <c r="CB116" i="71"/>
  <c r="EN116" i="71"/>
  <c r="DJ117" i="71"/>
  <c r="EL118" i="71"/>
  <c r="BU116" i="71"/>
  <c r="EG116" i="71"/>
  <c r="CV117" i="71"/>
  <c r="CX118" i="71"/>
  <c r="BN116" i="71"/>
  <c r="DZ116" i="71"/>
  <c r="CJ117" i="71"/>
  <c r="BA118" i="71"/>
  <c r="BO116" i="71"/>
  <c r="EA116" i="71"/>
  <c r="CK117" i="71"/>
  <c r="BL118" i="71"/>
  <c r="BH116" i="71"/>
  <c r="DT116" i="71"/>
  <c r="BV117" i="71"/>
  <c r="M118" i="71"/>
  <c r="BX105" i="71"/>
  <c r="AJ118" i="71"/>
  <c r="EI118" i="71"/>
  <c r="BW117" i="71"/>
  <c r="EI117" i="71"/>
  <c r="DC105" i="71"/>
  <c r="BO118" i="71"/>
  <c r="AD105" i="71"/>
  <c r="ED105" i="71"/>
  <c r="DC118" i="71"/>
  <c r="BA117" i="71"/>
  <c r="DM117" i="71"/>
  <c r="BS105" i="71"/>
  <c r="AE118" i="71"/>
  <c r="ED118" i="71"/>
  <c r="BZ117" i="71"/>
  <c r="EL117" i="71"/>
  <c r="CU105" i="71"/>
  <c r="BT118" i="71"/>
  <c r="AD117" i="71"/>
  <c r="CQ117" i="71"/>
  <c r="V105" i="71"/>
  <c r="DV105" i="71"/>
  <c r="CU118" i="71"/>
  <c r="AM105" i="71"/>
  <c r="DH105" i="71"/>
  <c r="AG118" i="71"/>
  <c r="CT118" i="71"/>
  <c r="Q105" i="71"/>
  <c r="CD105" i="71"/>
  <c r="EP105" i="71"/>
  <c r="BP118" i="71"/>
  <c r="EB118" i="71"/>
  <c r="BA105" i="71"/>
  <c r="DM105" i="71"/>
  <c r="AL118" i="71"/>
  <c r="CY118" i="71"/>
  <c r="L23" i="65"/>
  <c r="M21" i="65" s="1"/>
  <c r="M23" i="65" s="1"/>
  <c r="M108" i="65"/>
  <c r="N108" i="65"/>
  <c r="P108" i="65"/>
  <c r="O108" i="65"/>
  <c r="N39" i="65"/>
  <c r="K36" i="65"/>
  <c r="K37" i="65" s="1"/>
  <c r="K40" i="65" s="1"/>
  <c r="K41" i="65" s="1"/>
  <c r="M36" i="65"/>
  <c r="M37" i="65" s="1"/>
  <c r="M40" i="65" s="1"/>
  <c r="M41" i="65" s="1"/>
  <c r="L36" i="65"/>
  <c r="L37" i="65" s="1"/>
  <c r="L40" i="65" s="1"/>
  <c r="L41" i="65" s="1"/>
  <c r="G7" i="72"/>
  <c r="G9" i="72"/>
  <c r="U66" i="53"/>
  <c r="Q67" i="72" s="1"/>
  <c r="O67" i="72"/>
  <c r="U101" i="53"/>
  <c r="U103" i="53"/>
  <c r="M34" i="61"/>
  <c r="M46" i="61"/>
  <c r="F52" i="39"/>
  <c r="H52" i="39" s="1"/>
  <c r="M18" i="68"/>
  <c r="M11" i="68"/>
  <c r="M12" i="68"/>
  <c r="M10" i="68"/>
  <c r="M8" i="68"/>
  <c r="M9" i="68"/>
  <c r="M13" i="68"/>
  <c r="M14" i="68"/>
  <c r="K49" i="67"/>
  <c r="C9" i="71"/>
  <c r="K24" i="71" s="1"/>
  <c r="K25" i="71" s="1"/>
  <c r="K51" i="67"/>
  <c r="K50" i="67"/>
  <c r="K48" i="67"/>
  <c r="K54" i="67"/>
  <c r="K47" i="67"/>
  <c r="K60" i="67"/>
  <c r="M34" i="67"/>
  <c r="K52" i="67"/>
  <c r="M46" i="67"/>
  <c r="C15" i="71"/>
  <c r="AG31" i="53"/>
  <c r="Y34" i="72" s="1"/>
  <c r="W9" i="72"/>
  <c r="L71" i="66"/>
  <c r="L71" i="60"/>
  <c r="M11" i="62"/>
  <c r="M9" i="62"/>
  <c r="M8" i="62"/>
  <c r="M12" i="62"/>
  <c r="M10" i="62"/>
  <c r="N40" i="71"/>
  <c r="N41" i="71" s="1"/>
  <c r="K40" i="71"/>
  <c r="K41" i="71" s="1"/>
  <c r="L21" i="71"/>
  <c r="L23" i="71" s="1"/>
  <c r="L40" i="71"/>
  <c r="L41" i="71" s="1"/>
  <c r="O39" i="71"/>
  <c r="O36" i="71"/>
  <c r="O37" i="71" s="1"/>
  <c r="Q74" i="71"/>
  <c r="Q22" i="71"/>
  <c r="Q5" i="71"/>
  <c r="R3" i="71"/>
  <c r="R104" i="71" s="1"/>
  <c r="Q6" i="71"/>
  <c r="P58" i="71"/>
  <c r="P54" i="71"/>
  <c r="P53" i="71"/>
  <c r="P42" i="71" s="1"/>
  <c r="P49" i="71"/>
  <c r="P56" i="71"/>
  <c r="P57" i="71"/>
  <c r="P51" i="71"/>
  <c r="P55" i="71"/>
  <c r="P48" i="71"/>
  <c r="P35" i="71"/>
  <c r="P57" i="65"/>
  <c r="P56" i="65"/>
  <c r="P54" i="65"/>
  <c r="P58" i="65"/>
  <c r="P53" i="65"/>
  <c r="P49" i="65"/>
  <c r="P48" i="65"/>
  <c r="P51" i="65"/>
  <c r="P55" i="65"/>
  <c r="P35" i="65"/>
  <c r="O39" i="65"/>
  <c r="O36" i="65"/>
  <c r="O37" i="65" s="1"/>
  <c r="K108" i="65"/>
  <c r="Q108" i="65"/>
  <c r="Q6" i="65"/>
  <c r="Q5" i="65"/>
  <c r="Q22" i="65"/>
  <c r="R3" i="65"/>
  <c r="R104" i="65" s="1"/>
  <c r="N40" i="65"/>
  <c r="S19" i="53"/>
  <c r="O16" i="72" s="1"/>
  <c r="E122" i="39"/>
  <c r="K108" i="71" l="1"/>
  <c r="L108" i="71"/>
  <c r="Q108" i="71"/>
  <c r="M108" i="71"/>
  <c r="P108" i="71"/>
  <c r="E81" i="60"/>
  <c r="L81" i="60" s="1"/>
  <c r="G66" i="53"/>
  <c r="O108" i="71"/>
  <c r="E81" i="66"/>
  <c r="L81" i="66" s="1"/>
  <c r="N81" i="66" s="1"/>
  <c r="N41" i="65"/>
  <c r="AE66" i="53"/>
  <c r="L52" i="66"/>
  <c r="N71" i="66"/>
  <c r="AE96" i="53"/>
  <c r="F51" i="71"/>
  <c r="K27" i="65"/>
  <c r="K24" i="65"/>
  <c r="K25" i="65" s="1"/>
  <c r="AE94" i="53"/>
  <c r="F49" i="71"/>
  <c r="L24" i="65"/>
  <c r="L25" i="65" s="1"/>
  <c r="K27" i="71"/>
  <c r="K52" i="71" s="1"/>
  <c r="AE101" i="53"/>
  <c r="F56" i="71"/>
  <c r="AE98" i="53"/>
  <c r="F53" i="71"/>
  <c r="K40" i="67"/>
  <c r="AE99" i="53"/>
  <c r="F54" i="71"/>
  <c r="AE95" i="53"/>
  <c r="F50" i="71"/>
  <c r="L27" i="65"/>
  <c r="L52" i="60"/>
  <c r="N71" i="60"/>
  <c r="AE103" i="53"/>
  <c r="M60" i="67"/>
  <c r="F58" i="71"/>
  <c r="AE97" i="53"/>
  <c r="F52" i="71"/>
  <c r="O40" i="71"/>
  <c r="O41" i="71" s="1"/>
  <c r="L27" i="71"/>
  <c r="M21" i="71"/>
  <c r="M23" i="71" s="1"/>
  <c r="L24" i="71"/>
  <c r="L25" i="71" s="1"/>
  <c r="R108" i="71"/>
  <c r="R74" i="71"/>
  <c r="R6" i="71"/>
  <c r="R5" i="71"/>
  <c r="R22" i="71"/>
  <c r="S3" i="71"/>
  <c r="S104" i="71" s="1"/>
  <c r="P39" i="71"/>
  <c r="P36" i="71"/>
  <c r="P37" i="71" s="1"/>
  <c r="Q56" i="71"/>
  <c r="Q58" i="71"/>
  <c r="Q54" i="71"/>
  <c r="Q53" i="71"/>
  <c r="Q42" i="71" s="1"/>
  <c r="Q55" i="71"/>
  <c r="Q57" i="71"/>
  <c r="Q49" i="71"/>
  <c r="Q35" i="71"/>
  <c r="Q51" i="71"/>
  <c r="Q48" i="71"/>
  <c r="O40" i="65"/>
  <c r="O41" i="65" s="1"/>
  <c r="P36" i="65"/>
  <c r="P37" i="65" s="1"/>
  <c r="P39" i="65"/>
  <c r="N21" i="65"/>
  <c r="N23" i="65" s="1"/>
  <c r="M27" i="65"/>
  <c r="M24" i="65"/>
  <c r="M25" i="65" s="1"/>
  <c r="Q57" i="65"/>
  <c r="Q56" i="65"/>
  <c r="Q58" i="65"/>
  <c r="Q54" i="65"/>
  <c r="Q53" i="65"/>
  <c r="Q49" i="65"/>
  <c r="Q55" i="65"/>
  <c r="Q35" i="65"/>
  <c r="Q48" i="65"/>
  <c r="Q51" i="65"/>
  <c r="R22" i="65"/>
  <c r="S3" i="65"/>
  <c r="S104" i="65" s="1"/>
  <c r="R5" i="65"/>
  <c r="R6" i="65"/>
  <c r="E38" i="52"/>
  <c r="N81" i="60" l="1"/>
  <c r="G67" i="72"/>
  <c r="AG94" i="53"/>
  <c r="AG95" i="53"/>
  <c r="AG99" i="53"/>
  <c r="AG97" i="53"/>
  <c r="AG96" i="53"/>
  <c r="AG98" i="53"/>
  <c r="AG103" i="53"/>
  <c r="AG101" i="53"/>
  <c r="AG66" i="53"/>
  <c r="Y67" i="72" s="1"/>
  <c r="W67" i="72"/>
  <c r="L28" i="65"/>
  <c r="K50" i="71"/>
  <c r="K59" i="71" s="1"/>
  <c r="K28" i="71"/>
  <c r="F42" i="71"/>
  <c r="M40" i="67"/>
  <c r="I66" i="53"/>
  <c r="I67" i="72" s="1"/>
  <c r="K28" i="65"/>
  <c r="N52" i="66"/>
  <c r="F52" i="66"/>
  <c r="N52" i="60"/>
  <c r="F52" i="60"/>
  <c r="J69" i="65" s="1"/>
  <c r="P40" i="71"/>
  <c r="P41" i="71" s="1"/>
  <c r="S108" i="71"/>
  <c r="S74" i="71"/>
  <c r="S22" i="71"/>
  <c r="S5" i="71"/>
  <c r="T3" i="71"/>
  <c r="T104" i="71" s="1"/>
  <c r="S6" i="71"/>
  <c r="M27" i="71"/>
  <c r="N21" i="71"/>
  <c r="N23" i="71" s="1"/>
  <c r="M24" i="71"/>
  <c r="M25" i="71" s="1"/>
  <c r="L50" i="71"/>
  <c r="L52" i="71"/>
  <c r="L28" i="71"/>
  <c r="R57" i="71"/>
  <c r="R53" i="71"/>
  <c r="R42" i="71" s="1"/>
  <c r="R48" i="71"/>
  <c r="R58" i="71"/>
  <c r="R54" i="71"/>
  <c r="R51" i="71"/>
  <c r="R56" i="71"/>
  <c r="R49" i="71"/>
  <c r="R35" i="71"/>
  <c r="R55" i="71"/>
  <c r="Q36" i="71"/>
  <c r="Q37" i="71" s="1"/>
  <c r="Q39" i="71"/>
  <c r="Q36" i="65"/>
  <c r="Q37" i="65" s="1"/>
  <c r="Q39" i="65"/>
  <c r="N27" i="65"/>
  <c r="O21" i="65"/>
  <c r="O23" i="65" s="1"/>
  <c r="N24" i="65"/>
  <c r="N25" i="65" s="1"/>
  <c r="R108" i="65"/>
  <c r="P40" i="65"/>
  <c r="P41" i="65" s="1"/>
  <c r="S108" i="65"/>
  <c r="S22" i="65"/>
  <c r="T3" i="65"/>
  <c r="T104" i="65" s="1"/>
  <c r="S6" i="65"/>
  <c r="S5" i="65"/>
  <c r="R56" i="65"/>
  <c r="R58" i="65"/>
  <c r="R57" i="65"/>
  <c r="R53" i="65"/>
  <c r="R49" i="65"/>
  <c r="R48" i="65"/>
  <c r="R51" i="65"/>
  <c r="R35" i="65"/>
  <c r="R55" i="65"/>
  <c r="R54" i="65"/>
  <c r="M28" i="65"/>
  <c r="M20" i="50"/>
  <c r="M19" i="50"/>
  <c r="M17" i="50"/>
  <c r="M15" i="50"/>
  <c r="J18" i="50"/>
  <c r="H9" i="50"/>
  <c r="H11" i="50"/>
  <c r="J14" i="50"/>
  <c r="J13" i="50"/>
  <c r="G14" i="52"/>
  <c r="R10" i="51"/>
  <c r="R9" i="51"/>
  <c r="R8" i="51"/>
  <c r="R7" i="51"/>
  <c r="R6" i="51"/>
  <c r="P11" i="51"/>
  <c r="N10" i="51"/>
  <c r="N9" i="51"/>
  <c r="N8" i="51"/>
  <c r="N7" i="51"/>
  <c r="N6" i="51"/>
  <c r="L10" i="51"/>
  <c r="L9" i="51"/>
  <c r="L8" i="51"/>
  <c r="L7" i="51"/>
  <c r="L6" i="51"/>
  <c r="J10" i="51"/>
  <c r="J9" i="51"/>
  <c r="J8" i="51"/>
  <c r="J7" i="51"/>
  <c r="J6" i="51"/>
  <c r="H9" i="51"/>
  <c r="H6" i="51"/>
  <c r="H52" i="60" l="1"/>
  <c r="I69" i="65"/>
  <c r="H52" i="66"/>
  <c r="J69" i="71"/>
  <c r="I69" i="71" s="1"/>
  <c r="Q40" i="71"/>
  <c r="Q41" i="71" s="1"/>
  <c r="R36" i="71"/>
  <c r="R37" i="71" s="1"/>
  <c r="R39" i="71"/>
  <c r="T74" i="71"/>
  <c r="T5" i="71"/>
  <c r="U3" i="71"/>
  <c r="U104" i="71" s="1"/>
  <c r="T6" i="71"/>
  <c r="T22" i="71"/>
  <c r="S58" i="71"/>
  <c r="S56" i="71"/>
  <c r="S55" i="71"/>
  <c r="S57" i="71"/>
  <c r="S49" i="71"/>
  <c r="S48" i="71"/>
  <c r="S54" i="71"/>
  <c r="S53" i="71"/>
  <c r="S42" i="71" s="1"/>
  <c r="S51" i="71"/>
  <c r="S35" i="71"/>
  <c r="L59" i="71"/>
  <c r="N27" i="71"/>
  <c r="O21" i="71"/>
  <c r="O23" i="71" s="1"/>
  <c r="N24" i="71"/>
  <c r="N25" i="71" s="1"/>
  <c r="M50" i="71"/>
  <c r="M28" i="71"/>
  <c r="M52" i="71"/>
  <c r="Q40" i="65"/>
  <c r="Q41" i="65" s="1"/>
  <c r="N28" i="65"/>
  <c r="R36" i="65"/>
  <c r="R37" i="65" s="1"/>
  <c r="R39" i="65"/>
  <c r="S56" i="65"/>
  <c r="S58" i="65"/>
  <c r="S57" i="65"/>
  <c r="S53" i="65"/>
  <c r="S49" i="65"/>
  <c r="S48" i="65"/>
  <c r="S55" i="65"/>
  <c r="S54" i="65"/>
  <c r="S51" i="65"/>
  <c r="S35" i="65"/>
  <c r="O27" i="65"/>
  <c r="P21" i="65"/>
  <c r="P23" i="65" s="1"/>
  <c r="O24" i="65"/>
  <c r="O25" i="65" s="1"/>
  <c r="T22" i="65"/>
  <c r="U3" i="65"/>
  <c r="U104" i="65" s="1"/>
  <c r="T6" i="65"/>
  <c r="T5" i="65"/>
  <c r="G15" i="52"/>
  <c r="G20" i="52"/>
  <c r="G36" i="52"/>
  <c r="R11" i="51"/>
  <c r="K46" i="48" s="1"/>
  <c r="K52" i="48"/>
  <c r="S99" i="53" s="1"/>
  <c r="K51" i="48"/>
  <c r="K50" i="48"/>
  <c r="S97" i="53" s="1"/>
  <c r="K49" i="48"/>
  <c r="S96" i="53" s="1"/>
  <c r="K48" i="48"/>
  <c r="S95" i="53" s="1"/>
  <c r="K47" i="48"/>
  <c r="S94" i="53" s="1"/>
  <c r="G26" i="72" l="1"/>
  <c r="K66" i="53"/>
  <c r="U94" i="53"/>
  <c r="U95" i="53"/>
  <c r="U96" i="53"/>
  <c r="U97" i="53"/>
  <c r="U99" i="53"/>
  <c r="AE11" i="53"/>
  <c r="AE10" i="53"/>
  <c r="W25" i="72" s="1"/>
  <c r="H12" i="66"/>
  <c r="H9" i="66" s="1"/>
  <c r="G25" i="72"/>
  <c r="S11" i="53"/>
  <c r="S10" i="53"/>
  <c r="O25" i="72" s="1"/>
  <c r="R40" i="71"/>
  <c r="R41" i="71" s="1"/>
  <c r="N50" i="71"/>
  <c r="N52" i="71"/>
  <c r="N28" i="71"/>
  <c r="T56" i="71"/>
  <c r="T55" i="71"/>
  <c r="T51" i="71"/>
  <c r="T57" i="71"/>
  <c r="T54" i="71"/>
  <c r="T53" i="71"/>
  <c r="T42" i="71" s="1"/>
  <c r="T49" i="71"/>
  <c r="T58" i="71"/>
  <c r="T35" i="71"/>
  <c r="T48" i="71"/>
  <c r="M59" i="71"/>
  <c r="T108" i="71"/>
  <c r="O27" i="71"/>
  <c r="P21" i="71"/>
  <c r="P23" i="71" s="1"/>
  <c r="O24" i="71"/>
  <c r="O25" i="71" s="1"/>
  <c r="S36" i="71"/>
  <c r="S37" i="71" s="1"/>
  <c r="S39" i="71"/>
  <c r="U108" i="71"/>
  <c r="U74" i="71"/>
  <c r="U22" i="71"/>
  <c r="U5" i="71"/>
  <c r="V3" i="71"/>
  <c r="V104" i="71" s="1"/>
  <c r="U6" i="71"/>
  <c r="R40" i="65"/>
  <c r="R41" i="65" s="1"/>
  <c r="Q21" i="65"/>
  <c r="Q23" i="65" s="1"/>
  <c r="P27" i="65"/>
  <c r="P24" i="65"/>
  <c r="P25" i="65" s="1"/>
  <c r="U108" i="65"/>
  <c r="U22" i="65"/>
  <c r="V3" i="65"/>
  <c r="V104" i="65" s="1"/>
  <c r="U6" i="65"/>
  <c r="U5" i="65"/>
  <c r="O28" i="65"/>
  <c r="S36" i="65"/>
  <c r="S37" i="65" s="1"/>
  <c r="S39" i="65"/>
  <c r="T108" i="65"/>
  <c r="T56" i="65"/>
  <c r="T58" i="65"/>
  <c r="T57" i="65"/>
  <c r="T48" i="65"/>
  <c r="T55" i="65"/>
  <c r="T51" i="65"/>
  <c r="T54" i="65"/>
  <c r="T49" i="65"/>
  <c r="T35" i="65"/>
  <c r="T53" i="65"/>
  <c r="M46" i="48"/>
  <c r="S93" i="53"/>
  <c r="K40" i="48"/>
  <c r="F42" i="47" s="1"/>
  <c r="S98" i="53"/>
  <c r="C55" i="47"/>
  <c r="D58" i="47"/>
  <c r="D57" i="47"/>
  <c r="G42" i="47"/>
  <c r="J92" i="47"/>
  <c r="A1" i="52"/>
  <c r="O39" i="72" l="1"/>
  <c r="G36" i="53"/>
  <c r="AE36" i="53"/>
  <c r="E74" i="39"/>
  <c r="O26" i="72"/>
  <c r="W26" i="72"/>
  <c r="W66" i="53"/>
  <c r="AI66" i="53"/>
  <c r="AA67" i="72" s="1"/>
  <c r="P83" i="66"/>
  <c r="U98" i="53"/>
  <c r="U93" i="53"/>
  <c r="W30" i="72"/>
  <c r="P52" i="66"/>
  <c r="P80" i="66"/>
  <c r="P81" i="66"/>
  <c r="H13" i="66"/>
  <c r="P92" i="66"/>
  <c r="P97" i="66"/>
  <c r="P78" i="66"/>
  <c r="P79" i="66"/>
  <c r="P93" i="66"/>
  <c r="P71" i="66"/>
  <c r="H15" i="39"/>
  <c r="K67" i="72"/>
  <c r="N83" i="66"/>
  <c r="N59" i="71"/>
  <c r="U56" i="71"/>
  <c r="U55" i="71"/>
  <c r="U57" i="71"/>
  <c r="U58" i="71"/>
  <c r="U53" i="71"/>
  <c r="U42" i="71" s="1"/>
  <c r="U54" i="71"/>
  <c r="U51" i="71"/>
  <c r="U35" i="71"/>
  <c r="U48" i="71"/>
  <c r="U49" i="71"/>
  <c r="S40" i="71"/>
  <c r="S41" i="71" s="1"/>
  <c r="T39" i="71"/>
  <c r="T36" i="71"/>
  <c r="T37" i="71" s="1"/>
  <c r="P27" i="71"/>
  <c r="Q21" i="71"/>
  <c r="Q23" i="71" s="1"/>
  <c r="P24" i="71"/>
  <c r="P25" i="71" s="1"/>
  <c r="O50" i="71"/>
  <c r="O52" i="71"/>
  <c r="O28" i="71"/>
  <c r="V108" i="71"/>
  <c r="V74" i="71"/>
  <c r="V6" i="71"/>
  <c r="V5" i="71"/>
  <c r="W3" i="71"/>
  <c r="W104" i="71" s="1"/>
  <c r="V22" i="71"/>
  <c r="S40" i="65"/>
  <c r="S41" i="65" s="1"/>
  <c r="Q27" i="65"/>
  <c r="R21" i="65"/>
  <c r="R23" i="65" s="1"/>
  <c r="Q24" i="65"/>
  <c r="Q25" i="65" s="1"/>
  <c r="P28" i="65"/>
  <c r="T39" i="65"/>
  <c r="T36" i="65"/>
  <c r="T37" i="65" s="1"/>
  <c r="U58" i="65"/>
  <c r="U57" i="65"/>
  <c r="U48" i="65"/>
  <c r="U55" i="65"/>
  <c r="U51" i="65"/>
  <c r="U56" i="65"/>
  <c r="U35" i="65"/>
  <c r="U53" i="65"/>
  <c r="U54" i="65"/>
  <c r="U49" i="65"/>
  <c r="V6" i="65"/>
  <c r="V5" i="65"/>
  <c r="V22" i="65"/>
  <c r="W3" i="65"/>
  <c r="W104" i="65" s="1"/>
  <c r="A1" i="51"/>
  <c r="E74" i="66" l="1"/>
  <c r="L74" i="66" s="1"/>
  <c r="G33" i="70" s="1"/>
  <c r="G35" i="70" s="1"/>
  <c r="G37" i="70" s="1"/>
  <c r="W39" i="72"/>
  <c r="G39" i="72"/>
  <c r="E74" i="60"/>
  <c r="L74" i="60" s="1"/>
  <c r="O29" i="72"/>
  <c r="P52" i="60"/>
  <c r="H13" i="60"/>
  <c r="W29" i="72"/>
  <c r="H14" i="66"/>
  <c r="P78" i="60"/>
  <c r="P81" i="60"/>
  <c r="P80" i="60"/>
  <c r="P97" i="60"/>
  <c r="P93" i="60"/>
  <c r="P71" i="60"/>
  <c r="P92" i="60"/>
  <c r="U86" i="53"/>
  <c r="H14" i="39"/>
  <c r="P79" i="60"/>
  <c r="N83" i="60"/>
  <c r="P83" i="60"/>
  <c r="K35" i="48"/>
  <c r="S88" i="53"/>
  <c r="K37" i="48"/>
  <c r="T40" i="71"/>
  <c r="T41" i="71" s="1"/>
  <c r="P52" i="71"/>
  <c r="P50" i="71"/>
  <c r="P28" i="71"/>
  <c r="V57" i="71"/>
  <c r="V55" i="71"/>
  <c r="V56" i="71"/>
  <c r="V54" i="71"/>
  <c r="V58" i="71"/>
  <c r="V48" i="71"/>
  <c r="V49" i="71"/>
  <c r="V53" i="71"/>
  <c r="V42" i="71" s="1"/>
  <c r="V51" i="71"/>
  <c r="V35" i="71"/>
  <c r="U39" i="71"/>
  <c r="U36" i="71"/>
  <c r="U37" i="71" s="1"/>
  <c r="O59" i="71"/>
  <c r="W108" i="71"/>
  <c r="W74" i="71"/>
  <c r="W6" i="71"/>
  <c r="W22" i="71"/>
  <c r="X3" i="71"/>
  <c r="X104" i="71" s="1"/>
  <c r="W5" i="71"/>
  <c r="R21" i="71"/>
  <c r="R23" i="71" s="1"/>
  <c r="Q27" i="71"/>
  <c r="Q24" i="71"/>
  <c r="Q25" i="71" s="1"/>
  <c r="V108" i="65"/>
  <c r="W108" i="65"/>
  <c r="W22" i="65"/>
  <c r="X3" i="65"/>
  <c r="X104" i="65" s="1"/>
  <c r="W5" i="65"/>
  <c r="W6" i="65"/>
  <c r="U39" i="65"/>
  <c r="U36" i="65"/>
  <c r="U37" i="65" s="1"/>
  <c r="Q28" i="65"/>
  <c r="R27" i="65"/>
  <c r="S21" i="65"/>
  <c r="S23" i="65" s="1"/>
  <c r="R24" i="65"/>
  <c r="R25" i="65" s="1"/>
  <c r="V58" i="65"/>
  <c r="V57" i="65"/>
  <c r="V55" i="65"/>
  <c r="V51" i="65"/>
  <c r="V54" i="65"/>
  <c r="V56" i="65"/>
  <c r="V53" i="65"/>
  <c r="V49" i="65"/>
  <c r="V35" i="65"/>
  <c r="V48" i="65"/>
  <c r="T40" i="65"/>
  <c r="T41" i="65" s="1"/>
  <c r="H36" i="39"/>
  <c r="N74" i="66" l="1"/>
  <c r="P74" i="66"/>
  <c r="N74" i="60"/>
  <c r="G33" i="64"/>
  <c r="G35" i="64" s="1"/>
  <c r="G37" i="64" s="1"/>
  <c r="G38" i="64" s="1"/>
  <c r="G39" i="64" s="1"/>
  <c r="F41" i="64" s="1"/>
  <c r="P74" i="60"/>
  <c r="G38" i="70"/>
  <c r="G39" i="70" s="1"/>
  <c r="F41" i="70" s="1"/>
  <c r="K38" i="48"/>
  <c r="S89" i="53" s="1"/>
  <c r="F16" i="68"/>
  <c r="M16" i="68" s="1"/>
  <c r="M21" i="68" s="1"/>
  <c r="AG86" i="53"/>
  <c r="P59" i="71"/>
  <c r="U40" i="71"/>
  <c r="U41" i="71" s="1"/>
  <c r="X108" i="71"/>
  <c r="X74" i="71"/>
  <c r="X22" i="71"/>
  <c r="X6" i="71"/>
  <c r="X5" i="71"/>
  <c r="Y3" i="71"/>
  <c r="Y104" i="71" s="1"/>
  <c r="Q52" i="71"/>
  <c r="Q50" i="71"/>
  <c r="Q28" i="71"/>
  <c r="R27" i="71"/>
  <c r="S21" i="71"/>
  <c r="S23" i="71" s="1"/>
  <c r="R24" i="71"/>
  <c r="R25" i="71" s="1"/>
  <c r="W58" i="71"/>
  <c r="W56" i="71"/>
  <c r="W57" i="71"/>
  <c r="W54" i="71"/>
  <c r="W55" i="71"/>
  <c r="W51" i="71"/>
  <c r="W53" i="71"/>
  <c r="W42" i="71" s="1"/>
  <c r="W48" i="71"/>
  <c r="W35" i="71"/>
  <c r="W49" i="71"/>
  <c r="V39" i="71"/>
  <c r="V36" i="71"/>
  <c r="V37" i="71" s="1"/>
  <c r="R28" i="65"/>
  <c r="W57" i="65"/>
  <c r="W56" i="65"/>
  <c r="W51" i="65"/>
  <c r="W58" i="65"/>
  <c r="W54" i="65"/>
  <c r="W55" i="65"/>
  <c r="W49" i="65"/>
  <c r="W48" i="65"/>
  <c r="W35" i="65"/>
  <c r="W53" i="65"/>
  <c r="V39" i="65"/>
  <c r="V36" i="65"/>
  <c r="V37" i="65" s="1"/>
  <c r="X108" i="65"/>
  <c r="X22" i="65"/>
  <c r="Y3" i="65"/>
  <c r="Y104" i="65" s="1"/>
  <c r="X6" i="65"/>
  <c r="X5" i="65"/>
  <c r="U40" i="65"/>
  <c r="U41" i="65" s="1"/>
  <c r="S27" i="65"/>
  <c r="T21" i="65"/>
  <c r="T23" i="65" s="1"/>
  <c r="S24" i="65"/>
  <c r="S25" i="65" s="1"/>
  <c r="E7" i="52"/>
  <c r="U89" i="53" l="1"/>
  <c r="K39" i="48"/>
  <c r="M23" i="68"/>
  <c r="K41" i="67"/>
  <c r="O48" i="67"/>
  <c r="O46" i="67"/>
  <c r="O51" i="67"/>
  <c r="O47" i="67"/>
  <c r="M33" i="67"/>
  <c r="K35" i="67"/>
  <c r="F35" i="71"/>
  <c r="F37" i="71" s="1"/>
  <c r="O34" i="67"/>
  <c r="O54" i="67"/>
  <c r="O49" i="67"/>
  <c r="O52" i="67"/>
  <c r="AE88" i="53"/>
  <c r="O60" i="67"/>
  <c r="K37" i="67"/>
  <c r="O50" i="67"/>
  <c r="O33" i="67"/>
  <c r="O40" i="67"/>
  <c r="S90" i="53"/>
  <c r="AG85" i="53"/>
  <c r="H15" i="66"/>
  <c r="V40" i="71"/>
  <c r="V41" i="71" s="1"/>
  <c r="Y108" i="71"/>
  <c r="Y74" i="71"/>
  <c r="Y22" i="71"/>
  <c r="Y6" i="71"/>
  <c r="Y5" i="71"/>
  <c r="Z3" i="71"/>
  <c r="Z104" i="71" s="1"/>
  <c r="X57" i="71"/>
  <c r="X54" i="71"/>
  <c r="X58" i="71"/>
  <c r="X53" i="71"/>
  <c r="X42" i="71" s="1"/>
  <c r="X49" i="71"/>
  <c r="X56" i="71"/>
  <c r="X51" i="71"/>
  <c r="X55" i="71"/>
  <c r="X48" i="71"/>
  <c r="X35" i="71"/>
  <c r="Q59" i="71"/>
  <c r="W39" i="71"/>
  <c r="W36" i="71"/>
  <c r="W37" i="71" s="1"/>
  <c r="S27" i="71"/>
  <c r="T21" i="71"/>
  <c r="T23" i="71" s="1"/>
  <c r="S24" i="71"/>
  <c r="S25" i="71" s="1"/>
  <c r="R52" i="71"/>
  <c r="R50" i="71"/>
  <c r="R28" i="71"/>
  <c r="T27" i="65"/>
  <c r="U21" i="65"/>
  <c r="U23" i="65" s="1"/>
  <c r="T24" i="65"/>
  <c r="T25" i="65" s="1"/>
  <c r="V40" i="65"/>
  <c r="V41" i="65" s="1"/>
  <c r="S28" i="65"/>
  <c r="X57" i="65"/>
  <c r="X56" i="65"/>
  <c r="X58" i="65"/>
  <c r="X54" i="65"/>
  <c r="X53" i="65"/>
  <c r="X49" i="65"/>
  <c r="X48" i="65"/>
  <c r="X35" i="65"/>
  <c r="X51" i="65"/>
  <c r="X55" i="65"/>
  <c r="Y108" i="65"/>
  <c r="Y6" i="65"/>
  <c r="Y5" i="65"/>
  <c r="Y22" i="65"/>
  <c r="Z3" i="65"/>
  <c r="Z104" i="65" s="1"/>
  <c r="W39" i="65"/>
  <c r="W36" i="65"/>
  <c r="W37" i="65" s="1"/>
  <c r="J114" i="47"/>
  <c r="D91" i="47"/>
  <c r="F39" i="71" l="1"/>
  <c r="O37" i="67"/>
  <c r="M37" i="67"/>
  <c r="AE91" i="53"/>
  <c r="O41" i="67"/>
  <c r="F43" i="71"/>
  <c r="S43" i="71" s="1"/>
  <c r="S44" i="71" s="1"/>
  <c r="M41" i="67"/>
  <c r="M35" i="67"/>
  <c r="K38" i="67"/>
  <c r="K39" i="67" s="1"/>
  <c r="O35" i="67"/>
  <c r="R59" i="71"/>
  <c r="W40" i="71"/>
  <c r="W41" i="71" s="1"/>
  <c r="X39" i="71"/>
  <c r="X36" i="71"/>
  <c r="X37" i="71" s="1"/>
  <c r="Z108" i="71"/>
  <c r="Z74" i="71"/>
  <c r="Z6" i="71"/>
  <c r="Z5" i="71"/>
  <c r="Z22" i="71"/>
  <c r="AA3" i="71"/>
  <c r="AA104" i="71" s="1"/>
  <c r="Y56" i="71"/>
  <c r="Y57" i="71"/>
  <c r="Y54" i="71"/>
  <c r="Y58" i="71"/>
  <c r="Y53" i="71"/>
  <c r="Y42" i="71" s="1"/>
  <c r="Y55" i="71"/>
  <c r="Y48" i="71"/>
  <c r="Y51" i="71"/>
  <c r="Y35" i="71"/>
  <c r="Y49" i="71"/>
  <c r="S52" i="71"/>
  <c r="S50" i="71"/>
  <c r="S28" i="71"/>
  <c r="T27" i="71"/>
  <c r="U21" i="71"/>
  <c r="U23" i="71" s="1"/>
  <c r="T24" i="71"/>
  <c r="T25" i="71" s="1"/>
  <c r="Z108" i="65"/>
  <c r="Z22" i="65"/>
  <c r="AA3" i="65"/>
  <c r="AA104" i="65" s="1"/>
  <c r="Z5" i="65"/>
  <c r="Z6" i="65"/>
  <c r="Y57" i="65"/>
  <c r="Y56" i="65"/>
  <c r="Y58" i="65"/>
  <c r="Y54" i="65"/>
  <c r="Y53" i="65"/>
  <c r="Y49" i="65"/>
  <c r="Y55" i="65"/>
  <c r="Y35" i="65"/>
  <c r="Y48" i="65"/>
  <c r="Y51" i="65"/>
  <c r="X36" i="65"/>
  <c r="X37" i="65" s="1"/>
  <c r="X39" i="65"/>
  <c r="W40" i="65"/>
  <c r="W41" i="65" s="1"/>
  <c r="T28" i="65"/>
  <c r="V21" i="65"/>
  <c r="V23" i="65" s="1"/>
  <c r="U27" i="65"/>
  <c r="U24" i="65"/>
  <c r="U25" i="65" s="1"/>
  <c r="A1" i="50"/>
  <c r="AG91" i="53" l="1"/>
  <c r="AE89" i="53"/>
  <c r="M38" i="67"/>
  <c r="F40" i="71"/>
  <c r="F41" i="71" s="1"/>
  <c r="F44" i="71" s="1"/>
  <c r="O38" i="67"/>
  <c r="M43" i="71"/>
  <c r="M44" i="71" s="1"/>
  <c r="M61" i="71" s="1"/>
  <c r="K43" i="71"/>
  <c r="K44" i="71" s="1"/>
  <c r="K61" i="71" s="1"/>
  <c r="L43" i="71"/>
  <c r="L44" i="71" s="1"/>
  <c r="L61" i="71" s="1"/>
  <c r="N43" i="71"/>
  <c r="N44" i="71" s="1"/>
  <c r="N61" i="71" s="1"/>
  <c r="O43" i="71"/>
  <c r="O44" i="71" s="1"/>
  <c r="O61" i="71" s="1"/>
  <c r="P43" i="71"/>
  <c r="P44" i="71" s="1"/>
  <c r="P61" i="71" s="1"/>
  <c r="Q43" i="71"/>
  <c r="Q44" i="71" s="1"/>
  <c r="Q61" i="71" s="1"/>
  <c r="R43" i="71"/>
  <c r="R44" i="71" s="1"/>
  <c r="R61" i="71" s="1"/>
  <c r="M39" i="67"/>
  <c r="O39" i="67"/>
  <c r="K42" i="67"/>
  <c r="X40" i="71"/>
  <c r="X41" i="71" s="1"/>
  <c r="AA108" i="71"/>
  <c r="AA74" i="71"/>
  <c r="AA22" i="71"/>
  <c r="AA6" i="71"/>
  <c r="AB3" i="71"/>
  <c r="AB104" i="71" s="1"/>
  <c r="AA5" i="71"/>
  <c r="S59" i="71"/>
  <c r="S61" i="71" s="1"/>
  <c r="Z57" i="71"/>
  <c r="Z58" i="71"/>
  <c r="Z53" i="71"/>
  <c r="Z42" i="71" s="1"/>
  <c r="Z48" i="71"/>
  <c r="Z54" i="71"/>
  <c r="Z55" i="71"/>
  <c r="Z51" i="71"/>
  <c r="Z56" i="71"/>
  <c r="Z49" i="71"/>
  <c r="Z35" i="71"/>
  <c r="T50" i="71"/>
  <c r="T52" i="71"/>
  <c r="T43" i="71"/>
  <c r="T44" i="71" s="1"/>
  <c r="T28" i="71"/>
  <c r="Y36" i="71"/>
  <c r="Y37" i="71" s="1"/>
  <c r="Y39" i="71"/>
  <c r="U27" i="71"/>
  <c r="V21" i="71"/>
  <c r="V23" i="71" s="1"/>
  <c r="U24" i="71"/>
  <c r="U25" i="71" s="1"/>
  <c r="Z56" i="65"/>
  <c r="Z58" i="65"/>
  <c r="Z53" i="65"/>
  <c r="Z49" i="65"/>
  <c r="Z48" i="65"/>
  <c r="Z51" i="65"/>
  <c r="Z35" i="65"/>
  <c r="Z57" i="65"/>
  <c r="Z55" i="65"/>
  <c r="Z54" i="65"/>
  <c r="Y36" i="65"/>
  <c r="Y37" i="65" s="1"/>
  <c r="Y39" i="65"/>
  <c r="U28" i="65"/>
  <c r="AA108" i="65"/>
  <c r="AA22" i="65"/>
  <c r="AB3" i="65"/>
  <c r="AB104" i="65" s="1"/>
  <c r="AA6" i="65"/>
  <c r="AA5" i="65"/>
  <c r="V27" i="65"/>
  <c r="W21" i="65"/>
  <c r="W23" i="65" s="1"/>
  <c r="V24" i="65"/>
  <c r="V25" i="65" s="1"/>
  <c r="X40" i="65"/>
  <c r="X41" i="65" s="1"/>
  <c r="G43" i="47"/>
  <c r="AG89" i="53" l="1"/>
  <c r="AE90" i="53"/>
  <c r="R63" i="71"/>
  <c r="R73" i="71"/>
  <c r="P63" i="71"/>
  <c r="P73" i="71"/>
  <c r="M42" i="67"/>
  <c r="K53" i="67"/>
  <c r="O42" i="67"/>
  <c r="O73" i="71"/>
  <c r="O63" i="71"/>
  <c r="K73" i="71"/>
  <c r="K63" i="71"/>
  <c r="Q73" i="71"/>
  <c r="Q63" i="71"/>
  <c r="N63" i="71"/>
  <c r="N73" i="71"/>
  <c r="L63" i="71"/>
  <c r="L73" i="71"/>
  <c r="M73" i="71"/>
  <c r="M63" i="71"/>
  <c r="T59" i="71"/>
  <c r="T61" i="71" s="1"/>
  <c r="Y40" i="71"/>
  <c r="Y41" i="71" s="1"/>
  <c r="S73" i="71"/>
  <c r="S63" i="71"/>
  <c r="U52" i="71"/>
  <c r="U28" i="71"/>
  <c r="U50" i="71"/>
  <c r="U43" i="71"/>
  <c r="U44" i="71" s="1"/>
  <c r="Z36" i="71"/>
  <c r="Z37" i="71" s="1"/>
  <c r="Z39" i="71"/>
  <c r="AA58" i="71"/>
  <c r="AA55" i="71"/>
  <c r="AA56" i="71"/>
  <c r="AA57" i="71"/>
  <c r="AA49" i="71"/>
  <c r="AA54" i="71"/>
  <c r="AA53" i="71"/>
  <c r="AA42" i="71" s="1"/>
  <c r="AA48" i="71"/>
  <c r="AA35" i="71"/>
  <c r="AA51" i="71"/>
  <c r="AB108" i="71"/>
  <c r="AB74" i="71"/>
  <c r="AC3" i="71"/>
  <c r="AC104" i="71" s="1"/>
  <c r="AB22" i="71"/>
  <c r="AB5" i="71"/>
  <c r="AB6" i="71"/>
  <c r="V27" i="71"/>
  <c r="W21" i="71"/>
  <c r="W23" i="71" s="1"/>
  <c r="V24" i="71"/>
  <c r="V25" i="71" s="1"/>
  <c r="Y40" i="65"/>
  <c r="Y41" i="65" s="1"/>
  <c r="AA56" i="65"/>
  <c r="AA58" i="65"/>
  <c r="AA53" i="65"/>
  <c r="AA49" i="65"/>
  <c r="AA48" i="65"/>
  <c r="AA55" i="65"/>
  <c r="AA51" i="65"/>
  <c r="AA57" i="65"/>
  <c r="AA54" i="65"/>
  <c r="AA35" i="65"/>
  <c r="AB108" i="65"/>
  <c r="AB22" i="65"/>
  <c r="AC3" i="65"/>
  <c r="AC104" i="65" s="1"/>
  <c r="AB6" i="65"/>
  <c r="AB5" i="65"/>
  <c r="Z36" i="65"/>
  <c r="Z37" i="65" s="1"/>
  <c r="Z39" i="65"/>
  <c r="W27" i="65"/>
  <c r="X21" i="65"/>
  <c r="X23" i="65" s="1"/>
  <c r="W24" i="65"/>
  <c r="W25" i="65" s="1"/>
  <c r="V28" i="65"/>
  <c r="M40" i="48"/>
  <c r="AE92" i="53" l="1"/>
  <c r="F55" i="71"/>
  <c r="O53" i="67"/>
  <c r="AE100" i="53"/>
  <c r="M53" i="67"/>
  <c r="T73" i="71"/>
  <c r="T63" i="71"/>
  <c r="Z40" i="71"/>
  <c r="Z41" i="71" s="1"/>
  <c r="AA36" i="71"/>
  <c r="AA37" i="71" s="1"/>
  <c r="AA39" i="71"/>
  <c r="AC108" i="71"/>
  <c r="AC22" i="71"/>
  <c r="AD3" i="71"/>
  <c r="AD104" i="71" s="1"/>
  <c r="AC5" i="71"/>
  <c r="AC6" i="71"/>
  <c r="W27" i="71"/>
  <c r="X21" i="71"/>
  <c r="X23" i="71" s="1"/>
  <c r="W24" i="71"/>
  <c r="W25" i="71" s="1"/>
  <c r="V50" i="71"/>
  <c r="V52" i="71"/>
  <c r="V28" i="71"/>
  <c r="V43" i="71"/>
  <c r="V44" i="71" s="1"/>
  <c r="U59" i="71"/>
  <c r="U61" i="71" s="1"/>
  <c r="AB58" i="71"/>
  <c r="AB55" i="71"/>
  <c r="AB51" i="71"/>
  <c r="AB54" i="71"/>
  <c r="AB53" i="71"/>
  <c r="AB42" i="71" s="1"/>
  <c r="AB49" i="71"/>
  <c r="AB57" i="71"/>
  <c r="AB56" i="71"/>
  <c r="AB35" i="71"/>
  <c r="AB48" i="71"/>
  <c r="W28" i="65"/>
  <c r="Z40" i="65"/>
  <c r="Z41" i="65" s="1"/>
  <c r="AB56" i="65"/>
  <c r="AB58" i="65"/>
  <c r="AB57" i="65"/>
  <c r="AB35" i="65"/>
  <c r="AB48" i="65"/>
  <c r="AB55" i="65"/>
  <c r="AB51" i="65"/>
  <c r="AB54" i="65"/>
  <c r="AB49" i="65"/>
  <c r="AB53" i="65"/>
  <c r="AC108" i="65"/>
  <c r="AD3" i="65"/>
  <c r="AD104" i="65" s="1"/>
  <c r="AC6" i="65"/>
  <c r="AC5" i="65"/>
  <c r="AA36" i="65"/>
  <c r="AA37" i="65" s="1"/>
  <c r="AA39" i="65"/>
  <c r="Y21" i="65"/>
  <c r="Y23" i="65" s="1"/>
  <c r="X27" i="65"/>
  <c r="X24" i="65"/>
  <c r="X25" i="65" s="1"/>
  <c r="F16" i="50"/>
  <c r="M16" i="50" s="1"/>
  <c r="AG100" i="53" l="1"/>
  <c r="V59" i="71"/>
  <c r="V61" i="71" s="1"/>
  <c r="AB39" i="71"/>
  <c r="AB36" i="71"/>
  <c r="AB37" i="71" s="1"/>
  <c r="W52" i="71"/>
  <c r="W50" i="71"/>
  <c r="W43" i="71"/>
  <c r="W44" i="71" s="1"/>
  <c r="W28" i="71"/>
  <c r="AC56" i="71"/>
  <c r="AC55" i="71"/>
  <c r="AC57" i="71"/>
  <c r="AC58" i="71"/>
  <c r="AC54" i="71"/>
  <c r="AC51" i="71"/>
  <c r="AC53" i="71"/>
  <c r="AC42" i="71" s="1"/>
  <c r="AC48" i="71"/>
  <c r="AC49" i="71"/>
  <c r="AC35" i="71"/>
  <c r="U63" i="71"/>
  <c r="U73" i="71"/>
  <c r="X27" i="71"/>
  <c r="Y21" i="71"/>
  <c r="Y23" i="71" s="1"/>
  <c r="X24" i="71"/>
  <c r="X25" i="71" s="1"/>
  <c r="AA40" i="71"/>
  <c r="AA41" i="71" s="1"/>
  <c r="AD108" i="71"/>
  <c r="AD6" i="71"/>
  <c r="AD5" i="71"/>
  <c r="AE3" i="71"/>
  <c r="AE104" i="71" s="1"/>
  <c r="AD22" i="71"/>
  <c r="AA40" i="65"/>
  <c r="AA41" i="65" s="1"/>
  <c r="AC58" i="65"/>
  <c r="AC57" i="65"/>
  <c r="AC48" i="65"/>
  <c r="AC55" i="65"/>
  <c r="AC51" i="65"/>
  <c r="AC49" i="65"/>
  <c r="AC53" i="65"/>
  <c r="AC35" i="65"/>
  <c r="AC54" i="65"/>
  <c r="AC56" i="65"/>
  <c r="AD108" i="65"/>
  <c r="AD6" i="65"/>
  <c r="AD5" i="65"/>
  <c r="AE3" i="65"/>
  <c r="AE104" i="65" s="1"/>
  <c r="AB39" i="65"/>
  <c r="AB36" i="65"/>
  <c r="AB37" i="65" s="1"/>
  <c r="X28" i="65"/>
  <c r="Y27" i="65"/>
  <c r="Z21" i="65"/>
  <c r="Z23" i="65" s="1"/>
  <c r="Y24" i="65"/>
  <c r="Y25" i="65" s="1"/>
  <c r="O40" i="48"/>
  <c r="W59" i="71" l="1"/>
  <c r="W61" i="71" s="1"/>
  <c r="V63" i="71"/>
  <c r="V73" i="71"/>
  <c r="V64" i="71"/>
  <c r="Z21" i="71"/>
  <c r="Z23" i="71" s="1"/>
  <c r="Y27" i="71"/>
  <c r="Y24" i="71"/>
  <c r="Y25" i="71" s="1"/>
  <c r="X52" i="71"/>
  <c r="X50" i="71"/>
  <c r="X43" i="71"/>
  <c r="X44" i="71" s="1"/>
  <c r="X28" i="71"/>
  <c r="AE108" i="71"/>
  <c r="AE22" i="71"/>
  <c r="AE5" i="71"/>
  <c r="AE6" i="71"/>
  <c r="AF3" i="71"/>
  <c r="AF104" i="71" s="1"/>
  <c r="AB40" i="71"/>
  <c r="AB41" i="71" s="1"/>
  <c r="AD56" i="71"/>
  <c r="AD54" i="71"/>
  <c r="AD48" i="71"/>
  <c r="AD53" i="71"/>
  <c r="AD42" i="71" s="1"/>
  <c r="AD49" i="71"/>
  <c r="AD51" i="71"/>
  <c r="AD35" i="71"/>
  <c r="AC39" i="71"/>
  <c r="AC36" i="71"/>
  <c r="AC37" i="71" s="1"/>
  <c r="AD51" i="65"/>
  <c r="AD56" i="65"/>
  <c r="AD54" i="65"/>
  <c r="AD53" i="65"/>
  <c r="AD48" i="65"/>
  <c r="Z27" i="65"/>
  <c r="AA21" i="65"/>
  <c r="AA23" i="65" s="1"/>
  <c r="Z24" i="65"/>
  <c r="Z25" i="65" s="1"/>
  <c r="Y28" i="65"/>
  <c r="AE108" i="65"/>
  <c r="AF3" i="65"/>
  <c r="AF104" i="65" s="1"/>
  <c r="AE5" i="65"/>
  <c r="AE6" i="65"/>
  <c r="AC39" i="65"/>
  <c r="AC36" i="65"/>
  <c r="AC37" i="65" s="1"/>
  <c r="AB40" i="65"/>
  <c r="AB41" i="65" s="1"/>
  <c r="G53" i="47"/>
  <c r="F53" i="47"/>
  <c r="W64" i="71" l="1"/>
  <c r="W63" i="71"/>
  <c r="W73" i="71"/>
  <c r="X59" i="71"/>
  <c r="X61" i="71" s="1"/>
  <c r="X63" i="71" s="1"/>
  <c r="AC40" i="71"/>
  <c r="AC41" i="71" s="1"/>
  <c r="Z27" i="71"/>
  <c r="AA21" i="71"/>
  <c r="AA23" i="71" s="1"/>
  <c r="Z24" i="71"/>
  <c r="Z25" i="71" s="1"/>
  <c r="Y50" i="71"/>
  <c r="Y43" i="71"/>
  <c r="Y44" i="71" s="1"/>
  <c r="Y28" i="71"/>
  <c r="Y52" i="71"/>
  <c r="AE56" i="71"/>
  <c r="AE54" i="71"/>
  <c r="AE51" i="71"/>
  <c r="AE48" i="71"/>
  <c r="AE53" i="71"/>
  <c r="AE42" i="71" s="1"/>
  <c r="AE49" i="71"/>
  <c r="AE35" i="71"/>
  <c r="AF108" i="71"/>
  <c r="AF22" i="71"/>
  <c r="AF5" i="71"/>
  <c r="AF6" i="71"/>
  <c r="AG3" i="71"/>
  <c r="AG104" i="71" s="1"/>
  <c r="AE56" i="65"/>
  <c r="AE51" i="65"/>
  <c r="AE54" i="65"/>
  <c r="AE48" i="65"/>
  <c r="AE53" i="65"/>
  <c r="Z28" i="65"/>
  <c r="AA27" i="65"/>
  <c r="AB21" i="65"/>
  <c r="AB23" i="65" s="1"/>
  <c r="AA24" i="65"/>
  <c r="AA25" i="65" s="1"/>
  <c r="AF108" i="65"/>
  <c r="AG3" i="65"/>
  <c r="AG104" i="65" s="1"/>
  <c r="AF6" i="65"/>
  <c r="AF5" i="65"/>
  <c r="AC40" i="65"/>
  <c r="AC41" i="65" s="1"/>
  <c r="G54" i="47"/>
  <c r="G55" i="47"/>
  <c r="G52" i="47"/>
  <c r="X73" i="71" l="1"/>
  <c r="X64" i="71"/>
  <c r="AG108" i="71"/>
  <c r="AG22" i="71"/>
  <c r="AG6" i="71"/>
  <c r="AH3" i="71"/>
  <c r="AH104" i="71" s="1"/>
  <c r="AG5" i="71"/>
  <c r="Z52" i="71"/>
  <c r="Z50" i="71"/>
  <c r="Z43" i="71"/>
  <c r="Z44" i="71" s="1"/>
  <c r="Z28" i="71"/>
  <c r="AA27" i="71"/>
  <c r="AB21" i="71"/>
  <c r="AB23" i="71" s="1"/>
  <c r="AA24" i="71"/>
  <c r="AA25" i="71" s="1"/>
  <c r="AF56" i="71"/>
  <c r="AF54" i="71"/>
  <c r="AF53" i="71"/>
  <c r="AF42" i="71" s="1"/>
  <c r="AF49" i="71"/>
  <c r="AF51" i="71"/>
  <c r="AF48" i="71"/>
  <c r="AF35" i="71"/>
  <c r="Y59" i="71"/>
  <c r="Y61" i="71" s="1"/>
  <c r="AB27" i="65"/>
  <c r="AC21" i="65"/>
  <c r="AB24" i="65"/>
  <c r="AB25" i="65" s="1"/>
  <c r="AA28" i="65"/>
  <c r="AG108" i="65"/>
  <c r="AG6" i="65"/>
  <c r="AG5" i="65"/>
  <c r="AH3" i="65"/>
  <c r="AH104" i="65" s="1"/>
  <c r="AF56" i="65"/>
  <c r="AF54" i="65"/>
  <c r="AF53" i="65"/>
  <c r="AF48" i="65"/>
  <c r="AF51" i="65"/>
  <c r="F52" i="47"/>
  <c r="Z59" i="71" l="1"/>
  <c r="Z61" i="71" s="1"/>
  <c r="Y73" i="71"/>
  <c r="Y63" i="71"/>
  <c r="Y64" i="71"/>
  <c r="AA52" i="71"/>
  <c r="AA43" i="71"/>
  <c r="AA44" i="71" s="1"/>
  <c r="AA50" i="71"/>
  <c r="AA28" i="71"/>
  <c r="AB27" i="71"/>
  <c r="AC21" i="71"/>
  <c r="AC23" i="71" s="1"/>
  <c r="AB24" i="71"/>
  <c r="AB25" i="71" s="1"/>
  <c r="AH108" i="71"/>
  <c r="AH6" i="71"/>
  <c r="AH5" i="71"/>
  <c r="AH22" i="71"/>
  <c r="AI3" i="71"/>
  <c r="AI104" i="71" s="1"/>
  <c r="AG56" i="71"/>
  <c r="AG54" i="71"/>
  <c r="AG53" i="71"/>
  <c r="AG42" i="71" s="1"/>
  <c r="AG49" i="71"/>
  <c r="AG51" i="71"/>
  <c r="AG35" i="71"/>
  <c r="AG48" i="71"/>
  <c r="AG56" i="65"/>
  <c r="AG54" i="65"/>
  <c r="AG53" i="65"/>
  <c r="AG51" i="65"/>
  <c r="AG48" i="65"/>
  <c r="AH108" i="65"/>
  <c r="AI3" i="65"/>
  <c r="AI104" i="65" s="1"/>
  <c r="AH6" i="65"/>
  <c r="AH5" i="65"/>
  <c r="AB28" i="65"/>
  <c r="O51" i="48"/>
  <c r="Z63" i="71" l="1"/>
  <c r="Z73" i="71"/>
  <c r="Z64" i="71"/>
  <c r="AI108" i="71"/>
  <c r="AI71" i="71"/>
  <c r="AI22" i="71"/>
  <c r="AI6" i="71"/>
  <c r="AJ3" i="71"/>
  <c r="AJ104" i="71" s="1"/>
  <c r="AI5" i="71"/>
  <c r="AH56" i="71"/>
  <c r="AH53" i="71"/>
  <c r="AH42" i="71" s="1"/>
  <c r="AH48" i="71"/>
  <c r="AH54" i="71"/>
  <c r="AH51" i="71"/>
  <c r="AH49" i="71"/>
  <c r="AH35" i="71"/>
  <c r="AC27" i="71"/>
  <c r="AD21" i="71"/>
  <c r="AD23" i="71" s="1"/>
  <c r="AC24" i="71"/>
  <c r="AC25" i="71" s="1"/>
  <c r="AB43" i="71"/>
  <c r="AB44" i="71" s="1"/>
  <c r="AB28" i="71"/>
  <c r="AB50" i="71"/>
  <c r="AB52" i="71"/>
  <c r="AA59" i="71"/>
  <c r="AA61" i="71" s="1"/>
  <c r="AI108" i="65"/>
  <c r="AJ3" i="65"/>
  <c r="AJ104" i="65" s="1"/>
  <c r="AI6" i="65"/>
  <c r="S21" i="61" s="1"/>
  <c r="AI5" i="65"/>
  <c r="O50" i="48"/>
  <c r="AA63" i="71" l="1"/>
  <c r="AA73" i="71"/>
  <c r="AA64" i="71"/>
  <c r="AD27" i="71"/>
  <c r="AE21" i="71"/>
  <c r="AE23" i="71" s="1"/>
  <c r="AD24" i="71"/>
  <c r="AD25" i="71" s="1"/>
  <c r="AB59" i="71"/>
  <c r="AB61" i="71" s="1"/>
  <c r="AI56" i="71"/>
  <c r="AI51" i="71"/>
  <c r="AI48" i="71"/>
  <c r="AI53" i="71"/>
  <c r="AI42" i="71" s="1"/>
  <c r="AI54" i="71"/>
  <c r="AI35" i="71"/>
  <c r="AI49" i="71"/>
  <c r="AC50" i="71"/>
  <c r="AC52" i="71"/>
  <c r="AC43" i="71"/>
  <c r="AC44" i="71" s="1"/>
  <c r="AC28" i="71"/>
  <c r="AJ108" i="71"/>
  <c r="AJ71" i="71"/>
  <c r="AJ6" i="71"/>
  <c r="AK3" i="71"/>
  <c r="AK104" i="71" s="1"/>
  <c r="AJ5" i="71"/>
  <c r="AJ22" i="71"/>
  <c r="AJ108" i="65"/>
  <c r="AK3" i="65"/>
  <c r="AK104" i="65" s="1"/>
  <c r="AJ6" i="65"/>
  <c r="AJ5" i="65"/>
  <c r="O39" i="48"/>
  <c r="C13" i="47"/>
  <c r="C11" i="47"/>
  <c r="AD55" i="71" l="1"/>
  <c r="AD58" i="71"/>
  <c r="AD39" i="71"/>
  <c r="AD36" i="71"/>
  <c r="AD37" i="71" s="1"/>
  <c r="AD40" i="71" s="1"/>
  <c r="AB73" i="71"/>
  <c r="AB63" i="71"/>
  <c r="AB64" i="71"/>
  <c r="AJ51" i="71"/>
  <c r="AJ54" i="71"/>
  <c r="AJ53" i="71"/>
  <c r="AJ42" i="71" s="1"/>
  <c r="AJ49" i="71"/>
  <c r="AJ56" i="71"/>
  <c r="AJ35" i="71"/>
  <c r="AJ48" i="71"/>
  <c r="AK108" i="71"/>
  <c r="AK72" i="71"/>
  <c r="AK71" i="71"/>
  <c r="AK22" i="71"/>
  <c r="AK6" i="71"/>
  <c r="AL3" i="71"/>
  <c r="AL104" i="71" s="1"/>
  <c r="AK5" i="71"/>
  <c r="AC59" i="71"/>
  <c r="AC61" i="71" s="1"/>
  <c r="AD50" i="71"/>
  <c r="AD52" i="71"/>
  <c r="AD43" i="71"/>
  <c r="AD28" i="71"/>
  <c r="AE27" i="71"/>
  <c r="AF21" i="71"/>
  <c r="AF23" i="71" s="1"/>
  <c r="AE24" i="71"/>
  <c r="AE25" i="71" s="1"/>
  <c r="AK108" i="65"/>
  <c r="AL3" i="65"/>
  <c r="AL104" i="65" s="1"/>
  <c r="AK6" i="65"/>
  <c r="AK5" i="65"/>
  <c r="O60" i="48"/>
  <c r="M33" i="48"/>
  <c r="O35" i="48"/>
  <c r="O37" i="48"/>
  <c r="O49" i="48"/>
  <c r="O48" i="48"/>
  <c r="O47" i="48"/>
  <c r="O34" i="48"/>
  <c r="O46" i="48"/>
  <c r="O33" i="48"/>
  <c r="O54" i="48"/>
  <c r="K4" i="47"/>
  <c r="L4" i="47" s="1"/>
  <c r="M4" i="47" s="1"/>
  <c r="N4" i="47" s="1"/>
  <c r="O4" i="47" s="1"/>
  <c r="P4" i="47" s="1"/>
  <c r="Q4" i="47" s="1"/>
  <c r="R4" i="47" s="1"/>
  <c r="S4" i="47" s="1"/>
  <c r="T4" i="47" s="1"/>
  <c r="U4" i="47" s="1"/>
  <c r="V4" i="47" s="1"/>
  <c r="W4" i="47" s="1"/>
  <c r="X4" i="47" s="1"/>
  <c r="Y4" i="47" s="1"/>
  <c r="Z4" i="47" s="1"/>
  <c r="AA4" i="47" s="1"/>
  <c r="AB4" i="47" s="1"/>
  <c r="AC4" i="47" s="1"/>
  <c r="AD4" i="47" s="1"/>
  <c r="AE4" i="47" s="1"/>
  <c r="AF4" i="47" s="1"/>
  <c r="AG4" i="47" s="1"/>
  <c r="AH4" i="47" s="1"/>
  <c r="AI4" i="47" s="1"/>
  <c r="AJ4" i="47" s="1"/>
  <c r="AK4" i="47" s="1"/>
  <c r="AL4" i="47" s="1"/>
  <c r="AM4" i="47" s="1"/>
  <c r="AN4" i="47" s="1"/>
  <c r="AO4" i="47" s="1"/>
  <c r="AP4" i="47" s="1"/>
  <c r="AQ4" i="47" s="1"/>
  <c r="AR4" i="47" s="1"/>
  <c r="AS4" i="47" s="1"/>
  <c r="AT4" i="47" s="1"/>
  <c r="AU4" i="47" s="1"/>
  <c r="AV4" i="47" s="1"/>
  <c r="AW4" i="47" s="1"/>
  <c r="AX4" i="47" s="1"/>
  <c r="AY4" i="47" s="1"/>
  <c r="AZ4" i="47" s="1"/>
  <c r="BA4" i="47" s="1"/>
  <c r="BB4" i="47" s="1"/>
  <c r="BC4" i="47" s="1"/>
  <c r="BD4" i="47" s="1"/>
  <c r="BE4" i="47" s="1"/>
  <c r="BF4" i="47" s="1"/>
  <c r="BG4" i="47" s="1"/>
  <c r="BH4" i="47" s="1"/>
  <c r="BI4" i="47" s="1"/>
  <c r="BJ4" i="47" s="1"/>
  <c r="BK4" i="47" s="1"/>
  <c r="BL4" i="47" s="1"/>
  <c r="BM4" i="47" s="1"/>
  <c r="BN4" i="47" s="1"/>
  <c r="BO4" i="47" s="1"/>
  <c r="BP4" i="47" s="1"/>
  <c r="BQ4" i="47" s="1"/>
  <c r="BR4" i="47" s="1"/>
  <c r="BS4" i="47" s="1"/>
  <c r="BT4" i="47" s="1"/>
  <c r="BU4" i="47" s="1"/>
  <c r="BV4" i="47" s="1"/>
  <c r="BW4" i="47" s="1"/>
  <c r="BX4" i="47" s="1"/>
  <c r="BY4" i="47" s="1"/>
  <c r="BZ4" i="47" s="1"/>
  <c r="CA4" i="47" s="1"/>
  <c r="CB4" i="47" s="1"/>
  <c r="CC4" i="47" s="1"/>
  <c r="CD4" i="47" s="1"/>
  <c r="CE4" i="47" s="1"/>
  <c r="CF4" i="47" s="1"/>
  <c r="CG4" i="47" s="1"/>
  <c r="CH4" i="47" s="1"/>
  <c r="CI4" i="47" s="1"/>
  <c r="CJ4" i="47" s="1"/>
  <c r="CK4" i="47" s="1"/>
  <c r="CL4" i="47" s="1"/>
  <c r="CM4" i="47" s="1"/>
  <c r="CN4" i="47" s="1"/>
  <c r="CO4" i="47" s="1"/>
  <c r="CP4" i="47" s="1"/>
  <c r="CQ4" i="47" s="1"/>
  <c r="CR4" i="47" s="1"/>
  <c r="CS4" i="47" s="1"/>
  <c r="CT4" i="47" s="1"/>
  <c r="CU4" i="47" s="1"/>
  <c r="CV4" i="47" s="1"/>
  <c r="CW4" i="47" s="1"/>
  <c r="CX4" i="47" s="1"/>
  <c r="CY4" i="47" s="1"/>
  <c r="CZ4" i="47" s="1"/>
  <c r="DA4" i="47" s="1"/>
  <c r="DB4" i="47" s="1"/>
  <c r="DC4" i="47" s="1"/>
  <c r="DD4" i="47" s="1"/>
  <c r="DE4" i="47" s="1"/>
  <c r="DF4" i="47" s="1"/>
  <c r="DG4" i="47" s="1"/>
  <c r="DH4" i="47" s="1"/>
  <c r="DI4" i="47" s="1"/>
  <c r="DJ4" i="47" s="1"/>
  <c r="DK4" i="47" s="1"/>
  <c r="DL4" i="47" s="1"/>
  <c r="DM4" i="47" s="1"/>
  <c r="DN4" i="47" s="1"/>
  <c r="DO4" i="47" s="1"/>
  <c r="DP4" i="47" s="1"/>
  <c r="DQ4" i="47" s="1"/>
  <c r="DR4" i="47" s="1"/>
  <c r="DS4" i="47" s="1"/>
  <c r="DT4" i="47" s="1"/>
  <c r="DU4" i="47" s="1"/>
  <c r="DV4" i="47" s="1"/>
  <c r="DW4" i="47" s="1"/>
  <c r="DX4" i="47" s="1"/>
  <c r="DY4" i="47" s="1"/>
  <c r="DZ4" i="47" s="1"/>
  <c r="EA4" i="47" s="1"/>
  <c r="EB4" i="47" s="1"/>
  <c r="EC4" i="47" s="1"/>
  <c r="ED4" i="47" s="1"/>
  <c r="EE4" i="47" s="1"/>
  <c r="EF4" i="47" s="1"/>
  <c r="EG4" i="47" s="1"/>
  <c r="EH4" i="47" s="1"/>
  <c r="EI4" i="47" s="1"/>
  <c r="EJ4" i="47" s="1"/>
  <c r="EK4" i="47" s="1"/>
  <c r="EL4" i="47" s="1"/>
  <c r="EM4" i="47" s="1"/>
  <c r="EN4" i="47" s="1"/>
  <c r="EO4" i="47" s="1"/>
  <c r="EP4" i="47" s="1"/>
  <c r="EQ4" i="47" s="1"/>
  <c r="ER4" i="47" s="1"/>
  <c r="ES4" i="47" s="1"/>
  <c r="ET4" i="47" s="1"/>
  <c r="EU4" i="47" s="1"/>
  <c r="EV4" i="47" s="1"/>
  <c r="EW4" i="47" s="1"/>
  <c r="EX4" i="47" s="1"/>
  <c r="AD41" i="71" l="1"/>
  <c r="AD44" i="71" s="1"/>
  <c r="AE55" i="71"/>
  <c r="AE58" i="71"/>
  <c r="AE39" i="71"/>
  <c r="AE36" i="71"/>
  <c r="AE37" i="71" s="1"/>
  <c r="AE40" i="71" s="1"/>
  <c r="AC73" i="71"/>
  <c r="AC63" i="71"/>
  <c r="AC64" i="71"/>
  <c r="AL108" i="71"/>
  <c r="AL71" i="71"/>
  <c r="AL72" i="71"/>
  <c r="AL6" i="71"/>
  <c r="AL5" i="71"/>
  <c r="AM3" i="71"/>
  <c r="AM104" i="71" s="1"/>
  <c r="AL22" i="71"/>
  <c r="AE50" i="71"/>
  <c r="AE52" i="71"/>
  <c r="AE43" i="71"/>
  <c r="AE28" i="71"/>
  <c r="AF27" i="71"/>
  <c r="AG21" i="71"/>
  <c r="AG23" i="71" s="1"/>
  <c r="AF24" i="71"/>
  <c r="AF25" i="71" s="1"/>
  <c r="AK56" i="71"/>
  <c r="AK53" i="71"/>
  <c r="AK42" i="71" s="1"/>
  <c r="AK51" i="71"/>
  <c r="AK48" i="71"/>
  <c r="AK35" i="71"/>
  <c r="AK54" i="71"/>
  <c r="AK49" i="71"/>
  <c r="AL108" i="65"/>
  <c r="AL6" i="65"/>
  <c r="AL5" i="65"/>
  <c r="AM3" i="65"/>
  <c r="AM104" i="65" s="1"/>
  <c r="E151" i="39"/>
  <c r="G40" i="47"/>
  <c r="G39" i="47"/>
  <c r="G58" i="47"/>
  <c r="G57" i="47"/>
  <c r="G56" i="47"/>
  <c r="G51" i="47"/>
  <c r="G50" i="47"/>
  <c r="G49" i="47"/>
  <c r="G48" i="47"/>
  <c r="G36" i="47"/>
  <c r="G35" i="47"/>
  <c r="F56" i="47"/>
  <c r="F51" i="47"/>
  <c r="F50" i="47"/>
  <c r="F49" i="47"/>
  <c r="F48" i="47"/>
  <c r="AE41" i="71" l="1"/>
  <c r="AE44" i="71" s="1"/>
  <c r="AF58" i="71"/>
  <c r="AF55" i="71"/>
  <c r="AF39" i="71"/>
  <c r="AF36" i="71"/>
  <c r="AF37" i="71" s="1"/>
  <c r="AF40" i="71" s="1"/>
  <c r="AM108" i="71"/>
  <c r="AM71" i="71"/>
  <c r="AM72" i="71"/>
  <c r="AM5" i="71"/>
  <c r="AM22" i="71"/>
  <c r="AM6" i="71"/>
  <c r="AN3" i="71"/>
  <c r="AL54" i="71"/>
  <c r="AL56" i="71"/>
  <c r="AL48" i="71"/>
  <c r="AL49" i="71"/>
  <c r="AL53" i="71"/>
  <c r="AL42" i="71" s="1"/>
  <c r="AL51" i="71"/>
  <c r="AL35" i="71"/>
  <c r="AH21" i="71"/>
  <c r="AH23" i="71" s="1"/>
  <c r="AG27" i="71"/>
  <c r="AG24" i="71"/>
  <c r="AG25" i="71" s="1"/>
  <c r="AF52" i="71"/>
  <c r="AF50" i="71"/>
  <c r="AF43" i="71"/>
  <c r="AF28" i="71"/>
  <c r="AM108" i="65"/>
  <c r="AN3" i="65"/>
  <c r="AM6" i="65"/>
  <c r="AM5" i="65"/>
  <c r="L3" i="47"/>
  <c r="AF41" i="71" l="1"/>
  <c r="AF44" i="71" s="1"/>
  <c r="AG58" i="71"/>
  <c r="AG55" i="71"/>
  <c r="AG39" i="71"/>
  <c r="AG36" i="71"/>
  <c r="AG37" i="71" s="1"/>
  <c r="AG40" i="71" s="1"/>
  <c r="AM54" i="71"/>
  <c r="AM51" i="71"/>
  <c r="AM56" i="71"/>
  <c r="AM53" i="71"/>
  <c r="AM42" i="71" s="1"/>
  <c r="AM49" i="71"/>
  <c r="AM48" i="71"/>
  <c r="AM35" i="71"/>
  <c r="AH27" i="71"/>
  <c r="AI21" i="71"/>
  <c r="AI23" i="71" s="1"/>
  <c r="AH24" i="71"/>
  <c r="AH25" i="71" s="1"/>
  <c r="AG52" i="71"/>
  <c r="AG50" i="71"/>
  <c r="AG43" i="71"/>
  <c r="AG28" i="71"/>
  <c r="AN72" i="71"/>
  <c r="AN71" i="71"/>
  <c r="AN22" i="71"/>
  <c r="AN5" i="71"/>
  <c r="AN6" i="71"/>
  <c r="AO3" i="71"/>
  <c r="AO3" i="65"/>
  <c r="AN6" i="65"/>
  <c r="AN5" i="65"/>
  <c r="M3" i="47"/>
  <c r="AG41" i="71" l="1"/>
  <c r="AG44" i="71" s="1"/>
  <c r="AH55" i="71"/>
  <c r="AH58" i="71"/>
  <c r="AH36" i="71"/>
  <c r="AH37" i="71" s="1"/>
  <c r="AH40" i="71" s="1"/>
  <c r="AH39" i="71"/>
  <c r="AO72" i="71"/>
  <c r="AO71" i="71"/>
  <c r="AO22" i="71"/>
  <c r="AO5" i="71"/>
  <c r="AO6" i="71"/>
  <c r="AP3" i="71"/>
  <c r="AN54" i="71"/>
  <c r="AN56" i="71"/>
  <c r="AN53" i="71"/>
  <c r="AN42" i="71" s="1"/>
  <c r="AN49" i="71"/>
  <c r="AN51" i="71"/>
  <c r="AN48" i="71"/>
  <c r="AN35" i="71"/>
  <c r="AI27" i="71"/>
  <c r="AJ21" i="71"/>
  <c r="AJ23" i="71" s="1"/>
  <c r="AI24" i="71"/>
  <c r="AI25" i="71" s="1"/>
  <c r="AH52" i="71"/>
  <c r="AH50" i="71"/>
  <c r="AH43" i="71"/>
  <c r="AH28" i="71"/>
  <c r="AO6" i="65"/>
  <c r="AO5" i="65"/>
  <c r="AP3" i="65"/>
  <c r="N3" i="47"/>
  <c r="AH41" i="71" l="1"/>
  <c r="AH44" i="71" s="1"/>
  <c r="AI58" i="71"/>
  <c r="AI55" i="71"/>
  <c r="AI39" i="71"/>
  <c r="AI36" i="71"/>
  <c r="AI37" i="71" s="1"/>
  <c r="AI40" i="71" s="1"/>
  <c r="AI43" i="71"/>
  <c r="AI52" i="71"/>
  <c r="AI50" i="71"/>
  <c r="AI28" i="71"/>
  <c r="AP72" i="71"/>
  <c r="AP71" i="71"/>
  <c r="AP6" i="71"/>
  <c r="AP5" i="71"/>
  <c r="AP22" i="71"/>
  <c r="AQ3" i="71"/>
  <c r="AJ27" i="71"/>
  <c r="AK21" i="71"/>
  <c r="AK23" i="71" s="1"/>
  <c r="AJ24" i="71"/>
  <c r="AJ25" i="71" s="1"/>
  <c r="AO56" i="71"/>
  <c r="AO54" i="71"/>
  <c r="AO53" i="71"/>
  <c r="AO42" i="71" s="1"/>
  <c r="AO51" i="71"/>
  <c r="AO49" i="71"/>
  <c r="AO48" i="71"/>
  <c r="AO35" i="71"/>
  <c r="AQ3" i="65"/>
  <c r="AP6" i="65"/>
  <c r="AP5" i="65"/>
  <c r="O3" i="47"/>
  <c r="AI41" i="71" l="1"/>
  <c r="AI44" i="71" s="1"/>
  <c r="AK27" i="71"/>
  <c r="AL21" i="71"/>
  <c r="AL23" i="71" s="1"/>
  <c r="AK24" i="71"/>
  <c r="AK25" i="71" s="1"/>
  <c r="AQ71" i="71"/>
  <c r="AQ72" i="71"/>
  <c r="AQ22" i="71"/>
  <c r="AQ5" i="71"/>
  <c r="AR3" i="71"/>
  <c r="AQ6" i="71"/>
  <c r="AJ50" i="71"/>
  <c r="AJ52" i="71"/>
  <c r="AJ28" i="71"/>
  <c r="AJ43" i="71"/>
  <c r="AJ55" i="71"/>
  <c r="AJ58" i="71"/>
  <c r="AJ39" i="71"/>
  <c r="AJ36" i="71"/>
  <c r="AJ37" i="71" s="1"/>
  <c r="AP53" i="71"/>
  <c r="AP42" i="71" s="1"/>
  <c r="AP56" i="71"/>
  <c r="AP48" i="71"/>
  <c r="AP54" i="71"/>
  <c r="AP49" i="71"/>
  <c r="AP35" i="71"/>
  <c r="AP51" i="71"/>
  <c r="AR3" i="65"/>
  <c r="AQ6" i="65"/>
  <c r="AQ5" i="65"/>
  <c r="P3" i="47"/>
  <c r="AK52" i="71" l="1"/>
  <c r="AK50" i="71"/>
  <c r="AK28" i="71"/>
  <c r="AK43" i="71"/>
  <c r="AK55" i="71"/>
  <c r="AK58" i="71"/>
  <c r="AK39" i="71"/>
  <c r="AK36" i="71"/>
  <c r="AK37" i="71" s="1"/>
  <c r="AJ40" i="71"/>
  <c r="AJ41" i="71" s="1"/>
  <c r="AJ44" i="71" s="1"/>
  <c r="AR71" i="71"/>
  <c r="AR72" i="71"/>
  <c r="AS3" i="71"/>
  <c r="AR22" i="71"/>
  <c r="AR6" i="71"/>
  <c r="AR5" i="71"/>
  <c r="AQ56" i="71"/>
  <c r="AQ49" i="71"/>
  <c r="AQ53" i="71"/>
  <c r="AQ42" i="71" s="1"/>
  <c r="AQ54" i="71"/>
  <c r="AQ35" i="71"/>
  <c r="AQ48" i="71"/>
  <c r="AQ51" i="71"/>
  <c r="AL27" i="71"/>
  <c r="AM21" i="71"/>
  <c r="AM23" i="71" s="1"/>
  <c r="AL24" i="71"/>
  <c r="AL25" i="71" s="1"/>
  <c r="AS3" i="65"/>
  <c r="AR6" i="65"/>
  <c r="AR5" i="65"/>
  <c r="Q3" i="47"/>
  <c r="AK40" i="71" l="1"/>
  <c r="AK41" i="71" s="1"/>
  <c r="AK44" i="71" s="1"/>
  <c r="AS72" i="71"/>
  <c r="AS71" i="71"/>
  <c r="AS22" i="71"/>
  <c r="AT3" i="71"/>
  <c r="AS6" i="71"/>
  <c r="AS5" i="71"/>
  <c r="AM27" i="71"/>
  <c r="AN21" i="71"/>
  <c r="AN23" i="71" s="1"/>
  <c r="AM24" i="71"/>
  <c r="AM25" i="71" s="1"/>
  <c r="AR56" i="71"/>
  <c r="AR51" i="71"/>
  <c r="AR54" i="71"/>
  <c r="AR53" i="71"/>
  <c r="AR42" i="71" s="1"/>
  <c r="AR49" i="71"/>
  <c r="AR35" i="71"/>
  <c r="AR48" i="71"/>
  <c r="AL50" i="71"/>
  <c r="AL52" i="71"/>
  <c r="AL28" i="71"/>
  <c r="AL43" i="71"/>
  <c r="AL58" i="71"/>
  <c r="AL55" i="71"/>
  <c r="AL39" i="71"/>
  <c r="AL36" i="71"/>
  <c r="AL37" i="71" s="1"/>
  <c r="AT3" i="65"/>
  <c r="AS6" i="65"/>
  <c r="AS5" i="65"/>
  <c r="R3" i="47"/>
  <c r="AT72" i="71" l="1"/>
  <c r="AT71" i="71"/>
  <c r="AT6" i="71"/>
  <c r="AT5" i="71"/>
  <c r="AU3" i="71"/>
  <c r="AT22" i="71"/>
  <c r="AL40" i="71"/>
  <c r="AL41" i="71" s="1"/>
  <c r="AL44" i="71" s="1"/>
  <c r="AM52" i="71"/>
  <c r="AM50" i="71"/>
  <c r="AM43" i="71"/>
  <c r="AM28" i="71"/>
  <c r="AM58" i="71"/>
  <c r="AM36" i="71"/>
  <c r="AM37" i="71" s="1"/>
  <c r="AM39" i="71"/>
  <c r="AN27" i="71"/>
  <c r="AO21" i="71"/>
  <c r="AO23" i="71" s="1"/>
  <c r="AN24" i="71"/>
  <c r="AN25" i="71" s="1"/>
  <c r="AS56" i="71"/>
  <c r="AS54" i="71"/>
  <c r="AS53" i="71"/>
  <c r="AS51" i="71"/>
  <c r="AS49" i="71"/>
  <c r="AS48" i="71"/>
  <c r="AS35" i="71"/>
  <c r="AT6" i="65"/>
  <c r="AT5" i="65"/>
  <c r="AT22" i="65"/>
  <c r="AU3" i="65"/>
  <c r="S3" i="47"/>
  <c r="AS42" i="71" l="1"/>
  <c r="AP21" i="71"/>
  <c r="AP23" i="71" s="1"/>
  <c r="AO27" i="71"/>
  <c r="AO24" i="71"/>
  <c r="AO25" i="71" s="1"/>
  <c r="AT54" i="71"/>
  <c r="AT56" i="71"/>
  <c r="AT48" i="71"/>
  <c r="AT53" i="71"/>
  <c r="AT42" i="71" s="1"/>
  <c r="AT49" i="71"/>
  <c r="AT51" i="71"/>
  <c r="AT35" i="71"/>
  <c r="AN50" i="71"/>
  <c r="AN43" i="71"/>
  <c r="AN52" i="71"/>
  <c r="AN28" i="71"/>
  <c r="AN58" i="71"/>
  <c r="AN39" i="71"/>
  <c r="AN36" i="71"/>
  <c r="AN37" i="71" s="1"/>
  <c r="AM40" i="71"/>
  <c r="AM41" i="71" s="1"/>
  <c r="AM44" i="71" s="1"/>
  <c r="AM55" i="71" s="1"/>
  <c r="AU71" i="71"/>
  <c r="AU72" i="71"/>
  <c r="AU22" i="71"/>
  <c r="AU6" i="71"/>
  <c r="AU5" i="71"/>
  <c r="AV3" i="71"/>
  <c r="AU22" i="65"/>
  <c r="AV3" i="65"/>
  <c r="AU6" i="65"/>
  <c r="U21" i="61" s="1"/>
  <c r="AU5" i="65"/>
  <c r="T3" i="47"/>
  <c r="AU54" i="71" l="1"/>
  <c r="AU56" i="71"/>
  <c r="AU53" i="71"/>
  <c r="AU42" i="71" s="1"/>
  <c r="AU49" i="71"/>
  <c r="AU51" i="71"/>
  <c r="AU48" i="71"/>
  <c r="AU35" i="71"/>
  <c r="AO50" i="71"/>
  <c r="AO43" i="71"/>
  <c r="AO52" i="71"/>
  <c r="AO28" i="71"/>
  <c r="AO58" i="71"/>
  <c r="AO36" i="71"/>
  <c r="AO37" i="71" s="1"/>
  <c r="AO39" i="71"/>
  <c r="AN40" i="71"/>
  <c r="AN41" i="71" s="1"/>
  <c r="AN44" i="71" s="1"/>
  <c r="AN55" i="71" s="1"/>
  <c r="AP27" i="71"/>
  <c r="AQ21" i="71"/>
  <c r="AQ23" i="71" s="1"/>
  <c r="AP24" i="71"/>
  <c r="AP25" i="71" s="1"/>
  <c r="AV72" i="71"/>
  <c r="AV71" i="71"/>
  <c r="AV22" i="71"/>
  <c r="AV6" i="71"/>
  <c r="AV5" i="71"/>
  <c r="AW3" i="71"/>
  <c r="AV22" i="65"/>
  <c r="AW3" i="65"/>
  <c r="AV6" i="65"/>
  <c r="AV5" i="65"/>
  <c r="U3" i="47"/>
  <c r="AP52" i="71" l="1"/>
  <c r="AP50" i="71"/>
  <c r="AP28" i="71"/>
  <c r="AP43" i="71"/>
  <c r="AP58" i="71"/>
  <c r="AP36" i="71"/>
  <c r="AP37" i="71" s="1"/>
  <c r="AP39" i="71"/>
  <c r="AO40" i="71"/>
  <c r="AO41" i="71" s="1"/>
  <c r="AO44" i="71" s="1"/>
  <c r="AO55" i="71" s="1"/>
  <c r="AW74" i="71"/>
  <c r="AW72" i="71"/>
  <c r="AW71" i="71"/>
  <c r="AW22" i="71"/>
  <c r="AW5" i="71"/>
  <c r="AX3" i="71"/>
  <c r="AW6" i="71"/>
  <c r="AV54" i="71"/>
  <c r="AV53" i="71"/>
  <c r="AV42" i="71" s="1"/>
  <c r="AV49" i="71"/>
  <c r="AV56" i="71"/>
  <c r="AV51" i="71"/>
  <c r="AV48" i="71"/>
  <c r="AV35" i="71"/>
  <c r="AR21" i="71"/>
  <c r="AR23" i="71" s="1"/>
  <c r="AQ27" i="71"/>
  <c r="AQ24" i="71"/>
  <c r="AQ25" i="71" s="1"/>
  <c r="AW6" i="65"/>
  <c r="AW5" i="65"/>
  <c r="AW22" i="65"/>
  <c r="AX3" i="65"/>
  <c r="V3" i="47"/>
  <c r="AX115" i="65" l="1"/>
  <c r="AX115" i="71"/>
  <c r="AX74" i="71"/>
  <c r="AX72" i="71"/>
  <c r="AX71" i="71"/>
  <c r="AX6" i="71"/>
  <c r="AX5" i="71"/>
  <c r="AX22" i="71"/>
  <c r="AY3" i="71"/>
  <c r="AR27" i="71"/>
  <c r="AS21" i="71"/>
  <c r="AS23" i="71" s="1"/>
  <c r="AR24" i="71"/>
  <c r="AR25" i="71" s="1"/>
  <c r="AW56" i="71"/>
  <c r="AI101" i="53" s="1"/>
  <c r="AK101" i="53" s="1"/>
  <c r="AW54" i="71"/>
  <c r="AI99" i="53" s="1"/>
  <c r="AK99" i="53" s="1"/>
  <c r="AW53" i="71"/>
  <c r="AW49" i="71"/>
  <c r="AI94" i="53" s="1"/>
  <c r="AK94" i="53" s="1"/>
  <c r="AW51" i="71"/>
  <c r="AI96" i="53" s="1"/>
  <c r="AK96" i="53" s="1"/>
  <c r="AW48" i="71"/>
  <c r="AI93" i="53" s="1"/>
  <c r="AK93" i="53" s="1"/>
  <c r="AW35" i="71"/>
  <c r="AQ52" i="71"/>
  <c r="AQ43" i="71"/>
  <c r="AQ50" i="71"/>
  <c r="AQ28" i="71"/>
  <c r="AQ58" i="71"/>
  <c r="AQ36" i="71"/>
  <c r="AQ37" i="71" s="1"/>
  <c r="AQ39" i="71"/>
  <c r="AP40" i="71"/>
  <c r="AP41" i="71" s="1"/>
  <c r="AP44" i="71" s="1"/>
  <c r="AP55" i="71" s="1"/>
  <c r="AX22" i="65"/>
  <c r="AY3" i="65"/>
  <c r="AX5" i="65"/>
  <c r="AX6" i="65"/>
  <c r="W3" i="47"/>
  <c r="AW42" i="71" l="1"/>
  <c r="AI98" i="53"/>
  <c r="AK98" i="53" s="1"/>
  <c r="AK86" i="53"/>
  <c r="AK85" i="53"/>
  <c r="AI88" i="53"/>
  <c r="AY115" i="65"/>
  <c r="AY115" i="71"/>
  <c r="AS27" i="71"/>
  <c r="AT21" i="71"/>
  <c r="AT23" i="71" s="1"/>
  <c r="AS24" i="71"/>
  <c r="AS25" i="71" s="1"/>
  <c r="AX53" i="71"/>
  <c r="AX42" i="71" s="1"/>
  <c r="AX48" i="71"/>
  <c r="AX54" i="71"/>
  <c r="AX51" i="71"/>
  <c r="AX56" i="71"/>
  <c r="AX35" i="71"/>
  <c r="AX49" i="71"/>
  <c r="AR50" i="71"/>
  <c r="AR52" i="71"/>
  <c r="AR28" i="71"/>
  <c r="AR43" i="71"/>
  <c r="AR58" i="71"/>
  <c r="AR36" i="71"/>
  <c r="AR37" i="71" s="1"/>
  <c r="AR39" i="71"/>
  <c r="AQ40" i="71"/>
  <c r="AQ41" i="71" s="1"/>
  <c r="AQ44" i="71" s="1"/>
  <c r="AQ55" i="71" s="1"/>
  <c r="AY74" i="71"/>
  <c r="AY72" i="71"/>
  <c r="AY71" i="71"/>
  <c r="AY22" i="71"/>
  <c r="AY5" i="71"/>
  <c r="AZ3" i="71"/>
  <c r="AY6" i="71"/>
  <c r="AY22" i="65"/>
  <c r="AZ3" i="65"/>
  <c r="AY6" i="65"/>
  <c r="AY5" i="65"/>
  <c r="X3" i="47"/>
  <c r="AZ115" i="65" l="1"/>
  <c r="AZ115" i="71"/>
  <c r="AZ71" i="71"/>
  <c r="AZ74" i="71"/>
  <c r="AZ72" i="71"/>
  <c r="AZ5" i="71"/>
  <c r="BA3" i="71"/>
  <c r="AZ6" i="71"/>
  <c r="AZ22" i="71"/>
  <c r="AS52" i="71"/>
  <c r="AS28" i="71"/>
  <c r="AS43" i="71"/>
  <c r="AS50" i="71"/>
  <c r="AS58" i="71"/>
  <c r="AS36" i="71"/>
  <c r="AS39" i="71"/>
  <c r="AT27" i="71"/>
  <c r="AU21" i="71"/>
  <c r="AU23" i="71" s="1"/>
  <c r="AT24" i="71"/>
  <c r="AT25" i="71" s="1"/>
  <c r="AR40" i="71"/>
  <c r="AR41" i="71" s="1"/>
  <c r="AR44" i="71" s="1"/>
  <c r="AR55" i="71" s="1"/>
  <c r="AY56" i="71"/>
  <c r="AY53" i="71"/>
  <c r="AY42" i="71" s="1"/>
  <c r="AY48" i="71"/>
  <c r="AY51" i="71"/>
  <c r="AY54" i="71"/>
  <c r="AY35" i="71"/>
  <c r="AY49" i="71"/>
  <c r="AZ22" i="65"/>
  <c r="BA3" i="65"/>
  <c r="AZ6" i="65"/>
  <c r="AZ5" i="65"/>
  <c r="Y3" i="47"/>
  <c r="BA104" i="65" l="1"/>
  <c r="BA108" i="65" s="1"/>
  <c r="BA115" i="65"/>
  <c r="BA115" i="71"/>
  <c r="BA104" i="71"/>
  <c r="BA108" i="71" s="1"/>
  <c r="AS37" i="71"/>
  <c r="AS40" i="71" s="1"/>
  <c r="AZ56" i="71"/>
  <c r="AZ51" i="71"/>
  <c r="AZ54" i="71"/>
  <c r="AZ53" i="71"/>
  <c r="AZ42" i="71" s="1"/>
  <c r="AZ49" i="71"/>
  <c r="AZ35" i="71"/>
  <c r="AZ48" i="71"/>
  <c r="BA72" i="71"/>
  <c r="BA74" i="71"/>
  <c r="BA71" i="71"/>
  <c r="BA22" i="71"/>
  <c r="BA5" i="71"/>
  <c r="BB3" i="71"/>
  <c r="BA6" i="71"/>
  <c r="AU27" i="71"/>
  <c r="AV21" i="71"/>
  <c r="AV23" i="71" s="1"/>
  <c r="AU24" i="71"/>
  <c r="AU25" i="71" s="1"/>
  <c r="AT50" i="71"/>
  <c r="AT52" i="71"/>
  <c r="AT28" i="71"/>
  <c r="AT43" i="71"/>
  <c r="AT58" i="71"/>
  <c r="AT36" i="71"/>
  <c r="AT37" i="71" s="1"/>
  <c r="AT39" i="71"/>
  <c r="BA22" i="65"/>
  <c r="BB3" i="65"/>
  <c r="BA6" i="65"/>
  <c r="BA5" i="65"/>
  <c r="Z3" i="47"/>
  <c r="BB104" i="65" l="1"/>
  <c r="BB108" i="65" s="1"/>
  <c r="BB115" i="65"/>
  <c r="BB115" i="71"/>
  <c r="BB104" i="71"/>
  <c r="BB108" i="71" s="1"/>
  <c r="AS41" i="71"/>
  <c r="AS44" i="71" s="1"/>
  <c r="AS55" i="71" s="1"/>
  <c r="BB74" i="71"/>
  <c r="BB71" i="71"/>
  <c r="BB72" i="71"/>
  <c r="BB6" i="71"/>
  <c r="BB5" i="71"/>
  <c r="BC3" i="71"/>
  <c r="BB22" i="71"/>
  <c r="BA56" i="71"/>
  <c r="BA53" i="71"/>
  <c r="BA42" i="71" s="1"/>
  <c r="BA54" i="71"/>
  <c r="BA35" i="71"/>
  <c r="BA51" i="71"/>
  <c r="BA49" i="71"/>
  <c r="BA48" i="71"/>
  <c r="AT40" i="71"/>
  <c r="AT41" i="71" s="1"/>
  <c r="AT44" i="71" s="1"/>
  <c r="AV27" i="71"/>
  <c r="AW21" i="71"/>
  <c r="AW23" i="71" s="1"/>
  <c r="AV24" i="71"/>
  <c r="AV25" i="71" s="1"/>
  <c r="AU50" i="71"/>
  <c r="AU52" i="71"/>
  <c r="AU43" i="71"/>
  <c r="AU28" i="71"/>
  <c r="AU58" i="71"/>
  <c r="AU36" i="71"/>
  <c r="AU37" i="71" s="1"/>
  <c r="AU39" i="71"/>
  <c r="BB6" i="65"/>
  <c r="BB5" i="65"/>
  <c r="BB22" i="65"/>
  <c r="BC3" i="65"/>
  <c r="AA3" i="47"/>
  <c r="BC104" i="65" l="1"/>
  <c r="BC108" i="65" s="1"/>
  <c r="BC115" i="65"/>
  <c r="BC115" i="71"/>
  <c r="BC104" i="71"/>
  <c r="AX21" i="71"/>
  <c r="AX23" i="71" s="1"/>
  <c r="AW27" i="71"/>
  <c r="AW24" i="71"/>
  <c r="AW25" i="71" s="1"/>
  <c r="AT55" i="71"/>
  <c r="AV52" i="71"/>
  <c r="AV43" i="71"/>
  <c r="AV28" i="71"/>
  <c r="AV50" i="71"/>
  <c r="AV58" i="71"/>
  <c r="AV39" i="71"/>
  <c r="AV36" i="71"/>
  <c r="BC71" i="71"/>
  <c r="BC74" i="71"/>
  <c r="BC72" i="71"/>
  <c r="BC6" i="71"/>
  <c r="BC22" i="71"/>
  <c r="BC5" i="71"/>
  <c r="BD3" i="71"/>
  <c r="AU40" i="71"/>
  <c r="AU41" i="71" s="1"/>
  <c r="AU44" i="71" s="1"/>
  <c r="BB56" i="71"/>
  <c r="BB54" i="71"/>
  <c r="BB53" i="71"/>
  <c r="BB42" i="71" s="1"/>
  <c r="BB48" i="71"/>
  <c r="BB49" i="71"/>
  <c r="BB51" i="71"/>
  <c r="BB35" i="71"/>
  <c r="BC22" i="65"/>
  <c r="BD3" i="65"/>
  <c r="BC6" i="65"/>
  <c r="BC5" i="65"/>
  <c r="AB3" i="47"/>
  <c r="AV37" i="71" l="1"/>
  <c r="AV40" i="71" s="1"/>
  <c r="AV41" i="71" s="1"/>
  <c r="AV44" i="71" s="1"/>
  <c r="BD104" i="65"/>
  <c r="BD108" i="65" s="1"/>
  <c r="BD115" i="65"/>
  <c r="BC108" i="71"/>
  <c r="BD104" i="71"/>
  <c r="BD108" i="71" s="1"/>
  <c r="BD115" i="71"/>
  <c r="AU55" i="71"/>
  <c r="BD74" i="71"/>
  <c r="BD72" i="71"/>
  <c r="BD71" i="71"/>
  <c r="BD22" i="71"/>
  <c r="BD6" i="71"/>
  <c r="BD5" i="71"/>
  <c r="BE3" i="71"/>
  <c r="BC56" i="71"/>
  <c r="BC54" i="71"/>
  <c r="BC51" i="71"/>
  <c r="BC49" i="71"/>
  <c r="BC53" i="71"/>
  <c r="BC42" i="71" s="1"/>
  <c r="BC48" i="71"/>
  <c r="BC35" i="71"/>
  <c r="AW52" i="71"/>
  <c r="AI97" i="53" s="1"/>
  <c r="AK97" i="53" s="1"/>
  <c r="AW43" i="71"/>
  <c r="AI91" i="53" s="1"/>
  <c r="AK91" i="53" s="1"/>
  <c r="AW50" i="71"/>
  <c r="AI95" i="53" s="1"/>
  <c r="AK95" i="53" s="1"/>
  <c r="AW28" i="71"/>
  <c r="AW58" i="71"/>
  <c r="AI103" i="53" s="1"/>
  <c r="AK103" i="53" s="1"/>
  <c r="AW39" i="71"/>
  <c r="AW36" i="71"/>
  <c r="AW37" i="71" s="1"/>
  <c r="AX27" i="71"/>
  <c r="AY21" i="71"/>
  <c r="AY23" i="71" s="1"/>
  <c r="AX24" i="71"/>
  <c r="AX25" i="71" s="1"/>
  <c r="BD22" i="65"/>
  <c r="BE3" i="65"/>
  <c r="BD6" i="65"/>
  <c r="BD5" i="65"/>
  <c r="AC3" i="47"/>
  <c r="BE104" i="65" l="1"/>
  <c r="BE108" i="65" s="1"/>
  <c r="BE115" i="65"/>
  <c r="BE115" i="71"/>
  <c r="BE104" i="71"/>
  <c r="BE108" i="71" s="1"/>
  <c r="AV55" i="71"/>
  <c r="AX52" i="71"/>
  <c r="AX50" i="71"/>
  <c r="AX43" i="71"/>
  <c r="AX28" i="71"/>
  <c r="AX58" i="71"/>
  <c r="AX39" i="71"/>
  <c r="AX36" i="71"/>
  <c r="AX37" i="71" s="1"/>
  <c r="AY27" i="71"/>
  <c r="AZ21" i="71"/>
  <c r="AZ23" i="71" s="1"/>
  <c r="AY24" i="71"/>
  <c r="AY25" i="71" s="1"/>
  <c r="BE74" i="71"/>
  <c r="BE72" i="71"/>
  <c r="BE71" i="71"/>
  <c r="BE22" i="71"/>
  <c r="BE6" i="71"/>
  <c r="BE5" i="71"/>
  <c r="BF3" i="71"/>
  <c r="BD54" i="71"/>
  <c r="BD53" i="71"/>
  <c r="BD42" i="71" s="1"/>
  <c r="BD49" i="71"/>
  <c r="BD56" i="71"/>
  <c r="BD51" i="71"/>
  <c r="BD48" i="71"/>
  <c r="BD35" i="71"/>
  <c r="AW40" i="71"/>
  <c r="AW41" i="71" s="1"/>
  <c r="AW44" i="71" s="1"/>
  <c r="BE6" i="65"/>
  <c r="BE5" i="65"/>
  <c r="BE22" i="65"/>
  <c r="BF3" i="65"/>
  <c r="AD3" i="47"/>
  <c r="AI89" i="53" l="1"/>
  <c r="AK89" i="53" s="1"/>
  <c r="BF104" i="65"/>
  <c r="BF115" i="65"/>
  <c r="BF104" i="71"/>
  <c r="BF108" i="71" s="1"/>
  <c r="BF115" i="71"/>
  <c r="AY52" i="71"/>
  <c r="AY43" i="71"/>
  <c r="AY50" i="71"/>
  <c r="AY28" i="71"/>
  <c r="AY58" i="71"/>
  <c r="AY36" i="71"/>
  <c r="AY37" i="71" s="1"/>
  <c r="AY39" i="71"/>
  <c r="BE56" i="71"/>
  <c r="BE54" i="71"/>
  <c r="BE53" i="71"/>
  <c r="BE42" i="71" s="1"/>
  <c r="BE49" i="71"/>
  <c r="BE51" i="71"/>
  <c r="BE48" i="71"/>
  <c r="BE35" i="71"/>
  <c r="AX40" i="71"/>
  <c r="AX41" i="71" s="1"/>
  <c r="AX44" i="71" s="1"/>
  <c r="AW55" i="71"/>
  <c r="AI100" i="53" s="1"/>
  <c r="BF74" i="71"/>
  <c r="BF72" i="71"/>
  <c r="BF71" i="71"/>
  <c r="BF6" i="71"/>
  <c r="BF5" i="71"/>
  <c r="BF22" i="71"/>
  <c r="BG3" i="71"/>
  <c r="AZ27" i="71"/>
  <c r="BA21" i="71"/>
  <c r="BA23" i="71" s="1"/>
  <c r="AZ24" i="71"/>
  <c r="AZ25" i="71" s="1"/>
  <c r="BF22" i="65"/>
  <c r="BG3" i="65"/>
  <c r="BF5" i="65"/>
  <c r="BF6" i="65"/>
  <c r="AE3" i="47"/>
  <c r="AI90" i="53" l="1"/>
  <c r="AI92" i="53" s="1"/>
  <c r="AK100" i="53" s="1"/>
  <c r="BF108" i="65"/>
  <c r="BG115" i="65"/>
  <c r="BG104" i="65"/>
  <c r="BG108" i="65" s="1"/>
  <c r="BG115" i="71"/>
  <c r="BG104" i="71"/>
  <c r="BG108" i="71" s="1"/>
  <c r="AZ50" i="71"/>
  <c r="AZ52" i="71"/>
  <c r="AZ43" i="71"/>
  <c r="AZ28" i="71"/>
  <c r="AZ58" i="71"/>
  <c r="AZ36" i="71"/>
  <c r="AZ37" i="71" s="1"/>
  <c r="AZ39" i="71"/>
  <c r="BG74" i="71"/>
  <c r="BG71" i="71"/>
  <c r="BG72" i="71"/>
  <c r="BG22" i="71"/>
  <c r="BG6" i="71"/>
  <c r="BH3" i="71"/>
  <c r="BG5" i="71"/>
  <c r="BF53" i="71"/>
  <c r="BF42" i="71" s="1"/>
  <c r="BF48" i="71"/>
  <c r="BF54" i="71"/>
  <c r="BF49" i="71"/>
  <c r="BF56" i="71"/>
  <c r="BF51" i="71"/>
  <c r="BF35" i="71"/>
  <c r="BA27" i="71"/>
  <c r="BB21" i="71"/>
  <c r="BB23" i="71" s="1"/>
  <c r="BA24" i="71"/>
  <c r="BA25" i="71" s="1"/>
  <c r="AX55" i="71"/>
  <c r="AY40" i="71"/>
  <c r="AY41" i="71" s="1"/>
  <c r="AY44" i="71" s="1"/>
  <c r="BG22" i="65"/>
  <c r="BH3" i="65"/>
  <c r="BG6" i="65"/>
  <c r="W21" i="61" s="1"/>
  <c r="BG5" i="65"/>
  <c r="AF3" i="47"/>
  <c r="BH115" i="65" l="1"/>
  <c r="BH104" i="65"/>
  <c r="BH108" i="65" s="1"/>
  <c r="BH115" i="71"/>
  <c r="BH104" i="71"/>
  <c r="BH108" i="71" s="1"/>
  <c r="AY55" i="71"/>
  <c r="AZ40" i="71"/>
  <c r="AZ41" i="71" s="1"/>
  <c r="AZ44" i="71" s="1"/>
  <c r="BA52" i="71"/>
  <c r="BA50" i="71"/>
  <c r="BA28" i="71"/>
  <c r="BA43" i="71"/>
  <c r="BA58" i="71"/>
  <c r="BA39" i="71"/>
  <c r="BA36" i="71"/>
  <c r="BA37" i="71" s="1"/>
  <c r="BB27" i="71"/>
  <c r="BC21" i="71"/>
  <c r="BC23" i="71" s="1"/>
  <c r="BB24" i="71"/>
  <c r="BB25" i="71" s="1"/>
  <c r="BG56" i="71"/>
  <c r="BG49" i="71"/>
  <c r="BG54" i="71"/>
  <c r="BG48" i="71"/>
  <c r="BG51" i="71"/>
  <c r="BG35" i="71"/>
  <c r="BG53" i="71"/>
  <c r="BG42" i="71" s="1"/>
  <c r="BH74" i="71"/>
  <c r="BH71" i="71"/>
  <c r="BH72" i="71"/>
  <c r="BI3" i="71"/>
  <c r="BH22" i="71"/>
  <c r="BH5" i="71"/>
  <c r="BH6" i="71"/>
  <c r="BH22" i="65"/>
  <c r="BI3" i="65"/>
  <c r="BH6" i="65"/>
  <c r="BH5" i="65"/>
  <c r="AG3" i="47"/>
  <c r="BI104" i="65" l="1"/>
  <c r="BI115" i="65"/>
  <c r="BI104" i="71"/>
  <c r="BI108" i="71" s="1"/>
  <c r="BI115" i="71"/>
  <c r="BC27" i="71"/>
  <c r="BD21" i="71"/>
  <c r="BD23" i="71" s="1"/>
  <c r="BC24" i="71"/>
  <c r="BC25" i="71" s="1"/>
  <c r="BI72" i="71"/>
  <c r="BI71" i="71"/>
  <c r="BI74" i="71"/>
  <c r="BI22" i="71"/>
  <c r="BJ3" i="71"/>
  <c r="BI5" i="71"/>
  <c r="BI6" i="71"/>
  <c r="BB50" i="71"/>
  <c r="BB52" i="71"/>
  <c r="BB28" i="71"/>
  <c r="BB43" i="71"/>
  <c r="BB58" i="71"/>
  <c r="BB39" i="71"/>
  <c r="BB36" i="71"/>
  <c r="BB37" i="71" s="1"/>
  <c r="AZ55" i="71"/>
  <c r="BA40" i="71"/>
  <c r="BA41" i="71" s="1"/>
  <c r="BA44" i="71" s="1"/>
  <c r="BH51" i="71"/>
  <c r="BH54" i="71"/>
  <c r="BH53" i="71"/>
  <c r="BH42" i="71" s="1"/>
  <c r="BH49" i="71"/>
  <c r="BH56" i="71"/>
  <c r="BH35" i="71"/>
  <c r="BH48" i="71"/>
  <c r="BI22" i="65"/>
  <c r="BJ3" i="65"/>
  <c r="BI6" i="65"/>
  <c r="BI5" i="65"/>
  <c r="AH3" i="47"/>
  <c r="BI108" i="65" l="1"/>
  <c r="BJ104" i="65"/>
  <c r="BJ108" i="65" s="1"/>
  <c r="BJ115" i="65"/>
  <c r="BJ115" i="71"/>
  <c r="BJ104" i="71"/>
  <c r="BJ108" i="71" s="1"/>
  <c r="BA55" i="71"/>
  <c r="BI56" i="71"/>
  <c r="BI54" i="71"/>
  <c r="BI51" i="71"/>
  <c r="BI48" i="71"/>
  <c r="BI53" i="71"/>
  <c r="BI42" i="71" s="1"/>
  <c r="BI35" i="71"/>
  <c r="BI49" i="71"/>
  <c r="BJ72" i="71"/>
  <c r="BJ71" i="71"/>
  <c r="BJ74" i="71"/>
  <c r="BJ6" i="71"/>
  <c r="BJ5" i="71"/>
  <c r="BK3" i="71"/>
  <c r="BJ22" i="71"/>
  <c r="BD27" i="71"/>
  <c r="BE21" i="71"/>
  <c r="BE23" i="71" s="1"/>
  <c r="BD24" i="71"/>
  <c r="BD25" i="71" s="1"/>
  <c r="BB40" i="71"/>
  <c r="BB41" i="71" s="1"/>
  <c r="BB44" i="71" s="1"/>
  <c r="BC50" i="71"/>
  <c r="BC43" i="71"/>
  <c r="BC28" i="71"/>
  <c r="BC52" i="71"/>
  <c r="BC58" i="71"/>
  <c r="BC39" i="71"/>
  <c r="BC36" i="71"/>
  <c r="BC37" i="71" s="1"/>
  <c r="BJ6" i="65"/>
  <c r="BJ5" i="65"/>
  <c r="BJ22" i="65"/>
  <c r="BK3" i="65"/>
  <c r="AI3" i="47"/>
  <c r="BK115" i="65" l="1"/>
  <c r="BK104" i="65"/>
  <c r="BK108" i="65" s="1"/>
  <c r="BK115" i="71"/>
  <c r="BK104" i="71"/>
  <c r="BK108" i="71" s="1"/>
  <c r="BB55" i="71"/>
  <c r="BD52" i="71"/>
  <c r="BD50" i="71"/>
  <c r="BD43" i="71"/>
  <c r="BD28" i="71"/>
  <c r="BD58" i="71"/>
  <c r="BD39" i="71"/>
  <c r="BD36" i="71"/>
  <c r="BD37" i="71" s="1"/>
  <c r="BK71" i="71"/>
  <c r="BK74" i="71"/>
  <c r="BK72" i="71"/>
  <c r="BK22" i="71"/>
  <c r="BK5" i="71"/>
  <c r="BK6" i="71"/>
  <c r="BL3" i="71"/>
  <c r="BJ56" i="71"/>
  <c r="BJ54" i="71"/>
  <c r="BJ53" i="71"/>
  <c r="BJ42" i="71" s="1"/>
  <c r="BJ48" i="71"/>
  <c r="BJ49" i="71"/>
  <c r="BJ51" i="71"/>
  <c r="BJ35" i="71"/>
  <c r="BF21" i="71"/>
  <c r="BF23" i="71" s="1"/>
  <c r="BE27" i="71"/>
  <c r="BE24" i="71"/>
  <c r="BE25" i="71" s="1"/>
  <c r="BC40" i="71"/>
  <c r="BC41" i="71" s="1"/>
  <c r="BC44" i="71" s="1"/>
  <c r="BK22" i="65"/>
  <c r="BL3" i="65"/>
  <c r="BK5" i="65"/>
  <c r="BK6" i="65"/>
  <c r="AJ3" i="47"/>
  <c r="BL104" i="65" l="1"/>
  <c r="BL115" i="65"/>
  <c r="BL115" i="71"/>
  <c r="BL104" i="71"/>
  <c r="BL108" i="71" s="1"/>
  <c r="BD40" i="71"/>
  <c r="BD41" i="71" s="1"/>
  <c r="BD44" i="71" s="1"/>
  <c r="BK56" i="71"/>
  <c r="BK54" i="71"/>
  <c r="BK53" i="71"/>
  <c r="BK42" i="71" s="1"/>
  <c r="BK51" i="71"/>
  <c r="BK48" i="71"/>
  <c r="BK49" i="71"/>
  <c r="BK35" i="71"/>
  <c r="BL74" i="71"/>
  <c r="BL72" i="71"/>
  <c r="BL71" i="71"/>
  <c r="BL22" i="71"/>
  <c r="BL5" i="71"/>
  <c r="BL6" i="71"/>
  <c r="BM3" i="71"/>
  <c r="BE50" i="71"/>
  <c r="BE52" i="71"/>
  <c r="BE43" i="71"/>
  <c r="BE28" i="71"/>
  <c r="BE58" i="71"/>
  <c r="BE36" i="71"/>
  <c r="BE37" i="71" s="1"/>
  <c r="BE39" i="71"/>
  <c r="BC55" i="71"/>
  <c r="BF27" i="71"/>
  <c r="BG21" i="71"/>
  <c r="BG23" i="71" s="1"/>
  <c r="BF24" i="71"/>
  <c r="BF25" i="71" s="1"/>
  <c r="BL22" i="65"/>
  <c r="BM3" i="65"/>
  <c r="BL6" i="65"/>
  <c r="BL5" i="65"/>
  <c r="AK3" i="47"/>
  <c r="BM104" i="65" l="1"/>
  <c r="BM115" i="65"/>
  <c r="BL108" i="65"/>
  <c r="BM115" i="71"/>
  <c r="BM104" i="71"/>
  <c r="BM108" i="71" s="1"/>
  <c r="BD55" i="71"/>
  <c r="BE40" i="71"/>
  <c r="BE41" i="71" s="1"/>
  <c r="BE44" i="71" s="1"/>
  <c r="BM74" i="71"/>
  <c r="BM72" i="71"/>
  <c r="BM71" i="71"/>
  <c r="BM22" i="71"/>
  <c r="BM6" i="71"/>
  <c r="BN3" i="71"/>
  <c r="BM5" i="71"/>
  <c r="BG27" i="71"/>
  <c r="BH21" i="71"/>
  <c r="BH23" i="71" s="1"/>
  <c r="BG24" i="71"/>
  <c r="BG25" i="71" s="1"/>
  <c r="BF52" i="71"/>
  <c r="BF50" i="71"/>
  <c r="BF43" i="71"/>
  <c r="BF28" i="71"/>
  <c r="BF58" i="71"/>
  <c r="BF36" i="71"/>
  <c r="BF37" i="71" s="1"/>
  <c r="BF39" i="71"/>
  <c r="BL56" i="71"/>
  <c r="BL54" i="71"/>
  <c r="BL53" i="71"/>
  <c r="BL42" i="71" s="1"/>
  <c r="BL49" i="71"/>
  <c r="BL51" i="71"/>
  <c r="BL48" i="71"/>
  <c r="BL35" i="71"/>
  <c r="BM6" i="65"/>
  <c r="BM5" i="65"/>
  <c r="BN3" i="65"/>
  <c r="BM22" i="65"/>
  <c r="AL3" i="47"/>
  <c r="BN115" i="65" l="1"/>
  <c r="BN104" i="65"/>
  <c r="BN108" i="65" s="1"/>
  <c r="BM108" i="65"/>
  <c r="BN104" i="71"/>
  <c r="BN108" i="71" s="1"/>
  <c r="BN115" i="71"/>
  <c r="BE55" i="71"/>
  <c r="BF40" i="71"/>
  <c r="BF41" i="71" s="1"/>
  <c r="BF44" i="71" s="1"/>
  <c r="BM56" i="71"/>
  <c r="BM54" i="71"/>
  <c r="BM53" i="71"/>
  <c r="BM42" i="71" s="1"/>
  <c r="BM49" i="71"/>
  <c r="BM51" i="71"/>
  <c r="BM48" i="71"/>
  <c r="BM35" i="71"/>
  <c r="BN74" i="71"/>
  <c r="BN72" i="71"/>
  <c r="BN71" i="71"/>
  <c r="BN6" i="71"/>
  <c r="BN5" i="71"/>
  <c r="BN22" i="71"/>
  <c r="BO3" i="71"/>
  <c r="BH27" i="71"/>
  <c r="BI21" i="71"/>
  <c r="BI23" i="71" s="1"/>
  <c r="BH24" i="71"/>
  <c r="BH25" i="71" s="1"/>
  <c r="BG52" i="71"/>
  <c r="BG50" i="71"/>
  <c r="BG43" i="71"/>
  <c r="BG28" i="71"/>
  <c r="BG58" i="71"/>
  <c r="BG36" i="71"/>
  <c r="BG37" i="71" s="1"/>
  <c r="BG39" i="71"/>
  <c r="BN22" i="65"/>
  <c r="BO3" i="65"/>
  <c r="BN6" i="65"/>
  <c r="BN5" i="65"/>
  <c r="AM3" i="47"/>
  <c r="BO115" i="65" l="1"/>
  <c r="BO104" i="65"/>
  <c r="BO108" i="65" s="1"/>
  <c r="BO115" i="71"/>
  <c r="BO104" i="71"/>
  <c r="BO108" i="71" s="1"/>
  <c r="BF55" i="71"/>
  <c r="BI27" i="71"/>
  <c r="BJ21" i="71"/>
  <c r="BJ23" i="71" s="1"/>
  <c r="BI24" i="71"/>
  <c r="BI25" i="71" s="1"/>
  <c r="BH52" i="71"/>
  <c r="BH43" i="71"/>
  <c r="BH50" i="71"/>
  <c r="BH28" i="71"/>
  <c r="BH58" i="71"/>
  <c r="BH36" i="71"/>
  <c r="BH37" i="71" s="1"/>
  <c r="BH39" i="71"/>
  <c r="BG40" i="71"/>
  <c r="BG41" i="71" s="1"/>
  <c r="BG44" i="71" s="1"/>
  <c r="BO74" i="71"/>
  <c r="BO72" i="71"/>
  <c r="BO71" i="71"/>
  <c r="BO22" i="71"/>
  <c r="BO6" i="71"/>
  <c r="BP3" i="71"/>
  <c r="BO5" i="71"/>
  <c r="BN56" i="71"/>
  <c r="BN53" i="71"/>
  <c r="BN42" i="71" s="1"/>
  <c r="BN48" i="71"/>
  <c r="BN54" i="71"/>
  <c r="BN51" i="71"/>
  <c r="BN49" i="71"/>
  <c r="BN35" i="71"/>
  <c r="BO22" i="65"/>
  <c r="BP3" i="65"/>
  <c r="BO6" i="65"/>
  <c r="BO5" i="65"/>
  <c r="AN3" i="47"/>
  <c r="BP115" i="65" l="1"/>
  <c r="BP104" i="65"/>
  <c r="BP108" i="65" s="1"/>
  <c r="BP115" i="71"/>
  <c r="BP104" i="71"/>
  <c r="BG55" i="71"/>
  <c r="BH40" i="71"/>
  <c r="BH41" i="71" s="1"/>
  <c r="BH44" i="71" s="1"/>
  <c r="BJ27" i="71"/>
  <c r="BK21" i="71"/>
  <c r="BK23" i="71" s="1"/>
  <c r="BJ24" i="71"/>
  <c r="BJ25" i="71" s="1"/>
  <c r="BP72" i="71"/>
  <c r="BP71" i="71"/>
  <c r="BP74" i="71"/>
  <c r="BP6" i="71"/>
  <c r="BQ3" i="71"/>
  <c r="BP5" i="71"/>
  <c r="BP22" i="71"/>
  <c r="BO53" i="71"/>
  <c r="BO42" i="71" s="1"/>
  <c r="BO56" i="71"/>
  <c r="BO54" i="71"/>
  <c r="BO48" i="71"/>
  <c r="BO51" i="71"/>
  <c r="BO49" i="71"/>
  <c r="BO35" i="71"/>
  <c r="BI52" i="71"/>
  <c r="BI43" i="71"/>
  <c r="BI50" i="71"/>
  <c r="BI28" i="71"/>
  <c r="BI58" i="71"/>
  <c r="BI36" i="71"/>
  <c r="BI37" i="71" s="1"/>
  <c r="BI39" i="71"/>
  <c r="BP22" i="65"/>
  <c r="BQ3" i="65"/>
  <c r="BP6" i="65"/>
  <c r="BP5" i="65"/>
  <c r="AO3" i="47"/>
  <c r="BQ104" i="65" l="1"/>
  <c r="BQ115" i="65"/>
  <c r="BQ115" i="71"/>
  <c r="BQ104" i="71"/>
  <c r="BQ108" i="71" s="1"/>
  <c r="BP108" i="71"/>
  <c r="BH55" i="71"/>
  <c r="BJ50" i="71"/>
  <c r="BJ52" i="71"/>
  <c r="BJ43" i="71"/>
  <c r="BJ28" i="71"/>
  <c r="BJ58" i="71"/>
  <c r="BJ39" i="71"/>
  <c r="BJ36" i="71"/>
  <c r="BJ37" i="71" s="1"/>
  <c r="BK27" i="71"/>
  <c r="BL21" i="71"/>
  <c r="BL23" i="71" s="1"/>
  <c r="BK24" i="71"/>
  <c r="BK25" i="71" s="1"/>
  <c r="BP51" i="71"/>
  <c r="BP54" i="71"/>
  <c r="BP53" i="71"/>
  <c r="BP42" i="71" s="1"/>
  <c r="BP49" i="71"/>
  <c r="BP56" i="71"/>
  <c r="BP35" i="71"/>
  <c r="BP48" i="71"/>
  <c r="BI40" i="71"/>
  <c r="BI41" i="71" s="1"/>
  <c r="BI44" i="71" s="1"/>
  <c r="BQ72" i="71"/>
  <c r="BQ74" i="71"/>
  <c r="BQ71" i="71"/>
  <c r="BQ22" i="71"/>
  <c r="BQ6" i="71"/>
  <c r="BR3" i="71"/>
  <c r="BQ5" i="71"/>
  <c r="BQ22" i="65"/>
  <c r="BR3" i="65"/>
  <c r="BQ6" i="65"/>
  <c r="BQ5" i="65"/>
  <c r="AP3" i="47"/>
  <c r="BQ108" i="65" l="1"/>
  <c r="BR104" i="65"/>
  <c r="BR108" i="65" s="1"/>
  <c r="BR115" i="65"/>
  <c r="BR115" i="71"/>
  <c r="BR104" i="71"/>
  <c r="BR108" i="71" s="1"/>
  <c r="BR74" i="71"/>
  <c r="BR72" i="71"/>
  <c r="BR71" i="71"/>
  <c r="BR6" i="71"/>
  <c r="BR5" i="71"/>
  <c r="BS3" i="71"/>
  <c r="BR22" i="71"/>
  <c r="BI55" i="71"/>
  <c r="BL27" i="71"/>
  <c r="BM21" i="71"/>
  <c r="BM23" i="71" s="1"/>
  <c r="BL24" i="71"/>
  <c r="BL25" i="71" s="1"/>
  <c r="BK50" i="71"/>
  <c r="BK52" i="71"/>
  <c r="BK43" i="71"/>
  <c r="BK28" i="71"/>
  <c r="BK58" i="71"/>
  <c r="BK36" i="71"/>
  <c r="BK37" i="71" s="1"/>
  <c r="BK39" i="71"/>
  <c r="BQ56" i="71"/>
  <c r="BQ54" i="71"/>
  <c r="BQ51" i="71"/>
  <c r="BQ48" i="71"/>
  <c r="BQ53" i="71"/>
  <c r="BQ42" i="71" s="1"/>
  <c r="BQ49" i="71"/>
  <c r="BQ35" i="71"/>
  <c r="BJ40" i="71"/>
  <c r="BJ41" i="71" s="1"/>
  <c r="BJ44" i="71" s="1"/>
  <c r="BR6" i="65"/>
  <c r="BR5" i="65"/>
  <c r="BR22" i="65"/>
  <c r="BS3" i="65"/>
  <c r="AQ3" i="47"/>
  <c r="BS104" i="65" l="1"/>
  <c r="BS108" i="65" s="1"/>
  <c r="BS115" i="65"/>
  <c r="BS115" i="71"/>
  <c r="BS104" i="71"/>
  <c r="BS108" i="71" s="1"/>
  <c r="BJ55" i="71"/>
  <c r="BR54" i="71"/>
  <c r="BR56" i="71"/>
  <c r="BR53" i="71"/>
  <c r="BR42" i="71" s="1"/>
  <c r="BR48" i="71"/>
  <c r="BR49" i="71"/>
  <c r="BR51" i="71"/>
  <c r="BR35" i="71"/>
  <c r="BL52" i="71"/>
  <c r="BL50" i="71"/>
  <c r="BL43" i="71"/>
  <c r="BL28" i="71"/>
  <c r="BL58" i="71"/>
  <c r="BL39" i="71"/>
  <c r="BL36" i="71"/>
  <c r="BL37" i="71" s="1"/>
  <c r="BS71" i="71"/>
  <c r="BS74" i="71"/>
  <c r="BS72" i="71"/>
  <c r="BS5" i="71"/>
  <c r="BS22" i="71"/>
  <c r="BT3" i="71"/>
  <c r="BS6" i="71"/>
  <c r="BK40" i="71"/>
  <c r="BK41" i="71" s="1"/>
  <c r="BK44" i="71" s="1"/>
  <c r="BN21" i="71"/>
  <c r="BN23" i="71" s="1"/>
  <c r="BM27" i="71"/>
  <c r="BM24" i="71"/>
  <c r="BM25" i="71" s="1"/>
  <c r="BS22" i="65"/>
  <c r="BT3" i="65"/>
  <c r="BS5" i="65"/>
  <c r="BS6" i="65"/>
  <c r="Y21" i="61" s="1"/>
  <c r="AR3" i="47"/>
  <c r="BT104" i="65" l="1"/>
  <c r="BT115" i="65"/>
  <c r="BT104" i="71"/>
  <c r="BT108" i="71" s="1"/>
  <c r="BT115" i="71"/>
  <c r="BT74" i="71"/>
  <c r="BT72" i="71"/>
  <c r="BT71" i="71"/>
  <c r="BT22" i="71"/>
  <c r="BT5" i="71"/>
  <c r="BT6" i="71"/>
  <c r="BU3" i="71"/>
  <c r="BL40" i="71"/>
  <c r="BL41" i="71" s="1"/>
  <c r="BL44" i="71" s="1"/>
  <c r="BN27" i="71"/>
  <c r="BO21" i="71"/>
  <c r="BO23" i="71" s="1"/>
  <c r="BN24" i="71"/>
  <c r="BN25" i="71" s="1"/>
  <c r="BK55" i="71"/>
  <c r="BM52" i="71"/>
  <c r="BM50" i="71"/>
  <c r="BM28" i="71"/>
  <c r="BM43" i="71"/>
  <c r="BM58" i="71"/>
  <c r="BM36" i="71"/>
  <c r="BM37" i="71" s="1"/>
  <c r="BM39" i="71"/>
  <c r="BS54" i="71"/>
  <c r="BS56" i="71"/>
  <c r="BS51" i="71"/>
  <c r="BS53" i="71"/>
  <c r="BS42" i="71" s="1"/>
  <c r="BS49" i="71"/>
  <c r="BS48" i="71"/>
  <c r="BS35" i="71"/>
  <c r="BT22" i="65"/>
  <c r="BU3" i="65"/>
  <c r="BT6" i="65"/>
  <c r="BT5" i="65"/>
  <c r="AS3" i="47"/>
  <c r="BU104" i="65" l="1"/>
  <c r="BU108" i="65" s="1"/>
  <c r="BU115" i="65"/>
  <c r="BT108" i="65"/>
  <c r="BU115" i="71"/>
  <c r="BU104" i="71"/>
  <c r="BU108" i="71" s="1"/>
  <c r="BO27" i="71"/>
  <c r="BP21" i="71"/>
  <c r="BP23" i="71" s="1"/>
  <c r="BO24" i="71"/>
  <c r="BO25" i="71" s="1"/>
  <c r="BN52" i="71"/>
  <c r="BN50" i="71"/>
  <c r="BN43" i="71"/>
  <c r="BN28" i="71"/>
  <c r="BN58" i="71"/>
  <c r="BN36" i="71"/>
  <c r="BN37" i="71" s="1"/>
  <c r="BN39" i="71"/>
  <c r="BT54" i="71"/>
  <c r="BT56" i="71"/>
  <c r="BT53" i="71"/>
  <c r="BT42" i="71" s="1"/>
  <c r="BT49" i="71"/>
  <c r="BT51" i="71"/>
  <c r="BT48" i="71"/>
  <c r="BT35" i="71"/>
  <c r="BL55" i="71"/>
  <c r="BM40" i="71"/>
  <c r="BM41" i="71" s="1"/>
  <c r="BM44" i="71" s="1"/>
  <c r="BU74" i="71"/>
  <c r="BU71" i="71"/>
  <c r="BU72" i="71"/>
  <c r="BU22" i="71"/>
  <c r="BU5" i="71"/>
  <c r="BU6" i="71"/>
  <c r="BV3" i="71"/>
  <c r="BU6" i="65"/>
  <c r="BU5" i="65"/>
  <c r="BU22" i="65"/>
  <c r="BV3" i="65"/>
  <c r="AT3" i="47"/>
  <c r="BV115" i="65" l="1"/>
  <c r="BV104" i="65"/>
  <c r="BV108" i="65" s="1"/>
  <c r="BV104" i="71"/>
  <c r="BV108" i="71" s="1"/>
  <c r="BV115" i="71"/>
  <c r="BP27" i="71"/>
  <c r="BQ21" i="71"/>
  <c r="BQ23" i="71" s="1"/>
  <c r="BP24" i="71"/>
  <c r="BP25" i="71" s="1"/>
  <c r="BM55" i="71"/>
  <c r="BO52" i="71"/>
  <c r="BO43" i="71"/>
  <c r="BO50" i="71"/>
  <c r="BO28" i="71"/>
  <c r="BO58" i="71"/>
  <c r="BO39" i="71"/>
  <c r="BO36" i="71"/>
  <c r="BO37" i="71" s="1"/>
  <c r="BV74" i="71"/>
  <c r="BV72" i="71"/>
  <c r="BV71" i="71"/>
  <c r="BV6" i="71"/>
  <c r="BV5" i="71"/>
  <c r="BV22" i="71"/>
  <c r="BW3" i="71"/>
  <c r="BU56" i="71"/>
  <c r="BU54" i="71"/>
  <c r="BU53" i="71"/>
  <c r="BU42" i="71" s="1"/>
  <c r="BU49" i="71"/>
  <c r="BU35" i="71"/>
  <c r="BU48" i="71"/>
  <c r="BU51" i="71"/>
  <c r="BN40" i="71"/>
  <c r="BN41" i="71" s="1"/>
  <c r="BN44" i="71" s="1"/>
  <c r="BV22" i="65"/>
  <c r="BW3" i="65"/>
  <c r="BV6" i="65"/>
  <c r="BV5" i="65"/>
  <c r="AU3" i="47"/>
  <c r="BW115" i="65" l="1"/>
  <c r="BW104" i="65"/>
  <c r="BW108" i="65" s="1"/>
  <c r="BW115" i="71"/>
  <c r="BW104" i="71"/>
  <c r="BW108" i="71" s="1"/>
  <c r="BN55" i="71"/>
  <c r="BO40" i="71"/>
  <c r="BO41" i="71" s="1"/>
  <c r="BO44" i="71" s="1"/>
  <c r="BW74" i="71"/>
  <c r="BW71" i="71"/>
  <c r="BW72" i="71"/>
  <c r="BW22" i="71"/>
  <c r="BW5" i="71"/>
  <c r="BX3" i="71"/>
  <c r="BW6" i="71"/>
  <c r="BV53" i="71"/>
  <c r="BV42" i="71" s="1"/>
  <c r="BV56" i="71"/>
  <c r="BV48" i="71"/>
  <c r="BV54" i="71"/>
  <c r="BV49" i="71"/>
  <c r="BV35" i="71"/>
  <c r="BV51" i="71"/>
  <c r="BQ27" i="71"/>
  <c r="BR21" i="71"/>
  <c r="BR23" i="71" s="1"/>
  <c r="BQ24" i="71"/>
  <c r="BQ25" i="71" s="1"/>
  <c r="BP50" i="71"/>
  <c r="BP52" i="71"/>
  <c r="BP28" i="71"/>
  <c r="BP43" i="71"/>
  <c r="BP58" i="71"/>
  <c r="BP39" i="71"/>
  <c r="BP36" i="71"/>
  <c r="BP37" i="71" s="1"/>
  <c r="BW22" i="65"/>
  <c r="BX3" i="65"/>
  <c r="BW6" i="65"/>
  <c r="BW5" i="65"/>
  <c r="AV3" i="47"/>
  <c r="BX104" i="65" l="1"/>
  <c r="BX108" i="65" s="1"/>
  <c r="BX115" i="65"/>
  <c r="BX115" i="71"/>
  <c r="BX104" i="71"/>
  <c r="BX108" i="71" s="1"/>
  <c r="BO55" i="71"/>
  <c r="BQ52" i="71"/>
  <c r="BQ50" i="71"/>
  <c r="BQ28" i="71"/>
  <c r="BQ43" i="71"/>
  <c r="BQ58" i="71"/>
  <c r="BQ39" i="71"/>
  <c r="BQ36" i="71"/>
  <c r="BQ37" i="71" s="1"/>
  <c r="BR27" i="71"/>
  <c r="BS21" i="71"/>
  <c r="BS23" i="71" s="1"/>
  <c r="BR24" i="71"/>
  <c r="BR25" i="71" s="1"/>
  <c r="BX74" i="71"/>
  <c r="BX71" i="71"/>
  <c r="BX72" i="71"/>
  <c r="BY3" i="71"/>
  <c r="BX22" i="71"/>
  <c r="BX6" i="71"/>
  <c r="BX5" i="71"/>
  <c r="BP40" i="71"/>
  <c r="BP41" i="71" s="1"/>
  <c r="BP44" i="71" s="1"/>
  <c r="BW53" i="71"/>
  <c r="BW42" i="71" s="1"/>
  <c r="BW56" i="71"/>
  <c r="BW49" i="71"/>
  <c r="BW54" i="71"/>
  <c r="BW51" i="71"/>
  <c r="BW35" i="71"/>
  <c r="BW48" i="71"/>
  <c r="BX22" i="65"/>
  <c r="BY3" i="65"/>
  <c r="BX6" i="65"/>
  <c r="BX5" i="65"/>
  <c r="AW3" i="47"/>
  <c r="BY104" i="65" l="1"/>
  <c r="BY108" i="65" s="1"/>
  <c r="BY115" i="65"/>
  <c r="BY104" i="71"/>
  <c r="BY108" i="71" s="1"/>
  <c r="BY115" i="71"/>
  <c r="BP55" i="71"/>
  <c r="BX56" i="71"/>
  <c r="BX51" i="71"/>
  <c r="BX54" i="71"/>
  <c r="BX53" i="71"/>
  <c r="BX42" i="71" s="1"/>
  <c r="BX49" i="71"/>
  <c r="BX35" i="71"/>
  <c r="BX48" i="71"/>
  <c r="BY72" i="71"/>
  <c r="BY74" i="71"/>
  <c r="BY71" i="71"/>
  <c r="BY22" i="71"/>
  <c r="BZ3" i="71"/>
  <c r="BY6" i="71"/>
  <c r="BY5" i="71"/>
  <c r="BQ40" i="71"/>
  <c r="BQ41" i="71" s="1"/>
  <c r="BQ44" i="71" s="1"/>
  <c r="BR50" i="71"/>
  <c r="BR52" i="71"/>
  <c r="BR28" i="71"/>
  <c r="BR43" i="71"/>
  <c r="BR58" i="71"/>
  <c r="BR36" i="71"/>
  <c r="BR37" i="71" s="1"/>
  <c r="BR39" i="71"/>
  <c r="BS27" i="71"/>
  <c r="BT21" i="71"/>
  <c r="BT23" i="71" s="1"/>
  <c r="BS24" i="71"/>
  <c r="BS25" i="71" s="1"/>
  <c r="BY22" i="65"/>
  <c r="BZ3" i="65"/>
  <c r="BY6" i="65"/>
  <c r="BY5" i="65"/>
  <c r="AX3" i="47"/>
  <c r="BZ104" i="65" l="1"/>
  <c r="BZ115" i="65"/>
  <c r="BZ115" i="71"/>
  <c r="BZ104" i="71"/>
  <c r="BZ108" i="71" s="1"/>
  <c r="BT27" i="71"/>
  <c r="BU21" i="71"/>
  <c r="BU23" i="71" s="1"/>
  <c r="BT24" i="71"/>
  <c r="BT25" i="71" s="1"/>
  <c r="BY56" i="71"/>
  <c r="BY54" i="71"/>
  <c r="BY51" i="71"/>
  <c r="BY49" i="71"/>
  <c r="BY53" i="71"/>
  <c r="BY42" i="71" s="1"/>
  <c r="BY48" i="71"/>
  <c r="BY35" i="71"/>
  <c r="BQ55" i="71"/>
  <c r="BS43" i="71"/>
  <c r="BS50" i="71"/>
  <c r="BS28" i="71"/>
  <c r="BS52" i="71"/>
  <c r="BS58" i="71"/>
  <c r="BS36" i="71"/>
  <c r="BS37" i="71" s="1"/>
  <c r="BS39" i="71"/>
  <c r="BZ72" i="71"/>
  <c r="BZ74" i="71"/>
  <c r="BZ71" i="71"/>
  <c r="BZ6" i="71"/>
  <c r="BZ5" i="71"/>
  <c r="CA3" i="71"/>
  <c r="BZ22" i="71"/>
  <c r="BR40" i="71"/>
  <c r="BR41" i="71" s="1"/>
  <c r="BR44" i="71" s="1"/>
  <c r="BZ6" i="65"/>
  <c r="BZ5" i="65"/>
  <c r="BZ22" i="65"/>
  <c r="CA3" i="65"/>
  <c r="AY3" i="47"/>
  <c r="AZ3" i="47" l="1"/>
  <c r="CA104" i="65"/>
  <c r="CA108" i="65" s="1"/>
  <c r="CA115" i="65"/>
  <c r="BZ108" i="65"/>
  <c r="CA115" i="71"/>
  <c r="CA104" i="71"/>
  <c r="CA108" i="71" s="1"/>
  <c r="BV21" i="71"/>
  <c r="BV23" i="71" s="1"/>
  <c r="BU27" i="71"/>
  <c r="BU24" i="71"/>
  <c r="BU25" i="71" s="1"/>
  <c r="BR55" i="71"/>
  <c r="CA71" i="71"/>
  <c r="CA72" i="71"/>
  <c r="CA74" i="71"/>
  <c r="CA22" i="71"/>
  <c r="CA6" i="71"/>
  <c r="CA5" i="71"/>
  <c r="CB3" i="71"/>
  <c r="BZ54" i="71"/>
  <c r="BZ53" i="71"/>
  <c r="BZ42" i="71" s="1"/>
  <c r="BZ56" i="71"/>
  <c r="BZ48" i="71"/>
  <c r="BZ51" i="71"/>
  <c r="BZ49" i="71"/>
  <c r="BZ35" i="71"/>
  <c r="BS40" i="71"/>
  <c r="BS41" i="71" s="1"/>
  <c r="BS44" i="71" s="1"/>
  <c r="BT50" i="71"/>
  <c r="BT52" i="71"/>
  <c r="BT43" i="71"/>
  <c r="BT28" i="71"/>
  <c r="BT58" i="71"/>
  <c r="BT39" i="71"/>
  <c r="BT36" i="71"/>
  <c r="BT37" i="71" s="1"/>
  <c r="CA22" i="65"/>
  <c r="CB3" i="65"/>
  <c r="CA6" i="65"/>
  <c r="CA5" i="65"/>
  <c r="BA3" i="47"/>
  <c r="CB104" i="65" l="1"/>
  <c r="CB115" i="65"/>
  <c r="CB104" i="71"/>
  <c r="CB115" i="71"/>
  <c r="BU50" i="71"/>
  <c r="BU52" i="71"/>
  <c r="BU43" i="71"/>
  <c r="BU28" i="71"/>
  <c r="BU58" i="71"/>
  <c r="BU36" i="71"/>
  <c r="BU37" i="71" s="1"/>
  <c r="BU39" i="71"/>
  <c r="BV27" i="71"/>
  <c r="BW21" i="71"/>
  <c r="BW23" i="71" s="1"/>
  <c r="BV24" i="71"/>
  <c r="BV25" i="71" s="1"/>
  <c r="CA54" i="71"/>
  <c r="CA53" i="71"/>
  <c r="CA42" i="71" s="1"/>
  <c r="CA56" i="71"/>
  <c r="CA51" i="71"/>
  <c r="CA48" i="71"/>
  <c r="CA49" i="71"/>
  <c r="CA35" i="71"/>
  <c r="BT40" i="71"/>
  <c r="BT41" i="71" s="1"/>
  <c r="BT44" i="71" s="1"/>
  <c r="BS55" i="71"/>
  <c r="CB74" i="71"/>
  <c r="CB71" i="71"/>
  <c r="CB72" i="71"/>
  <c r="CB22" i="71"/>
  <c r="CB6" i="71"/>
  <c r="CB5" i="71"/>
  <c r="CC3" i="71"/>
  <c r="CB22" i="65"/>
  <c r="CC3" i="65"/>
  <c r="CB6" i="65"/>
  <c r="CB5" i="65"/>
  <c r="BB3" i="47"/>
  <c r="CC104" i="65" l="1"/>
  <c r="CC115" i="65"/>
  <c r="CB108" i="65"/>
  <c r="CC115" i="71"/>
  <c r="CC104" i="71"/>
  <c r="CC108" i="71" s="1"/>
  <c r="CB108" i="71"/>
  <c r="BT55" i="71"/>
  <c r="BU40" i="71"/>
  <c r="BU41" i="71" s="1"/>
  <c r="BU44" i="71" s="1"/>
  <c r="BX21" i="71"/>
  <c r="BX23" i="71" s="1"/>
  <c r="BW27" i="71"/>
  <c r="BW24" i="71"/>
  <c r="BW25" i="71" s="1"/>
  <c r="CB54" i="71"/>
  <c r="CB53" i="71"/>
  <c r="CB42" i="71" s="1"/>
  <c r="CB49" i="71"/>
  <c r="CB56" i="71"/>
  <c r="CB51" i="71"/>
  <c r="CB48" i="71"/>
  <c r="CB35" i="71"/>
  <c r="BV52" i="71"/>
  <c r="BV50" i="71"/>
  <c r="BV28" i="71"/>
  <c r="BV43" i="71"/>
  <c r="BV58" i="71"/>
  <c r="BV39" i="71"/>
  <c r="BV36" i="71"/>
  <c r="BV37" i="71" s="1"/>
  <c r="CC74" i="71"/>
  <c r="CC72" i="71"/>
  <c r="CC71" i="71"/>
  <c r="CC22" i="71"/>
  <c r="CC5" i="71"/>
  <c r="CD3" i="71"/>
  <c r="CC6" i="71"/>
  <c r="CC6" i="65"/>
  <c r="CC5" i="65"/>
  <c r="CC22" i="65"/>
  <c r="CD3" i="65"/>
  <c r="BC3" i="47"/>
  <c r="CC108" i="65" l="1"/>
  <c r="CD104" i="65"/>
  <c r="CD108" i="65" s="1"/>
  <c r="CD115" i="65"/>
  <c r="CD104" i="71"/>
  <c r="CD108" i="71" s="1"/>
  <c r="CD115" i="71"/>
  <c r="BX27" i="71"/>
  <c r="BY21" i="71"/>
  <c r="BY23" i="71" s="1"/>
  <c r="BX24" i="71"/>
  <c r="BX25" i="71" s="1"/>
  <c r="CD74" i="71"/>
  <c r="CD72" i="71"/>
  <c r="CD71" i="71"/>
  <c r="CD6" i="71"/>
  <c r="CD5" i="71"/>
  <c r="CD22" i="71"/>
  <c r="CE3" i="71"/>
  <c r="U21" i="67"/>
  <c r="W23" i="67"/>
  <c r="U24" i="67"/>
  <c r="S24" i="67"/>
  <c r="Y23" i="67"/>
  <c r="U23" i="67"/>
  <c r="Y21" i="67"/>
  <c r="G7" i="70"/>
  <c r="G8" i="70" s="1"/>
  <c r="G9" i="70" s="1"/>
  <c r="G10" i="70" s="1"/>
  <c r="G11" i="70" s="1"/>
  <c r="G17" i="70" s="1"/>
  <c r="G18" i="70" s="1"/>
  <c r="G19" i="70" s="1"/>
  <c r="G21" i="70" s="1"/>
  <c r="G22" i="70" s="1"/>
  <c r="G23" i="70" s="1"/>
  <c r="F25" i="70" s="1"/>
  <c r="S23" i="67"/>
  <c r="W21" i="67"/>
  <c r="W24" i="67"/>
  <c r="S21" i="67"/>
  <c r="BV40" i="71"/>
  <c r="BV41" i="71" s="1"/>
  <c r="BV44" i="71" s="1"/>
  <c r="CC56" i="71"/>
  <c r="CC54" i="71"/>
  <c r="CC53" i="71"/>
  <c r="CC42" i="71" s="1"/>
  <c r="CC49" i="71"/>
  <c r="CC48" i="71"/>
  <c r="CC51" i="71"/>
  <c r="CC35" i="71"/>
  <c r="BU55" i="71"/>
  <c r="BW52" i="71"/>
  <c r="BW43" i="71"/>
  <c r="BW50" i="71"/>
  <c r="BW28" i="71"/>
  <c r="BW58" i="71"/>
  <c r="BW36" i="71"/>
  <c r="BW37" i="71" s="1"/>
  <c r="BW39" i="71"/>
  <c r="CD22" i="65"/>
  <c r="CE3" i="65"/>
  <c r="CD5" i="65"/>
  <c r="CD6" i="65"/>
  <c r="BD3" i="47"/>
  <c r="CE115" i="65" l="1"/>
  <c r="CE104" i="65"/>
  <c r="CE108" i="65" s="1"/>
  <c r="CE115" i="71"/>
  <c r="CE104" i="71"/>
  <c r="CE108" i="71" s="1"/>
  <c r="U25" i="67"/>
  <c r="Y25" i="67"/>
  <c r="BV55" i="71"/>
  <c r="CE74" i="71"/>
  <c r="CE72" i="71"/>
  <c r="CE71" i="71"/>
  <c r="CE22" i="71"/>
  <c r="CE5" i="71"/>
  <c r="CF3" i="71"/>
  <c r="CE6" i="71"/>
  <c r="CD53" i="71"/>
  <c r="CD42" i="71" s="1"/>
  <c r="CD48" i="71"/>
  <c r="CD54" i="71"/>
  <c r="CD51" i="71"/>
  <c r="CD56" i="71"/>
  <c r="CD35" i="71"/>
  <c r="CD49" i="71"/>
  <c r="BY27" i="71"/>
  <c r="BZ21" i="71"/>
  <c r="BZ23" i="71" s="1"/>
  <c r="BY24" i="71"/>
  <c r="BY25" i="71" s="1"/>
  <c r="BW40" i="71"/>
  <c r="BW41" i="71" s="1"/>
  <c r="BW44" i="71" s="1"/>
  <c r="W25" i="67"/>
  <c r="BX52" i="71"/>
  <c r="BX28" i="71"/>
  <c r="BX50" i="71"/>
  <c r="BX43" i="71"/>
  <c r="BX58" i="71"/>
  <c r="BX36" i="71"/>
  <c r="BX37" i="71" s="1"/>
  <c r="BX39" i="71"/>
  <c r="CE22" i="65"/>
  <c r="CF3" i="65"/>
  <c r="CE6" i="65"/>
  <c r="AA21" i="61" s="1"/>
  <c r="CE5" i="65"/>
  <c r="BE3" i="47"/>
  <c r="CF115" i="65" l="1"/>
  <c r="CF104" i="65"/>
  <c r="CF108" i="65" s="1"/>
  <c r="CF115" i="71"/>
  <c r="CF104" i="71"/>
  <c r="CF108" i="71" s="1"/>
  <c r="BW55" i="71"/>
  <c r="BX40" i="71"/>
  <c r="BX41" i="71" s="1"/>
  <c r="BX44" i="71" s="1"/>
  <c r="BZ27" i="71"/>
  <c r="CA21" i="71"/>
  <c r="CA23" i="71" s="1"/>
  <c r="BZ24" i="71"/>
  <c r="BZ25" i="71" s="1"/>
  <c r="CF71" i="71"/>
  <c r="CF74" i="71"/>
  <c r="CF72" i="71"/>
  <c r="CF5" i="71"/>
  <c r="CG3" i="71"/>
  <c r="CF6" i="71"/>
  <c r="CF22" i="71"/>
  <c r="CE53" i="71"/>
  <c r="CE42" i="71" s="1"/>
  <c r="CE56" i="71"/>
  <c r="CE51" i="71"/>
  <c r="CE48" i="71"/>
  <c r="CE49" i="71"/>
  <c r="CE54" i="71"/>
  <c r="CE35" i="71"/>
  <c r="BY52" i="71"/>
  <c r="BY28" i="71"/>
  <c r="BY50" i="71"/>
  <c r="BY43" i="71"/>
  <c r="BY58" i="71"/>
  <c r="BY36" i="71"/>
  <c r="BY37" i="71" s="1"/>
  <c r="BY39" i="71"/>
  <c r="CF22" i="65"/>
  <c r="CG3" i="65"/>
  <c r="CF6" i="65"/>
  <c r="CF5" i="65"/>
  <c r="BF3" i="47"/>
  <c r="CG104" i="65" l="1"/>
  <c r="CG108" i="65" s="1"/>
  <c r="CG115" i="65"/>
  <c r="CG115" i="71"/>
  <c r="CG104" i="71"/>
  <c r="BX55" i="71"/>
  <c r="BY40" i="71"/>
  <c r="BY41" i="71" s="1"/>
  <c r="BY44" i="71" s="1"/>
  <c r="CG72" i="71"/>
  <c r="CG74" i="71"/>
  <c r="CG71" i="71"/>
  <c r="CG22" i="71"/>
  <c r="CG5" i="71"/>
  <c r="CH3" i="71"/>
  <c r="CG6" i="71"/>
  <c r="CA27" i="71"/>
  <c r="CB21" i="71"/>
  <c r="CB23" i="71" s="1"/>
  <c r="CA24" i="71"/>
  <c r="CA25" i="71" s="1"/>
  <c r="CF56" i="71"/>
  <c r="CF51" i="71"/>
  <c r="CF54" i="71"/>
  <c r="CF53" i="71"/>
  <c r="CF42" i="71" s="1"/>
  <c r="CF49" i="71"/>
  <c r="CF48" i="71"/>
  <c r="CF35" i="71"/>
  <c r="BZ50" i="71"/>
  <c r="BZ52" i="71"/>
  <c r="BZ28" i="71"/>
  <c r="BZ43" i="71"/>
  <c r="BZ58" i="71"/>
  <c r="BZ39" i="71"/>
  <c r="BZ36" i="71"/>
  <c r="BZ37" i="71" s="1"/>
  <c r="CG22" i="65"/>
  <c r="CH3" i="65"/>
  <c r="CG6" i="65"/>
  <c r="CG5" i="65"/>
  <c r="BG3" i="47"/>
  <c r="CH104" i="65" l="1"/>
  <c r="CH108" i="65" s="1"/>
  <c r="CH115" i="65"/>
  <c r="CG108" i="71"/>
  <c r="CH115" i="71"/>
  <c r="CH104" i="71"/>
  <c r="CH108" i="71" s="1"/>
  <c r="BY55" i="71"/>
  <c r="CG56" i="71"/>
  <c r="CG53" i="71"/>
  <c r="CG42" i="71" s="1"/>
  <c r="CG49" i="71"/>
  <c r="CG54" i="71"/>
  <c r="CG35" i="71"/>
  <c r="CG51" i="71"/>
  <c r="CG48" i="71"/>
  <c r="CB27" i="71"/>
  <c r="CC21" i="71"/>
  <c r="CC23" i="71" s="1"/>
  <c r="CB24" i="71"/>
  <c r="CB25" i="71" s="1"/>
  <c r="CA50" i="71"/>
  <c r="CA52" i="71"/>
  <c r="CA43" i="71"/>
  <c r="CA28" i="71"/>
  <c r="CA58" i="71"/>
  <c r="CA36" i="71"/>
  <c r="CA37" i="71" s="1"/>
  <c r="CA39" i="71"/>
  <c r="BZ40" i="71"/>
  <c r="BZ41" i="71" s="1"/>
  <c r="BZ44" i="71" s="1"/>
  <c r="CH71" i="71"/>
  <c r="CH74" i="71"/>
  <c r="CH72" i="71"/>
  <c r="CH6" i="71"/>
  <c r="CH5" i="71"/>
  <c r="CI3" i="71"/>
  <c r="CH22" i="71"/>
  <c r="CH6" i="65"/>
  <c r="CH5" i="65"/>
  <c r="CH22" i="65"/>
  <c r="CI3" i="65"/>
  <c r="BH3" i="47"/>
  <c r="CI104" i="65" l="1"/>
  <c r="CI108" i="65" s="1"/>
  <c r="CI115" i="65"/>
  <c r="CI115" i="71"/>
  <c r="CI104" i="71"/>
  <c r="CI108" i="71" s="1"/>
  <c r="K55" i="67"/>
  <c r="AE102" i="53" s="1"/>
  <c r="BZ55" i="71"/>
  <c r="CA40" i="71"/>
  <c r="CA41" i="71" s="1"/>
  <c r="CA44" i="71" s="1"/>
  <c r="CH56" i="71"/>
  <c r="CH54" i="71"/>
  <c r="CH53" i="71"/>
  <c r="CH42" i="71" s="1"/>
  <c r="CH48" i="71"/>
  <c r="CH49" i="71"/>
  <c r="CH51" i="71"/>
  <c r="CH35" i="71"/>
  <c r="CD21" i="71"/>
  <c r="CD23" i="71" s="1"/>
  <c r="CC27" i="71"/>
  <c r="CC24" i="71"/>
  <c r="CC25" i="71" s="1"/>
  <c r="CI71" i="71"/>
  <c r="CI72" i="71"/>
  <c r="CI74" i="71"/>
  <c r="CI6" i="71"/>
  <c r="CI22" i="71"/>
  <c r="CJ3" i="71"/>
  <c r="CI5" i="71"/>
  <c r="CB52" i="71"/>
  <c r="CB50" i="71"/>
  <c r="CB43" i="71"/>
  <c r="CB28" i="71"/>
  <c r="CB58" i="71"/>
  <c r="CB39" i="71"/>
  <c r="CB36" i="71"/>
  <c r="CB37" i="71" s="1"/>
  <c r="CI22" i="65"/>
  <c r="CJ3" i="65"/>
  <c r="CI5" i="65"/>
  <c r="CI6" i="65"/>
  <c r="BI3" i="47"/>
  <c r="CJ104" i="65" l="1"/>
  <c r="CJ108" i="65" s="1"/>
  <c r="CJ115" i="65"/>
  <c r="CJ104" i="71"/>
  <c r="CJ108" i="71" s="1"/>
  <c r="CJ115" i="71"/>
  <c r="AG102" i="53"/>
  <c r="AE104" i="53"/>
  <c r="CC52" i="71"/>
  <c r="CC50" i="71"/>
  <c r="CC43" i="71"/>
  <c r="CC28" i="71"/>
  <c r="CC58" i="71"/>
  <c r="CC39" i="71"/>
  <c r="CC36" i="71"/>
  <c r="CC37" i="71" s="1"/>
  <c r="CD27" i="71"/>
  <c r="CE21" i="71"/>
  <c r="CE23" i="71" s="1"/>
  <c r="CD24" i="71"/>
  <c r="CD25" i="71" s="1"/>
  <c r="CI56" i="71"/>
  <c r="CI54" i="71"/>
  <c r="CI51" i="71"/>
  <c r="CI53" i="71"/>
  <c r="CI42" i="71" s="1"/>
  <c r="CI49" i="71"/>
  <c r="CI48" i="71"/>
  <c r="CI35" i="71"/>
  <c r="CB40" i="71"/>
  <c r="CB41" i="71" s="1"/>
  <c r="CB44" i="71" s="1"/>
  <c r="CJ74" i="71"/>
  <c r="CJ72" i="71"/>
  <c r="CJ71" i="71"/>
  <c r="CJ22" i="71"/>
  <c r="CJ6" i="71"/>
  <c r="CJ5" i="71"/>
  <c r="CK3" i="71"/>
  <c r="CA55" i="71"/>
  <c r="F57" i="71"/>
  <c r="M55" i="67"/>
  <c r="O55" i="67"/>
  <c r="K56" i="67"/>
  <c r="CJ22" i="65"/>
  <c r="CK3" i="65"/>
  <c r="CJ6" i="65"/>
  <c r="CJ5" i="65"/>
  <c r="BJ3" i="47"/>
  <c r="AD57" i="71" l="1"/>
  <c r="AD59" i="71" s="1"/>
  <c r="AD61" i="71" s="1"/>
  <c r="AE57" i="71"/>
  <c r="AE59" i="71" s="1"/>
  <c r="AE61" i="71" s="1"/>
  <c r="AF57" i="71"/>
  <c r="AF59" i="71" s="1"/>
  <c r="AF61" i="71" s="1"/>
  <c r="AG57" i="71"/>
  <c r="AG59" i="71" s="1"/>
  <c r="AG61" i="71" s="1"/>
  <c r="CK104" i="65"/>
  <c r="CK108" i="65" s="1"/>
  <c r="CK115" i="65"/>
  <c r="CK115" i="71"/>
  <c r="CK104" i="71"/>
  <c r="CK108" i="71" s="1"/>
  <c r="CC57" i="71"/>
  <c r="AH57" i="71"/>
  <c r="AH59" i="71" s="1"/>
  <c r="AH61" i="71" s="1"/>
  <c r="AI57" i="71"/>
  <c r="AI59" i="71" s="1"/>
  <c r="AI61" i="71" s="1"/>
  <c r="AG104" i="53"/>
  <c r="O56" i="67"/>
  <c r="M56" i="67"/>
  <c r="K58" i="67"/>
  <c r="CB55" i="71"/>
  <c r="CC40" i="71"/>
  <c r="CC41" i="71" s="1"/>
  <c r="CC44" i="71" s="1"/>
  <c r="CK74" i="71"/>
  <c r="CK72" i="71"/>
  <c r="CK71" i="71"/>
  <c r="CK22" i="71"/>
  <c r="CK6" i="71"/>
  <c r="CK5" i="71"/>
  <c r="CL3" i="71"/>
  <c r="CE27" i="71"/>
  <c r="CF21" i="71"/>
  <c r="CF23" i="71" s="1"/>
  <c r="CE24" i="71"/>
  <c r="CE25" i="71" s="1"/>
  <c r="F59" i="71"/>
  <c r="F61" i="71" s="1"/>
  <c r="AJ57" i="71"/>
  <c r="AJ59" i="71" s="1"/>
  <c r="AJ61" i="71" s="1"/>
  <c r="AK57" i="71"/>
  <c r="AK59" i="71" s="1"/>
  <c r="AK61" i="71" s="1"/>
  <c r="AL57" i="71"/>
  <c r="AL59" i="71" s="1"/>
  <c r="AL61" i="71" s="1"/>
  <c r="AM57" i="71"/>
  <c r="AM59" i="71" s="1"/>
  <c r="AM61" i="71" s="1"/>
  <c r="AN57" i="71"/>
  <c r="AN59" i="71" s="1"/>
  <c r="AN61" i="71" s="1"/>
  <c r="AO57" i="71"/>
  <c r="AO59" i="71" s="1"/>
  <c r="AO61" i="71" s="1"/>
  <c r="AP57" i="71"/>
  <c r="AP59" i="71" s="1"/>
  <c r="AP61" i="71" s="1"/>
  <c r="AQ57" i="71"/>
  <c r="AQ59" i="71" s="1"/>
  <c r="AQ61" i="71" s="1"/>
  <c r="AR57" i="71"/>
  <c r="AR59" i="71" s="1"/>
  <c r="AR61" i="71" s="1"/>
  <c r="AS57" i="71"/>
  <c r="AT57" i="71"/>
  <c r="AT59" i="71" s="1"/>
  <c r="AT61" i="71" s="1"/>
  <c r="AU57" i="71"/>
  <c r="AU59" i="71" s="1"/>
  <c r="AU61" i="71" s="1"/>
  <c r="AV57" i="71"/>
  <c r="AV59" i="71" s="1"/>
  <c r="AV61" i="71" s="1"/>
  <c r="AW57" i="71"/>
  <c r="AW59" i="71" s="1"/>
  <c r="AW61" i="71" s="1"/>
  <c r="AX57" i="71"/>
  <c r="AX59" i="71" s="1"/>
  <c r="AX61" i="71" s="1"/>
  <c r="AY57" i="71"/>
  <c r="AY59" i="71" s="1"/>
  <c r="AY61" i="71" s="1"/>
  <c r="AZ57" i="71"/>
  <c r="AZ59" i="71" s="1"/>
  <c r="AZ61" i="71" s="1"/>
  <c r="BA57" i="71"/>
  <c r="BA59" i="71" s="1"/>
  <c r="BA61" i="71" s="1"/>
  <c r="BB57" i="71"/>
  <c r="BB59" i="71" s="1"/>
  <c r="BB61" i="71" s="1"/>
  <c r="BC57" i="71"/>
  <c r="BC59" i="71" s="1"/>
  <c r="BC61" i="71" s="1"/>
  <c r="BD57" i="71"/>
  <c r="BD59" i="71" s="1"/>
  <c r="BD61" i="71" s="1"/>
  <c r="BE57" i="71"/>
  <c r="BE59" i="71" s="1"/>
  <c r="BE61" i="71" s="1"/>
  <c r="BF57" i="71"/>
  <c r="BF59" i="71" s="1"/>
  <c r="BF61" i="71" s="1"/>
  <c r="BG57" i="71"/>
  <c r="BG59" i="71" s="1"/>
  <c r="BG61" i="71" s="1"/>
  <c r="BH57" i="71"/>
  <c r="BH59" i="71" s="1"/>
  <c r="BH61" i="71" s="1"/>
  <c r="BI57" i="71"/>
  <c r="BI59" i="71" s="1"/>
  <c r="BI61" i="71" s="1"/>
  <c r="BJ57" i="71"/>
  <c r="BJ59" i="71" s="1"/>
  <c r="BJ61" i="71" s="1"/>
  <c r="BK57" i="71"/>
  <c r="BK59" i="71" s="1"/>
  <c r="BK61" i="71" s="1"/>
  <c r="BL57" i="71"/>
  <c r="BL59" i="71" s="1"/>
  <c r="BL61" i="71" s="1"/>
  <c r="BM57" i="71"/>
  <c r="BM59" i="71" s="1"/>
  <c r="BM61" i="71" s="1"/>
  <c r="BN57" i="71"/>
  <c r="BN59" i="71" s="1"/>
  <c r="BN61" i="71" s="1"/>
  <c r="BO57" i="71"/>
  <c r="BO59" i="71" s="1"/>
  <c r="BO61" i="71" s="1"/>
  <c r="BP57" i="71"/>
  <c r="BP59" i="71" s="1"/>
  <c r="BP61" i="71" s="1"/>
  <c r="BQ57" i="71"/>
  <c r="BQ59" i="71" s="1"/>
  <c r="BQ61" i="71" s="1"/>
  <c r="BR57" i="71"/>
  <c r="BR59" i="71" s="1"/>
  <c r="BR61" i="71" s="1"/>
  <c r="BS57" i="71"/>
  <c r="BS59" i="71" s="1"/>
  <c r="BS61" i="71" s="1"/>
  <c r="BT57" i="71"/>
  <c r="BT59" i="71" s="1"/>
  <c r="BT61" i="71" s="1"/>
  <c r="BU57" i="71"/>
  <c r="BU59" i="71" s="1"/>
  <c r="BU61" i="71" s="1"/>
  <c r="BV57" i="71"/>
  <c r="BV59" i="71" s="1"/>
  <c r="BV61" i="71" s="1"/>
  <c r="BW57" i="71"/>
  <c r="BW59" i="71" s="1"/>
  <c r="BW61" i="71" s="1"/>
  <c r="BX57" i="71"/>
  <c r="BX59" i="71" s="1"/>
  <c r="BX61" i="71" s="1"/>
  <c r="BY57" i="71"/>
  <c r="BY59" i="71" s="1"/>
  <c r="BY61" i="71" s="1"/>
  <c r="BZ57" i="71"/>
  <c r="BZ59" i="71" s="1"/>
  <c r="BZ61" i="71" s="1"/>
  <c r="CA57" i="71"/>
  <c r="CA59" i="71" s="1"/>
  <c r="CA61" i="71" s="1"/>
  <c r="CB57" i="71"/>
  <c r="CJ54" i="71"/>
  <c r="CJ53" i="71"/>
  <c r="CJ42" i="71" s="1"/>
  <c r="CJ49" i="71"/>
  <c r="CJ56" i="71"/>
  <c r="CJ51" i="71"/>
  <c r="CJ48" i="71"/>
  <c r="CJ35" i="71"/>
  <c r="CD52" i="71"/>
  <c r="CD50" i="71"/>
  <c r="CD43" i="71"/>
  <c r="CD28" i="71"/>
  <c r="CD58" i="71"/>
  <c r="CD57" i="71"/>
  <c r="CD39" i="71"/>
  <c r="CD36" i="71"/>
  <c r="CD37" i="71" s="1"/>
  <c r="CK6" i="65"/>
  <c r="CK5" i="65"/>
  <c r="CK22" i="65"/>
  <c r="CL3" i="65"/>
  <c r="BK3" i="47"/>
  <c r="AG73" i="71" l="1"/>
  <c r="AG63" i="71"/>
  <c r="AF73" i="71"/>
  <c r="AF63" i="71"/>
  <c r="AE63" i="71"/>
  <c r="AE73" i="71"/>
  <c r="AD73" i="71"/>
  <c r="AD63" i="71"/>
  <c r="AD64" i="71"/>
  <c r="AE64" i="71"/>
  <c r="AF64" i="71"/>
  <c r="AG64" i="71"/>
  <c r="CL115" i="65"/>
  <c r="CL104" i="65"/>
  <c r="CL108" i="65" s="1"/>
  <c r="CL104" i="71"/>
  <c r="CL108" i="71" s="1"/>
  <c r="CL115" i="71"/>
  <c r="AI73" i="71"/>
  <c r="AI63" i="71"/>
  <c r="AH73" i="71"/>
  <c r="AH63" i="71"/>
  <c r="AH64" i="71"/>
  <c r="AI64" i="71"/>
  <c r="AS59" i="71"/>
  <c r="AS61" i="71" s="1"/>
  <c r="AZ64" i="71" s="1"/>
  <c r="AI102" i="53"/>
  <c r="CA73" i="71"/>
  <c r="CA75" i="71" s="1"/>
  <c r="CA87" i="71" s="1"/>
  <c r="CA63" i="71"/>
  <c r="CC55" i="71"/>
  <c r="CC59" i="71" s="1"/>
  <c r="CC61" i="71" s="1"/>
  <c r="BH73" i="71"/>
  <c r="BH75" i="71" s="1"/>
  <c r="BH87" i="71" s="1"/>
  <c r="BS64" i="71"/>
  <c r="BH63" i="71"/>
  <c r="CD40" i="71"/>
  <c r="CD41" i="71" s="1"/>
  <c r="CD44" i="71" s="1"/>
  <c r="BT73" i="71"/>
  <c r="BT75" i="71" s="1"/>
  <c r="BT87" i="71" s="1"/>
  <c r="BT63" i="71"/>
  <c r="BL73" i="71"/>
  <c r="BL75" i="71" s="1"/>
  <c r="BL87" i="71" s="1"/>
  <c r="BW64" i="71"/>
  <c r="BL63" i="71"/>
  <c r="BY73" i="71"/>
  <c r="BY75" i="71" s="1"/>
  <c r="BY87" i="71" s="1"/>
  <c r="BY63" i="71"/>
  <c r="BQ73" i="71"/>
  <c r="BQ75" i="71" s="1"/>
  <c r="BQ87" i="71" s="1"/>
  <c r="BQ63" i="71"/>
  <c r="BI73" i="71"/>
  <c r="BI75" i="71" s="1"/>
  <c r="BI87" i="71" s="1"/>
  <c r="BI63" i="71"/>
  <c r="BT64" i="71"/>
  <c r="BL64" i="71"/>
  <c r="BA63" i="71"/>
  <c r="BA73" i="71"/>
  <c r="BA75" i="71" s="1"/>
  <c r="BA87" i="71" s="1"/>
  <c r="AK73" i="71"/>
  <c r="AK63" i="71"/>
  <c r="AK64" i="71"/>
  <c r="CK56" i="71"/>
  <c r="CK54" i="71"/>
  <c r="CK53" i="71"/>
  <c r="CK42" i="71" s="1"/>
  <c r="CK51" i="71"/>
  <c r="CK49" i="71"/>
  <c r="CK35" i="71"/>
  <c r="CK48" i="71"/>
  <c r="AZ73" i="71"/>
  <c r="AZ75" i="71" s="1"/>
  <c r="AZ87" i="71" s="1"/>
  <c r="BK64" i="71"/>
  <c r="AZ63" i="71"/>
  <c r="AR73" i="71"/>
  <c r="AR63" i="71"/>
  <c r="BW73" i="71"/>
  <c r="BW75" i="71" s="1"/>
  <c r="BW87" i="71" s="1"/>
  <c r="BW63" i="71"/>
  <c r="BO73" i="71"/>
  <c r="BO75" i="71" s="1"/>
  <c r="BO87" i="71" s="1"/>
  <c r="BZ64" i="71"/>
  <c r="BO63" i="71"/>
  <c r="BG63" i="71"/>
  <c r="BG73" i="71"/>
  <c r="BG75" i="71" s="1"/>
  <c r="BG87" i="71" s="1"/>
  <c r="BR64" i="71"/>
  <c r="AY73" i="71"/>
  <c r="AY75" i="71" s="1"/>
  <c r="AY87" i="71" s="1"/>
  <c r="BJ64" i="71"/>
  <c r="AY63" i="71"/>
  <c r="AQ73" i="71"/>
  <c r="AQ63" i="71"/>
  <c r="BV63" i="71"/>
  <c r="BV73" i="71"/>
  <c r="BV75" i="71" s="1"/>
  <c r="BV87" i="71" s="1"/>
  <c r="BN73" i="71"/>
  <c r="BN75" i="71" s="1"/>
  <c r="BN87" i="71" s="1"/>
  <c r="BY64" i="71"/>
  <c r="BN63" i="71"/>
  <c r="BQ64" i="71"/>
  <c r="BF63" i="71"/>
  <c r="BF73" i="71"/>
  <c r="BF75" i="71" s="1"/>
  <c r="BF87" i="71" s="1"/>
  <c r="BI64" i="71"/>
  <c r="AX63" i="71"/>
  <c r="AX73" i="71"/>
  <c r="AX75" i="71" s="1"/>
  <c r="AX87" i="71" s="1"/>
  <c r="AP63" i="71"/>
  <c r="AP73" i="71"/>
  <c r="AP64" i="71"/>
  <c r="CB59" i="71"/>
  <c r="CB61" i="71" s="1"/>
  <c r="AJ73" i="71"/>
  <c r="AJ63" i="71"/>
  <c r="AJ64" i="71"/>
  <c r="AQ64" i="71"/>
  <c r="AR64" i="71"/>
  <c r="BU73" i="71"/>
  <c r="BU75" i="71" s="1"/>
  <c r="BU87" i="71" s="1"/>
  <c r="BU63" i="71"/>
  <c r="BM73" i="71"/>
  <c r="BM75" i="71" s="1"/>
  <c r="BM87" i="71" s="1"/>
  <c r="BM63" i="71"/>
  <c r="BX64" i="71"/>
  <c r="BE73" i="71"/>
  <c r="BE75" i="71" s="1"/>
  <c r="BE87" i="71" s="1"/>
  <c r="BP64" i="71"/>
  <c r="BE63" i="71"/>
  <c r="AW73" i="71"/>
  <c r="AW75" i="71" s="1"/>
  <c r="AW87" i="71" s="1"/>
  <c r="BH64" i="71"/>
  <c r="AW63" i="71"/>
  <c r="AO73" i="71"/>
  <c r="AO63" i="71"/>
  <c r="AO64" i="71"/>
  <c r="AN73" i="71"/>
  <c r="AN63" i="71"/>
  <c r="AN64" i="71"/>
  <c r="CF27" i="71"/>
  <c r="CG21" i="71"/>
  <c r="CG23" i="71" s="1"/>
  <c r="CF24" i="71"/>
  <c r="CF25" i="71" s="1"/>
  <c r="K62" i="67"/>
  <c r="AE105" i="53" s="1"/>
  <c r="O58" i="67"/>
  <c r="M58" i="67"/>
  <c r="BX73" i="71"/>
  <c r="BX75" i="71" s="1"/>
  <c r="BX87" i="71" s="1"/>
  <c r="BX63" i="71"/>
  <c r="AV73" i="71"/>
  <c r="BG64" i="71"/>
  <c r="AV63" i="71"/>
  <c r="BS63" i="71"/>
  <c r="BS73" i="71"/>
  <c r="BS75" i="71" s="1"/>
  <c r="BS87" i="71" s="1"/>
  <c r="BK73" i="71"/>
  <c r="BK75" i="71" s="1"/>
  <c r="BK87" i="71" s="1"/>
  <c r="BV64" i="71"/>
  <c r="BK63" i="71"/>
  <c r="BC73" i="71"/>
  <c r="BC75" i="71" s="1"/>
  <c r="BC87" i="71" s="1"/>
  <c r="BC63" i="71"/>
  <c r="BN64" i="71"/>
  <c r="AU63" i="71"/>
  <c r="BF64" i="71"/>
  <c r="AU73" i="71"/>
  <c r="AM73" i="71"/>
  <c r="AM63" i="71"/>
  <c r="AM64" i="71"/>
  <c r="CE43" i="71"/>
  <c r="CE50" i="71"/>
  <c r="CE52" i="71"/>
  <c r="CE28" i="71"/>
  <c r="CE58" i="71"/>
  <c r="CE57" i="71"/>
  <c r="CE39" i="71"/>
  <c r="CE36" i="71"/>
  <c r="CE37" i="71" s="1"/>
  <c r="BP73" i="71"/>
  <c r="BP75" i="71" s="1"/>
  <c r="BP87" i="71" s="1"/>
  <c r="CA64" i="71"/>
  <c r="BP63" i="71"/>
  <c r="BD73" i="71"/>
  <c r="BD75" i="71" s="1"/>
  <c r="BD87" i="71" s="1"/>
  <c r="BO64" i="71"/>
  <c r="BD63" i="71"/>
  <c r="BZ63" i="71"/>
  <c r="BZ73" i="71"/>
  <c r="BZ75" i="71" s="1"/>
  <c r="BZ87" i="71" s="1"/>
  <c r="BR63" i="71"/>
  <c r="BR73" i="71"/>
  <c r="BR75" i="71" s="1"/>
  <c r="BR87" i="71" s="1"/>
  <c r="BJ73" i="71"/>
  <c r="BJ75" i="71" s="1"/>
  <c r="BJ87" i="71" s="1"/>
  <c r="BU64" i="71"/>
  <c r="BJ63" i="71"/>
  <c r="BM64" i="71"/>
  <c r="BB63" i="71"/>
  <c r="BB73" i="71"/>
  <c r="BB75" i="71" s="1"/>
  <c r="BB87" i="71" s="1"/>
  <c r="BE64" i="71"/>
  <c r="AT63" i="71"/>
  <c r="AT73" i="71"/>
  <c r="AL63" i="71"/>
  <c r="AL73" i="71"/>
  <c r="AL64" i="71"/>
  <c r="CL74" i="71"/>
  <c r="CL72" i="71"/>
  <c r="CL71" i="71"/>
  <c r="CL6" i="71"/>
  <c r="CL5" i="71"/>
  <c r="CL22" i="71"/>
  <c r="CM3" i="71"/>
  <c r="CL22" i="65"/>
  <c r="CM3" i="65"/>
  <c r="CL5" i="65"/>
  <c r="CL6" i="65"/>
  <c r="BL3" i="47"/>
  <c r="CM115" i="65" l="1"/>
  <c r="CM104" i="65"/>
  <c r="CM108" i="65" s="1"/>
  <c r="CM115" i="71"/>
  <c r="CM104" i="71"/>
  <c r="CM108" i="71" s="1"/>
  <c r="AG105" i="53"/>
  <c r="AG28" i="53" s="1"/>
  <c r="Y31" i="72" s="1"/>
  <c r="AY64" i="71"/>
  <c r="AS73" i="71"/>
  <c r="AU64" i="71"/>
  <c r="AX64" i="71"/>
  <c r="BA64" i="71"/>
  <c r="BB64" i="71"/>
  <c r="AS64" i="71"/>
  <c r="AT64" i="71"/>
  <c r="AV64" i="71"/>
  <c r="BC64" i="71"/>
  <c r="BD64" i="71"/>
  <c r="AS63" i="71"/>
  <c r="AW64" i="71"/>
  <c r="AK102" i="53"/>
  <c r="AI104" i="53"/>
  <c r="CD55" i="71"/>
  <c r="CD59" i="71" s="1"/>
  <c r="CD61" i="71" s="1"/>
  <c r="CC73" i="71"/>
  <c r="CC75" i="71" s="1"/>
  <c r="CC87" i="71" s="1"/>
  <c r="CC63" i="71"/>
  <c r="CF50" i="71"/>
  <c r="CF43" i="71"/>
  <c r="CF28" i="71"/>
  <c r="CF52" i="71"/>
  <c r="CF57" i="71"/>
  <c r="CF58" i="71"/>
  <c r="CF39" i="71"/>
  <c r="CF36" i="71"/>
  <c r="CF37" i="71" s="1"/>
  <c r="CL53" i="71"/>
  <c r="CL42" i="71" s="1"/>
  <c r="CL48" i="71"/>
  <c r="CL54" i="71"/>
  <c r="CL56" i="71"/>
  <c r="CL49" i="71"/>
  <c r="CL51" i="71"/>
  <c r="CL35" i="71"/>
  <c r="CE40" i="71"/>
  <c r="CE41" i="71" s="1"/>
  <c r="CE44" i="71" s="1"/>
  <c r="CC64" i="71"/>
  <c r="H16" i="66"/>
  <c r="AE28" i="53" s="1"/>
  <c r="W31" i="72" s="1"/>
  <c r="O62" i="67"/>
  <c r="M62" i="67"/>
  <c r="CB63" i="71"/>
  <c r="CB73" i="71"/>
  <c r="CB75" i="71" s="1"/>
  <c r="CB87" i="71" s="1"/>
  <c r="CB64" i="71"/>
  <c r="CG27" i="71"/>
  <c r="CH21" i="71"/>
  <c r="CH23" i="71" s="1"/>
  <c r="CG24" i="71"/>
  <c r="CG25" i="71" s="1"/>
  <c r="CM74" i="71"/>
  <c r="CM71" i="71"/>
  <c r="CM72" i="71"/>
  <c r="CM22" i="71"/>
  <c r="CM6" i="71"/>
  <c r="CN3" i="71"/>
  <c r="CM5" i="71"/>
  <c r="CM22" i="65"/>
  <c r="CN3" i="65"/>
  <c r="CM6" i="65"/>
  <c r="CM5" i="65"/>
  <c r="BM3" i="47"/>
  <c r="CN115" i="65" l="1"/>
  <c r="CN104" i="65"/>
  <c r="CN108" i="65" s="1"/>
  <c r="CN115" i="71"/>
  <c r="CN104" i="71"/>
  <c r="CN108" i="71" s="1"/>
  <c r="AK104" i="53"/>
  <c r="AI105" i="53"/>
  <c r="CE55" i="71"/>
  <c r="CE59" i="71" s="1"/>
  <c r="CE61" i="71" s="1"/>
  <c r="CE64" i="71" s="1"/>
  <c r="CD63" i="71"/>
  <c r="CD73" i="71"/>
  <c r="CD75" i="71" s="1"/>
  <c r="CD87" i="71" s="1"/>
  <c r="CD64" i="71"/>
  <c r="CG52" i="71"/>
  <c r="CG28" i="71"/>
  <c r="CG50" i="71"/>
  <c r="CG43" i="71"/>
  <c r="CG58" i="71"/>
  <c r="CG57" i="71"/>
  <c r="CG39" i="71"/>
  <c r="CG36" i="71"/>
  <c r="CG37" i="71" s="1"/>
  <c r="CM53" i="71"/>
  <c r="CM42" i="71" s="1"/>
  <c r="CM56" i="71"/>
  <c r="CM49" i="71"/>
  <c r="CM48" i="71"/>
  <c r="CM54" i="71"/>
  <c r="CM51" i="71"/>
  <c r="CM35" i="71"/>
  <c r="CF40" i="71"/>
  <c r="CF41" i="71" s="1"/>
  <c r="CF44" i="71" s="1"/>
  <c r="CN74" i="71"/>
  <c r="CN71" i="71"/>
  <c r="CN72" i="71"/>
  <c r="CO3" i="71"/>
  <c r="CN22" i="71"/>
  <c r="CN5" i="71"/>
  <c r="CN6" i="71"/>
  <c r="CH27" i="71"/>
  <c r="CI21" i="71"/>
  <c r="CI23" i="71" s="1"/>
  <c r="CH24" i="71"/>
  <c r="CH25" i="71" s="1"/>
  <c r="CN22" i="65"/>
  <c r="CO3" i="65"/>
  <c r="CN6" i="65"/>
  <c r="CN5" i="65"/>
  <c r="BN3" i="47"/>
  <c r="CO104" i="65" l="1"/>
  <c r="CO108" i="65" s="1"/>
  <c r="CO115" i="65"/>
  <c r="CO115" i="71"/>
  <c r="CO104" i="71"/>
  <c r="CO108" i="71" s="1"/>
  <c r="AK105" i="53"/>
  <c r="CF55" i="71"/>
  <c r="CF59" i="71" s="1"/>
  <c r="CF61" i="71" s="1"/>
  <c r="CI27" i="71"/>
  <c r="CJ21" i="71"/>
  <c r="CJ23" i="71" s="1"/>
  <c r="CI24" i="71"/>
  <c r="CI25" i="71" s="1"/>
  <c r="CO72" i="71"/>
  <c r="CO71" i="71"/>
  <c r="CO74" i="71"/>
  <c r="CO22" i="71"/>
  <c r="CP3" i="71"/>
  <c r="CO5" i="71"/>
  <c r="CO6" i="71"/>
  <c r="CH50" i="71"/>
  <c r="CH52" i="71"/>
  <c r="CH28" i="71"/>
  <c r="CH43" i="71"/>
  <c r="CH58" i="71"/>
  <c r="CH57" i="71"/>
  <c r="CH36" i="71"/>
  <c r="CH37" i="71" s="1"/>
  <c r="CH39" i="71"/>
  <c r="CN51" i="71"/>
  <c r="CN54" i="71"/>
  <c r="CN53" i="71"/>
  <c r="CN42" i="71" s="1"/>
  <c r="CN49" i="71"/>
  <c r="CN56" i="71"/>
  <c r="CN35" i="71"/>
  <c r="CN48" i="71"/>
  <c r="CG40" i="71"/>
  <c r="CG41" i="71" s="1"/>
  <c r="CG44" i="71" s="1"/>
  <c r="CE73" i="71"/>
  <c r="CE75" i="71" s="1"/>
  <c r="CE87" i="71" s="1"/>
  <c r="CE63" i="71"/>
  <c r="CO22" i="65"/>
  <c r="CP3" i="65"/>
  <c r="CO6" i="65"/>
  <c r="CO5" i="65"/>
  <c r="BO3" i="47"/>
  <c r="CP104" i="65" l="1"/>
  <c r="CP108" i="65" s="1"/>
  <c r="CP115" i="65"/>
  <c r="CP115" i="71"/>
  <c r="CP104" i="71"/>
  <c r="CP108" i="71" s="1"/>
  <c r="CG55" i="71"/>
  <c r="CG59" i="71" s="1"/>
  <c r="CG61" i="71" s="1"/>
  <c r="CP72" i="71"/>
  <c r="CP74" i="71"/>
  <c r="CP71" i="71"/>
  <c r="CP6" i="71"/>
  <c r="CP5" i="71"/>
  <c r="CQ3" i="71"/>
  <c r="CP22" i="71"/>
  <c r="CJ27" i="71"/>
  <c r="CK21" i="71"/>
  <c r="CK23" i="71" s="1"/>
  <c r="CJ24" i="71"/>
  <c r="CJ25" i="71" s="1"/>
  <c r="CF73" i="71"/>
  <c r="CF75" i="71" s="1"/>
  <c r="CF87" i="71" s="1"/>
  <c r="CF63" i="71"/>
  <c r="CF64" i="71"/>
  <c r="CH40" i="71"/>
  <c r="CH41" i="71" s="1"/>
  <c r="CH44" i="71" s="1"/>
  <c r="CI50" i="71"/>
  <c r="CI52" i="71"/>
  <c r="CI43" i="71"/>
  <c r="CI28" i="71"/>
  <c r="CI58" i="71"/>
  <c r="CI57" i="71"/>
  <c r="CI36" i="71"/>
  <c r="CI37" i="71" s="1"/>
  <c r="CI39" i="71"/>
  <c r="CO56" i="71"/>
  <c r="CO54" i="71"/>
  <c r="CO51" i="71"/>
  <c r="CO48" i="71"/>
  <c r="CO35" i="71"/>
  <c r="CO49" i="71"/>
  <c r="CO53" i="71"/>
  <c r="CO42" i="71" s="1"/>
  <c r="CP6" i="65"/>
  <c r="CP5" i="65"/>
  <c r="CP22" i="65"/>
  <c r="CQ3" i="65"/>
  <c r="BP3" i="47"/>
  <c r="CQ115" i="65" l="1"/>
  <c r="CQ104" i="65"/>
  <c r="CQ108" i="65" s="1"/>
  <c r="CQ115" i="71"/>
  <c r="CQ104" i="71"/>
  <c r="CQ108" i="71" s="1"/>
  <c r="CG63" i="71"/>
  <c r="CG73" i="71"/>
  <c r="CG75" i="71" s="1"/>
  <c r="CG87" i="71" s="1"/>
  <c r="CG64" i="71"/>
  <c r="CP56" i="71"/>
  <c r="CP54" i="71"/>
  <c r="CP53" i="71"/>
  <c r="CP42" i="71" s="1"/>
  <c r="CP48" i="71"/>
  <c r="CP51" i="71"/>
  <c r="CP49" i="71"/>
  <c r="CP35" i="71"/>
  <c r="CJ52" i="71"/>
  <c r="CJ50" i="71"/>
  <c r="CJ43" i="71"/>
  <c r="CJ28" i="71"/>
  <c r="CJ57" i="71"/>
  <c r="CJ58" i="71"/>
  <c r="CJ36" i="71"/>
  <c r="CJ37" i="71" s="1"/>
  <c r="CJ39" i="71"/>
  <c r="CH55" i="71"/>
  <c r="CH59" i="71" s="1"/>
  <c r="CH61" i="71" s="1"/>
  <c r="CL21" i="71"/>
  <c r="CL23" i="71" s="1"/>
  <c r="CK27" i="71"/>
  <c r="CK24" i="71"/>
  <c r="CK25" i="71" s="1"/>
  <c r="CI40" i="71"/>
  <c r="CI41" i="71" s="1"/>
  <c r="CI44" i="71" s="1"/>
  <c r="CQ71" i="71"/>
  <c r="CQ72" i="71"/>
  <c r="CQ74" i="71"/>
  <c r="CQ22" i="71"/>
  <c r="CQ5" i="71"/>
  <c r="CQ6" i="71"/>
  <c r="CR3" i="71"/>
  <c r="CQ22" i="65"/>
  <c r="CR3" i="65"/>
  <c r="CQ5" i="65"/>
  <c r="CQ6" i="65"/>
  <c r="BQ3" i="47"/>
  <c r="CR104" i="65" l="1"/>
  <c r="CR115" i="65"/>
  <c r="CR115" i="71"/>
  <c r="CR104" i="71"/>
  <c r="CR108" i="71" s="1"/>
  <c r="CI55" i="71"/>
  <c r="CI59" i="71" s="1"/>
  <c r="CI61" i="71" s="1"/>
  <c r="CR74" i="71"/>
  <c r="CR72" i="71"/>
  <c r="CR71" i="71"/>
  <c r="CR22" i="71"/>
  <c r="CR5" i="71"/>
  <c r="CR6" i="71"/>
  <c r="CS3" i="71"/>
  <c r="CQ56" i="71"/>
  <c r="CQ54" i="71"/>
  <c r="CQ53" i="71"/>
  <c r="CQ42" i="71" s="1"/>
  <c r="CQ51" i="71"/>
  <c r="CQ49" i="71"/>
  <c r="CQ48" i="71"/>
  <c r="CQ35" i="71"/>
  <c r="CL27" i="71"/>
  <c r="CM21" i="71"/>
  <c r="CM23" i="71" s="1"/>
  <c r="CL24" i="71"/>
  <c r="CL25" i="71" s="1"/>
  <c r="CK50" i="71"/>
  <c r="CK52" i="71"/>
  <c r="CK43" i="71"/>
  <c r="CK28" i="71"/>
  <c r="CK58" i="71"/>
  <c r="CK57" i="71"/>
  <c r="CK39" i="71"/>
  <c r="CK36" i="71"/>
  <c r="CK37" i="71" s="1"/>
  <c r="CH73" i="71"/>
  <c r="CH75" i="71" s="1"/>
  <c r="CH87" i="71" s="1"/>
  <c r="CH63" i="71"/>
  <c r="CH64" i="71"/>
  <c r="CJ40" i="71"/>
  <c r="CJ41" i="71" s="1"/>
  <c r="CJ44" i="71" s="1"/>
  <c r="CR22" i="65"/>
  <c r="CS3" i="65"/>
  <c r="CR6" i="65"/>
  <c r="CR5" i="65"/>
  <c r="BR3" i="47"/>
  <c r="CS104" i="65" l="1"/>
  <c r="CS115" i="65"/>
  <c r="CR108" i="65"/>
  <c r="CS115" i="71"/>
  <c r="CS104" i="71"/>
  <c r="CS108" i="71" s="1"/>
  <c r="CI73" i="71"/>
  <c r="CI75" i="71" s="1"/>
  <c r="CI87" i="71" s="1"/>
  <c r="CI63" i="71"/>
  <c r="CI64" i="71"/>
  <c r="CK40" i="71"/>
  <c r="CK41" i="71" s="1"/>
  <c r="CK44" i="71" s="1"/>
  <c r="CM27" i="71"/>
  <c r="CN21" i="71"/>
  <c r="CN23" i="71" s="1"/>
  <c r="CM24" i="71"/>
  <c r="CM25" i="71" s="1"/>
  <c r="CJ55" i="71"/>
  <c r="CJ59" i="71" s="1"/>
  <c r="CJ61" i="71" s="1"/>
  <c r="CS74" i="71"/>
  <c r="CS72" i="71"/>
  <c r="CS71" i="71"/>
  <c r="CS22" i="71"/>
  <c r="CS6" i="71"/>
  <c r="CT3" i="71"/>
  <c r="CS5" i="71"/>
  <c r="CL52" i="71"/>
  <c r="CL50" i="71"/>
  <c r="CL43" i="71"/>
  <c r="CL28" i="71"/>
  <c r="CL57" i="71"/>
  <c r="CL58" i="71"/>
  <c r="CL39" i="71"/>
  <c r="CL36" i="71"/>
  <c r="CL37" i="71" s="1"/>
  <c r="CR56" i="71"/>
  <c r="CR54" i="71"/>
  <c r="CR53" i="71"/>
  <c r="CR42" i="71" s="1"/>
  <c r="CR49" i="71"/>
  <c r="CR51" i="71"/>
  <c r="CR48" i="71"/>
  <c r="CR35" i="71"/>
  <c r="CS6" i="65"/>
  <c r="CS5" i="65"/>
  <c r="CT3" i="65"/>
  <c r="CS22" i="65"/>
  <c r="BS3" i="47"/>
  <c r="CS108" i="65" l="1"/>
  <c r="CT115" i="65"/>
  <c r="CT104" i="65"/>
  <c r="CT108" i="65" s="1"/>
  <c r="CT104" i="71"/>
  <c r="CT108" i="71" s="1"/>
  <c r="CT115" i="71"/>
  <c r="CJ73" i="71"/>
  <c r="CJ75" i="71" s="1"/>
  <c r="CJ87" i="71" s="1"/>
  <c r="CJ63" i="71"/>
  <c r="CJ64" i="71"/>
  <c r="CM52" i="71"/>
  <c r="CM43" i="71"/>
  <c r="CM50" i="71"/>
  <c r="CM28" i="71"/>
  <c r="CM58" i="71"/>
  <c r="CM57" i="71"/>
  <c r="CM39" i="71"/>
  <c r="CM36" i="71"/>
  <c r="CM37" i="71" s="1"/>
  <c r="CS56" i="71"/>
  <c r="CS54" i="71"/>
  <c r="CS53" i="71"/>
  <c r="CS42" i="71" s="1"/>
  <c r="CS49" i="71"/>
  <c r="CS51" i="71"/>
  <c r="CS48" i="71"/>
  <c r="CS35" i="71"/>
  <c r="CT74" i="71"/>
  <c r="CT72" i="71"/>
  <c r="CT71" i="71"/>
  <c r="CT6" i="71"/>
  <c r="CT5" i="71"/>
  <c r="CT22" i="71"/>
  <c r="CU3" i="71"/>
  <c r="CL40" i="71"/>
  <c r="CL41" i="71" s="1"/>
  <c r="CL44" i="71" s="1"/>
  <c r="CN27" i="71"/>
  <c r="CO21" i="71"/>
  <c r="CO23" i="71" s="1"/>
  <c r="CN24" i="71"/>
  <c r="CN25" i="71" s="1"/>
  <c r="CK55" i="71"/>
  <c r="CK59" i="71" s="1"/>
  <c r="CK61" i="71" s="1"/>
  <c r="CT22" i="65"/>
  <c r="CU3" i="65"/>
  <c r="CT6" i="65"/>
  <c r="CT5" i="65"/>
  <c r="BT3" i="47"/>
  <c r="CU115" i="65" l="1"/>
  <c r="CU104" i="65"/>
  <c r="CU108" i="65" s="1"/>
  <c r="CU115" i="71"/>
  <c r="CU104" i="71"/>
  <c r="CU108" i="71" s="1"/>
  <c r="CK73" i="71"/>
  <c r="CK75" i="71" s="1"/>
  <c r="CK87" i="71" s="1"/>
  <c r="CK63" i="71"/>
  <c r="CK64" i="71"/>
  <c r="CU74" i="71"/>
  <c r="CU72" i="71"/>
  <c r="CU71" i="71"/>
  <c r="CU22" i="71"/>
  <c r="CU6" i="71"/>
  <c r="CV3" i="71"/>
  <c r="CU5" i="71"/>
  <c r="CN52" i="71"/>
  <c r="CN50" i="71"/>
  <c r="CN43" i="71"/>
  <c r="CN28" i="71"/>
  <c r="CN57" i="71"/>
  <c r="CN58" i="71"/>
  <c r="CN39" i="71"/>
  <c r="CN36" i="71"/>
  <c r="CN37" i="71" s="1"/>
  <c r="CT56" i="71"/>
  <c r="CT53" i="71"/>
  <c r="CT42" i="71" s="1"/>
  <c r="CT48" i="71"/>
  <c r="CT54" i="71"/>
  <c r="CT51" i="71"/>
  <c r="CT49" i="71"/>
  <c r="CT35" i="71"/>
  <c r="CO27" i="71"/>
  <c r="CP21" i="71"/>
  <c r="CP23" i="71" s="1"/>
  <c r="CO24" i="71"/>
  <c r="CO25" i="71" s="1"/>
  <c r="CL55" i="71"/>
  <c r="CL59" i="71" s="1"/>
  <c r="CL61" i="71" s="1"/>
  <c r="CM40" i="71"/>
  <c r="CM41" i="71" s="1"/>
  <c r="CM44" i="71" s="1"/>
  <c r="CU22" i="65"/>
  <c r="CV3" i="65"/>
  <c r="CU6" i="65"/>
  <c r="CU5" i="65"/>
  <c r="BU3" i="47"/>
  <c r="CV115" i="65" l="1"/>
  <c r="CV104" i="65"/>
  <c r="CV108" i="65" s="1"/>
  <c r="CV115" i="71"/>
  <c r="CV104" i="71"/>
  <c r="CV108" i="71" s="1"/>
  <c r="CM55" i="71"/>
  <c r="CM59" i="71" s="1"/>
  <c r="CM61" i="71" s="1"/>
  <c r="CN40" i="71"/>
  <c r="CN41" i="71" s="1"/>
  <c r="CN44" i="71" s="1"/>
  <c r="CP27" i="71"/>
  <c r="CQ21" i="71"/>
  <c r="CQ23" i="71" s="1"/>
  <c r="CP24" i="71"/>
  <c r="CP25" i="71" s="1"/>
  <c r="CU53" i="71"/>
  <c r="CU42" i="71" s="1"/>
  <c r="CU56" i="71"/>
  <c r="CU54" i="71"/>
  <c r="CU49" i="71"/>
  <c r="CU48" i="71"/>
  <c r="CU35" i="71"/>
  <c r="CU51" i="71"/>
  <c r="CL63" i="71"/>
  <c r="CL73" i="71"/>
  <c r="CL75" i="71" s="1"/>
  <c r="CL87" i="71" s="1"/>
  <c r="CL64" i="71"/>
  <c r="CO52" i="71"/>
  <c r="CO50" i="71"/>
  <c r="CO43" i="71"/>
  <c r="CO28" i="71"/>
  <c r="CO58" i="71"/>
  <c r="CO57" i="71"/>
  <c r="CO36" i="71"/>
  <c r="CO37" i="71" s="1"/>
  <c r="CO39" i="71"/>
  <c r="CV72" i="71"/>
  <c r="CV71" i="71"/>
  <c r="CV74" i="71"/>
  <c r="CV6" i="71"/>
  <c r="CW3" i="71"/>
  <c r="CV5" i="71"/>
  <c r="CV22" i="71"/>
  <c r="CV22" i="65"/>
  <c r="CW3" i="65"/>
  <c r="CV6" i="65"/>
  <c r="CV5" i="65"/>
  <c r="BV3" i="47"/>
  <c r="CW104" i="65" l="1"/>
  <c r="CW108" i="65" s="1"/>
  <c r="CW115" i="65"/>
  <c r="CW104" i="71"/>
  <c r="CW108" i="71" s="1"/>
  <c r="CW115" i="71"/>
  <c r="CN55" i="71"/>
  <c r="CN59" i="71" s="1"/>
  <c r="CN61" i="71" s="1"/>
  <c r="CM73" i="71"/>
  <c r="CM75" i="71" s="1"/>
  <c r="CM87" i="71" s="1"/>
  <c r="CM63" i="71"/>
  <c r="CM64" i="71"/>
  <c r="CO40" i="71"/>
  <c r="CO41" i="71" s="1"/>
  <c r="CO44" i="71" s="1"/>
  <c r="CQ27" i="71"/>
  <c r="CR21" i="71"/>
  <c r="CR23" i="71" s="1"/>
  <c r="CQ24" i="71"/>
  <c r="CQ25" i="71" s="1"/>
  <c r="CV51" i="71"/>
  <c r="CV54" i="71"/>
  <c r="CV53" i="71"/>
  <c r="CV42" i="71" s="1"/>
  <c r="CV49" i="71"/>
  <c r="CV56" i="71"/>
  <c r="CV48" i="71"/>
  <c r="CV35" i="71"/>
  <c r="CW72" i="71"/>
  <c r="CW74" i="71"/>
  <c r="CW71" i="71"/>
  <c r="CW22" i="71"/>
  <c r="CW6" i="71"/>
  <c r="CX3" i="71"/>
  <c r="CW5" i="71"/>
  <c r="CP50" i="71"/>
  <c r="CP52" i="71"/>
  <c r="CP43" i="71"/>
  <c r="CP28" i="71"/>
  <c r="CP57" i="71"/>
  <c r="CP58" i="71"/>
  <c r="CP39" i="71"/>
  <c r="CP36" i="71"/>
  <c r="CP37" i="71" s="1"/>
  <c r="CW22" i="65"/>
  <c r="CX3" i="65"/>
  <c r="CW6" i="65"/>
  <c r="CW5" i="65"/>
  <c r="BW3" i="47"/>
  <c r="CX104" i="65" l="1"/>
  <c r="CX108" i="65" s="1"/>
  <c r="CX115" i="65"/>
  <c r="CX115" i="71"/>
  <c r="CX104" i="71"/>
  <c r="CX108" i="71" s="1"/>
  <c r="CN73" i="71"/>
  <c r="CN75" i="71" s="1"/>
  <c r="CN87" i="71" s="1"/>
  <c r="CN63" i="71"/>
  <c r="CN64" i="71"/>
  <c r="CW56" i="71"/>
  <c r="CW54" i="71"/>
  <c r="CW49" i="71"/>
  <c r="CW48" i="71"/>
  <c r="CW35" i="71"/>
  <c r="CW53" i="71"/>
  <c r="CW42" i="71" s="1"/>
  <c r="CW51" i="71"/>
  <c r="CS21" i="71"/>
  <c r="CS23" i="71" s="1"/>
  <c r="CR27" i="71"/>
  <c r="CR24" i="71"/>
  <c r="CR25" i="71" s="1"/>
  <c r="CO55" i="71"/>
  <c r="CO59" i="71" s="1"/>
  <c r="CO61" i="71" s="1"/>
  <c r="CP40" i="71"/>
  <c r="CP41" i="71" s="1"/>
  <c r="CP44" i="71" s="1"/>
  <c r="CQ50" i="71"/>
  <c r="CQ52" i="71"/>
  <c r="CQ43" i="71"/>
  <c r="CQ28" i="71"/>
  <c r="CQ58" i="71"/>
  <c r="CQ57" i="71"/>
  <c r="CQ36" i="71"/>
  <c r="CQ37" i="71" s="1"/>
  <c r="CQ39" i="71"/>
  <c r="CX72" i="71"/>
  <c r="CX71" i="71"/>
  <c r="CX74" i="71"/>
  <c r="CX6" i="71"/>
  <c r="CX5" i="71"/>
  <c r="CY3" i="71"/>
  <c r="CX22" i="71"/>
  <c r="CX6" i="65"/>
  <c r="CX5" i="65"/>
  <c r="CX22" i="65"/>
  <c r="CY3" i="65"/>
  <c r="BX3" i="47"/>
  <c r="CY104" i="65" l="1"/>
  <c r="CY108" i="65" s="1"/>
  <c r="CY115" i="65"/>
  <c r="CY115" i="71"/>
  <c r="CY104" i="71"/>
  <c r="CY108" i="71" s="1"/>
  <c r="CP55" i="71"/>
  <c r="CP59" i="71" s="1"/>
  <c r="CP61" i="71" s="1"/>
  <c r="CY71" i="71"/>
  <c r="CY74" i="71"/>
  <c r="CY72" i="71"/>
  <c r="CY5" i="71"/>
  <c r="CY22" i="71"/>
  <c r="CY6" i="71"/>
  <c r="CZ3" i="71"/>
  <c r="CO73" i="71"/>
  <c r="CO75" i="71" s="1"/>
  <c r="CO87" i="71" s="1"/>
  <c r="CO63" i="71"/>
  <c r="CO64" i="71"/>
  <c r="CQ40" i="71"/>
  <c r="CQ41" i="71" s="1"/>
  <c r="CQ44" i="71" s="1"/>
  <c r="CR52" i="71"/>
  <c r="CR50" i="71"/>
  <c r="CR43" i="71"/>
  <c r="CR28" i="71"/>
  <c r="CR57" i="71"/>
  <c r="CR58" i="71"/>
  <c r="CR39" i="71"/>
  <c r="CR36" i="71"/>
  <c r="CR37" i="71" s="1"/>
  <c r="CX54" i="71"/>
  <c r="CX56" i="71"/>
  <c r="CX53" i="71"/>
  <c r="CX42" i="71" s="1"/>
  <c r="CX48" i="71"/>
  <c r="CX49" i="71"/>
  <c r="CX51" i="71"/>
  <c r="CX35" i="71"/>
  <c r="CT21" i="71"/>
  <c r="CT23" i="71" s="1"/>
  <c r="CS27" i="71"/>
  <c r="CS24" i="71"/>
  <c r="CS25" i="71" s="1"/>
  <c r="CY22" i="65"/>
  <c r="CZ3" i="65"/>
  <c r="CY6" i="65"/>
  <c r="CY5" i="65"/>
  <c r="BY3" i="47"/>
  <c r="CZ104" i="65" l="1"/>
  <c r="CZ108" i="65" s="1"/>
  <c r="CZ115" i="65"/>
  <c r="CZ115" i="71"/>
  <c r="CZ104" i="71"/>
  <c r="CZ108" i="71" s="1"/>
  <c r="CQ55" i="71"/>
  <c r="CQ59" i="71" s="1"/>
  <c r="CQ61" i="71" s="1"/>
  <c r="CP63" i="71"/>
  <c r="CP73" i="71"/>
  <c r="CP75" i="71" s="1"/>
  <c r="CP87" i="71" s="1"/>
  <c r="CP64" i="71"/>
  <c r="CY54" i="71"/>
  <c r="CY51" i="71"/>
  <c r="CY56" i="71"/>
  <c r="CY53" i="71"/>
  <c r="CY42" i="71" s="1"/>
  <c r="CY49" i="71"/>
  <c r="CY48" i="71"/>
  <c r="CY35" i="71"/>
  <c r="CR40" i="71"/>
  <c r="CR41" i="71" s="1"/>
  <c r="CR44" i="71" s="1"/>
  <c r="CS50" i="71"/>
  <c r="CS52" i="71"/>
  <c r="CS28" i="71"/>
  <c r="CS43" i="71"/>
  <c r="CS57" i="71"/>
  <c r="CS58" i="71"/>
  <c r="CS36" i="71"/>
  <c r="CS37" i="71" s="1"/>
  <c r="CS39" i="71"/>
  <c r="CZ74" i="71"/>
  <c r="CZ72" i="71"/>
  <c r="CZ71" i="71"/>
  <c r="CZ22" i="71"/>
  <c r="CZ5" i="71"/>
  <c r="CZ6" i="71"/>
  <c r="DA3" i="71"/>
  <c r="CT27" i="71"/>
  <c r="CU21" i="71"/>
  <c r="CU23" i="71" s="1"/>
  <c r="CT24" i="71"/>
  <c r="CT25" i="71" s="1"/>
  <c r="CZ22" i="65"/>
  <c r="DA3" i="65"/>
  <c r="CZ6" i="65"/>
  <c r="CZ5" i="65"/>
  <c r="BZ3" i="47"/>
  <c r="DA104" i="65" l="1"/>
  <c r="DA108" i="65" s="1"/>
  <c r="DA115" i="65"/>
  <c r="DA115" i="71"/>
  <c r="DA104" i="71"/>
  <c r="DA108" i="71" s="1"/>
  <c r="CQ73" i="71"/>
  <c r="CQ75" i="71" s="1"/>
  <c r="CQ87" i="71" s="1"/>
  <c r="CQ63" i="71"/>
  <c r="CQ64" i="71"/>
  <c r="DA74" i="71"/>
  <c r="DA72" i="71"/>
  <c r="DA71" i="71"/>
  <c r="DA22" i="71"/>
  <c r="DA5" i="71"/>
  <c r="DA6" i="71"/>
  <c r="DB3" i="71"/>
  <c r="CZ54" i="71"/>
  <c r="CZ56" i="71"/>
  <c r="CZ53" i="71"/>
  <c r="CZ42" i="71" s="1"/>
  <c r="CZ49" i="71"/>
  <c r="CZ51" i="71"/>
  <c r="CZ48" i="71"/>
  <c r="CZ35" i="71"/>
  <c r="CS40" i="71"/>
  <c r="CS41" i="71" s="1"/>
  <c r="CS44" i="71" s="1"/>
  <c r="CV21" i="71"/>
  <c r="CV23" i="71" s="1"/>
  <c r="CU27" i="71"/>
  <c r="CU24" i="71"/>
  <c r="CU25" i="71" s="1"/>
  <c r="CR55" i="71"/>
  <c r="CR59" i="71" s="1"/>
  <c r="CR61" i="71" s="1"/>
  <c r="CT52" i="71"/>
  <c r="CT50" i="71"/>
  <c r="CT43" i="71"/>
  <c r="CT28" i="71"/>
  <c r="CT58" i="71"/>
  <c r="CT57" i="71"/>
  <c r="CT39" i="71"/>
  <c r="CT36" i="71"/>
  <c r="CT37" i="71" s="1"/>
  <c r="DA6" i="65"/>
  <c r="DA5" i="65"/>
  <c r="DB3" i="65"/>
  <c r="DA22" i="65"/>
  <c r="CA3" i="47"/>
  <c r="DB104" i="65" l="1"/>
  <c r="DB108" i="65" s="1"/>
  <c r="DB115" i="65"/>
  <c r="DB104" i="71"/>
  <c r="DB108" i="71" s="1"/>
  <c r="DB115" i="71"/>
  <c r="CS55" i="71"/>
  <c r="CS59" i="71" s="1"/>
  <c r="CS61" i="71" s="1"/>
  <c r="CR73" i="71"/>
  <c r="CR75" i="71" s="1"/>
  <c r="CR87" i="71" s="1"/>
  <c r="CR63" i="71"/>
  <c r="CR64" i="71"/>
  <c r="CT40" i="71"/>
  <c r="CT41" i="71" s="1"/>
  <c r="CT44" i="71" s="1"/>
  <c r="CV27" i="71"/>
  <c r="CW21" i="71"/>
  <c r="CW23" i="71" s="1"/>
  <c r="CV24" i="71"/>
  <c r="CV25" i="71" s="1"/>
  <c r="DB74" i="71"/>
  <c r="DB72" i="71"/>
  <c r="DB71" i="71"/>
  <c r="DB6" i="71"/>
  <c r="DB5" i="71"/>
  <c r="DB22" i="71"/>
  <c r="DC3" i="71"/>
  <c r="CU43" i="71"/>
  <c r="CU50" i="71"/>
  <c r="CU52" i="71"/>
  <c r="CU28" i="71"/>
  <c r="CU57" i="71"/>
  <c r="CU58" i="71"/>
  <c r="CU36" i="71"/>
  <c r="CU37" i="71" s="1"/>
  <c r="CU39" i="71"/>
  <c r="DA56" i="71"/>
  <c r="DA54" i="71"/>
  <c r="DA53" i="71"/>
  <c r="DA42" i="71" s="1"/>
  <c r="DA49" i="71"/>
  <c r="DA48" i="71"/>
  <c r="DA51" i="71"/>
  <c r="DA35" i="71"/>
  <c r="DB22" i="65"/>
  <c r="DC3" i="65"/>
  <c r="DB6" i="65"/>
  <c r="DB5" i="65"/>
  <c r="CB3" i="47"/>
  <c r="DC115" i="65" l="1"/>
  <c r="DC104" i="65"/>
  <c r="DC108" i="65" s="1"/>
  <c r="DC115" i="71"/>
  <c r="DC104" i="71"/>
  <c r="DC108" i="71" s="1"/>
  <c r="CT55" i="71"/>
  <c r="CT59" i="71" s="1"/>
  <c r="CT61" i="71" s="1"/>
  <c r="CS73" i="71"/>
  <c r="CS75" i="71" s="1"/>
  <c r="CS87" i="71" s="1"/>
  <c r="CS63" i="71"/>
  <c r="CS64" i="71"/>
  <c r="DB53" i="71"/>
  <c r="DB42" i="71" s="1"/>
  <c r="DB56" i="71"/>
  <c r="DB48" i="71"/>
  <c r="DB54" i="71"/>
  <c r="DB51" i="71"/>
  <c r="DB35" i="71"/>
  <c r="DB49" i="71"/>
  <c r="CW27" i="71"/>
  <c r="CX21" i="71"/>
  <c r="CX23" i="71" s="1"/>
  <c r="CW24" i="71"/>
  <c r="CW25" i="71" s="1"/>
  <c r="CV50" i="71"/>
  <c r="CV52" i="71"/>
  <c r="CV28" i="71"/>
  <c r="CV43" i="71"/>
  <c r="CV57" i="71"/>
  <c r="CV58" i="71"/>
  <c r="CV36" i="71"/>
  <c r="CV37" i="71" s="1"/>
  <c r="CV39" i="71"/>
  <c r="CU40" i="71"/>
  <c r="CU41" i="71" s="1"/>
  <c r="CU44" i="71" s="1"/>
  <c r="DC74" i="71"/>
  <c r="DC71" i="71"/>
  <c r="DC72" i="71"/>
  <c r="DC22" i="71"/>
  <c r="DC5" i="71"/>
  <c r="DD3" i="71"/>
  <c r="DC6" i="71"/>
  <c r="DC22" i="65"/>
  <c r="DD3" i="65"/>
  <c r="DC6" i="65"/>
  <c r="DC5" i="65"/>
  <c r="CC3" i="47"/>
  <c r="DD115" i="65" l="1"/>
  <c r="DD104" i="65"/>
  <c r="DD108" i="65" s="1"/>
  <c r="DD115" i="71"/>
  <c r="DD104" i="71"/>
  <c r="DD108" i="71" s="1"/>
  <c r="CU55" i="71"/>
  <c r="CU59" i="71" s="1"/>
  <c r="CU61" i="71" s="1"/>
  <c r="CT73" i="71"/>
  <c r="CT75" i="71" s="1"/>
  <c r="CT87" i="71" s="1"/>
  <c r="CT63" i="71"/>
  <c r="CT64" i="71"/>
  <c r="DD74" i="71"/>
  <c r="DD71" i="71"/>
  <c r="DD72" i="71"/>
  <c r="DE3" i="71"/>
  <c r="DD22" i="71"/>
  <c r="DD6" i="71"/>
  <c r="DD5" i="71"/>
  <c r="DC53" i="71"/>
  <c r="DC42" i="71" s="1"/>
  <c r="DC56" i="71"/>
  <c r="DC49" i="71"/>
  <c r="DC54" i="71"/>
  <c r="DC51" i="71"/>
  <c r="DC35" i="71"/>
  <c r="DC48" i="71"/>
  <c r="CW52" i="71"/>
  <c r="CW50" i="71"/>
  <c r="CW28" i="71"/>
  <c r="CW43" i="71"/>
  <c r="CW58" i="71"/>
  <c r="CW57" i="71"/>
  <c r="CW36" i="71"/>
  <c r="CW37" i="71" s="1"/>
  <c r="CW39" i="71"/>
  <c r="CV40" i="71"/>
  <c r="CV41" i="71" s="1"/>
  <c r="CV44" i="71" s="1"/>
  <c r="CX27" i="71"/>
  <c r="CY21" i="71"/>
  <c r="CY23" i="71" s="1"/>
  <c r="CX24" i="71"/>
  <c r="CX25" i="71" s="1"/>
  <c r="DD22" i="65"/>
  <c r="DE3" i="65"/>
  <c r="DD6" i="65"/>
  <c r="DD5" i="65"/>
  <c r="CD3" i="47"/>
  <c r="DE104" i="65" l="1"/>
  <c r="DE108" i="65" s="1"/>
  <c r="DE115" i="65"/>
  <c r="DE115" i="71"/>
  <c r="DE104" i="71"/>
  <c r="DE108" i="71" s="1"/>
  <c r="CV55" i="71"/>
  <c r="CV59" i="71" s="1"/>
  <c r="CV61" i="71" s="1"/>
  <c r="CU73" i="71"/>
  <c r="CU75" i="71" s="1"/>
  <c r="CU87" i="71" s="1"/>
  <c r="CU63" i="71"/>
  <c r="CU64" i="71"/>
  <c r="CW40" i="71"/>
  <c r="CW41" i="71" s="1"/>
  <c r="CW44" i="71" s="1"/>
  <c r="DD56" i="71"/>
  <c r="DD51" i="71"/>
  <c r="DD54" i="71"/>
  <c r="DD53" i="71"/>
  <c r="DD42" i="71" s="1"/>
  <c r="DD49" i="71"/>
  <c r="DD35" i="71"/>
  <c r="DD48" i="71"/>
  <c r="CY27" i="71"/>
  <c r="CZ21" i="71"/>
  <c r="CZ23" i="71" s="1"/>
  <c r="CY24" i="71"/>
  <c r="CY25" i="71" s="1"/>
  <c r="CX50" i="71"/>
  <c r="CX52" i="71"/>
  <c r="CX28" i="71"/>
  <c r="CX43" i="71"/>
  <c r="CX57" i="71"/>
  <c r="CX58" i="71"/>
  <c r="CX39" i="71"/>
  <c r="CX36" i="71"/>
  <c r="CX37" i="71" s="1"/>
  <c r="DE72" i="71"/>
  <c r="DE74" i="71"/>
  <c r="DE71" i="71"/>
  <c r="DE22" i="71"/>
  <c r="DF3" i="71"/>
  <c r="DE6" i="71"/>
  <c r="DE5" i="71"/>
  <c r="DE22" i="65"/>
  <c r="DF3" i="65"/>
  <c r="DE6" i="65"/>
  <c r="DE5" i="65"/>
  <c r="CE3" i="47"/>
  <c r="DF104" i="65" l="1"/>
  <c r="DF108" i="65" s="1"/>
  <c r="DF115" i="65"/>
  <c r="DF115" i="71"/>
  <c r="DF104" i="71"/>
  <c r="DF108" i="71" s="1"/>
  <c r="CV73" i="71"/>
  <c r="CV75" i="71" s="1"/>
  <c r="CV87" i="71" s="1"/>
  <c r="CV63" i="71"/>
  <c r="CV64" i="71"/>
  <c r="DF72" i="71"/>
  <c r="DF74" i="71"/>
  <c r="DF71" i="71"/>
  <c r="DF6" i="71"/>
  <c r="DF5" i="71"/>
  <c r="DG3" i="71"/>
  <c r="DF22" i="71"/>
  <c r="CW55" i="71"/>
  <c r="CW59" i="71" s="1"/>
  <c r="CW61" i="71" s="1"/>
  <c r="CX40" i="71"/>
  <c r="CX41" i="71" s="1"/>
  <c r="CX44" i="71" s="1"/>
  <c r="DA21" i="71"/>
  <c r="DA23" i="71" s="1"/>
  <c r="CZ27" i="71"/>
  <c r="CZ24" i="71"/>
  <c r="CZ25" i="71" s="1"/>
  <c r="DE56" i="71"/>
  <c r="DE54" i="71"/>
  <c r="DE51" i="71"/>
  <c r="DE53" i="71"/>
  <c r="DE42" i="71" s="1"/>
  <c r="DE35" i="71"/>
  <c r="DE48" i="71"/>
  <c r="DE49" i="71"/>
  <c r="CY52" i="71"/>
  <c r="CY43" i="71"/>
  <c r="CY28" i="71"/>
  <c r="CY50" i="71"/>
  <c r="CY57" i="71"/>
  <c r="CY58" i="71"/>
  <c r="CY36" i="71"/>
  <c r="CY37" i="71" s="1"/>
  <c r="CY39" i="71"/>
  <c r="DF6" i="65"/>
  <c r="DF5" i="65"/>
  <c r="DF22" i="65"/>
  <c r="DG3" i="65"/>
  <c r="CF3" i="47"/>
  <c r="DG115" i="65" l="1"/>
  <c r="DG104" i="65"/>
  <c r="DG108" i="65" s="1"/>
  <c r="DG115" i="71"/>
  <c r="DG104" i="71"/>
  <c r="DG108" i="71" s="1"/>
  <c r="CX55" i="71"/>
  <c r="CX59" i="71" s="1"/>
  <c r="CX61" i="71" s="1"/>
  <c r="CZ52" i="71"/>
  <c r="CZ43" i="71"/>
  <c r="CZ28" i="71"/>
  <c r="CZ50" i="71"/>
  <c r="CZ57" i="71"/>
  <c r="CZ58" i="71"/>
  <c r="CZ36" i="71"/>
  <c r="CZ37" i="71" s="1"/>
  <c r="CZ39" i="71"/>
  <c r="DF54" i="71"/>
  <c r="DF53" i="71"/>
  <c r="DF42" i="71" s="1"/>
  <c r="DF56" i="71"/>
  <c r="DF48" i="71"/>
  <c r="DF51" i="71"/>
  <c r="DF49" i="71"/>
  <c r="DF35" i="71"/>
  <c r="DB21" i="71"/>
  <c r="DB23" i="71" s="1"/>
  <c r="DA27" i="71"/>
  <c r="DA24" i="71"/>
  <c r="DA25" i="71" s="1"/>
  <c r="CY40" i="71"/>
  <c r="CY41" i="71" s="1"/>
  <c r="CY44" i="71" s="1"/>
  <c r="CW73" i="71"/>
  <c r="CW75" i="71" s="1"/>
  <c r="CW87" i="71" s="1"/>
  <c r="CW63" i="71"/>
  <c r="CW64" i="71"/>
  <c r="DG71" i="71"/>
  <c r="DG72" i="71"/>
  <c r="DG74" i="71"/>
  <c r="DG22" i="71"/>
  <c r="DG6" i="71"/>
  <c r="DG5" i="71"/>
  <c r="DH3" i="71"/>
  <c r="DG22" i="65"/>
  <c r="DH3" i="65"/>
  <c r="DG6" i="65"/>
  <c r="DG5" i="65"/>
  <c r="CG3" i="47"/>
  <c r="DH104" i="65" l="1"/>
  <c r="DH108" i="65" s="1"/>
  <c r="DH115" i="65"/>
  <c r="DH115" i="71"/>
  <c r="DH104" i="71"/>
  <c r="DH108" i="71" s="1"/>
  <c r="CX73" i="71"/>
  <c r="CX75" i="71" s="1"/>
  <c r="CX87" i="71" s="1"/>
  <c r="CX63" i="71"/>
  <c r="CX64" i="71"/>
  <c r="CY55" i="71"/>
  <c r="CY59" i="71" s="1"/>
  <c r="CY61" i="71" s="1"/>
  <c r="DH74" i="71"/>
  <c r="DH71" i="71"/>
  <c r="DH72" i="71"/>
  <c r="DH22" i="71"/>
  <c r="DH6" i="71"/>
  <c r="DH5" i="71"/>
  <c r="DI3" i="71"/>
  <c r="DA50" i="71"/>
  <c r="DA52" i="71"/>
  <c r="DA43" i="71"/>
  <c r="DA28" i="71"/>
  <c r="DA58" i="71"/>
  <c r="DA57" i="71"/>
  <c r="DA36" i="71"/>
  <c r="DA37" i="71" s="1"/>
  <c r="DA39" i="71"/>
  <c r="DG54" i="71"/>
  <c r="DG53" i="71"/>
  <c r="DG42" i="71" s="1"/>
  <c r="DG56" i="71"/>
  <c r="DG51" i="71"/>
  <c r="DG49" i="71"/>
  <c r="DG48" i="71"/>
  <c r="DG35" i="71"/>
  <c r="CZ40" i="71"/>
  <c r="CZ41" i="71" s="1"/>
  <c r="CZ44" i="71" s="1"/>
  <c r="DB27" i="71"/>
  <c r="DC21" i="71"/>
  <c r="DC23" i="71" s="1"/>
  <c r="DB24" i="71"/>
  <c r="DB25" i="71" s="1"/>
  <c r="DH22" i="65"/>
  <c r="DI3" i="65"/>
  <c r="DH6" i="65"/>
  <c r="DH5" i="65"/>
  <c r="CH3" i="47"/>
  <c r="DI104" i="65" l="1"/>
  <c r="DI108" i="65" s="1"/>
  <c r="DI115" i="65"/>
  <c r="DI115" i="71"/>
  <c r="DI104" i="71"/>
  <c r="CY63" i="71"/>
  <c r="CY73" i="71"/>
  <c r="CY75" i="71" s="1"/>
  <c r="CY87" i="71" s="1"/>
  <c r="CY64" i="71"/>
  <c r="CZ55" i="71"/>
  <c r="CZ59" i="71" s="1"/>
  <c r="CZ61" i="71" s="1"/>
  <c r="DA40" i="71"/>
  <c r="DA41" i="71" s="1"/>
  <c r="DA44" i="71" s="1"/>
  <c r="DI74" i="71"/>
  <c r="DI71" i="71"/>
  <c r="DI72" i="71"/>
  <c r="DI22" i="71"/>
  <c r="DI5" i="71"/>
  <c r="DJ3" i="71"/>
  <c r="DI6" i="71"/>
  <c r="DD21" i="71"/>
  <c r="DD23" i="71" s="1"/>
  <c r="DC27" i="71"/>
  <c r="DC24" i="71"/>
  <c r="DC25" i="71" s="1"/>
  <c r="DH54" i="71"/>
  <c r="DH53" i="71"/>
  <c r="DH42" i="71" s="1"/>
  <c r="DH49" i="71"/>
  <c r="DH56" i="71"/>
  <c r="DH51" i="71"/>
  <c r="DH48" i="71"/>
  <c r="DH35" i="71"/>
  <c r="DB52" i="71"/>
  <c r="DB50" i="71"/>
  <c r="DB28" i="71"/>
  <c r="DB43" i="71"/>
  <c r="DB58" i="71"/>
  <c r="DB57" i="71"/>
  <c r="DB39" i="71"/>
  <c r="DB36" i="71"/>
  <c r="DB37" i="71" s="1"/>
  <c r="DI6" i="65"/>
  <c r="DI5" i="65"/>
  <c r="DI22" i="65"/>
  <c r="DJ3" i="65"/>
  <c r="CI3" i="47"/>
  <c r="DJ115" i="65" l="1"/>
  <c r="DJ104" i="65"/>
  <c r="DJ108" i="65" s="1"/>
  <c r="DJ104" i="71"/>
  <c r="DJ108" i="71" s="1"/>
  <c r="DJ115" i="71"/>
  <c r="DI108" i="71"/>
  <c r="CZ73" i="71"/>
  <c r="CZ75" i="71" s="1"/>
  <c r="CZ87" i="71" s="1"/>
  <c r="CZ63" i="71"/>
  <c r="CZ64" i="71"/>
  <c r="DJ74" i="71"/>
  <c r="DJ72" i="71"/>
  <c r="DJ71" i="71"/>
  <c r="DJ6" i="71"/>
  <c r="DJ5" i="71"/>
  <c r="DJ22" i="71"/>
  <c r="DK3" i="71"/>
  <c r="DB40" i="71"/>
  <c r="DB41" i="71" s="1"/>
  <c r="DB44" i="71" s="1"/>
  <c r="DI56" i="71"/>
  <c r="DI54" i="71"/>
  <c r="DI53" i="71"/>
  <c r="DI42" i="71" s="1"/>
  <c r="DI49" i="71"/>
  <c r="DI48" i="71"/>
  <c r="DI51" i="71"/>
  <c r="DI35" i="71"/>
  <c r="DA55" i="71"/>
  <c r="DA59" i="71" s="1"/>
  <c r="DA61" i="71" s="1"/>
  <c r="DC52" i="71"/>
  <c r="DC43" i="71"/>
  <c r="DC50" i="71"/>
  <c r="DC28" i="71"/>
  <c r="DC58" i="71"/>
  <c r="DC57" i="71"/>
  <c r="DC36" i="71"/>
  <c r="DC37" i="71" s="1"/>
  <c r="DC39" i="71"/>
  <c r="DD27" i="71"/>
  <c r="DE21" i="71"/>
  <c r="DE23" i="71" s="1"/>
  <c r="DD24" i="71"/>
  <c r="DD25" i="71" s="1"/>
  <c r="DJ22" i="65"/>
  <c r="DK3" i="65"/>
  <c r="DJ5" i="65"/>
  <c r="DJ6" i="65"/>
  <c r="CJ3" i="47"/>
  <c r="DK115" i="65" l="1"/>
  <c r="DK104" i="65"/>
  <c r="DK108" i="65" s="1"/>
  <c r="DK115" i="71"/>
  <c r="DK104" i="71"/>
  <c r="DK108" i="71" s="1"/>
  <c r="DA73" i="71"/>
  <c r="DA75" i="71" s="1"/>
  <c r="DA87" i="71" s="1"/>
  <c r="DA63" i="71"/>
  <c r="DA64" i="71"/>
  <c r="DB55" i="71"/>
  <c r="DB59" i="71" s="1"/>
  <c r="DB61" i="71" s="1"/>
  <c r="DC40" i="71"/>
  <c r="DC41" i="71" s="1"/>
  <c r="DC44" i="71" s="1"/>
  <c r="DE27" i="71"/>
  <c r="DF21" i="71"/>
  <c r="DF23" i="71" s="1"/>
  <c r="DE24" i="71"/>
  <c r="DE25" i="71" s="1"/>
  <c r="DJ53" i="71"/>
  <c r="DJ42" i="71" s="1"/>
  <c r="DJ48" i="71"/>
  <c r="DJ54" i="71"/>
  <c r="DJ56" i="71"/>
  <c r="DJ51" i="71"/>
  <c r="DJ49" i="71"/>
  <c r="DJ35" i="71"/>
  <c r="DD52" i="71"/>
  <c r="DD50" i="71"/>
  <c r="DD28" i="71"/>
  <c r="DD43" i="71"/>
  <c r="DD58" i="71"/>
  <c r="DD57" i="71"/>
  <c r="DD39" i="71"/>
  <c r="DD36" i="71"/>
  <c r="DD37" i="71" s="1"/>
  <c r="DK74" i="71"/>
  <c r="DK72" i="71"/>
  <c r="DK71" i="71"/>
  <c r="DK22" i="71"/>
  <c r="DK5" i="71"/>
  <c r="DL3" i="71"/>
  <c r="DK6" i="71"/>
  <c r="DK22" i="65"/>
  <c r="DL3" i="65"/>
  <c r="DK6" i="65"/>
  <c r="DK5" i="65"/>
  <c r="CK3" i="47"/>
  <c r="DL115" i="65" l="1"/>
  <c r="DL104" i="65"/>
  <c r="DL108" i="65" s="1"/>
  <c r="DL115" i="71"/>
  <c r="DL104" i="71"/>
  <c r="DL108" i="71" s="1"/>
  <c r="DB73" i="71"/>
  <c r="DB75" i="71" s="1"/>
  <c r="DB87" i="71" s="1"/>
  <c r="DB63" i="71"/>
  <c r="DB64" i="71"/>
  <c r="DC55" i="71"/>
  <c r="DC59" i="71" s="1"/>
  <c r="DC61" i="71" s="1"/>
  <c r="DK53" i="71"/>
  <c r="DK42" i="71" s="1"/>
  <c r="DK56" i="71"/>
  <c r="DK48" i="71"/>
  <c r="DK54" i="71"/>
  <c r="DK49" i="71"/>
  <c r="DK51" i="71"/>
  <c r="DK35" i="71"/>
  <c r="DF27" i="71"/>
  <c r="DG21" i="71"/>
  <c r="DG23" i="71" s="1"/>
  <c r="DF24" i="71"/>
  <c r="DF25" i="71" s="1"/>
  <c r="DE43" i="71"/>
  <c r="DE52" i="71"/>
  <c r="DE50" i="71"/>
  <c r="DE28" i="71"/>
  <c r="DE57" i="71"/>
  <c r="DE58" i="71"/>
  <c r="DE36" i="71"/>
  <c r="DE37" i="71" s="1"/>
  <c r="DE39" i="71"/>
  <c r="DL71" i="71"/>
  <c r="DL74" i="71"/>
  <c r="DL72" i="71"/>
  <c r="DL5" i="71"/>
  <c r="DM3" i="71"/>
  <c r="DL6" i="71"/>
  <c r="DL22" i="71"/>
  <c r="DD40" i="71"/>
  <c r="DD41" i="71" s="1"/>
  <c r="DD44" i="71" s="1"/>
  <c r="DL22" i="65"/>
  <c r="DM3" i="65"/>
  <c r="DL6" i="65"/>
  <c r="DL5" i="65"/>
  <c r="CL3" i="47"/>
  <c r="DM104" i="65" l="1"/>
  <c r="DM108" i="65" s="1"/>
  <c r="DM115" i="65"/>
  <c r="DM104" i="71"/>
  <c r="DM108" i="71" s="1"/>
  <c r="DM115" i="71"/>
  <c r="DC73" i="71"/>
  <c r="DC75" i="71" s="1"/>
  <c r="DC87" i="71" s="1"/>
  <c r="DC63" i="71"/>
  <c r="DC64" i="71"/>
  <c r="DM72" i="71"/>
  <c r="DM74" i="71"/>
  <c r="DM71" i="71"/>
  <c r="DM22" i="71"/>
  <c r="DM5" i="71"/>
  <c r="DN3" i="71"/>
  <c r="DM6" i="71"/>
  <c r="DG27" i="71"/>
  <c r="DH21" i="71"/>
  <c r="DH23" i="71" s="1"/>
  <c r="DG24" i="71"/>
  <c r="DG25" i="71" s="1"/>
  <c r="DD55" i="71"/>
  <c r="DD59" i="71" s="1"/>
  <c r="DD61" i="71" s="1"/>
  <c r="DF50" i="71"/>
  <c r="DF52" i="71"/>
  <c r="DF28" i="71"/>
  <c r="DF43" i="71"/>
  <c r="DF57" i="71"/>
  <c r="DF58" i="71"/>
  <c r="DF36" i="71"/>
  <c r="DF37" i="71" s="1"/>
  <c r="DF39" i="71"/>
  <c r="DL56" i="71"/>
  <c r="DL51" i="71"/>
  <c r="DL54" i="71"/>
  <c r="DL53" i="71"/>
  <c r="DL42" i="71" s="1"/>
  <c r="DL49" i="71"/>
  <c r="DL35" i="71"/>
  <c r="DL48" i="71"/>
  <c r="DE40" i="71"/>
  <c r="DE41" i="71" s="1"/>
  <c r="DE44" i="71" s="1"/>
  <c r="DM22" i="65"/>
  <c r="DN3" i="65"/>
  <c r="DM6" i="65"/>
  <c r="DM5" i="65"/>
  <c r="CM3" i="47"/>
  <c r="DN104" i="65" l="1"/>
  <c r="DN108" i="65" s="1"/>
  <c r="DN115" i="65"/>
  <c r="DN115" i="71"/>
  <c r="DN104" i="71"/>
  <c r="DN108" i="71" s="1"/>
  <c r="DF40" i="71"/>
  <c r="DF41" i="71" s="1"/>
  <c r="DF44" i="71" s="1"/>
  <c r="DM56" i="71"/>
  <c r="DM54" i="71"/>
  <c r="DM48" i="71"/>
  <c r="DM53" i="71"/>
  <c r="DM42" i="71" s="1"/>
  <c r="DM35" i="71"/>
  <c r="DM51" i="71"/>
  <c r="DM49" i="71"/>
  <c r="DD73" i="71"/>
  <c r="DD75" i="71" s="1"/>
  <c r="DD87" i="71" s="1"/>
  <c r="DD63" i="71"/>
  <c r="DD64" i="71"/>
  <c r="DI21" i="71"/>
  <c r="DI23" i="71" s="1"/>
  <c r="DH27" i="71"/>
  <c r="DH24" i="71"/>
  <c r="DH25" i="71" s="1"/>
  <c r="DE55" i="71"/>
  <c r="DE59" i="71" s="1"/>
  <c r="DE61" i="71" s="1"/>
  <c r="DG50" i="71"/>
  <c r="DG28" i="71"/>
  <c r="DG52" i="71"/>
  <c r="DG43" i="71"/>
  <c r="DG58" i="71"/>
  <c r="DG57" i="71"/>
  <c r="DG36" i="71"/>
  <c r="DG37" i="71" s="1"/>
  <c r="DG39" i="71"/>
  <c r="DN72" i="71"/>
  <c r="DN74" i="71"/>
  <c r="DN71" i="71"/>
  <c r="DN6" i="71"/>
  <c r="DN5" i="71"/>
  <c r="DO3" i="71"/>
  <c r="DN22" i="71"/>
  <c r="Y24" i="67"/>
  <c r="AA24" i="67"/>
  <c r="AA23" i="67"/>
  <c r="AA25" i="67" s="1"/>
  <c r="AA21" i="67"/>
  <c r="DN6" i="65"/>
  <c r="DN5" i="65"/>
  <c r="DN22" i="65"/>
  <c r="DO3" i="65"/>
  <c r="CN3" i="47"/>
  <c r="DO104" i="65" l="1"/>
  <c r="DO108" i="65" s="1"/>
  <c r="DO115" i="65"/>
  <c r="DO115" i="71"/>
  <c r="DO104" i="71"/>
  <c r="DO108" i="71" s="1"/>
  <c r="DE73" i="71"/>
  <c r="DE75" i="71" s="1"/>
  <c r="DE87" i="71" s="1"/>
  <c r="DE63" i="71"/>
  <c r="DE64" i="71"/>
  <c r="DF55" i="71"/>
  <c r="DF59" i="71" s="1"/>
  <c r="DF61" i="71" s="1"/>
  <c r="DH52" i="71"/>
  <c r="DH50" i="71"/>
  <c r="DH43" i="71"/>
  <c r="DH28" i="71"/>
  <c r="DH58" i="71"/>
  <c r="DH57" i="71"/>
  <c r="DH39" i="71"/>
  <c r="DH36" i="71"/>
  <c r="DH37" i="71" s="1"/>
  <c r="DJ21" i="71"/>
  <c r="DJ23" i="71" s="1"/>
  <c r="DI27" i="71"/>
  <c r="DI24" i="71"/>
  <c r="DI25" i="71" s="1"/>
  <c r="DN56" i="71"/>
  <c r="DN54" i="71"/>
  <c r="DN53" i="71"/>
  <c r="DN42" i="71" s="1"/>
  <c r="DN48" i="71"/>
  <c r="DN49" i="71"/>
  <c r="DN51" i="71"/>
  <c r="DN35" i="71"/>
  <c r="DO71" i="71"/>
  <c r="DO74" i="71"/>
  <c r="DO72" i="71"/>
  <c r="DO6" i="71"/>
  <c r="DO22" i="71"/>
  <c r="DP3" i="71"/>
  <c r="DO5" i="71"/>
  <c r="DG40" i="71"/>
  <c r="DG41" i="71" s="1"/>
  <c r="DG44" i="71" s="1"/>
  <c r="DO22" i="65"/>
  <c r="DP3" i="65"/>
  <c r="DO5" i="65"/>
  <c r="DO6" i="65"/>
  <c r="CO3" i="47"/>
  <c r="DP104" i="65" l="1"/>
  <c r="DP108" i="65" s="1"/>
  <c r="DP115" i="65"/>
  <c r="DP115" i="71"/>
  <c r="DP104" i="71"/>
  <c r="DP108" i="71" s="1"/>
  <c r="DG55" i="71"/>
  <c r="DG59" i="71" s="1"/>
  <c r="DG61" i="71" s="1"/>
  <c r="DF63" i="71"/>
  <c r="DF73" i="71"/>
  <c r="DF75" i="71" s="1"/>
  <c r="DF87" i="71" s="1"/>
  <c r="DF64" i="71"/>
  <c r="DP74" i="71"/>
  <c r="DP72" i="71"/>
  <c r="DP71" i="71"/>
  <c r="DP22" i="71"/>
  <c r="DP6" i="71"/>
  <c r="DP5" i="71"/>
  <c r="DQ3" i="71"/>
  <c r="DJ27" i="71"/>
  <c r="DK21" i="71"/>
  <c r="DK23" i="71" s="1"/>
  <c r="DJ24" i="71"/>
  <c r="DJ25" i="71" s="1"/>
  <c r="DI43" i="71"/>
  <c r="DI52" i="71"/>
  <c r="DI50" i="71"/>
  <c r="DI28" i="71"/>
  <c r="DI58" i="71"/>
  <c r="DI57" i="71"/>
  <c r="DI39" i="71"/>
  <c r="DI36" i="71"/>
  <c r="DI37" i="71" s="1"/>
  <c r="DH40" i="71"/>
  <c r="DH41" i="71" s="1"/>
  <c r="DH44" i="71" s="1"/>
  <c r="DO56" i="71"/>
  <c r="DO54" i="71"/>
  <c r="DO51" i="71"/>
  <c r="DO49" i="71"/>
  <c r="DO53" i="71"/>
  <c r="DO42" i="71" s="1"/>
  <c r="DO48" i="71"/>
  <c r="DO35" i="71"/>
  <c r="DP22" i="65"/>
  <c r="DQ3" i="65"/>
  <c r="DP6" i="65"/>
  <c r="DP5" i="65"/>
  <c r="CP3" i="47"/>
  <c r="DQ104" i="65" l="1"/>
  <c r="DQ108" i="65" s="1"/>
  <c r="DQ115" i="65"/>
  <c r="DQ115" i="71"/>
  <c r="DQ104" i="71"/>
  <c r="DG73" i="71"/>
  <c r="DG75" i="71" s="1"/>
  <c r="DG87" i="71" s="1"/>
  <c r="DG63" i="71"/>
  <c r="DG64" i="71"/>
  <c r="DJ52" i="71"/>
  <c r="DJ50" i="71"/>
  <c r="DJ43" i="71"/>
  <c r="DJ28" i="71"/>
  <c r="DJ58" i="71"/>
  <c r="DJ57" i="71"/>
  <c r="DJ36" i="71"/>
  <c r="DJ37" i="71" s="1"/>
  <c r="DJ39" i="71"/>
  <c r="DH55" i="71"/>
  <c r="DH59" i="71" s="1"/>
  <c r="DH61" i="71" s="1"/>
  <c r="DI40" i="71"/>
  <c r="DI41" i="71" s="1"/>
  <c r="DI44" i="71" s="1"/>
  <c r="DQ74" i="71"/>
  <c r="DQ72" i="71"/>
  <c r="DQ71" i="71"/>
  <c r="DQ22" i="71"/>
  <c r="DQ6" i="71"/>
  <c r="DQ5" i="71"/>
  <c r="DR3" i="71"/>
  <c r="DL21" i="71"/>
  <c r="DL23" i="71" s="1"/>
  <c r="DK27" i="71"/>
  <c r="DK24" i="71"/>
  <c r="DK25" i="71" s="1"/>
  <c r="DP54" i="71"/>
  <c r="DP53" i="71"/>
  <c r="DP42" i="71" s="1"/>
  <c r="DP49" i="71"/>
  <c r="DP56" i="71"/>
  <c r="DP51" i="71"/>
  <c r="DP48" i="71"/>
  <c r="DP35" i="71"/>
  <c r="DQ6" i="65"/>
  <c r="DQ5" i="65"/>
  <c r="DQ22" i="65"/>
  <c r="DR3" i="65"/>
  <c r="CQ3" i="47"/>
  <c r="DR115" i="65" l="1"/>
  <c r="DR104" i="65"/>
  <c r="DR108" i="65" s="1"/>
  <c r="DR104" i="71"/>
  <c r="DR108" i="71" s="1"/>
  <c r="DR115" i="71"/>
  <c r="DQ108" i="71"/>
  <c r="DL27" i="71"/>
  <c r="DM21" i="71"/>
  <c r="DM23" i="71" s="1"/>
  <c r="DL24" i="71"/>
  <c r="DL25" i="71" s="1"/>
  <c r="DR74" i="71"/>
  <c r="DR72" i="71"/>
  <c r="DR71" i="71"/>
  <c r="DR6" i="71"/>
  <c r="DR5" i="71"/>
  <c r="DR22" i="71"/>
  <c r="DS3" i="71"/>
  <c r="DH63" i="71"/>
  <c r="DH73" i="71"/>
  <c r="DH75" i="71" s="1"/>
  <c r="DH87" i="71" s="1"/>
  <c r="DH64" i="71"/>
  <c r="DQ56" i="71"/>
  <c r="DQ54" i="71"/>
  <c r="DQ53" i="71"/>
  <c r="DQ42" i="71" s="1"/>
  <c r="DQ51" i="71"/>
  <c r="DQ49" i="71"/>
  <c r="DQ35" i="71"/>
  <c r="DQ48" i="71"/>
  <c r="DI55" i="71"/>
  <c r="DI59" i="71" s="1"/>
  <c r="DI61" i="71" s="1"/>
  <c r="DJ40" i="71"/>
  <c r="DJ41" i="71" s="1"/>
  <c r="DJ44" i="71" s="1"/>
  <c r="DK50" i="71"/>
  <c r="DK52" i="71"/>
  <c r="DK43" i="71"/>
  <c r="DK28" i="71"/>
  <c r="DK58" i="71"/>
  <c r="DK57" i="71"/>
  <c r="DK36" i="71"/>
  <c r="DK37" i="71" s="1"/>
  <c r="DK39" i="71"/>
  <c r="DR22" i="65"/>
  <c r="DS3" i="65"/>
  <c r="DR5" i="65"/>
  <c r="DR6" i="65"/>
  <c r="CR3" i="47"/>
  <c r="DS115" i="65" l="1"/>
  <c r="DS104" i="65"/>
  <c r="DS108" i="65" s="1"/>
  <c r="DS115" i="71"/>
  <c r="DS104" i="71"/>
  <c r="DS108" i="71" s="1"/>
  <c r="DJ55" i="71"/>
  <c r="DJ59" i="71" s="1"/>
  <c r="DJ61" i="71" s="1"/>
  <c r="DS74" i="71"/>
  <c r="DS71" i="71"/>
  <c r="DS72" i="71"/>
  <c r="DS22" i="71"/>
  <c r="DS6" i="71"/>
  <c r="DT3" i="71"/>
  <c r="DS5" i="71"/>
  <c r="DR53" i="71"/>
  <c r="DR42" i="71" s="1"/>
  <c r="DR48" i="71"/>
  <c r="DR54" i="71"/>
  <c r="DR51" i="71"/>
  <c r="DR56" i="71"/>
  <c r="DR49" i="71"/>
  <c r="DR35" i="71"/>
  <c r="DM27" i="71"/>
  <c r="DN21" i="71"/>
  <c r="DN23" i="71" s="1"/>
  <c r="DM24" i="71"/>
  <c r="DM25" i="71" s="1"/>
  <c r="DK40" i="71"/>
  <c r="DK41" i="71" s="1"/>
  <c r="DK44" i="71" s="1"/>
  <c r="DL50" i="71"/>
  <c r="DL52" i="71"/>
  <c r="DL43" i="71"/>
  <c r="DL28" i="71"/>
  <c r="DL57" i="71"/>
  <c r="DL58" i="71"/>
  <c r="DL39" i="71"/>
  <c r="DL36" i="71"/>
  <c r="DL37" i="71" s="1"/>
  <c r="DI73" i="71"/>
  <c r="DI75" i="71" s="1"/>
  <c r="DI87" i="71" s="1"/>
  <c r="DI63" i="71"/>
  <c r="DI64" i="71"/>
  <c r="DS22" i="65"/>
  <c r="DT3" i="65"/>
  <c r="DS6" i="65"/>
  <c r="DS5" i="65"/>
  <c r="CS3" i="47"/>
  <c r="C16" i="47"/>
  <c r="CS115" i="47" l="1"/>
  <c r="AX115" i="47"/>
  <c r="AY115" i="47"/>
  <c r="BA115" i="47"/>
  <c r="AZ115" i="47"/>
  <c r="BB115" i="47"/>
  <c r="BC115" i="47"/>
  <c r="BD115" i="47"/>
  <c r="BE115" i="47"/>
  <c r="BF115" i="47"/>
  <c r="BG115" i="47"/>
  <c r="BH115" i="47"/>
  <c r="BI115" i="47"/>
  <c r="BJ115" i="47"/>
  <c r="BK115" i="47"/>
  <c r="BL115" i="47"/>
  <c r="BM115" i="47"/>
  <c r="BN115" i="47"/>
  <c r="BO115" i="47"/>
  <c r="BP115" i="47"/>
  <c r="BQ115" i="47"/>
  <c r="BR115" i="47"/>
  <c r="BS115" i="47"/>
  <c r="BT115" i="47"/>
  <c r="BU115" i="47"/>
  <c r="BV115" i="47"/>
  <c r="BW115" i="47"/>
  <c r="BX115" i="47"/>
  <c r="BY115" i="47"/>
  <c r="BZ115" i="47"/>
  <c r="CA115" i="47"/>
  <c r="CB115" i="47"/>
  <c r="CC115" i="47"/>
  <c r="CD115" i="47"/>
  <c r="CE115" i="47"/>
  <c r="CF115" i="47"/>
  <c r="CG115" i="47"/>
  <c r="CH115" i="47"/>
  <c r="CI115" i="47"/>
  <c r="CJ115" i="47"/>
  <c r="CK115" i="47"/>
  <c r="CL115" i="47"/>
  <c r="CM115" i="47"/>
  <c r="CN115" i="47"/>
  <c r="CO115" i="47"/>
  <c r="CP115" i="47"/>
  <c r="CQ115" i="47"/>
  <c r="CR115" i="47"/>
  <c r="DT115" i="65"/>
  <c r="DT104" i="65"/>
  <c r="DT108" i="65" s="1"/>
  <c r="DT115" i="71"/>
  <c r="DT104" i="71"/>
  <c r="DT108" i="71" s="1"/>
  <c r="DK55" i="71"/>
  <c r="DK59" i="71" s="1"/>
  <c r="DK61" i="71" s="1"/>
  <c r="DJ73" i="71"/>
  <c r="DJ75" i="71" s="1"/>
  <c r="DJ87" i="71" s="1"/>
  <c r="DJ63" i="71"/>
  <c r="DJ64" i="71"/>
  <c r="DS53" i="71"/>
  <c r="DS42" i="71" s="1"/>
  <c r="DS56" i="71"/>
  <c r="DS49" i="71"/>
  <c r="DS48" i="71"/>
  <c r="DS51" i="71"/>
  <c r="DS35" i="71"/>
  <c r="DS54" i="71"/>
  <c r="DL40" i="71"/>
  <c r="DL41" i="71" s="1"/>
  <c r="DL44" i="71" s="1"/>
  <c r="DN27" i="71"/>
  <c r="DO21" i="71"/>
  <c r="DO23" i="71" s="1"/>
  <c r="DN24" i="71"/>
  <c r="DN25" i="71" s="1"/>
  <c r="DT74" i="71"/>
  <c r="DT71" i="71"/>
  <c r="DT72" i="71"/>
  <c r="DU3" i="71"/>
  <c r="DT22" i="71"/>
  <c r="DT5" i="71"/>
  <c r="DT6" i="71"/>
  <c r="DM43" i="71"/>
  <c r="DM52" i="71"/>
  <c r="DM28" i="71"/>
  <c r="DM50" i="71"/>
  <c r="DM57" i="71"/>
  <c r="DM58" i="71"/>
  <c r="DM39" i="71"/>
  <c r="DM36" i="71"/>
  <c r="DM37" i="71" s="1"/>
  <c r="DT22" i="65"/>
  <c r="DU3" i="65"/>
  <c r="DT6" i="65"/>
  <c r="DT5" i="65"/>
  <c r="CT3" i="47"/>
  <c r="C14" i="47"/>
  <c r="C12" i="47"/>
  <c r="C10" i="47"/>
  <c r="CT115" i="47" l="1"/>
  <c r="DU115" i="65"/>
  <c r="DU104" i="65"/>
  <c r="DU108" i="65" s="1"/>
  <c r="DU115" i="71"/>
  <c r="DU104" i="71"/>
  <c r="DK73" i="71"/>
  <c r="DK75" i="71" s="1"/>
  <c r="DK87" i="71" s="1"/>
  <c r="DK63" i="71"/>
  <c r="DK64" i="71"/>
  <c r="DO27" i="71"/>
  <c r="DP21" i="71"/>
  <c r="DP23" i="71" s="1"/>
  <c r="DO24" i="71"/>
  <c r="DO25" i="71" s="1"/>
  <c r="DT51" i="71"/>
  <c r="DT54" i="71"/>
  <c r="DT53" i="71"/>
  <c r="DT42" i="71" s="1"/>
  <c r="DT49" i="71"/>
  <c r="DT56" i="71"/>
  <c r="DT35" i="71"/>
  <c r="DT48" i="71"/>
  <c r="DU72" i="71"/>
  <c r="DU71" i="71"/>
  <c r="DU74" i="71"/>
  <c r="DU22" i="71"/>
  <c r="DV3" i="71"/>
  <c r="DU5" i="71"/>
  <c r="DU6" i="71"/>
  <c r="DM40" i="71"/>
  <c r="DM41" i="71" s="1"/>
  <c r="DM44" i="71" s="1"/>
  <c r="DN50" i="71"/>
  <c r="DN52" i="71"/>
  <c r="DN43" i="71"/>
  <c r="DN28" i="71"/>
  <c r="DN58" i="71"/>
  <c r="DN57" i="71"/>
  <c r="DN39" i="71"/>
  <c r="DN36" i="71"/>
  <c r="DN37" i="71" s="1"/>
  <c r="DL55" i="71"/>
  <c r="DL59" i="71" s="1"/>
  <c r="DL61" i="71" s="1"/>
  <c r="DU22" i="65"/>
  <c r="DV3" i="65"/>
  <c r="DU6" i="65"/>
  <c r="DU5" i="65"/>
  <c r="CS5" i="47"/>
  <c r="CG5" i="47"/>
  <c r="BU5" i="47"/>
  <c r="BI5" i="47"/>
  <c r="AW5" i="47"/>
  <c r="AK5" i="47"/>
  <c r="Y5" i="47"/>
  <c r="M5" i="47"/>
  <c r="CP5" i="47"/>
  <c r="BF5" i="47"/>
  <c r="V5" i="47"/>
  <c r="CO5" i="47"/>
  <c r="BQ5" i="47"/>
  <c r="AG5" i="47"/>
  <c r="BP5" i="47"/>
  <c r="AF5" i="47"/>
  <c r="CA5" i="47"/>
  <c r="AE5" i="47"/>
  <c r="BN5" i="47"/>
  <c r="AD5" i="47"/>
  <c r="BM5" i="47"/>
  <c r="AC5" i="47"/>
  <c r="CJ5" i="47"/>
  <c r="AZ5" i="47"/>
  <c r="P5" i="47"/>
  <c r="CT5" i="47"/>
  <c r="AL5" i="47"/>
  <c r="CR5" i="47"/>
  <c r="CF5" i="47"/>
  <c r="BT5" i="47"/>
  <c r="BH5" i="47"/>
  <c r="AV5" i="47"/>
  <c r="AJ5" i="47"/>
  <c r="X5" i="47"/>
  <c r="L5" i="47"/>
  <c r="BR5" i="47"/>
  <c r="AT5" i="47"/>
  <c r="BE5" i="47"/>
  <c r="U5" i="47"/>
  <c r="CN5" i="47"/>
  <c r="AR5" i="47"/>
  <c r="BO5" i="47"/>
  <c r="AQ5" i="47"/>
  <c r="BZ5" i="47"/>
  <c r="AP5" i="47"/>
  <c r="BY5" i="47"/>
  <c r="BA5" i="47"/>
  <c r="Q5" i="47"/>
  <c r="BL5" i="47"/>
  <c r="AB5" i="47"/>
  <c r="BJ5" i="47"/>
  <c r="Z5" i="47"/>
  <c r="K5" i="47"/>
  <c r="CQ5" i="47"/>
  <c r="CE5" i="47"/>
  <c r="BS5" i="47"/>
  <c r="BG5" i="47"/>
  <c r="AU5" i="47"/>
  <c r="AI5" i="47"/>
  <c r="W5" i="47"/>
  <c r="CD5" i="47"/>
  <c r="AH5" i="47"/>
  <c r="CC5" i="47"/>
  <c r="AS5" i="47"/>
  <c r="CB5" i="47"/>
  <c r="BD5" i="47"/>
  <c r="T5" i="47"/>
  <c r="CM5" i="47"/>
  <c r="BC5" i="47"/>
  <c r="S5" i="47"/>
  <c r="CL5" i="47"/>
  <c r="BB5" i="47"/>
  <c r="R5" i="47"/>
  <c r="CK5" i="47"/>
  <c r="AO5" i="47"/>
  <c r="BX5" i="47"/>
  <c r="AN5" i="47"/>
  <c r="BV5" i="47"/>
  <c r="AX5" i="47"/>
  <c r="N5" i="47"/>
  <c r="CI5" i="47"/>
  <c r="BW5" i="47"/>
  <c r="BK5" i="47"/>
  <c r="AY5" i="47"/>
  <c r="AM5" i="47"/>
  <c r="AA5" i="47"/>
  <c r="O5" i="47"/>
  <c r="CH5" i="47"/>
  <c r="CM22" i="47"/>
  <c r="CQ74" i="47"/>
  <c r="CI74" i="47"/>
  <c r="CA74" i="47"/>
  <c r="BS74" i="47"/>
  <c r="BK74" i="47"/>
  <c r="BC74" i="47"/>
  <c r="W74" i="47"/>
  <c r="O74" i="47"/>
  <c r="CN74" i="47"/>
  <c r="BH74" i="47"/>
  <c r="CS74" i="47"/>
  <c r="BE74" i="47"/>
  <c r="CB74" i="47"/>
  <c r="CP74" i="47"/>
  <c r="CH74" i="47"/>
  <c r="BZ74" i="47"/>
  <c r="BR74" i="47"/>
  <c r="BJ74" i="47"/>
  <c r="BB74" i="47"/>
  <c r="V74" i="47"/>
  <c r="N74" i="47"/>
  <c r="CF74" i="47"/>
  <c r="BP74" i="47"/>
  <c r="T74" i="47"/>
  <c r="CK74" i="47"/>
  <c r="BD74" i="47"/>
  <c r="CO74" i="47"/>
  <c r="CG74" i="47"/>
  <c r="BY74" i="47"/>
  <c r="BQ74" i="47"/>
  <c r="BI74" i="47"/>
  <c r="BA74" i="47"/>
  <c r="U74" i="47"/>
  <c r="M74" i="47"/>
  <c r="BX74" i="47"/>
  <c r="AZ74" i="47"/>
  <c r="L74" i="47"/>
  <c r="BU74" i="47"/>
  <c r="BT74" i="47"/>
  <c r="X74" i="47"/>
  <c r="CM74" i="47"/>
  <c r="CE74" i="47"/>
  <c r="BW74" i="47"/>
  <c r="BO74" i="47"/>
  <c r="BG74" i="47"/>
  <c r="S74" i="47"/>
  <c r="K74" i="47"/>
  <c r="BN74" i="47"/>
  <c r="R74" i="47"/>
  <c r="BM74" i="47"/>
  <c r="Q74" i="47"/>
  <c r="CJ74" i="47"/>
  <c r="CT74" i="47"/>
  <c r="CL74" i="47"/>
  <c r="CD74" i="47"/>
  <c r="BV74" i="47"/>
  <c r="BF74" i="47"/>
  <c r="CC74" i="47"/>
  <c r="CR74" i="47"/>
  <c r="BL74" i="47"/>
  <c r="P74" i="47"/>
  <c r="BA22" i="47"/>
  <c r="BF22" i="47"/>
  <c r="BB22" i="47"/>
  <c r="BJ22" i="47"/>
  <c r="BE22" i="47"/>
  <c r="BM22" i="47"/>
  <c r="L22" i="47"/>
  <c r="BD22" i="47"/>
  <c r="T22" i="47"/>
  <c r="BL22" i="47"/>
  <c r="S22" i="47"/>
  <c r="BI22" i="47"/>
  <c r="BC22" i="47"/>
  <c r="CN22" i="47"/>
  <c r="BK22" i="47"/>
  <c r="BS22" i="47"/>
  <c r="BR22" i="47"/>
  <c r="BV22" i="47"/>
  <c r="BG22" i="47"/>
  <c r="BH22" i="47"/>
  <c r="CB22" i="47"/>
  <c r="CC22" i="47"/>
  <c r="Q22" i="47"/>
  <c r="CH22" i="47"/>
  <c r="CI22" i="47"/>
  <c r="CJ22" i="47"/>
  <c r="CK22" i="47"/>
  <c r="CD22" i="47"/>
  <c r="BO22" i="47"/>
  <c r="BP22" i="47"/>
  <c r="BQ22" i="47"/>
  <c r="BU22" i="47"/>
  <c r="BY22" i="47"/>
  <c r="CA22" i="47"/>
  <c r="M22" i="47"/>
  <c r="CO22" i="47"/>
  <c r="N22" i="47"/>
  <c r="CP22" i="47"/>
  <c r="O22" i="47"/>
  <c r="CQ22" i="47"/>
  <c r="P22" i="47"/>
  <c r="CR22" i="47"/>
  <c r="CS22" i="47"/>
  <c r="R22" i="47"/>
  <c r="CL22" i="47"/>
  <c r="BW22" i="47"/>
  <c r="BX22" i="47"/>
  <c r="BT22" i="47"/>
  <c r="BN22" i="47"/>
  <c r="BZ22" i="47"/>
  <c r="CG22" i="47"/>
  <c r="U22" i="47"/>
  <c r="V22" i="47"/>
  <c r="W22" i="47"/>
  <c r="X22" i="47"/>
  <c r="CT22" i="47"/>
  <c r="K22" i="47"/>
  <c r="CE22" i="47"/>
  <c r="CF22" i="47"/>
  <c r="K6" i="47"/>
  <c r="CQ71" i="47"/>
  <c r="CM71" i="47"/>
  <c r="CI71" i="47"/>
  <c r="CE71" i="47"/>
  <c r="CA71" i="47"/>
  <c r="BW71" i="47"/>
  <c r="BS71" i="47"/>
  <c r="BO71" i="47"/>
  <c r="BK71" i="47"/>
  <c r="BG71" i="47"/>
  <c r="BC71" i="47"/>
  <c r="AY71" i="47"/>
  <c r="AU71" i="47"/>
  <c r="AQ71" i="47"/>
  <c r="AM71" i="47"/>
  <c r="CO71" i="47"/>
  <c r="CK71" i="47"/>
  <c r="CG71" i="47"/>
  <c r="CC71" i="47"/>
  <c r="BY71" i="47"/>
  <c r="BQ71" i="47"/>
  <c r="BI71" i="47"/>
  <c r="BA71" i="47"/>
  <c r="AW71" i="47"/>
  <c r="AO71" i="47"/>
  <c r="CN71" i="47"/>
  <c r="CF71" i="47"/>
  <c r="BX71" i="47"/>
  <c r="BP71" i="47"/>
  <c r="BH71" i="47"/>
  <c r="AZ71" i="47"/>
  <c r="CT71" i="47"/>
  <c r="CP71" i="47"/>
  <c r="CL71" i="47"/>
  <c r="CH71" i="47"/>
  <c r="CD71" i="47"/>
  <c r="BZ71" i="47"/>
  <c r="BV71" i="47"/>
  <c r="BR71" i="47"/>
  <c r="BN71" i="47"/>
  <c r="BJ71" i="47"/>
  <c r="BF71" i="47"/>
  <c r="BB71" i="47"/>
  <c r="AX71" i="47"/>
  <c r="AT71" i="47"/>
  <c r="AP71" i="47"/>
  <c r="AL71" i="47"/>
  <c r="CS71" i="47"/>
  <c r="BU71" i="47"/>
  <c r="BM71" i="47"/>
  <c r="BE71" i="47"/>
  <c r="AS71" i="47"/>
  <c r="AK71" i="47"/>
  <c r="CR71" i="47"/>
  <c r="CJ71" i="47"/>
  <c r="CB71" i="47"/>
  <c r="BT71" i="47"/>
  <c r="BL71" i="47"/>
  <c r="BD71" i="47"/>
  <c r="AV71" i="47"/>
  <c r="AR71" i="47"/>
  <c r="AN71" i="47"/>
  <c r="BW72" i="47"/>
  <c r="BG72" i="47"/>
  <c r="AQ72" i="47"/>
  <c r="CM72" i="47"/>
  <c r="BO72" i="47"/>
  <c r="AY72" i="47"/>
  <c r="CQ72" i="47"/>
  <c r="BP72" i="47"/>
  <c r="AZ72" i="47"/>
  <c r="CA72" i="47"/>
  <c r="BH72" i="47"/>
  <c r="AR72" i="47"/>
  <c r="CH72" i="47"/>
  <c r="BR72" i="47"/>
  <c r="BB72" i="47"/>
  <c r="AL72" i="47"/>
  <c r="CG72" i="47"/>
  <c r="BQ72" i="47"/>
  <c r="BA72" i="47"/>
  <c r="AK72" i="47"/>
  <c r="CF72" i="47"/>
  <c r="AM72" i="47"/>
  <c r="BS72" i="47"/>
  <c r="AV72" i="47"/>
  <c r="CI72" i="47"/>
  <c r="CT72" i="47"/>
  <c r="CD72" i="47"/>
  <c r="BN72" i="47"/>
  <c r="AX72" i="47"/>
  <c r="CS72" i="47"/>
  <c r="CC72" i="47"/>
  <c r="BM72" i="47"/>
  <c r="AW72" i="47"/>
  <c r="CR72" i="47"/>
  <c r="CB72" i="47"/>
  <c r="AU72" i="47"/>
  <c r="CE72" i="47"/>
  <c r="BD72" i="47"/>
  <c r="BU72" i="47"/>
  <c r="AO72" i="47"/>
  <c r="CJ72" i="47"/>
  <c r="BK72" i="47"/>
  <c r="AN72" i="47"/>
  <c r="CP72" i="47"/>
  <c r="BZ72" i="47"/>
  <c r="BJ72" i="47"/>
  <c r="AT72" i="47"/>
  <c r="CO72" i="47"/>
  <c r="BY72" i="47"/>
  <c r="BI72" i="47"/>
  <c r="AS72" i="47"/>
  <c r="CN72" i="47"/>
  <c r="BX72" i="47"/>
  <c r="BC72" i="47"/>
  <c r="BL72" i="47"/>
  <c r="CL72" i="47"/>
  <c r="BV72" i="47"/>
  <c r="BF72" i="47"/>
  <c r="AP72" i="47"/>
  <c r="CK72" i="47"/>
  <c r="BE72" i="47"/>
  <c r="BT72" i="47"/>
  <c r="CU3" i="47"/>
  <c r="CR6" i="47"/>
  <c r="CN6" i="47"/>
  <c r="CJ6" i="47"/>
  <c r="CF6" i="47"/>
  <c r="CB6" i="47"/>
  <c r="BX6" i="47"/>
  <c r="BT6" i="47"/>
  <c r="BP6" i="47"/>
  <c r="CT6" i="47"/>
  <c r="CO6" i="47"/>
  <c r="CI6" i="47"/>
  <c r="CD6" i="47"/>
  <c r="BY6" i="47"/>
  <c r="BS6" i="47"/>
  <c r="BN6" i="47"/>
  <c r="BJ6" i="47"/>
  <c r="BF6" i="47"/>
  <c r="BB6" i="47"/>
  <c r="AX6" i="47"/>
  <c r="AT6" i="47"/>
  <c r="AP6" i="47"/>
  <c r="AL6" i="47"/>
  <c r="AH6" i="47"/>
  <c r="AD6" i="47"/>
  <c r="Z6" i="47"/>
  <c r="V6" i="47"/>
  <c r="R6" i="47"/>
  <c r="N6" i="47"/>
  <c r="CH6" i="47"/>
  <c r="CC6" i="47"/>
  <c r="BR6" i="47"/>
  <c r="BM6" i="47"/>
  <c r="BE6" i="47"/>
  <c r="BA6" i="47"/>
  <c r="AW6" i="47"/>
  <c r="AO6" i="47"/>
  <c r="AK6" i="47"/>
  <c r="AC6" i="47"/>
  <c r="Y6" i="47"/>
  <c r="Q6" i="47"/>
  <c r="M6" i="47"/>
  <c r="CP6" i="47"/>
  <c r="BZ6" i="47"/>
  <c r="BU6" i="47"/>
  <c r="BG6" i="47"/>
  <c r="AY6" i="47"/>
  <c r="AM6" i="47"/>
  <c r="AE6" i="47"/>
  <c r="S6" i="47"/>
  <c r="CS6" i="47"/>
  <c r="CM6" i="47"/>
  <c r="BW6" i="47"/>
  <c r="BI6" i="47"/>
  <c r="AS6" i="47"/>
  <c r="AG6" i="47"/>
  <c r="U6" i="47"/>
  <c r="CK6" i="47"/>
  <c r="BK6" i="47"/>
  <c r="AQ6" i="47"/>
  <c r="AA6" i="47"/>
  <c r="CQ6" i="47"/>
  <c r="CL6" i="47"/>
  <c r="CG6" i="47"/>
  <c r="CA6" i="47"/>
  <c r="BV6" i="47"/>
  <c r="BQ6" i="47"/>
  <c r="BL6" i="47"/>
  <c r="BH6" i="47"/>
  <c r="BD6" i="47"/>
  <c r="AZ6" i="47"/>
  <c r="AV6" i="47"/>
  <c r="AR6" i="47"/>
  <c r="AN6" i="47"/>
  <c r="AJ6" i="47"/>
  <c r="AF6" i="47"/>
  <c r="AB6" i="47"/>
  <c r="X6" i="47"/>
  <c r="T6" i="47"/>
  <c r="P6" i="47"/>
  <c r="L6" i="47"/>
  <c r="CE6" i="47"/>
  <c r="BO6" i="47"/>
  <c r="BC6" i="47"/>
  <c r="AU6" i="47"/>
  <c r="AI6" i="47"/>
  <c r="W6" i="47"/>
  <c r="O6" i="47"/>
  <c r="CU5" i="47" l="1"/>
  <c r="CU115" i="47"/>
  <c r="DV104" i="65"/>
  <c r="DV108" i="65" s="1"/>
  <c r="DV115" i="65"/>
  <c r="DV115" i="71"/>
  <c r="DV104" i="71"/>
  <c r="DV108" i="71" s="1"/>
  <c r="DU108" i="71"/>
  <c r="DM55" i="71"/>
  <c r="DM59" i="71" s="1"/>
  <c r="DM61" i="71" s="1"/>
  <c r="DN40" i="71"/>
  <c r="DN41" i="71" s="1"/>
  <c r="DN44" i="71" s="1"/>
  <c r="DQ21" i="71"/>
  <c r="DQ23" i="71" s="1"/>
  <c r="DP27" i="71"/>
  <c r="DP24" i="71"/>
  <c r="DP25" i="71" s="1"/>
  <c r="DO52" i="71"/>
  <c r="DO43" i="71"/>
  <c r="DO28" i="71"/>
  <c r="DO50" i="71"/>
  <c r="DO58" i="71"/>
  <c r="DO57" i="71"/>
  <c r="DO39" i="71"/>
  <c r="DO36" i="71"/>
  <c r="DO37" i="71" s="1"/>
  <c r="DL73" i="71"/>
  <c r="DL75" i="71" s="1"/>
  <c r="DL87" i="71" s="1"/>
  <c r="DL63" i="71"/>
  <c r="DL64" i="71"/>
  <c r="DU56" i="71"/>
  <c r="DU54" i="71"/>
  <c r="DU51" i="71"/>
  <c r="DU48" i="71"/>
  <c r="DU53" i="71"/>
  <c r="DU42" i="71" s="1"/>
  <c r="DU35" i="71"/>
  <c r="DU49" i="71"/>
  <c r="DV72" i="71"/>
  <c r="DV71" i="71"/>
  <c r="DV74" i="71"/>
  <c r="DV6" i="71"/>
  <c r="DV5" i="71"/>
  <c r="DW3" i="71"/>
  <c r="DV22" i="71"/>
  <c r="DV6" i="65"/>
  <c r="DV5" i="65"/>
  <c r="DV22" i="65"/>
  <c r="DW3" i="65"/>
  <c r="K48" i="47"/>
  <c r="CU74" i="47"/>
  <c r="BQ53" i="47"/>
  <c r="BQ42" i="47" s="1"/>
  <c r="BQ51" i="47"/>
  <c r="BQ56" i="47"/>
  <c r="BY53" i="47"/>
  <c r="BY42" i="47" s="1"/>
  <c r="BY51" i="47"/>
  <c r="BY56" i="47"/>
  <c r="T56" i="47"/>
  <c r="T51" i="47"/>
  <c r="T57" i="47"/>
  <c r="T58" i="47"/>
  <c r="T55" i="47"/>
  <c r="T53" i="47"/>
  <c r="T42" i="47" s="1"/>
  <c r="AM53" i="47"/>
  <c r="AM42" i="47" s="1"/>
  <c r="AM56" i="47"/>
  <c r="AM51" i="47"/>
  <c r="BA53" i="47"/>
  <c r="BA42" i="47" s="1"/>
  <c r="BA51" i="47"/>
  <c r="BA56" i="47"/>
  <c r="AR53" i="47"/>
  <c r="AR42" i="47" s="1"/>
  <c r="AR51" i="47"/>
  <c r="AR56" i="47"/>
  <c r="AG56" i="47"/>
  <c r="AG51" i="47"/>
  <c r="AG53" i="47"/>
  <c r="AG42" i="47" s="1"/>
  <c r="BS53" i="47"/>
  <c r="BS42" i="47" s="1"/>
  <c r="BS51" i="47"/>
  <c r="BS56" i="47"/>
  <c r="AD53" i="47"/>
  <c r="AD42" i="47" s="1"/>
  <c r="AD56" i="47"/>
  <c r="AD51" i="47"/>
  <c r="L56" i="47"/>
  <c r="L51" i="47"/>
  <c r="L57" i="47"/>
  <c r="L58" i="47"/>
  <c r="L55" i="47"/>
  <c r="L53" i="47"/>
  <c r="L42" i="47" s="1"/>
  <c r="CH53" i="47"/>
  <c r="CH42" i="47" s="1"/>
  <c r="CH51" i="47"/>
  <c r="CH56" i="47"/>
  <c r="BE53" i="47"/>
  <c r="BE42" i="47" s="1"/>
  <c r="BE51" i="47"/>
  <c r="BE56" i="47"/>
  <c r="CN53" i="47"/>
  <c r="CN42" i="47" s="1"/>
  <c r="CN56" i="47"/>
  <c r="CN51" i="47"/>
  <c r="CF53" i="47"/>
  <c r="CF42" i="47" s="1"/>
  <c r="CF56" i="47"/>
  <c r="CF51" i="47"/>
  <c r="BX53" i="47"/>
  <c r="BX42" i="47" s="1"/>
  <c r="BX56" i="47"/>
  <c r="BX51" i="47"/>
  <c r="AP53" i="47"/>
  <c r="AP42" i="47" s="1"/>
  <c r="AP56" i="47"/>
  <c r="AP51" i="47"/>
  <c r="BD53" i="47"/>
  <c r="BD42" i="47" s="1"/>
  <c r="BD51" i="47"/>
  <c r="BD56" i="47"/>
  <c r="AK53" i="47"/>
  <c r="AK42" i="47" s="1"/>
  <c r="AK56" i="47"/>
  <c r="AK51" i="47"/>
  <c r="BN53" i="47"/>
  <c r="BN42" i="47" s="1"/>
  <c r="BN56" i="47"/>
  <c r="BN51" i="47"/>
  <c r="Q56" i="47"/>
  <c r="Q58" i="47"/>
  <c r="Q55" i="47"/>
  <c r="Q57" i="47"/>
  <c r="Q51" i="47"/>
  <c r="Q53" i="47"/>
  <c r="Q42" i="47" s="1"/>
  <c r="BK53" i="47"/>
  <c r="BK42" i="47" s="1"/>
  <c r="BK56" i="47"/>
  <c r="BK51" i="47"/>
  <c r="N53" i="47"/>
  <c r="N42" i="47" s="1"/>
  <c r="N58" i="47"/>
  <c r="N55" i="47"/>
  <c r="N56" i="47"/>
  <c r="N51" i="47"/>
  <c r="N57" i="47"/>
  <c r="K55" i="47"/>
  <c r="K51" i="47"/>
  <c r="K57" i="47"/>
  <c r="K49" i="47"/>
  <c r="K56" i="47"/>
  <c r="K53" i="47"/>
  <c r="K42" i="47" s="1"/>
  <c r="K58" i="47"/>
  <c r="CU22" i="47"/>
  <c r="BZ53" i="47"/>
  <c r="BZ42" i="47" s="1"/>
  <c r="BZ51" i="47"/>
  <c r="BZ56" i="47"/>
  <c r="S55" i="47"/>
  <c r="S56" i="47"/>
  <c r="S51" i="47"/>
  <c r="S57" i="47"/>
  <c r="S53" i="47"/>
  <c r="S42" i="47" s="1"/>
  <c r="S58" i="47"/>
  <c r="CG53" i="47"/>
  <c r="CG42" i="47" s="1"/>
  <c r="CG56" i="47"/>
  <c r="CG51" i="47"/>
  <c r="CM53" i="47"/>
  <c r="CM42" i="47" s="1"/>
  <c r="CM51" i="47"/>
  <c r="CM56" i="47"/>
  <c r="CE53" i="47"/>
  <c r="CE42" i="47" s="1"/>
  <c r="CE51" i="47"/>
  <c r="CE56" i="47"/>
  <c r="BW53" i="47"/>
  <c r="BW42" i="47" s="1"/>
  <c r="BW56" i="47"/>
  <c r="BW51" i="47"/>
  <c r="BL53" i="47"/>
  <c r="BL42" i="47" s="1"/>
  <c r="BL56" i="47"/>
  <c r="BL51" i="47"/>
  <c r="BR53" i="47"/>
  <c r="BR42" i="47" s="1"/>
  <c r="BR56" i="47"/>
  <c r="BR51" i="47"/>
  <c r="U57" i="47"/>
  <c r="U53" i="47"/>
  <c r="U42" i="47" s="1"/>
  <c r="U58" i="47"/>
  <c r="U55" i="47"/>
  <c r="U51" i="47"/>
  <c r="U56" i="47"/>
  <c r="AX53" i="47"/>
  <c r="AX42" i="47" s="1"/>
  <c r="AX56" i="47"/>
  <c r="AX51" i="47"/>
  <c r="AJ56" i="47"/>
  <c r="AJ51" i="47"/>
  <c r="AJ53" i="47"/>
  <c r="AJ42" i="47" s="1"/>
  <c r="AU53" i="47"/>
  <c r="AU42" i="47" s="1"/>
  <c r="AU51" i="47"/>
  <c r="AU56" i="47"/>
  <c r="AB56" i="47"/>
  <c r="AB51" i="47"/>
  <c r="AB53" i="47"/>
  <c r="AB42" i="47" s="1"/>
  <c r="W53" i="47"/>
  <c r="W42" i="47" s="1"/>
  <c r="W58" i="47"/>
  <c r="W55" i="47"/>
  <c r="W57" i="47"/>
  <c r="W56" i="47"/>
  <c r="W51" i="47"/>
  <c r="BC53" i="47"/>
  <c r="BC42" i="47" s="1"/>
  <c r="BC51" i="47"/>
  <c r="BC56" i="47"/>
  <c r="X55" i="47"/>
  <c r="X58" i="47"/>
  <c r="X56" i="47"/>
  <c r="X51" i="47"/>
  <c r="X57" i="47"/>
  <c r="X53" i="47"/>
  <c r="X42" i="47" s="1"/>
  <c r="CD53" i="47"/>
  <c r="CD42" i="47" s="1"/>
  <c r="CD51" i="47"/>
  <c r="CD56" i="47"/>
  <c r="BV53" i="47"/>
  <c r="BV42" i="47" s="1"/>
  <c r="BV51" i="47"/>
  <c r="BV56" i="47"/>
  <c r="P58" i="47"/>
  <c r="P55" i="47"/>
  <c r="P56" i="47"/>
  <c r="P51" i="47"/>
  <c r="P57" i="47"/>
  <c r="P53" i="47"/>
  <c r="P42" i="47" s="1"/>
  <c r="BB53" i="47"/>
  <c r="BB42" i="47" s="1"/>
  <c r="BB51" i="47"/>
  <c r="BB56" i="47"/>
  <c r="AV53" i="47"/>
  <c r="AV56" i="47"/>
  <c r="AV51" i="47"/>
  <c r="AH56" i="47"/>
  <c r="AH51" i="47"/>
  <c r="AH53" i="47"/>
  <c r="AH42" i="47" s="1"/>
  <c r="BG53" i="47"/>
  <c r="BG42" i="47" s="1"/>
  <c r="BG56" i="47"/>
  <c r="BG51" i="47"/>
  <c r="AE53" i="47"/>
  <c r="AE42" i="47" s="1"/>
  <c r="AE56" i="47"/>
  <c r="AE51" i="47"/>
  <c r="BI53" i="47"/>
  <c r="BI42" i="47" s="1"/>
  <c r="BI51" i="47"/>
  <c r="BI56" i="47"/>
  <c r="BP53" i="47"/>
  <c r="BP42" i="47" s="1"/>
  <c r="BP56" i="47"/>
  <c r="BP51" i="47"/>
  <c r="CO53" i="47"/>
  <c r="CO42" i="47" s="1"/>
  <c r="CO51" i="47"/>
  <c r="CO56" i="47"/>
  <c r="CC53" i="47"/>
  <c r="CC42" i="47" s="1"/>
  <c r="CC51" i="47"/>
  <c r="CC56" i="47"/>
  <c r="BU53" i="47"/>
  <c r="BU42" i="47" s="1"/>
  <c r="BU51" i="47"/>
  <c r="BU56" i="47"/>
  <c r="AO53" i="47"/>
  <c r="AO42" i="47" s="1"/>
  <c r="AO56" i="47"/>
  <c r="AO51" i="47"/>
  <c r="AL53" i="47"/>
  <c r="AL42" i="47" s="1"/>
  <c r="AL51" i="47"/>
  <c r="AL56" i="47"/>
  <c r="BO53" i="47"/>
  <c r="BO42" i="47" s="1"/>
  <c r="BO56" i="47"/>
  <c r="BO51" i="47"/>
  <c r="R58" i="47"/>
  <c r="R55" i="47"/>
  <c r="R57" i="47"/>
  <c r="R56" i="47"/>
  <c r="R51" i="47"/>
  <c r="R53" i="47"/>
  <c r="R42" i="47" s="1"/>
  <c r="AA56" i="47"/>
  <c r="AA51" i="47"/>
  <c r="AA53" i="47"/>
  <c r="AA42" i="47" s="1"/>
  <c r="O53" i="47"/>
  <c r="O42" i="47" s="1"/>
  <c r="O58" i="47"/>
  <c r="O55" i="47"/>
  <c r="O56" i="47"/>
  <c r="O51" i="47"/>
  <c r="O57" i="47"/>
  <c r="AS53" i="47"/>
  <c r="AS42" i="47" s="1"/>
  <c r="AS51" i="47"/>
  <c r="AS56" i="47"/>
  <c r="CP53" i="47"/>
  <c r="CP42" i="47" s="1"/>
  <c r="CP56" i="47"/>
  <c r="CP51" i="47"/>
  <c r="AT53" i="47"/>
  <c r="AT42" i="47" s="1"/>
  <c r="AT56" i="47"/>
  <c r="AT51" i="47"/>
  <c r="CT53" i="47"/>
  <c r="CT42" i="47" s="1"/>
  <c r="CT51" i="47"/>
  <c r="CT56" i="47"/>
  <c r="CS53" i="47"/>
  <c r="CS42" i="47" s="1"/>
  <c r="CS51" i="47"/>
  <c r="CS56" i="47"/>
  <c r="CR53" i="47"/>
  <c r="CR42" i="47" s="1"/>
  <c r="CR51" i="47"/>
  <c r="CR56" i="47"/>
  <c r="CJ53" i="47"/>
  <c r="CJ42" i="47" s="1"/>
  <c r="CJ51" i="47"/>
  <c r="CJ56" i="47"/>
  <c r="CB53" i="47"/>
  <c r="CB42" i="47" s="1"/>
  <c r="CB56" i="47"/>
  <c r="CB51" i="47"/>
  <c r="BT53" i="47"/>
  <c r="BT42" i="47" s="1"/>
  <c r="BT51" i="47"/>
  <c r="BT56" i="47"/>
  <c r="Y58" i="47"/>
  <c r="Y56" i="47"/>
  <c r="Y55" i="47"/>
  <c r="Y57" i="47"/>
  <c r="Y51" i="47"/>
  <c r="Y53" i="47"/>
  <c r="Y42" i="47" s="1"/>
  <c r="V53" i="47"/>
  <c r="V42" i="47" s="1"/>
  <c r="V58" i="47"/>
  <c r="V55" i="47"/>
  <c r="V56" i="47"/>
  <c r="V51" i="47"/>
  <c r="V57" i="47"/>
  <c r="AY53" i="47"/>
  <c r="AY42" i="47" s="1"/>
  <c r="AY56" i="47"/>
  <c r="AY51" i="47"/>
  <c r="AN53" i="47"/>
  <c r="AN42" i="47" s="1"/>
  <c r="AN51" i="47"/>
  <c r="AN56" i="47"/>
  <c r="BF53" i="47"/>
  <c r="BF42" i="47" s="1"/>
  <c r="BF56" i="47"/>
  <c r="BF51" i="47"/>
  <c r="AF56" i="47"/>
  <c r="AF51" i="47"/>
  <c r="AF53" i="47"/>
  <c r="AF42" i="47" s="1"/>
  <c r="AC53" i="47"/>
  <c r="AC42" i="47" s="1"/>
  <c r="AC51" i="47"/>
  <c r="AC56" i="47"/>
  <c r="AW53" i="47"/>
  <c r="AW42" i="47" s="1"/>
  <c r="AW51" i="47"/>
  <c r="AW56" i="47"/>
  <c r="CL53" i="47"/>
  <c r="CL42" i="47" s="1"/>
  <c r="CL51" i="47"/>
  <c r="CL56" i="47"/>
  <c r="CK53" i="47"/>
  <c r="CK42" i="47" s="1"/>
  <c r="CK51" i="47"/>
  <c r="CK56" i="47"/>
  <c r="CQ53" i="47"/>
  <c r="CQ42" i="47" s="1"/>
  <c r="CQ51" i="47"/>
  <c r="CQ56" i="47"/>
  <c r="CI53" i="47"/>
  <c r="CI42" i="47" s="1"/>
  <c r="CI51" i="47"/>
  <c r="CI56" i="47"/>
  <c r="CA53" i="47"/>
  <c r="CA42" i="47" s="1"/>
  <c r="CA51" i="47"/>
  <c r="CA56" i="47"/>
  <c r="AQ53" i="47"/>
  <c r="AQ42" i="47" s="1"/>
  <c r="AQ56" i="47"/>
  <c r="AQ51" i="47"/>
  <c r="BH53" i="47"/>
  <c r="BH42" i="47" s="1"/>
  <c r="BH51" i="47"/>
  <c r="BH56" i="47"/>
  <c r="AZ53" i="47"/>
  <c r="AZ42" i="47" s="1"/>
  <c r="AZ51" i="47"/>
  <c r="AZ56" i="47"/>
  <c r="AI56" i="47"/>
  <c r="AI51" i="47"/>
  <c r="AI53" i="47"/>
  <c r="AI42" i="47" s="1"/>
  <c r="BM53" i="47"/>
  <c r="BM42" i="47" s="1"/>
  <c r="BM56" i="47"/>
  <c r="BM51" i="47"/>
  <c r="Z56" i="47"/>
  <c r="Z51" i="47"/>
  <c r="Z53" i="47"/>
  <c r="Z42" i="47" s="1"/>
  <c r="BJ53" i="47"/>
  <c r="BJ42" i="47" s="1"/>
  <c r="BJ56" i="47"/>
  <c r="BJ51" i="47"/>
  <c r="M57" i="47"/>
  <c r="M53" i="47"/>
  <c r="M42" i="47" s="1"/>
  <c r="M58" i="47"/>
  <c r="M51" i="47"/>
  <c r="M55" i="47"/>
  <c r="M56" i="47"/>
  <c r="K35" i="47"/>
  <c r="V35" i="47"/>
  <c r="CU71" i="47"/>
  <c r="CU72" i="47"/>
  <c r="Y21" i="48"/>
  <c r="S21" i="48"/>
  <c r="CV3" i="47"/>
  <c r="CU6" i="47"/>
  <c r="U21" i="48"/>
  <c r="W21" i="48"/>
  <c r="CO49" i="47"/>
  <c r="CO48" i="47"/>
  <c r="CK48" i="47"/>
  <c r="CK49" i="47"/>
  <c r="CC49" i="47"/>
  <c r="CC48" i="47"/>
  <c r="CA48" i="47"/>
  <c r="CA49" i="47"/>
  <c r="BY48" i="47"/>
  <c r="BY49" i="47"/>
  <c r="BU48" i="47"/>
  <c r="BU49" i="47"/>
  <c r="BP49" i="47"/>
  <c r="BP48" i="47"/>
  <c r="P49" i="47"/>
  <c r="P48" i="47"/>
  <c r="P35" i="47"/>
  <c r="BC48" i="47"/>
  <c r="BC49" i="47"/>
  <c r="BR49" i="47"/>
  <c r="BR48" i="47"/>
  <c r="AZ49" i="47"/>
  <c r="AZ48" i="47"/>
  <c r="U49" i="47"/>
  <c r="U48" i="47"/>
  <c r="U35" i="47"/>
  <c r="AY48" i="47"/>
  <c r="AY49" i="47"/>
  <c r="BN48" i="47"/>
  <c r="BN49" i="47"/>
  <c r="AN49" i="47"/>
  <c r="AN48" i="47"/>
  <c r="Q49" i="47"/>
  <c r="Q48" i="47"/>
  <c r="Q35" i="47"/>
  <c r="BF49" i="47"/>
  <c r="BF48" i="47"/>
  <c r="BK48" i="47"/>
  <c r="BK49" i="47"/>
  <c r="AF49" i="47"/>
  <c r="AF48" i="47"/>
  <c r="N48" i="47"/>
  <c r="N49" i="47"/>
  <c r="N35" i="47"/>
  <c r="AC49" i="47"/>
  <c r="AC48" i="47"/>
  <c r="BZ48" i="47"/>
  <c r="BZ49" i="47"/>
  <c r="T49" i="47"/>
  <c r="T48" i="47"/>
  <c r="T35" i="47"/>
  <c r="AO48" i="47"/>
  <c r="AO49" i="47"/>
  <c r="AM48" i="47"/>
  <c r="AM49" i="47"/>
  <c r="BB49" i="47"/>
  <c r="BB48" i="47"/>
  <c r="BQ49" i="47"/>
  <c r="BQ48" i="47"/>
  <c r="AV49" i="47"/>
  <c r="AV48" i="47"/>
  <c r="AI48" i="47"/>
  <c r="AI49" i="47"/>
  <c r="AX49" i="47"/>
  <c r="AX48" i="47"/>
  <c r="BM49" i="47"/>
  <c r="BM48" i="47"/>
  <c r="AJ49" i="47"/>
  <c r="AJ48" i="47"/>
  <c r="Z49" i="47"/>
  <c r="Z48" i="47"/>
  <c r="AU48" i="47"/>
  <c r="AU49" i="47"/>
  <c r="BJ48" i="47"/>
  <c r="BJ49" i="47"/>
  <c r="AB49" i="47"/>
  <c r="AB48" i="47"/>
  <c r="M48" i="47"/>
  <c r="M49" i="47"/>
  <c r="M35" i="47"/>
  <c r="CT48" i="47"/>
  <c r="CT49" i="47"/>
  <c r="CR49" i="47"/>
  <c r="CR48" i="47"/>
  <c r="CP48" i="47"/>
  <c r="CP49" i="47"/>
  <c r="CN49" i="47"/>
  <c r="CN48" i="47"/>
  <c r="CL49" i="47"/>
  <c r="CL48" i="47"/>
  <c r="CJ49" i="47"/>
  <c r="CJ48" i="47"/>
  <c r="CH49" i="47"/>
  <c r="CH48" i="47"/>
  <c r="CF49" i="47"/>
  <c r="CF48" i="47"/>
  <c r="CD49" i="47"/>
  <c r="CD48" i="47"/>
  <c r="CB49" i="47"/>
  <c r="CB48" i="47"/>
  <c r="BX49" i="47"/>
  <c r="BX48" i="47"/>
  <c r="BV49" i="47"/>
  <c r="BV48" i="47"/>
  <c r="BT49" i="47"/>
  <c r="BT48" i="47"/>
  <c r="AP49" i="47"/>
  <c r="AP48" i="47"/>
  <c r="Y48" i="47"/>
  <c r="Y49" i="47"/>
  <c r="W48" i="47"/>
  <c r="W49" i="47"/>
  <c r="AL49" i="47"/>
  <c r="AL48" i="47"/>
  <c r="BA49" i="47"/>
  <c r="BA48" i="47"/>
  <c r="S48" i="47"/>
  <c r="S49" i="47"/>
  <c r="S35" i="47"/>
  <c r="AH48" i="47"/>
  <c r="AH49" i="47"/>
  <c r="AW49" i="47"/>
  <c r="AW48" i="47"/>
  <c r="BG48" i="47"/>
  <c r="BG49" i="47"/>
  <c r="BE48" i="47"/>
  <c r="BE49" i="47"/>
  <c r="AE48" i="47"/>
  <c r="AE49" i="47"/>
  <c r="AT48" i="47"/>
  <c r="AT49" i="47"/>
  <c r="BI49" i="47"/>
  <c r="BI48" i="47"/>
  <c r="X49" i="47"/>
  <c r="X48" i="47"/>
  <c r="CS49" i="47"/>
  <c r="CS48" i="47"/>
  <c r="CQ48" i="47"/>
  <c r="CQ49" i="47"/>
  <c r="CM48" i="47"/>
  <c r="CM49" i="47"/>
  <c r="CI48" i="47"/>
  <c r="CI49" i="47"/>
  <c r="CG49" i="47"/>
  <c r="CG48" i="47"/>
  <c r="CE48" i="47"/>
  <c r="CE49" i="47"/>
  <c r="BW48" i="47"/>
  <c r="BW49" i="47"/>
  <c r="AQ48" i="47"/>
  <c r="AQ49" i="47"/>
  <c r="BL49" i="47"/>
  <c r="BL48" i="47"/>
  <c r="BH49" i="47"/>
  <c r="BH48" i="47"/>
  <c r="BD49" i="47"/>
  <c r="BD48" i="47"/>
  <c r="V49" i="47"/>
  <c r="V48" i="47"/>
  <c r="AK49" i="47"/>
  <c r="AK48" i="47"/>
  <c r="BO48" i="47"/>
  <c r="BO49" i="47"/>
  <c r="AR49" i="47"/>
  <c r="AR48" i="47"/>
  <c r="R49" i="47"/>
  <c r="R48" i="47"/>
  <c r="R35" i="47"/>
  <c r="AG49" i="47"/>
  <c r="AG48" i="47"/>
  <c r="AA48" i="47"/>
  <c r="AA49" i="47"/>
  <c r="BS48" i="47"/>
  <c r="BS49" i="47"/>
  <c r="O48" i="47"/>
  <c r="O49" i="47"/>
  <c r="O35" i="47"/>
  <c r="AD48" i="47"/>
  <c r="AD49" i="47"/>
  <c r="AS48" i="47"/>
  <c r="AS49" i="47"/>
  <c r="L49" i="47"/>
  <c r="L48" i="47"/>
  <c r="L35" i="47"/>
  <c r="K23" i="47"/>
  <c r="CV5" i="47" l="1"/>
  <c r="CV115" i="47"/>
  <c r="DW104" i="65"/>
  <c r="DW108" i="65" s="1"/>
  <c r="DW115" i="65"/>
  <c r="DW115" i="71"/>
  <c r="DW104" i="71"/>
  <c r="W93" i="53"/>
  <c r="DN55" i="71"/>
  <c r="DN59" i="71" s="1"/>
  <c r="DN61" i="71" s="1"/>
  <c r="DM73" i="71"/>
  <c r="DM75" i="71" s="1"/>
  <c r="DM87" i="71" s="1"/>
  <c r="DM63" i="71"/>
  <c r="DM64" i="71"/>
  <c r="DW71" i="71"/>
  <c r="DW74" i="71"/>
  <c r="DW72" i="71"/>
  <c r="DW22" i="71"/>
  <c r="DW5" i="71"/>
  <c r="DW6" i="71"/>
  <c r="DX3" i="71"/>
  <c r="DR21" i="71"/>
  <c r="DR23" i="71" s="1"/>
  <c r="DQ27" i="71"/>
  <c r="DQ24" i="71"/>
  <c r="DQ25" i="71" s="1"/>
  <c r="DO40" i="71"/>
  <c r="DO41" i="71" s="1"/>
  <c r="DO44" i="71" s="1"/>
  <c r="DV56" i="71"/>
  <c r="DV54" i="71"/>
  <c r="DV53" i="71"/>
  <c r="DV42" i="71" s="1"/>
  <c r="DV48" i="71"/>
  <c r="DV51" i="71"/>
  <c r="DV49" i="71"/>
  <c r="DV35" i="71"/>
  <c r="DP52" i="71"/>
  <c r="DP50" i="71"/>
  <c r="DP43" i="71"/>
  <c r="DP28" i="71"/>
  <c r="DP58" i="71"/>
  <c r="DP57" i="71"/>
  <c r="DP36" i="71"/>
  <c r="DP37" i="71" s="1"/>
  <c r="DP39" i="71"/>
  <c r="W101" i="53"/>
  <c r="DW22" i="65"/>
  <c r="DX3" i="65"/>
  <c r="DW5" i="65"/>
  <c r="DW6" i="65"/>
  <c r="W94" i="53"/>
  <c r="W96" i="53"/>
  <c r="AV42" i="47"/>
  <c r="W98" i="53"/>
  <c r="CV74" i="47"/>
  <c r="CV22" i="47"/>
  <c r="CU53" i="47"/>
  <c r="CU42" i="47" s="1"/>
  <c r="CU51" i="47"/>
  <c r="CU56" i="47"/>
  <c r="K39" i="47"/>
  <c r="K36" i="47"/>
  <c r="K37" i="47" s="1"/>
  <c r="K40" i="47" s="1"/>
  <c r="L21" i="47"/>
  <c r="L36" i="47"/>
  <c r="L37" i="47" s="1"/>
  <c r="L39" i="47"/>
  <c r="S39" i="47"/>
  <c r="S36" i="47"/>
  <c r="S37" i="47" s="1"/>
  <c r="V36" i="47"/>
  <c r="V37" i="47" s="1"/>
  <c r="V39" i="47"/>
  <c r="Q36" i="47"/>
  <c r="Q37" i="47" s="1"/>
  <c r="Q39" i="47"/>
  <c r="O36" i="47"/>
  <c r="O37" i="47" s="1"/>
  <c r="O39" i="47"/>
  <c r="U36" i="47"/>
  <c r="U37" i="47" s="1"/>
  <c r="U39" i="47"/>
  <c r="P36" i="47"/>
  <c r="P37" i="47" s="1"/>
  <c r="P39" i="47"/>
  <c r="M39" i="47"/>
  <c r="M36" i="47"/>
  <c r="M37" i="47" s="1"/>
  <c r="R39" i="47"/>
  <c r="R36" i="47"/>
  <c r="R37" i="47" s="1"/>
  <c r="N36" i="47"/>
  <c r="N37" i="47" s="1"/>
  <c r="N39" i="47"/>
  <c r="T39" i="47"/>
  <c r="T36" i="47"/>
  <c r="T37" i="47" s="1"/>
  <c r="CV71" i="47"/>
  <c r="CV72" i="47"/>
  <c r="CU49" i="47"/>
  <c r="CU48" i="47"/>
  <c r="CW3" i="47"/>
  <c r="CV6" i="47"/>
  <c r="C17" i="47"/>
  <c r="E90" i="39"/>
  <c r="ES118" i="47" l="1"/>
  <c r="ER118" i="47"/>
  <c r="EJ118" i="47"/>
  <c r="EB118" i="47"/>
  <c r="DT118" i="47"/>
  <c r="DL118" i="47"/>
  <c r="DD118" i="47"/>
  <c r="CV118" i="47"/>
  <c r="CN118" i="47"/>
  <c r="CF118" i="47"/>
  <c r="BX118" i="47"/>
  <c r="BP118" i="47"/>
  <c r="BH118" i="47"/>
  <c r="AQ118" i="47"/>
  <c r="AI118" i="47"/>
  <c r="AA118" i="47"/>
  <c r="S118" i="47"/>
  <c r="L118" i="47"/>
  <c r="EQ118" i="47"/>
  <c r="EI118" i="47"/>
  <c r="EA118" i="47"/>
  <c r="DS118" i="47"/>
  <c r="DK118" i="47"/>
  <c r="DC118" i="47"/>
  <c r="CU118" i="47"/>
  <c r="CM118" i="47"/>
  <c r="CE118" i="47"/>
  <c r="BW118" i="47"/>
  <c r="BO118" i="47"/>
  <c r="BG118" i="47"/>
  <c r="AH118" i="47"/>
  <c r="Z118" i="47"/>
  <c r="R118" i="47"/>
  <c r="EX118" i="47"/>
  <c r="EP118" i="47"/>
  <c r="EH118" i="47"/>
  <c r="DZ118" i="47"/>
  <c r="DR118" i="47"/>
  <c r="DJ118" i="47"/>
  <c r="DB118" i="47"/>
  <c r="CT118" i="47"/>
  <c r="CL118" i="47"/>
  <c r="CD118" i="47"/>
  <c r="BV118" i="47"/>
  <c r="BN118" i="47"/>
  <c r="BF118" i="47"/>
  <c r="AO118" i="47"/>
  <c r="AG118" i="47"/>
  <c r="Y118" i="47"/>
  <c r="Q118" i="47"/>
  <c r="EW118" i="47"/>
  <c r="EO118" i="47"/>
  <c r="EG118" i="47"/>
  <c r="DY118" i="47"/>
  <c r="DQ118" i="47"/>
  <c r="DI118" i="47"/>
  <c r="DA118" i="47"/>
  <c r="CS118" i="47"/>
  <c r="CK118" i="47"/>
  <c r="CC118" i="47"/>
  <c r="BU118" i="47"/>
  <c r="BM118" i="47"/>
  <c r="BE118" i="47"/>
  <c r="AN118" i="47"/>
  <c r="AF118" i="47"/>
  <c r="X118" i="47"/>
  <c r="P118" i="47"/>
  <c r="EV118" i="47"/>
  <c r="EN118" i="47"/>
  <c r="EF118" i="47"/>
  <c r="DX118" i="47"/>
  <c r="DP118" i="47"/>
  <c r="DH118" i="47"/>
  <c r="CZ118" i="47"/>
  <c r="CR118" i="47"/>
  <c r="CJ118" i="47"/>
  <c r="CB118" i="47"/>
  <c r="BT118" i="47"/>
  <c r="BL118" i="47"/>
  <c r="BD118" i="47"/>
  <c r="AM118" i="47"/>
  <c r="AE118" i="47"/>
  <c r="W118" i="47"/>
  <c r="O118" i="47"/>
  <c r="ET118" i="47"/>
  <c r="EL118" i="47"/>
  <c r="ED118" i="47"/>
  <c r="DV118" i="47"/>
  <c r="DN118" i="47"/>
  <c r="DF118" i="47"/>
  <c r="CX118" i="47"/>
  <c r="CP118" i="47"/>
  <c r="CH118" i="47"/>
  <c r="BZ118" i="47"/>
  <c r="BR118" i="47"/>
  <c r="BJ118" i="47"/>
  <c r="BB118" i="47"/>
  <c r="AK118" i="47"/>
  <c r="AC118" i="47"/>
  <c r="U118" i="47"/>
  <c r="M118" i="47"/>
  <c r="EU118" i="47"/>
  <c r="DM118" i="47"/>
  <c r="CG118" i="47"/>
  <c r="BA118" i="47"/>
  <c r="T118" i="47"/>
  <c r="EU105" i="47"/>
  <c r="EM105" i="47"/>
  <c r="EE105" i="47"/>
  <c r="DW105" i="47"/>
  <c r="DO105" i="47"/>
  <c r="DG105" i="47"/>
  <c r="CY105" i="47"/>
  <c r="CQ105" i="47"/>
  <c r="CI105" i="47"/>
  <c r="CA105" i="47"/>
  <c r="BS105" i="47"/>
  <c r="BK105" i="47"/>
  <c r="BC105" i="47"/>
  <c r="AU105" i="47"/>
  <c r="AL105" i="47"/>
  <c r="AD105" i="47"/>
  <c r="V105" i="47"/>
  <c r="N105" i="47"/>
  <c r="EM118" i="47"/>
  <c r="DG118" i="47"/>
  <c r="CA118" i="47"/>
  <c r="AU118" i="47"/>
  <c r="N118" i="47"/>
  <c r="ET105" i="47"/>
  <c r="EL105" i="47"/>
  <c r="ED105" i="47"/>
  <c r="DV105" i="47"/>
  <c r="DN105" i="47"/>
  <c r="DF105" i="47"/>
  <c r="CX105" i="47"/>
  <c r="CP105" i="47"/>
  <c r="CH105" i="47"/>
  <c r="BZ105" i="47"/>
  <c r="BR105" i="47"/>
  <c r="BJ105" i="47"/>
  <c r="BB105" i="47"/>
  <c r="AK105" i="47"/>
  <c r="AC105" i="47"/>
  <c r="U105" i="47"/>
  <c r="M105" i="47"/>
  <c r="EK118" i="47"/>
  <c r="DE118" i="47"/>
  <c r="BY118" i="47"/>
  <c r="AR118" i="47"/>
  <c r="K118" i="47"/>
  <c r="ES105" i="47"/>
  <c r="EK105" i="47"/>
  <c r="EC105" i="47"/>
  <c r="DU105" i="47"/>
  <c r="DM105" i="47"/>
  <c r="DE105" i="47"/>
  <c r="CW105" i="47"/>
  <c r="CO105" i="47"/>
  <c r="CG105" i="47"/>
  <c r="BY105" i="47"/>
  <c r="BQ105" i="47"/>
  <c r="BI105" i="47"/>
  <c r="BA105" i="47"/>
  <c r="AR105" i="47"/>
  <c r="AJ105" i="47"/>
  <c r="AB105" i="47"/>
  <c r="T105" i="47"/>
  <c r="L105" i="47"/>
  <c r="EE118" i="47"/>
  <c r="CY118" i="47"/>
  <c r="BS118" i="47"/>
  <c r="AL118" i="47"/>
  <c r="ER105" i="47"/>
  <c r="EJ105" i="47"/>
  <c r="EB105" i="47"/>
  <c r="DT105" i="47"/>
  <c r="DL105" i="47"/>
  <c r="DD105" i="47"/>
  <c r="CV105" i="47"/>
  <c r="CN105" i="47"/>
  <c r="CF105" i="47"/>
  <c r="BX105" i="47"/>
  <c r="BP105" i="47"/>
  <c r="BH105" i="47"/>
  <c r="AQ105" i="47"/>
  <c r="EC118" i="47"/>
  <c r="CW118" i="47"/>
  <c r="BQ118" i="47"/>
  <c r="AJ118" i="47"/>
  <c r="EQ105" i="47"/>
  <c r="EI105" i="47"/>
  <c r="EA105" i="47"/>
  <c r="DS105" i="47"/>
  <c r="DK105" i="47"/>
  <c r="DC105" i="47"/>
  <c r="CU105" i="47"/>
  <c r="CM105" i="47"/>
  <c r="CE105" i="47"/>
  <c r="BW105" i="47"/>
  <c r="BO105" i="47"/>
  <c r="BG105" i="47"/>
  <c r="AH105" i="47"/>
  <c r="Z105" i="47"/>
  <c r="R105" i="47"/>
  <c r="DO118" i="47"/>
  <c r="CI118" i="47"/>
  <c r="BC118" i="47"/>
  <c r="V118" i="47"/>
  <c r="EV105" i="47"/>
  <c r="EN105" i="47"/>
  <c r="EF105" i="47"/>
  <c r="DX105" i="47"/>
  <c r="DP105" i="47"/>
  <c r="DH105" i="47"/>
  <c r="CZ105" i="47"/>
  <c r="CR105" i="47"/>
  <c r="CJ105" i="47"/>
  <c r="CB105" i="47"/>
  <c r="BT105" i="47"/>
  <c r="BL105" i="47"/>
  <c r="BD105" i="47"/>
  <c r="DW118" i="47"/>
  <c r="DZ105" i="47"/>
  <c r="CT105" i="47"/>
  <c r="BN105" i="47"/>
  <c r="AN105" i="47"/>
  <c r="X105" i="47"/>
  <c r="EX117" i="47"/>
  <c r="EP117" i="47"/>
  <c r="EH117" i="47"/>
  <c r="DZ117" i="47"/>
  <c r="DU118" i="47"/>
  <c r="DY105" i="47"/>
  <c r="CS105" i="47"/>
  <c r="BM105" i="47"/>
  <c r="AM105" i="47"/>
  <c r="W105" i="47"/>
  <c r="EW117" i="47"/>
  <c r="EO117" i="47"/>
  <c r="CQ118" i="47"/>
  <c r="EX105" i="47"/>
  <c r="DR105" i="47"/>
  <c r="CL105" i="47"/>
  <c r="BF105" i="47"/>
  <c r="AI105" i="47"/>
  <c r="S105" i="47"/>
  <c r="CO118" i="47"/>
  <c r="EW105" i="47"/>
  <c r="DQ105" i="47"/>
  <c r="CK105" i="47"/>
  <c r="BE105" i="47"/>
  <c r="AG105" i="47"/>
  <c r="Q105" i="47"/>
  <c r="BK118" i="47"/>
  <c r="EP105" i="47"/>
  <c r="DJ105" i="47"/>
  <c r="CD105" i="47"/>
  <c r="AF105" i="47"/>
  <c r="P105" i="47"/>
  <c r="ET117" i="47"/>
  <c r="EL117" i="47"/>
  <c r="ED117" i="47"/>
  <c r="DV117" i="47"/>
  <c r="AB118" i="47"/>
  <c r="EG105" i="47"/>
  <c r="DA105" i="47"/>
  <c r="BU105" i="47"/>
  <c r="AO105" i="47"/>
  <c r="Y105" i="47"/>
  <c r="BI118" i="47"/>
  <c r="EO105" i="47"/>
  <c r="AE105" i="47"/>
  <c r="EN117" i="47"/>
  <c r="EC117" i="47"/>
  <c r="DS117" i="47"/>
  <c r="DK117" i="47"/>
  <c r="DC117" i="47"/>
  <c r="CU117" i="47"/>
  <c r="CM117" i="47"/>
  <c r="CE117" i="47"/>
  <c r="BW117" i="47"/>
  <c r="BO117" i="47"/>
  <c r="BG117" i="47"/>
  <c r="AH117" i="47"/>
  <c r="Z117" i="47"/>
  <c r="R117" i="47"/>
  <c r="EW116" i="47"/>
  <c r="EO116" i="47"/>
  <c r="EG116" i="47"/>
  <c r="DY116" i="47"/>
  <c r="DQ116" i="47"/>
  <c r="DI116" i="47"/>
  <c r="DA116" i="47"/>
  <c r="CS116" i="47"/>
  <c r="CK116" i="47"/>
  <c r="CC116" i="47"/>
  <c r="BU116" i="47"/>
  <c r="BM116" i="47"/>
  <c r="BE116" i="47"/>
  <c r="AN116" i="47"/>
  <c r="AF116" i="47"/>
  <c r="X116" i="47"/>
  <c r="P116" i="47"/>
  <c r="Q117" i="47"/>
  <c r="DX116" i="47"/>
  <c r="CZ116" i="47"/>
  <c r="CJ116" i="47"/>
  <c r="BT116" i="47"/>
  <c r="BD116" i="47"/>
  <c r="AM116" i="47"/>
  <c r="W116" i="47"/>
  <c r="BR116" i="47"/>
  <c r="U116" i="47"/>
  <c r="DU116" i="47"/>
  <c r="CG116" i="47"/>
  <c r="AR116" i="47"/>
  <c r="DW117" i="47"/>
  <c r="DF117" i="47"/>
  <c r="CP117" i="47"/>
  <c r="BR117" i="47"/>
  <c r="BB117" i="47"/>
  <c r="AK117" i="47"/>
  <c r="M117" i="47"/>
  <c r="EJ116" i="47"/>
  <c r="DL116" i="47"/>
  <c r="CF116" i="47"/>
  <c r="AA116" i="47"/>
  <c r="AD118" i="47"/>
  <c r="EH105" i="47"/>
  <c r="AA105" i="47"/>
  <c r="EM117" i="47"/>
  <c r="EB117" i="47"/>
  <c r="DR117" i="47"/>
  <c r="DJ117" i="47"/>
  <c r="DB117" i="47"/>
  <c r="CT117" i="47"/>
  <c r="CL117" i="47"/>
  <c r="CD117" i="47"/>
  <c r="BV117" i="47"/>
  <c r="BN117" i="47"/>
  <c r="BF117" i="47"/>
  <c r="AO117" i="47"/>
  <c r="AG117" i="47"/>
  <c r="Y117" i="47"/>
  <c r="EV116" i="47"/>
  <c r="EN116" i="47"/>
  <c r="EF116" i="47"/>
  <c r="DP116" i="47"/>
  <c r="DH116" i="47"/>
  <c r="CR116" i="47"/>
  <c r="CB116" i="47"/>
  <c r="BL116" i="47"/>
  <c r="AE116" i="47"/>
  <c r="O116" i="47"/>
  <c r="EL116" i="47"/>
  <c r="DN116" i="47"/>
  <c r="CX116" i="47"/>
  <c r="CH116" i="47"/>
  <c r="BJ116" i="47"/>
  <c r="AK116" i="47"/>
  <c r="AC116" i="47"/>
  <c r="EK116" i="47"/>
  <c r="CO116" i="47"/>
  <c r="BA116" i="47"/>
  <c r="L116" i="47"/>
  <c r="EF117" i="47"/>
  <c r="DE117" i="47"/>
  <c r="CO117" i="47"/>
  <c r="CG117" i="47"/>
  <c r="BI117" i="47"/>
  <c r="BA117" i="47"/>
  <c r="AB117" i="47"/>
  <c r="L117" i="47"/>
  <c r="DK116" i="47"/>
  <c r="CU116" i="47"/>
  <c r="BW116" i="47"/>
  <c r="K116" i="47"/>
  <c r="DI105" i="47"/>
  <c r="O105" i="47"/>
  <c r="EK117" i="47"/>
  <c r="EA117" i="47"/>
  <c r="DQ117" i="47"/>
  <c r="DI117" i="47"/>
  <c r="DA117" i="47"/>
  <c r="CS117" i="47"/>
  <c r="CK117" i="47"/>
  <c r="CC117" i="47"/>
  <c r="BU117" i="47"/>
  <c r="BM117" i="47"/>
  <c r="BE117" i="47"/>
  <c r="AN117" i="47"/>
  <c r="AF117" i="47"/>
  <c r="X117" i="47"/>
  <c r="P117" i="47"/>
  <c r="EU116" i="47"/>
  <c r="EM116" i="47"/>
  <c r="EE116" i="47"/>
  <c r="DW116" i="47"/>
  <c r="DO116" i="47"/>
  <c r="DG116" i="47"/>
  <c r="CY116" i="47"/>
  <c r="CQ116" i="47"/>
  <c r="CI116" i="47"/>
  <c r="CA116" i="47"/>
  <c r="BS116" i="47"/>
  <c r="BK116" i="47"/>
  <c r="BC116" i="47"/>
  <c r="AU116" i="47"/>
  <c r="AL116" i="47"/>
  <c r="AD116" i="47"/>
  <c r="V116" i="47"/>
  <c r="N116" i="47"/>
  <c r="ET116" i="47"/>
  <c r="DF116" i="47"/>
  <c r="BZ116" i="47"/>
  <c r="M116" i="47"/>
  <c r="EC116" i="47"/>
  <c r="BY116" i="47"/>
  <c r="AJ116" i="47"/>
  <c r="EG117" i="47"/>
  <c r="U117" i="47"/>
  <c r="CV116" i="47"/>
  <c r="BP116" i="47"/>
  <c r="AI116" i="47"/>
  <c r="ER117" i="47"/>
  <c r="EQ116" i="47"/>
  <c r="BO116" i="47"/>
  <c r="DB105" i="47"/>
  <c r="K105" i="47"/>
  <c r="EV117" i="47"/>
  <c r="EJ117" i="47"/>
  <c r="DY117" i="47"/>
  <c r="DP117" i="47"/>
  <c r="DH117" i="47"/>
  <c r="CZ117" i="47"/>
  <c r="CR117" i="47"/>
  <c r="CJ117" i="47"/>
  <c r="CB117" i="47"/>
  <c r="BT117" i="47"/>
  <c r="BL117" i="47"/>
  <c r="BD117" i="47"/>
  <c r="AM117" i="47"/>
  <c r="AE117" i="47"/>
  <c r="W117" i="47"/>
  <c r="O117" i="47"/>
  <c r="ED116" i="47"/>
  <c r="DV116" i="47"/>
  <c r="CP116" i="47"/>
  <c r="BB116" i="47"/>
  <c r="DE116" i="47"/>
  <c r="BQ116" i="47"/>
  <c r="T116" i="47"/>
  <c r="DT116" i="47"/>
  <c r="DU117" i="47"/>
  <c r="CW117" i="47"/>
  <c r="BY117" i="47"/>
  <c r="AJ117" i="47"/>
  <c r="EA116" i="47"/>
  <c r="CM116" i="47"/>
  <c r="CC105" i="47"/>
  <c r="EU117" i="47"/>
  <c r="EI117" i="47"/>
  <c r="DX117" i="47"/>
  <c r="DO117" i="47"/>
  <c r="DG117" i="47"/>
  <c r="CY117" i="47"/>
  <c r="CQ117" i="47"/>
  <c r="CI117" i="47"/>
  <c r="CA117" i="47"/>
  <c r="BS117" i="47"/>
  <c r="BK117" i="47"/>
  <c r="BC117" i="47"/>
  <c r="AU117" i="47"/>
  <c r="AL117" i="47"/>
  <c r="AD117" i="47"/>
  <c r="V117" i="47"/>
  <c r="N117" i="47"/>
  <c r="ES116" i="47"/>
  <c r="DM116" i="47"/>
  <c r="CW116" i="47"/>
  <c r="BI116" i="47"/>
  <c r="AB116" i="47"/>
  <c r="BV105" i="47"/>
  <c r="ES117" i="47"/>
  <c r="DN117" i="47"/>
  <c r="CX117" i="47"/>
  <c r="CH117" i="47"/>
  <c r="BJ117" i="47"/>
  <c r="AC117" i="47"/>
  <c r="ER116" i="47"/>
  <c r="EB116" i="47"/>
  <c r="DD116" i="47"/>
  <c r="BX116" i="47"/>
  <c r="BH116" i="47"/>
  <c r="AQ116" i="47"/>
  <c r="S116" i="47"/>
  <c r="DM117" i="47"/>
  <c r="BQ117" i="47"/>
  <c r="AR117" i="47"/>
  <c r="T117" i="47"/>
  <c r="EI116" i="47"/>
  <c r="DC116" i="47"/>
  <c r="CE116" i="47"/>
  <c r="BG116" i="47"/>
  <c r="AH116" i="47"/>
  <c r="Z116" i="47"/>
  <c r="EQ117" i="47"/>
  <c r="EE117" i="47"/>
  <c r="DT117" i="47"/>
  <c r="DL117" i="47"/>
  <c r="DD117" i="47"/>
  <c r="CV117" i="47"/>
  <c r="CN117" i="47"/>
  <c r="CF117" i="47"/>
  <c r="BX117" i="47"/>
  <c r="BP117" i="47"/>
  <c r="BH117" i="47"/>
  <c r="AQ117" i="47"/>
  <c r="AI117" i="47"/>
  <c r="AA117" i="47"/>
  <c r="S117" i="47"/>
  <c r="EX116" i="47"/>
  <c r="EP116" i="47"/>
  <c r="EH116" i="47"/>
  <c r="DZ116" i="47"/>
  <c r="DR116" i="47"/>
  <c r="DJ116" i="47"/>
  <c r="DB116" i="47"/>
  <c r="CT116" i="47"/>
  <c r="CL116" i="47"/>
  <c r="CD116" i="47"/>
  <c r="BV116" i="47"/>
  <c r="BN116" i="47"/>
  <c r="BF116" i="47"/>
  <c r="AO116" i="47"/>
  <c r="AG116" i="47"/>
  <c r="Y116" i="47"/>
  <c r="Q116" i="47"/>
  <c r="BZ117" i="47"/>
  <c r="CN116" i="47"/>
  <c r="K117" i="47"/>
  <c r="DS116" i="47"/>
  <c r="R116" i="47"/>
  <c r="CW5" i="47"/>
  <c r="CW104" i="47"/>
  <c r="CW115" i="47"/>
  <c r="CR104" i="47"/>
  <c r="P104" i="47"/>
  <c r="X104" i="47"/>
  <c r="AF104" i="47"/>
  <c r="BC104" i="47"/>
  <c r="BK104" i="47"/>
  <c r="BS104" i="47"/>
  <c r="CA104" i="47"/>
  <c r="CI104" i="47"/>
  <c r="CQ104" i="47"/>
  <c r="AM104" i="47"/>
  <c r="Q104" i="47"/>
  <c r="Y104" i="47"/>
  <c r="AG104" i="47"/>
  <c r="BA104" i="47"/>
  <c r="BP104" i="47"/>
  <c r="O104" i="47"/>
  <c r="CS104" i="47"/>
  <c r="R104" i="47"/>
  <c r="Z104" i="47"/>
  <c r="AH104" i="47"/>
  <c r="BD104" i="47"/>
  <c r="BH104" i="47"/>
  <c r="BL104" i="47"/>
  <c r="BT104" i="47"/>
  <c r="BX104" i="47"/>
  <c r="CB104" i="47"/>
  <c r="CF104" i="47"/>
  <c r="CJ104" i="47"/>
  <c r="CN104" i="47"/>
  <c r="CO104" i="47"/>
  <c r="CE104" i="47"/>
  <c r="K104" i="47"/>
  <c r="S104" i="47"/>
  <c r="AA104" i="47"/>
  <c r="AI104" i="47"/>
  <c r="BI104" i="47"/>
  <c r="BQ104" i="47"/>
  <c r="CG104" i="47"/>
  <c r="BW104" i="47"/>
  <c r="L104" i="47"/>
  <c r="T104" i="47"/>
  <c r="AB104" i="47"/>
  <c r="AJ104" i="47"/>
  <c r="BE104" i="47"/>
  <c r="BM104" i="47"/>
  <c r="BU104" i="47"/>
  <c r="BY104" i="47"/>
  <c r="CC104" i="47"/>
  <c r="CK104" i="47"/>
  <c r="W104" i="47"/>
  <c r="M104" i="47"/>
  <c r="U104" i="47"/>
  <c r="AC104" i="47"/>
  <c r="AK104" i="47"/>
  <c r="BF104" i="47"/>
  <c r="BJ104" i="47"/>
  <c r="BN104" i="47"/>
  <c r="BV104" i="47"/>
  <c r="BZ104" i="47"/>
  <c r="CD104" i="47"/>
  <c r="CL104" i="47"/>
  <c r="BG104" i="47"/>
  <c r="CM104" i="47"/>
  <c r="N104" i="47"/>
  <c r="V104" i="47"/>
  <c r="AD104" i="47"/>
  <c r="AL104" i="47"/>
  <c r="BB104" i="47"/>
  <c r="BR104" i="47"/>
  <c r="CH104" i="47"/>
  <c r="CP104" i="47"/>
  <c r="AE104" i="47"/>
  <c r="BO104" i="47"/>
  <c r="CT104" i="47"/>
  <c r="CU104" i="47"/>
  <c r="CV104" i="47"/>
  <c r="DX104" i="65"/>
  <c r="DX108" i="65" s="1"/>
  <c r="DX115" i="65"/>
  <c r="DX115" i="71"/>
  <c r="DX104" i="71"/>
  <c r="DX108" i="71" s="1"/>
  <c r="DW108" i="71"/>
  <c r="Y98" i="53"/>
  <c r="Y101" i="53"/>
  <c r="Y94" i="53"/>
  <c r="Y96" i="53"/>
  <c r="Y93" i="53"/>
  <c r="DN73" i="71"/>
  <c r="DN75" i="71" s="1"/>
  <c r="DN87" i="71" s="1"/>
  <c r="DN63" i="71"/>
  <c r="DN64" i="71"/>
  <c r="DQ43" i="71"/>
  <c r="DQ50" i="71"/>
  <c r="DQ52" i="71"/>
  <c r="DQ28" i="71"/>
  <c r="DQ57" i="71"/>
  <c r="DQ58" i="71"/>
  <c r="DQ39" i="71"/>
  <c r="DQ36" i="71"/>
  <c r="DQ37" i="71" s="1"/>
  <c r="DR27" i="71"/>
  <c r="DS21" i="71"/>
  <c r="DS23" i="71" s="1"/>
  <c r="DR24" i="71"/>
  <c r="DR25" i="71" s="1"/>
  <c r="DP40" i="71"/>
  <c r="DP41" i="71" s="1"/>
  <c r="DP44" i="71" s="1"/>
  <c r="DX74" i="71"/>
  <c r="DX72" i="71"/>
  <c r="DX71" i="71"/>
  <c r="DX22" i="71"/>
  <c r="DX5" i="71"/>
  <c r="DX6" i="71"/>
  <c r="DY3" i="71"/>
  <c r="DO55" i="71"/>
  <c r="DO59" i="71" s="1"/>
  <c r="DO61" i="71" s="1"/>
  <c r="DW56" i="71"/>
  <c r="DW54" i="71"/>
  <c r="DW53" i="71"/>
  <c r="DW42" i="71" s="1"/>
  <c r="DW48" i="71"/>
  <c r="DW49" i="71"/>
  <c r="DW51" i="71"/>
  <c r="DW35" i="71"/>
  <c r="DX22" i="65"/>
  <c r="DY3" i="65"/>
  <c r="DX6" i="65"/>
  <c r="DX5" i="65"/>
  <c r="CW74" i="47"/>
  <c r="CV53" i="47"/>
  <c r="CV42" i="47" s="1"/>
  <c r="CV51" i="47"/>
  <c r="CV56" i="47"/>
  <c r="CW22" i="47"/>
  <c r="M40" i="47"/>
  <c r="T40" i="47"/>
  <c r="CW71" i="47"/>
  <c r="CW72" i="47"/>
  <c r="CV48" i="47"/>
  <c r="CV49" i="47"/>
  <c r="CX3" i="47"/>
  <c r="CW6" i="47"/>
  <c r="L23" i="47"/>
  <c r="M21" i="47" s="1"/>
  <c r="U40" i="47"/>
  <c r="Q40" i="47"/>
  <c r="S40" i="47"/>
  <c r="P40" i="47"/>
  <c r="N40" i="47"/>
  <c r="V40" i="47"/>
  <c r="R40" i="47"/>
  <c r="O40" i="47"/>
  <c r="CI108" i="47" l="1"/>
  <c r="AH108" i="47"/>
  <c r="Q108" i="47"/>
  <c r="N108" i="47"/>
  <c r="BR108" i="47"/>
  <c r="BS108" i="47"/>
  <c r="CD108" i="47"/>
  <c r="BG108" i="47"/>
  <c r="CT108" i="47"/>
  <c r="CR108" i="47"/>
  <c r="V108" i="47"/>
  <c r="M108" i="47"/>
  <c r="CB108" i="47"/>
  <c r="AA108" i="47"/>
  <c r="BO108" i="47"/>
  <c r="BQ108" i="47"/>
  <c r="BZ108" i="47"/>
  <c r="K108" i="47"/>
  <c r="L108" i="47"/>
  <c r="AD108" i="47"/>
  <c r="S108" i="47"/>
  <c r="AI108" i="47"/>
  <c r="Y108" i="47"/>
  <c r="CQ108" i="47"/>
  <c r="CW108" i="47"/>
  <c r="BF108" i="47"/>
  <c r="BV108" i="47"/>
  <c r="BH108" i="47"/>
  <c r="BW108" i="47"/>
  <c r="CH108" i="47"/>
  <c r="CC108" i="47"/>
  <c r="BY108" i="47"/>
  <c r="U108" i="47"/>
  <c r="AL108" i="47"/>
  <c r="CV108" i="47"/>
  <c r="BK108" i="47"/>
  <c r="BX108" i="47"/>
  <c r="CS108" i="47"/>
  <c r="CU108" i="47"/>
  <c r="CF108" i="47"/>
  <c r="O108" i="47"/>
  <c r="AF108" i="47"/>
  <c r="BE108" i="47"/>
  <c r="BM108" i="47"/>
  <c r="Z108" i="47"/>
  <c r="CO108" i="47"/>
  <c r="AK108" i="47"/>
  <c r="AB108" i="47"/>
  <c r="BU108" i="47"/>
  <c r="P108" i="47"/>
  <c r="AG108" i="47"/>
  <c r="AM108" i="47"/>
  <c r="BL108" i="47"/>
  <c r="R108" i="47"/>
  <c r="CE108" i="47"/>
  <c r="BP108" i="47"/>
  <c r="T108" i="47"/>
  <c r="CG108" i="47"/>
  <c r="AC108" i="47"/>
  <c r="CP108" i="47"/>
  <c r="CL108" i="47"/>
  <c r="BT108" i="47"/>
  <c r="CJ108" i="47"/>
  <c r="AE108" i="47"/>
  <c r="CN108" i="47"/>
  <c r="W108" i="47"/>
  <c r="BD108" i="47"/>
  <c r="X108" i="47"/>
  <c r="BN108" i="47"/>
  <c r="BI108" i="47"/>
  <c r="CK108" i="47"/>
  <c r="AJ108" i="47"/>
  <c r="BJ108" i="47"/>
  <c r="CX5" i="47"/>
  <c r="CX104" i="47"/>
  <c r="CX108" i="47" s="1"/>
  <c r="CX115" i="47"/>
  <c r="CM108" i="47"/>
  <c r="CA108" i="47"/>
  <c r="DY104" i="65"/>
  <c r="DY108" i="65" s="1"/>
  <c r="DY115" i="65"/>
  <c r="DY115" i="71"/>
  <c r="DY104" i="71"/>
  <c r="DY108" i="71" s="1"/>
  <c r="DP55" i="71"/>
  <c r="DP59" i="71" s="1"/>
  <c r="DP61" i="71" s="1"/>
  <c r="DO63" i="71"/>
  <c r="DO73" i="71"/>
  <c r="DO75" i="71" s="1"/>
  <c r="DO87" i="71" s="1"/>
  <c r="DO64" i="71"/>
  <c r="DT21" i="71"/>
  <c r="DT23" i="71" s="1"/>
  <c r="DS27" i="71"/>
  <c r="DS24" i="71"/>
  <c r="DS25" i="71" s="1"/>
  <c r="DR52" i="71"/>
  <c r="DR50" i="71"/>
  <c r="DR28" i="71"/>
  <c r="DR43" i="71"/>
  <c r="DR57" i="71"/>
  <c r="DR58" i="71"/>
  <c r="DR36" i="71"/>
  <c r="DR37" i="71" s="1"/>
  <c r="DR39" i="71"/>
  <c r="DX56" i="71"/>
  <c r="DX54" i="71"/>
  <c r="DX53" i="71"/>
  <c r="DX42" i="71" s="1"/>
  <c r="DX49" i="71"/>
  <c r="DX51" i="71"/>
  <c r="DX48" i="71"/>
  <c r="DX35" i="71"/>
  <c r="DQ40" i="71"/>
  <c r="DQ41" i="71" s="1"/>
  <c r="DQ44" i="71" s="1"/>
  <c r="DY74" i="71"/>
  <c r="DY72" i="71"/>
  <c r="DY71" i="71"/>
  <c r="DY22" i="71"/>
  <c r="DY6" i="71"/>
  <c r="DZ3" i="71"/>
  <c r="DY5" i="71"/>
  <c r="DY6" i="65"/>
  <c r="DY5" i="65"/>
  <c r="DZ3" i="65"/>
  <c r="DY22" i="65"/>
  <c r="CX74" i="47"/>
  <c r="CW53" i="47"/>
  <c r="CW42" i="47" s="1"/>
  <c r="CW56" i="47"/>
  <c r="CW51" i="47"/>
  <c r="CX22" i="47"/>
  <c r="L40" i="47"/>
  <c r="L41" i="47" s="1"/>
  <c r="CX71" i="47"/>
  <c r="CX72" i="47"/>
  <c r="CW49" i="47"/>
  <c r="CW48" i="47"/>
  <c r="CY3" i="47"/>
  <c r="CX6" i="47"/>
  <c r="M23" i="47"/>
  <c r="N21" i="47" s="1"/>
  <c r="Q41" i="47"/>
  <c r="S41" i="47"/>
  <c r="P41" i="47"/>
  <c r="R41" i="47"/>
  <c r="M41" i="47"/>
  <c r="N41" i="47"/>
  <c r="U41" i="47"/>
  <c r="T41" i="47"/>
  <c r="V41" i="47"/>
  <c r="O41" i="47"/>
  <c r="CY5" i="47" l="1"/>
  <c r="CY115" i="47"/>
  <c r="CY104" i="47"/>
  <c r="CY108" i="47" s="1"/>
  <c r="DZ115" i="65"/>
  <c r="DZ104" i="65"/>
  <c r="DZ108" i="65" s="1"/>
  <c r="DZ104" i="71"/>
  <c r="DZ108" i="71" s="1"/>
  <c r="DZ115" i="71"/>
  <c r="DQ55" i="71"/>
  <c r="DQ59" i="71" s="1"/>
  <c r="DQ61" i="71" s="1"/>
  <c r="DP73" i="71"/>
  <c r="DP75" i="71" s="1"/>
  <c r="DP87" i="71" s="1"/>
  <c r="DP63" i="71"/>
  <c r="DP64" i="71"/>
  <c r="DZ74" i="71"/>
  <c r="DZ72" i="71"/>
  <c r="DZ71" i="71"/>
  <c r="DZ6" i="71"/>
  <c r="DZ5" i="71"/>
  <c r="DZ22" i="71"/>
  <c r="EA3" i="71"/>
  <c r="DS52" i="71"/>
  <c r="DS50" i="71"/>
  <c r="DS43" i="71"/>
  <c r="DS28" i="71"/>
  <c r="DS57" i="71"/>
  <c r="DS58" i="71"/>
  <c r="DS39" i="71"/>
  <c r="DS36" i="71"/>
  <c r="DS37" i="71" s="1"/>
  <c r="DT27" i="71"/>
  <c r="DU21" i="71"/>
  <c r="DU23" i="71" s="1"/>
  <c r="DT24" i="71"/>
  <c r="DT25" i="71" s="1"/>
  <c r="DR40" i="71"/>
  <c r="DR41" i="71" s="1"/>
  <c r="DR44" i="71" s="1"/>
  <c r="DY56" i="71"/>
  <c r="DY54" i="71"/>
  <c r="DY53" i="71"/>
  <c r="DY42" i="71" s="1"/>
  <c r="DY49" i="71"/>
  <c r="DY48" i="71"/>
  <c r="DY35" i="71"/>
  <c r="DY51" i="71"/>
  <c r="DZ22" i="65"/>
  <c r="EA3" i="65"/>
  <c r="DZ6" i="65"/>
  <c r="DZ5" i="65"/>
  <c r="CY74" i="47"/>
  <c r="CX53" i="47"/>
  <c r="CX42" i="47" s="1"/>
  <c r="CX56" i="47"/>
  <c r="CX51" i="47"/>
  <c r="CY22" i="47"/>
  <c r="CY71" i="47"/>
  <c r="CY72" i="47"/>
  <c r="CZ3" i="47"/>
  <c r="CY6" i="47"/>
  <c r="CX49" i="47"/>
  <c r="CX48" i="47"/>
  <c r="N23" i="47"/>
  <c r="O21" i="47" s="1"/>
  <c r="CZ5" i="47" l="1"/>
  <c r="CZ115" i="47"/>
  <c r="CZ104" i="47"/>
  <c r="CZ108" i="47" s="1"/>
  <c r="EA115" i="65"/>
  <c r="EA104" i="65"/>
  <c r="EA108" i="65" s="1"/>
  <c r="EA115" i="71"/>
  <c r="EA104" i="71"/>
  <c r="EA108" i="71" s="1"/>
  <c r="DR55" i="71"/>
  <c r="DR59" i="71" s="1"/>
  <c r="DR61" i="71" s="1"/>
  <c r="DQ73" i="71"/>
  <c r="DQ75" i="71" s="1"/>
  <c r="DQ87" i="71" s="1"/>
  <c r="DQ63" i="71"/>
  <c r="DQ64" i="71"/>
  <c r="DU27" i="71"/>
  <c r="DV21" i="71"/>
  <c r="DV23" i="71" s="1"/>
  <c r="DU24" i="71"/>
  <c r="DU25" i="71" s="1"/>
  <c r="EA74" i="71"/>
  <c r="EA72" i="71"/>
  <c r="EA71" i="71"/>
  <c r="EA22" i="71"/>
  <c r="EA6" i="71"/>
  <c r="EB3" i="71"/>
  <c r="EA5" i="71"/>
  <c r="DT52" i="71"/>
  <c r="DT50" i="71"/>
  <c r="DT28" i="71"/>
  <c r="DT43" i="71"/>
  <c r="DT58" i="71"/>
  <c r="DT57" i="71"/>
  <c r="DT39" i="71"/>
  <c r="DT36" i="71"/>
  <c r="DT37" i="71" s="1"/>
  <c r="DZ56" i="71"/>
  <c r="DZ53" i="71"/>
  <c r="DZ42" i="71" s="1"/>
  <c r="DZ48" i="71"/>
  <c r="DZ54" i="71"/>
  <c r="DZ51" i="71"/>
  <c r="DZ49" i="71"/>
  <c r="DZ35" i="71"/>
  <c r="DS40" i="71"/>
  <c r="DS41" i="71" s="1"/>
  <c r="DS44" i="71" s="1"/>
  <c r="EA22" i="65"/>
  <c r="EB3" i="65"/>
  <c r="EA6" i="65"/>
  <c r="EA5" i="65"/>
  <c r="CZ74" i="47"/>
  <c r="CY53" i="47"/>
  <c r="CY42" i="47" s="1"/>
  <c r="CY56" i="47"/>
  <c r="CY51" i="47"/>
  <c r="CZ22" i="47"/>
  <c r="CZ72" i="47"/>
  <c r="CZ71" i="47"/>
  <c r="CY48" i="47"/>
  <c r="CY49" i="47"/>
  <c r="DA3" i="47"/>
  <c r="CZ6" i="47"/>
  <c r="O23" i="47"/>
  <c r="DA5" i="47" l="1"/>
  <c r="DA115" i="47"/>
  <c r="DA104" i="47"/>
  <c r="DA108" i="47" s="1"/>
  <c r="EB115" i="65"/>
  <c r="EB104" i="65"/>
  <c r="EB108" i="65" s="1"/>
  <c r="EB115" i="71"/>
  <c r="EB104" i="71"/>
  <c r="EB108" i="71" s="1"/>
  <c r="DS55" i="71"/>
  <c r="DS59" i="71" s="1"/>
  <c r="DS61" i="71" s="1"/>
  <c r="EB72" i="71"/>
  <c r="EB71" i="71"/>
  <c r="EB74" i="71"/>
  <c r="EB6" i="71"/>
  <c r="EC3" i="71"/>
  <c r="EB5" i="71"/>
  <c r="EB22" i="71"/>
  <c r="DT40" i="71"/>
  <c r="DT41" i="71" s="1"/>
  <c r="DT44" i="71" s="1"/>
  <c r="DV27" i="71"/>
  <c r="DW21" i="71"/>
  <c r="DW23" i="71" s="1"/>
  <c r="DV24" i="71"/>
  <c r="DV25" i="71" s="1"/>
  <c r="DU43" i="71"/>
  <c r="DU50" i="71"/>
  <c r="DU52" i="71"/>
  <c r="DU28" i="71"/>
  <c r="DU58" i="71"/>
  <c r="DU57" i="71"/>
  <c r="DU36" i="71"/>
  <c r="DU37" i="71" s="1"/>
  <c r="DU39" i="71"/>
  <c r="EA53" i="71"/>
  <c r="EA42" i="71" s="1"/>
  <c r="EA56" i="71"/>
  <c r="EA54" i="71"/>
  <c r="EA49" i="71"/>
  <c r="EA35" i="71"/>
  <c r="EA48" i="71"/>
  <c r="EA51" i="71"/>
  <c r="DR73" i="71"/>
  <c r="DR75" i="71" s="1"/>
  <c r="DR87" i="71" s="1"/>
  <c r="DR63" i="71"/>
  <c r="DR64" i="71"/>
  <c r="EB22" i="65"/>
  <c r="EC3" i="65"/>
  <c r="EB6" i="65"/>
  <c r="EB5" i="65"/>
  <c r="DA74" i="47"/>
  <c r="CZ53" i="47"/>
  <c r="CZ42" i="47" s="1"/>
  <c r="CZ51" i="47"/>
  <c r="CZ56" i="47"/>
  <c r="DA22" i="47"/>
  <c r="DA72" i="47"/>
  <c r="DA71" i="47"/>
  <c r="P21" i="47"/>
  <c r="P23" i="47" s="1"/>
  <c r="Q21" i="47" s="1"/>
  <c r="CZ49" i="47"/>
  <c r="CZ48" i="47"/>
  <c r="DB3" i="47"/>
  <c r="DA6" i="47"/>
  <c r="DB5" i="47" l="1"/>
  <c r="DB104" i="47"/>
  <c r="DB108" i="47" s="1"/>
  <c r="DB115" i="47"/>
  <c r="EC104" i="65"/>
  <c r="EC108" i="65" s="1"/>
  <c r="EC115" i="65"/>
  <c r="EC104" i="71"/>
  <c r="EC108" i="71" s="1"/>
  <c r="EC115" i="71"/>
  <c r="DV50" i="71"/>
  <c r="DV52" i="71"/>
  <c r="DV28" i="71"/>
  <c r="DV43" i="71"/>
  <c r="DV58" i="71"/>
  <c r="DV57" i="71"/>
  <c r="DV39" i="71"/>
  <c r="DV36" i="71"/>
  <c r="DV37" i="71" s="1"/>
  <c r="DU40" i="71"/>
  <c r="DU41" i="71" s="1"/>
  <c r="DU44" i="71" s="1"/>
  <c r="EB51" i="71"/>
  <c r="EB54" i="71"/>
  <c r="EB53" i="71"/>
  <c r="EB42" i="71" s="1"/>
  <c r="EB49" i="71"/>
  <c r="EB56" i="71"/>
  <c r="EB35" i="71"/>
  <c r="EB48" i="71"/>
  <c r="DT55" i="71"/>
  <c r="DT59" i="71" s="1"/>
  <c r="DT61" i="71" s="1"/>
  <c r="DW27" i="71"/>
  <c r="DX21" i="71"/>
  <c r="DX23" i="71" s="1"/>
  <c r="DW24" i="71"/>
  <c r="DW25" i="71" s="1"/>
  <c r="EC72" i="71"/>
  <c r="EC74" i="71"/>
  <c r="EC71" i="71"/>
  <c r="EC22" i="71"/>
  <c r="EC6" i="71"/>
  <c r="ED3" i="71"/>
  <c r="EC5" i="71"/>
  <c r="DS73" i="71"/>
  <c r="DS75" i="71" s="1"/>
  <c r="DS87" i="71" s="1"/>
  <c r="DS63" i="71"/>
  <c r="DS64" i="71"/>
  <c r="EC22" i="65"/>
  <c r="ED3" i="65"/>
  <c r="EC6" i="65"/>
  <c r="EC5" i="65"/>
  <c r="DB74" i="47"/>
  <c r="DB22" i="47"/>
  <c r="DA53" i="47"/>
  <c r="DA42" i="47" s="1"/>
  <c r="DA56" i="47"/>
  <c r="DA51" i="47"/>
  <c r="DB71" i="47"/>
  <c r="DB72" i="47"/>
  <c r="DA49" i="47"/>
  <c r="DA48" i="47"/>
  <c r="DC3" i="47"/>
  <c r="DB6" i="47"/>
  <c r="Q23" i="47"/>
  <c r="R21" i="47" s="1"/>
  <c r="C9" i="47"/>
  <c r="DC5" i="47" l="1"/>
  <c r="DC104" i="47"/>
  <c r="DC108" i="47" s="1"/>
  <c r="DC115" i="47"/>
  <c r="ED104" i="65"/>
  <c r="ED108" i="65" s="1"/>
  <c r="ED115" i="65"/>
  <c r="ED115" i="71"/>
  <c r="ED104" i="71"/>
  <c r="ED108" i="71" s="1"/>
  <c r="DT73" i="71"/>
  <c r="DT75" i="71" s="1"/>
  <c r="DT87" i="71" s="1"/>
  <c r="DT63" i="71"/>
  <c r="DT64" i="71"/>
  <c r="DU55" i="71"/>
  <c r="DU59" i="71" s="1"/>
  <c r="DU61" i="71" s="1"/>
  <c r="DW50" i="71"/>
  <c r="DW28" i="71"/>
  <c r="DW43" i="71"/>
  <c r="DW52" i="71"/>
  <c r="DW57" i="71"/>
  <c r="DW58" i="71"/>
  <c r="DW36" i="71"/>
  <c r="DW37" i="71" s="1"/>
  <c r="DW39" i="71"/>
  <c r="EC56" i="71"/>
  <c r="EC53" i="71"/>
  <c r="EC42" i="71" s="1"/>
  <c r="EC49" i="71"/>
  <c r="EC54" i="71"/>
  <c r="EC51" i="71"/>
  <c r="EC35" i="71"/>
  <c r="EC48" i="71"/>
  <c r="ED74" i="71"/>
  <c r="ED72" i="71"/>
  <c r="ED71" i="71"/>
  <c r="ED6" i="71"/>
  <c r="ED5" i="71"/>
  <c r="EE3" i="71"/>
  <c r="ED22" i="71"/>
  <c r="DY21" i="71"/>
  <c r="DY23" i="71" s="1"/>
  <c r="DX27" i="71"/>
  <c r="DX24" i="71"/>
  <c r="DX25" i="71" s="1"/>
  <c r="DV40" i="71"/>
  <c r="DV41" i="71" s="1"/>
  <c r="DV44" i="71" s="1"/>
  <c r="ED6" i="65"/>
  <c r="ED5" i="65"/>
  <c r="ED22" i="65"/>
  <c r="EE3" i="65"/>
  <c r="N71" i="39"/>
  <c r="N52" i="39"/>
  <c r="H25" i="39"/>
  <c r="U31" i="53" s="1"/>
  <c r="Q34" i="72" s="1"/>
  <c r="F6" i="50"/>
  <c r="R13" i="51"/>
  <c r="P13" i="51"/>
  <c r="U108" i="53" s="1"/>
  <c r="DC74" i="47"/>
  <c r="DB53" i="47"/>
  <c r="DB42" i="47" s="1"/>
  <c r="DB56" i="47"/>
  <c r="DB51" i="47"/>
  <c r="DC22" i="47"/>
  <c r="K24" i="47"/>
  <c r="K25" i="47" s="1"/>
  <c r="K27" i="47"/>
  <c r="DC72" i="47"/>
  <c r="DC71" i="47"/>
  <c r="O27" i="47"/>
  <c r="F58" i="47"/>
  <c r="DB48" i="47"/>
  <c r="DB49" i="47"/>
  <c r="DD3" i="47"/>
  <c r="DC6" i="47"/>
  <c r="R23" i="47"/>
  <c r="R27" i="47" s="1"/>
  <c r="Q24" i="47"/>
  <c r="Q25" i="47" s="1"/>
  <c r="L27" i="47"/>
  <c r="M27" i="47"/>
  <c r="N27" i="47"/>
  <c r="P27" i="47"/>
  <c r="Q27" i="47"/>
  <c r="M60" i="48"/>
  <c r="L24" i="47"/>
  <c r="L25" i="47" s="1"/>
  <c r="M24" i="47"/>
  <c r="M25" i="47" s="1"/>
  <c r="N24" i="47"/>
  <c r="N25" i="47" s="1"/>
  <c r="O24" i="47"/>
  <c r="O25" i="47" s="1"/>
  <c r="P24" i="47"/>
  <c r="P25" i="47" s="1"/>
  <c r="N93" i="39"/>
  <c r="N80" i="39"/>
  <c r="N78" i="39"/>
  <c r="N92" i="39"/>
  <c r="N79" i="39"/>
  <c r="DD5" i="47" l="1"/>
  <c r="DD104" i="47"/>
  <c r="DD108" i="47" s="1"/>
  <c r="DD115" i="47"/>
  <c r="EE104" i="65"/>
  <c r="EE108" i="65" s="1"/>
  <c r="EE115" i="65"/>
  <c r="EE115" i="71"/>
  <c r="EE104" i="71"/>
  <c r="DX52" i="71"/>
  <c r="DX43" i="71"/>
  <c r="DX50" i="71"/>
  <c r="DX28" i="71"/>
  <c r="DX58" i="71"/>
  <c r="DX57" i="71"/>
  <c r="DX39" i="71"/>
  <c r="DX36" i="71"/>
  <c r="DX37" i="71" s="1"/>
  <c r="DW40" i="71"/>
  <c r="DW41" i="71" s="1"/>
  <c r="DW44" i="71" s="1"/>
  <c r="DZ21" i="71"/>
  <c r="DZ23" i="71" s="1"/>
  <c r="DY27" i="71"/>
  <c r="DY24" i="71"/>
  <c r="DY25" i="71" s="1"/>
  <c r="DV55" i="71"/>
  <c r="DV59" i="71" s="1"/>
  <c r="DV61" i="71" s="1"/>
  <c r="EE71" i="71"/>
  <c r="EE72" i="71"/>
  <c r="EE74" i="71"/>
  <c r="EE5" i="71"/>
  <c r="EE22" i="71"/>
  <c r="EF3" i="71"/>
  <c r="EE6" i="71"/>
  <c r="DU73" i="71"/>
  <c r="DU75" i="71" s="1"/>
  <c r="DU87" i="71" s="1"/>
  <c r="DU63" i="71"/>
  <c r="DU64" i="71"/>
  <c r="ED54" i="71"/>
  <c r="ED56" i="71"/>
  <c r="ED53" i="71"/>
  <c r="ED42" i="71" s="1"/>
  <c r="ED48" i="71"/>
  <c r="ED49" i="71"/>
  <c r="ED51" i="71"/>
  <c r="ED35" i="71"/>
  <c r="EE22" i="65"/>
  <c r="EF3" i="65"/>
  <c r="EE5" i="65"/>
  <c r="EE6" i="65"/>
  <c r="C15" i="47"/>
  <c r="AZ22" i="47" s="1"/>
  <c r="AX22" i="47"/>
  <c r="M18" i="50"/>
  <c r="M8" i="50"/>
  <c r="M9" i="50"/>
  <c r="M14" i="50"/>
  <c r="M11" i="50"/>
  <c r="M12" i="50"/>
  <c r="M13" i="50"/>
  <c r="M10" i="50"/>
  <c r="DD74" i="47"/>
  <c r="Z22" i="47"/>
  <c r="AA22" i="47"/>
  <c r="Y22" i="47"/>
  <c r="AC22" i="47"/>
  <c r="AE22" i="47"/>
  <c r="AF22" i="47"/>
  <c r="AD22" i="47"/>
  <c r="AB22" i="47"/>
  <c r="N50" i="47"/>
  <c r="N52" i="47"/>
  <c r="DD22" i="47"/>
  <c r="K52" i="47"/>
  <c r="K50" i="47"/>
  <c r="P50" i="47"/>
  <c r="P52" i="47"/>
  <c r="M52" i="47"/>
  <c r="M50" i="47"/>
  <c r="R50" i="47"/>
  <c r="R52" i="47"/>
  <c r="L52" i="47"/>
  <c r="L50" i="47"/>
  <c r="Q50" i="47"/>
  <c r="Q52" i="47"/>
  <c r="DC53" i="47"/>
  <c r="DC42" i="47" s="1"/>
  <c r="DC56" i="47"/>
  <c r="DC51" i="47"/>
  <c r="O50" i="47"/>
  <c r="O52" i="47"/>
  <c r="K28" i="47"/>
  <c r="AV22" i="47"/>
  <c r="AU22" i="47"/>
  <c r="R28" i="47"/>
  <c r="Q28" i="47"/>
  <c r="L28" i="47"/>
  <c r="O28" i="47"/>
  <c r="N28" i="47"/>
  <c r="M28" i="47"/>
  <c r="P28" i="47"/>
  <c r="O38" i="48"/>
  <c r="DD71" i="47"/>
  <c r="DD72" i="47"/>
  <c r="R24" i="47"/>
  <c r="R25" i="47" s="1"/>
  <c r="DC49" i="47"/>
  <c r="DC48" i="47"/>
  <c r="DE3" i="47"/>
  <c r="DD6" i="47"/>
  <c r="S21" i="47"/>
  <c r="S23" i="47" s="1"/>
  <c r="S27" i="47" s="1"/>
  <c r="F35" i="47"/>
  <c r="F36" i="47"/>
  <c r="AW22" i="47" l="1"/>
  <c r="DE5" i="47"/>
  <c r="DE104" i="47"/>
  <c r="DE108" i="47" s="1"/>
  <c r="DE115" i="47"/>
  <c r="EF104" i="65"/>
  <c r="EF115" i="65"/>
  <c r="EE108" i="71"/>
  <c r="EF115" i="71"/>
  <c r="EF104" i="71"/>
  <c r="EF108" i="71" s="1"/>
  <c r="AH22" i="47"/>
  <c r="AG22" i="47"/>
  <c r="AI22" i="47"/>
  <c r="DV63" i="71"/>
  <c r="DV73" i="71"/>
  <c r="DV75" i="71" s="1"/>
  <c r="DV87" i="71" s="1"/>
  <c r="DV64" i="71"/>
  <c r="DW55" i="71"/>
  <c r="DW59" i="71" s="1"/>
  <c r="DW61" i="71" s="1"/>
  <c r="EF74" i="71"/>
  <c r="EF72" i="71"/>
  <c r="EF71" i="71"/>
  <c r="EF22" i="71"/>
  <c r="EF5" i="71"/>
  <c r="EF6" i="71"/>
  <c r="EG3" i="71"/>
  <c r="EE54" i="71"/>
  <c r="EE51" i="71"/>
  <c r="EE56" i="71"/>
  <c r="EE48" i="71"/>
  <c r="EE53" i="71"/>
  <c r="EE42" i="71" s="1"/>
  <c r="EE49" i="71"/>
  <c r="EE35" i="71"/>
  <c r="DX40" i="71"/>
  <c r="DX41" i="71" s="1"/>
  <c r="DX44" i="71" s="1"/>
  <c r="DZ27" i="71"/>
  <c r="EA21" i="71"/>
  <c r="EA23" i="71" s="1"/>
  <c r="DZ24" i="71"/>
  <c r="DZ25" i="71" s="1"/>
  <c r="DY43" i="71"/>
  <c r="DY50" i="71"/>
  <c r="DY52" i="71"/>
  <c r="DY28" i="71"/>
  <c r="DY58" i="71"/>
  <c r="DY57" i="71"/>
  <c r="DY36" i="71"/>
  <c r="DY37" i="71" s="1"/>
  <c r="DY39" i="71"/>
  <c r="EF22" i="65"/>
  <c r="EG3" i="65"/>
  <c r="EF6" i="65"/>
  <c r="EF5" i="65"/>
  <c r="AQ22" i="47"/>
  <c r="AY22" i="47"/>
  <c r="AJ22" i="47"/>
  <c r="AS22" i="47"/>
  <c r="AN22" i="47"/>
  <c r="AL22" i="47"/>
  <c r="AR22" i="47"/>
  <c r="AK22" i="47"/>
  <c r="AT22" i="47"/>
  <c r="AP22" i="47"/>
  <c r="AO22" i="47"/>
  <c r="AM22" i="47"/>
  <c r="M21" i="50"/>
  <c r="K41" i="48" s="1"/>
  <c r="DE74" i="47"/>
  <c r="DD53" i="47"/>
  <c r="DD42" i="47" s="1"/>
  <c r="DD51" i="47"/>
  <c r="DD56" i="47"/>
  <c r="S52" i="47"/>
  <c r="S50" i="47"/>
  <c r="DE22" i="47"/>
  <c r="F37" i="47"/>
  <c r="S28" i="47"/>
  <c r="DE71" i="47"/>
  <c r="DE72" i="47"/>
  <c r="AH35" i="47"/>
  <c r="W35" i="47"/>
  <c r="AC35" i="47"/>
  <c r="Z35" i="47"/>
  <c r="AB35" i="47"/>
  <c r="AG35" i="47"/>
  <c r="AF35" i="47"/>
  <c r="Y35" i="47"/>
  <c r="AA35" i="47"/>
  <c r="X35" i="47"/>
  <c r="AD35" i="47"/>
  <c r="AE35" i="47"/>
  <c r="DD49" i="47"/>
  <c r="DD48" i="47"/>
  <c r="DF3" i="47"/>
  <c r="DE6" i="47"/>
  <c r="T21" i="47"/>
  <c r="T23" i="47" s="1"/>
  <c r="T27" i="47" s="1"/>
  <c r="S24" i="47"/>
  <c r="S25" i="47" s="1"/>
  <c r="BS35" i="47"/>
  <c r="BC35" i="47"/>
  <c r="BN35" i="47"/>
  <c r="CW35" i="47"/>
  <c r="CG35" i="47"/>
  <c r="BQ35" i="47"/>
  <c r="BA35" i="47"/>
  <c r="AK35" i="47"/>
  <c r="CR35" i="47"/>
  <c r="CB35" i="47"/>
  <c r="BL35" i="47"/>
  <c r="AV35" i="47"/>
  <c r="AI35" i="47"/>
  <c r="BO35" i="47"/>
  <c r="CU35" i="47"/>
  <c r="CT35" i="47"/>
  <c r="BB35" i="47"/>
  <c r="CH35" i="47"/>
  <c r="BK35" i="47"/>
  <c r="AM35" i="47"/>
  <c r="CL35" i="47"/>
  <c r="CO35" i="47"/>
  <c r="BI35" i="47"/>
  <c r="CZ35" i="47"/>
  <c r="BT35" i="47"/>
  <c r="AN35" i="47"/>
  <c r="AL35" i="47"/>
  <c r="CX35" i="47"/>
  <c r="CY35" i="47"/>
  <c r="BF35" i="47"/>
  <c r="CK35" i="47"/>
  <c r="BE35" i="47"/>
  <c r="CV35" i="47"/>
  <c r="BP35" i="47"/>
  <c r="AZ35" i="47"/>
  <c r="BG35" i="47"/>
  <c r="AT35" i="47"/>
  <c r="CQ35" i="47"/>
  <c r="CI35" i="47"/>
  <c r="CD35" i="47"/>
  <c r="CS35" i="47"/>
  <c r="CC35" i="47"/>
  <c r="BM35" i="47"/>
  <c r="AW35" i="47"/>
  <c r="DD35" i="47"/>
  <c r="CN35" i="47"/>
  <c r="BX35" i="47"/>
  <c r="BH35" i="47"/>
  <c r="AR35" i="47"/>
  <c r="AQ35" i="47"/>
  <c r="BW35" i="47"/>
  <c r="DC35" i="47"/>
  <c r="BJ35" i="47"/>
  <c r="CP35" i="47"/>
  <c r="AU35" i="47"/>
  <c r="AP35" i="47"/>
  <c r="BY35" i="47"/>
  <c r="AS35" i="47"/>
  <c r="CJ35" i="47"/>
  <c r="BD35" i="47"/>
  <c r="AY35" i="47"/>
  <c r="CE35" i="47"/>
  <c r="AX35" i="47"/>
  <c r="BR35" i="47"/>
  <c r="CA35" i="47"/>
  <c r="DB35" i="47"/>
  <c r="DA35" i="47"/>
  <c r="BU35" i="47"/>
  <c r="AO35" i="47"/>
  <c r="CF35" i="47"/>
  <c r="AJ35" i="47"/>
  <c r="CM35" i="47"/>
  <c r="BV35" i="47"/>
  <c r="BZ35" i="47"/>
  <c r="M34" i="48"/>
  <c r="F39" i="47"/>
  <c r="Y86" i="53" l="1"/>
  <c r="DF5" i="47"/>
  <c r="DF115" i="47"/>
  <c r="DF104" i="47"/>
  <c r="DF108" i="47" s="1"/>
  <c r="EG104" i="65"/>
  <c r="EG108" i="65" s="1"/>
  <c r="EG115" i="65"/>
  <c r="EF108" i="65"/>
  <c r="EG115" i="71"/>
  <c r="EG104" i="71"/>
  <c r="EG108" i="71" s="1"/>
  <c r="Y85" i="53"/>
  <c r="G7" i="52"/>
  <c r="G8" i="52" s="1"/>
  <c r="G9" i="52" s="1"/>
  <c r="DX55" i="71"/>
  <c r="DX59" i="71" s="1"/>
  <c r="DX61" i="71" s="1"/>
  <c r="DW63" i="71"/>
  <c r="DW73" i="71"/>
  <c r="DW75" i="71" s="1"/>
  <c r="DW87" i="71" s="1"/>
  <c r="DW64" i="71"/>
  <c r="DY40" i="71"/>
  <c r="DY41" i="71" s="1"/>
  <c r="DY44" i="71" s="1"/>
  <c r="EB21" i="71"/>
  <c r="EB23" i="71" s="1"/>
  <c r="EA27" i="71"/>
  <c r="EA24" i="71"/>
  <c r="EA25" i="71" s="1"/>
  <c r="EG74" i="71"/>
  <c r="EG71" i="71"/>
  <c r="EG72" i="71"/>
  <c r="EG22" i="71"/>
  <c r="EG5" i="71"/>
  <c r="EG6" i="71"/>
  <c r="EH3" i="71"/>
  <c r="DZ52" i="71"/>
  <c r="DZ50" i="71"/>
  <c r="DZ43" i="71"/>
  <c r="DZ28" i="71"/>
  <c r="DZ57" i="71"/>
  <c r="DZ58" i="71"/>
  <c r="DZ36" i="71"/>
  <c r="DZ37" i="71" s="1"/>
  <c r="DZ39" i="71"/>
  <c r="EF54" i="71"/>
  <c r="EF56" i="71"/>
  <c r="EF53" i="71"/>
  <c r="EF42" i="71" s="1"/>
  <c r="EF49" i="71"/>
  <c r="EF51" i="71"/>
  <c r="EF48" i="71"/>
  <c r="EF35" i="71"/>
  <c r="EG6" i="65"/>
  <c r="EG5" i="65"/>
  <c r="EH3" i="65"/>
  <c r="EG22" i="65"/>
  <c r="K42" i="48"/>
  <c r="K53" i="48" s="1"/>
  <c r="S100" i="53" s="1"/>
  <c r="S91" i="53"/>
  <c r="W88" i="53"/>
  <c r="M23" i="50"/>
  <c r="DF74" i="47"/>
  <c r="T52" i="47"/>
  <c r="T50" i="47"/>
  <c r="DF22" i="47"/>
  <c r="DE53" i="47"/>
  <c r="DE42" i="47" s="1"/>
  <c r="DE51" i="47"/>
  <c r="DE56" i="47"/>
  <c r="W36" i="47"/>
  <c r="W37" i="47" s="1"/>
  <c r="W39" i="47"/>
  <c r="X36" i="47"/>
  <c r="X37" i="47" s="1"/>
  <c r="X39" i="47"/>
  <c r="T28" i="47"/>
  <c r="DE35" i="47"/>
  <c r="DF71" i="47"/>
  <c r="DF72" i="47"/>
  <c r="DG3" i="47"/>
  <c r="DF6" i="47"/>
  <c r="DE49" i="47"/>
  <c r="DE48" i="47"/>
  <c r="T24" i="47"/>
  <c r="T25" i="47" s="1"/>
  <c r="U21" i="47"/>
  <c r="U23" i="47" s="1"/>
  <c r="M37" i="48"/>
  <c r="F40" i="47"/>
  <c r="F41" i="47" s="1"/>
  <c r="M35" i="48"/>
  <c r="DG5" i="47" l="1"/>
  <c r="DG115" i="47"/>
  <c r="DG104" i="47"/>
  <c r="DG108" i="47" s="1"/>
  <c r="EH115" i="65"/>
  <c r="EH104" i="65"/>
  <c r="EH108" i="65" s="1"/>
  <c r="EH104" i="71"/>
  <c r="EH108" i="71" s="1"/>
  <c r="EH115" i="71"/>
  <c r="DX63" i="71"/>
  <c r="DX73" i="71"/>
  <c r="DX75" i="71" s="1"/>
  <c r="DX87" i="71" s="1"/>
  <c r="DX64" i="71"/>
  <c r="EA52" i="71"/>
  <c r="EA43" i="71"/>
  <c r="EA50" i="71"/>
  <c r="EA28" i="71"/>
  <c r="EA57" i="71"/>
  <c r="EA58" i="71"/>
  <c r="EA36" i="71"/>
  <c r="EA37" i="71" s="1"/>
  <c r="EA39" i="71"/>
  <c r="DY55" i="71"/>
  <c r="DY59" i="71" s="1"/>
  <c r="DY61" i="71" s="1"/>
  <c r="DZ40" i="71"/>
  <c r="DZ41" i="71" s="1"/>
  <c r="DZ44" i="71" s="1"/>
  <c r="EH74" i="71"/>
  <c r="EH72" i="71"/>
  <c r="EH71" i="71"/>
  <c r="EH6" i="71"/>
  <c r="EH5" i="71"/>
  <c r="EH22" i="71"/>
  <c r="EI3" i="71"/>
  <c r="EB27" i="71"/>
  <c r="EC21" i="71"/>
  <c r="EC23" i="71" s="1"/>
  <c r="EB24" i="71"/>
  <c r="EB25" i="71" s="1"/>
  <c r="EG56" i="71"/>
  <c r="EG54" i="71"/>
  <c r="EG53" i="71"/>
  <c r="EG42" i="71" s="1"/>
  <c r="EG51" i="71"/>
  <c r="EG48" i="71"/>
  <c r="EG35" i="71"/>
  <c r="EG49" i="71"/>
  <c r="EH22" i="65"/>
  <c r="EI3" i="65"/>
  <c r="EH6" i="65"/>
  <c r="EH5" i="65"/>
  <c r="U91" i="53"/>
  <c r="S92" i="53"/>
  <c r="G10" i="52"/>
  <c r="G11" i="52" s="1"/>
  <c r="G17" i="52" s="1"/>
  <c r="F43" i="47"/>
  <c r="F44" i="47" s="1"/>
  <c r="O53" i="48"/>
  <c r="O41" i="48"/>
  <c r="M41" i="48"/>
  <c r="DG74" i="47"/>
  <c r="DF53" i="47"/>
  <c r="DF42" i="47" s="1"/>
  <c r="DF51" i="47"/>
  <c r="DF56" i="47"/>
  <c r="DG22" i="47"/>
  <c r="O52" i="48"/>
  <c r="DG72" i="47"/>
  <c r="DG71" i="47"/>
  <c r="DH3" i="47"/>
  <c r="DG6" i="47"/>
  <c r="DF48" i="47"/>
  <c r="DF49" i="47"/>
  <c r="DF35" i="47"/>
  <c r="U27" i="47"/>
  <c r="V21" i="47"/>
  <c r="V23" i="47" s="1"/>
  <c r="V27" i="47" s="1"/>
  <c r="U24" i="47"/>
  <c r="U25" i="47" s="1"/>
  <c r="M38" i="48"/>
  <c r="DH5" i="47" l="1"/>
  <c r="DH115" i="47"/>
  <c r="DH104" i="47"/>
  <c r="DH108" i="47" s="1"/>
  <c r="EI115" i="65"/>
  <c r="EI104" i="65"/>
  <c r="EI108" i="65" s="1"/>
  <c r="EI115" i="71"/>
  <c r="EI104" i="71"/>
  <c r="EI108" i="71" s="1"/>
  <c r="DY73" i="71"/>
  <c r="DY75" i="71" s="1"/>
  <c r="DY87" i="71" s="1"/>
  <c r="DY63" i="71"/>
  <c r="DY64" i="71"/>
  <c r="DZ55" i="71"/>
  <c r="DZ59" i="71" s="1"/>
  <c r="DZ61" i="71" s="1"/>
  <c r="EH53" i="71"/>
  <c r="EH42" i="71" s="1"/>
  <c r="EH56" i="71"/>
  <c r="EH48" i="71"/>
  <c r="EH54" i="71"/>
  <c r="EH35" i="71"/>
  <c r="EH51" i="71"/>
  <c r="EH49" i="71"/>
  <c r="EB50" i="71"/>
  <c r="EB52" i="71"/>
  <c r="EB43" i="71"/>
  <c r="EB28" i="71"/>
  <c r="EB57" i="71"/>
  <c r="EB58" i="71"/>
  <c r="EB39" i="71"/>
  <c r="EB36" i="71"/>
  <c r="EB37" i="71" s="1"/>
  <c r="EA40" i="71"/>
  <c r="EA41" i="71" s="1"/>
  <c r="EA44" i="71" s="1"/>
  <c r="EI74" i="71"/>
  <c r="EI71" i="71"/>
  <c r="EI72" i="71"/>
  <c r="EI22" i="71"/>
  <c r="EI5" i="71"/>
  <c r="EJ3" i="71"/>
  <c r="EI6" i="71"/>
  <c r="EC27" i="71"/>
  <c r="ED21" i="71"/>
  <c r="ED23" i="71" s="1"/>
  <c r="EC24" i="71"/>
  <c r="EC25" i="71" s="1"/>
  <c r="EI22" i="65"/>
  <c r="EJ3" i="65"/>
  <c r="EI6" i="65"/>
  <c r="EI5" i="65"/>
  <c r="U43" i="47"/>
  <c r="U44" i="47" s="1"/>
  <c r="U100" i="53"/>
  <c r="G18" i="52"/>
  <c r="G19" i="52" s="1"/>
  <c r="G21" i="52" s="1"/>
  <c r="V43" i="47"/>
  <c r="V44" i="47" s="1"/>
  <c r="O42" i="48"/>
  <c r="M53" i="48"/>
  <c r="F55" i="47"/>
  <c r="Q43" i="47"/>
  <c r="Q44" i="47" s="1"/>
  <c r="P43" i="47"/>
  <c r="P44" i="47" s="1"/>
  <c r="N43" i="47"/>
  <c r="N44" i="47" s="1"/>
  <c r="R43" i="47"/>
  <c r="R44" i="47" s="1"/>
  <c r="K43" i="47"/>
  <c r="O43" i="47"/>
  <c r="O44" i="47" s="1"/>
  <c r="M43" i="47"/>
  <c r="M44" i="47" s="1"/>
  <c r="L43" i="47"/>
  <c r="L44" i="47" s="1"/>
  <c r="S43" i="47"/>
  <c r="S44" i="47" s="1"/>
  <c r="T43" i="47"/>
  <c r="T44" i="47" s="1"/>
  <c r="DH74" i="47"/>
  <c r="DG53" i="47"/>
  <c r="DG42" i="47" s="1"/>
  <c r="DG56" i="47"/>
  <c r="DG51" i="47"/>
  <c r="U52" i="47"/>
  <c r="U50" i="47"/>
  <c r="DH22" i="47"/>
  <c r="V50" i="47"/>
  <c r="V52" i="47"/>
  <c r="U28" i="47"/>
  <c r="V28" i="47"/>
  <c r="DH72" i="47"/>
  <c r="DH71" i="47"/>
  <c r="K41" i="47"/>
  <c r="DG49" i="47"/>
  <c r="DG48" i="47"/>
  <c r="DG35" i="47"/>
  <c r="DI3" i="47"/>
  <c r="DH6" i="47"/>
  <c r="W21" i="47"/>
  <c r="W23" i="47" s="1"/>
  <c r="V24" i="47"/>
  <c r="V25" i="47" s="1"/>
  <c r="M39" i="48"/>
  <c r="DI5" i="47" l="1"/>
  <c r="DI115" i="47"/>
  <c r="DI104" i="47"/>
  <c r="DI108" i="47" s="1"/>
  <c r="EJ115" i="65"/>
  <c r="EJ104" i="65"/>
  <c r="EJ108" i="65" s="1"/>
  <c r="EJ115" i="71"/>
  <c r="EJ104" i="71"/>
  <c r="EJ108" i="71" s="1"/>
  <c r="DZ73" i="71"/>
  <c r="DZ75" i="71" s="1"/>
  <c r="DZ87" i="71" s="1"/>
  <c r="DZ63" i="71"/>
  <c r="DZ64" i="71"/>
  <c r="EJ74" i="71"/>
  <c r="EJ71" i="71"/>
  <c r="EJ72" i="71"/>
  <c r="EK3" i="71"/>
  <c r="EJ22" i="71"/>
  <c r="EJ6" i="71"/>
  <c r="EJ5" i="71"/>
  <c r="ED27" i="71"/>
  <c r="EE21" i="71"/>
  <c r="EE23" i="71" s="1"/>
  <c r="ED24" i="71"/>
  <c r="ED25" i="71" s="1"/>
  <c r="EI53" i="71"/>
  <c r="EI42" i="71" s="1"/>
  <c r="EI56" i="71"/>
  <c r="EI49" i="71"/>
  <c r="EI51" i="71"/>
  <c r="EI54" i="71"/>
  <c r="EI48" i="71"/>
  <c r="EI35" i="71"/>
  <c r="EB40" i="71"/>
  <c r="EB41" i="71" s="1"/>
  <c r="EB44" i="71" s="1"/>
  <c r="EC43" i="71"/>
  <c r="EC52" i="71"/>
  <c r="EC28" i="71"/>
  <c r="EC50" i="71"/>
  <c r="EC58" i="71"/>
  <c r="EC57" i="71"/>
  <c r="EC36" i="71"/>
  <c r="EC37" i="71" s="1"/>
  <c r="EC39" i="71"/>
  <c r="EA55" i="71"/>
  <c r="EA59" i="71" s="1"/>
  <c r="EA61" i="71" s="1"/>
  <c r="EJ22" i="65"/>
  <c r="EK3" i="65"/>
  <c r="EJ6" i="65"/>
  <c r="EJ5" i="65"/>
  <c r="G22" i="52"/>
  <c r="G23" i="52" s="1"/>
  <c r="K44" i="47"/>
  <c r="DI74" i="47"/>
  <c r="DH53" i="47"/>
  <c r="DH42" i="47" s="1"/>
  <c r="DH56" i="47"/>
  <c r="DH51" i="47"/>
  <c r="DI22" i="47"/>
  <c r="DI71" i="47"/>
  <c r="DI72" i="47"/>
  <c r="DH49" i="47"/>
  <c r="DH48" i="47"/>
  <c r="DH35" i="47"/>
  <c r="DJ3" i="47"/>
  <c r="DI6" i="47"/>
  <c r="W27" i="47"/>
  <c r="W43" i="47" s="1"/>
  <c r="X21" i="47"/>
  <c r="X23" i="47" s="1"/>
  <c r="X27" i="47" s="1"/>
  <c r="X43" i="47" s="1"/>
  <c r="W24" i="47"/>
  <c r="W25" i="47" s="1"/>
  <c r="M42" i="48"/>
  <c r="DJ5" i="47" l="1"/>
  <c r="DJ104" i="47"/>
  <c r="DJ108" i="47" s="1"/>
  <c r="DJ115" i="47"/>
  <c r="EK104" i="65"/>
  <c r="EK115" i="65"/>
  <c r="EK115" i="71"/>
  <c r="EK104" i="71"/>
  <c r="EK108" i="71" s="1"/>
  <c r="EB55" i="71"/>
  <c r="EB59" i="71" s="1"/>
  <c r="EB61" i="71" s="1"/>
  <c r="EE27" i="71"/>
  <c r="EF21" i="71"/>
  <c r="EF23" i="71" s="1"/>
  <c r="EE24" i="71"/>
  <c r="EE25" i="71" s="1"/>
  <c r="EC40" i="71"/>
  <c r="EC41" i="71" s="1"/>
  <c r="EC44" i="71" s="1"/>
  <c r="EK72" i="71"/>
  <c r="EK71" i="71"/>
  <c r="EK74" i="71"/>
  <c r="EK22" i="71"/>
  <c r="EL3" i="71"/>
  <c r="EK6" i="71"/>
  <c r="EK5" i="71"/>
  <c r="EA73" i="71"/>
  <c r="EA75" i="71" s="1"/>
  <c r="EA87" i="71" s="1"/>
  <c r="EA63" i="71"/>
  <c r="EA64" i="71"/>
  <c r="ED50" i="71"/>
  <c r="ED52" i="71"/>
  <c r="ED43" i="71"/>
  <c r="ED28" i="71"/>
  <c r="ED57" i="71"/>
  <c r="ED58" i="71"/>
  <c r="ED36" i="71"/>
  <c r="ED37" i="71" s="1"/>
  <c r="ED39" i="71"/>
  <c r="EJ56" i="71"/>
  <c r="EJ51" i="71"/>
  <c r="EJ54" i="71"/>
  <c r="EJ53" i="71"/>
  <c r="EJ42" i="71" s="1"/>
  <c r="EJ49" i="71"/>
  <c r="EJ48" i="71"/>
  <c r="EJ35" i="71"/>
  <c r="EK22" i="65"/>
  <c r="EL3" i="65"/>
  <c r="EK6" i="65"/>
  <c r="EK5" i="65"/>
  <c r="F25" i="52"/>
  <c r="K55" i="48"/>
  <c r="DJ74" i="47"/>
  <c r="X50" i="47"/>
  <c r="X52" i="47"/>
  <c r="DJ22" i="47"/>
  <c r="W50" i="47"/>
  <c r="W52" i="47"/>
  <c r="DI53" i="47"/>
  <c r="DI42" i="47" s="1"/>
  <c r="DI56" i="47"/>
  <c r="DI51" i="47"/>
  <c r="DJ71" i="47"/>
  <c r="DJ72" i="47"/>
  <c r="F54" i="47"/>
  <c r="X28" i="47"/>
  <c r="W28" i="47"/>
  <c r="DI48" i="47"/>
  <c r="DI49" i="47"/>
  <c r="DI35" i="47"/>
  <c r="DK3" i="47"/>
  <c r="DJ6" i="47"/>
  <c r="X24" i="47"/>
  <c r="X25" i="47" s="1"/>
  <c r="Y21" i="47"/>
  <c r="Y23" i="47" s="1"/>
  <c r="DK5" i="47" l="1"/>
  <c r="DK104" i="47"/>
  <c r="DK108" i="47" s="1"/>
  <c r="DK115" i="47"/>
  <c r="EK108" i="65"/>
  <c r="EL104" i="65"/>
  <c r="EL108" i="65" s="1"/>
  <c r="EL115" i="65"/>
  <c r="EL115" i="71"/>
  <c r="EL104" i="71"/>
  <c r="EC55" i="71"/>
  <c r="EC59" i="71" s="1"/>
  <c r="EC61" i="71" s="1"/>
  <c r="EB73" i="71"/>
  <c r="EB75" i="71" s="1"/>
  <c r="EB87" i="71" s="1"/>
  <c r="EB63" i="71"/>
  <c r="EB64" i="71"/>
  <c r="ED40" i="71"/>
  <c r="ED41" i="71" s="1"/>
  <c r="ED44" i="71" s="1"/>
  <c r="EL72" i="71"/>
  <c r="EL71" i="71"/>
  <c r="EL74" i="71"/>
  <c r="EL6" i="71"/>
  <c r="EL5" i="71"/>
  <c r="EM3" i="71"/>
  <c r="EL22" i="71"/>
  <c r="EG21" i="71"/>
  <c r="EG23" i="71" s="1"/>
  <c r="EF27" i="71"/>
  <c r="EF24" i="71"/>
  <c r="EF25" i="71" s="1"/>
  <c r="EE52" i="71"/>
  <c r="EE28" i="71"/>
  <c r="EE50" i="71"/>
  <c r="EE43" i="71"/>
  <c r="EE57" i="71"/>
  <c r="EE58" i="71"/>
  <c r="EE39" i="71"/>
  <c r="EE36" i="71"/>
  <c r="EE37" i="71" s="1"/>
  <c r="EK56" i="71"/>
  <c r="EK54" i="71"/>
  <c r="EK51" i="71"/>
  <c r="EK48" i="71"/>
  <c r="EK49" i="71"/>
  <c r="EK35" i="71"/>
  <c r="EK53" i="71"/>
  <c r="EK42" i="71" s="1"/>
  <c r="EL6" i="65"/>
  <c r="EL5" i="65"/>
  <c r="EL22" i="65"/>
  <c r="EM3" i="65"/>
  <c r="K56" i="48"/>
  <c r="K58" i="48" s="1"/>
  <c r="K62" i="48" s="1"/>
  <c r="S102" i="53"/>
  <c r="K54" i="47"/>
  <c r="K59" i="47" s="1"/>
  <c r="K61" i="47" s="1"/>
  <c r="P54" i="47"/>
  <c r="P59" i="47" s="1"/>
  <c r="P61" i="47" s="1"/>
  <c r="O54" i="47"/>
  <c r="O59" i="47" s="1"/>
  <c r="O61" i="47" s="1"/>
  <c r="Y54" i="47"/>
  <c r="T54" i="47"/>
  <c r="T59" i="47" s="1"/>
  <c r="T61" i="47" s="1"/>
  <c r="U54" i="47"/>
  <c r="U59" i="47" s="1"/>
  <c r="U61" i="47" s="1"/>
  <c r="U63" i="47" s="1"/>
  <c r="W54" i="47"/>
  <c r="M54" i="47"/>
  <c r="M59" i="47" s="1"/>
  <c r="M61" i="47" s="1"/>
  <c r="L54" i="47"/>
  <c r="L59" i="47" s="1"/>
  <c r="L61" i="47" s="1"/>
  <c r="R54" i="47"/>
  <c r="R59" i="47" s="1"/>
  <c r="R61" i="47" s="1"/>
  <c r="N54" i="47"/>
  <c r="N59" i="47" s="1"/>
  <c r="N61" i="47" s="1"/>
  <c r="S54" i="47"/>
  <c r="S59" i="47" s="1"/>
  <c r="S61" i="47" s="1"/>
  <c r="X54" i="47"/>
  <c r="V54" i="47"/>
  <c r="V59" i="47" s="1"/>
  <c r="V61" i="47" s="1"/>
  <c r="V73" i="47" s="1"/>
  <c r="Q54" i="47"/>
  <c r="Q59" i="47" s="1"/>
  <c r="Q61" i="47" s="1"/>
  <c r="DK74" i="47"/>
  <c r="AA54" i="47"/>
  <c r="AB54" i="47"/>
  <c r="Z54" i="47"/>
  <c r="DI54" i="47"/>
  <c r="AJ54" i="47"/>
  <c r="AE54" i="47"/>
  <c r="AC54" i="47"/>
  <c r="AH54" i="47"/>
  <c r="AI54" i="47"/>
  <c r="AG54" i="47"/>
  <c r="AF54" i="47"/>
  <c r="AD54" i="47"/>
  <c r="DJ53" i="47"/>
  <c r="DJ42" i="47" s="1"/>
  <c r="DJ54" i="47"/>
  <c r="DJ56" i="47"/>
  <c r="DJ51" i="47"/>
  <c r="DK22" i="47"/>
  <c r="BX54" i="47"/>
  <c r="CM54" i="47"/>
  <c r="BC54" i="47"/>
  <c r="AV54" i="47"/>
  <c r="CO54" i="47"/>
  <c r="AS54" i="47"/>
  <c r="CP54" i="47"/>
  <c r="BT54" i="47"/>
  <c r="AN54" i="47"/>
  <c r="BF54" i="47"/>
  <c r="CQ54" i="47"/>
  <c r="AZ54" i="47"/>
  <c r="BP54" i="47"/>
  <c r="BK54" i="47"/>
  <c r="CE54" i="47"/>
  <c r="CC54" i="47"/>
  <c r="CI54" i="47"/>
  <c r="BM54" i="47"/>
  <c r="CJ54" i="47"/>
  <c r="CL54" i="47"/>
  <c r="AM54" i="47"/>
  <c r="BA54" i="47"/>
  <c r="BW54" i="47"/>
  <c r="BU54" i="47"/>
  <c r="AT54" i="47"/>
  <c r="CA54" i="47"/>
  <c r="BN54" i="47"/>
  <c r="BI54" i="47"/>
  <c r="AL54" i="47"/>
  <c r="CK54" i="47"/>
  <c r="AP54" i="47"/>
  <c r="BD54" i="47"/>
  <c r="BL54" i="47"/>
  <c r="AU54" i="47"/>
  <c r="CD54" i="47"/>
  <c r="BG54" i="47"/>
  <c r="CT54" i="47"/>
  <c r="BJ54" i="47"/>
  <c r="BQ54" i="47"/>
  <c r="CH54" i="47"/>
  <c r="BZ54" i="47"/>
  <c r="BR54" i="47"/>
  <c r="BV54" i="47"/>
  <c r="CS54" i="47"/>
  <c r="BY54" i="47"/>
  <c r="AR54" i="47"/>
  <c r="BE54" i="47"/>
  <c r="AO54" i="47"/>
  <c r="CR54" i="47"/>
  <c r="AY54" i="47"/>
  <c r="AW54" i="47"/>
  <c r="AQ54" i="47"/>
  <c r="BH54" i="47"/>
  <c r="CN54" i="47"/>
  <c r="AK54" i="47"/>
  <c r="CB54" i="47"/>
  <c r="BS54" i="47"/>
  <c r="CF54" i="47"/>
  <c r="CG54" i="47"/>
  <c r="AX54" i="47"/>
  <c r="BB54" i="47"/>
  <c r="BO54" i="47"/>
  <c r="CU54" i="47"/>
  <c r="CV54" i="47"/>
  <c r="CW54" i="47"/>
  <c r="CX54" i="47"/>
  <c r="CY54" i="47"/>
  <c r="CZ54" i="47"/>
  <c r="DA54" i="47"/>
  <c r="DB54" i="47"/>
  <c r="DC54" i="47"/>
  <c r="DD54" i="47"/>
  <c r="DE54" i="47"/>
  <c r="DF54" i="47"/>
  <c r="DG54" i="47"/>
  <c r="DH54" i="47"/>
  <c r="X40" i="47"/>
  <c r="X41" i="47" s="1"/>
  <c r="X44" i="47" s="1"/>
  <c r="DK72" i="47"/>
  <c r="DK71" i="47"/>
  <c r="W40" i="47"/>
  <c r="W41" i="47" s="1"/>
  <c r="W44" i="47" s="1"/>
  <c r="DL3" i="47"/>
  <c r="DK6" i="47"/>
  <c r="DJ49" i="47"/>
  <c r="DJ48" i="47"/>
  <c r="DJ35" i="47"/>
  <c r="Y27" i="47"/>
  <c r="Y43" i="47" s="1"/>
  <c r="Y24" i="47"/>
  <c r="Y25" i="47" s="1"/>
  <c r="Z21" i="47"/>
  <c r="Z23" i="47" s="1"/>
  <c r="Z27" i="47" s="1"/>
  <c r="DL5" i="47" l="1"/>
  <c r="DL115" i="47"/>
  <c r="DL104" i="47"/>
  <c r="DL108" i="47" s="1"/>
  <c r="EM104" i="65"/>
  <c r="EM108" i="65" s="1"/>
  <c r="EM115" i="65"/>
  <c r="EL108" i="71"/>
  <c r="EM115" i="71"/>
  <c r="EM104" i="71"/>
  <c r="EM108" i="71" s="1"/>
  <c r="W99" i="53"/>
  <c r="EC73" i="71"/>
  <c r="EC75" i="71" s="1"/>
  <c r="EC87" i="71" s="1"/>
  <c r="EC63" i="71"/>
  <c r="EC64" i="71"/>
  <c r="EF52" i="71"/>
  <c r="EF50" i="71"/>
  <c r="EF28" i="71"/>
  <c r="EF43" i="71"/>
  <c r="EF57" i="71"/>
  <c r="EF58" i="71"/>
  <c r="EF36" i="71"/>
  <c r="EF37" i="71" s="1"/>
  <c r="EF39" i="71"/>
  <c r="EH21" i="71"/>
  <c r="EH23" i="71" s="1"/>
  <c r="EG27" i="71"/>
  <c r="EG24" i="71"/>
  <c r="EG25" i="71" s="1"/>
  <c r="EM71" i="71"/>
  <c r="EM72" i="71"/>
  <c r="EM74" i="71"/>
  <c r="EM22" i="71"/>
  <c r="EM6" i="71"/>
  <c r="EM5" i="71"/>
  <c r="EN3" i="71"/>
  <c r="ED55" i="71"/>
  <c r="ED59" i="71" s="1"/>
  <c r="ED61" i="71" s="1"/>
  <c r="EL54" i="71"/>
  <c r="EL53" i="71"/>
  <c r="EL42" i="71" s="1"/>
  <c r="EL56" i="71"/>
  <c r="EL48" i="71"/>
  <c r="EL49" i="71"/>
  <c r="EL51" i="71"/>
  <c r="EL35" i="71"/>
  <c r="EE40" i="71"/>
  <c r="EE41" i="71" s="1"/>
  <c r="EE44" i="71" s="1"/>
  <c r="EM22" i="65"/>
  <c r="EN3" i="65"/>
  <c r="EM6" i="65"/>
  <c r="EM5" i="65"/>
  <c r="U102" i="53"/>
  <c r="S104" i="53"/>
  <c r="M63" i="47"/>
  <c r="M73" i="47"/>
  <c r="Q63" i="47"/>
  <c r="Q73" i="47"/>
  <c r="T73" i="47"/>
  <c r="T63" i="47"/>
  <c r="S63" i="47"/>
  <c r="S73" i="47"/>
  <c r="U73" i="47"/>
  <c r="N73" i="47"/>
  <c r="N63" i="47"/>
  <c r="O73" i="47"/>
  <c r="O63" i="47"/>
  <c r="V64" i="47"/>
  <c r="R63" i="47"/>
  <c r="R73" i="47"/>
  <c r="P63" i="47"/>
  <c r="P73" i="47"/>
  <c r="V63" i="47"/>
  <c r="L63" i="47"/>
  <c r="L73" i="47"/>
  <c r="K73" i="47"/>
  <c r="K63" i="47"/>
  <c r="DL74" i="47"/>
  <c r="Z43" i="47"/>
  <c r="Z58" i="47"/>
  <c r="Z55" i="47"/>
  <c r="Z50" i="47"/>
  <c r="Z52" i="47"/>
  <c r="DL22" i="47"/>
  <c r="Y50" i="47"/>
  <c r="Y52" i="47"/>
  <c r="DK53" i="47"/>
  <c r="DK42" i="47" s="1"/>
  <c r="DK54" i="47"/>
  <c r="DK56" i="47"/>
  <c r="DK51" i="47"/>
  <c r="Y36" i="47"/>
  <c r="Y37" i="47" s="1"/>
  <c r="Y39" i="47"/>
  <c r="Z39" i="47"/>
  <c r="Z36" i="47"/>
  <c r="Z37" i="47" s="1"/>
  <c r="DL71" i="47"/>
  <c r="DL72" i="47"/>
  <c r="Y28" i="47"/>
  <c r="Z28" i="47"/>
  <c r="DK49" i="47"/>
  <c r="DK48" i="47"/>
  <c r="DK35" i="47"/>
  <c r="DM3" i="47"/>
  <c r="DL6" i="47"/>
  <c r="AA21" i="47"/>
  <c r="AA23" i="47" s="1"/>
  <c r="Z24" i="47"/>
  <c r="Z25" i="47" s="1"/>
  <c r="DM5" i="47" l="1"/>
  <c r="DM104" i="47"/>
  <c r="DM108" i="47" s="1"/>
  <c r="DM115" i="47"/>
  <c r="EN104" i="65"/>
  <c r="EN108" i="65" s="1"/>
  <c r="EN115" i="65"/>
  <c r="EN115" i="71"/>
  <c r="EN104" i="71"/>
  <c r="EN108" i="71" s="1"/>
  <c r="Y99" i="53"/>
  <c r="EG43" i="71"/>
  <c r="EG50" i="71"/>
  <c r="EG52" i="71"/>
  <c r="EG28" i="71"/>
  <c r="EG57" i="71"/>
  <c r="EG58" i="71"/>
  <c r="EG36" i="71"/>
  <c r="EG37" i="71" s="1"/>
  <c r="EG39" i="71"/>
  <c r="EH27" i="71"/>
  <c r="EI21" i="71"/>
  <c r="EI23" i="71" s="1"/>
  <c r="EH24" i="71"/>
  <c r="EH25" i="71" s="1"/>
  <c r="EF40" i="71"/>
  <c r="EF41" i="71" s="1"/>
  <c r="EF44" i="71" s="1"/>
  <c r="ED73" i="71"/>
  <c r="ED75" i="71" s="1"/>
  <c r="ED87" i="71" s="1"/>
  <c r="ED63" i="71"/>
  <c r="ED64" i="71"/>
  <c r="EE55" i="71"/>
  <c r="EE59" i="71" s="1"/>
  <c r="EE61" i="71" s="1"/>
  <c r="EN74" i="71"/>
  <c r="EN72" i="71"/>
  <c r="EN71" i="71"/>
  <c r="EN22" i="71"/>
  <c r="EN6" i="71"/>
  <c r="EN5" i="71"/>
  <c r="EO3" i="71"/>
  <c r="EM54" i="71"/>
  <c r="EM53" i="71"/>
  <c r="EM42" i="71" s="1"/>
  <c r="EM56" i="71"/>
  <c r="EM49" i="71"/>
  <c r="EM51" i="71"/>
  <c r="EM48" i="71"/>
  <c r="EM35" i="71"/>
  <c r="EN22" i="65"/>
  <c r="EO3" i="65"/>
  <c r="EN6" i="65"/>
  <c r="EN5" i="65"/>
  <c r="U104" i="53"/>
  <c r="S105" i="53"/>
  <c r="U105" i="53" s="1"/>
  <c r="U28" i="53" s="1"/>
  <c r="Q31" i="72" s="1"/>
  <c r="DM74" i="47"/>
  <c r="DL53" i="47"/>
  <c r="DL42" i="47" s="1"/>
  <c r="DL54" i="47"/>
  <c r="DL51" i="47"/>
  <c r="DL56" i="47"/>
  <c r="DM22" i="47"/>
  <c r="Y40" i="47"/>
  <c r="Y41" i="47" s="1"/>
  <c r="Y44" i="47" s="1"/>
  <c r="DM71" i="47"/>
  <c r="DM72" i="47"/>
  <c r="Z40" i="47"/>
  <c r="Z41" i="47" s="1"/>
  <c r="Z44" i="47" s="1"/>
  <c r="DL49" i="47"/>
  <c r="DL48" i="47"/>
  <c r="DL35" i="47"/>
  <c r="DN3" i="47"/>
  <c r="DM6" i="47"/>
  <c r="AA27" i="47"/>
  <c r="AA24" i="47"/>
  <c r="AA25" i="47" s="1"/>
  <c r="AB21" i="47"/>
  <c r="AB23" i="47" s="1"/>
  <c r="DN5" i="47" l="1"/>
  <c r="DN104" i="47"/>
  <c r="DN108" i="47" s="1"/>
  <c r="DN115" i="47"/>
  <c r="EO104" i="65"/>
  <c r="EO108" i="65" s="1"/>
  <c r="EO115" i="65"/>
  <c r="EO115" i="71"/>
  <c r="EO104" i="71"/>
  <c r="EO108" i="71" s="1"/>
  <c r="EE63" i="71"/>
  <c r="EE73" i="71"/>
  <c r="EE75" i="71" s="1"/>
  <c r="EE87" i="71" s="1"/>
  <c r="EE64" i="71"/>
  <c r="EO74" i="71"/>
  <c r="EO71" i="71"/>
  <c r="EO72" i="71"/>
  <c r="EO22" i="71"/>
  <c r="EO5" i="71"/>
  <c r="EP3" i="71"/>
  <c r="EO6" i="71"/>
  <c r="EH52" i="71"/>
  <c r="EH50" i="71"/>
  <c r="EH43" i="71"/>
  <c r="EH28" i="71"/>
  <c r="EH57" i="71"/>
  <c r="EH58" i="71"/>
  <c r="EH39" i="71"/>
  <c r="EH36" i="71"/>
  <c r="EH37" i="71" s="1"/>
  <c r="EF55" i="71"/>
  <c r="EF59" i="71" s="1"/>
  <c r="EF61" i="71" s="1"/>
  <c r="EJ21" i="71"/>
  <c r="EJ23" i="71" s="1"/>
  <c r="EI27" i="71"/>
  <c r="EI24" i="71"/>
  <c r="EI25" i="71" s="1"/>
  <c r="EG40" i="71"/>
  <c r="EG41" i="71" s="1"/>
  <c r="EG44" i="71" s="1"/>
  <c r="EN54" i="71"/>
  <c r="EN53" i="71"/>
  <c r="EN42" i="71" s="1"/>
  <c r="EN49" i="71"/>
  <c r="EN56" i="71"/>
  <c r="EN51" i="71"/>
  <c r="EN35" i="71"/>
  <c r="EN48" i="71"/>
  <c r="EO6" i="65"/>
  <c r="EO5" i="65"/>
  <c r="EO22" i="65"/>
  <c r="EP3" i="65"/>
  <c r="DN74" i="47"/>
  <c r="AA43" i="47"/>
  <c r="AA58" i="47"/>
  <c r="AA55" i="47"/>
  <c r="DN22" i="47"/>
  <c r="AA21" i="48"/>
  <c r="AA52" i="47"/>
  <c r="AA50" i="47"/>
  <c r="DM53" i="47"/>
  <c r="DM42" i="47" s="1"/>
  <c r="DM54" i="47"/>
  <c r="DM51" i="47"/>
  <c r="DM56" i="47"/>
  <c r="AA36" i="47"/>
  <c r="AA37" i="47" s="1"/>
  <c r="AA39" i="47"/>
  <c r="DN71" i="47"/>
  <c r="DN72" i="47"/>
  <c r="AA28" i="47"/>
  <c r="DM49" i="47"/>
  <c r="DM48" i="47"/>
  <c r="DM35" i="47"/>
  <c r="DO3" i="47"/>
  <c r="DN6" i="47"/>
  <c r="AB27" i="47"/>
  <c r="AC21" i="47"/>
  <c r="AC23" i="47" s="1"/>
  <c r="AB24" i="47"/>
  <c r="AB25" i="47" s="1"/>
  <c r="DO5" i="47" l="1"/>
  <c r="DO115" i="47"/>
  <c r="DO104" i="47"/>
  <c r="DO108" i="47" s="1"/>
  <c r="EP115" i="65"/>
  <c r="EP104" i="65"/>
  <c r="EP108" i="65" s="1"/>
  <c r="EP104" i="71"/>
  <c r="EP108" i="71" s="1"/>
  <c r="EP115" i="71"/>
  <c r="EF73" i="71"/>
  <c r="EF75" i="71" s="1"/>
  <c r="EF87" i="71" s="1"/>
  <c r="EF63" i="71"/>
  <c r="EF64" i="71"/>
  <c r="EG55" i="71"/>
  <c r="EG59" i="71" s="1"/>
  <c r="EG61" i="71" s="1"/>
  <c r="EJ27" i="71"/>
  <c r="EK21" i="71"/>
  <c r="EK23" i="71" s="1"/>
  <c r="EJ24" i="71"/>
  <c r="EJ25" i="71" s="1"/>
  <c r="EH40" i="71"/>
  <c r="EH41" i="71" s="1"/>
  <c r="EH44" i="71" s="1"/>
  <c r="EP74" i="71"/>
  <c r="EP72" i="71"/>
  <c r="EP71" i="71"/>
  <c r="EP6" i="71"/>
  <c r="EP5" i="71"/>
  <c r="EP22" i="71"/>
  <c r="EQ3" i="71"/>
  <c r="EI52" i="71"/>
  <c r="EI43" i="71"/>
  <c r="EI50" i="71"/>
  <c r="EI28" i="71"/>
  <c r="EI58" i="71"/>
  <c r="EI57" i="71"/>
  <c r="EI36" i="71"/>
  <c r="EI37" i="71" s="1"/>
  <c r="EI39" i="71"/>
  <c r="EO56" i="71"/>
  <c r="EO54" i="71"/>
  <c r="EO53" i="71"/>
  <c r="EO42" i="71" s="1"/>
  <c r="EO49" i="71"/>
  <c r="EO51" i="71"/>
  <c r="EO35" i="71"/>
  <c r="EO48" i="71"/>
  <c r="EP22" i="65"/>
  <c r="EQ3" i="65"/>
  <c r="EP5" i="65"/>
  <c r="EP6" i="65"/>
  <c r="DO74" i="47"/>
  <c r="AB43" i="47"/>
  <c r="AB58" i="47"/>
  <c r="AB55" i="47"/>
  <c r="DN53" i="47"/>
  <c r="DN42" i="47" s="1"/>
  <c r="DN54" i="47"/>
  <c r="DN51" i="47"/>
  <c r="DN56" i="47"/>
  <c r="DO22" i="47"/>
  <c r="AB52" i="47"/>
  <c r="AB50" i="47"/>
  <c r="AB36" i="47"/>
  <c r="AB37" i="47" s="1"/>
  <c r="AB39" i="47"/>
  <c r="DO71" i="47"/>
  <c r="DO72" i="47"/>
  <c r="AA40" i="47"/>
  <c r="AA41" i="47" s="1"/>
  <c r="AA44" i="47" s="1"/>
  <c r="AB28" i="47"/>
  <c r="DN49" i="47"/>
  <c r="DN48" i="47"/>
  <c r="DN35" i="47"/>
  <c r="DP3" i="47"/>
  <c r="DO6" i="47"/>
  <c r="AC27" i="47"/>
  <c r="AC43" i="47" s="1"/>
  <c r="AC24" i="47"/>
  <c r="AC25" i="47" s="1"/>
  <c r="AD21" i="47"/>
  <c r="AD23" i="47" s="1"/>
  <c r="AD27" i="47" s="1"/>
  <c r="AD43" i="47" s="1"/>
  <c r="DP5" i="47" l="1"/>
  <c r="DP115" i="47"/>
  <c r="DP104" i="47"/>
  <c r="DP108" i="47" s="1"/>
  <c r="EQ115" i="65"/>
  <c r="EQ104" i="65"/>
  <c r="EQ108" i="65" s="1"/>
  <c r="EQ115" i="71"/>
  <c r="EQ104" i="71"/>
  <c r="EQ108" i="71" s="1"/>
  <c r="EG73" i="71"/>
  <c r="EG75" i="71" s="1"/>
  <c r="EG87" i="71" s="1"/>
  <c r="EG63" i="71"/>
  <c r="EG64" i="71"/>
  <c r="EQ74" i="71"/>
  <c r="EQ72" i="71"/>
  <c r="EQ71" i="71"/>
  <c r="EQ22" i="71"/>
  <c r="EQ5" i="71"/>
  <c r="ER3" i="71"/>
  <c r="EQ6" i="71"/>
  <c r="EP53" i="71"/>
  <c r="EP42" i="71" s="1"/>
  <c r="EP48" i="71"/>
  <c r="EP56" i="71"/>
  <c r="EP54" i="71"/>
  <c r="EP51" i="71"/>
  <c r="EP35" i="71"/>
  <c r="EP49" i="71"/>
  <c r="EJ50" i="71"/>
  <c r="EJ28" i="71"/>
  <c r="EJ43" i="71"/>
  <c r="EJ52" i="71"/>
  <c r="EJ58" i="71"/>
  <c r="EJ57" i="71"/>
  <c r="EJ39" i="71"/>
  <c r="EJ36" i="71"/>
  <c r="EJ37" i="71" s="1"/>
  <c r="EI40" i="71"/>
  <c r="EI41" i="71" s="1"/>
  <c r="EI44" i="71" s="1"/>
  <c r="EH55" i="71"/>
  <c r="EH59" i="71" s="1"/>
  <c r="EH61" i="71" s="1"/>
  <c r="EK27" i="71"/>
  <c r="EL21" i="71"/>
  <c r="EL23" i="71" s="1"/>
  <c r="EK24" i="71"/>
  <c r="EK25" i="71" s="1"/>
  <c r="EQ22" i="65"/>
  <c r="ER3" i="65"/>
  <c r="EQ6" i="65"/>
  <c r="EQ5" i="65"/>
  <c r="DP74" i="47"/>
  <c r="AD58" i="47"/>
  <c r="AD55" i="47"/>
  <c r="AC58" i="47"/>
  <c r="AC55" i="47"/>
  <c r="DO53" i="47"/>
  <c r="DO42" i="47" s="1"/>
  <c r="DO54" i="47"/>
  <c r="DO56" i="47"/>
  <c r="DO51" i="47"/>
  <c r="DP22" i="47"/>
  <c r="AD50" i="47"/>
  <c r="AD52" i="47"/>
  <c r="AC52" i="47"/>
  <c r="AC50" i="47"/>
  <c r="AD36" i="47"/>
  <c r="AD37" i="47" s="1"/>
  <c r="AD39" i="47"/>
  <c r="AC36" i="47"/>
  <c r="AC37" i="47" s="1"/>
  <c r="AC39" i="47"/>
  <c r="DP72" i="47"/>
  <c r="DP71" i="47"/>
  <c r="AB40" i="47"/>
  <c r="AB41" i="47" s="1"/>
  <c r="AB44" i="47" s="1"/>
  <c r="AD28" i="47"/>
  <c r="AC28" i="47"/>
  <c r="DO49" i="47"/>
  <c r="DO48" i="47"/>
  <c r="DO35" i="47"/>
  <c r="DQ3" i="47"/>
  <c r="DP6" i="47"/>
  <c r="AE21" i="47"/>
  <c r="AE23" i="47" s="1"/>
  <c r="AE27" i="47" s="1"/>
  <c r="AE43" i="47" s="1"/>
  <c r="AD24" i="47"/>
  <c r="AD25" i="47" s="1"/>
  <c r="DQ5" i="47" l="1"/>
  <c r="DQ115" i="47"/>
  <c r="DQ104" i="47"/>
  <c r="ER115" i="65"/>
  <c r="ER104" i="65"/>
  <c r="ER108" i="65" s="1"/>
  <c r="ER115" i="71"/>
  <c r="ER104" i="71"/>
  <c r="ER108" i="71" s="1"/>
  <c r="EH73" i="71"/>
  <c r="EH75" i="71" s="1"/>
  <c r="EH87" i="71" s="1"/>
  <c r="EH63" i="71"/>
  <c r="EH64" i="71"/>
  <c r="EL27" i="71"/>
  <c r="EM21" i="71"/>
  <c r="EM23" i="71" s="1"/>
  <c r="EL24" i="71"/>
  <c r="EL25" i="71" s="1"/>
  <c r="EQ53" i="71"/>
  <c r="EQ42" i="71" s="1"/>
  <c r="EQ56" i="71"/>
  <c r="EQ48" i="71"/>
  <c r="EQ49" i="71"/>
  <c r="EQ54" i="71"/>
  <c r="EQ51" i="71"/>
  <c r="EQ35" i="71"/>
  <c r="EI55" i="71"/>
  <c r="EI59" i="71" s="1"/>
  <c r="EI61" i="71" s="1"/>
  <c r="EJ40" i="71"/>
  <c r="EJ41" i="71" s="1"/>
  <c r="EJ44" i="71" s="1"/>
  <c r="EK43" i="71"/>
  <c r="EK28" i="71"/>
  <c r="EK50" i="71"/>
  <c r="EK52" i="71"/>
  <c r="EK57" i="71"/>
  <c r="EK58" i="71"/>
  <c r="EK39" i="71"/>
  <c r="EK36" i="71"/>
  <c r="EK37" i="71" s="1"/>
  <c r="ER71" i="71"/>
  <c r="ER74" i="71"/>
  <c r="ER72" i="71"/>
  <c r="ER5" i="71"/>
  <c r="ES3" i="71"/>
  <c r="ER6" i="71"/>
  <c r="ER22" i="71"/>
  <c r="ER22" i="65"/>
  <c r="ES3" i="65"/>
  <c r="ER6" i="65"/>
  <c r="ER5" i="65"/>
  <c r="DQ74" i="47"/>
  <c r="AE58" i="47"/>
  <c r="AE55" i="47"/>
  <c r="DQ22" i="47"/>
  <c r="AE50" i="47"/>
  <c r="AE52" i="47"/>
  <c r="DP53" i="47"/>
  <c r="DP42" i="47" s="1"/>
  <c r="DP54" i="47"/>
  <c r="DP56" i="47"/>
  <c r="DP51" i="47"/>
  <c r="AE36" i="47"/>
  <c r="AE37" i="47" s="1"/>
  <c r="AE39" i="47"/>
  <c r="DQ72" i="47"/>
  <c r="DQ71" i="47"/>
  <c r="AE28" i="47"/>
  <c r="AD40" i="47"/>
  <c r="AD41" i="47" s="1"/>
  <c r="AD44" i="47" s="1"/>
  <c r="AC40" i="47"/>
  <c r="AC41" i="47" s="1"/>
  <c r="AC44" i="47" s="1"/>
  <c r="DR3" i="47"/>
  <c r="DQ6" i="47"/>
  <c r="DP48" i="47"/>
  <c r="DP49" i="47"/>
  <c r="DP35" i="47"/>
  <c r="AE24" i="47"/>
  <c r="AE25" i="47" s="1"/>
  <c r="AF21" i="47"/>
  <c r="AF23" i="47" s="1"/>
  <c r="AF27" i="47" s="1"/>
  <c r="AF43" i="47" s="1"/>
  <c r="DQ108" i="47" l="1"/>
  <c r="DR5" i="47"/>
  <c r="DR104" i="47"/>
  <c r="DR108" i="47" s="1"/>
  <c r="DR115" i="47"/>
  <c r="ES104" i="65"/>
  <c r="ES108" i="65" s="1"/>
  <c r="ES115" i="65"/>
  <c r="ES104" i="71"/>
  <c r="ES108" i="71" s="1"/>
  <c r="ES115" i="71"/>
  <c r="EJ55" i="71"/>
  <c r="EJ59" i="71" s="1"/>
  <c r="EJ61" i="71" s="1"/>
  <c r="EK40" i="71"/>
  <c r="EK41" i="71" s="1"/>
  <c r="EK44" i="71" s="1"/>
  <c r="EM27" i="71"/>
  <c r="EN21" i="71"/>
  <c r="EN23" i="71" s="1"/>
  <c r="EM24" i="71"/>
  <c r="EM25" i="71" s="1"/>
  <c r="EI73" i="71"/>
  <c r="EI75" i="71" s="1"/>
  <c r="EI87" i="71" s="1"/>
  <c r="EI63" i="71"/>
  <c r="EI64" i="71"/>
  <c r="ER56" i="71"/>
  <c r="ER51" i="71"/>
  <c r="ER54" i="71"/>
  <c r="ER53" i="71"/>
  <c r="ER42" i="71" s="1"/>
  <c r="ER49" i="71"/>
  <c r="ER48" i="71"/>
  <c r="ER35" i="71"/>
  <c r="EL50" i="71"/>
  <c r="EL52" i="71"/>
  <c r="EL28" i="71"/>
  <c r="EL43" i="71"/>
  <c r="EL57" i="71"/>
  <c r="EL58" i="71"/>
  <c r="EL36" i="71"/>
  <c r="EL37" i="71" s="1"/>
  <c r="EL39" i="71"/>
  <c r="ES72" i="71"/>
  <c r="ES74" i="71"/>
  <c r="ES71" i="71"/>
  <c r="ES22" i="71"/>
  <c r="ES5" i="71"/>
  <c r="ET3" i="71"/>
  <c r="ES6" i="71"/>
  <c r="ES22" i="65"/>
  <c r="ET3" i="65"/>
  <c r="ES6" i="65"/>
  <c r="ES5" i="65"/>
  <c r="DR74" i="47"/>
  <c r="AF55" i="47"/>
  <c r="AF58" i="47"/>
  <c r="DR22" i="47"/>
  <c r="DQ53" i="47"/>
  <c r="DQ42" i="47" s="1"/>
  <c r="DQ54" i="47"/>
  <c r="DQ56" i="47"/>
  <c r="DQ51" i="47"/>
  <c r="AF50" i="47"/>
  <c r="AF52" i="47"/>
  <c r="AF39" i="47"/>
  <c r="AF36" i="47"/>
  <c r="AF37" i="47" s="1"/>
  <c r="DR72" i="47"/>
  <c r="DR71" i="47"/>
  <c r="AF28" i="47"/>
  <c r="AE40" i="47"/>
  <c r="AE41" i="47" s="1"/>
  <c r="AE44" i="47" s="1"/>
  <c r="DQ49" i="47"/>
  <c r="DQ48" i="47"/>
  <c r="DQ35" i="47"/>
  <c r="DS3" i="47"/>
  <c r="DR6" i="47"/>
  <c r="AG21" i="47"/>
  <c r="AG23" i="47" s="1"/>
  <c r="AF24" i="47"/>
  <c r="AF25" i="47" s="1"/>
  <c r="DS5" i="47" l="1"/>
  <c r="DS104" i="47"/>
  <c r="DS108" i="47" s="1"/>
  <c r="DS115" i="47"/>
  <c r="ET104" i="65"/>
  <c r="ET108" i="65" s="1"/>
  <c r="ET115" i="65"/>
  <c r="ET115" i="71"/>
  <c r="ET104" i="71"/>
  <c r="ET108" i="71" s="1"/>
  <c r="EJ73" i="71"/>
  <c r="EJ75" i="71" s="1"/>
  <c r="EJ87" i="71" s="1"/>
  <c r="EJ63" i="71"/>
  <c r="EJ64" i="71"/>
  <c r="ES56" i="71"/>
  <c r="ES54" i="71"/>
  <c r="ES51" i="71"/>
  <c r="ES48" i="71"/>
  <c r="ES53" i="71"/>
  <c r="ES42" i="71" s="1"/>
  <c r="ES35" i="71"/>
  <c r="ES49" i="71"/>
  <c r="EO21" i="71"/>
  <c r="EO23" i="71" s="1"/>
  <c r="EN27" i="71"/>
  <c r="EN24" i="71"/>
  <c r="EN25" i="71" s="1"/>
  <c r="EK55" i="71"/>
  <c r="EK59" i="71" s="1"/>
  <c r="EK61" i="71" s="1"/>
  <c r="EL40" i="71"/>
  <c r="EL41" i="71" s="1"/>
  <c r="EL44" i="71" s="1"/>
  <c r="ET72" i="71"/>
  <c r="ET71" i="71"/>
  <c r="ET74" i="71"/>
  <c r="ET6" i="71"/>
  <c r="ET5" i="71"/>
  <c r="EU3" i="71"/>
  <c r="ET22" i="71"/>
  <c r="EM50" i="71"/>
  <c r="EM52" i="71"/>
  <c r="EM28" i="71"/>
  <c r="EM43" i="71"/>
  <c r="EM57" i="71"/>
  <c r="EM58" i="71"/>
  <c r="EM36" i="71"/>
  <c r="EM37" i="71" s="1"/>
  <c r="EM39" i="71"/>
  <c r="ET6" i="65"/>
  <c r="ET5" i="65"/>
  <c r="ET22" i="65"/>
  <c r="EU3" i="65"/>
  <c r="DS74" i="47"/>
  <c r="DS22" i="47"/>
  <c r="DR53" i="47"/>
  <c r="DR42" i="47" s="1"/>
  <c r="DR54" i="47"/>
  <c r="DR56" i="47"/>
  <c r="DR51" i="47"/>
  <c r="DS72" i="47"/>
  <c r="DS71" i="47"/>
  <c r="AF40" i="47"/>
  <c r="AF41" i="47" s="1"/>
  <c r="AF44" i="47" s="1"/>
  <c r="DT3" i="47"/>
  <c r="DS6" i="47"/>
  <c r="DR48" i="47"/>
  <c r="DR49" i="47"/>
  <c r="DR35" i="47"/>
  <c r="AG27" i="47"/>
  <c r="AG43" i="47" s="1"/>
  <c r="AG24" i="47"/>
  <c r="AG25" i="47" s="1"/>
  <c r="AH21" i="47"/>
  <c r="AH23" i="47" s="1"/>
  <c r="AH27" i="47" s="1"/>
  <c r="AH43" i="47" s="1"/>
  <c r="DT5" i="47" l="1"/>
  <c r="DT115" i="47"/>
  <c r="DT104" i="47"/>
  <c r="DT108" i="47" s="1"/>
  <c r="EU104" i="65"/>
  <c r="EU108" i="65" s="1"/>
  <c r="EU115" i="65"/>
  <c r="EU115" i="71"/>
  <c r="EU104" i="71"/>
  <c r="EU108" i="71" s="1"/>
  <c r="EL55" i="71"/>
  <c r="EL59" i="71" s="1"/>
  <c r="EL61" i="71" s="1"/>
  <c r="EK73" i="71"/>
  <c r="EK75" i="71" s="1"/>
  <c r="EK87" i="71" s="1"/>
  <c r="EK63" i="71"/>
  <c r="EK64" i="71"/>
  <c r="EM40" i="71"/>
  <c r="EM41" i="71" s="1"/>
  <c r="EM44" i="71" s="1"/>
  <c r="EN52" i="71"/>
  <c r="EN50" i="71"/>
  <c r="EN43" i="71"/>
  <c r="EN28" i="71"/>
  <c r="EN58" i="71"/>
  <c r="EN57" i="71"/>
  <c r="EN39" i="71"/>
  <c r="EN36" i="71"/>
  <c r="EN37" i="71" s="1"/>
  <c r="ET56" i="71"/>
  <c r="ET54" i="71"/>
  <c r="ET53" i="71"/>
  <c r="ET42" i="71" s="1"/>
  <c r="ET48" i="71"/>
  <c r="ET49" i="71"/>
  <c r="ET51" i="71"/>
  <c r="ET35" i="71"/>
  <c r="EU71" i="71"/>
  <c r="EU72" i="71"/>
  <c r="EU74" i="71"/>
  <c r="EU6" i="71"/>
  <c r="EU22" i="71"/>
  <c r="EV3" i="71"/>
  <c r="EU5" i="71"/>
  <c r="EP21" i="71"/>
  <c r="EP23" i="71" s="1"/>
  <c r="EO27" i="71"/>
  <c r="EO24" i="71"/>
  <c r="EO25" i="71" s="1"/>
  <c r="EU22" i="65"/>
  <c r="EV3" i="65"/>
  <c r="EU6" i="65"/>
  <c r="EU5" i="65"/>
  <c r="DT74" i="47"/>
  <c r="AG58" i="47"/>
  <c r="AG55" i="47"/>
  <c r="AH58" i="47"/>
  <c r="AH55" i="47"/>
  <c r="DS53" i="47"/>
  <c r="DS42" i="47" s="1"/>
  <c r="DS54" i="47"/>
  <c r="DS56" i="47"/>
  <c r="DS51" i="47"/>
  <c r="DT22" i="47"/>
  <c r="AH50" i="47"/>
  <c r="AH52" i="47"/>
  <c r="AG50" i="47"/>
  <c r="AG52" i="47"/>
  <c r="AG36" i="47"/>
  <c r="AG37" i="47" s="1"/>
  <c r="AG39" i="47"/>
  <c r="AH39" i="47"/>
  <c r="AH36" i="47"/>
  <c r="AH37" i="47" s="1"/>
  <c r="DT71" i="47"/>
  <c r="DT72" i="47"/>
  <c r="AH28" i="47"/>
  <c r="AG28" i="47"/>
  <c r="DU3" i="47"/>
  <c r="DT6" i="47"/>
  <c r="DS48" i="47"/>
  <c r="DS49" i="47"/>
  <c r="DS35" i="47"/>
  <c r="AH24" i="47"/>
  <c r="AH25" i="47" s="1"/>
  <c r="AI21" i="47"/>
  <c r="AI23" i="47" s="1"/>
  <c r="DU5" i="47" l="1"/>
  <c r="DU104" i="47"/>
  <c r="DU108" i="47" s="1"/>
  <c r="DU115" i="47"/>
  <c r="EV104" i="65"/>
  <c r="EV108" i="65" s="1"/>
  <c r="EV115" i="65"/>
  <c r="EV115" i="71"/>
  <c r="EV104" i="71"/>
  <c r="EV108" i="71" s="1"/>
  <c r="EM55" i="71"/>
  <c r="EM59" i="71" s="1"/>
  <c r="EM61" i="71" s="1"/>
  <c r="EL63" i="71"/>
  <c r="EL73" i="71"/>
  <c r="EL75" i="71" s="1"/>
  <c r="EL87" i="71" s="1"/>
  <c r="EL64" i="71"/>
  <c r="EU56" i="71"/>
  <c r="EU54" i="71"/>
  <c r="EU51" i="71"/>
  <c r="EU48" i="71"/>
  <c r="EU53" i="71"/>
  <c r="EU42" i="71" s="1"/>
  <c r="EU49" i="71"/>
  <c r="EU35" i="71"/>
  <c r="EN40" i="71"/>
  <c r="EN41" i="71" s="1"/>
  <c r="EN44" i="71" s="1"/>
  <c r="EV74" i="71"/>
  <c r="EV72" i="71"/>
  <c r="EV71" i="71"/>
  <c r="EV22" i="71"/>
  <c r="EV6" i="71"/>
  <c r="EV5" i="71"/>
  <c r="EW3" i="71"/>
  <c r="EO43" i="71"/>
  <c r="EO52" i="71"/>
  <c r="EO50" i="71"/>
  <c r="EO28" i="71"/>
  <c r="EO57" i="71"/>
  <c r="EO58" i="71"/>
  <c r="EO36" i="71"/>
  <c r="EO37" i="71" s="1"/>
  <c r="EO39" i="71"/>
  <c r="EP27" i="71"/>
  <c r="EQ21" i="71"/>
  <c r="EQ23" i="71" s="1"/>
  <c r="EP24" i="71"/>
  <c r="EP25" i="71" s="1"/>
  <c r="EV22" i="65"/>
  <c r="EW3" i="65"/>
  <c r="EV6" i="65"/>
  <c r="EV5" i="65"/>
  <c r="DU74" i="47"/>
  <c r="DT53" i="47"/>
  <c r="DT42" i="47" s="1"/>
  <c r="DT54" i="47"/>
  <c r="DT51" i="47"/>
  <c r="DT56" i="47"/>
  <c r="DU22" i="47"/>
  <c r="DU72" i="47"/>
  <c r="DU71" i="47"/>
  <c r="AG40" i="47"/>
  <c r="AG41" i="47" s="1"/>
  <c r="AG44" i="47" s="1"/>
  <c r="AH40" i="47"/>
  <c r="AH41" i="47" s="1"/>
  <c r="AH44" i="47" s="1"/>
  <c r="DT48" i="47"/>
  <c r="DT49" i="47"/>
  <c r="DT35" i="47"/>
  <c r="DV3" i="47"/>
  <c r="DU6" i="47"/>
  <c r="AI27" i="47"/>
  <c r="AI43" i="47" s="1"/>
  <c r="AI24" i="47"/>
  <c r="AI25" i="47" s="1"/>
  <c r="AJ21" i="47"/>
  <c r="AJ23" i="47" s="1"/>
  <c r="AJ27" i="47" s="1"/>
  <c r="AJ43" i="47" s="1"/>
  <c r="DV5" i="47" l="1"/>
  <c r="DV115" i="47"/>
  <c r="DV104" i="47"/>
  <c r="DV108" i="47" s="1"/>
  <c r="EW104" i="65"/>
  <c r="EW108" i="65" s="1"/>
  <c r="EW115" i="65"/>
  <c r="EW115" i="71"/>
  <c r="EW104" i="71"/>
  <c r="EW108" i="71" s="1"/>
  <c r="EM73" i="71"/>
  <c r="EM75" i="71" s="1"/>
  <c r="EM87" i="71" s="1"/>
  <c r="EM63" i="71"/>
  <c r="EM64" i="71"/>
  <c r="EP52" i="71"/>
  <c r="EP50" i="71"/>
  <c r="EP43" i="71"/>
  <c r="EP28" i="71"/>
  <c r="EP57" i="71"/>
  <c r="EP58" i="71"/>
  <c r="EP36" i="71"/>
  <c r="EP37" i="71" s="1"/>
  <c r="EP39" i="71"/>
  <c r="EW74" i="71"/>
  <c r="EW72" i="71"/>
  <c r="EW71" i="71"/>
  <c r="EW22" i="71"/>
  <c r="EW6" i="71"/>
  <c r="EW5" i="71"/>
  <c r="EX3" i="71"/>
  <c r="EV54" i="71"/>
  <c r="EV53" i="71"/>
  <c r="EV42" i="71" s="1"/>
  <c r="EV49" i="71"/>
  <c r="EV56" i="71"/>
  <c r="EV51" i="71"/>
  <c r="EV48" i="71"/>
  <c r="EV35" i="71"/>
  <c r="EN55" i="71"/>
  <c r="EN59" i="71" s="1"/>
  <c r="EN61" i="71" s="1"/>
  <c r="EO40" i="71"/>
  <c r="EO41" i="71" s="1"/>
  <c r="EO44" i="71" s="1"/>
  <c r="ER21" i="71"/>
  <c r="ER23" i="71" s="1"/>
  <c r="EQ27" i="71"/>
  <c r="EQ24" i="71"/>
  <c r="EQ25" i="71" s="1"/>
  <c r="EW6" i="65"/>
  <c r="EW5" i="65"/>
  <c r="EW22" i="65"/>
  <c r="EX3" i="65"/>
  <c r="DV74" i="47"/>
  <c r="AI55" i="47"/>
  <c r="AI58" i="47"/>
  <c r="AJ58" i="47"/>
  <c r="AJ55" i="47"/>
  <c r="DV22" i="47"/>
  <c r="AI52" i="47"/>
  <c r="AI50" i="47"/>
  <c r="AJ52" i="47"/>
  <c r="AJ50" i="47"/>
  <c r="DU53" i="47"/>
  <c r="DU42" i="47" s="1"/>
  <c r="DU54" i="47"/>
  <c r="DU51" i="47"/>
  <c r="DU56" i="47"/>
  <c r="AI36" i="47"/>
  <c r="AI37" i="47" s="1"/>
  <c r="AI39" i="47"/>
  <c r="AJ36" i="47"/>
  <c r="AJ37" i="47" s="1"/>
  <c r="AJ39" i="47"/>
  <c r="AI28" i="47"/>
  <c r="DV72" i="47"/>
  <c r="DV71" i="47"/>
  <c r="AJ28" i="47"/>
  <c r="DU48" i="47"/>
  <c r="DU49" i="47"/>
  <c r="DU35" i="47"/>
  <c r="DW3" i="47"/>
  <c r="DV6" i="47"/>
  <c r="AK21" i="47"/>
  <c r="AK23" i="47" s="1"/>
  <c r="AK27" i="47" s="1"/>
  <c r="AK43" i="47" s="1"/>
  <c r="AJ24" i="47"/>
  <c r="AJ25" i="47" s="1"/>
  <c r="DW5" i="47" l="1"/>
  <c r="DW115" i="47"/>
  <c r="DW104" i="47"/>
  <c r="DW108" i="47" s="1"/>
  <c r="EX115" i="65"/>
  <c r="EX104" i="65"/>
  <c r="EX104" i="71"/>
  <c r="EX115" i="71"/>
  <c r="EO55" i="71"/>
  <c r="EO59" i="71" s="1"/>
  <c r="EO61" i="71" s="1"/>
  <c r="EQ52" i="71"/>
  <c r="EQ43" i="71"/>
  <c r="EQ50" i="71"/>
  <c r="EQ28" i="71"/>
  <c r="EQ57" i="71"/>
  <c r="EQ58" i="71"/>
  <c r="EQ36" i="71"/>
  <c r="EQ37" i="71" s="1"/>
  <c r="EQ39" i="71"/>
  <c r="EN73" i="71"/>
  <c r="EN75" i="71" s="1"/>
  <c r="EN87" i="71" s="1"/>
  <c r="EN63" i="71"/>
  <c r="EN64" i="71"/>
  <c r="EW56" i="71"/>
  <c r="EW54" i="71"/>
  <c r="EW53" i="71"/>
  <c r="EW42" i="71" s="1"/>
  <c r="EW48" i="71"/>
  <c r="EW51" i="71"/>
  <c r="EW49" i="71"/>
  <c r="EW35" i="71"/>
  <c r="EX74" i="71"/>
  <c r="EX72" i="71"/>
  <c r="EX71" i="71"/>
  <c r="EX6" i="71"/>
  <c r="EX5" i="71"/>
  <c r="EX22" i="71"/>
  <c r="I22" i="71" s="1"/>
  <c r="I23" i="71" s="1"/>
  <c r="T10" i="66"/>
  <c r="V9" i="66"/>
  <c r="T9" i="66"/>
  <c r="V10" i="66"/>
  <c r="H122" i="66"/>
  <c r="ER27" i="71"/>
  <c r="ES21" i="71"/>
  <c r="ES23" i="71" s="1"/>
  <c r="ER24" i="71"/>
  <c r="ER25" i="71" s="1"/>
  <c r="EP40" i="71"/>
  <c r="EP41" i="71" s="1"/>
  <c r="EP44" i="71" s="1"/>
  <c r="EX22" i="65"/>
  <c r="EX5" i="65"/>
  <c r="EX6" i="65"/>
  <c r="DW74" i="47"/>
  <c r="AK52" i="47"/>
  <c r="AK50" i="47"/>
  <c r="AK58" i="47"/>
  <c r="DV53" i="47"/>
  <c r="DV42" i="47" s="1"/>
  <c r="DV54" i="47"/>
  <c r="DV56" i="47"/>
  <c r="DV51" i="47"/>
  <c r="DW22" i="47"/>
  <c r="AK36" i="47"/>
  <c r="AK37" i="47" s="1"/>
  <c r="AK39" i="47"/>
  <c r="AI40" i="47"/>
  <c r="AI41" i="47" s="1"/>
  <c r="AI44" i="47" s="1"/>
  <c r="DW71" i="47"/>
  <c r="DW72" i="47"/>
  <c r="AK28" i="47"/>
  <c r="DX3" i="47"/>
  <c r="DW6" i="47"/>
  <c r="DV49" i="47"/>
  <c r="DV48" i="47"/>
  <c r="DV35" i="47"/>
  <c r="AK24" i="47"/>
  <c r="AK25" i="47" s="1"/>
  <c r="AL21" i="47"/>
  <c r="AL23" i="47" s="1"/>
  <c r="AL27" i="47" s="1"/>
  <c r="AL43" i="47" s="1"/>
  <c r="AJ40" i="47"/>
  <c r="DX5" i="47" l="1"/>
  <c r="DX115" i="47"/>
  <c r="DX104" i="47"/>
  <c r="DX108" i="47" s="1"/>
  <c r="AG77" i="53"/>
  <c r="AE77" i="53"/>
  <c r="EO73" i="71"/>
  <c r="EO75" i="71" s="1"/>
  <c r="EO87" i="71" s="1"/>
  <c r="EO63" i="71"/>
  <c r="EO64" i="71"/>
  <c r="ES27" i="71"/>
  <c r="ET21" i="71"/>
  <c r="ET23" i="71" s="1"/>
  <c r="ES24" i="71"/>
  <c r="ES25" i="71" s="1"/>
  <c r="L151" i="66"/>
  <c r="H151" i="66"/>
  <c r="H126" i="66"/>
  <c r="EX108" i="71"/>
  <c r="EQ40" i="71"/>
  <c r="EQ41" i="71" s="1"/>
  <c r="EQ44" i="71" s="1"/>
  <c r="EP55" i="71"/>
  <c r="EP59" i="71" s="1"/>
  <c r="EP61" i="71" s="1"/>
  <c r="ER52" i="71"/>
  <c r="ER50" i="71"/>
  <c r="ER28" i="71"/>
  <c r="ER43" i="71"/>
  <c r="ER58" i="71"/>
  <c r="ER57" i="71"/>
  <c r="ER39" i="71"/>
  <c r="ER36" i="71"/>
  <c r="ER37" i="71" s="1"/>
  <c r="EX53" i="71"/>
  <c r="EX42" i="71" s="1"/>
  <c r="EX48" i="71"/>
  <c r="EX54" i="71"/>
  <c r="AC52" i="67" s="1"/>
  <c r="EX56" i="71"/>
  <c r="AC54" i="67" s="1"/>
  <c r="EX51" i="71"/>
  <c r="AC49" i="67" s="1"/>
  <c r="EX49" i="71"/>
  <c r="AC47" i="67" s="1"/>
  <c r="EX35" i="71"/>
  <c r="S41" i="67"/>
  <c r="Y33" i="67"/>
  <c r="Y50" i="67"/>
  <c r="AA51" i="67"/>
  <c r="S48" i="67"/>
  <c r="AA49" i="67"/>
  <c r="S40" i="67"/>
  <c r="W49" i="67"/>
  <c r="AA54" i="67"/>
  <c r="AA41" i="67"/>
  <c r="S53" i="67"/>
  <c r="Y40" i="67"/>
  <c r="S34" i="67"/>
  <c r="AA55" i="67"/>
  <c r="U50" i="67"/>
  <c r="Y54" i="67"/>
  <c r="Y52" i="67"/>
  <c r="Y34" i="67"/>
  <c r="U34" i="67"/>
  <c r="AA60" i="67"/>
  <c r="S38" i="67"/>
  <c r="U40" i="67"/>
  <c r="U38" i="67"/>
  <c r="U48" i="67"/>
  <c r="U47" i="67"/>
  <c r="Y53" i="67"/>
  <c r="W33" i="67"/>
  <c r="W41" i="67"/>
  <c r="AA47" i="67"/>
  <c r="AA38" i="67"/>
  <c r="S52" i="67"/>
  <c r="W52" i="67"/>
  <c r="Y60" i="67"/>
  <c r="U41" i="67"/>
  <c r="AA40" i="67"/>
  <c r="AA37" i="67"/>
  <c r="W37" i="67"/>
  <c r="Y51" i="67"/>
  <c r="Y49" i="67"/>
  <c r="S50" i="67"/>
  <c r="AA46" i="67"/>
  <c r="U55" i="67"/>
  <c r="Y48" i="67"/>
  <c r="AA34" i="67"/>
  <c r="U46" i="67"/>
  <c r="W54" i="67"/>
  <c r="U60" i="67"/>
  <c r="U53" i="67"/>
  <c r="W38" i="67"/>
  <c r="W46" i="67"/>
  <c r="AA48" i="67"/>
  <c r="Y41" i="67"/>
  <c r="W55" i="67"/>
  <c r="W51" i="67"/>
  <c r="U54" i="67"/>
  <c r="S51" i="67"/>
  <c r="S60" i="67"/>
  <c r="S49" i="67"/>
  <c r="AA52" i="67"/>
  <c r="S47" i="67"/>
  <c r="Y38" i="67"/>
  <c r="W60" i="67"/>
  <c r="AA50" i="67"/>
  <c r="U37" i="67"/>
  <c r="U51" i="67"/>
  <c r="Y37" i="67"/>
  <c r="S54" i="67"/>
  <c r="S37" i="67"/>
  <c r="W47" i="67"/>
  <c r="Y47" i="67"/>
  <c r="W34" i="67"/>
  <c r="U33" i="67"/>
  <c r="W50" i="67"/>
  <c r="U49" i="67"/>
  <c r="S33" i="67"/>
  <c r="S55" i="67"/>
  <c r="Y46" i="67"/>
  <c r="AA53" i="67"/>
  <c r="W40" i="67"/>
  <c r="U52" i="67"/>
  <c r="W53" i="67"/>
  <c r="S46" i="67"/>
  <c r="AA33" i="67"/>
  <c r="Y55" i="67"/>
  <c r="W48" i="67"/>
  <c r="EX108" i="65"/>
  <c r="DX74" i="47"/>
  <c r="DW53" i="47"/>
  <c r="DW42" i="47" s="1"/>
  <c r="DW54" i="47"/>
  <c r="DW56" i="47"/>
  <c r="DW51" i="47"/>
  <c r="DX22" i="47"/>
  <c r="AL50" i="47"/>
  <c r="AL52" i="47"/>
  <c r="AL58" i="47"/>
  <c r="AL36" i="47"/>
  <c r="AL37" i="47" s="1"/>
  <c r="AL39" i="47"/>
  <c r="DX71" i="47"/>
  <c r="DX72" i="47"/>
  <c r="AL28" i="47"/>
  <c r="DW48" i="47"/>
  <c r="DW49" i="47"/>
  <c r="DW35" i="47"/>
  <c r="DY3" i="47"/>
  <c r="DX6" i="47"/>
  <c r="AM21" i="47"/>
  <c r="AM23" i="47" s="1"/>
  <c r="AM27" i="47" s="1"/>
  <c r="AM43" i="47" s="1"/>
  <c r="AL24" i="47"/>
  <c r="AL25" i="47" s="1"/>
  <c r="AK40" i="47"/>
  <c r="AJ41" i="47"/>
  <c r="AJ44" i="47" s="1"/>
  <c r="DY5" i="47" l="1"/>
  <c r="DY115" i="47"/>
  <c r="DY104" i="47"/>
  <c r="DY108" i="47" s="1"/>
  <c r="U35" i="67"/>
  <c r="U39" i="67" s="1"/>
  <c r="U42" i="67" s="1"/>
  <c r="Y26" i="67"/>
  <c r="AA35" i="67"/>
  <c r="AA39" i="67" s="1"/>
  <c r="AA42" i="67" s="1"/>
  <c r="S35" i="67"/>
  <c r="S39" i="67" s="1"/>
  <c r="S42" i="67" s="1"/>
  <c r="S26" i="67"/>
  <c r="S56" i="67"/>
  <c r="AA26" i="67"/>
  <c r="EP73" i="71"/>
  <c r="EP75" i="71" s="1"/>
  <c r="EP87" i="71" s="1"/>
  <c r="EP63" i="71"/>
  <c r="EP64" i="71"/>
  <c r="ES43" i="71"/>
  <c r="ES52" i="71"/>
  <c r="ES50" i="71"/>
  <c r="ES28" i="71"/>
  <c r="ES57" i="71"/>
  <c r="ES58" i="71"/>
  <c r="ES39" i="71"/>
  <c r="ES36" i="71"/>
  <c r="ES37" i="71" s="1"/>
  <c r="W35" i="67"/>
  <c r="W39" i="67" s="1"/>
  <c r="W42" i="67" s="1"/>
  <c r="W56" i="67"/>
  <c r="Y35" i="67"/>
  <c r="Y39" i="67" s="1"/>
  <c r="Y42" i="67" s="1"/>
  <c r="AC46" i="67"/>
  <c r="EQ55" i="71"/>
  <c r="EQ59" i="71" s="1"/>
  <c r="EQ61" i="71" s="1"/>
  <c r="AA56" i="67"/>
  <c r="U26" i="67"/>
  <c r="ER40" i="71"/>
  <c r="ER41" i="71" s="1"/>
  <c r="ER44" i="71" s="1"/>
  <c r="ET27" i="71"/>
  <c r="EU21" i="71"/>
  <c r="EU23" i="71" s="1"/>
  <c r="ET24" i="71"/>
  <c r="ET25" i="71" s="1"/>
  <c r="Y56" i="67"/>
  <c r="U56" i="67"/>
  <c r="W26" i="67"/>
  <c r="DY74" i="47"/>
  <c r="DX53" i="47"/>
  <c r="DX42" i="47" s="1"/>
  <c r="DX54" i="47"/>
  <c r="DX56" i="47"/>
  <c r="DX51" i="47"/>
  <c r="AM50" i="47"/>
  <c r="AM52" i="47"/>
  <c r="AM58" i="47"/>
  <c r="DY22" i="47"/>
  <c r="AM36" i="47"/>
  <c r="AM37" i="47" s="1"/>
  <c r="AM39" i="47"/>
  <c r="AM28" i="47"/>
  <c r="S23" i="48" s="1"/>
  <c r="DY72" i="47"/>
  <c r="DY71" i="47"/>
  <c r="DZ3" i="47"/>
  <c r="DY6" i="47"/>
  <c r="DX48" i="47"/>
  <c r="DX49" i="47"/>
  <c r="DX35" i="47"/>
  <c r="AN21" i="47"/>
  <c r="AN23" i="47" s="1"/>
  <c r="AN27" i="47" s="1"/>
  <c r="AN43" i="47" s="1"/>
  <c r="AM24" i="47"/>
  <c r="AM25" i="47" s="1"/>
  <c r="AL40" i="47"/>
  <c r="AK41" i="47"/>
  <c r="DZ5" i="47" l="1"/>
  <c r="DZ104" i="47"/>
  <c r="DZ108" i="47" s="1"/>
  <c r="DZ115" i="47"/>
  <c r="AA58" i="67"/>
  <c r="AA62" i="67" s="1"/>
  <c r="AA27" i="67" s="1"/>
  <c r="U58" i="67"/>
  <c r="U62" i="67" s="1"/>
  <c r="U27" i="67" s="1"/>
  <c r="S58" i="67"/>
  <c r="S62" i="67" s="1"/>
  <c r="S27" i="67" s="1"/>
  <c r="Y58" i="67"/>
  <c r="Y62" i="67" s="1"/>
  <c r="EQ73" i="71"/>
  <c r="EQ75" i="71" s="1"/>
  <c r="EQ87" i="71" s="1"/>
  <c r="EQ63" i="71"/>
  <c r="EQ64" i="71"/>
  <c r="EU27" i="71"/>
  <c r="EV21" i="71"/>
  <c r="EV23" i="71" s="1"/>
  <c r="EU24" i="71"/>
  <c r="EU25" i="71" s="1"/>
  <c r="ES40" i="71"/>
  <c r="ES41" i="71" s="1"/>
  <c r="ES44" i="71" s="1"/>
  <c r="ET50" i="71"/>
  <c r="ET52" i="71"/>
  <c r="ET43" i="71"/>
  <c r="ET28" i="71"/>
  <c r="ET58" i="71"/>
  <c r="ET57" i="71"/>
  <c r="ET36" i="71"/>
  <c r="ET37" i="71" s="1"/>
  <c r="ET39" i="71"/>
  <c r="ER55" i="71"/>
  <c r="ER59" i="71" s="1"/>
  <c r="ER61" i="71" s="1"/>
  <c r="W58" i="67"/>
  <c r="W62" i="67" s="1"/>
  <c r="AK55" i="47"/>
  <c r="AK44" i="47"/>
  <c r="DZ74" i="47"/>
  <c r="DY53" i="47"/>
  <c r="DY42" i="47" s="1"/>
  <c r="DY54" i="47"/>
  <c r="DY51" i="47"/>
  <c r="DY56" i="47"/>
  <c r="DZ22" i="47"/>
  <c r="AN50" i="47"/>
  <c r="AN52" i="47"/>
  <c r="AN58" i="47"/>
  <c r="AN36" i="47"/>
  <c r="AN37" i="47" s="1"/>
  <c r="AN39" i="47"/>
  <c r="DZ72" i="47"/>
  <c r="DZ71" i="47"/>
  <c r="AN28" i="47"/>
  <c r="EA3" i="47"/>
  <c r="DZ6" i="47"/>
  <c r="DY49" i="47"/>
  <c r="DY48" i="47"/>
  <c r="DY35" i="47"/>
  <c r="AN24" i="47"/>
  <c r="AN25" i="47" s="1"/>
  <c r="AO21" i="47"/>
  <c r="AO23" i="47" s="1"/>
  <c r="AM40" i="47"/>
  <c r="AL41" i="47"/>
  <c r="EA5" i="47" l="1"/>
  <c r="EA104" i="47"/>
  <c r="EA115" i="47"/>
  <c r="AA28" i="67"/>
  <c r="Y27" i="67"/>
  <c r="U28" i="67"/>
  <c r="ES55" i="71"/>
  <c r="ES59" i="71" s="1"/>
  <c r="ES61" i="71" s="1"/>
  <c r="ET40" i="71"/>
  <c r="ET41" i="71" s="1"/>
  <c r="ET44" i="71" s="1"/>
  <c r="W28" i="67"/>
  <c r="W27" i="67"/>
  <c r="EW21" i="71"/>
  <c r="EW23" i="71" s="1"/>
  <c r="EV27" i="71"/>
  <c r="EV24" i="71"/>
  <c r="EV25" i="71" s="1"/>
  <c r="EU52" i="71"/>
  <c r="EU50" i="71"/>
  <c r="EU28" i="71"/>
  <c r="EU43" i="71"/>
  <c r="EU58" i="71"/>
  <c r="EU57" i="71"/>
  <c r="EU39" i="71"/>
  <c r="EU36" i="71"/>
  <c r="EU37" i="71" s="1"/>
  <c r="Y28" i="67"/>
  <c r="ER73" i="71"/>
  <c r="ER75" i="71" s="1"/>
  <c r="ER87" i="71" s="1"/>
  <c r="ER63" i="71"/>
  <c r="ER64" i="71"/>
  <c r="AL55" i="47"/>
  <c r="AL44" i="47"/>
  <c r="EA74" i="47"/>
  <c r="DZ53" i="47"/>
  <c r="DZ42" i="47" s="1"/>
  <c r="DZ54" i="47"/>
  <c r="DZ51" i="47"/>
  <c r="DZ56" i="47"/>
  <c r="EA22" i="47"/>
  <c r="EA71" i="47"/>
  <c r="EA72" i="47"/>
  <c r="EB3" i="47"/>
  <c r="EA6" i="47"/>
  <c r="DZ48" i="47"/>
  <c r="DZ49" i="47"/>
  <c r="DZ35" i="47"/>
  <c r="AO27" i="47"/>
  <c r="AO43" i="47" s="1"/>
  <c r="AP21" i="47"/>
  <c r="AP23" i="47" s="1"/>
  <c r="AP27" i="47" s="1"/>
  <c r="AP43" i="47" s="1"/>
  <c r="AO24" i="47"/>
  <c r="AO25" i="47" s="1"/>
  <c r="AN40" i="47"/>
  <c r="AM41" i="47"/>
  <c r="EA108" i="47" l="1"/>
  <c r="EB5" i="47"/>
  <c r="EB115" i="47"/>
  <c r="EB104" i="47"/>
  <c r="EB108" i="47" s="1"/>
  <c r="ET55" i="71"/>
  <c r="ET59" i="71" s="1"/>
  <c r="ET61" i="71" s="1"/>
  <c r="ES73" i="71"/>
  <c r="ES75" i="71" s="1"/>
  <c r="ES87" i="71" s="1"/>
  <c r="ES63" i="71"/>
  <c r="ES64" i="71"/>
  <c r="EV52" i="71"/>
  <c r="EV50" i="71"/>
  <c r="EV43" i="71"/>
  <c r="EV28" i="71"/>
  <c r="EV57" i="71"/>
  <c r="EV58" i="71"/>
  <c r="EV39" i="71"/>
  <c r="EV36" i="71"/>
  <c r="EV37" i="71" s="1"/>
  <c r="EU40" i="71"/>
  <c r="EU41" i="71" s="1"/>
  <c r="EU44" i="71" s="1"/>
  <c r="EX21" i="71"/>
  <c r="EX23" i="71" s="1"/>
  <c r="EW27" i="71"/>
  <c r="EW24" i="71"/>
  <c r="EW25" i="71" s="1"/>
  <c r="AM44" i="47"/>
  <c r="AM55" i="47" s="1"/>
  <c r="EB74" i="47"/>
  <c r="AO50" i="47"/>
  <c r="AO52" i="47"/>
  <c r="AO58" i="47"/>
  <c r="EB22" i="47"/>
  <c r="EA53" i="47"/>
  <c r="EA42" i="47" s="1"/>
  <c r="EA54" i="47"/>
  <c r="EA56" i="47"/>
  <c r="EA51" i="47"/>
  <c r="AP50" i="47"/>
  <c r="AP52" i="47"/>
  <c r="AP58" i="47"/>
  <c r="AO36" i="47"/>
  <c r="AO37" i="47" s="1"/>
  <c r="AO39" i="47"/>
  <c r="AP36" i="47"/>
  <c r="AP37" i="47" s="1"/>
  <c r="AP39" i="47"/>
  <c r="AO28" i="47"/>
  <c r="EB71" i="47"/>
  <c r="EB72" i="47"/>
  <c r="AP28" i="47"/>
  <c r="EA48" i="47"/>
  <c r="EA49" i="47"/>
  <c r="EA35" i="47"/>
  <c r="EC3" i="47"/>
  <c r="EB6" i="47"/>
  <c r="AQ21" i="47"/>
  <c r="AQ23" i="47" s="1"/>
  <c r="AP24" i="47"/>
  <c r="AP25" i="47" s="1"/>
  <c r="AN41" i="47"/>
  <c r="EC5" i="47" l="1"/>
  <c r="EC115" i="47"/>
  <c r="EC104" i="47"/>
  <c r="EC108" i="47" s="1"/>
  <c r="EU55" i="71"/>
  <c r="EU59" i="71" s="1"/>
  <c r="EU61" i="71" s="1"/>
  <c r="ET73" i="71"/>
  <c r="ET75" i="71" s="1"/>
  <c r="ET87" i="71" s="1"/>
  <c r="ET63" i="71"/>
  <c r="ET64" i="71"/>
  <c r="EV40" i="71"/>
  <c r="EV41" i="71" s="1"/>
  <c r="EV44" i="71" s="1"/>
  <c r="EW43" i="71"/>
  <c r="EW50" i="71"/>
  <c r="EW52" i="71"/>
  <c r="EW28" i="71"/>
  <c r="EW57" i="71"/>
  <c r="EW58" i="71"/>
  <c r="EW39" i="71"/>
  <c r="EW36" i="71"/>
  <c r="EW37" i="71" s="1"/>
  <c r="EX27" i="71"/>
  <c r="EX24" i="71"/>
  <c r="EX25" i="71" s="1"/>
  <c r="AN44" i="47"/>
  <c r="AN55" i="47" s="1"/>
  <c r="EC74" i="47"/>
  <c r="EB53" i="47"/>
  <c r="EB42" i="47" s="1"/>
  <c r="EB54" i="47"/>
  <c r="EB56" i="47"/>
  <c r="EB51" i="47"/>
  <c r="EC22" i="47"/>
  <c r="AO40" i="47"/>
  <c r="EC71" i="47"/>
  <c r="EC72" i="47"/>
  <c r="ED3" i="47"/>
  <c r="EC6" i="47"/>
  <c r="EB48" i="47"/>
  <c r="EB49" i="47"/>
  <c r="EB35" i="47"/>
  <c r="AQ27" i="47"/>
  <c r="AQ43" i="47" s="1"/>
  <c r="AR21" i="47"/>
  <c r="AR23" i="47" s="1"/>
  <c r="AR27" i="47" s="1"/>
  <c r="AR43" i="47" s="1"/>
  <c r="AQ24" i="47"/>
  <c r="AQ25" i="47" s="1"/>
  <c r="AP40" i="47"/>
  <c r="ED5" i="47" l="1"/>
  <c r="ED115" i="47"/>
  <c r="ED104" i="47"/>
  <c r="EV55" i="71"/>
  <c r="EV59" i="71" s="1"/>
  <c r="EV61" i="71" s="1"/>
  <c r="EU73" i="71"/>
  <c r="EU75" i="71" s="1"/>
  <c r="EU87" i="71" s="1"/>
  <c r="EU63" i="71"/>
  <c r="EU64" i="71"/>
  <c r="EX52" i="71"/>
  <c r="EX50" i="71"/>
  <c r="EX43" i="71"/>
  <c r="EX28" i="71"/>
  <c r="EX57" i="71"/>
  <c r="AC55" i="67" s="1"/>
  <c r="EX58" i="71"/>
  <c r="EX36" i="71"/>
  <c r="EX37" i="71" s="1"/>
  <c r="EX39" i="71"/>
  <c r="EW40" i="71"/>
  <c r="EW41" i="71" s="1"/>
  <c r="EW44" i="71" s="1"/>
  <c r="ED74" i="47"/>
  <c r="AR52" i="47"/>
  <c r="AR50" i="47"/>
  <c r="AR58" i="47"/>
  <c r="EC53" i="47"/>
  <c r="EC42" i="47" s="1"/>
  <c r="EC54" i="47"/>
  <c r="EC51" i="47"/>
  <c r="EC56" i="47"/>
  <c r="AQ52" i="47"/>
  <c r="AQ50" i="47"/>
  <c r="AQ58" i="47"/>
  <c r="ED22" i="47"/>
  <c r="AQ36" i="47"/>
  <c r="AQ37" i="47" s="1"/>
  <c r="AQ39" i="47"/>
  <c r="AR39" i="47"/>
  <c r="AR36" i="47"/>
  <c r="AR37" i="47" s="1"/>
  <c r="AO41" i="47"/>
  <c r="ED71" i="47"/>
  <c r="ED72" i="47"/>
  <c r="AR28" i="47"/>
  <c r="AQ28" i="47"/>
  <c r="EC48" i="47"/>
  <c r="EC49" i="47"/>
  <c r="EC35" i="47"/>
  <c r="EE3" i="47"/>
  <c r="ED6" i="47"/>
  <c r="AS21" i="47"/>
  <c r="AS23" i="47" s="1"/>
  <c r="AS27" i="47" s="1"/>
  <c r="AS43" i="47" s="1"/>
  <c r="AR24" i="47"/>
  <c r="AR25" i="47" s="1"/>
  <c r="AP41" i="47"/>
  <c r="EE5" i="47" l="1"/>
  <c r="EE115" i="47"/>
  <c r="EE104" i="47"/>
  <c r="EE108" i="47" s="1"/>
  <c r="ED108" i="47"/>
  <c r="EV63" i="71"/>
  <c r="EV73" i="71"/>
  <c r="EV75" i="71" s="1"/>
  <c r="EV87" i="71" s="1"/>
  <c r="EV64" i="71"/>
  <c r="AC48" i="67"/>
  <c r="EX40" i="71"/>
  <c r="EX41" i="71" s="1"/>
  <c r="EX44" i="71" s="1"/>
  <c r="EW55" i="71"/>
  <c r="EW59" i="71" s="1"/>
  <c r="EW61" i="71" s="1"/>
  <c r="AP44" i="47"/>
  <c r="AP55" i="47" s="1"/>
  <c r="AO44" i="47"/>
  <c r="AO55" i="47" s="1"/>
  <c r="EE74" i="47"/>
  <c r="AS52" i="47"/>
  <c r="AS50" i="47"/>
  <c r="AS58" i="47"/>
  <c r="ED53" i="47"/>
  <c r="ED42" i="47" s="1"/>
  <c r="ED54" i="47"/>
  <c r="ED56" i="47"/>
  <c r="ED51" i="47"/>
  <c r="EE22" i="47"/>
  <c r="AS39" i="47"/>
  <c r="AS36" i="47"/>
  <c r="AS37" i="47" s="1"/>
  <c r="AQ40" i="47"/>
  <c r="EE71" i="47"/>
  <c r="EE72" i="47"/>
  <c r="AS28" i="47"/>
  <c r="EF3" i="47"/>
  <c r="EE6" i="47"/>
  <c r="ED49" i="47"/>
  <c r="ED48" i="47"/>
  <c r="ED35" i="47"/>
  <c r="AS24" i="47"/>
  <c r="AS25" i="47" s="1"/>
  <c r="AT21" i="47"/>
  <c r="AT23" i="47" s="1"/>
  <c r="AR40" i="47"/>
  <c r="EF5" i="47" l="1"/>
  <c r="EF115" i="47"/>
  <c r="EF104" i="47"/>
  <c r="EW73" i="71"/>
  <c r="EW75" i="71" s="1"/>
  <c r="EW87" i="71" s="1"/>
  <c r="EW63" i="71"/>
  <c r="EW64" i="71"/>
  <c r="EX55" i="71"/>
  <c r="EF74" i="47"/>
  <c r="EE53" i="47"/>
  <c r="EE42" i="47" s="1"/>
  <c r="EE54" i="47"/>
  <c r="EE51" i="47"/>
  <c r="EE56" i="47"/>
  <c r="EF22" i="47"/>
  <c r="AQ41" i="47"/>
  <c r="EF72" i="47"/>
  <c r="EF71" i="47"/>
  <c r="EE48" i="47"/>
  <c r="EE49" i="47"/>
  <c r="EE35" i="47"/>
  <c r="EG3" i="47"/>
  <c r="EF6" i="47"/>
  <c r="AT27" i="47"/>
  <c r="AT43" i="47" s="1"/>
  <c r="AU21" i="47"/>
  <c r="AU23" i="47" s="1"/>
  <c r="AU27" i="47" s="1"/>
  <c r="AU43" i="47" s="1"/>
  <c r="AT24" i="47"/>
  <c r="AT25" i="47" s="1"/>
  <c r="AS40" i="47"/>
  <c r="AR41" i="47"/>
  <c r="EF108" i="47" l="1"/>
  <c r="EG5" i="47"/>
  <c r="EG115" i="47"/>
  <c r="EG104" i="47"/>
  <c r="AC53" i="67"/>
  <c r="EX59" i="71"/>
  <c r="EX61" i="71" s="1"/>
  <c r="AQ44" i="47"/>
  <c r="AQ55" i="47" s="1"/>
  <c r="AR44" i="47"/>
  <c r="AR55" i="47" s="1"/>
  <c r="EG74" i="47"/>
  <c r="EF53" i="47"/>
  <c r="EF42" i="47" s="1"/>
  <c r="EF54" i="47"/>
  <c r="EF56" i="47"/>
  <c r="EF51" i="47"/>
  <c r="AT50" i="47"/>
  <c r="AT52" i="47"/>
  <c r="AT58" i="47"/>
  <c r="EG22" i="47"/>
  <c r="AU50" i="47"/>
  <c r="AU52" i="47"/>
  <c r="AU58" i="47"/>
  <c r="AU36" i="47"/>
  <c r="AU37" i="47" s="1"/>
  <c r="AU39" i="47"/>
  <c r="AT39" i="47"/>
  <c r="AT36" i="47"/>
  <c r="AT37" i="47" s="1"/>
  <c r="EG72" i="47"/>
  <c r="EG71" i="47"/>
  <c r="AU28" i="47"/>
  <c r="AT28" i="47"/>
  <c r="EF48" i="47"/>
  <c r="EF49" i="47"/>
  <c r="EF35" i="47"/>
  <c r="EH3" i="47"/>
  <c r="EG6" i="47"/>
  <c r="AV21" i="47"/>
  <c r="AV23" i="47" s="1"/>
  <c r="AV27" i="47" s="1"/>
  <c r="AV43" i="47" s="1"/>
  <c r="AU24" i="47"/>
  <c r="AU25" i="47" s="1"/>
  <c r="AS41" i="47"/>
  <c r="EG108" i="47" l="1"/>
  <c r="EH5" i="47"/>
  <c r="EH104" i="47"/>
  <c r="EH108" i="47" s="1"/>
  <c r="EH115" i="47"/>
  <c r="EX73" i="71"/>
  <c r="EX63" i="71"/>
  <c r="EX64" i="71"/>
  <c r="AS44" i="47"/>
  <c r="AS55" i="47" s="1"/>
  <c r="EH74" i="47"/>
  <c r="AV52" i="47"/>
  <c r="AV50" i="47"/>
  <c r="AV58" i="47"/>
  <c r="EG53" i="47"/>
  <c r="EG42" i="47" s="1"/>
  <c r="EG54" i="47"/>
  <c r="EG56" i="47"/>
  <c r="EG51" i="47"/>
  <c r="EH22" i="47"/>
  <c r="AV39" i="47"/>
  <c r="AV36" i="47"/>
  <c r="AT40" i="47"/>
  <c r="AT41" i="47" s="1"/>
  <c r="AT44" i="47" s="1"/>
  <c r="EH72" i="47"/>
  <c r="EH71" i="47"/>
  <c r="AV28" i="47"/>
  <c r="EG48" i="47"/>
  <c r="EG49" i="47"/>
  <c r="EG35" i="47"/>
  <c r="EI3" i="47"/>
  <c r="EH6" i="47"/>
  <c r="AW21" i="47"/>
  <c r="AW23" i="47" s="1"/>
  <c r="AW27" i="47" s="1"/>
  <c r="AW43" i="47" s="1"/>
  <c r="AV24" i="47"/>
  <c r="AV25" i="47" s="1"/>
  <c r="AU40" i="47"/>
  <c r="AU41" i="47" s="1"/>
  <c r="AU44" i="47" s="1"/>
  <c r="EI5" i="47" l="1"/>
  <c r="EI104" i="47"/>
  <c r="EI108" i="47" s="1"/>
  <c r="EI115" i="47"/>
  <c r="I73" i="71"/>
  <c r="AV74" i="71" s="1"/>
  <c r="AV75" i="71" s="1"/>
  <c r="AV87" i="71" s="1"/>
  <c r="EX75" i="71"/>
  <c r="EX87" i="71" s="1"/>
  <c r="AV37" i="47"/>
  <c r="AV40" i="47" s="1"/>
  <c r="EI74" i="47"/>
  <c r="EI22" i="47"/>
  <c r="EH53" i="47"/>
  <c r="EH42" i="47" s="1"/>
  <c r="EH54" i="47"/>
  <c r="EH51" i="47"/>
  <c r="EH56" i="47"/>
  <c r="AW52" i="47"/>
  <c r="AW50" i="47"/>
  <c r="AW58" i="47"/>
  <c r="AW36" i="47"/>
  <c r="AW37" i="47" s="1"/>
  <c r="AW39" i="47"/>
  <c r="EI72" i="47"/>
  <c r="EI71" i="47"/>
  <c r="AW28" i="47"/>
  <c r="EH48" i="47"/>
  <c r="EH49" i="47"/>
  <c r="EH35" i="47"/>
  <c r="EJ3" i="47"/>
  <c r="EI6" i="47"/>
  <c r="AT55" i="47"/>
  <c r="AX21" i="47"/>
  <c r="AX23" i="47" s="1"/>
  <c r="AX27" i="47" s="1"/>
  <c r="AX43" i="47" s="1"/>
  <c r="AW24" i="47"/>
  <c r="AW25" i="47" s="1"/>
  <c r="AU55" i="47"/>
  <c r="AS74" i="71" l="1"/>
  <c r="AS75" i="71" s="1"/>
  <c r="AS87" i="71" s="1"/>
  <c r="AT74" i="71"/>
  <c r="AT75" i="71" s="1"/>
  <c r="AT87" i="71" s="1"/>
  <c r="AU74" i="71"/>
  <c r="AU75" i="71" s="1"/>
  <c r="AU87" i="71" s="1"/>
  <c r="AC74" i="71"/>
  <c r="AD74" i="71"/>
  <c r="AE74" i="71"/>
  <c r="AF74" i="71"/>
  <c r="EJ5" i="47"/>
  <c r="EJ115" i="47"/>
  <c r="EJ104" i="47"/>
  <c r="AG74" i="71"/>
  <c r="AH74" i="71"/>
  <c r="AI74" i="71"/>
  <c r="AJ74" i="71"/>
  <c r="AK74" i="71"/>
  <c r="AK75" i="71" s="1"/>
  <c r="AK87" i="71" s="1"/>
  <c r="AL74" i="71"/>
  <c r="AL75" i="71" s="1"/>
  <c r="AL87" i="71" s="1"/>
  <c r="AM74" i="71"/>
  <c r="AM75" i="71" s="1"/>
  <c r="AM87" i="71" s="1"/>
  <c r="AN74" i="71"/>
  <c r="AN75" i="71" s="1"/>
  <c r="AN87" i="71" s="1"/>
  <c r="AO74" i="71"/>
  <c r="AO75" i="71" s="1"/>
  <c r="AO87" i="71" s="1"/>
  <c r="AP74" i="71"/>
  <c r="AP75" i="71" s="1"/>
  <c r="AP87" i="71" s="1"/>
  <c r="AQ74" i="71"/>
  <c r="AQ75" i="71" s="1"/>
  <c r="AQ87" i="71" s="1"/>
  <c r="AR74" i="71"/>
  <c r="AR75" i="71" s="1"/>
  <c r="AR87" i="71" s="1"/>
  <c r="EJ74" i="47"/>
  <c r="EI53" i="47"/>
  <c r="EI42" i="47" s="1"/>
  <c r="EI54" i="47"/>
  <c r="EI56" i="47"/>
  <c r="EI51" i="47"/>
  <c r="EJ22" i="47"/>
  <c r="AX52" i="47"/>
  <c r="AX50" i="47"/>
  <c r="AX58" i="47"/>
  <c r="AX36" i="47"/>
  <c r="AX37" i="47" s="1"/>
  <c r="AX39" i="47"/>
  <c r="EJ72" i="47"/>
  <c r="EJ71" i="47"/>
  <c r="AX28" i="47"/>
  <c r="EK3" i="47"/>
  <c r="EJ6" i="47"/>
  <c r="EI49" i="47"/>
  <c r="EI48" i="47"/>
  <c r="EI35" i="47"/>
  <c r="AX24" i="47"/>
  <c r="AX25" i="47" s="1"/>
  <c r="AY21" i="47"/>
  <c r="AW40" i="47"/>
  <c r="AV41" i="47"/>
  <c r="EJ108" i="47" l="1"/>
  <c r="EK5" i="47"/>
  <c r="EK104" i="47"/>
  <c r="EK115" i="47"/>
  <c r="I74" i="71"/>
  <c r="L85" i="66" s="1"/>
  <c r="P85" i="66" s="1"/>
  <c r="S24" i="48"/>
  <c r="AV44" i="47"/>
  <c r="AV55" i="47" s="1"/>
  <c r="EK74" i="47"/>
  <c r="EK22" i="47"/>
  <c r="EJ53" i="47"/>
  <c r="EJ42" i="47" s="1"/>
  <c r="EJ54" i="47"/>
  <c r="EJ51" i="47"/>
  <c r="EJ56" i="47"/>
  <c r="AX40" i="47"/>
  <c r="EK72" i="47"/>
  <c r="EK71" i="47"/>
  <c r="EL3" i="47"/>
  <c r="EK6" i="47"/>
  <c r="EJ49" i="47"/>
  <c r="EJ48" i="47"/>
  <c r="EJ35" i="47"/>
  <c r="AY23" i="47"/>
  <c r="AW41" i="47"/>
  <c r="EK108" i="47" l="1"/>
  <c r="EL5" i="47"/>
  <c r="EL115" i="47"/>
  <c r="EL104" i="47"/>
  <c r="N85" i="66"/>
  <c r="L56" i="66"/>
  <c r="H56" i="66" s="1"/>
  <c r="AW44" i="47"/>
  <c r="AW55" i="47" s="1"/>
  <c r="EL74" i="47"/>
  <c r="EK53" i="47"/>
  <c r="EK42" i="47" s="1"/>
  <c r="EK54" i="47"/>
  <c r="EK56" i="47"/>
  <c r="EK51" i="47"/>
  <c r="EL22" i="47"/>
  <c r="EL72" i="47"/>
  <c r="EL71" i="47"/>
  <c r="EK49" i="47"/>
  <c r="EK48" i="47"/>
  <c r="EK35" i="47"/>
  <c r="EM3" i="47"/>
  <c r="EL6" i="47"/>
  <c r="AY27" i="47"/>
  <c r="AY43" i="47" s="1"/>
  <c r="AZ21" i="47"/>
  <c r="AY24" i="47"/>
  <c r="AY25" i="47" s="1"/>
  <c r="AX41" i="47"/>
  <c r="EL108" i="47" l="1"/>
  <c r="EM5" i="47"/>
  <c r="EM115" i="47"/>
  <c r="EM104" i="47"/>
  <c r="EM108" i="47" s="1"/>
  <c r="N56" i="66"/>
  <c r="P56" i="66"/>
  <c r="AX44" i="47"/>
  <c r="AX55" i="47" s="1"/>
  <c r="EM74" i="47"/>
  <c r="EL53" i="47"/>
  <c r="EL42" i="47" s="1"/>
  <c r="EL54" i="47"/>
  <c r="EL51" i="47"/>
  <c r="EL56" i="47"/>
  <c r="EM22" i="47"/>
  <c r="AY52" i="47"/>
  <c r="AY50" i="47"/>
  <c r="AY58" i="47"/>
  <c r="AY39" i="47"/>
  <c r="AY36" i="47"/>
  <c r="EM72" i="47"/>
  <c r="EM71" i="47"/>
  <c r="AY28" i="47"/>
  <c r="U23" i="48" s="1"/>
  <c r="U25" i="48" s="1"/>
  <c r="EN3" i="47"/>
  <c r="EM6" i="47"/>
  <c r="EL48" i="47"/>
  <c r="EL49" i="47"/>
  <c r="EL35" i="47"/>
  <c r="AZ23" i="47"/>
  <c r="EN5" i="47" l="1"/>
  <c r="EN115" i="47"/>
  <c r="EN104" i="47"/>
  <c r="EN108" i="47" s="1"/>
  <c r="AY37" i="47"/>
  <c r="AY40" i="47" s="1"/>
  <c r="AY41" i="47" s="1"/>
  <c r="AY44" i="47" s="1"/>
  <c r="EN74" i="47"/>
  <c r="EN22" i="47"/>
  <c r="EM53" i="47"/>
  <c r="EM42" i="47" s="1"/>
  <c r="EM54" i="47"/>
  <c r="EM56" i="47"/>
  <c r="EM51" i="47"/>
  <c r="EN71" i="47"/>
  <c r="EN72" i="47"/>
  <c r="EO3" i="47"/>
  <c r="EN6" i="47"/>
  <c r="EM48" i="47"/>
  <c r="EM49" i="47"/>
  <c r="EM35" i="47"/>
  <c r="AZ27" i="47"/>
  <c r="AZ43" i="47" s="1"/>
  <c r="W91" i="53" s="1"/>
  <c r="AZ24" i="47"/>
  <c r="AZ25" i="47" s="1"/>
  <c r="BA21" i="47"/>
  <c r="EO5" i="47" l="1"/>
  <c r="EO115" i="47"/>
  <c r="EO104" i="47"/>
  <c r="EO108" i="47" s="1"/>
  <c r="Y91" i="53"/>
  <c r="EO74" i="47"/>
  <c r="AZ52" i="47"/>
  <c r="W97" i="53" s="1"/>
  <c r="AZ50" i="47"/>
  <c r="W95" i="53" s="1"/>
  <c r="AZ58" i="47"/>
  <c r="W103" i="53" s="1"/>
  <c r="EN53" i="47"/>
  <c r="EN42" i="47" s="1"/>
  <c r="EN54" i="47"/>
  <c r="EN56" i="47"/>
  <c r="EN51" i="47"/>
  <c r="EO22" i="47"/>
  <c r="AZ39" i="47"/>
  <c r="AZ36" i="47"/>
  <c r="AZ28" i="47"/>
  <c r="EO71" i="47"/>
  <c r="EO72" i="47"/>
  <c r="EN49" i="47"/>
  <c r="EN48" i="47"/>
  <c r="EN35" i="47"/>
  <c r="EP3" i="47"/>
  <c r="EO6" i="47"/>
  <c r="AY55" i="47"/>
  <c r="BA23" i="47"/>
  <c r="EP5" i="47" l="1"/>
  <c r="EP104" i="47"/>
  <c r="EP108" i="47" s="1"/>
  <c r="EP115" i="47"/>
  <c r="Y103" i="53"/>
  <c r="Y97" i="53"/>
  <c r="Y95" i="53"/>
  <c r="AZ37" i="47"/>
  <c r="AZ40" i="47" s="1"/>
  <c r="AZ41" i="47" s="1"/>
  <c r="AZ44" i="47" s="1"/>
  <c r="W89" i="53"/>
  <c r="EP74" i="47"/>
  <c r="EO53" i="47"/>
  <c r="EO42" i="47" s="1"/>
  <c r="EO54" i="47"/>
  <c r="EO51" i="47"/>
  <c r="EO56" i="47"/>
  <c r="EP22" i="47"/>
  <c r="EP71" i="47"/>
  <c r="EP72" i="47"/>
  <c r="EO49" i="47"/>
  <c r="EO48" i="47"/>
  <c r="EO35" i="47"/>
  <c r="EQ3" i="47"/>
  <c r="EP6" i="47"/>
  <c r="BA27" i="47"/>
  <c r="BA43" i="47" s="1"/>
  <c r="BA24" i="47"/>
  <c r="BA25" i="47" s="1"/>
  <c r="BB21" i="47"/>
  <c r="EQ5" i="47" l="1"/>
  <c r="EQ104" i="47"/>
  <c r="EQ108" i="47" s="1"/>
  <c r="EQ115" i="47"/>
  <c r="Y89" i="53"/>
  <c r="W90" i="53"/>
  <c r="EQ74" i="47"/>
  <c r="BA52" i="47"/>
  <c r="BA50" i="47"/>
  <c r="BA58" i="47"/>
  <c r="EP53" i="47"/>
  <c r="EP42" i="47" s="1"/>
  <c r="EP54" i="47"/>
  <c r="EP51" i="47"/>
  <c r="EP56" i="47"/>
  <c r="EQ22" i="47"/>
  <c r="BA36" i="47"/>
  <c r="BA37" i="47" s="1"/>
  <c r="BA39" i="47"/>
  <c r="BA28" i="47"/>
  <c r="EQ71" i="47"/>
  <c r="EQ72" i="47"/>
  <c r="EP49" i="47"/>
  <c r="EP48" i="47"/>
  <c r="EP35" i="47"/>
  <c r="ER3" i="47"/>
  <c r="EQ6" i="47"/>
  <c r="AZ55" i="47"/>
  <c r="W100" i="53" s="1"/>
  <c r="BB23" i="47"/>
  <c r="ER5" i="47" l="1"/>
  <c r="ER115" i="47"/>
  <c r="ER104" i="47"/>
  <c r="ER108" i="47" s="1"/>
  <c r="W92" i="53"/>
  <c r="Y100" i="53" s="1"/>
  <c r="ER74" i="47"/>
  <c r="ER22" i="47"/>
  <c r="EQ53" i="47"/>
  <c r="EQ42" i="47" s="1"/>
  <c r="EQ54" i="47"/>
  <c r="EQ51" i="47"/>
  <c r="EQ56" i="47"/>
  <c r="ER72" i="47"/>
  <c r="ER71" i="47"/>
  <c r="EQ48" i="47"/>
  <c r="EQ49" i="47"/>
  <c r="EQ35" i="47"/>
  <c r="ES3" i="47"/>
  <c r="ER6" i="47"/>
  <c r="BA40" i="47"/>
  <c r="BA41" i="47" s="1"/>
  <c r="BA44" i="47" s="1"/>
  <c r="BB27" i="47"/>
  <c r="BB43" i="47" s="1"/>
  <c r="BB24" i="47"/>
  <c r="BB25" i="47" s="1"/>
  <c r="BC21" i="47"/>
  <c r="ES5" i="47" l="1"/>
  <c r="ES104" i="47"/>
  <c r="ES115" i="47"/>
  <c r="ES74" i="47"/>
  <c r="BB52" i="47"/>
  <c r="BB50" i="47"/>
  <c r="BB58" i="47"/>
  <c r="ER53" i="47"/>
  <c r="ER42" i="47" s="1"/>
  <c r="ER54" i="47"/>
  <c r="ER56" i="47"/>
  <c r="ER51" i="47"/>
  <c r="ES22" i="47"/>
  <c r="BB36" i="47"/>
  <c r="BB37" i="47" s="1"/>
  <c r="BB39" i="47"/>
  <c r="BB28" i="47"/>
  <c r="ES71" i="47"/>
  <c r="ES72" i="47"/>
  <c r="ET3" i="47"/>
  <c r="ES6" i="47"/>
  <c r="ER48" i="47"/>
  <c r="ER49" i="47"/>
  <c r="ER35" i="47"/>
  <c r="BA55" i="47"/>
  <c r="BC23" i="47"/>
  <c r="ET5" i="47" l="1"/>
  <c r="ET104" i="47"/>
  <c r="ET108" i="47" s="1"/>
  <c r="ET115" i="47"/>
  <c r="ES108" i="47"/>
  <c r="ET74" i="47"/>
  <c r="ES53" i="47"/>
  <c r="ES42" i="47" s="1"/>
  <c r="ES54" i="47"/>
  <c r="ES51" i="47"/>
  <c r="ES56" i="47"/>
  <c r="ET22" i="47"/>
  <c r="ET71" i="47"/>
  <c r="ET72" i="47"/>
  <c r="ES48" i="47"/>
  <c r="ES49" i="47"/>
  <c r="ES35" i="47"/>
  <c r="EU3" i="47"/>
  <c r="ET6" i="47"/>
  <c r="BB40" i="47"/>
  <c r="BB41" i="47" s="1"/>
  <c r="BB44" i="47" s="1"/>
  <c r="BC27" i="47"/>
  <c r="BC43" i="47" s="1"/>
  <c r="BC24" i="47"/>
  <c r="BC25" i="47" s="1"/>
  <c r="BD21" i="47"/>
  <c r="EU5" i="47" l="1"/>
  <c r="EU115" i="47"/>
  <c r="EU104" i="47"/>
  <c r="EU108" i="47" s="1"/>
  <c r="EU74" i="47"/>
  <c r="BC52" i="47"/>
  <c r="BC50" i="47"/>
  <c r="BC58" i="47"/>
  <c r="ET53" i="47"/>
  <c r="ET42" i="47" s="1"/>
  <c r="ET54" i="47"/>
  <c r="ET51" i="47"/>
  <c r="ET56" i="47"/>
  <c r="EU22" i="47"/>
  <c r="BC36" i="47"/>
  <c r="BC37" i="47" s="1"/>
  <c r="BC39" i="47"/>
  <c r="BC28" i="47"/>
  <c r="EU71" i="47"/>
  <c r="EU72" i="47"/>
  <c r="ET49" i="47"/>
  <c r="ET48" i="47"/>
  <c r="ET35" i="47"/>
  <c r="EV3" i="47"/>
  <c r="EU6" i="47"/>
  <c r="BB55" i="47"/>
  <c r="BD23" i="47"/>
  <c r="EV5" i="47" l="1"/>
  <c r="EV115" i="47"/>
  <c r="EV104" i="47"/>
  <c r="EV108" i="47" s="1"/>
  <c r="EV74" i="47"/>
  <c r="EU53" i="47"/>
  <c r="EU42" i="47" s="1"/>
  <c r="EU54" i="47"/>
  <c r="EU51" i="47"/>
  <c r="EU56" i="47"/>
  <c r="EV22" i="47"/>
  <c r="EV71" i="47"/>
  <c r="EV72" i="47"/>
  <c r="EU48" i="47"/>
  <c r="EU49" i="47"/>
  <c r="EU35" i="47"/>
  <c r="EW3" i="47"/>
  <c r="EV6" i="47"/>
  <c r="BC40" i="47"/>
  <c r="BC41" i="47" s="1"/>
  <c r="BC44" i="47" s="1"/>
  <c r="BD27" i="47"/>
  <c r="BD43" i="47" s="1"/>
  <c r="BE21" i="47"/>
  <c r="BD24" i="47"/>
  <c r="BD25" i="47" s="1"/>
  <c r="EW5" i="47" l="1"/>
  <c r="EW115" i="47"/>
  <c r="EW104" i="47"/>
  <c r="EW108" i="47" s="1"/>
  <c r="EW74" i="47"/>
  <c r="BD52" i="47"/>
  <c r="BD50" i="47"/>
  <c r="BD58" i="47"/>
  <c r="EV53" i="47"/>
  <c r="EV42" i="47" s="1"/>
  <c r="EV54" i="47"/>
  <c r="EV56" i="47"/>
  <c r="EV51" i="47"/>
  <c r="EW22" i="47"/>
  <c r="BD36" i="47"/>
  <c r="BD37" i="47" s="1"/>
  <c r="BD39" i="47"/>
  <c r="BD28" i="47"/>
  <c r="EW71" i="47"/>
  <c r="EW72" i="47"/>
  <c r="EX3" i="47"/>
  <c r="EW6" i="47"/>
  <c r="EV49" i="47"/>
  <c r="EV48" i="47"/>
  <c r="EV35" i="47"/>
  <c r="BC55" i="47"/>
  <c r="BE23" i="47"/>
  <c r="EX5" i="47" l="1"/>
  <c r="U40" i="48" s="1"/>
  <c r="EX104" i="47"/>
  <c r="EX108" i="47" s="1"/>
  <c r="EX115" i="47"/>
  <c r="AA40" i="48"/>
  <c r="Y40" i="48"/>
  <c r="EX74" i="47"/>
  <c r="EW53" i="47"/>
  <c r="EW42" i="47" s="1"/>
  <c r="EW54" i="47"/>
  <c r="EW56" i="47"/>
  <c r="EW51" i="47"/>
  <c r="EX22" i="47"/>
  <c r="I22" i="47" s="1"/>
  <c r="I23" i="47" s="1"/>
  <c r="EX71" i="47"/>
  <c r="EX72" i="47"/>
  <c r="EW48" i="47"/>
  <c r="EW49" i="47"/>
  <c r="EW35" i="47"/>
  <c r="EX6" i="47"/>
  <c r="BD40" i="47"/>
  <c r="BD41" i="47" s="1"/>
  <c r="BD44" i="47" s="1"/>
  <c r="BE27" i="47"/>
  <c r="BE43" i="47" s="1"/>
  <c r="BF21" i="47"/>
  <c r="BE24" i="47"/>
  <c r="BE25" i="47" s="1"/>
  <c r="S40" i="48" l="1"/>
  <c r="W40" i="48"/>
  <c r="BE52" i="47"/>
  <c r="BE50" i="47"/>
  <c r="BE58" i="47"/>
  <c r="EX53" i="47"/>
  <c r="EX42" i="47" s="1"/>
  <c r="EX54" i="47"/>
  <c r="EX51" i="47"/>
  <c r="EX56" i="47"/>
  <c r="Y51" i="48"/>
  <c r="AA51" i="48"/>
  <c r="W51" i="48"/>
  <c r="S51" i="48"/>
  <c r="U51" i="48"/>
  <c r="S33" i="48"/>
  <c r="S50" i="48"/>
  <c r="BE36" i="47"/>
  <c r="BE37" i="47" s="1"/>
  <c r="BE39" i="47"/>
  <c r="BE28" i="47"/>
  <c r="EX48" i="47"/>
  <c r="EX49" i="47"/>
  <c r="S47" i="48"/>
  <c r="AA47" i="48"/>
  <c r="S48" i="48"/>
  <c r="S54" i="48"/>
  <c r="W46" i="48"/>
  <c r="Y47" i="48"/>
  <c r="S53" i="48"/>
  <c r="W47" i="48"/>
  <c r="Y46" i="48"/>
  <c r="W54" i="48"/>
  <c r="AC54" i="48"/>
  <c r="S46" i="48"/>
  <c r="AC48" i="48"/>
  <c r="U46" i="48"/>
  <c r="Y54" i="48"/>
  <c r="AA54" i="48"/>
  <c r="AC46" i="48"/>
  <c r="AA46" i="48"/>
  <c r="U54" i="48"/>
  <c r="AC47" i="48"/>
  <c r="AC53" i="48"/>
  <c r="U47" i="48"/>
  <c r="EX35" i="47"/>
  <c r="U33" i="48"/>
  <c r="Y33" i="48"/>
  <c r="AA33" i="48"/>
  <c r="W33" i="48"/>
  <c r="AC52" i="48"/>
  <c r="AC49" i="48"/>
  <c r="BD55" i="47"/>
  <c r="BF23" i="47"/>
  <c r="BE40" i="47" l="1"/>
  <c r="BE41" i="47" s="1"/>
  <c r="BE44" i="47" s="1"/>
  <c r="BF27" i="47"/>
  <c r="BF43" i="47" s="1"/>
  <c r="BF24" i="47"/>
  <c r="BF25" i="47" s="1"/>
  <c r="BG21" i="47"/>
  <c r="BF52" i="47" l="1"/>
  <c r="BF50" i="47"/>
  <c r="BF58" i="47"/>
  <c r="BF36" i="47"/>
  <c r="BF37" i="47" s="1"/>
  <c r="BF39" i="47"/>
  <c r="BF28" i="47"/>
  <c r="BE55" i="47"/>
  <c r="BG23" i="47"/>
  <c r="BF40" i="47" l="1"/>
  <c r="BF41" i="47" s="1"/>
  <c r="BF44" i="47" s="1"/>
  <c r="BG27" i="47"/>
  <c r="BG43" i="47" s="1"/>
  <c r="BH21" i="47"/>
  <c r="BG24" i="47"/>
  <c r="BG25" i="47" s="1"/>
  <c r="BG52" i="47" l="1"/>
  <c r="BG50" i="47"/>
  <c r="BG58" i="47"/>
  <c r="BG36" i="47"/>
  <c r="BG37" i="47" s="1"/>
  <c r="BG39" i="47"/>
  <c r="BG28" i="47"/>
  <c r="BF55" i="47"/>
  <c r="BH23" i="47"/>
  <c r="BG40" i="47" l="1"/>
  <c r="BG41" i="47" s="1"/>
  <c r="BG44" i="47" s="1"/>
  <c r="BH27" i="47"/>
  <c r="BH43" i="47" s="1"/>
  <c r="BH24" i="47"/>
  <c r="BH25" i="47" s="1"/>
  <c r="BI21" i="47"/>
  <c r="BH52" i="47" l="1"/>
  <c r="BH50" i="47"/>
  <c r="BH58" i="47"/>
  <c r="BH39" i="47"/>
  <c r="BH36" i="47"/>
  <c r="BH37" i="47" s="1"/>
  <c r="BH28" i="47"/>
  <c r="BI23" i="47"/>
  <c r="BG55" i="47"/>
  <c r="BH40" i="47" l="1"/>
  <c r="BH41" i="47" s="1"/>
  <c r="BH44" i="47" s="1"/>
  <c r="BI27" i="47"/>
  <c r="BI43" i="47" s="1"/>
  <c r="BJ21" i="47"/>
  <c r="BI24" i="47"/>
  <c r="BI25" i="47" s="1"/>
  <c r="J72" i="47"/>
  <c r="J71" i="47"/>
  <c r="BI52" i="47" l="1"/>
  <c r="BI50" i="47"/>
  <c r="BI58" i="47"/>
  <c r="BI39" i="47"/>
  <c r="BI36" i="47"/>
  <c r="BI37" i="47" s="1"/>
  <c r="BI28" i="47"/>
  <c r="BH55" i="47"/>
  <c r="BJ23" i="47"/>
  <c r="BI40" i="47" l="1"/>
  <c r="BI41" i="47" s="1"/>
  <c r="BI44" i="47" s="1"/>
  <c r="BJ27" i="47"/>
  <c r="BJ43" i="47" s="1"/>
  <c r="BK21" i="47"/>
  <c r="BJ24" i="47"/>
  <c r="BJ25" i="47" s="1"/>
  <c r="BJ52" i="47" l="1"/>
  <c r="U50" i="48" s="1"/>
  <c r="BJ50" i="47"/>
  <c r="U48" i="48" s="1"/>
  <c r="BJ58" i="47"/>
  <c r="BJ36" i="47"/>
  <c r="BJ37" i="47" s="1"/>
  <c r="BJ39" i="47"/>
  <c r="BJ28" i="47"/>
  <c r="BI55" i="47"/>
  <c r="BK23" i="47"/>
  <c r="J69" i="47"/>
  <c r="U24" i="48" l="1"/>
  <c r="I69" i="47"/>
  <c r="BJ40" i="47"/>
  <c r="BJ41" i="47" s="1"/>
  <c r="BJ44" i="47" s="1"/>
  <c r="BK27" i="47"/>
  <c r="BK43" i="47" s="1"/>
  <c r="BL21" i="47"/>
  <c r="BK24" i="47"/>
  <c r="BK25" i="47" s="1"/>
  <c r="BK52" i="47" l="1"/>
  <c r="BK50" i="47"/>
  <c r="BK58" i="47"/>
  <c r="AJ71" i="47"/>
  <c r="AI71" i="47"/>
  <c r="BK36" i="47"/>
  <c r="BK37" i="47" s="1"/>
  <c r="BK39" i="47"/>
  <c r="BK28" i="47"/>
  <c r="W23" i="48" s="1"/>
  <c r="W25" i="48" s="1"/>
  <c r="BJ55" i="47"/>
  <c r="BL23" i="47"/>
  <c r="BK40" i="47" l="1"/>
  <c r="BK41" i="47" s="1"/>
  <c r="BK44" i="47" s="1"/>
  <c r="BL27" i="47"/>
  <c r="BL43" i="47" s="1"/>
  <c r="BL24" i="47"/>
  <c r="BL25" i="47" s="1"/>
  <c r="BM21" i="47"/>
  <c r="BL52" i="47" l="1"/>
  <c r="BL50" i="47"/>
  <c r="BL58" i="47"/>
  <c r="BL36" i="47"/>
  <c r="BL37" i="47" s="1"/>
  <c r="BL39" i="47"/>
  <c r="BL28" i="47"/>
  <c r="BK55" i="47"/>
  <c r="BM23" i="47"/>
  <c r="A1" i="47"/>
  <c r="BL40" i="47" l="1"/>
  <c r="BL41" i="47" s="1"/>
  <c r="BL44" i="47" s="1"/>
  <c r="BM27" i="47"/>
  <c r="BM43" i="47" s="1"/>
  <c r="BM24" i="47"/>
  <c r="BM25" i="47" s="1"/>
  <c r="BN21" i="47"/>
  <c r="BM52" i="47" l="1"/>
  <c r="BM50" i="47"/>
  <c r="BM58" i="47"/>
  <c r="BM36" i="47"/>
  <c r="BM37" i="47" s="1"/>
  <c r="BM39" i="47"/>
  <c r="BM28" i="47"/>
  <c r="BN23" i="47"/>
  <c r="BL55" i="47"/>
  <c r="BM40" i="47" l="1"/>
  <c r="BM41" i="47" s="1"/>
  <c r="BM44" i="47" s="1"/>
  <c r="BN27" i="47"/>
  <c r="BN43" i="47" s="1"/>
  <c r="BN24" i="47"/>
  <c r="BN25" i="47" s="1"/>
  <c r="BO21" i="47"/>
  <c r="BN52" i="47" l="1"/>
  <c r="BN50" i="47"/>
  <c r="BN58" i="47"/>
  <c r="BN36" i="47"/>
  <c r="BN37" i="47" s="1"/>
  <c r="BN39" i="47"/>
  <c r="BN28" i="47"/>
  <c r="BM55" i="47"/>
  <c r="BO23" i="47"/>
  <c r="BN40" i="47" l="1"/>
  <c r="BN41" i="47" s="1"/>
  <c r="BN44" i="47" s="1"/>
  <c r="BO27" i="47"/>
  <c r="BO43" i="47" s="1"/>
  <c r="BO24" i="47"/>
  <c r="BO25" i="47" s="1"/>
  <c r="BP21" i="47"/>
  <c r="BO52" i="47" l="1"/>
  <c r="BO50" i="47"/>
  <c r="BO58" i="47"/>
  <c r="BO36" i="47"/>
  <c r="BO37" i="47" s="1"/>
  <c r="BO39" i="47"/>
  <c r="BO28" i="47"/>
  <c r="BN55" i="47"/>
  <c r="BP23" i="47"/>
  <c r="BP27" i="47" l="1"/>
  <c r="BP43" i="47" s="1"/>
  <c r="BP24" i="47"/>
  <c r="BP25" i="47" s="1"/>
  <c r="BQ21" i="47"/>
  <c r="BO40" i="47"/>
  <c r="BO41" i="47" s="1"/>
  <c r="BO44" i="47" s="1"/>
  <c r="BP52" i="47" l="1"/>
  <c r="BP50" i="47"/>
  <c r="BP58" i="47"/>
  <c r="BP36" i="47"/>
  <c r="BP37" i="47" s="1"/>
  <c r="BP39" i="47"/>
  <c r="BP28" i="47"/>
  <c r="BO55" i="47"/>
  <c r="BQ23" i="47"/>
  <c r="BP40" i="47" l="1"/>
  <c r="BP41" i="47" s="1"/>
  <c r="BP44" i="47" s="1"/>
  <c r="BQ27" i="47"/>
  <c r="BQ43" i="47" s="1"/>
  <c r="BR21" i="47"/>
  <c r="BQ24" i="47"/>
  <c r="BQ25" i="47" s="1"/>
  <c r="BQ52" i="47" l="1"/>
  <c r="BQ50" i="47"/>
  <c r="BQ58" i="47"/>
  <c r="BQ36" i="47"/>
  <c r="BQ37" i="47" s="1"/>
  <c r="BQ39" i="47"/>
  <c r="BQ28" i="47"/>
  <c r="BP55" i="47"/>
  <c r="BR23" i="47"/>
  <c r="BQ40" i="47" l="1"/>
  <c r="BQ41" i="47" s="1"/>
  <c r="BQ44" i="47" s="1"/>
  <c r="BR24" i="47"/>
  <c r="BR25" i="47" s="1"/>
  <c r="BS21" i="47"/>
  <c r="BR27" i="47"/>
  <c r="BR43" i="47" s="1"/>
  <c r="BR52" i="47" l="1"/>
  <c r="BR50" i="47"/>
  <c r="BR58" i="47"/>
  <c r="BR36" i="47"/>
  <c r="BR37" i="47" s="1"/>
  <c r="BR39" i="47"/>
  <c r="BR28" i="47"/>
  <c r="BQ55" i="47"/>
  <c r="BS23" i="47"/>
  <c r="BS27" i="47" l="1"/>
  <c r="BS43" i="47" s="1"/>
  <c r="BS24" i="47"/>
  <c r="BS25" i="47" s="1"/>
  <c r="BT21" i="47"/>
  <c r="BR40" i="47"/>
  <c r="BR41" i="47" s="1"/>
  <c r="BR44" i="47" s="1"/>
  <c r="BS52" i="47" l="1"/>
  <c r="BS50" i="47"/>
  <c r="BS58" i="47"/>
  <c r="BR55" i="47"/>
  <c r="BS36" i="47"/>
  <c r="BS37" i="47" s="1"/>
  <c r="BS39" i="47"/>
  <c r="BS28" i="47"/>
  <c r="BT23" i="47"/>
  <c r="BS40" i="47" l="1"/>
  <c r="BS41" i="47" s="1"/>
  <c r="BS44" i="47" s="1"/>
  <c r="BT27" i="47"/>
  <c r="BT43" i="47" s="1"/>
  <c r="BU21" i="47"/>
  <c r="BT24" i="47"/>
  <c r="BT25" i="47" s="1"/>
  <c r="BT52" i="47" l="1"/>
  <c r="BT50" i="47"/>
  <c r="BT58" i="47"/>
  <c r="BT36" i="47"/>
  <c r="BT37" i="47" s="1"/>
  <c r="BT39" i="47"/>
  <c r="BT28" i="47"/>
  <c r="BS55" i="47"/>
  <c r="BU23" i="47"/>
  <c r="BT40" i="47" l="1"/>
  <c r="BT41" i="47" s="1"/>
  <c r="BT44" i="47" s="1"/>
  <c r="BU27" i="47"/>
  <c r="BU43" i="47" s="1"/>
  <c r="BU24" i="47"/>
  <c r="BU25" i="47" s="1"/>
  <c r="BV21" i="47"/>
  <c r="BU52" i="47" l="1"/>
  <c r="BU50" i="47"/>
  <c r="BU58" i="47"/>
  <c r="BU36" i="47"/>
  <c r="BU37" i="47" s="1"/>
  <c r="BU39" i="47"/>
  <c r="BU28" i="47"/>
  <c r="BT55" i="47"/>
  <c r="BV23" i="47"/>
  <c r="BU40" i="47" l="1"/>
  <c r="BU41" i="47" s="1"/>
  <c r="BU44" i="47" s="1"/>
  <c r="BV27" i="47"/>
  <c r="BV43" i="47" s="1"/>
  <c r="BW21" i="47"/>
  <c r="BV24" i="47"/>
  <c r="BV25" i="47" s="1"/>
  <c r="BV52" i="47" l="1"/>
  <c r="BV50" i="47"/>
  <c r="BV58" i="47"/>
  <c r="BV36" i="47"/>
  <c r="BV37" i="47" s="1"/>
  <c r="BV39" i="47"/>
  <c r="BV28" i="47"/>
  <c r="BU55" i="47"/>
  <c r="BW23" i="47"/>
  <c r="W24" i="48" l="1"/>
  <c r="BW27" i="47"/>
  <c r="BW43" i="47" s="1"/>
  <c r="BX21" i="47"/>
  <c r="BW24" i="47"/>
  <c r="BW25" i="47" s="1"/>
  <c r="BV40" i="47"/>
  <c r="BV41" i="47" s="1"/>
  <c r="BV44" i="47" s="1"/>
  <c r="BW52" i="47" l="1"/>
  <c r="BW50" i="47"/>
  <c r="BW58" i="47"/>
  <c r="BW36" i="47"/>
  <c r="BW37" i="47" s="1"/>
  <c r="BW39" i="47"/>
  <c r="BW28" i="47"/>
  <c r="Y23" i="48" s="1"/>
  <c r="Y25" i="48" s="1"/>
  <c r="BV55" i="47"/>
  <c r="BX23" i="47"/>
  <c r="BW40" i="47" l="1"/>
  <c r="BW41" i="47" s="1"/>
  <c r="BW44" i="47" s="1"/>
  <c r="BX27" i="47"/>
  <c r="BX43" i="47" s="1"/>
  <c r="BX24" i="47"/>
  <c r="BX25" i="47" s="1"/>
  <c r="BY21" i="47"/>
  <c r="BX52" i="47" l="1"/>
  <c r="BX50" i="47"/>
  <c r="BX58" i="47"/>
  <c r="BX39" i="47"/>
  <c r="BX36" i="47"/>
  <c r="BX37" i="47" s="1"/>
  <c r="BX28" i="47"/>
  <c r="BW55" i="47"/>
  <c r="BY23" i="47"/>
  <c r="BX40" i="47" l="1"/>
  <c r="BX41" i="47" s="1"/>
  <c r="BX44" i="47" s="1"/>
  <c r="BY27" i="47"/>
  <c r="BY43" i="47" s="1"/>
  <c r="BZ21" i="47"/>
  <c r="BY24" i="47"/>
  <c r="BY25" i="47" s="1"/>
  <c r="BY52" i="47" l="1"/>
  <c r="BY50" i="47"/>
  <c r="BY58" i="47"/>
  <c r="BY36" i="47"/>
  <c r="BY37" i="47" s="1"/>
  <c r="BY39" i="47"/>
  <c r="BY28" i="47"/>
  <c r="BX55" i="47"/>
  <c r="BZ23" i="47"/>
  <c r="BZ27" i="47" l="1"/>
  <c r="BZ43" i="47" s="1"/>
  <c r="CA21" i="47"/>
  <c r="BZ24" i="47"/>
  <c r="BZ25" i="47" s="1"/>
  <c r="BY40" i="47"/>
  <c r="BY41" i="47" s="1"/>
  <c r="BY44" i="47" s="1"/>
  <c r="BZ52" i="47" l="1"/>
  <c r="BZ50" i="47"/>
  <c r="BZ58" i="47"/>
  <c r="BZ36" i="47"/>
  <c r="BZ37" i="47" s="1"/>
  <c r="BZ39" i="47"/>
  <c r="BZ28" i="47"/>
  <c r="BY55" i="47"/>
  <c r="CA23" i="47"/>
  <c r="BZ40" i="47" l="1"/>
  <c r="BZ41" i="47" s="1"/>
  <c r="BZ44" i="47" s="1"/>
  <c r="CA27" i="47"/>
  <c r="CA43" i="47" s="1"/>
  <c r="CA24" i="47"/>
  <c r="CA25" i="47" s="1"/>
  <c r="CB21" i="47"/>
  <c r="CA52" i="47" l="1"/>
  <c r="CA50" i="47"/>
  <c r="CA58" i="47"/>
  <c r="CA36" i="47"/>
  <c r="CA37" i="47" s="1"/>
  <c r="CA39" i="47"/>
  <c r="CA28" i="47"/>
  <c r="BZ55" i="47"/>
  <c r="CB23" i="47"/>
  <c r="CA40" i="47" l="1"/>
  <c r="CA41" i="47" s="1"/>
  <c r="CA44" i="47" s="1"/>
  <c r="CB27" i="47"/>
  <c r="CB43" i="47" s="1"/>
  <c r="CC21" i="47"/>
  <c r="CB24" i="47"/>
  <c r="CB25" i="47" s="1"/>
  <c r="CB52" i="47" l="1"/>
  <c r="CB50" i="47"/>
  <c r="CB58" i="47"/>
  <c r="CB39" i="47"/>
  <c r="CB36" i="47"/>
  <c r="CB37" i="47" s="1"/>
  <c r="CB28" i="47"/>
  <c r="CA55" i="47"/>
  <c r="CC23" i="47"/>
  <c r="CB40" i="47" l="1"/>
  <c r="CB41" i="47" s="1"/>
  <c r="CB44" i="47" s="1"/>
  <c r="CC27" i="47"/>
  <c r="CC43" i="47" s="1"/>
  <c r="CC24" i="47"/>
  <c r="CC25" i="47" s="1"/>
  <c r="CD21" i="47"/>
  <c r="CC52" i="47" l="1"/>
  <c r="CC50" i="47"/>
  <c r="CC58" i="47"/>
  <c r="CC39" i="47"/>
  <c r="CC36" i="47"/>
  <c r="CC37" i="47" s="1"/>
  <c r="CC28" i="47"/>
  <c r="CB55" i="47"/>
  <c r="CD23" i="47"/>
  <c r="CC40" i="47" l="1"/>
  <c r="CC41" i="47" s="1"/>
  <c r="CC44" i="47" s="1"/>
  <c r="CD27" i="47"/>
  <c r="CD43" i="47" s="1"/>
  <c r="CE21" i="47"/>
  <c r="CD24" i="47"/>
  <c r="CD25" i="47" s="1"/>
  <c r="CD52" i="47" l="1"/>
  <c r="CD50" i="47"/>
  <c r="CD58" i="47"/>
  <c r="CD36" i="47"/>
  <c r="CD37" i="47" s="1"/>
  <c r="CD39" i="47"/>
  <c r="CD28" i="47"/>
  <c r="CC55" i="47"/>
  <c r="CE23" i="47"/>
  <c r="CD40" i="47" l="1"/>
  <c r="CD41" i="47" s="1"/>
  <c r="CD44" i="47" s="1"/>
  <c r="CE27" i="47"/>
  <c r="CE43" i="47" s="1"/>
  <c r="CF21" i="47"/>
  <c r="CE24" i="47"/>
  <c r="CE25" i="47" s="1"/>
  <c r="CE52" i="47" l="1"/>
  <c r="CE50" i="47"/>
  <c r="CE58" i="47"/>
  <c r="CE39" i="47"/>
  <c r="CE36" i="47"/>
  <c r="CE37" i="47" s="1"/>
  <c r="CE28" i="47"/>
  <c r="CD55" i="47"/>
  <c r="CF23" i="47"/>
  <c r="CE40" i="47" l="1"/>
  <c r="CE41" i="47" s="1"/>
  <c r="CE44" i="47" s="1"/>
  <c r="CF27" i="47"/>
  <c r="CF43" i="47" s="1"/>
  <c r="CG21" i="47"/>
  <c r="CF24" i="47"/>
  <c r="CF25" i="47" s="1"/>
  <c r="CF52" i="47" l="1"/>
  <c r="CF50" i="47"/>
  <c r="CF58" i="47"/>
  <c r="CF39" i="47"/>
  <c r="CF36" i="47"/>
  <c r="CF37" i="47" s="1"/>
  <c r="CF28" i="47"/>
  <c r="CE55" i="47"/>
  <c r="CG23" i="47"/>
  <c r="CF40" i="47" l="1"/>
  <c r="CF41" i="47" s="1"/>
  <c r="CF44" i="47" s="1"/>
  <c r="CG27" i="47"/>
  <c r="CG43" i="47" s="1"/>
  <c r="CG24" i="47"/>
  <c r="CG25" i="47" s="1"/>
  <c r="CH21" i="47"/>
  <c r="CG52" i="47" l="1"/>
  <c r="CG50" i="47"/>
  <c r="CG58" i="47"/>
  <c r="CG36" i="47"/>
  <c r="CG37" i="47" s="1"/>
  <c r="CG39" i="47"/>
  <c r="CG28" i="47"/>
  <c r="CF55" i="47"/>
  <c r="CH23" i="47"/>
  <c r="CG40" i="47" l="1"/>
  <c r="CG41" i="47" s="1"/>
  <c r="CG44" i="47" s="1"/>
  <c r="CH27" i="47"/>
  <c r="CH43" i="47" s="1"/>
  <c r="CI21" i="47"/>
  <c r="CH24" i="47"/>
  <c r="CH25" i="47" s="1"/>
  <c r="CH52" i="47" l="1"/>
  <c r="CH50" i="47"/>
  <c r="CH58" i="47"/>
  <c r="CH36" i="47"/>
  <c r="CH37" i="47" s="1"/>
  <c r="CH39" i="47"/>
  <c r="CH28" i="47"/>
  <c r="CG55" i="47"/>
  <c r="CI23" i="47"/>
  <c r="Y24" i="48" l="1"/>
  <c r="CH40" i="47"/>
  <c r="CH41" i="47" s="1"/>
  <c r="CH44" i="47" s="1"/>
  <c r="CI27" i="47"/>
  <c r="CI43" i="47" s="1"/>
  <c r="CJ21" i="47"/>
  <c r="CI24" i="47"/>
  <c r="CI25" i="47" s="1"/>
  <c r="CI52" i="47" l="1"/>
  <c r="CI50" i="47"/>
  <c r="CI58" i="47"/>
  <c r="CI39" i="47"/>
  <c r="CI36" i="47"/>
  <c r="CI37" i="47" s="1"/>
  <c r="CI28" i="47"/>
  <c r="AA23" i="48" s="1"/>
  <c r="AA25" i="48" s="1"/>
  <c r="CH55" i="47"/>
  <c r="CJ23" i="47"/>
  <c r="CI40" i="47" l="1"/>
  <c r="CI41" i="47" s="1"/>
  <c r="CI44" i="47" s="1"/>
  <c r="CJ27" i="47"/>
  <c r="CJ43" i="47" s="1"/>
  <c r="CK21" i="47"/>
  <c r="CJ24" i="47"/>
  <c r="CJ25" i="47" s="1"/>
  <c r="CJ52" i="47" l="1"/>
  <c r="CJ50" i="47"/>
  <c r="CJ58" i="47"/>
  <c r="CJ36" i="47"/>
  <c r="CJ37" i="47" s="1"/>
  <c r="CJ39" i="47"/>
  <c r="CJ28" i="47"/>
  <c r="CI55" i="47"/>
  <c r="CK23" i="47"/>
  <c r="CJ40" i="47" l="1"/>
  <c r="CJ41" i="47" s="1"/>
  <c r="CJ44" i="47" s="1"/>
  <c r="CK27" i="47"/>
  <c r="CK43" i="47" s="1"/>
  <c r="CL21" i="47"/>
  <c r="CK24" i="47"/>
  <c r="CK25" i="47" s="1"/>
  <c r="CK52" i="47" l="1"/>
  <c r="CK50" i="47"/>
  <c r="CK58" i="47"/>
  <c r="CK36" i="47"/>
  <c r="CK37" i="47" s="1"/>
  <c r="CK39" i="47"/>
  <c r="CK28" i="47"/>
  <c r="CJ55" i="47"/>
  <c r="CL23" i="47"/>
  <c r="CK40" i="47" l="1"/>
  <c r="CK41" i="47" s="1"/>
  <c r="CK44" i="47" s="1"/>
  <c r="CL27" i="47"/>
  <c r="CL43" i="47" s="1"/>
  <c r="CM21" i="47"/>
  <c r="CL24" i="47"/>
  <c r="CL25" i="47" s="1"/>
  <c r="CL52" i="47" l="1"/>
  <c r="CL50" i="47"/>
  <c r="CL58" i="47"/>
  <c r="CL36" i="47"/>
  <c r="CL37" i="47" s="1"/>
  <c r="CL39" i="47"/>
  <c r="CL28" i="47"/>
  <c r="CM23" i="47"/>
  <c r="CK55" i="47"/>
  <c r="CL40" i="47" l="1"/>
  <c r="CL41" i="47" s="1"/>
  <c r="CL44" i="47" s="1"/>
  <c r="CM27" i="47"/>
  <c r="CM43" i="47" s="1"/>
  <c r="CN21" i="47"/>
  <c r="CM24" i="47"/>
  <c r="CM25" i="47" s="1"/>
  <c r="CM52" i="47" l="1"/>
  <c r="CM50" i="47"/>
  <c r="CM58" i="47"/>
  <c r="CM39" i="47"/>
  <c r="CM36" i="47"/>
  <c r="CM37" i="47" s="1"/>
  <c r="CM28" i="47"/>
  <c r="CL55" i="47"/>
  <c r="CN23" i="47"/>
  <c r="CM40" i="47" l="1"/>
  <c r="CM41" i="47" s="1"/>
  <c r="CM44" i="47" s="1"/>
  <c r="CN27" i="47"/>
  <c r="CN43" i="47" s="1"/>
  <c r="CO21" i="47"/>
  <c r="CN24" i="47"/>
  <c r="CN25" i="47" s="1"/>
  <c r="CN52" i="47" l="1"/>
  <c r="CN50" i="47"/>
  <c r="CN58" i="47"/>
  <c r="CN36" i="47"/>
  <c r="CN37" i="47" s="1"/>
  <c r="CN39" i="47"/>
  <c r="CN28" i="47"/>
  <c r="CM55" i="47"/>
  <c r="CO23" i="47"/>
  <c r="CN40" i="47" l="1"/>
  <c r="CN41" i="47" s="1"/>
  <c r="CN44" i="47" s="1"/>
  <c r="CO27" i="47"/>
  <c r="CO43" i="47" s="1"/>
  <c r="CO24" i="47"/>
  <c r="CO25" i="47" s="1"/>
  <c r="CP21" i="47"/>
  <c r="CO52" i="47" l="1"/>
  <c r="CO50" i="47"/>
  <c r="CO58" i="47"/>
  <c r="CO36" i="47"/>
  <c r="CO37" i="47" s="1"/>
  <c r="CO39" i="47"/>
  <c r="CO28" i="47"/>
  <c r="CN55" i="47"/>
  <c r="CP23" i="47"/>
  <c r="CP27" i="47" l="1"/>
  <c r="CP43" i="47" s="1"/>
  <c r="CQ21" i="47"/>
  <c r="CP24" i="47"/>
  <c r="CP25" i="47" s="1"/>
  <c r="CO40" i="47"/>
  <c r="CO41" i="47" s="1"/>
  <c r="CO44" i="47" s="1"/>
  <c r="CP52" i="47" l="1"/>
  <c r="CP50" i="47"/>
  <c r="CP58" i="47"/>
  <c r="CP39" i="47"/>
  <c r="CP36" i="47"/>
  <c r="CP37" i="47" s="1"/>
  <c r="CP28" i="47"/>
  <c r="CO55" i="47"/>
  <c r="CQ23" i="47"/>
  <c r="CP40" i="47" l="1"/>
  <c r="CP41" i="47" s="1"/>
  <c r="CP44" i="47" s="1"/>
  <c r="CQ27" i="47"/>
  <c r="CQ43" i="47" s="1"/>
  <c r="CR21" i="47"/>
  <c r="CQ24" i="47"/>
  <c r="CQ25" i="47" s="1"/>
  <c r="CQ52" i="47" l="1"/>
  <c r="CQ50" i="47"/>
  <c r="CQ58" i="47"/>
  <c r="CQ39" i="47"/>
  <c r="CQ36" i="47"/>
  <c r="CQ37" i="47" s="1"/>
  <c r="CQ28" i="47"/>
  <c r="CP55" i="47"/>
  <c r="CR23" i="47"/>
  <c r="CQ40" i="47" l="1"/>
  <c r="CQ41" i="47" s="1"/>
  <c r="CQ44" i="47" s="1"/>
  <c r="CR27" i="47"/>
  <c r="CR43" i="47" s="1"/>
  <c r="CR24" i="47"/>
  <c r="CR25" i="47" s="1"/>
  <c r="CS21" i="47"/>
  <c r="CR52" i="47" l="1"/>
  <c r="CR50" i="47"/>
  <c r="CR58" i="47"/>
  <c r="CR36" i="47"/>
  <c r="CR37" i="47" s="1"/>
  <c r="CR39" i="47"/>
  <c r="CR28" i="47"/>
  <c r="CQ55" i="47"/>
  <c r="CS23" i="47"/>
  <c r="CR40" i="47" l="1"/>
  <c r="CR41" i="47" s="1"/>
  <c r="CR44" i="47" s="1"/>
  <c r="CS27" i="47"/>
  <c r="CS43" i="47" s="1"/>
  <c r="CS24" i="47"/>
  <c r="CS25" i="47" s="1"/>
  <c r="CT21" i="47"/>
  <c r="CS52" i="47" l="1"/>
  <c r="CS50" i="47"/>
  <c r="CS58" i="47"/>
  <c r="CS36" i="47"/>
  <c r="CS37" i="47" s="1"/>
  <c r="CS39" i="47"/>
  <c r="CS28" i="47"/>
  <c r="CT23" i="47"/>
  <c r="CR55" i="47"/>
  <c r="CS40" i="47" l="1"/>
  <c r="CS41" i="47" s="1"/>
  <c r="CS44" i="47" s="1"/>
  <c r="CT27" i="47"/>
  <c r="CT43" i="47" s="1"/>
  <c r="CU21" i="47"/>
  <c r="CT24" i="47"/>
  <c r="CT25" i="47" s="1"/>
  <c r="CT52" i="47" l="1"/>
  <c r="CT50" i="47"/>
  <c r="CT58" i="47"/>
  <c r="CT36" i="47"/>
  <c r="CT37" i="47" s="1"/>
  <c r="CT39" i="47"/>
  <c r="CT28" i="47"/>
  <c r="AA24" i="48" s="1"/>
  <c r="CS55" i="47"/>
  <c r="CU23" i="47"/>
  <c r="CU27" i="47" l="1"/>
  <c r="CU43" i="47" s="1"/>
  <c r="CU24" i="47"/>
  <c r="CU25" i="47" s="1"/>
  <c r="CV21" i="47"/>
  <c r="CT40" i="47"/>
  <c r="CT41" i="47" s="1"/>
  <c r="CT44" i="47" s="1"/>
  <c r="CU52" i="47" l="1"/>
  <c r="CU50" i="47"/>
  <c r="CU58" i="47"/>
  <c r="CU36" i="47"/>
  <c r="CU37" i="47" s="1"/>
  <c r="CU39" i="47"/>
  <c r="CT55" i="47"/>
  <c r="CU28" i="47"/>
  <c r="CV23" i="47"/>
  <c r="CU40" i="47" l="1"/>
  <c r="CU41" i="47" s="1"/>
  <c r="CU44" i="47" s="1"/>
  <c r="CV27" i="47"/>
  <c r="CV43" i="47" s="1"/>
  <c r="CW21" i="47"/>
  <c r="CV24" i="47"/>
  <c r="CV25" i="47" s="1"/>
  <c r="CV52" i="47" l="1"/>
  <c r="CV50" i="47"/>
  <c r="CV58" i="47"/>
  <c r="CV36" i="47"/>
  <c r="CV37" i="47" s="1"/>
  <c r="CV39" i="47"/>
  <c r="CV28" i="47"/>
  <c r="CU55" i="47"/>
  <c r="CW23" i="47"/>
  <c r="CV40" i="47" l="1"/>
  <c r="CV41" i="47" s="1"/>
  <c r="CV44" i="47" s="1"/>
  <c r="CW27" i="47"/>
  <c r="CW43" i="47" s="1"/>
  <c r="CX21" i="47"/>
  <c r="CW24" i="47"/>
  <c r="CW25" i="47" s="1"/>
  <c r="CW52" i="47" l="1"/>
  <c r="CW50" i="47"/>
  <c r="CW58" i="47"/>
  <c r="CW39" i="47"/>
  <c r="CW36" i="47"/>
  <c r="CW37" i="47" s="1"/>
  <c r="CW28" i="47"/>
  <c r="CV55" i="47"/>
  <c r="CX23" i="47"/>
  <c r="CW40" i="47" l="1"/>
  <c r="CW41" i="47" s="1"/>
  <c r="CW44" i="47" s="1"/>
  <c r="CX27" i="47"/>
  <c r="CX43" i="47" s="1"/>
  <c r="CX24" i="47"/>
  <c r="CX25" i="47" s="1"/>
  <c r="CY21" i="47"/>
  <c r="U34" i="48"/>
  <c r="U35" i="48" s="1"/>
  <c r="W34" i="48"/>
  <c r="W35" i="48" s="1"/>
  <c r="Y34" i="48"/>
  <c r="Y35" i="48" s="1"/>
  <c r="AA34" i="48"/>
  <c r="AA35" i="48" s="1"/>
  <c r="S49" i="48"/>
  <c r="U49" i="48"/>
  <c r="W49" i="48"/>
  <c r="Y49" i="48"/>
  <c r="AA49" i="48"/>
  <c r="S60" i="48"/>
  <c r="U60" i="48"/>
  <c r="W60" i="48"/>
  <c r="Y60" i="48"/>
  <c r="AA60" i="48"/>
  <c r="CX52" i="47" l="1"/>
  <c r="CX50" i="47"/>
  <c r="CX58" i="47"/>
  <c r="CX39" i="47"/>
  <c r="CX36" i="47"/>
  <c r="CX37" i="47" s="1"/>
  <c r="CX28" i="47"/>
  <c r="CY23" i="47"/>
  <c r="CW55" i="47"/>
  <c r="U37" i="48"/>
  <c r="U26" i="48" s="1"/>
  <c r="W37" i="48"/>
  <c r="W26" i="48" s="1"/>
  <c r="Y37" i="48"/>
  <c r="Y26" i="48" s="1"/>
  <c r="AA37" i="48"/>
  <c r="AA26" i="48" s="1"/>
  <c r="S38" i="48"/>
  <c r="U38" i="48"/>
  <c r="W38" i="48"/>
  <c r="Y38" i="48"/>
  <c r="AA38" i="48"/>
  <c r="U39" i="48" l="1"/>
  <c r="CY27" i="47"/>
  <c r="CY43" i="47" s="1"/>
  <c r="CZ21" i="47"/>
  <c r="CY24" i="47"/>
  <c r="CY25" i="47" s="1"/>
  <c r="AA39" i="48"/>
  <c r="W39" i="48"/>
  <c r="Y39" i="48"/>
  <c r="S52" i="48"/>
  <c r="U52" i="48"/>
  <c r="W52" i="48"/>
  <c r="Y52" i="48"/>
  <c r="AA52" i="48"/>
  <c r="CY52" i="47" l="1"/>
  <c r="CY50" i="47"/>
  <c r="CY58" i="47"/>
  <c r="CY36" i="47"/>
  <c r="CY37" i="47" s="1"/>
  <c r="CY39" i="47"/>
  <c r="CY28" i="47"/>
  <c r="CZ23" i="47"/>
  <c r="CX40" i="47"/>
  <c r="CX41" i="47" s="1"/>
  <c r="CX44" i="47" l="1"/>
  <c r="CX55" i="47" s="1"/>
  <c r="CZ27" i="47"/>
  <c r="CZ43" i="47" s="1"/>
  <c r="CZ24" i="47"/>
  <c r="CZ25" i="47" s="1"/>
  <c r="DA21" i="47"/>
  <c r="CZ52" i="47" l="1"/>
  <c r="CZ50" i="47"/>
  <c r="CZ58" i="47"/>
  <c r="CZ36" i="47"/>
  <c r="CZ37" i="47" s="1"/>
  <c r="CZ39" i="47"/>
  <c r="CZ28" i="47"/>
  <c r="DA23" i="47"/>
  <c r="CY40" i="47"/>
  <c r="CY41" i="47" s="1"/>
  <c r="CY44" i="47" l="1"/>
  <c r="CY55" i="47" s="1"/>
  <c r="DA27" i="47"/>
  <c r="DA43" i="47" s="1"/>
  <c r="DA24" i="47"/>
  <c r="DA25" i="47" s="1"/>
  <c r="DB21" i="47"/>
  <c r="DA52" i="47" l="1"/>
  <c r="DA50" i="47"/>
  <c r="DA58" i="47"/>
  <c r="DA39" i="47"/>
  <c r="DA36" i="47"/>
  <c r="DA37" i="47" s="1"/>
  <c r="DA28" i="47"/>
  <c r="DB23" i="47"/>
  <c r="CZ40" i="47"/>
  <c r="CZ41" i="47" s="1"/>
  <c r="CZ44" i="47" l="1"/>
  <c r="CZ55" i="47" s="1"/>
  <c r="DB27" i="47"/>
  <c r="DB43" i="47" s="1"/>
  <c r="DC21" i="47"/>
  <c r="DB24" i="47"/>
  <c r="DB25" i="47" s="1"/>
  <c r="DB52" i="47" l="1"/>
  <c r="DB50" i="47"/>
  <c r="DB58" i="47"/>
  <c r="DB39" i="47"/>
  <c r="DB36" i="47"/>
  <c r="DB37" i="47" s="1"/>
  <c r="DB28" i="47"/>
  <c r="DC23" i="47"/>
  <c r="DA40" i="47"/>
  <c r="DA41" i="47" s="1"/>
  <c r="DA44" i="47" l="1"/>
  <c r="DA55" i="47" s="1"/>
  <c r="DC27" i="47"/>
  <c r="DC43" i="47" s="1"/>
  <c r="DD21" i="47"/>
  <c r="DC24" i="47"/>
  <c r="DC25" i="47" s="1"/>
  <c r="DC52" i="47" l="1"/>
  <c r="DC50" i="47"/>
  <c r="DC58" i="47"/>
  <c r="DC39" i="47"/>
  <c r="DC36" i="47"/>
  <c r="DC37" i="47" s="1"/>
  <c r="DC28" i="47"/>
  <c r="DB40" i="47"/>
  <c r="DB41" i="47" s="1"/>
  <c r="DD23" i="47"/>
  <c r="DB44" i="47" l="1"/>
  <c r="DB55" i="47" s="1"/>
  <c r="DD27" i="47"/>
  <c r="DD43" i="47" s="1"/>
  <c r="DE21" i="47"/>
  <c r="DD24" i="47"/>
  <c r="DD25" i="47" s="1"/>
  <c r="DD52" i="47" l="1"/>
  <c r="DD50" i="47"/>
  <c r="DD58" i="47"/>
  <c r="DD36" i="47"/>
  <c r="DD37" i="47" s="1"/>
  <c r="DD39" i="47"/>
  <c r="DD28" i="47"/>
  <c r="DC40" i="47"/>
  <c r="DC41" i="47" s="1"/>
  <c r="DE23" i="47"/>
  <c r="DC44" i="47" l="1"/>
  <c r="DC55" i="47" s="1"/>
  <c r="DE27" i="47"/>
  <c r="DE43" i="47" s="1"/>
  <c r="DE24" i="47"/>
  <c r="DE25" i="47" s="1"/>
  <c r="DF21" i="47"/>
  <c r="DE52" i="47" l="1"/>
  <c r="DE50" i="47"/>
  <c r="DE58" i="47"/>
  <c r="DE39" i="47"/>
  <c r="DE36" i="47"/>
  <c r="DE37" i="47" s="1"/>
  <c r="DE28" i="47"/>
  <c r="DD40" i="47"/>
  <c r="DD41" i="47" s="1"/>
  <c r="DF23" i="47"/>
  <c r="DD44" i="47" l="1"/>
  <c r="DD55" i="47" s="1"/>
  <c r="DF27" i="47"/>
  <c r="DF43" i="47" s="1"/>
  <c r="DF24" i="47"/>
  <c r="DF25" i="47" s="1"/>
  <c r="DG21" i="47"/>
  <c r="DF52" i="47" l="1"/>
  <c r="DF50" i="47"/>
  <c r="DF58" i="47"/>
  <c r="DF36" i="47"/>
  <c r="DF37" i="47" s="1"/>
  <c r="DF39" i="47"/>
  <c r="DF28" i="47"/>
  <c r="DE40" i="47"/>
  <c r="DG23" i="47"/>
  <c r="DG27" i="47" l="1"/>
  <c r="DG43" i="47" s="1"/>
  <c r="DG24" i="47"/>
  <c r="DG25" i="47" s="1"/>
  <c r="DH21" i="47"/>
  <c r="DE41" i="47"/>
  <c r="DE44" i="47" l="1"/>
  <c r="DE55" i="47" s="1"/>
  <c r="DG52" i="47"/>
  <c r="DG50" i="47"/>
  <c r="DG58" i="47"/>
  <c r="DG36" i="47"/>
  <c r="DG37" i="47" s="1"/>
  <c r="DG39" i="47"/>
  <c r="DG28" i="47"/>
  <c r="DH23" i="47"/>
  <c r="DF40" i="47"/>
  <c r="DF41" i="47" s="1"/>
  <c r="DF44" i="47" l="1"/>
  <c r="DF55" i="47" s="1"/>
  <c r="DH27" i="47"/>
  <c r="DH43" i="47" s="1"/>
  <c r="DI21" i="47"/>
  <c r="DH24" i="47"/>
  <c r="DH25" i="47" s="1"/>
  <c r="DH52" i="47" l="1"/>
  <c r="DH50" i="47"/>
  <c r="DH58" i="47"/>
  <c r="DH39" i="47"/>
  <c r="DH36" i="47"/>
  <c r="DH37" i="47" s="1"/>
  <c r="DH28" i="47"/>
  <c r="DI23" i="47"/>
  <c r="DG40" i="47"/>
  <c r="DG41" i="47" s="1"/>
  <c r="DG44" i="47" l="1"/>
  <c r="DG55" i="47" s="1"/>
  <c r="DH40" i="47"/>
  <c r="DH41" i="47" s="1"/>
  <c r="DH44" i="47" s="1"/>
  <c r="DI27" i="47"/>
  <c r="DI43" i="47" s="1"/>
  <c r="DJ21" i="47"/>
  <c r="DI24" i="47"/>
  <c r="DI25" i="47" s="1"/>
  <c r="DI52" i="47" l="1"/>
  <c r="DI50" i="47"/>
  <c r="DI58" i="47"/>
  <c r="DI36" i="47"/>
  <c r="DI37" i="47" s="1"/>
  <c r="DI39" i="47"/>
  <c r="DI28" i="47"/>
  <c r="DH55" i="47"/>
  <c r="DJ23" i="47"/>
  <c r="DI40" i="47" l="1"/>
  <c r="DI41" i="47" s="1"/>
  <c r="DI44" i="47" s="1"/>
  <c r="DJ27" i="47"/>
  <c r="DJ43" i="47" s="1"/>
  <c r="DK21" i="47"/>
  <c r="DJ24" i="47"/>
  <c r="DJ25" i="47" s="1"/>
  <c r="DJ52" i="47" l="1"/>
  <c r="DJ50" i="47"/>
  <c r="DJ58" i="47"/>
  <c r="DJ36" i="47"/>
  <c r="DJ37" i="47" s="1"/>
  <c r="DJ39" i="47"/>
  <c r="DJ28" i="47"/>
  <c r="DI55" i="47"/>
  <c r="DK23" i="47"/>
  <c r="DJ40" i="47" l="1"/>
  <c r="DJ41" i="47" s="1"/>
  <c r="DJ44" i="47" s="1"/>
  <c r="DK27" i="47"/>
  <c r="DK43" i="47" s="1"/>
  <c r="DK24" i="47"/>
  <c r="DK25" i="47" s="1"/>
  <c r="DL21" i="47"/>
  <c r="DK52" i="47" l="1"/>
  <c r="DK50" i="47"/>
  <c r="DK58" i="47"/>
  <c r="DK36" i="47"/>
  <c r="DK37" i="47" s="1"/>
  <c r="DK39" i="47"/>
  <c r="DK28" i="47"/>
  <c r="DJ55" i="47"/>
  <c r="DL23" i="47"/>
  <c r="DK40" i="47" l="1"/>
  <c r="DK41" i="47" s="1"/>
  <c r="DK44" i="47" s="1"/>
  <c r="DL27" i="47"/>
  <c r="DL43" i="47" s="1"/>
  <c r="DM21" i="47"/>
  <c r="DL24" i="47"/>
  <c r="DL25" i="47" s="1"/>
  <c r="DL52" i="47" l="1"/>
  <c r="DL50" i="47"/>
  <c r="DL58" i="47"/>
  <c r="DL36" i="47"/>
  <c r="DL37" i="47" s="1"/>
  <c r="DL39" i="47"/>
  <c r="DL28" i="47"/>
  <c r="DK55" i="47"/>
  <c r="DM23" i="47"/>
  <c r="DL40" i="47" l="1"/>
  <c r="DL41" i="47" s="1"/>
  <c r="DL44" i="47" s="1"/>
  <c r="DM27" i="47"/>
  <c r="DM43" i="47" s="1"/>
  <c r="DM24" i="47"/>
  <c r="DM25" i="47" s="1"/>
  <c r="DN21" i="47"/>
  <c r="DM52" i="47" l="1"/>
  <c r="DM50" i="47"/>
  <c r="DM58" i="47"/>
  <c r="DM36" i="47"/>
  <c r="DM37" i="47" s="1"/>
  <c r="DM39" i="47"/>
  <c r="DM28" i="47"/>
  <c r="DL55" i="47"/>
  <c r="DN23" i="47"/>
  <c r="DM40" i="47" l="1"/>
  <c r="DM41" i="47" s="1"/>
  <c r="DM44" i="47" s="1"/>
  <c r="DN27" i="47"/>
  <c r="DN43" i="47" s="1"/>
  <c r="DN24" i="47"/>
  <c r="DN25" i="47" s="1"/>
  <c r="DO21" i="47"/>
  <c r="DN52" i="47" l="1"/>
  <c r="DN50" i="47"/>
  <c r="DN58" i="47"/>
  <c r="DN36" i="47"/>
  <c r="DN37" i="47" s="1"/>
  <c r="DN39" i="47"/>
  <c r="DN28" i="47"/>
  <c r="DM55" i="47"/>
  <c r="DO23" i="47"/>
  <c r="DN40" i="47" l="1"/>
  <c r="DN41" i="47" s="1"/>
  <c r="DN44" i="47" s="1"/>
  <c r="DO27" i="47"/>
  <c r="DO43" i="47" s="1"/>
  <c r="DO24" i="47"/>
  <c r="DO25" i="47" s="1"/>
  <c r="DP21" i="47"/>
  <c r="DO52" i="47" l="1"/>
  <c r="DO50" i="47"/>
  <c r="DO58" i="47"/>
  <c r="DO36" i="47"/>
  <c r="DO37" i="47" s="1"/>
  <c r="DO39" i="47"/>
  <c r="DO28" i="47"/>
  <c r="DP23" i="47"/>
  <c r="DN55" i="47"/>
  <c r="DP27" i="47" l="1"/>
  <c r="DP43" i="47" s="1"/>
  <c r="DP24" i="47"/>
  <c r="DP25" i="47" s="1"/>
  <c r="DQ21" i="47"/>
  <c r="DP52" i="47" l="1"/>
  <c r="DP50" i="47"/>
  <c r="DP58" i="47"/>
  <c r="DP36" i="47"/>
  <c r="DP37" i="47" s="1"/>
  <c r="DP39" i="47"/>
  <c r="DP28" i="47"/>
  <c r="DQ23" i="47"/>
  <c r="DO40" i="47"/>
  <c r="DO41" i="47" s="1"/>
  <c r="DO44" i="47" l="1"/>
  <c r="DO55" i="47" s="1"/>
  <c r="DQ27" i="47"/>
  <c r="DQ43" i="47" s="1"/>
  <c r="DR21" i="47"/>
  <c r="DQ24" i="47"/>
  <c r="DQ25" i="47" s="1"/>
  <c r="DQ52" i="47" l="1"/>
  <c r="DQ50" i="47"/>
  <c r="DQ58" i="47"/>
  <c r="DQ36" i="47"/>
  <c r="DQ37" i="47" s="1"/>
  <c r="DQ39" i="47"/>
  <c r="DQ28" i="47"/>
  <c r="DR23" i="47"/>
  <c r="DP40" i="47"/>
  <c r="DP41" i="47" s="1"/>
  <c r="DP44" i="47" l="1"/>
  <c r="DP55" i="47" s="1"/>
  <c r="DR27" i="47"/>
  <c r="DR43" i="47" s="1"/>
  <c r="DR24" i="47"/>
  <c r="DR25" i="47" s="1"/>
  <c r="DS21" i="47"/>
  <c r="DR52" i="47" l="1"/>
  <c r="DR50" i="47"/>
  <c r="DR58" i="47"/>
  <c r="DR39" i="47"/>
  <c r="DR36" i="47"/>
  <c r="DR37" i="47" s="1"/>
  <c r="DR28" i="47"/>
  <c r="DS23" i="47"/>
  <c r="DQ40" i="47"/>
  <c r="DQ41" i="47" s="1"/>
  <c r="DQ44" i="47" l="1"/>
  <c r="DQ55" i="47" s="1"/>
  <c r="DS27" i="47"/>
  <c r="DS43" i="47" s="1"/>
  <c r="DT21" i="47"/>
  <c r="DS24" i="47"/>
  <c r="DS25" i="47" s="1"/>
  <c r="DS52" i="47" l="1"/>
  <c r="DS50" i="47"/>
  <c r="DS58" i="47"/>
  <c r="DS36" i="47"/>
  <c r="DS37" i="47" s="1"/>
  <c r="DS39" i="47"/>
  <c r="DS28" i="47"/>
  <c r="DT23" i="47"/>
  <c r="DR40" i="47"/>
  <c r="DR41" i="47" s="1"/>
  <c r="DR44" i="47" l="1"/>
  <c r="DR55" i="47" s="1"/>
  <c r="DT27" i="47"/>
  <c r="DT43" i="47" s="1"/>
  <c r="DU21" i="47"/>
  <c r="DT24" i="47"/>
  <c r="DT25" i="47" s="1"/>
  <c r="DT52" i="47" l="1"/>
  <c r="DT50" i="47"/>
  <c r="DT58" i="47"/>
  <c r="DT39" i="47"/>
  <c r="DT36" i="47"/>
  <c r="DT37" i="47" s="1"/>
  <c r="DT28" i="47"/>
  <c r="DU23" i="47"/>
  <c r="DS40" i="47"/>
  <c r="DS41" i="47" s="1"/>
  <c r="DS44" i="47" l="1"/>
  <c r="DS55" i="47" s="1"/>
  <c r="DT40" i="47"/>
  <c r="DT41" i="47" s="1"/>
  <c r="DT44" i="47" s="1"/>
  <c r="DU27" i="47"/>
  <c r="DU43" i="47" s="1"/>
  <c r="DU24" i="47"/>
  <c r="DU25" i="47" s="1"/>
  <c r="DV21" i="47"/>
  <c r="DU52" i="47" l="1"/>
  <c r="DU50" i="47"/>
  <c r="DU58" i="47"/>
  <c r="DU36" i="47"/>
  <c r="DU37" i="47" s="1"/>
  <c r="DU39" i="47"/>
  <c r="DU28" i="47"/>
  <c r="DV23" i="47"/>
  <c r="DT55" i="47"/>
  <c r="DU40" i="47" l="1"/>
  <c r="DU41" i="47" s="1"/>
  <c r="DU44" i="47" s="1"/>
  <c r="DV27" i="47"/>
  <c r="DV43" i="47" s="1"/>
  <c r="DV24" i="47"/>
  <c r="DV25" i="47" s="1"/>
  <c r="DW21" i="47"/>
  <c r="DV52" i="47" l="1"/>
  <c r="DV50" i="47"/>
  <c r="DV58" i="47"/>
  <c r="DV39" i="47"/>
  <c r="DV36" i="47"/>
  <c r="DV37" i="47" s="1"/>
  <c r="DV28" i="47"/>
  <c r="DU55" i="47"/>
  <c r="DW23" i="47"/>
  <c r="DV40" i="47" l="1"/>
  <c r="DV41" i="47" s="1"/>
  <c r="DV44" i="47" s="1"/>
  <c r="DW27" i="47"/>
  <c r="DW43" i="47" s="1"/>
  <c r="DW24" i="47"/>
  <c r="DW25" i="47" s="1"/>
  <c r="DX21" i="47"/>
  <c r="DW52" i="47" l="1"/>
  <c r="DW50" i="47"/>
  <c r="DW58" i="47"/>
  <c r="DW36" i="47"/>
  <c r="DW37" i="47" s="1"/>
  <c r="DW39" i="47"/>
  <c r="DW28" i="47"/>
  <c r="DV55" i="47"/>
  <c r="DX23" i="47"/>
  <c r="DW40" i="47" l="1"/>
  <c r="DW41" i="47" s="1"/>
  <c r="DW44" i="47" s="1"/>
  <c r="DX27" i="47"/>
  <c r="DX43" i="47" s="1"/>
  <c r="DY21" i="47"/>
  <c r="DX24" i="47"/>
  <c r="DX25" i="47" s="1"/>
  <c r="DX52" i="47" l="1"/>
  <c r="DX50" i="47"/>
  <c r="DX58" i="47"/>
  <c r="DX39" i="47"/>
  <c r="DX36" i="47"/>
  <c r="DX37" i="47" s="1"/>
  <c r="DX28" i="47"/>
  <c r="DY23" i="47"/>
  <c r="DW55" i="47"/>
  <c r="DX40" i="47" l="1"/>
  <c r="DX41" i="47" s="1"/>
  <c r="DX44" i="47" s="1"/>
  <c r="DY27" i="47"/>
  <c r="DY43" i="47" s="1"/>
  <c r="DY24" i="47"/>
  <c r="DY25" i="47" s="1"/>
  <c r="DZ21" i="47"/>
  <c r="DY52" i="47" l="1"/>
  <c r="DY50" i="47"/>
  <c r="DY58" i="47"/>
  <c r="DY36" i="47"/>
  <c r="DY37" i="47" s="1"/>
  <c r="DY39" i="47"/>
  <c r="DY28" i="47"/>
  <c r="DX55" i="47"/>
  <c r="DZ23" i="47"/>
  <c r="DY40" i="47" l="1"/>
  <c r="DY41" i="47" s="1"/>
  <c r="DY44" i="47" s="1"/>
  <c r="DZ27" i="47"/>
  <c r="DZ43" i="47" s="1"/>
  <c r="DZ24" i="47"/>
  <c r="DZ25" i="47" s="1"/>
  <c r="EA21" i="47"/>
  <c r="DZ52" i="47" l="1"/>
  <c r="DZ50" i="47"/>
  <c r="DZ58" i="47"/>
  <c r="DZ39" i="47"/>
  <c r="DZ36" i="47"/>
  <c r="DZ37" i="47" s="1"/>
  <c r="DZ28" i="47"/>
  <c r="DY55" i="47"/>
  <c r="EA23" i="47"/>
  <c r="DZ40" i="47" l="1"/>
  <c r="DZ41" i="47" s="1"/>
  <c r="DZ44" i="47" s="1"/>
  <c r="EA27" i="47"/>
  <c r="EA43" i="47" s="1"/>
  <c r="EA24" i="47"/>
  <c r="EA25" i="47" s="1"/>
  <c r="EB21" i="47"/>
  <c r="EA52" i="47" l="1"/>
  <c r="EA50" i="47"/>
  <c r="EA58" i="47"/>
  <c r="EA39" i="47"/>
  <c r="EA36" i="47"/>
  <c r="EA37" i="47" s="1"/>
  <c r="EA28" i="47"/>
  <c r="DZ55" i="47"/>
  <c r="EB23" i="47"/>
  <c r="EB27" i="47" l="1"/>
  <c r="EB43" i="47" s="1"/>
  <c r="EB24" i="47"/>
  <c r="EB25" i="47" s="1"/>
  <c r="EC21" i="47"/>
  <c r="EB52" i="47" l="1"/>
  <c r="EB50" i="47"/>
  <c r="EB58" i="47"/>
  <c r="EB36" i="47"/>
  <c r="EB37" i="47" s="1"/>
  <c r="EB39" i="47"/>
  <c r="EB28" i="47"/>
  <c r="EA40" i="47"/>
  <c r="EA41" i="47" s="1"/>
  <c r="EC23" i="47"/>
  <c r="EA44" i="47" l="1"/>
  <c r="EA55" i="47" s="1"/>
  <c r="EC27" i="47"/>
  <c r="EC43" i="47" s="1"/>
  <c r="ED21" i="47"/>
  <c r="EC24" i="47"/>
  <c r="EC25" i="47" s="1"/>
  <c r="EC52" i="47" l="1"/>
  <c r="EC50" i="47"/>
  <c r="EC58" i="47"/>
  <c r="EC36" i="47"/>
  <c r="EC37" i="47" s="1"/>
  <c r="EC39" i="47"/>
  <c r="EC28" i="47"/>
  <c r="EB40" i="47"/>
  <c r="EB41" i="47" s="1"/>
  <c r="ED23" i="47"/>
  <c r="EB44" i="47" l="1"/>
  <c r="EB55" i="47" s="1"/>
  <c r="ED27" i="47"/>
  <c r="ED43" i="47" s="1"/>
  <c r="EE21" i="47"/>
  <c r="ED24" i="47"/>
  <c r="ED25" i="47" s="1"/>
  <c r="ED52" i="47" l="1"/>
  <c r="ED50" i="47"/>
  <c r="ED58" i="47"/>
  <c r="ED36" i="47"/>
  <c r="ED37" i="47" s="1"/>
  <c r="ED39" i="47"/>
  <c r="ED28" i="47"/>
  <c r="EC40" i="47"/>
  <c r="EC41" i="47" s="1"/>
  <c r="EE23" i="47"/>
  <c r="EC44" i="47" l="1"/>
  <c r="EC55" i="47" s="1"/>
  <c r="EE27" i="47"/>
  <c r="EE43" i="47" s="1"/>
  <c r="EE24" i="47"/>
  <c r="EE25" i="47" s="1"/>
  <c r="EF21" i="47"/>
  <c r="EE52" i="47" l="1"/>
  <c r="EE50" i="47"/>
  <c r="EE58" i="47"/>
  <c r="EE36" i="47"/>
  <c r="EE37" i="47" s="1"/>
  <c r="EE39" i="47"/>
  <c r="EE28" i="47"/>
  <c r="EF23" i="47"/>
  <c r="ED40" i="47"/>
  <c r="ED41" i="47" s="1"/>
  <c r="ED44" i="47" l="1"/>
  <c r="ED55" i="47" s="1"/>
  <c r="EF27" i="47"/>
  <c r="EF43" i="47" s="1"/>
  <c r="EF24" i="47"/>
  <c r="EF25" i="47" s="1"/>
  <c r="EG21" i="47"/>
  <c r="EF52" i="47" l="1"/>
  <c r="EF50" i="47"/>
  <c r="EF58" i="47"/>
  <c r="EF36" i="47"/>
  <c r="EF37" i="47" s="1"/>
  <c r="EF39" i="47"/>
  <c r="EF28" i="47"/>
  <c r="EG23" i="47"/>
  <c r="EE40" i="47"/>
  <c r="EE41" i="47" s="1"/>
  <c r="EE44" i="47" l="1"/>
  <c r="EE55" i="47" s="1"/>
  <c r="EF40" i="47"/>
  <c r="EF41" i="47" s="1"/>
  <c r="EF44" i="47" s="1"/>
  <c r="EG27" i="47"/>
  <c r="EG43" i="47" s="1"/>
  <c r="EH21" i="47"/>
  <c r="EG24" i="47"/>
  <c r="EG25" i="47" s="1"/>
  <c r="EG52" i="47" l="1"/>
  <c r="EG50" i="47"/>
  <c r="EG58" i="47"/>
  <c r="EG36" i="47"/>
  <c r="EG37" i="47" s="1"/>
  <c r="EG39" i="47"/>
  <c r="EG28" i="47"/>
  <c r="EF55" i="47"/>
  <c r="EH23" i="47"/>
  <c r="EG40" i="47" l="1"/>
  <c r="EG41" i="47" s="1"/>
  <c r="EG44" i="47" s="1"/>
  <c r="EH27" i="47"/>
  <c r="EH43" i="47" s="1"/>
  <c r="EH24" i="47"/>
  <c r="EH25" i="47" s="1"/>
  <c r="EI21" i="47"/>
  <c r="EH52" i="47" l="1"/>
  <c r="EH50" i="47"/>
  <c r="EH58" i="47"/>
  <c r="EH39" i="47"/>
  <c r="EH36" i="47"/>
  <c r="EH37" i="47" s="1"/>
  <c r="EH28" i="47"/>
  <c r="EG55" i="47"/>
  <c r="EI23" i="47"/>
  <c r="EH40" i="47" l="1"/>
  <c r="EH41" i="47" s="1"/>
  <c r="EH44" i="47" s="1"/>
  <c r="EI27" i="47"/>
  <c r="EI43" i="47" s="1"/>
  <c r="EJ21" i="47"/>
  <c r="EI24" i="47"/>
  <c r="EI25" i="47" s="1"/>
  <c r="EI52" i="47" l="1"/>
  <c r="EI50" i="47"/>
  <c r="EI58" i="47"/>
  <c r="EI39" i="47"/>
  <c r="EI36" i="47"/>
  <c r="EI37" i="47" s="1"/>
  <c r="EI28" i="47"/>
  <c r="EH55" i="47"/>
  <c r="EJ23" i="47"/>
  <c r="EJ27" i="47" l="1"/>
  <c r="EJ43" i="47" s="1"/>
  <c r="EK21" i="47"/>
  <c r="EJ24" i="47"/>
  <c r="EJ25" i="47" s="1"/>
  <c r="EI40" i="47"/>
  <c r="EI41" i="47" s="1"/>
  <c r="EI44" i="47" s="1"/>
  <c r="EJ52" i="47" l="1"/>
  <c r="EJ50" i="47"/>
  <c r="EJ58" i="47"/>
  <c r="EJ39" i="47"/>
  <c r="EJ36" i="47"/>
  <c r="EJ37" i="47" s="1"/>
  <c r="EJ28" i="47"/>
  <c r="EI55" i="47"/>
  <c r="EK23" i="47"/>
  <c r="EJ40" i="47" l="1"/>
  <c r="EJ41" i="47" s="1"/>
  <c r="EJ44" i="47" s="1"/>
  <c r="EK27" i="47"/>
  <c r="EK43" i="47" s="1"/>
  <c r="EK24" i="47"/>
  <c r="EK25" i="47" s="1"/>
  <c r="EL21" i="47"/>
  <c r="EK52" i="47" l="1"/>
  <c r="EK50" i="47"/>
  <c r="EK58" i="47"/>
  <c r="EK39" i="47"/>
  <c r="EK36" i="47"/>
  <c r="EK37" i="47" s="1"/>
  <c r="EK28" i="47"/>
  <c r="EL23" i="47"/>
  <c r="EJ55" i="47"/>
  <c r="EK40" i="47" l="1"/>
  <c r="EK41" i="47" s="1"/>
  <c r="EK44" i="47" s="1"/>
  <c r="EL27" i="47"/>
  <c r="EL43" i="47" s="1"/>
  <c r="EL24" i="47"/>
  <c r="EL25" i="47" s="1"/>
  <c r="EM21" i="47"/>
  <c r="EL52" i="47" l="1"/>
  <c r="EL50" i="47"/>
  <c r="EL58" i="47"/>
  <c r="EL36" i="47"/>
  <c r="EL37" i="47" s="1"/>
  <c r="EL39" i="47"/>
  <c r="EL28" i="47"/>
  <c r="EK55" i="47"/>
  <c r="EM23" i="47"/>
  <c r="EL40" i="47" l="1"/>
  <c r="EL41" i="47" s="1"/>
  <c r="EL44" i="47" s="1"/>
  <c r="EM27" i="47"/>
  <c r="EM43" i="47" s="1"/>
  <c r="EM24" i="47"/>
  <c r="EM25" i="47" s="1"/>
  <c r="EN21" i="47"/>
  <c r="EM52" i="47" l="1"/>
  <c r="EM50" i="47"/>
  <c r="EM58" i="47"/>
  <c r="EM36" i="47"/>
  <c r="EM37" i="47" s="1"/>
  <c r="EM39" i="47"/>
  <c r="EM28" i="47"/>
  <c r="EL55" i="47"/>
  <c r="EN23" i="47"/>
  <c r="EN27" i="47" l="1"/>
  <c r="EN43" i="47" s="1"/>
  <c r="EO21" i="47"/>
  <c r="EN24" i="47"/>
  <c r="EN25" i="47" s="1"/>
  <c r="EN52" i="47" l="1"/>
  <c r="EN50" i="47"/>
  <c r="EN58" i="47"/>
  <c r="EN39" i="47"/>
  <c r="EN36" i="47"/>
  <c r="EN37" i="47" s="1"/>
  <c r="EN28" i="47"/>
  <c r="EO23" i="47"/>
  <c r="EM40" i="47"/>
  <c r="EM41" i="47" s="1"/>
  <c r="EM44" i="47" l="1"/>
  <c r="EM55" i="47" s="1"/>
  <c r="EO27" i="47"/>
  <c r="EO43" i="47" s="1"/>
  <c r="EO24" i="47"/>
  <c r="EO25" i="47" s="1"/>
  <c r="EP21" i="47"/>
  <c r="EO52" i="47" l="1"/>
  <c r="EO50" i="47"/>
  <c r="EO58" i="47"/>
  <c r="EO36" i="47"/>
  <c r="EO37" i="47" s="1"/>
  <c r="EO39" i="47"/>
  <c r="EO28" i="47"/>
  <c r="EN40" i="47"/>
  <c r="EN41" i="47" s="1"/>
  <c r="EP23" i="47"/>
  <c r="EN44" i="47" l="1"/>
  <c r="EN55" i="47" s="1"/>
  <c r="EP27" i="47"/>
  <c r="EP43" i="47" s="1"/>
  <c r="EQ21" i="47"/>
  <c r="EP24" i="47"/>
  <c r="EP25" i="47" s="1"/>
  <c r="EP52" i="47" l="1"/>
  <c r="EP50" i="47"/>
  <c r="EP58" i="47"/>
  <c r="EP39" i="47"/>
  <c r="EP36" i="47"/>
  <c r="EP37" i="47" s="1"/>
  <c r="EP28" i="47"/>
  <c r="EQ23" i="47"/>
  <c r="EO40" i="47"/>
  <c r="EO41" i="47" s="1"/>
  <c r="EO44" i="47" l="1"/>
  <c r="EO55" i="47" s="1"/>
  <c r="EQ27" i="47"/>
  <c r="EQ43" i="47" s="1"/>
  <c r="ER21" i="47"/>
  <c r="EQ24" i="47"/>
  <c r="EQ25" i="47" s="1"/>
  <c r="EQ52" i="47" l="1"/>
  <c r="EQ50" i="47"/>
  <c r="EQ58" i="47"/>
  <c r="EQ36" i="47"/>
  <c r="EQ37" i="47" s="1"/>
  <c r="EQ39" i="47"/>
  <c r="EQ28" i="47"/>
  <c r="EP40" i="47"/>
  <c r="EP41" i="47" s="1"/>
  <c r="ER23" i="47"/>
  <c r="EP44" i="47" l="1"/>
  <c r="EP55" i="47" s="1"/>
  <c r="ER27" i="47"/>
  <c r="ER43" i="47" s="1"/>
  <c r="ES21" i="47"/>
  <c r="ER24" i="47"/>
  <c r="ER25" i="47" s="1"/>
  <c r="ER52" i="47" l="1"/>
  <c r="ER50" i="47"/>
  <c r="ER58" i="47"/>
  <c r="ER36" i="47"/>
  <c r="ER37" i="47" s="1"/>
  <c r="ER39" i="47"/>
  <c r="ER28" i="47"/>
  <c r="EQ40" i="47"/>
  <c r="EQ41" i="47" s="1"/>
  <c r="ES23" i="47"/>
  <c r="EQ44" i="47" l="1"/>
  <c r="EQ55" i="47" s="1"/>
  <c r="ER40" i="47"/>
  <c r="ER41" i="47" s="1"/>
  <c r="ER44" i="47" s="1"/>
  <c r="ES27" i="47"/>
  <c r="ES43" i="47" s="1"/>
  <c r="ET21" i="47"/>
  <c r="ES24" i="47"/>
  <c r="ES25" i="47" s="1"/>
  <c r="ES52" i="47" l="1"/>
  <c r="ES50" i="47"/>
  <c r="ES58" i="47"/>
  <c r="ES36" i="47"/>
  <c r="ES37" i="47" s="1"/>
  <c r="ES39" i="47"/>
  <c r="ES28" i="47"/>
  <c r="ER55" i="47"/>
  <c r="ET23" i="47"/>
  <c r="ES40" i="47" l="1"/>
  <c r="ES41" i="47" s="1"/>
  <c r="ES44" i="47" s="1"/>
  <c r="ET27" i="47"/>
  <c r="ET43" i="47" s="1"/>
  <c r="EU21" i="47"/>
  <c r="ET24" i="47"/>
  <c r="ET25" i="47" s="1"/>
  <c r="ET52" i="47" l="1"/>
  <c r="ET50" i="47"/>
  <c r="ET58" i="47"/>
  <c r="ET36" i="47"/>
  <c r="ET37" i="47" s="1"/>
  <c r="ET39" i="47"/>
  <c r="ET28" i="47"/>
  <c r="ES55" i="47"/>
  <c r="EU23" i="47"/>
  <c r="ET40" i="47" l="1"/>
  <c r="ET41" i="47" s="1"/>
  <c r="ET44" i="47" s="1"/>
  <c r="EU27" i="47"/>
  <c r="EU43" i="47" s="1"/>
  <c r="EV21" i="47"/>
  <c r="EU24" i="47"/>
  <c r="EU25" i="47" s="1"/>
  <c r="EU52" i="47" l="1"/>
  <c r="EU50" i="47"/>
  <c r="EU58" i="47"/>
  <c r="EU36" i="47"/>
  <c r="EU37" i="47" s="1"/>
  <c r="EU39" i="47"/>
  <c r="EU28" i="47"/>
  <c r="ET55" i="47"/>
  <c r="EV23" i="47"/>
  <c r="EU40" i="47" l="1"/>
  <c r="EU41" i="47" s="1"/>
  <c r="EU44" i="47" s="1"/>
  <c r="EV27" i="47"/>
  <c r="EV43" i="47" s="1"/>
  <c r="EW21" i="47"/>
  <c r="EV24" i="47"/>
  <c r="EV25" i="47" s="1"/>
  <c r="EV52" i="47" l="1"/>
  <c r="EV50" i="47"/>
  <c r="EV58" i="47"/>
  <c r="EV39" i="47"/>
  <c r="EV36" i="47"/>
  <c r="EV37" i="47" s="1"/>
  <c r="EV28" i="47"/>
  <c r="EU55" i="47"/>
  <c r="EW23" i="47"/>
  <c r="EV40" i="47" l="1"/>
  <c r="EV41" i="47" s="1"/>
  <c r="EV44" i="47" s="1"/>
  <c r="EW27" i="47"/>
  <c r="EW43" i="47" s="1"/>
  <c r="EW24" i="47"/>
  <c r="EW25" i="47" s="1"/>
  <c r="EX21" i="47"/>
  <c r="EW52" i="47" l="1"/>
  <c r="EW50" i="47"/>
  <c r="EW58" i="47"/>
  <c r="EW36" i="47"/>
  <c r="EW37" i="47" s="1"/>
  <c r="EW39" i="47"/>
  <c r="EW28" i="47"/>
  <c r="EV55" i="47"/>
  <c r="EX23" i="47"/>
  <c r="EW40" i="47" l="1"/>
  <c r="EW41" i="47" s="1"/>
  <c r="EW44" i="47" s="1"/>
  <c r="EX27" i="47"/>
  <c r="EX43" i="47" s="1"/>
  <c r="S41" i="48" s="1"/>
  <c r="EX24" i="47"/>
  <c r="EX25" i="47" s="1"/>
  <c r="U41" i="48" l="1"/>
  <c r="U42" i="48" s="1"/>
  <c r="W41" i="48"/>
  <c r="Y41" i="48"/>
  <c r="AA41" i="48"/>
  <c r="EX52" i="47"/>
  <c r="EX50" i="47"/>
  <c r="EX58" i="47"/>
  <c r="EX39" i="47"/>
  <c r="S37" i="48" s="1"/>
  <c r="S26" i="48" s="1"/>
  <c r="EX36" i="47"/>
  <c r="EX37" i="47" s="1"/>
  <c r="EX28" i="47"/>
  <c r="EW55" i="47"/>
  <c r="W48" i="48" l="1"/>
  <c r="Y48" i="48"/>
  <c r="AA48" i="48"/>
  <c r="W50" i="48"/>
  <c r="Y50" i="48"/>
  <c r="AA50" i="48"/>
  <c r="W42" i="48"/>
  <c r="Y42" i="48"/>
  <c r="AA42" i="48"/>
  <c r="S34" i="48"/>
  <c r="S35" i="48" l="1"/>
  <c r="S39" i="48" s="1"/>
  <c r="S42" i="48" s="1"/>
  <c r="EX40" i="47"/>
  <c r="EX41" i="47" s="1"/>
  <c r="EX44" i="47" s="1"/>
  <c r="U53" i="48" l="1"/>
  <c r="EX55" i="47"/>
  <c r="W53" i="48"/>
  <c r="Y53" i="48"/>
  <c r="AA53" i="48"/>
  <c r="Z57" i="47" l="1"/>
  <c r="Z59" i="47" s="1"/>
  <c r="Y59" i="47"/>
  <c r="W59" i="47"/>
  <c r="X59" i="47"/>
  <c r="W61" i="47" l="1"/>
  <c r="Y61" i="47"/>
  <c r="X61" i="47"/>
  <c r="Z61" i="47"/>
  <c r="Z63" i="47" l="1"/>
  <c r="X63" i="47"/>
  <c r="W63" i="47"/>
  <c r="Y64" i="47"/>
  <c r="Z64" i="47"/>
  <c r="W64" i="47"/>
  <c r="X64" i="47"/>
  <c r="Y63" i="47"/>
  <c r="Z73" i="47"/>
  <c r="X73" i="47"/>
  <c r="Y73" i="47"/>
  <c r="W73" i="47"/>
  <c r="Y74" i="47" l="1"/>
  <c r="F57" i="47" l="1"/>
  <c r="AC57" i="47" s="1"/>
  <c r="AC59" i="47" s="1"/>
  <c r="AC61" i="47" s="1"/>
  <c r="M55" i="48"/>
  <c r="O55" i="48"/>
  <c r="M56" i="48"/>
  <c r="O56" i="48" l="1"/>
  <c r="AH57" i="47"/>
  <c r="AH59" i="47" s="1"/>
  <c r="AH61" i="47" s="1"/>
  <c r="AH63" i="47" s="1"/>
  <c r="AB57" i="47"/>
  <c r="AB59" i="47" s="1"/>
  <c r="AB61" i="47" s="1"/>
  <c r="AB63" i="47" s="1"/>
  <c r="AA57" i="47"/>
  <c r="EF57" i="47"/>
  <c r="EF59" i="47" s="1"/>
  <c r="EF61" i="47" s="1"/>
  <c r="EF73" i="47" s="1"/>
  <c r="EF75" i="47" s="1"/>
  <c r="EE57" i="47"/>
  <c r="EE59" i="47" s="1"/>
  <c r="EE61" i="47" s="1"/>
  <c r="EE63" i="47" s="1"/>
  <c r="EG57" i="47"/>
  <c r="EG59" i="47" s="1"/>
  <c r="EG61" i="47" s="1"/>
  <c r="EG63" i="47" s="1"/>
  <c r="DP57" i="47"/>
  <c r="DP59" i="47" s="1"/>
  <c r="DP61" i="47" s="1"/>
  <c r="DP73" i="47" s="1"/>
  <c r="DP75" i="47" s="1"/>
  <c r="EV57" i="47"/>
  <c r="EV59" i="47" s="1"/>
  <c r="EV61" i="47" s="1"/>
  <c r="EV63" i="47" s="1"/>
  <c r="DO57" i="47"/>
  <c r="DO59" i="47" s="1"/>
  <c r="DO61" i="47" s="1"/>
  <c r="DO73" i="47" s="1"/>
  <c r="DO75" i="47" s="1"/>
  <c r="EQ57" i="47"/>
  <c r="EQ59" i="47" s="1"/>
  <c r="EQ61" i="47" s="1"/>
  <c r="EQ63" i="47" s="1"/>
  <c r="DM57" i="47"/>
  <c r="DM59" i="47" s="1"/>
  <c r="DM61" i="47" s="1"/>
  <c r="DM73" i="47" s="1"/>
  <c r="DM75" i="47" s="1"/>
  <c r="ED57" i="47"/>
  <c r="ED59" i="47" s="1"/>
  <c r="ED61" i="47" s="1"/>
  <c r="ED73" i="47" s="1"/>
  <c r="ED75" i="47" s="1"/>
  <c r="EU57" i="47"/>
  <c r="EU59" i="47" s="1"/>
  <c r="EU61" i="47" s="1"/>
  <c r="EU63" i="47" s="1"/>
  <c r="EP57" i="47"/>
  <c r="EP59" i="47" s="1"/>
  <c r="EP61" i="47" s="1"/>
  <c r="EP73" i="47" s="1"/>
  <c r="EP75" i="47" s="1"/>
  <c r="DL57" i="47"/>
  <c r="DL59" i="47" s="1"/>
  <c r="DL61" i="47" s="1"/>
  <c r="DL63" i="47" s="1"/>
  <c r="EO57" i="47"/>
  <c r="EO59" i="47" s="1"/>
  <c r="EO61" i="47" s="1"/>
  <c r="EO63" i="47" s="1"/>
  <c r="EA57" i="47"/>
  <c r="EA59" i="47" s="1"/>
  <c r="EA61" i="47" s="1"/>
  <c r="EA63" i="47" s="1"/>
  <c r="CZ57" i="47"/>
  <c r="CZ59" i="47" s="1"/>
  <c r="CZ61" i="47" s="1"/>
  <c r="CZ63" i="47" s="1"/>
  <c r="DY57" i="47"/>
  <c r="DY59" i="47" s="1"/>
  <c r="DY61" i="47" s="1"/>
  <c r="DY73" i="47" s="1"/>
  <c r="DY75" i="47" s="1"/>
  <c r="EN57" i="47"/>
  <c r="EN59" i="47" s="1"/>
  <c r="EN61" i="47" s="1"/>
  <c r="EN63" i="47" s="1"/>
  <c r="EX57" i="47"/>
  <c r="EX59" i="47" s="1"/>
  <c r="EX61" i="47" s="1"/>
  <c r="EX73" i="47" s="1"/>
  <c r="EX75" i="47" s="1"/>
  <c r="EM57" i="47"/>
  <c r="EM59" i="47" s="1"/>
  <c r="EM61" i="47" s="1"/>
  <c r="EM73" i="47" s="1"/>
  <c r="EM75" i="47" s="1"/>
  <c r="DU57" i="47"/>
  <c r="DU59" i="47" s="1"/>
  <c r="DU61" i="47" s="1"/>
  <c r="DU63" i="47" s="1"/>
  <c r="CX57" i="47"/>
  <c r="CX59" i="47" s="1"/>
  <c r="CX61" i="47" s="1"/>
  <c r="CX63" i="47" s="1"/>
  <c r="F59" i="47"/>
  <c r="F61" i="47" s="1"/>
  <c r="CY57" i="47"/>
  <c r="CY59" i="47" s="1"/>
  <c r="CY61" i="47" s="1"/>
  <c r="CY63" i="47" s="1"/>
  <c r="EW57" i="47"/>
  <c r="EW59" i="47" s="1"/>
  <c r="EW61" i="47" s="1"/>
  <c r="EW63" i="47" s="1"/>
  <c r="EL57" i="47"/>
  <c r="EL59" i="47" s="1"/>
  <c r="EL61" i="47" s="1"/>
  <c r="EL73" i="47" s="1"/>
  <c r="EL75" i="47" s="1"/>
  <c r="DT57" i="47"/>
  <c r="DT59" i="47" s="1"/>
  <c r="DT61" i="47" s="1"/>
  <c r="DT73" i="47" s="1"/>
  <c r="DT75" i="47" s="1"/>
  <c r="CV57" i="47"/>
  <c r="CV59" i="47" s="1"/>
  <c r="CV61" i="47" s="1"/>
  <c r="CV73" i="47" s="1"/>
  <c r="CV75" i="47" s="1"/>
  <c r="CM57" i="47"/>
  <c r="CM59" i="47" s="1"/>
  <c r="CM61" i="47" s="1"/>
  <c r="CM63" i="47" s="1"/>
  <c r="CI57" i="47"/>
  <c r="CI59" i="47" s="1"/>
  <c r="CI61" i="47" s="1"/>
  <c r="CI73" i="47" s="1"/>
  <c r="CI75" i="47" s="1"/>
  <c r="ET57" i="47"/>
  <c r="ET59" i="47" s="1"/>
  <c r="ET61" i="47" s="1"/>
  <c r="ET63" i="47" s="1"/>
  <c r="EI57" i="47"/>
  <c r="EI59" i="47" s="1"/>
  <c r="EI61" i="47" s="1"/>
  <c r="EI73" i="47" s="1"/>
  <c r="EI75" i="47" s="1"/>
  <c r="DX57" i="47"/>
  <c r="DX59" i="47" s="1"/>
  <c r="DX61" i="47" s="1"/>
  <c r="DX73" i="47" s="1"/>
  <c r="DX75" i="47" s="1"/>
  <c r="DH57" i="47"/>
  <c r="DH59" i="47" s="1"/>
  <c r="DH61" i="47" s="1"/>
  <c r="DH63" i="47" s="1"/>
  <c r="CH57" i="47"/>
  <c r="CH59" i="47" s="1"/>
  <c r="CH61" i="47" s="1"/>
  <c r="CH63" i="47" s="1"/>
  <c r="ES57" i="47"/>
  <c r="ES59" i="47" s="1"/>
  <c r="ES61" i="47" s="1"/>
  <c r="ES73" i="47" s="1"/>
  <c r="ES75" i="47" s="1"/>
  <c r="EH57" i="47"/>
  <c r="EH59" i="47" s="1"/>
  <c r="EH61" i="47" s="1"/>
  <c r="EH63" i="47" s="1"/>
  <c r="DV57" i="47"/>
  <c r="DV59" i="47" s="1"/>
  <c r="DV61" i="47" s="1"/>
  <c r="DV63" i="47" s="1"/>
  <c r="DA57" i="47"/>
  <c r="DA59" i="47" s="1"/>
  <c r="DA61" i="47" s="1"/>
  <c r="DA63" i="47" s="1"/>
  <c r="CG57" i="47"/>
  <c r="CG59" i="47" s="1"/>
  <c r="CG61" i="47" s="1"/>
  <c r="CG63" i="47" s="1"/>
  <c r="DI57" i="47"/>
  <c r="DI59" i="47" s="1"/>
  <c r="DI61" i="47" s="1"/>
  <c r="DI63" i="47" s="1"/>
  <c r="CW57" i="47"/>
  <c r="CW59" i="47" s="1"/>
  <c r="CW61" i="47" s="1"/>
  <c r="CW73" i="47" s="1"/>
  <c r="CW75" i="47" s="1"/>
  <c r="BY57" i="47"/>
  <c r="BY59" i="47" s="1"/>
  <c r="BY61" i="47" s="1"/>
  <c r="BY63" i="47" s="1"/>
  <c r="BU57" i="47"/>
  <c r="BU59" i="47" s="1"/>
  <c r="BU61" i="47" s="1"/>
  <c r="BU73" i="47" s="1"/>
  <c r="BU75" i="47" s="1"/>
  <c r="EK57" i="47"/>
  <c r="EK59" i="47" s="1"/>
  <c r="EK61" i="47" s="1"/>
  <c r="EK63" i="47" s="1"/>
  <c r="EC57" i="47"/>
  <c r="EC59" i="47" s="1"/>
  <c r="EC61" i="47" s="1"/>
  <c r="EC63" i="47" s="1"/>
  <c r="DS57" i="47"/>
  <c r="DS59" i="47" s="1"/>
  <c r="DS61" i="47" s="1"/>
  <c r="DS63" i="47" s="1"/>
  <c r="DG57" i="47"/>
  <c r="DG59" i="47" s="1"/>
  <c r="DG61" i="47" s="1"/>
  <c r="DG73" i="47" s="1"/>
  <c r="DG75" i="47" s="1"/>
  <c r="CQ57" i="47"/>
  <c r="CQ59" i="47" s="1"/>
  <c r="CQ61" i="47" s="1"/>
  <c r="CQ73" i="47" s="1"/>
  <c r="CQ75" i="47" s="1"/>
  <c r="BT57" i="47"/>
  <c r="BT59" i="47" s="1"/>
  <c r="BT61" i="47" s="1"/>
  <c r="BT63" i="47" s="1"/>
  <c r="ER57" i="47"/>
  <c r="ER59" i="47" s="1"/>
  <c r="ER61" i="47" s="1"/>
  <c r="ER63" i="47" s="1"/>
  <c r="EJ57" i="47"/>
  <c r="EJ59" i="47" s="1"/>
  <c r="EJ61" i="47" s="1"/>
  <c r="EJ73" i="47" s="1"/>
  <c r="EJ75" i="47" s="1"/>
  <c r="EB57" i="47"/>
  <c r="EB59" i="47" s="1"/>
  <c r="EB61" i="47" s="1"/>
  <c r="EB73" i="47" s="1"/>
  <c r="EB75" i="47" s="1"/>
  <c r="DQ57" i="47"/>
  <c r="DQ59" i="47" s="1"/>
  <c r="DQ61" i="47" s="1"/>
  <c r="DQ73" i="47" s="1"/>
  <c r="DQ75" i="47" s="1"/>
  <c r="DF57" i="47"/>
  <c r="DF59" i="47" s="1"/>
  <c r="DF61" i="47" s="1"/>
  <c r="DF73" i="47" s="1"/>
  <c r="DF75" i="47" s="1"/>
  <c r="CP57" i="47"/>
  <c r="CP59" i="47" s="1"/>
  <c r="CP61" i="47" s="1"/>
  <c r="CP63" i="47" s="1"/>
  <c r="BS57" i="47"/>
  <c r="BS59" i="47" s="1"/>
  <c r="BS61" i="47" s="1"/>
  <c r="BS73" i="47" s="1"/>
  <c r="BS75" i="47" s="1"/>
  <c r="BK57" i="47"/>
  <c r="BK59" i="47" s="1"/>
  <c r="BK61" i="47" s="1"/>
  <c r="BK73" i="47" s="1"/>
  <c r="BK75" i="47" s="1"/>
  <c r="BH57" i="47"/>
  <c r="BH59" i="47" s="1"/>
  <c r="BH61" i="47" s="1"/>
  <c r="BH63" i="47" s="1"/>
  <c r="DE57" i="47"/>
  <c r="DE59" i="47" s="1"/>
  <c r="DE61" i="47" s="1"/>
  <c r="DE73" i="47" s="1"/>
  <c r="DE75" i="47" s="1"/>
  <c r="CS57" i="47"/>
  <c r="CS59" i="47" s="1"/>
  <c r="CS61" i="47" s="1"/>
  <c r="CS73" i="47" s="1"/>
  <c r="CS75" i="47" s="1"/>
  <c r="CE57" i="47"/>
  <c r="CE59" i="47" s="1"/>
  <c r="CE61" i="47" s="1"/>
  <c r="CE63" i="47" s="1"/>
  <c r="BG57" i="47"/>
  <c r="BG59" i="47" s="1"/>
  <c r="BG61" i="47" s="1"/>
  <c r="BG63" i="47" s="1"/>
  <c r="DW57" i="47"/>
  <c r="DW59" i="47" s="1"/>
  <c r="DW61" i="47" s="1"/>
  <c r="DW73" i="47" s="1"/>
  <c r="DW75" i="47" s="1"/>
  <c r="DN57" i="47"/>
  <c r="DN59" i="47" s="1"/>
  <c r="DN61" i="47" s="1"/>
  <c r="DN63" i="47" s="1"/>
  <c r="DD57" i="47"/>
  <c r="DD59" i="47" s="1"/>
  <c r="DD61" i="47" s="1"/>
  <c r="DD73" i="47" s="1"/>
  <c r="DD75" i="47" s="1"/>
  <c r="CR57" i="47"/>
  <c r="CR59" i="47" s="1"/>
  <c r="CR61" i="47" s="1"/>
  <c r="CR73" i="47" s="1"/>
  <c r="CR75" i="47" s="1"/>
  <c r="CB57" i="47"/>
  <c r="CB59" i="47" s="1"/>
  <c r="CB61" i="47" s="1"/>
  <c r="CB73" i="47" s="1"/>
  <c r="CB75" i="47" s="1"/>
  <c r="AY57" i="47"/>
  <c r="CO57" i="47"/>
  <c r="CO59" i="47" s="1"/>
  <c r="CO61" i="47" s="1"/>
  <c r="CO63" i="47" s="1"/>
  <c r="CC57" i="47"/>
  <c r="CC59" i="47" s="1"/>
  <c r="CC61" i="47" s="1"/>
  <c r="CC63" i="47" s="1"/>
  <c r="BR57" i="47"/>
  <c r="BR59" i="47" s="1"/>
  <c r="BR61" i="47" s="1"/>
  <c r="BR63" i="47" s="1"/>
  <c r="AX57" i="47"/>
  <c r="AX59" i="47" s="1"/>
  <c r="AX61" i="47" s="1"/>
  <c r="BQ57" i="47"/>
  <c r="BQ59" i="47" s="1"/>
  <c r="BQ61" i="47" s="1"/>
  <c r="BQ63" i="47" s="1"/>
  <c r="AV57" i="47"/>
  <c r="DK57" i="47"/>
  <c r="DK59" i="47" s="1"/>
  <c r="DK61" i="47" s="1"/>
  <c r="DK63" i="47" s="1"/>
  <c r="DC57" i="47"/>
  <c r="DC59" i="47" s="1"/>
  <c r="DC61" i="47" s="1"/>
  <c r="CU57" i="47"/>
  <c r="CU59" i="47" s="1"/>
  <c r="CU61" i="47" s="1"/>
  <c r="CU73" i="47" s="1"/>
  <c r="CU75" i="47" s="1"/>
  <c r="CK57" i="47"/>
  <c r="CK59" i="47" s="1"/>
  <c r="CK61" i="47" s="1"/>
  <c r="CK73" i="47" s="1"/>
  <c r="CK75" i="47" s="1"/>
  <c r="CA57" i="47"/>
  <c r="CA59" i="47" s="1"/>
  <c r="CA61" i="47" s="1"/>
  <c r="CA73" i="47" s="1"/>
  <c r="CA75" i="47" s="1"/>
  <c r="BM57" i="47"/>
  <c r="BM59" i="47" s="1"/>
  <c r="BM61" i="47" s="1"/>
  <c r="BM63" i="47" s="1"/>
  <c r="AR57" i="47"/>
  <c r="AR59" i="47" s="1"/>
  <c r="AR61" i="47" s="1"/>
  <c r="AR73" i="47" s="1"/>
  <c r="DZ57" i="47"/>
  <c r="DZ59" i="47" s="1"/>
  <c r="DZ61" i="47" s="1"/>
  <c r="DZ63" i="47" s="1"/>
  <c r="DR57" i="47"/>
  <c r="DR59" i="47" s="1"/>
  <c r="DR61" i="47" s="1"/>
  <c r="DR63" i="47" s="1"/>
  <c r="DJ57" i="47"/>
  <c r="DJ59" i="47" s="1"/>
  <c r="DJ61" i="47" s="1"/>
  <c r="DJ63" i="47" s="1"/>
  <c r="DB57" i="47"/>
  <c r="DB59" i="47" s="1"/>
  <c r="DB61" i="47" s="1"/>
  <c r="DB63" i="47" s="1"/>
  <c r="CT57" i="47"/>
  <c r="CT59" i="47" s="1"/>
  <c r="CT61" i="47" s="1"/>
  <c r="CT63" i="47" s="1"/>
  <c r="CJ57" i="47"/>
  <c r="CJ59" i="47" s="1"/>
  <c r="CJ61" i="47" s="1"/>
  <c r="CJ73" i="47" s="1"/>
  <c r="CJ75" i="47" s="1"/>
  <c r="BZ57" i="47"/>
  <c r="BZ59" i="47" s="1"/>
  <c r="BZ61" i="47" s="1"/>
  <c r="BZ73" i="47" s="1"/>
  <c r="BZ75" i="47" s="1"/>
  <c r="BL57" i="47"/>
  <c r="BL59" i="47" s="1"/>
  <c r="BL61" i="47" s="1"/>
  <c r="BL63" i="47" s="1"/>
  <c r="AQ57" i="47"/>
  <c r="AQ59" i="47" s="1"/>
  <c r="AQ61" i="47" s="1"/>
  <c r="CN57" i="47"/>
  <c r="CN59" i="47" s="1"/>
  <c r="CN61" i="47" s="1"/>
  <c r="CN73" i="47" s="1"/>
  <c r="CN75" i="47" s="1"/>
  <c r="CF57" i="47"/>
  <c r="CF59" i="47" s="1"/>
  <c r="CF61" i="47" s="1"/>
  <c r="CF73" i="47" s="1"/>
  <c r="CF75" i="47" s="1"/>
  <c r="BX57" i="47"/>
  <c r="BX59" i="47" s="1"/>
  <c r="BX61" i="47" s="1"/>
  <c r="BX73" i="47" s="1"/>
  <c r="BX75" i="47" s="1"/>
  <c r="BP57" i="47"/>
  <c r="BP59" i="47" s="1"/>
  <c r="BP61" i="47" s="1"/>
  <c r="BP73" i="47" s="1"/>
  <c r="BP75" i="47" s="1"/>
  <c r="BF57" i="47"/>
  <c r="BF59" i="47" s="1"/>
  <c r="BF61" i="47" s="1"/>
  <c r="BF63" i="47" s="1"/>
  <c r="AP57" i="47"/>
  <c r="AP59" i="47" s="1"/>
  <c r="AP61" i="47" s="1"/>
  <c r="BW57" i="47"/>
  <c r="BW59" i="47" s="1"/>
  <c r="BW61" i="47" s="1"/>
  <c r="BO57" i="47"/>
  <c r="BO59" i="47" s="1"/>
  <c r="BO61" i="47" s="1"/>
  <c r="BO73" i="47" s="1"/>
  <c r="BO75" i="47" s="1"/>
  <c r="BD57" i="47"/>
  <c r="BD59" i="47" s="1"/>
  <c r="BD61" i="47" s="1"/>
  <c r="BD73" i="47" s="1"/>
  <c r="BD75" i="47" s="1"/>
  <c r="AJ57" i="47"/>
  <c r="AJ59" i="47" s="1"/>
  <c r="AJ61" i="47" s="1"/>
  <c r="AJ73" i="47" s="1"/>
  <c r="CL57" i="47"/>
  <c r="CL59" i="47" s="1"/>
  <c r="CL61" i="47" s="1"/>
  <c r="CL63" i="47" s="1"/>
  <c r="CD57" i="47"/>
  <c r="CD59" i="47" s="1"/>
  <c r="CD61" i="47" s="1"/>
  <c r="CD63" i="47" s="1"/>
  <c r="BV57" i="47"/>
  <c r="BV59" i="47" s="1"/>
  <c r="BV61" i="47" s="1"/>
  <c r="BV63" i="47" s="1"/>
  <c r="BN57" i="47"/>
  <c r="BN59" i="47" s="1"/>
  <c r="BN61" i="47" s="1"/>
  <c r="BN63" i="47" s="1"/>
  <c r="AZ57" i="47"/>
  <c r="AZ59" i="47" s="1"/>
  <c r="AZ61" i="47" s="1"/>
  <c r="AI57" i="47"/>
  <c r="AI59" i="47" s="1"/>
  <c r="AI61" i="47" s="1"/>
  <c r="AI63" i="47" s="1"/>
  <c r="AC73" i="47"/>
  <c r="AC63" i="47"/>
  <c r="BE57" i="47"/>
  <c r="BE59" i="47" s="1"/>
  <c r="BE61" i="47" s="1"/>
  <c r="AW57" i="47"/>
  <c r="AW59" i="47" s="1"/>
  <c r="AW61" i="47" s="1"/>
  <c r="AO57" i="47"/>
  <c r="AG57" i="47"/>
  <c r="AG59" i="47" s="1"/>
  <c r="AG61" i="47" s="1"/>
  <c r="AN57" i="47"/>
  <c r="AN59" i="47" s="1"/>
  <c r="AN61" i="47" s="1"/>
  <c r="AF57" i="47"/>
  <c r="AF59" i="47" s="1"/>
  <c r="AF61" i="47" s="1"/>
  <c r="BC57" i="47"/>
  <c r="BC59" i="47" s="1"/>
  <c r="BC61" i="47" s="1"/>
  <c r="AU57" i="47"/>
  <c r="AU59" i="47" s="1"/>
  <c r="AU61" i="47" s="1"/>
  <c r="AM57" i="47"/>
  <c r="AE57" i="47"/>
  <c r="AE59" i="47" s="1"/>
  <c r="AE61" i="47" s="1"/>
  <c r="BJ57" i="47"/>
  <c r="BJ59" i="47" s="1"/>
  <c r="BJ61" i="47" s="1"/>
  <c r="BB57" i="47"/>
  <c r="BB59" i="47" s="1"/>
  <c r="BB61" i="47" s="1"/>
  <c r="AT57" i="47"/>
  <c r="AT59" i="47" s="1"/>
  <c r="AT61" i="47" s="1"/>
  <c r="AL57" i="47"/>
  <c r="AD57" i="47"/>
  <c r="BI57" i="47"/>
  <c r="BI59" i="47" s="1"/>
  <c r="BI61" i="47" s="1"/>
  <c r="BA57" i="47"/>
  <c r="AS57" i="47"/>
  <c r="AS59" i="47" s="1"/>
  <c r="AS61" i="47" s="1"/>
  <c r="AK57" i="47"/>
  <c r="AK59" i="47" s="1"/>
  <c r="AK61" i="47" s="1"/>
  <c r="AZ73" i="47" l="1"/>
  <c r="AZ75" i="47" s="1"/>
  <c r="AZ87" i="47" s="1"/>
  <c r="AX63" i="47"/>
  <c r="AQ73" i="47"/>
  <c r="AP63" i="47"/>
  <c r="AY59" i="47"/>
  <c r="AY61" i="47" s="1"/>
  <c r="T10" i="39"/>
  <c r="AV59" i="47"/>
  <c r="AV61" i="47" s="1"/>
  <c r="V10" i="39"/>
  <c r="W102" i="53"/>
  <c r="ED63" i="47"/>
  <c r="AB73" i="47"/>
  <c r="EN73" i="47"/>
  <c r="EN75" i="47" s="1"/>
  <c r="O58" i="48"/>
  <c r="M58" i="48"/>
  <c r="AA59" i="47"/>
  <c r="AA61" i="47" s="1"/>
  <c r="AB64" i="47" s="1"/>
  <c r="AC55" i="48"/>
  <c r="EU73" i="47"/>
  <c r="EU75" i="47" s="1"/>
  <c r="EU87" i="47" s="1"/>
  <c r="BY73" i="47"/>
  <c r="BY75" i="47" s="1"/>
  <c r="BY87" i="47" s="1"/>
  <c r="EE73" i="47"/>
  <c r="EE75" i="47" s="1"/>
  <c r="EG73" i="47"/>
  <c r="EG75" i="47" s="1"/>
  <c r="EG87" i="47" s="1"/>
  <c r="DL73" i="47"/>
  <c r="DL75" i="47" s="1"/>
  <c r="ER73" i="47"/>
  <c r="ER75" i="47" s="1"/>
  <c r="AH73" i="47"/>
  <c r="BQ73" i="47"/>
  <c r="BQ75" i="47" s="1"/>
  <c r="CI63" i="47"/>
  <c r="EO73" i="47"/>
  <c r="EO75" i="47" s="1"/>
  <c r="EO87" i="47" s="1"/>
  <c r="DV73" i="47"/>
  <c r="DV75" i="47" s="1"/>
  <c r="DV87" i="47" s="1"/>
  <c r="CX73" i="47"/>
  <c r="CX75" i="47" s="1"/>
  <c r="CX87" i="47" s="1"/>
  <c r="CB63" i="47"/>
  <c r="EJ63" i="47"/>
  <c r="DO63" i="47"/>
  <c r="CE73" i="47"/>
  <c r="CE75" i="47" s="1"/>
  <c r="CE87" i="47" s="1"/>
  <c r="EC73" i="47"/>
  <c r="EC75" i="47" s="1"/>
  <c r="EV73" i="47"/>
  <c r="EV75" i="47" s="1"/>
  <c r="CU63" i="47"/>
  <c r="DQ63" i="47"/>
  <c r="CJ87" i="47"/>
  <c r="CA87" i="47"/>
  <c r="DW87" i="47"/>
  <c r="DG87" i="47"/>
  <c r="EI87" i="47"/>
  <c r="BP87" i="47"/>
  <c r="CK87" i="47"/>
  <c r="DF87" i="47"/>
  <c r="DO87" i="47"/>
  <c r="CI87" i="47"/>
  <c r="BX87" i="47"/>
  <c r="CU87" i="47"/>
  <c r="DQ87" i="47"/>
  <c r="CF87" i="47"/>
  <c r="CS87" i="47"/>
  <c r="EB87" i="47"/>
  <c r="DP87" i="47"/>
  <c r="BD87" i="47"/>
  <c r="CN87" i="47"/>
  <c r="CB87" i="47"/>
  <c r="DE87" i="47"/>
  <c r="EJ87" i="47"/>
  <c r="BU87" i="47"/>
  <c r="ES87" i="47"/>
  <c r="CV87" i="47"/>
  <c r="EM87" i="47"/>
  <c r="EP87" i="47"/>
  <c r="BO87" i="47"/>
  <c r="CR87" i="47"/>
  <c r="DT87" i="47"/>
  <c r="EX87" i="47"/>
  <c r="DD87" i="47"/>
  <c r="BK87" i="47"/>
  <c r="CW87" i="47"/>
  <c r="EL87" i="47"/>
  <c r="ED87" i="47"/>
  <c r="EF87" i="47"/>
  <c r="BZ87" i="47"/>
  <c r="BS87" i="47"/>
  <c r="CQ87" i="47"/>
  <c r="DX87" i="47"/>
  <c r="DY87" i="47"/>
  <c r="DM87" i="47"/>
  <c r="DR73" i="47"/>
  <c r="DR75" i="47" s="1"/>
  <c r="CY73" i="47"/>
  <c r="CY75" i="47" s="1"/>
  <c r="EI63" i="47"/>
  <c r="CZ73" i="47"/>
  <c r="CZ75" i="47" s="1"/>
  <c r="DG63" i="47"/>
  <c r="EA73" i="47"/>
  <c r="EA75" i="47" s="1"/>
  <c r="CG73" i="47"/>
  <c r="CG75" i="47" s="1"/>
  <c r="EQ73" i="47"/>
  <c r="EQ75" i="47" s="1"/>
  <c r="CP73" i="47"/>
  <c r="CP75" i="47" s="1"/>
  <c r="DW63" i="47"/>
  <c r="CW63" i="47"/>
  <c r="DH73" i="47"/>
  <c r="DH75" i="47" s="1"/>
  <c r="BK63" i="47"/>
  <c r="AR63" i="47"/>
  <c r="EF63" i="47"/>
  <c r="EL63" i="47"/>
  <c r="DD63" i="47"/>
  <c r="BT73" i="47"/>
  <c r="BT75" i="47" s="1"/>
  <c r="CK63" i="47"/>
  <c r="BF73" i="47"/>
  <c r="BF75" i="47" s="1"/>
  <c r="CT73" i="47"/>
  <c r="CT75" i="47" s="1"/>
  <c r="BR73" i="47"/>
  <c r="BR75" i="47" s="1"/>
  <c r="EO64" i="47"/>
  <c r="CN63" i="47"/>
  <c r="EM63" i="47"/>
  <c r="EP63" i="47"/>
  <c r="BU63" i="47"/>
  <c r="CV63" i="47"/>
  <c r="DP63" i="47"/>
  <c r="DE63" i="47"/>
  <c r="ES63" i="47"/>
  <c r="DK73" i="47"/>
  <c r="DK75" i="47" s="1"/>
  <c r="CA63" i="47"/>
  <c r="CJ63" i="47"/>
  <c r="BS63" i="47"/>
  <c r="DX63" i="47"/>
  <c r="DY63" i="47"/>
  <c r="DN73" i="47"/>
  <c r="DN75" i="47" s="1"/>
  <c r="CQ63" i="47"/>
  <c r="EW64" i="47"/>
  <c r="BP63" i="47"/>
  <c r="BZ63" i="47"/>
  <c r="AX73" i="47"/>
  <c r="DI73" i="47"/>
  <c r="DI75" i="47" s="1"/>
  <c r="DF63" i="47"/>
  <c r="ET73" i="47"/>
  <c r="ET75" i="47" s="1"/>
  <c r="DA73" i="47"/>
  <c r="DA75" i="47" s="1"/>
  <c r="DN64" i="47"/>
  <c r="CC73" i="47"/>
  <c r="CC75" i="47" s="1"/>
  <c r="EW73" i="47"/>
  <c r="EW75" i="47" s="1"/>
  <c r="CD73" i="47"/>
  <c r="CD75" i="47" s="1"/>
  <c r="BG73" i="47"/>
  <c r="BG75" i="47" s="1"/>
  <c r="DS73" i="47"/>
  <c r="DS75" i="47" s="1"/>
  <c r="DM63" i="47"/>
  <c r="EM64" i="47"/>
  <c r="EN64" i="47"/>
  <c r="CM73" i="47"/>
  <c r="CM75" i="47" s="1"/>
  <c r="EH64" i="47"/>
  <c r="CS63" i="47"/>
  <c r="BM73" i="47"/>
  <c r="BM75" i="47" s="1"/>
  <c r="EB63" i="47"/>
  <c r="DA64" i="47"/>
  <c r="EH73" i="47"/>
  <c r="EH75" i="47" s="1"/>
  <c r="EP64" i="47"/>
  <c r="EK73" i="47"/>
  <c r="EK75" i="47" s="1"/>
  <c r="EQ64" i="47"/>
  <c r="DU73" i="47"/>
  <c r="DU75" i="47" s="1"/>
  <c r="DS64" i="47"/>
  <c r="EL64" i="47"/>
  <c r="BH73" i="47"/>
  <c r="BH75" i="47" s="1"/>
  <c r="DV64" i="47"/>
  <c r="ER64" i="47"/>
  <c r="DX64" i="47"/>
  <c r="DB64" i="47"/>
  <c r="DW64" i="47"/>
  <c r="CZ64" i="47"/>
  <c r="DT63" i="47"/>
  <c r="EV64" i="47"/>
  <c r="EF64" i="47"/>
  <c r="CH73" i="47"/>
  <c r="CH75" i="47" s="1"/>
  <c r="EX64" i="47"/>
  <c r="CK64" i="47"/>
  <c r="AQ63" i="47"/>
  <c r="EX63" i="47"/>
  <c r="ET64" i="47"/>
  <c r="CY64" i="47"/>
  <c r="EB64" i="47"/>
  <c r="BD63" i="47"/>
  <c r="CR63" i="47"/>
  <c r="EU64" i="47"/>
  <c r="CT64" i="47"/>
  <c r="DZ64" i="47"/>
  <c r="ES64" i="47"/>
  <c r="DY64" i="47"/>
  <c r="BL73" i="47"/>
  <c r="BL75" i="47" s="1"/>
  <c r="CX64" i="47"/>
  <c r="CU64" i="47"/>
  <c r="CO73" i="47"/>
  <c r="CO75" i="47" s="1"/>
  <c r="CP64" i="47"/>
  <c r="DB73" i="47"/>
  <c r="DB75" i="47" s="1"/>
  <c r="BX63" i="47"/>
  <c r="CS64" i="47"/>
  <c r="CR64" i="47"/>
  <c r="CL73" i="47"/>
  <c r="CL75" i="47" s="1"/>
  <c r="CW64" i="47"/>
  <c r="CO64" i="47"/>
  <c r="CV64" i="47"/>
  <c r="DC64" i="47"/>
  <c r="CI64" i="47"/>
  <c r="DO64" i="47"/>
  <c r="DC73" i="47"/>
  <c r="DC75" i="47" s="1"/>
  <c r="EA64" i="47"/>
  <c r="EG64" i="47"/>
  <c r="DZ73" i="47"/>
  <c r="DZ75" i="47" s="1"/>
  <c r="DI64" i="47"/>
  <c r="DM64" i="47"/>
  <c r="CN64" i="47"/>
  <c r="CQ64" i="47"/>
  <c r="DC63" i="47"/>
  <c r="DQ64" i="47"/>
  <c r="EK64" i="47"/>
  <c r="DH64" i="47"/>
  <c r="DL64" i="47"/>
  <c r="CM64" i="47"/>
  <c r="CF63" i="47"/>
  <c r="DP64" i="47"/>
  <c r="EJ64" i="47"/>
  <c r="DK64" i="47"/>
  <c r="DJ64" i="47"/>
  <c r="EE64" i="47"/>
  <c r="ED64" i="47"/>
  <c r="DE64" i="47"/>
  <c r="DR64" i="47"/>
  <c r="DJ73" i="47"/>
  <c r="DJ75" i="47" s="1"/>
  <c r="EI64" i="47"/>
  <c r="DD64" i="47"/>
  <c r="DF64" i="47"/>
  <c r="DU64" i="47"/>
  <c r="AJ63" i="47"/>
  <c r="DG64" i="47"/>
  <c r="EC64" i="47"/>
  <c r="DT64" i="47"/>
  <c r="CG64" i="47"/>
  <c r="BV73" i="47"/>
  <c r="BV75" i="47" s="1"/>
  <c r="BN73" i="47"/>
  <c r="BN75" i="47" s="1"/>
  <c r="CJ64" i="47"/>
  <c r="CE64" i="47"/>
  <c r="BO63" i="47"/>
  <c r="CL64" i="47"/>
  <c r="AI73" i="47"/>
  <c r="BV64" i="47"/>
  <c r="BW64" i="47"/>
  <c r="CC64" i="47"/>
  <c r="BX64" i="47"/>
  <c r="CF64" i="47"/>
  <c r="AA55" i="48"/>
  <c r="AA56" i="48" s="1"/>
  <c r="AA58" i="48" s="1"/>
  <c r="AA62" i="48" s="1"/>
  <c r="AA27" i="48" s="1"/>
  <c r="CH64" i="47"/>
  <c r="BW73" i="47"/>
  <c r="BW75" i="47" s="1"/>
  <c r="CB64" i="47"/>
  <c r="BW63" i="47"/>
  <c r="AP73" i="47"/>
  <c r="CD64" i="47"/>
  <c r="Y55" i="48"/>
  <c r="Y56" i="48" s="1"/>
  <c r="Y58" i="48" s="1"/>
  <c r="Y62" i="48" s="1"/>
  <c r="Y27" i="48" s="1"/>
  <c r="AZ63" i="47"/>
  <c r="BY64" i="47"/>
  <c r="BZ64" i="47"/>
  <c r="CA64" i="47"/>
  <c r="AO59" i="47"/>
  <c r="AO61" i="47" s="1"/>
  <c r="BS64" i="47"/>
  <c r="AS73" i="47"/>
  <c r="AS63" i="47"/>
  <c r="AE73" i="47"/>
  <c r="AE63" i="47"/>
  <c r="AW73" i="47"/>
  <c r="AW63" i="47"/>
  <c r="BQ64" i="47"/>
  <c r="AU73" i="47"/>
  <c r="AU63" i="47"/>
  <c r="BR64" i="47"/>
  <c r="BA59" i="47"/>
  <c r="BA61" i="47" s="1"/>
  <c r="W55" i="48"/>
  <c r="W56" i="48" s="1"/>
  <c r="W58" i="48" s="1"/>
  <c r="W62" i="48" s="1"/>
  <c r="BC73" i="47"/>
  <c r="BC75" i="47" s="1"/>
  <c r="BC63" i="47"/>
  <c r="BN64" i="47"/>
  <c r="BO64" i="47"/>
  <c r="BP64" i="47"/>
  <c r="BE73" i="47"/>
  <c r="BE75" i="47" s="1"/>
  <c r="BE63" i="47"/>
  <c r="AF73" i="47"/>
  <c r="AF63" i="47"/>
  <c r="AM59" i="47"/>
  <c r="AM61" i="47" s="1"/>
  <c r="U55" i="48"/>
  <c r="U56" i="48" s="1"/>
  <c r="U58" i="48" s="1"/>
  <c r="U62" i="48" s="1"/>
  <c r="U27" i="48" s="1"/>
  <c r="AD59" i="47"/>
  <c r="AD61" i="47" s="1"/>
  <c r="S55" i="48"/>
  <c r="S56" i="48" s="1"/>
  <c r="S58" i="48" s="1"/>
  <c r="S62" i="48" s="1"/>
  <c r="S27" i="48" s="1"/>
  <c r="AT73" i="47"/>
  <c r="AT63" i="47"/>
  <c r="AN73" i="47"/>
  <c r="AN63" i="47"/>
  <c r="AL59" i="47"/>
  <c r="AL61" i="47" s="1"/>
  <c r="BB73" i="47"/>
  <c r="BB75" i="47" s="1"/>
  <c r="BB63" i="47"/>
  <c r="BM64" i="47"/>
  <c r="AG73" i="47"/>
  <c r="AG63" i="47"/>
  <c r="BI73" i="47"/>
  <c r="BI75" i="47" s="1"/>
  <c r="BI63" i="47"/>
  <c r="BT64" i="47"/>
  <c r="AK73" i="47"/>
  <c r="AK63" i="47"/>
  <c r="BJ73" i="47"/>
  <c r="BJ75" i="47" s="1"/>
  <c r="BJ63" i="47"/>
  <c r="BU64" i="47"/>
  <c r="AY73" i="47" l="1"/>
  <c r="AV63" i="47"/>
  <c r="AY63" i="47"/>
  <c r="BB64" i="47"/>
  <c r="Y102" i="53"/>
  <c r="W104" i="53"/>
  <c r="AV73" i="47"/>
  <c r="V9" i="39"/>
  <c r="T9" i="39"/>
  <c r="H122" i="39"/>
  <c r="EN87" i="47"/>
  <c r="M62" i="48"/>
  <c r="O62" i="48"/>
  <c r="H16" i="39"/>
  <c r="S28" i="53" s="1"/>
  <c r="O31" i="72" s="1"/>
  <c r="AA64" i="47"/>
  <c r="AC64" i="47"/>
  <c r="AA63" i="47"/>
  <c r="AA73" i="47"/>
  <c r="EE87" i="47"/>
  <c r="DL87" i="47"/>
  <c r="ER87" i="47"/>
  <c r="BQ87" i="47"/>
  <c r="EC87" i="47"/>
  <c r="EV87" i="47"/>
  <c r="DB87" i="47"/>
  <c r="ET87" i="47"/>
  <c r="DN87" i="47"/>
  <c r="BR87" i="47"/>
  <c r="EA87" i="47"/>
  <c r="BM87" i="47"/>
  <c r="DS87" i="47"/>
  <c r="CT87" i="47"/>
  <c r="BE87" i="47"/>
  <c r="BJ87" i="47"/>
  <c r="DZ87" i="47"/>
  <c r="CO87" i="47"/>
  <c r="DU87" i="47"/>
  <c r="BG87" i="47"/>
  <c r="DI87" i="47"/>
  <c r="BF87" i="47"/>
  <c r="DH87" i="47"/>
  <c r="CZ87" i="47"/>
  <c r="BN87" i="47"/>
  <c r="CD87" i="47"/>
  <c r="BV87" i="47"/>
  <c r="CL87" i="47"/>
  <c r="EK87" i="47"/>
  <c r="CM87" i="47"/>
  <c r="EW87" i="47"/>
  <c r="BT87" i="47"/>
  <c r="CY87" i="47"/>
  <c r="BB87" i="47"/>
  <c r="BC87" i="47"/>
  <c r="DC87" i="47"/>
  <c r="BL87" i="47"/>
  <c r="CH87" i="47"/>
  <c r="CC87" i="47"/>
  <c r="CP87" i="47"/>
  <c r="DR87" i="47"/>
  <c r="BW87" i="47"/>
  <c r="DJ87" i="47"/>
  <c r="EH87" i="47"/>
  <c r="DK87" i="47"/>
  <c r="EQ87" i="47"/>
  <c r="BI87" i="47"/>
  <c r="BH87" i="47"/>
  <c r="DA87" i="47"/>
  <c r="CG87" i="47"/>
  <c r="AY64" i="47"/>
  <c r="BE64" i="47"/>
  <c r="AA28" i="48"/>
  <c r="AO63" i="47"/>
  <c r="AO73" i="47"/>
  <c r="AZ64" i="47"/>
  <c r="AT64" i="47"/>
  <c r="AV64" i="47"/>
  <c r="BF64" i="47"/>
  <c r="U28" i="48"/>
  <c r="BA73" i="47"/>
  <c r="BA75" i="47" s="1"/>
  <c r="BA63" i="47"/>
  <c r="BL64" i="47"/>
  <c r="BI64" i="47"/>
  <c r="BK64" i="47"/>
  <c r="BJ64" i="47"/>
  <c r="BG64" i="47"/>
  <c r="BC64" i="47"/>
  <c r="AM73" i="47"/>
  <c r="AM63" i="47"/>
  <c r="AX64" i="47"/>
  <c r="AP64" i="47"/>
  <c r="AL73" i="47"/>
  <c r="AL63" i="47"/>
  <c r="AW64" i="47"/>
  <c r="AU64" i="47"/>
  <c r="BD64" i="47"/>
  <c r="BA64" i="47"/>
  <c r="AR64" i="47"/>
  <c r="AD73" i="47"/>
  <c r="AD63" i="47"/>
  <c r="AO64" i="47"/>
  <c r="AN64" i="47"/>
  <c r="AJ64" i="47"/>
  <c r="AF64" i="47"/>
  <c r="AK64" i="47"/>
  <c r="AH64" i="47"/>
  <c r="AI64" i="47"/>
  <c r="AD64" i="47"/>
  <c r="AL64" i="47"/>
  <c r="AM64" i="47"/>
  <c r="AE64" i="47"/>
  <c r="AG64" i="47"/>
  <c r="AQ64" i="47"/>
  <c r="W28" i="48"/>
  <c r="W27" i="48"/>
  <c r="Y28" i="48"/>
  <c r="BH64" i="47"/>
  <c r="AS64" i="47"/>
  <c r="Y104" i="53" l="1"/>
  <c r="W105" i="53"/>
  <c r="U77" i="53"/>
  <c r="S77" i="53"/>
  <c r="L151" i="39"/>
  <c r="H151" i="39"/>
  <c r="H126" i="39"/>
  <c r="BA87" i="47"/>
  <c r="I73" i="47"/>
  <c r="AY74" i="47" s="1"/>
  <c r="AY75" i="47" s="1"/>
  <c r="AY87" i="47" s="1"/>
  <c r="Y105" i="53" l="1"/>
  <c r="AW74" i="47"/>
  <c r="AW75" i="47" s="1"/>
  <c r="AW87" i="47" s="1"/>
  <c r="AX74" i="47"/>
  <c r="AX75" i="47" s="1"/>
  <c r="AX87" i="47" s="1"/>
  <c r="AV74" i="47"/>
  <c r="AV75" i="47" s="1"/>
  <c r="AV87" i="47" s="1"/>
  <c r="AU74" i="47"/>
  <c r="AU75" i="47" s="1"/>
  <c r="AU87" i="47" s="1"/>
  <c r="AR74" i="47"/>
  <c r="AR75" i="47" s="1"/>
  <c r="AP74" i="47"/>
  <c r="AP75" i="47" s="1"/>
  <c r="AQ74" i="47"/>
  <c r="AQ75" i="47" s="1"/>
  <c r="AT74" i="47"/>
  <c r="AT75" i="47" s="1"/>
  <c r="AO74" i="47"/>
  <c r="AO75" i="47" s="1"/>
  <c r="AS74" i="47"/>
  <c r="AS75" i="47" s="1"/>
  <c r="AN74" i="47"/>
  <c r="AN75" i="47" s="1"/>
  <c r="AM74" i="47"/>
  <c r="AM75" i="47" s="1"/>
  <c r="AL74" i="47"/>
  <c r="AL75" i="47" s="1"/>
  <c r="AA74" i="47"/>
  <c r="AI74" i="47"/>
  <c r="AB74" i="47"/>
  <c r="AJ74" i="47"/>
  <c r="AC74" i="47"/>
  <c r="AK74" i="47"/>
  <c r="AK75" i="47" s="1"/>
  <c r="AE74" i="47"/>
  <c r="AF74" i="47"/>
  <c r="AG74" i="47"/>
  <c r="Z74" i="47"/>
  <c r="AH74" i="47"/>
  <c r="AD74" i="47"/>
  <c r="AO87" i="47" l="1"/>
  <c r="AT87" i="47"/>
  <c r="AQ87" i="47"/>
  <c r="AP87" i="47"/>
  <c r="AS87" i="47"/>
  <c r="AR87" i="47"/>
  <c r="AL87" i="47"/>
  <c r="AM87" i="47"/>
  <c r="AN87" i="47"/>
  <c r="AK87" i="47"/>
  <c r="I74" i="47"/>
  <c r="L85" i="39" s="1"/>
  <c r="L56" i="39" l="1"/>
  <c r="H56" i="39" s="1"/>
  <c r="N85" i="39"/>
  <c r="N56" i="39" l="1"/>
  <c r="N97" i="39"/>
  <c r="BA108" i="47" l="1"/>
  <c r="P92" i="39" l="1"/>
  <c r="L74" i="39"/>
  <c r="P81" i="39"/>
  <c r="P56" i="39"/>
  <c r="P71" i="39"/>
  <c r="P52" i="39"/>
  <c r="P80" i="39"/>
  <c r="P79" i="39"/>
  <c r="P93" i="39"/>
  <c r="P78" i="39"/>
  <c r="P85" i="39"/>
  <c r="P97" i="39"/>
  <c r="N74" i="39" l="1"/>
  <c r="P74" i="39"/>
  <c r="G33" i="52"/>
  <c r="O30" i="72"/>
  <c r="U85" i="53"/>
  <c r="S67" i="72"/>
  <c r="N83" i="39" l="1"/>
  <c r="P83" i="39" l="1"/>
  <c r="BB108" i="47" l="1"/>
  <c r="BC108" i="47"/>
  <c r="G35" i="52"/>
  <c r="G37" i="52" s="1"/>
  <c r="G38" i="52" l="1"/>
  <c r="I34" i="72"/>
  <c r="K50" i="65"/>
  <c r="K42" i="65"/>
  <c r="AN48" i="65"/>
  <c r="K47" i="61"/>
  <c r="G94" i="53" s="1"/>
  <c r="K48" i="61"/>
  <c r="G95" i="53" s="1"/>
  <c r="K49" i="61"/>
  <c r="G96" i="53" s="1"/>
  <c r="K50" i="61"/>
  <c r="G97" i="53" s="1"/>
  <c r="K51" i="61"/>
  <c r="G98" i="53" s="1"/>
  <c r="K52" i="61"/>
  <c r="G99" i="53" s="1"/>
  <c r="K54" i="61"/>
  <c r="G101" i="53" s="1"/>
  <c r="K60" i="61"/>
  <c r="G103" i="53" s="1"/>
  <c r="M13" i="62"/>
  <c r="M14" i="62"/>
  <c r="M18" i="62"/>
  <c r="F49" i="65" l="1"/>
  <c r="F58" i="65"/>
  <c r="I101" i="53"/>
  <c r="F56" i="65"/>
  <c r="AI56" i="65" s="1"/>
  <c r="F54" i="65"/>
  <c r="ER54" i="65" s="1"/>
  <c r="I99" i="53"/>
  <c r="F53" i="65"/>
  <c r="CD53" i="65" s="1"/>
  <c r="F52" i="65"/>
  <c r="I96" i="53"/>
  <c r="F51" i="65"/>
  <c r="EM51" i="65" s="1"/>
  <c r="F50" i="65"/>
  <c r="I95" i="53"/>
  <c r="G39" i="52"/>
  <c r="F41" i="52" s="1"/>
  <c r="S42" i="65"/>
  <c r="DS48" i="65"/>
  <c r="BG48" i="65"/>
  <c r="DK48" i="65"/>
  <c r="AY48" i="65"/>
  <c r="DC48" i="65"/>
  <c r="AQ48" i="65"/>
  <c r="CU48" i="65"/>
  <c r="CM48" i="65"/>
  <c r="EQ48" i="65"/>
  <c r="CE48" i="65"/>
  <c r="V42" i="65"/>
  <c r="EI48" i="65"/>
  <c r="BW48" i="65"/>
  <c r="U42" i="65"/>
  <c r="N52" i="65"/>
  <c r="EA48" i="65"/>
  <c r="BO48" i="65"/>
  <c r="T42" i="65"/>
  <c r="O52" i="65"/>
  <c r="ER48" i="65"/>
  <c r="EJ48" i="65"/>
  <c r="EB48" i="65"/>
  <c r="DT48" i="65"/>
  <c r="DL48" i="65"/>
  <c r="DD48" i="65"/>
  <c r="CV48" i="65"/>
  <c r="CN48" i="65"/>
  <c r="CF48" i="65"/>
  <c r="BX48" i="65"/>
  <c r="BP48" i="65"/>
  <c r="BH48" i="65"/>
  <c r="AZ48" i="65"/>
  <c r="AR48" i="65"/>
  <c r="AJ48" i="65"/>
  <c r="M52" i="65"/>
  <c r="Z50" i="65"/>
  <c r="EX48" i="65"/>
  <c r="EP48" i="65"/>
  <c r="EH48" i="65"/>
  <c r="DZ48" i="65"/>
  <c r="DR48" i="65"/>
  <c r="DJ48" i="65"/>
  <c r="DB48" i="65"/>
  <c r="CT48" i="65"/>
  <c r="CL48" i="65"/>
  <c r="CD48" i="65"/>
  <c r="BV48" i="65"/>
  <c r="BN48" i="65"/>
  <c r="BF48" i="65"/>
  <c r="AX48" i="65"/>
  <c r="AP48" i="65"/>
  <c r="I97" i="53"/>
  <c r="L52" i="65"/>
  <c r="Y50" i="65"/>
  <c r="EW48" i="65"/>
  <c r="EO48" i="65"/>
  <c r="EG48" i="65"/>
  <c r="DY48" i="65"/>
  <c r="DQ48" i="65"/>
  <c r="DI48" i="65"/>
  <c r="DA48" i="65"/>
  <c r="CS48" i="65"/>
  <c r="CK48" i="65"/>
  <c r="CC48" i="65"/>
  <c r="BU48" i="65"/>
  <c r="BM48" i="65"/>
  <c r="BE48" i="65"/>
  <c r="AW48" i="65"/>
  <c r="AO48" i="65"/>
  <c r="AG42" i="65"/>
  <c r="R42" i="65"/>
  <c r="X50" i="65"/>
  <c r="EV48" i="65"/>
  <c r="EN48" i="65"/>
  <c r="EF48" i="65"/>
  <c r="DX48" i="65"/>
  <c r="DP48" i="65"/>
  <c r="DH48" i="65"/>
  <c r="CZ48" i="65"/>
  <c r="CR48" i="65"/>
  <c r="CJ48" i="65"/>
  <c r="CB48" i="65"/>
  <c r="BT48" i="65"/>
  <c r="BL48" i="65"/>
  <c r="BD48" i="65"/>
  <c r="AV48" i="65"/>
  <c r="AF42" i="65"/>
  <c r="Q42" i="65"/>
  <c r="AH48" i="65"/>
  <c r="AI48" i="65"/>
  <c r="M50" i="65"/>
  <c r="EU48" i="65"/>
  <c r="EM48" i="65"/>
  <c r="EE48" i="65"/>
  <c r="DW48" i="65"/>
  <c r="DO48" i="65"/>
  <c r="DG48" i="65"/>
  <c r="CY48" i="65"/>
  <c r="CQ48" i="65"/>
  <c r="CI48" i="65"/>
  <c r="CA48" i="65"/>
  <c r="BS48" i="65"/>
  <c r="BK48" i="65"/>
  <c r="BC48" i="65"/>
  <c r="AU48" i="65"/>
  <c r="AM48" i="65"/>
  <c r="AD42" i="65"/>
  <c r="P42" i="65"/>
  <c r="AS22" i="65"/>
  <c r="Y52" i="65"/>
  <c r="L50" i="65"/>
  <c r="ET48" i="65"/>
  <c r="EL48" i="65"/>
  <c r="ED48" i="65"/>
  <c r="DV48" i="65"/>
  <c r="DN48" i="65"/>
  <c r="DF48" i="65"/>
  <c r="CX48" i="65"/>
  <c r="CP48" i="65"/>
  <c r="CH48" i="65"/>
  <c r="BZ48" i="65"/>
  <c r="BR48" i="65"/>
  <c r="BJ48" i="65"/>
  <c r="BB48" i="65"/>
  <c r="AT48" i="65"/>
  <c r="AL48" i="65"/>
  <c r="Y42" i="65"/>
  <c r="X52" i="65"/>
  <c r="ES48" i="65"/>
  <c r="EK48" i="65"/>
  <c r="EC48" i="65"/>
  <c r="DU48" i="65"/>
  <c r="DM48" i="65"/>
  <c r="DE48" i="65"/>
  <c r="CW48" i="65"/>
  <c r="CO48" i="65"/>
  <c r="CG48" i="65"/>
  <c r="BY48" i="65"/>
  <c r="BQ48" i="65"/>
  <c r="BI48" i="65"/>
  <c r="BA48" i="65"/>
  <c r="AS48" i="65"/>
  <c r="AK48" i="65"/>
  <c r="AH53" i="65"/>
  <c r="AI53" i="65"/>
  <c r="AI42" i="65" s="1"/>
  <c r="M60" i="61"/>
  <c r="BZ56" i="65"/>
  <c r="EG56" i="65"/>
  <c r="ES56" i="65"/>
  <c r="ET56" i="65"/>
  <c r="T50" i="65"/>
  <c r="Q52" i="65"/>
  <c r="U50" i="65"/>
  <c r="R52" i="65"/>
  <c r="O50" i="65"/>
  <c r="V52" i="65"/>
  <c r="P50" i="65"/>
  <c r="W52" i="65"/>
  <c r="Q50" i="65"/>
  <c r="Z52" i="65"/>
  <c r="R50" i="65"/>
  <c r="K52" i="65"/>
  <c r="K59" i="65" s="1"/>
  <c r="AA52" i="65"/>
  <c r="AA50" i="65"/>
  <c r="AB52" i="65"/>
  <c r="AB50" i="65"/>
  <c r="U52" i="65"/>
  <c r="T52" i="65"/>
  <c r="V50" i="65"/>
  <c r="S52" i="65"/>
  <c r="S50" i="65"/>
  <c r="W50" i="65"/>
  <c r="P52" i="65"/>
  <c r="N50" i="65"/>
  <c r="K40" i="61"/>
  <c r="N42" i="65"/>
  <c r="Z42" i="65"/>
  <c r="O42" i="65"/>
  <c r="AA42" i="65"/>
  <c r="L42" i="65"/>
  <c r="AB42" i="65"/>
  <c r="M42" i="65"/>
  <c r="AC42" i="65"/>
  <c r="W42" i="65"/>
  <c r="X42" i="65"/>
  <c r="AE42" i="65"/>
  <c r="BB56" i="65" l="1"/>
  <c r="AO56" i="65"/>
  <c r="BC56" i="65"/>
  <c r="DS51" i="65"/>
  <c r="DU51" i="65"/>
  <c r="DG51" i="65"/>
  <c r="EC51" i="65"/>
  <c r="AN51" i="65"/>
  <c r="EQ51" i="65"/>
  <c r="BG51" i="65"/>
  <c r="CA51" i="65"/>
  <c r="BO51" i="65"/>
  <c r="K93" i="53"/>
  <c r="EU53" i="65"/>
  <c r="EU42" i="65" s="1"/>
  <c r="BB53" i="65"/>
  <c r="BB42" i="65" s="1"/>
  <c r="CY53" i="65"/>
  <c r="CY42" i="65" s="1"/>
  <c r="EW53" i="65"/>
  <c r="EW42" i="65" s="1"/>
  <c r="CI53" i="65"/>
  <c r="CI42" i="65" s="1"/>
  <c r="CE53" i="65"/>
  <c r="CE42" i="65" s="1"/>
  <c r="DP53" i="65"/>
  <c r="DP42" i="65" s="1"/>
  <c r="DS53" i="65"/>
  <c r="DS42" i="65" s="1"/>
  <c r="CU53" i="65"/>
  <c r="CU42" i="65" s="1"/>
  <c r="DJ53" i="65"/>
  <c r="DJ42" i="65" s="1"/>
  <c r="BM53" i="65"/>
  <c r="BM42" i="65" s="1"/>
  <c r="BY53" i="65"/>
  <c r="BY42" i="65" s="1"/>
  <c r="ES53" i="65"/>
  <c r="ES42" i="65" s="1"/>
  <c r="DG53" i="65"/>
  <c r="DG42" i="65" s="1"/>
  <c r="CJ53" i="65"/>
  <c r="CJ42" i="65" s="1"/>
  <c r="ET53" i="65"/>
  <c r="ET42" i="65" s="1"/>
  <c r="DY53" i="65"/>
  <c r="DY42" i="65" s="1"/>
  <c r="CQ53" i="65"/>
  <c r="CQ42" i="65" s="1"/>
  <c r="DB53" i="65"/>
  <c r="DB42" i="65" s="1"/>
  <c r="CS53" i="65"/>
  <c r="CS42" i="65" s="1"/>
  <c r="CZ53" i="65"/>
  <c r="CZ42" i="65" s="1"/>
  <c r="AL53" i="65"/>
  <c r="AL42" i="65" s="1"/>
  <c r="DC53" i="65"/>
  <c r="DC42" i="65" s="1"/>
  <c r="BD53" i="65"/>
  <c r="BD42" i="65" s="1"/>
  <c r="DA53" i="65"/>
  <c r="DA42" i="65" s="1"/>
  <c r="BX53" i="65"/>
  <c r="BX42" i="65" s="1"/>
  <c r="BQ53" i="65"/>
  <c r="BQ42" i="65" s="1"/>
  <c r="CL53" i="65"/>
  <c r="CL42" i="65" s="1"/>
  <c r="BP53" i="65"/>
  <c r="BP42" i="65" s="1"/>
  <c r="DV53" i="65"/>
  <c r="DV42" i="65" s="1"/>
  <c r="BW53" i="65"/>
  <c r="BW42" i="65" s="1"/>
  <c r="CC53" i="65"/>
  <c r="CC42" i="65" s="1"/>
  <c r="AU53" i="65"/>
  <c r="AU42" i="65" s="1"/>
  <c r="ED53" i="65"/>
  <c r="ED42" i="65" s="1"/>
  <c r="CR53" i="65"/>
  <c r="CR42" i="65" s="1"/>
  <c r="CA53" i="65"/>
  <c r="CA42" i="65" s="1"/>
  <c r="BV53" i="65"/>
  <c r="BV42" i="65" s="1"/>
  <c r="BU53" i="65"/>
  <c r="BU42" i="65" s="1"/>
  <c r="BA53" i="65"/>
  <c r="BA42" i="65" s="1"/>
  <c r="BL53" i="65"/>
  <c r="BL42" i="65" s="1"/>
  <c r="AP53" i="65"/>
  <c r="DO53" i="65"/>
  <c r="DO42" i="65" s="1"/>
  <c r="BE53" i="65"/>
  <c r="BE42" i="65" s="1"/>
  <c r="BC53" i="65"/>
  <c r="BC42" i="65" s="1"/>
  <c r="EL53" i="65"/>
  <c r="EL42" i="65" s="1"/>
  <c r="DU53" i="65"/>
  <c r="DU42" i="65" s="1"/>
  <c r="EV53" i="65"/>
  <c r="EV42" i="65" s="1"/>
  <c r="DK53" i="65"/>
  <c r="DK42" i="65" s="1"/>
  <c r="CB53" i="65"/>
  <c r="CB42" i="65" s="1"/>
  <c r="BI53" i="65"/>
  <c r="BI42" i="65" s="1"/>
  <c r="BH53" i="65"/>
  <c r="BG53" i="65"/>
  <c r="BG42" i="65" s="1"/>
  <c r="AO53" i="65"/>
  <c r="AO42" i="65" s="1"/>
  <c r="AZ53" i="65"/>
  <c r="AZ42" i="65" s="1"/>
  <c r="EC53" i="65"/>
  <c r="EC42" i="65" s="1"/>
  <c r="EJ53" i="65"/>
  <c r="EJ42" i="65" s="1"/>
  <c r="DE53" i="65"/>
  <c r="DE42" i="65" s="1"/>
  <c r="EH53" i="65"/>
  <c r="EH42" i="65" s="1"/>
  <c r="ER53" i="65"/>
  <c r="ER42" i="65" s="1"/>
  <c r="DR53" i="65"/>
  <c r="DR42" i="65" s="1"/>
  <c r="AX53" i="65"/>
  <c r="AX42" i="65" s="1"/>
  <c r="EE53" i="65"/>
  <c r="EE42" i="65" s="1"/>
  <c r="CO53" i="65"/>
  <c r="CO42" i="65" s="1"/>
  <c r="BJ53" i="65"/>
  <c r="BJ42" i="65" s="1"/>
  <c r="AQ53" i="65"/>
  <c r="AQ42" i="65" s="1"/>
  <c r="AT53" i="65"/>
  <c r="AT42" i="65" s="1"/>
  <c r="AS53" i="65"/>
  <c r="AS42" i="65" s="1"/>
  <c r="EF53" i="65"/>
  <c r="EF42" i="65" s="1"/>
  <c r="AN53" i="65"/>
  <c r="AN42" i="65" s="1"/>
  <c r="DW53" i="65"/>
  <c r="DW42" i="65" s="1"/>
  <c r="CN53" i="65"/>
  <c r="CN42" i="65" s="1"/>
  <c r="BK53" i="65"/>
  <c r="BK42" i="65" s="1"/>
  <c r="CG53" i="65"/>
  <c r="CG42" i="65" s="1"/>
  <c r="CX53" i="65"/>
  <c r="CX42" i="65" s="1"/>
  <c r="CT53" i="65"/>
  <c r="CT42" i="65" s="1"/>
  <c r="AW53" i="65"/>
  <c r="AW42" i="65" s="1"/>
  <c r="DL53" i="65"/>
  <c r="DL42" i="65" s="1"/>
  <c r="BS53" i="65"/>
  <c r="BS42" i="65" s="1"/>
  <c r="AR53" i="65"/>
  <c r="AR42" i="65" s="1"/>
  <c r="EN53" i="65"/>
  <c r="EN42" i="65" s="1"/>
  <c r="EM53" i="65"/>
  <c r="EM42" i="65" s="1"/>
  <c r="DI53" i="65"/>
  <c r="DI42" i="65" s="1"/>
  <c r="DT53" i="65"/>
  <c r="DT42" i="65" s="1"/>
  <c r="BO53" i="65"/>
  <c r="BO42" i="65" s="1"/>
  <c r="AM53" i="65"/>
  <c r="AM42" i="65" s="1"/>
  <c r="EX53" i="65"/>
  <c r="EX42" i="65" s="1"/>
  <c r="AJ53" i="65"/>
  <c r="AJ42" i="65" s="1"/>
  <c r="BZ53" i="65"/>
  <c r="BZ42" i="65" s="1"/>
  <c r="BR53" i="65"/>
  <c r="EK53" i="65"/>
  <c r="EK42" i="65" s="1"/>
  <c r="CP53" i="65"/>
  <c r="CP42" i="65" s="1"/>
  <c r="AY53" i="65"/>
  <c r="AY42" i="65" s="1"/>
  <c r="EO53" i="65"/>
  <c r="EO42" i="65" s="1"/>
  <c r="EA53" i="65"/>
  <c r="EA42" i="65" s="1"/>
  <c r="DZ53" i="65"/>
  <c r="DZ42" i="65" s="1"/>
  <c r="CW53" i="65"/>
  <c r="CW42" i="65" s="1"/>
  <c r="DH53" i="65"/>
  <c r="DH42" i="65" s="1"/>
  <c r="DF53" i="65"/>
  <c r="DF42" i="65" s="1"/>
  <c r="EI53" i="65"/>
  <c r="EI42" i="65" s="1"/>
  <c r="DD53" i="65"/>
  <c r="DD42" i="65" s="1"/>
  <c r="EG53" i="65"/>
  <c r="EG42" i="65" s="1"/>
  <c r="CF53" i="65"/>
  <c r="CF42" i="65" s="1"/>
  <c r="AK53" i="65"/>
  <c r="AK42" i="65" s="1"/>
  <c r="EQ53" i="65"/>
  <c r="EQ42" i="65" s="1"/>
  <c r="AV53" i="65"/>
  <c r="AV42" i="65" s="1"/>
  <c r="DQ53" i="65"/>
  <c r="DQ42" i="65" s="1"/>
  <c r="BT53" i="65"/>
  <c r="EP53" i="65"/>
  <c r="EP42" i="65" s="1"/>
  <c r="DX53" i="65"/>
  <c r="DX42" i="65" s="1"/>
  <c r="DN53" i="65"/>
  <c r="DN42" i="65" s="1"/>
  <c r="DM53" i="65"/>
  <c r="DM42" i="65" s="1"/>
  <c r="CK53" i="65"/>
  <c r="CK42" i="65" s="1"/>
  <c r="CV53" i="65"/>
  <c r="CV42" i="65" s="1"/>
  <c r="BN53" i="65"/>
  <c r="BN42" i="65" s="1"/>
  <c r="CH53" i="65"/>
  <c r="CH42" i="65" s="1"/>
  <c r="BF53" i="65"/>
  <c r="BF42" i="65" s="1"/>
  <c r="CM53" i="65"/>
  <c r="CM42" i="65" s="1"/>
  <c r="EB53" i="65"/>
  <c r="EB42" i="65" s="1"/>
  <c r="F42" i="65"/>
  <c r="AC46" i="61"/>
  <c r="AY51" i="65"/>
  <c r="DI51" i="65"/>
  <c r="EF51" i="65"/>
  <c r="AR51" i="65"/>
  <c r="BY56" i="65"/>
  <c r="EP56" i="65"/>
  <c r="BT51" i="65"/>
  <c r="CJ51" i="65"/>
  <c r="DD51" i="65"/>
  <c r="EH51" i="65"/>
  <c r="AL56" i="65"/>
  <c r="AM56" i="65"/>
  <c r="BN56" i="65"/>
  <c r="AW56" i="65"/>
  <c r="BJ51" i="65"/>
  <c r="DJ51" i="65"/>
  <c r="DT51" i="65"/>
  <c r="EI56" i="65"/>
  <c r="ER56" i="65"/>
  <c r="BA56" i="65"/>
  <c r="DT56" i="65"/>
  <c r="CK51" i="65"/>
  <c r="CF51" i="65"/>
  <c r="ED51" i="65"/>
  <c r="EV51" i="65"/>
  <c r="CD56" i="65"/>
  <c r="AK56" i="65"/>
  <c r="CN56" i="65"/>
  <c r="DV51" i="65"/>
  <c r="CQ56" i="65"/>
  <c r="EJ51" i="65"/>
  <c r="DN56" i="65"/>
  <c r="EQ56" i="65"/>
  <c r="CB56" i="65"/>
  <c r="ER51" i="65"/>
  <c r="BM56" i="65"/>
  <c r="BD51" i="65"/>
  <c r="CS56" i="65"/>
  <c r="AJ56" i="65"/>
  <c r="DS56" i="65"/>
  <c r="AT51" i="65"/>
  <c r="DV56" i="65"/>
  <c r="BI51" i="65"/>
  <c r="AP51" i="65"/>
  <c r="CO51" i="65"/>
  <c r="CP51" i="65"/>
  <c r="BS51" i="65"/>
  <c r="EK51" i="65"/>
  <c r="EX51" i="65"/>
  <c r="AL51" i="65"/>
  <c r="BP51" i="65"/>
  <c r="CM51" i="65"/>
  <c r="DF56" i="65"/>
  <c r="BU56" i="65"/>
  <c r="EH56" i="65"/>
  <c r="DM56" i="65"/>
  <c r="AS56" i="65"/>
  <c r="BG56" i="65"/>
  <c r="AZ56" i="65"/>
  <c r="AY56" i="65"/>
  <c r="BO56" i="65"/>
  <c r="CA56" i="65"/>
  <c r="CZ56" i="65"/>
  <c r="BW56" i="65"/>
  <c r="CU51" i="65"/>
  <c r="CV51" i="65"/>
  <c r="ET51" i="65"/>
  <c r="DA56" i="65"/>
  <c r="CK56" i="65"/>
  <c r="DW56" i="65"/>
  <c r="AH56" i="65"/>
  <c r="AJ51" i="65"/>
  <c r="AK51" i="65"/>
  <c r="BY51" i="65"/>
  <c r="BM51" i="65"/>
  <c r="EW51" i="65"/>
  <c r="DP51" i="65"/>
  <c r="CS51" i="65"/>
  <c r="DF51" i="65"/>
  <c r="DX51" i="65"/>
  <c r="EU51" i="65"/>
  <c r="BC51" i="65"/>
  <c r="BS56" i="65"/>
  <c r="DH56" i="65"/>
  <c r="DR56" i="65"/>
  <c r="CT56" i="65"/>
  <c r="BH56" i="65"/>
  <c r="EW56" i="65"/>
  <c r="EA56" i="65"/>
  <c r="DZ56" i="65"/>
  <c r="EC56" i="65"/>
  <c r="EO56" i="65"/>
  <c r="AN56" i="65"/>
  <c r="BP56" i="65"/>
  <c r="CT51" i="65"/>
  <c r="AI51" i="65"/>
  <c r="CC51" i="65"/>
  <c r="AV56" i="65"/>
  <c r="CL56" i="65"/>
  <c r="BL56" i="65"/>
  <c r="DM51" i="65"/>
  <c r="DN51" i="65"/>
  <c r="BK51" i="65"/>
  <c r="AO51" i="65"/>
  <c r="CW51" i="65"/>
  <c r="EG51" i="65"/>
  <c r="CX51" i="65"/>
  <c r="CE51" i="65"/>
  <c r="CR51" i="65"/>
  <c r="DL51" i="65"/>
  <c r="EI51" i="65"/>
  <c r="AQ51" i="65"/>
  <c r="DE56" i="65"/>
  <c r="CI56" i="65"/>
  <c r="CX56" i="65"/>
  <c r="BI56" i="65"/>
  <c r="AP56" i="65"/>
  <c r="EE56" i="65"/>
  <c r="DK56" i="65"/>
  <c r="DJ56" i="65"/>
  <c r="DP56" i="65"/>
  <c r="EB56" i="65"/>
  <c r="EV56" i="65"/>
  <c r="BD56" i="65"/>
  <c r="DR51" i="65"/>
  <c r="AH51" i="65"/>
  <c r="BF51" i="65"/>
  <c r="DC51" i="65"/>
  <c r="CM56" i="65"/>
  <c r="ED56" i="65"/>
  <c r="CH56" i="65"/>
  <c r="EN51" i="65"/>
  <c r="EO51" i="65"/>
  <c r="CL51" i="65"/>
  <c r="BL51" i="65"/>
  <c r="EB51" i="65"/>
  <c r="DE51" i="65"/>
  <c r="BH51" i="65"/>
  <c r="AV51" i="65"/>
  <c r="EE51" i="65"/>
  <c r="DQ51" i="65"/>
  <c r="CH51" i="65"/>
  <c r="BQ51" i="65"/>
  <c r="CD51" i="65"/>
  <c r="CZ51" i="65"/>
  <c r="DW51" i="65"/>
  <c r="EN56" i="65"/>
  <c r="AX56" i="65"/>
  <c r="CE56" i="65"/>
  <c r="AQ56" i="65"/>
  <c r="DQ56" i="65"/>
  <c r="DI56" i="65"/>
  <c r="CV56" i="65"/>
  <c r="CU56" i="65"/>
  <c r="DC56" i="65"/>
  <c r="DO56" i="65"/>
  <c r="EJ56" i="65"/>
  <c r="AR56" i="65"/>
  <c r="EP51" i="65"/>
  <c r="BZ51" i="65"/>
  <c r="EA51" i="65"/>
  <c r="AU56" i="65"/>
  <c r="CJ56" i="65"/>
  <c r="DU56" i="65"/>
  <c r="DO51" i="65"/>
  <c r="CQ51" i="65"/>
  <c r="CG51" i="65"/>
  <c r="DA51" i="65"/>
  <c r="BR51" i="65"/>
  <c r="BA51" i="65"/>
  <c r="BN51" i="65"/>
  <c r="CN51" i="65"/>
  <c r="DK51" i="65"/>
  <c r="DN54" i="65"/>
  <c r="EK56" i="65"/>
  <c r="BK56" i="65"/>
  <c r="EX56" i="65"/>
  <c r="CW56" i="65"/>
  <c r="CR56" i="65"/>
  <c r="CG56" i="65"/>
  <c r="CF56" i="65"/>
  <c r="CP56" i="65"/>
  <c r="DB56" i="65"/>
  <c r="DX56" i="65"/>
  <c r="DG56" i="65"/>
  <c r="AU51" i="65"/>
  <c r="DB51" i="65"/>
  <c r="BV56" i="65"/>
  <c r="EM56" i="65"/>
  <c r="CY56" i="65"/>
  <c r="BF56" i="65"/>
  <c r="EL51" i="65"/>
  <c r="BE51" i="65"/>
  <c r="ES51" i="65"/>
  <c r="DY51" i="65"/>
  <c r="DH51" i="65"/>
  <c r="AW51" i="65"/>
  <c r="BB51" i="65"/>
  <c r="BU51" i="65"/>
  <c r="BV51" i="65"/>
  <c r="CI51" i="65"/>
  <c r="AX51" i="65"/>
  <c r="AM51" i="65"/>
  <c r="AZ51" i="65"/>
  <c r="CB51" i="65"/>
  <c r="CY51" i="65"/>
  <c r="BT56" i="65"/>
  <c r="DD56" i="65"/>
  <c r="AT56" i="65"/>
  <c r="EF56" i="65"/>
  <c r="BJ56" i="65"/>
  <c r="BX56" i="65"/>
  <c r="BR56" i="65"/>
  <c r="BQ56" i="65"/>
  <c r="CC56" i="65"/>
  <c r="CO56" i="65"/>
  <c r="DL56" i="65"/>
  <c r="EU56" i="65"/>
  <c r="BW51" i="65"/>
  <c r="BX51" i="65"/>
  <c r="DZ51" i="65"/>
  <c r="BE56" i="65"/>
  <c r="EL56" i="65"/>
  <c r="DY56" i="65"/>
  <c r="AS51" i="65"/>
  <c r="CE54" i="65"/>
  <c r="AA46" i="61"/>
  <c r="CZ54" i="65"/>
  <c r="BJ54" i="65"/>
  <c r="CB54" i="65"/>
  <c r="AM54" i="65"/>
  <c r="CL54" i="65"/>
  <c r="EF54" i="65"/>
  <c r="CH54" i="65"/>
  <c r="AN54" i="65"/>
  <c r="AI54" i="65"/>
  <c r="EH54" i="65"/>
  <c r="EK54" i="65"/>
  <c r="EN54" i="65"/>
  <c r="AK54" i="65"/>
  <c r="BA54" i="65"/>
  <c r="DA54" i="65"/>
  <c r="EB54" i="65"/>
  <c r="AQ54" i="65"/>
  <c r="CT54" i="65"/>
  <c r="BM54" i="65"/>
  <c r="BE54" i="65"/>
  <c r="AS54" i="65"/>
  <c r="EX54" i="65"/>
  <c r="AX54" i="65"/>
  <c r="BW54" i="65"/>
  <c r="CQ54" i="65"/>
  <c r="AV54" i="65"/>
  <c r="DR54" i="65"/>
  <c r="BT54" i="65"/>
  <c r="DY54" i="65"/>
  <c r="DB54" i="65"/>
  <c r="BQ54" i="65"/>
  <c r="CU54" i="65"/>
  <c r="BF54" i="65"/>
  <c r="AP54" i="65"/>
  <c r="EI54" i="65"/>
  <c r="DS54" i="65"/>
  <c r="DX54" i="65"/>
  <c r="EW54" i="65"/>
  <c r="AW54" i="65"/>
  <c r="BS54" i="65"/>
  <c r="BC54" i="65"/>
  <c r="DI54" i="65"/>
  <c r="ET54" i="65"/>
  <c r="AH54" i="65"/>
  <c r="EP54" i="65"/>
  <c r="DQ54" i="65"/>
  <c r="CC54" i="65"/>
  <c r="AO54" i="65"/>
  <c r="EU54" i="65"/>
  <c r="DT54" i="65"/>
  <c r="DD54" i="65"/>
  <c r="DK54" i="65"/>
  <c r="EJ54" i="65"/>
  <c r="AJ54" i="65"/>
  <c r="BG54" i="65"/>
  <c r="CP54" i="65"/>
  <c r="CR54" i="65"/>
  <c r="DH54" i="65"/>
  <c r="CG54" i="65"/>
  <c r="BB54" i="65"/>
  <c r="EO54" i="65"/>
  <c r="BN54" i="65"/>
  <c r="BL54" i="65"/>
  <c r="CY54" i="65"/>
  <c r="ED54" i="65"/>
  <c r="DE54" i="65"/>
  <c r="CN54" i="65"/>
  <c r="CX54" i="65"/>
  <c r="DW54" i="65"/>
  <c r="EM54" i="65"/>
  <c r="AU54" i="65"/>
  <c r="EC54" i="65"/>
  <c r="EL54" i="65"/>
  <c r="DF54" i="65"/>
  <c r="AL54" i="65"/>
  <c r="DG54" i="65"/>
  <c r="EG54" i="65"/>
  <c r="EV54" i="65"/>
  <c r="CF54" i="65"/>
  <c r="DL54" i="65"/>
  <c r="CO54" i="65"/>
  <c r="BY54" i="65"/>
  <c r="CK54" i="65"/>
  <c r="DJ54" i="65"/>
  <c r="EA54" i="65"/>
  <c r="CM54" i="65"/>
  <c r="BR54" i="65"/>
  <c r="DV54" i="65"/>
  <c r="ES54" i="65"/>
  <c r="BD54" i="65"/>
  <c r="BV54" i="65"/>
  <c r="CV54" i="65"/>
  <c r="EE54" i="65"/>
  <c r="AT54" i="65"/>
  <c r="CS54" i="65"/>
  <c r="BZ54" i="65"/>
  <c r="BH54" i="65"/>
  <c r="BX54" i="65"/>
  <c r="CW54" i="65"/>
  <c r="DO54" i="65"/>
  <c r="DZ54" i="65"/>
  <c r="AZ54" i="65"/>
  <c r="CI54" i="65"/>
  <c r="BU54" i="65"/>
  <c r="BO54" i="65"/>
  <c r="AY54" i="65"/>
  <c r="CD54" i="65"/>
  <c r="DM54" i="65"/>
  <c r="DP54" i="65"/>
  <c r="CA54" i="65"/>
  <c r="BI54" i="65"/>
  <c r="AR54" i="65"/>
  <c r="BK54" i="65"/>
  <c r="CJ54" i="65"/>
  <c r="DC54" i="65"/>
  <c r="BP54" i="65"/>
  <c r="DU54" i="65"/>
  <c r="EQ54" i="65"/>
  <c r="BR42" i="65"/>
  <c r="Y46" i="61"/>
  <c r="AH42" i="65"/>
  <c r="CD42" i="65"/>
  <c r="U46" i="61"/>
  <c r="S46" i="61"/>
  <c r="AP42" i="65"/>
  <c r="W46" i="61"/>
  <c r="AR22" i="65"/>
  <c r="AD49" i="65"/>
  <c r="AE49" i="65"/>
  <c r="AF49" i="65"/>
  <c r="AG49" i="65"/>
  <c r="AL22" i="65"/>
  <c r="AC22" i="65"/>
  <c r="AC23" i="65" s="1"/>
  <c r="AD22" i="65"/>
  <c r="AE22" i="65"/>
  <c r="AF22" i="65"/>
  <c r="M93" i="53"/>
  <c r="O59" i="65"/>
  <c r="Z59" i="65"/>
  <c r="L59" i="65"/>
  <c r="AO22" i="65"/>
  <c r="AH22" i="65"/>
  <c r="AQ22" i="65"/>
  <c r="AP22" i="65"/>
  <c r="AK22" i="65"/>
  <c r="AJ22" i="65"/>
  <c r="AG22" i="65"/>
  <c r="AN22" i="65"/>
  <c r="AM22" i="65"/>
  <c r="AI22" i="65"/>
  <c r="M59" i="65"/>
  <c r="T59" i="65"/>
  <c r="AA59" i="65"/>
  <c r="X59" i="65"/>
  <c r="N59" i="65"/>
  <c r="Y59" i="65"/>
  <c r="AB59" i="65"/>
  <c r="I103" i="53"/>
  <c r="AH49" i="65"/>
  <c r="AI49" i="65"/>
  <c r="I98" i="53"/>
  <c r="P59" i="65"/>
  <c r="W59" i="65"/>
  <c r="R59" i="65"/>
  <c r="S59" i="65"/>
  <c r="G30" i="72"/>
  <c r="AT49" i="65"/>
  <c r="BF49" i="65"/>
  <c r="BR49" i="65"/>
  <c r="CD49" i="65"/>
  <c r="CP49" i="65"/>
  <c r="DB49" i="65"/>
  <c r="DN49" i="65"/>
  <c r="DZ49" i="65"/>
  <c r="EL49" i="65"/>
  <c r="EX49" i="65"/>
  <c r="AU49" i="65"/>
  <c r="BG49" i="65"/>
  <c r="BS49" i="65"/>
  <c r="CE49" i="65"/>
  <c r="CQ49" i="65"/>
  <c r="DC49" i="65"/>
  <c r="DO49" i="65"/>
  <c r="EA49" i="65"/>
  <c r="EM49" i="65"/>
  <c r="AS49" i="65"/>
  <c r="BI49" i="65"/>
  <c r="BW49" i="65"/>
  <c r="CK49" i="65"/>
  <c r="CY49" i="65"/>
  <c r="DM49" i="65"/>
  <c r="EC49" i="65"/>
  <c r="EQ49" i="65"/>
  <c r="AV49" i="65"/>
  <c r="BJ49" i="65"/>
  <c r="BX49" i="65"/>
  <c r="CL49" i="65"/>
  <c r="CZ49" i="65"/>
  <c r="DP49" i="65"/>
  <c r="ED49" i="65"/>
  <c r="ER49" i="65"/>
  <c r="AO49" i="65"/>
  <c r="BE49" i="65"/>
  <c r="BY49" i="65"/>
  <c r="CO49" i="65"/>
  <c r="DG49" i="65"/>
  <c r="DW49" i="65"/>
  <c r="EO49" i="65"/>
  <c r="AP49" i="65"/>
  <c r="BH49" i="65"/>
  <c r="BZ49" i="65"/>
  <c r="CR49" i="65"/>
  <c r="DH49" i="65"/>
  <c r="DX49" i="65"/>
  <c r="EP49" i="65"/>
  <c r="AY49" i="65"/>
  <c r="BQ49" i="65"/>
  <c r="CM49" i="65"/>
  <c r="DI49" i="65"/>
  <c r="EE49" i="65"/>
  <c r="EW49" i="65"/>
  <c r="AZ49" i="65"/>
  <c r="BT49" i="65"/>
  <c r="CN49" i="65"/>
  <c r="DJ49" i="65"/>
  <c r="EF49" i="65"/>
  <c r="AM49" i="65"/>
  <c r="BM49" i="65"/>
  <c r="CI49" i="65"/>
  <c r="DK49" i="65"/>
  <c r="EI49" i="65"/>
  <c r="AQ49" i="65"/>
  <c r="BO49" i="65"/>
  <c r="CS49" i="65"/>
  <c r="DQ49" i="65"/>
  <c r="EK49" i="65"/>
  <c r="BP49" i="65"/>
  <c r="DR49" i="65"/>
  <c r="BU49" i="65"/>
  <c r="CU49" i="65"/>
  <c r="DS49" i="65"/>
  <c r="AN49" i="65"/>
  <c r="BN49" i="65"/>
  <c r="CJ49" i="65"/>
  <c r="DL49" i="65"/>
  <c r="EJ49" i="65"/>
  <c r="AR49" i="65"/>
  <c r="CT49" i="65"/>
  <c r="EN49" i="65"/>
  <c r="AW49" i="65"/>
  <c r="ES49" i="65"/>
  <c r="AJ49" i="65"/>
  <c r="CB49" i="65"/>
  <c r="DT49" i="65"/>
  <c r="BA49" i="65"/>
  <c r="CH49" i="65"/>
  <c r="EB49" i="65"/>
  <c r="BL49" i="65"/>
  <c r="DF49" i="65"/>
  <c r="DV49" i="65"/>
  <c r="CF49" i="65"/>
  <c r="EG49" i="65"/>
  <c r="CG49" i="65"/>
  <c r="EH49" i="65"/>
  <c r="AL49" i="65"/>
  <c r="ET49" i="65"/>
  <c r="AX49" i="65"/>
  <c r="CW49" i="65"/>
  <c r="EU49" i="65"/>
  <c r="CX49" i="65"/>
  <c r="EV49" i="65"/>
  <c r="BV49" i="65"/>
  <c r="DU49" i="65"/>
  <c r="CA49" i="65"/>
  <c r="CC49" i="65"/>
  <c r="DY49" i="65"/>
  <c r="AK49" i="65"/>
  <c r="CV49" i="65"/>
  <c r="BB49" i="65"/>
  <c r="BC49" i="65"/>
  <c r="DA49" i="65"/>
  <c r="BD49" i="65"/>
  <c r="BK49" i="65"/>
  <c r="DD49" i="65"/>
  <c r="DE49" i="65"/>
  <c r="Q59" i="65"/>
  <c r="M40" i="61"/>
  <c r="U59" i="65"/>
  <c r="V59" i="65"/>
  <c r="I94" i="53"/>
  <c r="BH42" i="65"/>
  <c r="K98" i="53" l="1"/>
  <c r="K96" i="53"/>
  <c r="M96" i="53" s="1"/>
  <c r="AC54" i="61"/>
  <c r="K99" i="53"/>
  <c r="M99" i="53" s="1"/>
  <c r="K94" i="53"/>
  <c r="K101" i="53"/>
  <c r="M101" i="53" s="1"/>
  <c r="AA40" i="61"/>
  <c r="Y51" i="61"/>
  <c r="W51" i="61"/>
  <c r="AA51" i="61"/>
  <c r="BT42" i="65"/>
  <c r="Y40" i="61" s="1"/>
  <c r="S51" i="61"/>
  <c r="U51" i="61"/>
  <c r="AC52" i="61"/>
  <c r="AC49" i="61"/>
  <c r="S54" i="61"/>
  <c r="W49" i="61"/>
  <c r="S49" i="61"/>
  <c r="AA54" i="61"/>
  <c r="W54" i="61"/>
  <c r="AA49" i="61"/>
  <c r="U49" i="61"/>
  <c r="Y54" i="61"/>
  <c r="U54" i="61"/>
  <c r="Y49" i="61"/>
  <c r="Y52" i="61"/>
  <c r="S52" i="61"/>
  <c r="U52" i="61"/>
  <c r="W52" i="61"/>
  <c r="Y47" i="61"/>
  <c r="W40" i="61"/>
  <c r="AC47" i="61"/>
  <c r="AA52" i="61"/>
  <c r="U47" i="61"/>
  <c r="S47" i="61"/>
  <c r="U40" i="61"/>
  <c r="W47" i="61"/>
  <c r="S40" i="61"/>
  <c r="AA47" i="61"/>
  <c r="AC24" i="65"/>
  <c r="AC25" i="65" s="1"/>
  <c r="AD21" i="65"/>
  <c r="AD23" i="65" s="1"/>
  <c r="AC27" i="65"/>
  <c r="I22" i="65"/>
  <c r="I23" i="65" s="1"/>
  <c r="M98" i="53"/>
  <c r="G29" i="72"/>
  <c r="AC28" i="65" l="1"/>
  <c r="AC52" i="65"/>
  <c r="AC50" i="65"/>
  <c r="AE21" i="65"/>
  <c r="AE23" i="65" s="1"/>
  <c r="AD27" i="65"/>
  <c r="AD24" i="65"/>
  <c r="AD25" i="65" s="1"/>
  <c r="M94" i="53"/>
  <c r="AC59" i="65" l="1"/>
  <c r="AF21" i="65"/>
  <c r="AF23" i="65" s="1"/>
  <c r="AE24" i="65"/>
  <c r="AE25" i="65" s="1"/>
  <c r="AE27" i="65"/>
  <c r="AD55" i="65"/>
  <c r="AD58" i="65"/>
  <c r="AD50" i="65"/>
  <c r="AD52" i="65"/>
  <c r="AE58" i="65" l="1"/>
  <c r="AE55" i="65"/>
  <c r="AE50" i="65"/>
  <c r="AE52" i="65"/>
  <c r="AF24" i="65"/>
  <c r="AF25" i="65" s="1"/>
  <c r="AG21" i="65"/>
  <c r="AG23" i="65" s="1"/>
  <c r="AF27" i="65"/>
  <c r="AG27" i="65" l="1"/>
  <c r="AH21" i="65"/>
  <c r="AH23" i="65" s="1"/>
  <c r="AG24" i="65"/>
  <c r="AG25" i="65" s="1"/>
  <c r="AF55" i="65"/>
  <c r="AF58" i="65"/>
  <c r="AF52" i="65"/>
  <c r="AF50" i="65"/>
  <c r="AH27" i="65" l="1"/>
  <c r="AH24" i="65"/>
  <c r="AH25" i="65" s="1"/>
  <c r="AI21" i="65"/>
  <c r="AI23" i="65" s="1"/>
  <c r="AG58" i="65"/>
  <c r="AG55" i="65"/>
  <c r="AG52" i="65"/>
  <c r="AG50" i="65"/>
  <c r="AJ21" i="65" l="1"/>
  <c r="AJ23" i="65" s="1"/>
  <c r="AI27" i="65"/>
  <c r="AI24" i="65"/>
  <c r="AI25" i="65" s="1"/>
  <c r="AH58" i="65"/>
  <c r="AH50" i="65"/>
  <c r="AH52" i="65"/>
  <c r="AI52" i="65" l="1"/>
  <c r="AI50" i="65"/>
  <c r="AI58" i="65"/>
  <c r="AK21" i="65"/>
  <c r="AK23" i="65" s="1"/>
  <c r="AJ27" i="65"/>
  <c r="AJ24" i="65"/>
  <c r="AJ25" i="65" s="1"/>
  <c r="AJ52" i="65" l="1"/>
  <c r="AJ50" i="65"/>
  <c r="AJ58" i="65"/>
  <c r="AK24" i="65"/>
  <c r="AK25" i="65" s="1"/>
  <c r="AK27" i="65"/>
  <c r="AL21" i="65"/>
  <c r="AL23" i="65" s="1"/>
  <c r="AM21" i="65" l="1"/>
  <c r="AM23" i="65" s="1"/>
  <c r="AL27" i="65"/>
  <c r="AL24" i="65"/>
  <c r="AL25" i="65" s="1"/>
  <c r="AK52" i="65"/>
  <c r="AK50" i="65"/>
  <c r="AK58" i="65"/>
  <c r="AL58" i="65" l="1"/>
  <c r="AL52" i="65"/>
  <c r="AL50" i="65"/>
  <c r="AN21" i="65"/>
  <c r="AN23" i="65" s="1"/>
  <c r="AM24" i="65"/>
  <c r="AM25" i="65" s="1"/>
  <c r="AM27" i="65"/>
  <c r="AM58" i="65" l="1"/>
  <c r="AM50" i="65"/>
  <c r="AM52" i="65"/>
  <c r="AN24" i="65"/>
  <c r="AN25" i="65" s="1"/>
  <c r="AN27" i="65"/>
  <c r="AO21" i="65"/>
  <c r="AO23" i="65" s="1"/>
  <c r="AN50" i="65" l="1"/>
  <c r="AN58" i="65"/>
  <c r="AN52" i="65"/>
  <c r="AO24" i="65"/>
  <c r="AO25" i="65" s="1"/>
  <c r="AO27" i="65"/>
  <c r="AP21" i="65"/>
  <c r="AP23" i="65" s="1"/>
  <c r="AQ21" i="65" l="1"/>
  <c r="AQ23" i="65" s="1"/>
  <c r="AP24" i="65"/>
  <c r="AP25" i="65" s="1"/>
  <c r="AP27" i="65"/>
  <c r="AO52" i="65"/>
  <c r="AO50" i="65"/>
  <c r="AO58" i="65"/>
  <c r="AP52" i="65" l="1"/>
  <c r="AP58" i="65"/>
  <c r="AP50" i="65"/>
  <c r="AQ27" i="65"/>
  <c r="AR21" i="65"/>
  <c r="AR23" i="65" s="1"/>
  <c r="AQ24" i="65"/>
  <c r="AQ25" i="65" s="1"/>
  <c r="AQ52" i="65" l="1"/>
  <c r="AQ50" i="65"/>
  <c r="AQ58" i="65"/>
  <c r="AR24" i="65"/>
  <c r="AR25" i="65" s="1"/>
  <c r="AR27" i="65"/>
  <c r="AS21" i="65"/>
  <c r="AS23" i="65" s="1"/>
  <c r="AT21" i="65" l="1"/>
  <c r="AT23" i="65" s="1"/>
  <c r="AS27" i="65"/>
  <c r="AS24" i="65"/>
  <c r="AS25" i="65" s="1"/>
  <c r="AR50" i="65"/>
  <c r="AR52" i="65"/>
  <c r="AR58" i="65"/>
  <c r="AS50" i="65" l="1"/>
  <c r="AS52" i="65"/>
  <c r="AS58" i="65"/>
  <c r="AU21" i="65"/>
  <c r="AU23" i="65" s="1"/>
  <c r="AT24" i="65"/>
  <c r="AT25" i="65" s="1"/>
  <c r="AT27" i="65"/>
  <c r="AT50" i="65" l="1"/>
  <c r="AT52" i="65"/>
  <c r="AT58" i="65"/>
  <c r="AV21" i="65"/>
  <c r="AV23" i="65" s="1"/>
  <c r="AU27" i="65"/>
  <c r="AU24" i="65"/>
  <c r="AU25" i="65" s="1"/>
  <c r="AU58" i="65" l="1"/>
  <c r="K103" i="53" s="1"/>
  <c r="AU52" i="65"/>
  <c r="K97" i="53" s="1"/>
  <c r="AU50" i="65"/>
  <c r="K95" i="53" s="1"/>
  <c r="AW21" i="65"/>
  <c r="AW23" i="65" s="1"/>
  <c r="AV27" i="65"/>
  <c r="AV24" i="65"/>
  <c r="AV25" i="65" s="1"/>
  <c r="AW27" i="65" l="1"/>
  <c r="AX21" i="65"/>
  <c r="AX23" i="65" s="1"/>
  <c r="AW24" i="65"/>
  <c r="AW25" i="65" s="1"/>
  <c r="AV58" i="65"/>
  <c r="AV52" i="65"/>
  <c r="AV50" i="65"/>
  <c r="AY21" i="65" l="1"/>
  <c r="AY23" i="65" s="1"/>
  <c r="AX27" i="65"/>
  <c r="AX24" i="65"/>
  <c r="AX25" i="65" s="1"/>
  <c r="AW50" i="65"/>
  <c r="M95" i="53" s="1"/>
  <c r="AW58" i="65"/>
  <c r="M103" i="53" s="1"/>
  <c r="AW52" i="65"/>
  <c r="M97" i="53" s="1"/>
  <c r="AX58" i="65" l="1"/>
  <c r="AX52" i="65"/>
  <c r="AX50" i="65"/>
  <c r="AY24" i="65"/>
  <c r="AY25" i="65" s="1"/>
  <c r="AZ21" i="65"/>
  <c r="AZ23" i="65" s="1"/>
  <c r="AY27" i="65"/>
  <c r="AY52" i="65" l="1"/>
  <c r="AY50" i="65"/>
  <c r="AY58" i="65"/>
  <c r="AZ24" i="65"/>
  <c r="AZ25" i="65" s="1"/>
  <c r="AZ27" i="65"/>
  <c r="BA21" i="65"/>
  <c r="BA23" i="65" s="1"/>
  <c r="BA27" i="65" l="1"/>
  <c r="BB21" i="65"/>
  <c r="BB23" i="65" s="1"/>
  <c r="BA24" i="65"/>
  <c r="BA25" i="65" s="1"/>
  <c r="AZ58" i="65"/>
  <c r="AZ50" i="65"/>
  <c r="AZ52" i="65"/>
  <c r="BB27" i="65" l="1"/>
  <c r="BC21" i="65"/>
  <c r="BC23" i="65" s="1"/>
  <c r="BB24" i="65"/>
  <c r="BB25" i="65" s="1"/>
  <c r="BA52" i="65"/>
  <c r="BA50" i="65"/>
  <c r="BA58" i="65"/>
  <c r="BD21" i="65" l="1"/>
  <c r="BD23" i="65" s="1"/>
  <c r="BC24" i="65"/>
  <c r="BC25" i="65" s="1"/>
  <c r="BC27" i="65"/>
  <c r="BB50" i="65"/>
  <c r="BB52" i="65"/>
  <c r="BB58" i="65"/>
  <c r="BC52" i="65" l="1"/>
  <c r="BC50" i="65"/>
  <c r="BC58" i="65"/>
  <c r="BE21" i="65"/>
  <c r="BE23" i="65" s="1"/>
  <c r="BD24" i="65"/>
  <c r="BD25" i="65" s="1"/>
  <c r="BD27" i="65"/>
  <c r="BD52" i="65" l="1"/>
  <c r="BD58" i="65"/>
  <c r="BD50" i="65"/>
  <c r="BE24" i="65"/>
  <c r="BE25" i="65" s="1"/>
  <c r="BF21" i="65"/>
  <c r="BF23" i="65" s="1"/>
  <c r="BE27" i="65"/>
  <c r="BG21" i="65" l="1"/>
  <c r="BG23" i="65" s="1"/>
  <c r="BF27" i="65"/>
  <c r="BF24" i="65"/>
  <c r="BF25" i="65" s="1"/>
  <c r="BE52" i="65"/>
  <c r="BE50" i="65"/>
  <c r="BE58" i="65"/>
  <c r="BF50" i="65" l="1"/>
  <c r="BF58" i="65"/>
  <c r="BF52" i="65"/>
  <c r="BH21" i="65"/>
  <c r="BH23" i="65" s="1"/>
  <c r="BG27" i="65"/>
  <c r="BG24" i="65"/>
  <c r="BG25" i="65" s="1"/>
  <c r="BG52" i="65" l="1"/>
  <c r="BG58" i="65"/>
  <c r="BG50" i="65"/>
  <c r="BH24" i="65"/>
  <c r="BH25" i="65" s="1"/>
  <c r="BI21" i="65"/>
  <c r="BI23" i="65" s="1"/>
  <c r="BH27" i="65"/>
  <c r="BJ21" i="65" l="1"/>
  <c r="BJ23" i="65" s="1"/>
  <c r="BI27" i="65"/>
  <c r="BI24" i="65"/>
  <c r="BI25" i="65" s="1"/>
  <c r="BH58" i="65"/>
  <c r="BH50" i="65"/>
  <c r="BH52" i="65"/>
  <c r="BI50" i="65" l="1"/>
  <c r="BI58" i="65"/>
  <c r="BI52" i="65"/>
  <c r="BJ24" i="65"/>
  <c r="BJ25" i="65" s="1"/>
  <c r="BJ27" i="65"/>
  <c r="BK21" i="65"/>
  <c r="BK23" i="65" s="1"/>
  <c r="BK24" i="65" l="1"/>
  <c r="BK25" i="65" s="1"/>
  <c r="BK27" i="65"/>
  <c r="BL21" i="65"/>
  <c r="BL23" i="65" s="1"/>
  <c r="BJ58" i="65"/>
  <c r="BJ50" i="65"/>
  <c r="BJ52" i="65"/>
  <c r="BL27" i="65" l="1"/>
  <c r="BL24" i="65"/>
  <c r="BL25" i="65" s="1"/>
  <c r="BM21" i="65"/>
  <c r="BM23" i="65" s="1"/>
  <c r="BK52" i="65"/>
  <c r="BK50" i="65"/>
  <c r="BK58" i="65"/>
  <c r="BN21" i="65" l="1"/>
  <c r="BN23" i="65" s="1"/>
  <c r="BM24" i="65"/>
  <c r="BM25" i="65" s="1"/>
  <c r="BM27" i="65"/>
  <c r="BL58" i="65"/>
  <c r="BL50" i="65"/>
  <c r="BL52" i="65"/>
  <c r="BM52" i="65" l="1"/>
  <c r="BM50" i="65"/>
  <c r="BM58" i="65"/>
  <c r="BO21" i="65"/>
  <c r="BO23" i="65" s="1"/>
  <c r="BN24" i="65"/>
  <c r="BN25" i="65" s="1"/>
  <c r="BN27" i="65"/>
  <c r="BN52" i="65" l="1"/>
  <c r="BN50" i="65"/>
  <c r="BN58" i="65"/>
  <c r="BO24" i="65"/>
  <c r="BO25" i="65" s="1"/>
  <c r="BP21" i="65"/>
  <c r="BP23" i="65" s="1"/>
  <c r="BO27" i="65"/>
  <c r="BP24" i="65" l="1"/>
  <c r="BP25" i="65" s="1"/>
  <c r="BQ21" i="65"/>
  <c r="BQ23" i="65" s="1"/>
  <c r="BP27" i="65"/>
  <c r="BO50" i="65"/>
  <c r="BO52" i="65"/>
  <c r="BO58" i="65"/>
  <c r="BQ24" i="65" l="1"/>
  <c r="BQ25" i="65" s="1"/>
  <c r="BR21" i="65"/>
  <c r="BR23" i="65" s="1"/>
  <c r="BQ27" i="65"/>
  <c r="BP58" i="65"/>
  <c r="BP52" i="65"/>
  <c r="BP50" i="65"/>
  <c r="BQ52" i="65" l="1"/>
  <c r="BQ50" i="65"/>
  <c r="BQ58" i="65"/>
  <c r="BR27" i="65"/>
  <c r="BS21" i="65"/>
  <c r="BS23" i="65" s="1"/>
  <c r="BR24" i="65"/>
  <c r="BR25" i="65" s="1"/>
  <c r="BT21" i="65" l="1"/>
  <c r="BT23" i="65" s="1"/>
  <c r="BS27" i="65"/>
  <c r="BS24" i="65"/>
  <c r="BS25" i="65" s="1"/>
  <c r="BR58" i="65"/>
  <c r="BR50" i="65"/>
  <c r="BR52" i="65"/>
  <c r="BS58" i="65" l="1"/>
  <c r="BS50" i="65"/>
  <c r="BS52" i="65"/>
  <c r="BT24" i="65"/>
  <c r="BT25" i="65" s="1"/>
  <c r="BU21" i="65"/>
  <c r="BU23" i="65" s="1"/>
  <c r="BT27" i="65"/>
  <c r="BU24" i="65" l="1"/>
  <c r="BU25" i="65" s="1"/>
  <c r="BV21" i="65"/>
  <c r="BV23" i="65" s="1"/>
  <c r="BU27" i="65"/>
  <c r="BT52" i="65"/>
  <c r="BT58" i="65"/>
  <c r="BT50" i="65"/>
  <c r="BV27" i="65" l="1"/>
  <c r="BV24" i="65"/>
  <c r="BV25" i="65" s="1"/>
  <c r="BW21" i="65"/>
  <c r="BW23" i="65" s="1"/>
  <c r="BU50" i="65"/>
  <c r="BU52" i="65"/>
  <c r="BU58" i="65"/>
  <c r="BW27" i="65" l="1"/>
  <c r="BX21" i="65"/>
  <c r="BX23" i="65" s="1"/>
  <c r="BW24" i="65"/>
  <c r="BW25" i="65" s="1"/>
  <c r="BV52" i="65"/>
  <c r="BV58" i="65"/>
  <c r="BV50" i="65"/>
  <c r="BY21" i="65" l="1"/>
  <c r="BY23" i="65" s="1"/>
  <c r="BX24" i="65"/>
  <c r="BX25" i="65" s="1"/>
  <c r="BX27" i="65"/>
  <c r="BW58" i="65"/>
  <c r="BW50" i="65"/>
  <c r="BW52" i="65"/>
  <c r="BX58" i="65" l="1"/>
  <c r="BX50" i="65"/>
  <c r="BX52" i="65"/>
  <c r="BZ21" i="65"/>
  <c r="BZ23" i="65" s="1"/>
  <c r="BY24" i="65"/>
  <c r="BY25" i="65" s="1"/>
  <c r="BY27" i="65"/>
  <c r="BY52" i="65" l="1"/>
  <c r="BY58" i="65"/>
  <c r="BY50" i="65"/>
  <c r="CA21" i="65"/>
  <c r="CA23" i="65" s="1"/>
  <c r="BZ27" i="65"/>
  <c r="BZ24" i="65"/>
  <c r="BZ25" i="65" s="1"/>
  <c r="CA24" i="65" l="1"/>
  <c r="CA25" i="65" s="1"/>
  <c r="CA27" i="65"/>
  <c r="CB21" i="65"/>
  <c r="CB23" i="65" s="1"/>
  <c r="BZ52" i="65"/>
  <c r="BZ50" i="65"/>
  <c r="BZ58" i="65"/>
  <c r="CB24" i="65" l="1"/>
  <c r="CB25" i="65" s="1"/>
  <c r="CB27" i="65"/>
  <c r="CC21" i="65"/>
  <c r="CC23" i="65" s="1"/>
  <c r="CA52" i="65"/>
  <c r="CA58" i="65"/>
  <c r="CA50" i="65"/>
  <c r="CC24" i="65" l="1"/>
  <c r="CC25" i="65" s="1"/>
  <c r="CD21" i="65"/>
  <c r="CD23" i="65" s="1"/>
  <c r="CC27" i="65"/>
  <c r="CB52" i="65"/>
  <c r="CB58" i="65"/>
  <c r="CB50" i="65"/>
  <c r="CC50" i="65" l="1"/>
  <c r="CC58" i="65"/>
  <c r="CC52" i="65"/>
  <c r="CD24" i="65"/>
  <c r="CD25" i="65" s="1"/>
  <c r="CD27" i="65"/>
  <c r="CE21" i="65"/>
  <c r="CE23" i="65" s="1"/>
  <c r="CE24" i="65" l="1"/>
  <c r="CE25" i="65" s="1"/>
  <c r="CE27" i="65"/>
  <c r="CF21" i="65"/>
  <c r="CF23" i="65" s="1"/>
  <c r="CD58" i="65"/>
  <c r="CD52" i="65"/>
  <c r="CD50" i="65"/>
  <c r="CF24" i="65" l="1"/>
  <c r="CF25" i="65" s="1"/>
  <c r="CG21" i="65"/>
  <c r="CG23" i="65" s="1"/>
  <c r="CF27" i="65"/>
  <c r="CE52" i="65"/>
  <c r="CE58" i="65"/>
  <c r="CE50" i="65"/>
  <c r="CF52" i="65" l="1"/>
  <c r="CF50" i="65"/>
  <c r="CF58" i="65"/>
  <c r="CH21" i="65"/>
  <c r="CH23" i="65" s="1"/>
  <c r="CG24" i="65"/>
  <c r="CG25" i="65" s="1"/>
  <c r="CG27" i="65"/>
  <c r="CG52" i="65" l="1"/>
  <c r="CG58" i="65"/>
  <c r="CG50" i="65"/>
  <c r="CH27" i="65"/>
  <c r="CH24" i="65"/>
  <c r="CH25" i="65" s="1"/>
  <c r="CI21" i="65"/>
  <c r="CI23" i="65" s="1"/>
  <c r="CH50" i="65" l="1"/>
  <c r="CH52" i="65"/>
  <c r="CH58" i="65"/>
  <c r="CI27" i="65"/>
  <c r="CI24" i="65"/>
  <c r="CI25" i="65" s="1"/>
  <c r="CJ21" i="65"/>
  <c r="CJ23" i="65" s="1"/>
  <c r="CJ27" i="65" l="1"/>
  <c r="CJ24" i="65"/>
  <c r="CJ25" i="65" s="1"/>
  <c r="CK21" i="65"/>
  <c r="CK23" i="65" s="1"/>
  <c r="CI52" i="65"/>
  <c r="CI50" i="65"/>
  <c r="CI58" i="65"/>
  <c r="CK24" i="65" l="1"/>
  <c r="CK25" i="65" s="1"/>
  <c r="CK27" i="65"/>
  <c r="CL21" i="65"/>
  <c r="CL23" i="65" s="1"/>
  <c r="CJ52" i="65"/>
  <c r="CJ58" i="65"/>
  <c r="CJ50" i="65"/>
  <c r="CM21" i="65" l="1"/>
  <c r="CM23" i="65" s="1"/>
  <c r="CL27" i="65"/>
  <c r="CL24" i="65"/>
  <c r="CL25" i="65" s="1"/>
  <c r="CK58" i="65"/>
  <c r="CK52" i="65"/>
  <c r="CK50" i="65"/>
  <c r="CL52" i="65" l="1"/>
  <c r="CL50" i="65"/>
  <c r="CL58" i="65"/>
  <c r="CN21" i="65"/>
  <c r="CN23" i="65" s="1"/>
  <c r="CM27" i="65"/>
  <c r="CM24" i="65"/>
  <c r="CM25" i="65" s="1"/>
  <c r="CN27" i="65" l="1"/>
  <c r="CN24" i="65"/>
  <c r="CN25" i="65" s="1"/>
  <c r="CO21" i="65"/>
  <c r="CO23" i="65" s="1"/>
  <c r="CM50" i="65"/>
  <c r="CM52" i="65"/>
  <c r="CM58" i="65"/>
  <c r="CP21" i="65" l="1"/>
  <c r="CP23" i="65" s="1"/>
  <c r="CO27" i="65"/>
  <c r="CO24" i="65"/>
  <c r="CO25" i="65" s="1"/>
  <c r="CN58" i="65"/>
  <c r="CN50" i="65"/>
  <c r="CN52" i="65"/>
  <c r="CO58" i="65" l="1"/>
  <c r="CO52" i="65"/>
  <c r="CO50" i="65"/>
  <c r="CQ21" i="65"/>
  <c r="CQ23" i="65" s="1"/>
  <c r="CP27" i="65"/>
  <c r="CP24" i="65"/>
  <c r="CP25" i="65" s="1"/>
  <c r="CP52" i="65" l="1"/>
  <c r="CP58" i="65"/>
  <c r="CP50" i="65"/>
  <c r="CR21" i="65"/>
  <c r="CR23" i="65" s="1"/>
  <c r="CQ24" i="65"/>
  <c r="CQ25" i="65" s="1"/>
  <c r="CQ27" i="65"/>
  <c r="CQ52" i="65" l="1"/>
  <c r="CQ50" i="65"/>
  <c r="CQ58" i="65"/>
  <c r="CR27" i="65"/>
  <c r="CS21" i="65"/>
  <c r="CS23" i="65" s="1"/>
  <c r="CR24" i="65"/>
  <c r="CR25" i="65" s="1"/>
  <c r="CS24" i="65" l="1"/>
  <c r="CS25" i="65" s="1"/>
  <c r="CS27" i="65"/>
  <c r="CT21" i="65"/>
  <c r="CT23" i="65" s="1"/>
  <c r="CR58" i="65"/>
  <c r="CR52" i="65"/>
  <c r="CR50" i="65"/>
  <c r="CU21" i="65" l="1"/>
  <c r="CU23" i="65" s="1"/>
  <c r="CT27" i="65"/>
  <c r="CT24" i="65"/>
  <c r="CT25" i="65" s="1"/>
  <c r="CS58" i="65"/>
  <c r="CS52" i="65"/>
  <c r="CS50" i="65"/>
  <c r="CT50" i="65" l="1"/>
  <c r="CT52" i="65"/>
  <c r="CT58" i="65"/>
  <c r="CV21" i="65"/>
  <c r="CV23" i="65" s="1"/>
  <c r="CU27" i="65"/>
  <c r="CU24" i="65"/>
  <c r="CU25" i="65" s="1"/>
  <c r="CU50" i="65" l="1"/>
  <c r="CU58" i="65"/>
  <c r="CU52" i="65"/>
  <c r="CV27" i="65"/>
  <c r="CW21" i="65"/>
  <c r="CW23" i="65" s="1"/>
  <c r="CV24" i="65"/>
  <c r="CV25" i="65" s="1"/>
  <c r="CW24" i="65" l="1"/>
  <c r="CW25" i="65" s="1"/>
  <c r="CW27" i="65"/>
  <c r="CX21" i="65"/>
  <c r="CX23" i="65" s="1"/>
  <c r="CV50" i="65"/>
  <c r="CV58" i="65"/>
  <c r="CV52" i="65"/>
  <c r="CW52" i="65" l="1"/>
  <c r="CW50" i="65"/>
  <c r="CW58" i="65"/>
  <c r="CY21" i="65"/>
  <c r="CY23" i="65" s="1"/>
  <c r="CX24" i="65"/>
  <c r="CX25" i="65" s="1"/>
  <c r="CX27" i="65"/>
  <c r="CY24" i="65" l="1"/>
  <c r="CY25" i="65" s="1"/>
  <c r="CZ21" i="65"/>
  <c r="CZ23" i="65" s="1"/>
  <c r="CY27" i="65"/>
  <c r="CX58" i="65"/>
  <c r="CX52" i="65"/>
  <c r="CX50" i="65"/>
  <c r="CZ24" i="65" l="1"/>
  <c r="CZ25" i="65" s="1"/>
  <c r="CZ27" i="65"/>
  <c r="DA21" i="65"/>
  <c r="DA23" i="65" s="1"/>
  <c r="CY52" i="65"/>
  <c r="CY58" i="65"/>
  <c r="CY50" i="65"/>
  <c r="DA27" i="65" l="1"/>
  <c r="DB21" i="65"/>
  <c r="DB23" i="65" s="1"/>
  <c r="DA24" i="65"/>
  <c r="DA25" i="65" s="1"/>
  <c r="CZ50" i="65"/>
  <c r="CZ52" i="65"/>
  <c r="CZ58" i="65"/>
  <c r="DC21" i="65" l="1"/>
  <c r="DC23" i="65" s="1"/>
  <c r="DB27" i="65"/>
  <c r="DB24" i="65"/>
  <c r="DB25" i="65" s="1"/>
  <c r="DA52" i="65"/>
  <c r="DA58" i="65"/>
  <c r="DA50" i="65"/>
  <c r="DB52" i="65" l="1"/>
  <c r="DB50" i="65"/>
  <c r="DB58" i="65"/>
  <c r="DD21" i="65"/>
  <c r="DD23" i="65" s="1"/>
  <c r="DC27" i="65"/>
  <c r="DC24" i="65"/>
  <c r="DC25" i="65" s="1"/>
  <c r="DC50" i="65" l="1"/>
  <c r="DC52" i="65"/>
  <c r="DC58" i="65"/>
  <c r="DE21" i="65"/>
  <c r="DE23" i="65" s="1"/>
  <c r="DD24" i="65"/>
  <c r="DD25" i="65" s="1"/>
  <c r="DD27" i="65"/>
  <c r="DE27" i="65" l="1"/>
  <c r="DE24" i="65"/>
  <c r="DE25" i="65" s="1"/>
  <c r="DF21" i="65"/>
  <c r="DF23" i="65" s="1"/>
  <c r="DD50" i="65"/>
  <c r="DD52" i="65"/>
  <c r="DD58" i="65"/>
  <c r="DF27" i="65" l="1"/>
  <c r="DF24" i="65"/>
  <c r="DF25" i="65" s="1"/>
  <c r="DG21" i="65"/>
  <c r="DG23" i="65" s="1"/>
  <c r="DE52" i="65"/>
  <c r="DE50" i="65"/>
  <c r="DE58" i="65"/>
  <c r="DG27" i="65" l="1"/>
  <c r="DH21" i="65"/>
  <c r="DH23" i="65" s="1"/>
  <c r="DG24" i="65"/>
  <c r="DG25" i="65" s="1"/>
  <c r="DF58" i="65"/>
  <c r="DF50" i="65"/>
  <c r="DF52" i="65"/>
  <c r="DH24" i="65" l="1"/>
  <c r="DH25" i="65" s="1"/>
  <c r="DI21" i="65"/>
  <c r="DI23" i="65" s="1"/>
  <c r="DH27" i="65"/>
  <c r="DG52" i="65"/>
  <c r="DG58" i="65"/>
  <c r="DG50" i="65"/>
  <c r="DI24" i="65" l="1"/>
  <c r="DI25" i="65" s="1"/>
  <c r="DI27" i="65"/>
  <c r="DJ21" i="65"/>
  <c r="DJ23" i="65" s="1"/>
  <c r="DH50" i="65"/>
  <c r="DH58" i="65"/>
  <c r="DH52" i="65"/>
  <c r="DK21" i="65" l="1"/>
  <c r="DK23" i="65" s="1"/>
  <c r="DJ27" i="65"/>
  <c r="DJ24" i="65"/>
  <c r="DJ25" i="65" s="1"/>
  <c r="DI52" i="65"/>
  <c r="DI58" i="65"/>
  <c r="DI50" i="65"/>
  <c r="DJ52" i="65" l="1"/>
  <c r="DJ50" i="65"/>
  <c r="DJ58" i="65"/>
  <c r="DK27" i="65"/>
  <c r="DK24" i="65"/>
  <c r="DK25" i="65" s="1"/>
  <c r="DL21" i="65"/>
  <c r="DL23" i="65" s="1"/>
  <c r="DM21" i="65" l="1"/>
  <c r="DM23" i="65" s="1"/>
  <c r="DL27" i="65"/>
  <c r="DL24" i="65"/>
  <c r="DL25" i="65" s="1"/>
  <c r="DK58" i="65"/>
  <c r="DK50" i="65"/>
  <c r="DK52" i="65"/>
  <c r="DL52" i="65" l="1"/>
  <c r="DL58" i="65"/>
  <c r="DL50" i="65"/>
  <c r="DN21" i="65"/>
  <c r="DN23" i="65" s="1"/>
  <c r="DM24" i="65"/>
  <c r="DM25" i="65" s="1"/>
  <c r="DM27" i="65"/>
  <c r="DM50" i="65" l="1"/>
  <c r="DM52" i="65"/>
  <c r="DM58" i="65"/>
  <c r="DN27" i="65"/>
  <c r="DN24" i="65"/>
  <c r="DN25" i="65" s="1"/>
  <c r="DO21" i="65"/>
  <c r="DO23" i="65" s="1"/>
  <c r="DN50" i="65" l="1"/>
  <c r="DN52" i="65"/>
  <c r="DN58" i="65"/>
  <c r="DO27" i="65"/>
  <c r="DO24" i="65"/>
  <c r="DO25" i="65" s="1"/>
  <c r="DP21" i="65"/>
  <c r="DP23" i="65" s="1"/>
  <c r="DP27" i="65" l="1"/>
  <c r="DP24" i="65"/>
  <c r="DP25" i="65" s="1"/>
  <c r="DQ21" i="65"/>
  <c r="DQ23" i="65" s="1"/>
  <c r="DO50" i="65"/>
  <c r="DO52" i="65"/>
  <c r="DO58" i="65"/>
  <c r="DQ24" i="65" l="1"/>
  <c r="DQ25" i="65" s="1"/>
  <c r="DR21" i="65"/>
  <c r="DR23" i="65" s="1"/>
  <c r="DQ27" i="65"/>
  <c r="DP58" i="65"/>
  <c r="DP50" i="65"/>
  <c r="DP52" i="65"/>
  <c r="DR24" i="65" l="1"/>
  <c r="DR25" i="65" s="1"/>
  <c r="DR27" i="65"/>
  <c r="DS21" i="65"/>
  <c r="DS23" i="65" s="1"/>
  <c r="DQ52" i="65"/>
  <c r="DQ58" i="65"/>
  <c r="DQ50" i="65"/>
  <c r="DS24" i="65" l="1"/>
  <c r="DS25" i="65" s="1"/>
  <c r="DT21" i="65"/>
  <c r="DT23" i="65" s="1"/>
  <c r="DS27" i="65"/>
  <c r="DR52" i="65"/>
  <c r="DR58" i="65"/>
  <c r="DR50" i="65"/>
  <c r="DS50" i="65" l="1"/>
  <c r="DS58" i="65"/>
  <c r="DS52" i="65"/>
  <c r="DT27" i="65"/>
  <c r="DT24" i="65"/>
  <c r="DT25" i="65" s="1"/>
  <c r="DU21" i="65"/>
  <c r="DU23" i="65" s="1"/>
  <c r="DV21" i="65" l="1"/>
  <c r="DV23" i="65" s="1"/>
  <c r="DU24" i="65"/>
  <c r="DU25" i="65" s="1"/>
  <c r="DU27" i="65"/>
  <c r="DT58" i="65"/>
  <c r="DT52" i="65"/>
  <c r="DT50" i="65"/>
  <c r="DU58" i="65" l="1"/>
  <c r="DU52" i="65"/>
  <c r="DU50" i="65"/>
  <c r="DW21" i="65"/>
  <c r="DW23" i="65" s="1"/>
  <c r="DV24" i="65"/>
  <c r="DV25" i="65" s="1"/>
  <c r="DV27" i="65"/>
  <c r="DX21" i="65" l="1"/>
  <c r="DX23" i="65" s="1"/>
  <c r="DW27" i="65"/>
  <c r="DW24" i="65"/>
  <c r="DW25" i="65" s="1"/>
  <c r="DV52" i="65"/>
  <c r="DV58" i="65"/>
  <c r="DV50" i="65"/>
  <c r="DW52" i="65" l="1"/>
  <c r="DW58" i="65"/>
  <c r="DW50" i="65"/>
  <c r="DY21" i="65"/>
  <c r="DY23" i="65" s="1"/>
  <c r="DX27" i="65"/>
  <c r="DX24" i="65"/>
  <c r="DX25" i="65" s="1"/>
  <c r="DX58" i="65" l="1"/>
  <c r="DX50" i="65"/>
  <c r="DX52" i="65"/>
  <c r="DZ21" i="65"/>
  <c r="DZ23" i="65" s="1"/>
  <c r="DY27" i="65"/>
  <c r="DY24" i="65"/>
  <c r="DY25" i="65" s="1"/>
  <c r="DY50" i="65" l="1"/>
  <c r="DY52" i="65"/>
  <c r="DY58" i="65"/>
  <c r="EA21" i="65"/>
  <c r="EA23" i="65" s="1"/>
  <c r="DZ27" i="65"/>
  <c r="DZ24" i="65"/>
  <c r="DZ25" i="65" s="1"/>
  <c r="DZ58" i="65" l="1"/>
  <c r="DZ52" i="65"/>
  <c r="DZ50" i="65"/>
  <c r="EA27" i="65"/>
  <c r="EB21" i="65"/>
  <c r="EB23" i="65" s="1"/>
  <c r="EA24" i="65"/>
  <c r="EA25" i="65" s="1"/>
  <c r="EA50" i="65" l="1"/>
  <c r="EA52" i="65"/>
  <c r="EA58" i="65"/>
  <c r="EC21" i="65"/>
  <c r="EC23" i="65" s="1"/>
  <c r="EB24" i="65"/>
  <c r="EB25" i="65" s="1"/>
  <c r="EB27" i="65"/>
  <c r="EB52" i="65" l="1"/>
  <c r="EB50" i="65"/>
  <c r="EB58" i="65"/>
  <c r="EC27" i="65"/>
  <c r="EC24" i="65"/>
  <c r="EC25" i="65" s="1"/>
  <c r="ED21" i="65"/>
  <c r="ED23" i="65" s="1"/>
  <c r="EC50" i="65" l="1"/>
  <c r="EC52" i="65"/>
  <c r="EC58" i="65"/>
  <c r="ED24" i="65"/>
  <c r="ED25" i="65" s="1"/>
  <c r="EE21" i="65"/>
  <c r="EE23" i="65" s="1"/>
  <c r="ED27" i="65"/>
  <c r="EE24" i="65" l="1"/>
  <c r="EE25" i="65" s="1"/>
  <c r="EE27" i="65"/>
  <c r="EF21" i="65"/>
  <c r="EF23" i="65" s="1"/>
  <c r="ED58" i="65"/>
  <c r="ED52" i="65"/>
  <c r="ED50" i="65"/>
  <c r="EG21" i="65" l="1"/>
  <c r="EG23" i="65" s="1"/>
  <c r="EF24" i="65"/>
  <c r="EF25" i="65" s="1"/>
  <c r="EF27" i="65"/>
  <c r="EE52" i="65"/>
  <c r="EE58" i="65"/>
  <c r="EE50" i="65"/>
  <c r="EF50" i="65" l="1"/>
  <c r="EF52" i="65"/>
  <c r="EF58" i="65"/>
  <c r="EG24" i="65"/>
  <c r="EG25" i="65" s="1"/>
  <c r="EG27" i="65"/>
  <c r="EH21" i="65"/>
  <c r="EH23" i="65" s="1"/>
  <c r="EI21" i="65" l="1"/>
  <c r="EI23" i="65" s="1"/>
  <c r="EH24" i="65"/>
  <c r="EH25" i="65" s="1"/>
  <c r="EH27" i="65"/>
  <c r="EG52" i="65"/>
  <c r="EG50" i="65"/>
  <c r="EG58" i="65"/>
  <c r="EH52" i="65" l="1"/>
  <c r="EH50" i="65"/>
  <c r="EH58" i="65"/>
  <c r="EI27" i="65"/>
  <c r="EI24" i="65"/>
  <c r="EI25" i="65" s="1"/>
  <c r="EJ21" i="65"/>
  <c r="EJ23" i="65" s="1"/>
  <c r="EK21" i="65" l="1"/>
  <c r="EK23" i="65" s="1"/>
  <c r="EJ24" i="65"/>
  <c r="EJ25" i="65" s="1"/>
  <c r="EJ27" i="65"/>
  <c r="EI50" i="65"/>
  <c r="EI58" i="65"/>
  <c r="EI52" i="65"/>
  <c r="EJ50" i="65" l="1"/>
  <c r="EJ58" i="65"/>
  <c r="EJ52" i="65"/>
  <c r="EK27" i="65"/>
  <c r="EK24" i="65"/>
  <c r="EK25" i="65" s="1"/>
  <c r="EL21" i="65"/>
  <c r="EL23" i="65" s="1"/>
  <c r="EK52" i="65" l="1"/>
  <c r="EK50" i="65"/>
  <c r="EK58" i="65"/>
  <c r="EL27" i="65"/>
  <c r="EM21" i="65"/>
  <c r="EM23" i="65" s="1"/>
  <c r="EL24" i="65"/>
  <c r="EL25" i="65" s="1"/>
  <c r="EL50" i="65" l="1"/>
  <c r="EL52" i="65"/>
  <c r="EL58" i="65"/>
  <c r="EM27" i="65"/>
  <c r="EM24" i="65"/>
  <c r="EM25" i="65" s="1"/>
  <c r="EN21" i="65"/>
  <c r="EN23" i="65" s="1"/>
  <c r="EM52" i="65" l="1"/>
  <c r="EM58" i="65"/>
  <c r="EM50" i="65"/>
  <c r="EN24" i="65"/>
  <c r="EN25" i="65" s="1"/>
  <c r="EO21" i="65"/>
  <c r="EO23" i="65" s="1"/>
  <c r="EN27" i="65"/>
  <c r="EO24" i="65" l="1"/>
  <c r="EO25" i="65" s="1"/>
  <c r="EP21" i="65"/>
  <c r="EP23" i="65" s="1"/>
  <c r="EO27" i="65"/>
  <c r="EN58" i="65"/>
  <c r="EN50" i="65"/>
  <c r="EN52" i="65"/>
  <c r="EP24" i="65" l="1"/>
  <c r="EP25" i="65" s="1"/>
  <c r="EP27" i="65"/>
  <c r="EQ21" i="65"/>
  <c r="EQ23" i="65" s="1"/>
  <c r="EO58" i="65"/>
  <c r="EO50" i="65"/>
  <c r="EO52" i="65"/>
  <c r="ER21" i="65" l="1"/>
  <c r="ER23" i="65" s="1"/>
  <c r="EQ27" i="65"/>
  <c r="EQ24" i="65"/>
  <c r="EQ25" i="65" s="1"/>
  <c r="EP58" i="65"/>
  <c r="EP52" i="65"/>
  <c r="EP50" i="65"/>
  <c r="EQ58" i="65" l="1"/>
  <c r="EQ52" i="65"/>
  <c r="EQ50" i="65"/>
  <c r="ER24" i="65"/>
  <c r="ER25" i="65" s="1"/>
  <c r="ER27" i="65"/>
  <c r="ES21" i="65"/>
  <c r="ES23" i="65" s="1"/>
  <c r="ET21" i="65" l="1"/>
  <c r="ET23" i="65" s="1"/>
  <c r="ES24" i="65"/>
  <c r="ES25" i="65" s="1"/>
  <c r="ES27" i="65"/>
  <c r="ER50" i="65"/>
  <c r="ER58" i="65"/>
  <c r="ER52" i="65"/>
  <c r="ES58" i="65" l="1"/>
  <c r="ES52" i="65"/>
  <c r="ES50" i="65"/>
  <c r="EU21" i="65"/>
  <c r="EU23" i="65" s="1"/>
  <c r="ET24" i="65"/>
  <c r="ET25" i="65" s="1"/>
  <c r="ET27" i="65"/>
  <c r="ET50" i="65" l="1"/>
  <c r="ET52" i="65"/>
  <c r="ET58" i="65"/>
  <c r="EU27" i="65"/>
  <c r="EV21" i="65"/>
  <c r="EV23" i="65" s="1"/>
  <c r="EU24" i="65"/>
  <c r="EU25" i="65" s="1"/>
  <c r="M16" i="62"/>
  <c r="M21" i="62" s="1"/>
  <c r="K41" i="61" s="1"/>
  <c r="G91" i="53" s="1"/>
  <c r="F43" i="65" l="1"/>
  <c r="EW21" i="65"/>
  <c r="EW23" i="65" s="1"/>
  <c r="EV27" i="65"/>
  <c r="EV24" i="65"/>
  <c r="EV25" i="65" s="1"/>
  <c r="EU50" i="65"/>
  <c r="EU58" i="65"/>
  <c r="EU52" i="65"/>
  <c r="M23" i="62"/>
  <c r="M33" i="61"/>
  <c r="O49" i="61"/>
  <c r="O50" i="61"/>
  <c r="O51" i="61"/>
  <c r="O54" i="61"/>
  <c r="O40" i="61"/>
  <c r="O33" i="61"/>
  <c r="O60" i="61"/>
  <c r="O34" i="61"/>
  <c r="K35" i="61"/>
  <c r="O52" i="61"/>
  <c r="O48" i="61"/>
  <c r="O47" i="61"/>
  <c r="K37" i="61"/>
  <c r="O46" i="61"/>
  <c r="M41" i="61"/>
  <c r="O41" i="61"/>
  <c r="F39" i="65" l="1"/>
  <c r="AD35" i="65"/>
  <c r="AE35" i="65"/>
  <c r="AF35" i="65"/>
  <c r="AG35" i="65"/>
  <c r="EV50" i="65"/>
  <c r="EV52" i="65"/>
  <c r="EV58" i="65"/>
  <c r="EW24" i="65"/>
  <c r="EW25" i="65" s="1"/>
  <c r="EW27" i="65"/>
  <c r="EW43" i="65" s="1"/>
  <c r="EX21" i="65"/>
  <c r="EX23" i="65" s="1"/>
  <c r="I91" i="53"/>
  <c r="AH35" i="65"/>
  <c r="AI35" i="65"/>
  <c r="AM35" i="65"/>
  <c r="EV35" i="65"/>
  <c r="AQ35" i="65"/>
  <c r="ET35" i="65"/>
  <c r="BS35" i="65"/>
  <c r="BZ35" i="65"/>
  <c r="EF35" i="65"/>
  <c r="CD35" i="65"/>
  <c r="CC35" i="65"/>
  <c r="EX35" i="65"/>
  <c r="BV35" i="65"/>
  <c r="EA35" i="65"/>
  <c r="BY35" i="65"/>
  <c r="DR35" i="65"/>
  <c r="CH35" i="65"/>
  <c r="ES35" i="65"/>
  <c r="CS35" i="65"/>
  <c r="CM35" i="65"/>
  <c r="DJ35" i="65"/>
  <c r="EW35" i="65"/>
  <c r="ER35" i="65"/>
  <c r="CU35" i="65"/>
  <c r="CV35" i="65"/>
  <c r="AY35" i="65"/>
  <c r="CK35" i="65"/>
  <c r="CO35" i="65"/>
  <c r="F37" i="65"/>
  <c r="CJ35" i="65"/>
  <c r="EN35" i="65"/>
  <c r="EE35" i="65"/>
  <c r="AO35" i="65"/>
  <c r="EJ35" i="65"/>
  <c r="AJ35" i="65"/>
  <c r="DK35" i="65"/>
  <c r="AZ35" i="65"/>
  <c r="EK35" i="65"/>
  <c r="DW35" i="65"/>
  <c r="DZ35" i="65"/>
  <c r="CQ35" i="65"/>
  <c r="BQ35" i="65"/>
  <c r="DE35" i="65"/>
  <c r="DA35" i="65"/>
  <c r="AR35" i="65"/>
  <c r="CX35" i="65"/>
  <c r="AV35" i="65"/>
  <c r="DC35" i="65"/>
  <c r="BR35" i="65"/>
  <c r="CE35" i="65"/>
  <c r="DX35" i="65"/>
  <c r="DT35" i="65"/>
  <c r="DN35" i="65"/>
  <c r="DF35" i="65"/>
  <c r="ED35" i="65"/>
  <c r="BH35" i="65"/>
  <c r="BF35" i="65"/>
  <c r="AN35" i="65"/>
  <c r="BG35" i="65"/>
  <c r="DL35" i="65"/>
  <c r="BJ35" i="65"/>
  <c r="DP35" i="65"/>
  <c r="BC35" i="65"/>
  <c r="CT35" i="65"/>
  <c r="DO35" i="65"/>
  <c r="BM35" i="65"/>
  <c r="DI35" i="65"/>
  <c r="BE35" i="65"/>
  <c r="EI35" i="65"/>
  <c r="BA35" i="65"/>
  <c r="BU35" i="65"/>
  <c r="DY35" i="65"/>
  <c r="BX35" i="65"/>
  <c r="EC35" i="65"/>
  <c r="CF35" i="65"/>
  <c r="BL35" i="65"/>
  <c r="DU35" i="65"/>
  <c r="DG35" i="65"/>
  <c r="EP35" i="65"/>
  <c r="EU35" i="65"/>
  <c r="AU35" i="65"/>
  <c r="EH35" i="65"/>
  <c r="AX35" i="65"/>
  <c r="CN35" i="65"/>
  <c r="BI35" i="65"/>
  <c r="EQ35" i="65"/>
  <c r="CG35" i="65"/>
  <c r="AS35" i="65"/>
  <c r="EO35" i="65"/>
  <c r="EL35" i="65"/>
  <c r="BN35" i="65"/>
  <c r="CI35" i="65"/>
  <c r="EM35" i="65"/>
  <c r="CL35" i="65"/>
  <c r="DH35" i="65"/>
  <c r="CP35" i="65"/>
  <c r="AP35" i="65"/>
  <c r="BP35" i="65"/>
  <c r="CW35" i="65"/>
  <c r="CZ35" i="65"/>
  <c r="AK35" i="65"/>
  <c r="DQ35" i="65"/>
  <c r="DD35" i="65"/>
  <c r="BW35" i="65"/>
  <c r="AL35" i="65"/>
  <c r="BO35" i="65"/>
  <c r="AT35" i="65"/>
  <c r="AW35" i="65"/>
  <c r="CR35" i="65"/>
  <c r="DM35" i="65"/>
  <c r="DS35" i="65"/>
  <c r="EG35" i="65"/>
  <c r="CA35" i="65"/>
  <c r="DV35" i="65"/>
  <c r="BD35" i="65"/>
  <c r="DB35" i="65"/>
  <c r="EB35" i="65"/>
  <c r="CB35" i="65"/>
  <c r="CY35" i="65"/>
  <c r="BB35" i="65"/>
  <c r="BK35" i="65"/>
  <c r="BT35" i="65"/>
  <c r="M37" i="61"/>
  <c r="O37" i="61"/>
  <c r="K38" i="61"/>
  <c r="F40" i="65" s="1"/>
  <c r="M35" i="61"/>
  <c r="O35" i="61"/>
  <c r="V43" i="65"/>
  <c r="V44" i="65" s="1"/>
  <c r="V61" i="65" s="1"/>
  <c r="M43" i="65"/>
  <c r="M44" i="65" s="1"/>
  <c r="M61" i="65" s="1"/>
  <c r="Z43" i="65"/>
  <c r="Z44" i="65" s="1"/>
  <c r="Z61" i="65" s="1"/>
  <c r="AL43" i="65"/>
  <c r="AX43" i="65"/>
  <c r="BJ43" i="65"/>
  <c r="BV43" i="65"/>
  <c r="CH43" i="65"/>
  <c r="CT43" i="65"/>
  <c r="DF43" i="65"/>
  <c r="DR43" i="65"/>
  <c r="ED43" i="65"/>
  <c r="EP43" i="65"/>
  <c r="S43" i="65"/>
  <c r="S44" i="65" s="1"/>
  <c r="S61" i="65" s="1"/>
  <c r="AF43" i="65"/>
  <c r="AR43" i="65"/>
  <c r="BD43" i="65"/>
  <c r="Q43" i="65"/>
  <c r="Q44" i="65" s="1"/>
  <c r="Q61" i="65" s="1"/>
  <c r="AG43" i="65"/>
  <c r="AU43" i="65"/>
  <c r="BI43" i="65"/>
  <c r="BW43" i="65"/>
  <c r="CJ43" i="65"/>
  <c r="CW43" i="65"/>
  <c r="DJ43" i="65"/>
  <c r="DW43" i="65"/>
  <c r="EJ43" i="65"/>
  <c r="R43" i="65"/>
  <c r="R44" i="65" s="1"/>
  <c r="R61" i="65" s="1"/>
  <c r="AH43" i="65"/>
  <c r="AV43" i="65"/>
  <c r="BK43" i="65"/>
  <c r="BX43" i="65"/>
  <c r="CK43" i="65"/>
  <c r="CX43" i="65"/>
  <c r="DK43" i="65"/>
  <c r="DX43" i="65"/>
  <c r="EK43" i="65"/>
  <c r="U43" i="65"/>
  <c r="U44" i="65" s="1"/>
  <c r="U61" i="65" s="1"/>
  <c r="W43" i="65"/>
  <c r="W44" i="65" s="1"/>
  <c r="W61" i="65" s="1"/>
  <c r="AK43" i="65"/>
  <c r="AZ43" i="65"/>
  <c r="BN43" i="65"/>
  <c r="CA43" i="65"/>
  <c r="CN43" i="65"/>
  <c r="DA43" i="65"/>
  <c r="DN43" i="65"/>
  <c r="EA43" i="65"/>
  <c r="EN43" i="65"/>
  <c r="Y43" i="65"/>
  <c r="Y44" i="65" s="1"/>
  <c r="Y61" i="65" s="1"/>
  <c r="AN43" i="65"/>
  <c r="BB43" i="65"/>
  <c r="BP43" i="65"/>
  <c r="CC43" i="65"/>
  <c r="CP43" i="65"/>
  <c r="DC43" i="65"/>
  <c r="DP43" i="65"/>
  <c r="EC43" i="65"/>
  <c r="EQ43" i="65"/>
  <c r="AB43" i="65"/>
  <c r="AB44" i="65" s="1"/>
  <c r="AB61" i="65" s="1"/>
  <c r="AW43" i="65"/>
  <c r="BR43" i="65"/>
  <c r="CL43" i="65"/>
  <c r="DE43" i="65"/>
  <c r="DY43" i="65"/>
  <c r="ES43" i="65"/>
  <c r="AC43" i="65"/>
  <c r="AC44" i="65" s="1"/>
  <c r="AC61" i="65" s="1"/>
  <c r="AY43" i="65"/>
  <c r="BS43" i="65"/>
  <c r="CM43" i="65"/>
  <c r="DG43" i="65"/>
  <c r="DZ43" i="65"/>
  <c r="ET43" i="65"/>
  <c r="AJ43" i="65"/>
  <c r="BH43" i="65"/>
  <c r="CF43" i="65"/>
  <c r="DD43" i="65"/>
  <c r="EE43" i="65"/>
  <c r="K43" i="65"/>
  <c r="K44" i="65" s="1"/>
  <c r="K61" i="65" s="1"/>
  <c r="AM43" i="65"/>
  <c r="BL43" i="65"/>
  <c r="CG43" i="65"/>
  <c r="DH43" i="65"/>
  <c r="EF43" i="65"/>
  <c r="L43" i="65"/>
  <c r="L44" i="65" s="1"/>
  <c r="L61" i="65" s="1"/>
  <c r="AO43" i="65"/>
  <c r="BM43" i="65"/>
  <c r="CI43" i="65"/>
  <c r="DI43" i="65"/>
  <c r="EG43" i="65"/>
  <c r="N43" i="65"/>
  <c r="N44" i="65" s="1"/>
  <c r="N61" i="65" s="1"/>
  <c r="AP43" i="65"/>
  <c r="BO43" i="65"/>
  <c r="CO43" i="65"/>
  <c r="DL43" i="65"/>
  <c r="EH43" i="65"/>
  <c r="P43" i="65"/>
  <c r="P44" i="65" s="1"/>
  <c r="P61" i="65" s="1"/>
  <c r="AS43" i="65"/>
  <c r="BT43" i="65"/>
  <c r="CR43" i="65"/>
  <c r="DO43" i="65"/>
  <c r="EL43" i="65"/>
  <c r="O43" i="65"/>
  <c r="O44" i="65" s="1"/>
  <c r="O61" i="65" s="1"/>
  <c r="BF43" i="65"/>
  <c r="CV43" i="65"/>
  <c r="EM43" i="65"/>
  <c r="T43" i="65"/>
  <c r="T44" i="65" s="1"/>
  <c r="T61" i="65" s="1"/>
  <c r="BG43" i="65"/>
  <c r="CY43" i="65"/>
  <c r="EO43" i="65"/>
  <c r="X43" i="65"/>
  <c r="X44" i="65" s="1"/>
  <c r="X61" i="65" s="1"/>
  <c r="BQ43" i="65"/>
  <c r="CZ43" i="65"/>
  <c r="ER43" i="65"/>
  <c r="AA43" i="65"/>
  <c r="AA44" i="65" s="1"/>
  <c r="AA61" i="65" s="1"/>
  <c r="BU43" i="65"/>
  <c r="DB43" i="65"/>
  <c r="EU43" i="65"/>
  <c r="AE43" i="65"/>
  <c r="BZ43" i="65"/>
  <c r="DQ43" i="65"/>
  <c r="BC43" i="65"/>
  <c r="DU43" i="65"/>
  <c r="BE43" i="65"/>
  <c r="DV43" i="65"/>
  <c r="BY43" i="65"/>
  <c r="EB43" i="65"/>
  <c r="CB43" i="65"/>
  <c r="EI43" i="65"/>
  <c r="CE43" i="65"/>
  <c r="BA43" i="65"/>
  <c r="CD43" i="65"/>
  <c r="CQ43" i="65"/>
  <c r="CS43" i="65"/>
  <c r="CU43" i="65"/>
  <c r="AQ43" i="65"/>
  <c r="AT43" i="65"/>
  <c r="DM43" i="65"/>
  <c r="DS43" i="65"/>
  <c r="DT43" i="65"/>
  <c r="EV43" i="65"/>
  <c r="AD43" i="65"/>
  <c r="AI43" i="65"/>
  <c r="K91" i="53" l="1"/>
  <c r="M85" i="53"/>
  <c r="M86" i="53"/>
  <c r="K88" i="53"/>
  <c r="G89" i="53"/>
  <c r="I89" i="53" s="1"/>
  <c r="Y41" i="61"/>
  <c r="S41" i="61"/>
  <c r="U33" i="61"/>
  <c r="AA33" i="61"/>
  <c r="AA41" i="61"/>
  <c r="W33" i="61"/>
  <c r="Y33" i="61"/>
  <c r="G7" i="64"/>
  <c r="G8" i="64" s="1"/>
  <c r="G9" i="64" s="1"/>
  <c r="G10" i="64" s="1"/>
  <c r="G11" i="64" s="1"/>
  <c r="G17" i="64" s="1"/>
  <c r="S33" i="61"/>
  <c r="U41" i="61"/>
  <c r="W41" i="61"/>
  <c r="AG36" i="65"/>
  <c r="AG37" i="65" s="1"/>
  <c r="AG40" i="65" s="1"/>
  <c r="AG28" i="65"/>
  <c r="AG39" i="65"/>
  <c r="AF28" i="65"/>
  <c r="AF36" i="65"/>
  <c r="AF37" i="65" s="1"/>
  <c r="AF40" i="65" s="1"/>
  <c r="AF39" i="65"/>
  <c r="AE36" i="65"/>
  <c r="AE37" i="65" s="1"/>
  <c r="AE39" i="65"/>
  <c r="AE28" i="65"/>
  <c r="AD39" i="65"/>
  <c r="AD36" i="65"/>
  <c r="AD37" i="65" s="1"/>
  <c r="AD40" i="65" s="1"/>
  <c r="AD28" i="65"/>
  <c r="EX27" i="65"/>
  <c r="EX28" i="65" s="1"/>
  <c r="EX24" i="65"/>
  <c r="EX25" i="65" s="1"/>
  <c r="EW50" i="65"/>
  <c r="EW52" i="65"/>
  <c r="EW58" i="65"/>
  <c r="AI28" i="65"/>
  <c r="AI39" i="65"/>
  <c r="AI36" i="65"/>
  <c r="AI37" i="65" s="1"/>
  <c r="AI40" i="65" s="1"/>
  <c r="AH28" i="65"/>
  <c r="AH39" i="65"/>
  <c r="AH36" i="65"/>
  <c r="K39" i="61"/>
  <c r="K42" i="61" s="1"/>
  <c r="BT39" i="65"/>
  <c r="BT28" i="65"/>
  <c r="BT36" i="65"/>
  <c r="BT37" i="65" s="1"/>
  <c r="DM28" i="65"/>
  <c r="DM39" i="65"/>
  <c r="DM36" i="65"/>
  <c r="DM37" i="65" s="1"/>
  <c r="BP39" i="65"/>
  <c r="BP28" i="65"/>
  <c r="BP36" i="65"/>
  <c r="BP37" i="65" s="1"/>
  <c r="EQ39" i="65"/>
  <c r="EQ28" i="65"/>
  <c r="EQ36" i="65"/>
  <c r="EQ37" i="65" s="1"/>
  <c r="EC28" i="65"/>
  <c r="EC36" i="65"/>
  <c r="EC37" i="65" s="1"/>
  <c r="EC40" i="65" s="1"/>
  <c r="EC39" i="65"/>
  <c r="DP36" i="65"/>
  <c r="DP37" i="65" s="1"/>
  <c r="DP28" i="65"/>
  <c r="DP39" i="65"/>
  <c r="CE39" i="65"/>
  <c r="CE28" i="65"/>
  <c r="CE36" i="65"/>
  <c r="CE37" i="65" s="1"/>
  <c r="EK28" i="65"/>
  <c r="EK36" i="65"/>
  <c r="EK37" i="65" s="1"/>
  <c r="EK39" i="65"/>
  <c r="AY36" i="65"/>
  <c r="AY37" i="65" s="1"/>
  <c r="AY39" i="65"/>
  <c r="AY28" i="65"/>
  <c r="EA36" i="65"/>
  <c r="EA37" i="65" s="1"/>
  <c r="EA40" i="65" s="1"/>
  <c r="EA39" i="65"/>
  <c r="EA28" i="65"/>
  <c r="BK36" i="65"/>
  <c r="BK37" i="65" s="1"/>
  <c r="BK40" i="65" s="1"/>
  <c r="BK28" i="65"/>
  <c r="BK39" i="65"/>
  <c r="CR28" i="65"/>
  <c r="CR39" i="65"/>
  <c r="CR36" i="65"/>
  <c r="CR37" i="65" s="1"/>
  <c r="AP28" i="65"/>
  <c r="AP36" i="65"/>
  <c r="AP39" i="65"/>
  <c r="BI39" i="65"/>
  <c r="BI36" i="65"/>
  <c r="BI37" i="65" s="1"/>
  <c r="BI28" i="65"/>
  <c r="BX28" i="65"/>
  <c r="BX36" i="65"/>
  <c r="BX37" i="65" s="1"/>
  <c r="BX39" i="65"/>
  <c r="BJ28" i="65"/>
  <c r="BJ36" i="65"/>
  <c r="BJ37" i="65" s="1"/>
  <c r="BJ39" i="65"/>
  <c r="BR28" i="65"/>
  <c r="BR39" i="65"/>
  <c r="BR36" i="65"/>
  <c r="AZ36" i="65"/>
  <c r="AZ37" i="65" s="1"/>
  <c r="AZ40" i="65" s="1"/>
  <c r="AZ39" i="65"/>
  <c r="AZ28" i="65"/>
  <c r="CV28" i="65"/>
  <c r="CV39" i="65"/>
  <c r="CV36" i="65"/>
  <c r="CV37" i="65" s="1"/>
  <c r="CV40" i="65" s="1"/>
  <c r="BV28" i="65"/>
  <c r="BV39" i="65"/>
  <c r="BV36" i="65"/>
  <c r="BV37" i="65" s="1"/>
  <c r="CP28" i="65"/>
  <c r="CP36" i="65"/>
  <c r="CP37" i="65" s="1"/>
  <c r="CP39" i="65"/>
  <c r="CU28" i="65"/>
  <c r="CU36" i="65"/>
  <c r="CU37" i="65" s="1"/>
  <c r="CU40" i="65" s="1"/>
  <c r="CU39" i="65"/>
  <c r="DH39" i="65"/>
  <c r="DH28" i="65"/>
  <c r="DH36" i="65"/>
  <c r="DH37" i="65" s="1"/>
  <c r="DH40" i="65" s="1"/>
  <c r="CC28" i="65"/>
  <c r="CC36" i="65"/>
  <c r="CC37" i="65" s="1"/>
  <c r="CC39" i="65"/>
  <c r="BA36" i="65"/>
  <c r="BA37" i="65" s="1"/>
  <c r="BA40" i="65" s="1"/>
  <c r="BA28" i="65"/>
  <c r="BA39" i="65"/>
  <c r="EB36" i="65"/>
  <c r="EB37" i="65" s="1"/>
  <c r="EB40" i="65" s="1"/>
  <c r="EB39" i="65"/>
  <c r="EB28" i="65"/>
  <c r="EM28" i="65"/>
  <c r="EM39" i="65"/>
  <c r="EM36" i="65"/>
  <c r="EM37" i="65" s="1"/>
  <c r="EM40" i="65" s="1"/>
  <c r="EI36" i="65"/>
  <c r="EI37" i="65" s="1"/>
  <c r="EI40" i="65" s="1"/>
  <c r="EI28" i="65"/>
  <c r="EI39" i="65"/>
  <c r="AR36" i="65"/>
  <c r="AR37" i="65" s="1"/>
  <c r="AR40" i="65" s="1"/>
  <c r="AR28" i="65"/>
  <c r="AR39" i="65"/>
  <c r="DJ28" i="65"/>
  <c r="DJ36" i="65"/>
  <c r="DJ37" i="65" s="1"/>
  <c r="DJ39" i="65"/>
  <c r="F41" i="65"/>
  <c r="F44" i="65" s="1"/>
  <c r="O38" i="61"/>
  <c r="M38" i="61"/>
  <c r="DB28" i="65"/>
  <c r="DB36" i="65"/>
  <c r="DB37" i="65" s="1"/>
  <c r="DB39" i="65"/>
  <c r="BW28" i="65"/>
  <c r="BW36" i="65"/>
  <c r="BW37" i="65" s="1"/>
  <c r="BW40" i="65" s="1"/>
  <c r="BW39" i="65"/>
  <c r="CI36" i="65"/>
  <c r="CI37" i="65" s="1"/>
  <c r="CI40" i="65" s="1"/>
  <c r="CI39" i="65"/>
  <c r="CI28" i="65"/>
  <c r="EU28" i="65"/>
  <c r="EU39" i="65"/>
  <c r="EU36" i="65"/>
  <c r="EU37" i="65" s="1"/>
  <c r="EU40" i="65" s="1"/>
  <c r="BE39" i="65"/>
  <c r="BE36" i="65"/>
  <c r="BE37" i="65" s="1"/>
  <c r="BE40" i="65" s="1"/>
  <c r="BE28" i="65"/>
  <c r="BH28" i="65"/>
  <c r="BH39" i="65"/>
  <c r="BH36" i="65"/>
  <c r="DA28" i="65"/>
  <c r="DA36" i="65"/>
  <c r="DA37" i="65" s="1"/>
  <c r="DA40" i="65" s="1"/>
  <c r="DA39" i="65"/>
  <c r="EE28" i="65"/>
  <c r="EE39" i="65"/>
  <c r="EE36" i="65"/>
  <c r="EE37" i="65" s="1"/>
  <c r="EE40" i="65" s="1"/>
  <c r="CM28" i="65"/>
  <c r="CM39" i="65"/>
  <c r="CM36" i="65"/>
  <c r="CM37" i="65" s="1"/>
  <c r="CM40" i="65" s="1"/>
  <c r="BZ39" i="65"/>
  <c r="BZ28" i="65"/>
  <c r="BZ36" i="65"/>
  <c r="BZ37" i="65" s="1"/>
  <c r="CN39" i="65"/>
  <c r="CN36" i="65"/>
  <c r="CN37" i="65" s="1"/>
  <c r="CN40" i="65" s="1"/>
  <c r="CN28" i="65"/>
  <c r="AT28" i="65"/>
  <c r="AT36" i="65"/>
  <c r="AT39" i="65"/>
  <c r="AX36" i="65"/>
  <c r="AX37" i="65" s="1"/>
  <c r="AX28" i="65"/>
  <c r="AX39" i="65"/>
  <c r="ER28" i="65"/>
  <c r="ER36" i="65"/>
  <c r="ER37" i="65" s="1"/>
  <c r="ER40" i="65" s="1"/>
  <c r="ER39" i="65"/>
  <c r="CB39" i="65"/>
  <c r="CB36" i="65"/>
  <c r="CB37" i="65" s="1"/>
  <c r="CB28" i="65"/>
  <c r="BO28" i="65"/>
  <c r="BO36" i="65"/>
  <c r="BO37" i="65" s="1"/>
  <c r="BO39" i="65"/>
  <c r="CL28" i="65"/>
  <c r="CL39" i="65"/>
  <c r="CL36" i="65"/>
  <c r="CL37" i="65" s="1"/>
  <c r="CL40" i="65" s="1"/>
  <c r="EH39" i="65"/>
  <c r="EH36" i="65"/>
  <c r="EH37" i="65" s="1"/>
  <c r="EH40" i="65" s="1"/>
  <c r="EH28" i="65"/>
  <c r="EW28" i="65"/>
  <c r="EW36" i="65"/>
  <c r="EW37" i="65" s="1"/>
  <c r="EW39" i="65"/>
  <c r="AL36" i="65"/>
  <c r="AL37" i="65" s="1"/>
  <c r="AL40" i="65" s="1"/>
  <c r="AL39" i="65"/>
  <c r="AL28" i="65"/>
  <c r="AU28" i="65"/>
  <c r="AU39" i="65"/>
  <c r="AU36" i="65"/>
  <c r="BF39" i="65"/>
  <c r="BF28" i="65"/>
  <c r="BF36" i="65"/>
  <c r="AO28" i="65"/>
  <c r="AO39" i="65"/>
  <c r="AO36" i="65"/>
  <c r="AO37" i="65" s="1"/>
  <c r="AO40" i="65" s="1"/>
  <c r="EF39" i="65"/>
  <c r="EF28" i="65"/>
  <c r="EF36" i="65"/>
  <c r="EF37" i="65" s="1"/>
  <c r="EF40" i="65" s="1"/>
  <c r="BD39" i="65"/>
  <c r="BD36" i="65"/>
  <c r="BD37" i="65" s="1"/>
  <c r="BD40" i="65" s="1"/>
  <c r="BD28" i="65"/>
  <c r="DD39" i="65"/>
  <c r="DD28" i="65"/>
  <c r="DD36" i="65"/>
  <c r="DD37" i="65" s="1"/>
  <c r="BN28" i="65"/>
  <c r="BN39" i="65"/>
  <c r="BN36" i="65"/>
  <c r="BN37" i="65" s="1"/>
  <c r="BN40" i="65" s="1"/>
  <c r="EP28" i="65"/>
  <c r="EP36" i="65"/>
  <c r="EP37" i="65" s="1"/>
  <c r="EP39" i="65"/>
  <c r="DI28" i="65"/>
  <c r="DI36" i="65"/>
  <c r="DI37" i="65" s="1"/>
  <c r="DI39" i="65"/>
  <c r="ED28" i="65"/>
  <c r="ED36" i="65"/>
  <c r="ED37" i="65" s="1"/>
  <c r="ED40" i="65" s="1"/>
  <c r="ED39" i="65"/>
  <c r="DE39" i="65"/>
  <c r="DE36" i="65"/>
  <c r="DE37" i="65" s="1"/>
  <c r="DE28" i="65"/>
  <c r="EN36" i="65"/>
  <c r="EN37" i="65" s="1"/>
  <c r="EN39" i="65"/>
  <c r="EN28" i="65"/>
  <c r="CS28" i="65"/>
  <c r="CS39" i="65"/>
  <c r="CS36" i="65"/>
  <c r="CS37" i="65" s="1"/>
  <c r="BS39" i="65"/>
  <c r="BS28" i="65"/>
  <c r="BS36" i="65"/>
  <c r="BS37" i="65" s="1"/>
  <c r="BS40" i="65" s="1"/>
  <c r="BB28" i="65"/>
  <c r="BB39" i="65"/>
  <c r="BB36" i="65"/>
  <c r="BB37" i="65" s="1"/>
  <c r="BB40" i="65" s="1"/>
  <c r="DK36" i="65"/>
  <c r="DK37" i="65" s="1"/>
  <c r="DK40" i="65" s="1"/>
  <c r="DK28" i="65"/>
  <c r="DK39" i="65"/>
  <c r="CY39" i="65"/>
  <c r="CY28" i="65"/>
  <c r="CY36" i="65"/>
  <c r="CY37" i="65" s="1"/>
  <c r="CY40" i="65" s="1"/>
  <c r="AV36" i="65"/>
  <c r="AV28" i="65"/>
  <c r="AV39" i="65"/>
  <c r="EJ28" i="65"/>
  <c r="EJ36" i="65"/>
  <c r="EJ37" i="65" s="1"/>
  <c r="EJ40" i="65" s="1"/>
  <c r="EJ39" i="65"/>
  <c r="DV28" i="65"/>
  <c r="DV39" i="65"/>
  <c r="DV36" i="65"/>
  <c r="DV37" i="65" s="1"/>
  <c r="DV40" i="65" s="1"/>
  <c r="DQ39" i="65"/>
  <c r="DQ36" i="65"/>
  <c r="DQ37" i="65" s="1"/>
  <c r="DQ28" i="65"/>
  <c r="EL28" i="65"/>
  <c r="EL39" i="65"/>
  <c r="EL36" i="65"/>
  <c r="EL37" i="65" s="1"/>
  <c r="EL40" i="65" s="1"/>
  <c r="DG36" i="65"/>
  <c r="DG37" i="65" s="1"/>
  <c r="DG28" i="65"/>
  <c r="DG39" i="65"/>
  <c r="BM39" i="65"/>
  <c r="BM28" i="65"/>
  <c r="BM36" i="65"/>
  <c r="BM37" i="65" s="1"/>
  <c r="DF39" i="65"/>
  <c r="DF28" i="65"/>
  <c r="DF36" i="65"/>
  <c r="DF37" i="65" s="1"/>
  <c r="BQ28" i="65"/>
  <c r="BQ36" i="65"/>
  <c r="BQ37" i="65" s="1"/>
  <c r="BQ40" i="65" s="1"/>
  <c r="BQ39" i="65"/>
  <c r="CJ36" i="65"/>
  <c r="CJ37" i="65" s="1"/>
  <c r="CJ39" i="65"/>
  <c r="CJ28" i="65"/>
  <c r="ES28" i="65"/>
  <c r="ES39" i="65"/>
  <c r="ES36" i="65"/>
  <c r="ES37" i="65" s="1"/>
  <c r="ET39" i="65"/>
  <c r="ET36" i="65"/>
  <c r="ET37" i="65" s="1"/>
  <c r="ET40" i="65" s="1"/>
  <c r="ET28" i="65"/>
  <c r="DY28" i="65"/>
  <c r="DY39" i="65"/>
  <c r="DY36" i="65"/>
  <c r="DY37" i="65" s="1"/>
  <c r="BU28" i="65"/>
  <c r="BU39" i="65"/>
  <c r="BU36" i="65"/>
  <c r="BU37" i="65" s="1"/>
  <c r="BU40" i="65" s="1"/>
  <c r="AN36" i="65"/>
  <c r="AN37" i="65" s="1"/>
  <c r="AN40" i="65" s="1"/>
  <c r="AN39" i="65"/>
  <c r="AN28" i="65"/>
  <c r="CA36" i="65"/>
  <c r="CA37" i="65" s="1"/>
  <c r="CA40" i="65" s="1"/>
  <c r="CA28" i="65"/>
  <c r="CA39" i="65"/>
  <c r="AK36" i="65"/>
  <c r="AK37" i="65" s="1"/>
  <c r="AK40" i="65" s="1"/>
  <c r="AK39" i="65"/>
  <c r="AK28" i="65"/>
  <c r="EO28" i="65"/>
  <c r="EO36" i="65"/>
  <c r="EO37" i="65" s="1"/>
  <c r="EO39" i="65"/>
  <c r="DU39" i="65"/>
  <c r="DU28" i="65"/>
  <c r="DU36" i="65"/>
  <c r="DU37" i="65" s="1"/>
  <c r="DU40" i="65" s="1"/>
  <c r="DO36" i="65"/>
  <c r="DO37" i="65" s="1"/>
  <c r="DO39" i="65"/>
  <c r="DO28" i="65"/>
  <c r="DN28" i="65"/>
  <c r="DN36" i="65"/>
  <c r="DN37" i="65" s="1"/>
  <c r="DN40" i="65" s="1"/>
  <c r="DN39" i="65"/>
  <c r="CQ28" i="65"/>
  <c r="CQ36" i="65"/>
  <c r="CQ37" i="65" s="1"/>
  <c r="CQ40" i="65" s="1"/>
  <c r="CQ39" i="65"/>
  <c r="CH28" i="65"/>
  <c r="CH36" i="65"/>
  <c r="CH37" i="65" s="1"/>
  <c r="CH39" i="65"/>
  <c r="AQ28" i="65"/>
  <c r="AQ39" i="65"/>
  <c r="AQ36" i="65"/>
  <c r="AQ37" i="65" s="1"/>
  <c r="DC36" i="65"/>
  <c r="DC37" i="65" s="1"/>
  <c r="DC40" i="65" s="1"/>
  <c r="DC39" i="65"/>
  <c r="DC28" i="65"/>
  <c r="BG39" i="65"/>
  <c r="BG36" i="65"/>
  <c r="BG37" i="65" s="1"/>
  <c r="BG28" i="65"/>
  <c r="CD28" i="65"/>
  <c r="CD39" i="65"/>
  <c r="CD36" i="65"/>
  <c r="EG36" i="65"/>
  <c r="EG37" i="65" s="1"/>
  <c r="EG40" i="65" s="1"/>
  <c r="EG28" i="65"/>
  <c r="EG39" i="65"/>
  <c r="CZ39" i="65"/>
  <c r="CZ28" i="65"/>
  <c r="CZ36" i="65"/>
  <c r="CZ37" i="65" s="1"/>
  <c r="CZ40" i="65" s="1"/>
  <c r="AS28" i="65"/>
  <c r="S24" i="61" s="1"/>
  <c r="AS36" i="65"/>
  <c r="AS37" i="65" s="1"/>
  <c r="AS40" i="65" s="1"/>
  <c r="AS39" i="65"/>
  <c r="BL36" i="65"/>
  <c r="BL37" i="65" s="1"/>
  <c r="BL28" i="65"/>
  <c r="BL39" i="65"/>
  <c r="CT39" i="65"/>
  <c r="CT36" i="65"/>
  <c r="CT37" i="65" s="1"/>
  <c r="CT28" i="65"/>
  <c r="DT36" i="65"/>
  <c r="DT37" i="65" s="1"/>
  <c r="DT40" i="65" s="1"/>
  <c r="DT39" i="65"/>
  <c r="DT28" i="65"/>
  <c r="DZ36" i="65"/>
  <c r="DZ37" i="65" s="1"/>
  <c r="DZ40" i="65" s="1"/>
  <c r="DZ28" i="65"/>
  <c r="DZ39" i="65"/>
  <c r="CO28" i="65"/>
  <c r="CO36" i="65"/>
  <c r="CO37" i="65" s="1"/>
  <c r="CO40" i="65" s="1"/>
  <c r="CO39" i="65"/>
  <c r="DR28" i="65"/>
  <c r="DR39" i="65"/>
  <c r="DR36" i="65"/>
  <c r="DR37" i="65" s="1"/>
  <c r="DR40" i="65" s="1"/>
  <c r="EV28" i="65"/>
  <c r="EV39" i="65"/>
  <c r="EV36" i="65"/>
  <c r="EV37" i="65" s="1"/>
  <c r="EV40" i="65" s="1"/>
  <c r="AW39" i="65"/>
  <c r="AW28" i="65"/>
  <c r="AW36" i="65"/>
  <c r="AW37" i="65" s="1"/>
  <c r="DL39" i="65"/>
  <c r="DL28" i="65"/>
  <c r="DL36" i="65"/>
  <c r="DL37" i="65" s="1"/>
  <c r="DL40" i="65" s="1"/>
  <c r="AJ28" i="65"/>
  <c r="AJ36" i="65"/>
  <c r="AJ37" i="65" s="1"/>
  <c r="AJ39" i="65"/>
  <c r="CX28" i="65"/>
  <c r="CX36" i="65"/>
  <c r="CX37" i="65" s="1"/>
  <c r="CX39" i="65"/>
  <c r="DS39" i="65"/>
  <c r="DS28" i="65"/>
  <c r="DS36" i="65"/>
  <c r="DS37" i="65" s="1"/>
  <c r="DS40" i="65" s="1"/>
  <c r="CW28" i="65"/>
  <c r="CW36" i="65"/>
  <c r="CW37" i="65" s="1"/>
  <c r="CW39" i="65"/>
  <c r="CG28" i="65"/>
  <c r="CG39" i="65"/>
  <c r="CG36" i="65"/>
  <c r="CG37" i="65" s="1"/>
  <c r="CG40" i="65" s="1"/>
  <c r="CF39" i="65"/>
  <c r="CF28" i="65"/>
  <c r="CF36" i="65"/>
  <c r="BC36" i="65"/>
  <c r="BC37" i="65" s="1"/>
  <c r="BC39" i="65"/>
  <c r="BC28" i="65"/>
  <c r="DX36" i="65"/>
  <c r="DX37" i="65" s="1"/>
  <c r="DX40" i="65" s="1"/>
  <c r="DX28" i="65"/>
  <c r="DX39" i="65"/>
  <c r="DW36" i="65"/>
  <c r="DW37" i="65" s="1"/>
  <c r="DW40" i="65" s="1"/>
  <c r="DW39" i="65"/>
  <c r="DW28" i="65"/>
  <c r="CK36" i="65"/>
  <c r="CK37" i="65" s="1"/>
  <c r="CK40" i="65" s="1"/>
  <c r="CK28" i="65"/>
  <c r="CK39" i="65"/>
  <c r="BY28" i="65"/>
  <c r="BY39" i="65"/>
  <c r="BY36" i="65"/>
  <c r="BY37" i="65" s="1"/>
  <c r="AM36" i="65"/>
  <c r="AM37" i="65" s="1"/>
  <c r="AM39" i="65"/>
  <c r="AM28" i="65"/>
  <c r="Q63" i="65"/>
  <c r="AB64" i="65"/>
  <c r="Q73" i="65"/>
  <c r="AC73" i="65"/>
  <c r="AC63" i="65"/>
  <c r="X63" i="65"/>
  <c r="X73" i="65"/>
  <c r="U63" i="65"/>
  <c r="U73" i="65"/>
  <c r="O63" i="65"/>
  <c r="Z64" i="65"/>
  <c r="O73" i="65"/>
  <c r="Y73" i="65"/>
  <c r="Y63" i="65"/>
  <c r="Z73" i="65"/>
  <c r="Z63" i="65"/>
  <c r="AA73" i="65"/>
  <c r="AA63" i="65"/>
  <c r="P63" i="65"/>
  <c r="AA64" i="65"/>
  <c r="P73" i="65"/>
  <c r="L73" i="65"/>
  <c r="W64" i="65"/>
  <c r="L63" i="65"/>
  <c r="S73" i="65"/>
  <c r="S63" i="65"/>
  <c r="M73" i="65"/>
  <c r="M63" i="65"/>
  <c r="X64" i="65"/>
  <c r="Y64" i="65"/>
  <c r="N63" i="65"/>
  <c r="N73" i="65"/>
  <c r="R63" i="65"/>
  <c r="R73" i="65"/>
  <c r="AC64" i="65"/>
  <c r="AB63" i="65"/>
  <c r="AB73" i="65"/>
  <c r="V73" i="65"/>
  <c r="V63" i="65"/>
  <c r="K63" i="65"/>
  <c r="V64" i="65"/>
  <c r="K73" i="65"/>
  <c r="W63" i="65"/>
  <c r="W73" i="65"/>
  <c r="T73" i="65"/>
  <c r="T63" i="65"/>
  <c r="G90" i="53" l="1"/>
  <c r="W24" i="61"/>
  <c r="Y23" i="61"/>
  <c r="Y24" i="61"/>
  <c r="AA24" i="61"/>
  <c r="W23" i="61"/>
  <c r="AU37" i="65"/>
  <c r="AU40" i="65" s="1"/>
  <c r="U23" i="61"/>
  <c r="S23" i="61"/>
  <c r="U24" i="61"/>
  <c r="AA23" i="61"/>
  <c r="EX36" i="65"/>
  <c r="EX37" i="65" s="1"/>
  <c r="EX40" i="65" s="1"/>
  <c r="AH37" i="65"/>
  <c r="AH40" i="65" s="1"/>
  <c r="S34" i="61"/>
  <c r="S35" i="61" s="1"/>
  <c r="AT37" i="65"/>
  <c r="AT40" i="65" s="1"/>
  <c r="U34" i="61"/>
  <c r="U35" i="61" s="1"/>
  <c r="CD37" i="65"/>
  <c r="CD40" i="65" s="1"/>
  <c r="AA34" i="61"/>
  <c r="AA35" i="61" s="1"/>
  <c r="W37" i="61"/>
  <c r="W26" i="61" s="1"/>
  <c r="AP37" i="65"/>
  <c r="AP40" i="65" s="1"/>
  <c r="AP41" i="65" s="1"/>
  <c r="AP44" i="65" s="1"/>
  <c r="AP55" i="65" s="1"/>
  <c r="S37" i="61"/>
  <c r="AA37" i="61"/>
  <c r="AA26" i="61" s="1"/>
  <c r="BF37" i="65"/>
  <c r="BF40" i="65" s="1"/>
  <c r="W34" i="61"/>
  <c r="W35" i="61" s="1"/>
  <c r="BR37" i="65"/>
  <c r="BR40" i="65" s="1"/>
  <c r="Y34" i="61"/>
  <c r="Y35" i="61" s="1"/>
  <c r="U37" i="61"/>
  <c r="U26" i="61" s="1"/>
  <c r="Y37" i="61"/>
  <c r="Y26" i="61" s="1"/>
  <c r="EX39" i="65"/>
  <c r="AD41" i="65"/>
  <c r="AD44" i="65" s="1"/>
  <c r="AF41" i="65"/>
  <c r="AF44" i="65" s="1"/>
  <c r="O39" i="61"/>
  <c r="AE40" i="65"/>
  <c r="AE41" i="65" s="1"/>
  <c r="AE44" i="65" s="1"/>
  <c r="AG41" i="65"/>
  <c r="AG44" i="65" s="1"/>
  <c r="EX58" i="65"/>
  <c r="EX52" i="65"/>
  <c r="EX50" i="65"/>
  <c r="EX43" i="65"/>
  <c r="AI41" i="65"/>
  <c r="AI44" i="65" s="1"/>
  <c r="AI55" i="65" s="1"/>
  <c r="M39" i="61"/>
  <c r="M91" i="53"/>
  <c r="G92" i="53"/>
  <c r="EF41" i="65"/>
  <c r="EF44" i="65" s="1"/>
  <c r="EF55" i="65" s="1"/>
  <c r="CL41" i="65"/>
  <c r="CL44" i="65" s="1"/>
  <c r="CL55" i="65" s="1"/>
  <c r="BW41" i="65"/>
  <c r="BW44" i="65" s="1"/>
  <c r="BW55" i="65" s="1"/>
  <c r="BN41" i="65"/>
  <c r="BN44" i="65" s="1"/>
  <c r="BN55" i="65" s="1"/>
  <c r="CV41" i="65"/>
  <c r="CV44" i="65" s="1"/>
  <c r="CV55" i="65" s="1"/>
  <c r="AO41" i="65"/>
  <c r="AO44" i="65" s="1"/>
  <c r="AO55" i="65" s="1"/>
  <c r="CK41" i="65"/>
  <c r="CK44" i="65" s="1"/>
  <c r="CK55" i="65" s="1"/>
  <c r="EH41" i="65"/>
  <c r="EH44" i="65" s="1"/>
  <c r="EH55" i="65" s="1"/>
  <c r="EE41" i="65"/>
  <c r="EE44" i="65" s="1"/>
  <c r="EE55" i="65" s="1"/>
  <c r="DL41" i="65"/>
  <c r="DL44" i="65" s="1"/>
  <c r="DL55" i="65" s="1"/>
  <c r="CM41" i="65"/>
  <c r="CM44" i="65" s="1"/>
  <c r="CM55" i="65" s="1"/>
  <c r="ET41" i="65"/>
  <c r="ET44" i="65" s="1"/>
  <c r="ET55" i="65" s="1"/>
  <c r="AL41" i="65"/>
  <c r="AL44" i="65" s="1"/>
  <c r="AL55" i="65" s="1"/>
  <c r="CY41" i="65"/>
  <c r="CY44" i="65" s="1"/>
  <c r="CY55" i="65" s="1"/>
  <c r="BE41" i="65"/>
  <c r="BE44" i="65" s="1"/>
  <c r="BE55" i="65" s="1"/>
  <c r="DR41" i="65"/>
  <c r="DR44" i="65" s="1"/>
  <c r="DR55" i="65" s="1"/>
  <c r="CZ41" i="65"/>
  <c r="CZ44" i="65" s="1"/>
  <c r="CZ55" i="65" s="1"/>
  <c r="DS41" i="65"/>
  <c r="DS44" i="65" s="1"/>
  <c r="DS55" i="65" s="1"/>
  <c r="BD41" i="65"/>
  <c r="BD44" i="65" s="1"/>
  <c r="BD55" i="65" s="1"/>
  <c r="BA41" i="65"/>
  <c r="BA44" i="65" s="1"/>
  <c r="BA55" i="65" s="1"/>
  <c r="CU41" i="65"/>
  <c r="CU44" i="65" s="1"/>
  <c r="CU55" i="65" s="1"/>
  <c r="DT41" i="65"/>
  <c r="DT44" i="65" s="1"/>
  <c r="DT55" i="65" s="1"/>
  <c r="AN41" i="65"/>
  <c r="AN44" i="65" s="1"/>
  <c r="AN55" i="65" s="1"/>
  <c r="DC41" i="65"/>
  <c r="DC44" i="65" s="1"/>
  <c r="DC55" i="65" s="1"/>
  <c r="CO41" i="65"/>
  <c r="CO44" i="65" s="1"/>
  <c r="CO55" i="65" s="1"/>
  <c r="DN41" i="65"/>
  <c r="DN44" i="65" s="1"/>
  <c r="DN55" i="65" s="1"/>
  <c r="EJ41" i="65"/>
  <c r="EJ44" i="65" s="1"/>
  <c r="EJ55" i="65" s="1"/>
  <c r="EM41" i="65"/>
  <c r="EM44" i="65" s="1"/>
  <c r="EM55" i="65" s="1"/>
  <c r="DW41" i="65"/>
  <c r="DW44" i="65" s="1"/>
  <c r="DW55" i="65" s="1"/>
  <c r="BK41" i="65"/>
  <c r="BK44" i="65" s="1"/>
  <c r="BK55" i="65" s="1"/>
  <c r="DX41" i="65"/>
  <c r="DX44" i="65" s="1"/>
  <c r="DX55" i="65" s="1"/>
  <c r="ER41" i="65"/>
  <c r="ER44" i="65" s="1"/>
  <c r="ER55" i="65" s="1"/>
  <c r="DA41" i="65"/>
  <c r="DA44" i="65" s="1"/>
  <c r="DA55" i="65" s="1"/>
  <c r="EG41" i="65"/>
  <c r="EG44" i="65" s="1"/>
  <c r="EG55" i="65" s="1"/>
  <c r="CQ41" i="65"/>
  <c r="CQ44" i="65" s="1"/>
  <c r="CQ55" i="65" s="1"/>
  <c r="AR41" i="65"/>
  <c r="AR44" i="65" s="1"/>
  <c r="AR55" i="65" s="1"/>
  <c r="AZ41" i="65"/>
  <c r="AZ44" i="65" s="1"/>
  <c r="AZ55" i="65" s="1"/>
  <c r="EI41" i="65"/>
  <c r="EI44" i="65" s="1"/>
  <c r="EI55" i="65" s="1"/>
  <c r="EL41" i="65"/>
  <c r="EL44" i="65" s="1"/>
  <c r="EL55" i="65" s="1"/>
  <c r="DH41" i="65"/>
  <c r="DH44" i="65" s="1"/>
  <c r="DH55" i="65" s="1"/>
  <c r="DJ40" i="65"/>
  <c r="DJ41" i="65" s="1"/>
  <c r="DJ44" i="65" s="1"/>
  <c r="DJ55" i="65" s="1"/>
  <c r="DO40" i="65"/>
  <c r="DO41" i="65" s="1"/>
  <c r="DO44" i="65" s="1"/>
  <c r="DO55" i="65" s="1"/>
  <c r="DQ40" i="65"/>
  <c r="DQ41" i="65" s="1"/>
  <c r="DQ44" i="65" s="1"/>
  <c r="DQ55" i="65" s="1"/>
  <c r="BP40" i="65"/>
  <c r="BP41" i="65" s="1"/>
  <c r="BP44" i="65" s="1"/>
  <c r="BP55" i="65" s="1"/>
  <c r="DI40" i="65"/>
  <c r="DI41" i="65" s="1"/>
  <c r="DI44" i="65" s="1"/>
  <c r="DI55" i="65" s="1"/>
  <c r="CB40" i="65"/>
  <c r="CB41" i="65" s="1"/>
  <c r="CB44" i="65" s="1"/>
  <c r="CB55" i="65" s="1"/>
  <c r="BX40" i="65"/>
  <c r="BX41" i="65" s="1"/>
  <c r="BX44" i="65" s="1"/>
  <c r="BX55" i="65" s="1"/>
  <c r="BY40" i="65"/>
  <c r="BY41" i="65" s="1"/>
  <c r="BY44" i="65" s="1"/>
  <c r="BY55" i="65" s="1"/>
  <c r="CW40" i="65"/>
  <c r="CW41" i="65" s="1"/>
  <c r="CW44" i="65" s="1"/>
  <c r="CW55" i="65" s="1"/>
  <c r="BG40" i="65"/>
  <c r="BG41" i="65" s="1"/>
  <c r="BG44" i="65" s="1"/>
  <c r="BG55" i="65" s="1"/>
  <c r="BI40" i="65"/>
  <c r="BI41" i="65" s="1"/>
  <c r="BI44" i="65" s="1"/>
  <c r="BI55" i="65" s="1"/>
  <c r="BT40" i="65"/>
  <c r="BT41" i="65" s="1"/>
  <c r="BT44" i="65" s="1"/>
  <c r="BT55" i="65" s="1"/>
  <c r="CJ40" i="65"/>
  <c r="CJ41" i="65" s="1"/>
  <c r="CJ44" i="65" s="1"/>
  <c r="CJ55" i="65" s="1"/>
  <c r="CX40" i="65"/>
  <c r="CX41" i="65" s="1"/>
  <c r="CX44" i="65" s="1"/>
  <c r="CX55" i="65" s="1"/>
  <c r="EW40" i="65"/>
  <c r="EW41" i="65" s="1"/>
  <c r="EW44" i="65" s="1"/>
  <c r="EW55" i="65" s="1"/>
  <c r="EQ40" i="65"/>
  <c r="EQ41" i="65" s="1"/>
  <c r="EQ44" i="65" s="1"/>
  <c r="EQ55" i="65" s="1"/>
  <c r="AK41" i="65"/>
  <c r="AK44" i="65" s="1"/>
  <c r="AK55" i="65" s="1"/>
  <c r="BH37" i="65"/>
  <c r="BH40" i="65" s="1"/>
  <c r="CI41" i="65"/>
  <c r="CI44" i="65" s="1"/>
  <c r="CI55" i="65" s="1"/>
  <c r="CS40" i="65"/>
  <c r="CS41" i="65" s="1"/>
  <c r="CS44" i="65" s="1"/>
  <c r="CS55" i="65" s="1"/>
  <c r="CT40" i="65"/>
  <c r="CT41" i="65" s="1"/>
  <c r="CT44" i="65" s="1"/>
  <c r="CT55" i="65" s="1"/>
  <c r="DK41" i="65"/>
  <c r="DK44" i="65" s="1"/>
  <c r="DK55" i="65" s="1"/>
  <c r="O42" i="61"/>
  <c r="K53" i="61"/>
  <c r="G100" i="53" s="1"/>
  <c r="M42" i="61"/>
  <c r="DM40" i="65"/>
  <c r="DM41" i="65" s="1"/>
  <c r="DM44" i="65" s="1"/>
  <c r="DM55" i="65" s="1"/>
  <c r="DU41" i="65"/>
  <c r="DU44" i="65" s="1"/>
  <c r="DU55" i="65" s="1"/>
  <c r="CA41" i="65"/>
  <c r="CA44" i="65" s="1"/>
  <c r="CA55" i="65" s="1"/>
  <c r="DF40" i="65"/>
  <c r="DF41" i="65" s="1"/>
  <c r="DF44" i="65" s="1"/>
  <c r="DF55" i="65" s="1"/>
  <c r="BJ40" i="65"/>
  <c r="BJ41" i="65" s="1"/>
  <c r="BJ44" i="65" s="1"/>
  <c r="BJ55" i="65" s="1"/>
  <c r="AJ40" i="65"/>
  <c r="AJ41" i="65" s="1"/>
  <c r="AJ44" i="65" s="1"/>
  <c r="AJ55" i="65" s="1"/>
  <c r="BS41" i="65"/>
  <c r="BS44" i="65" s="1"/>
  <c r="BS55" i="65" s="1"/>
  <c r="CH40" i="65"/>
  <c r="CH41" i="65" s="1"/>
  <c r="CH44" i="65" s="1"/>
  <c r="CH55" i="65" s="1"/>
  <c r="BQ41" i="65"/>
  <c r="BQ44" i="65" s="1"/>
  <c r="BQ55" i="65" s="1"/>
  <c r="DP40" i="65"/>
  <c r="DP41" i="65" s="1"/>
  <c r="DP44" i="65" s="1"/>
  <c r="DP55" i="65" s="1"/>
  <c r="CG41" i="65"/>
  <c r="CG44" i="65" s="1"/>
  <c r="CG55" i="65" s="1"/>
  <c r="EB41" i="65"/>
  <c r="EB44" i="65" s="1"/>
  <c r="EB55" i="65" s="1"/>
  <c r="AY40" i="65"/>
  <c r="AY41" i="65" s="1"/>
  <c r="AY44" i="65" s="1"/>
  <c r="AY55" i="65" s="1"/>
  <c r="EC41" i="65"/>
  <c r="EC44" i="65" s="1"/>
  <c r="EC55" i="65" s="1"/>
  <c r="AM40" i="65"/>
  <c r="AM41" i="65" s="1"/>
  <c r="AM44" i="65" s="1"/>
  <c r="AM55" i="65" s="1"/>
  <c r="ES40" i="65"/>
  <c r="ES41" i="65" s="1"/>
  <c r="ES44" i="65" s="1"/>
  <c r="ES55" i="65" s="1"/>
  <c r="BB41" i="65"/>
  <c r="BB44" i="65" s="1"/>
  <c r="BB55" i="65" s="1"/>
  <c r="DD40" i="65"/>
  <c r="DD41" i="65" s="1"/>
  <c r="DD44" i="65" s="1"/>
  <c r="DD55" i="65" s="1"/>
  <c r="AX40" i="65"/>
  <c r="AX41" i="65" s="1"/>
  <c r="AX44" i="65" s="1"/>
  <c r="AX55" i="65" s="1"/>
  <c r="CN41" i="65"/>
  <c r="CN44" i="65" s="1"/>
  <c r="CN55" i="65" s="1"/>
  <c r="CR40" i="65"/>
  <c r="CR41" i="65" s="1"/>
  <c r="CR44" i="65" s="1"/>
  <c r="CR55" i="65" s="1"/>
  <c r="EP40" i="65"/>
  <c r="EP41" i="65" s="1"/>
  <c r="EP44" i="65" s="1"/>
  <c r="EP55" i="65" s="1"/>
  <c r="DG40" i="65"/>
  <c r="DG41" i="65" s="1"/>
  <c r="DG44" i="65" s="1"/>
  <c r="DG55" i="65" s="1"/>
  <c r="BV40" i="65"/>
  <c r="BV41" i="65" s="1"/>
  <c r="BV44" i="65" s="1"/>
  <c r="BV55" i="65" s="1"/>
  <c r="EA41" i="65"/>
  <c r="EA44" i="65" s="1"/>
  <c r="EA55" i="65" s="1"/>
  <c r="BL40" i="65"/>
  <c r="BL41" i="65" s="1"/>
  <c r="BL44" i="65" s="1"/>
  <c r="BL55" i="65" s="1"/>
  <c r="EN40" i="65"/>
  <c r="EN41" i="65" s="1"/>
  <c r="EN44" i="65" s="1"/>
  <c r="EN55" i="65" s="1"/>
  <c r="BO40" i="65"/>
  <c r="BO41" i="65" s="1"/>
  <c r="BO44" i="65" s="1"/>
  <c r="BO55" i="65" s="1"/>
  <c r="DB40" i="65"/>
  <c r="DB41" i="65" s="1"/>
  <c r="DB44" i="65" s="1"/>
  <c r="DB55" i="65" s="1"/>
  <c r="EK40" i="65"/>
  <c r="EK41" i="65" s="1"/>
  <c r="EK44" i="65" s="1"/>
  <c r="EK55" i="65" s="1"/>
  <c r="BZ40" i="65"/>
  <c r="BZ41" i="65" s="1"/>
  <c r="BZ44" i="65" s="1"/>
  <c r="BZ55" i="65" s="1"/>
  <c r="DY40" i="65"/>
  <c r="DY41" i="65" s="1"/>
  <c r="DY44" i="65" s="1"/>
  <c r="DY55" i="65" s="1"/>
  <c r="ED41" i="65"/>
  <c r="ED44" i="65" s="1"/>
  <c r="ED55" i="65" s="1"/>
  <c r="CF37" i="65"/>
  <c r="AW40" i="65"/>
  <c r="AW41" i="65" s="1"/>
  <c r="AW44" i="65" s="1"/>
  <c r="AW55" i="65" s="1"/>
  <c r="EO40" i="65"/>
  <c r="EO41" i="65" s="1"/>
  <c r="EO44" i="65" s="1"/>
  <c r="EO55" i="65" s="1"/>
  <c r="BM40" i="65"/>
  <c r="BM41" i="65" s="1"/>
  <c r="BM44" i="65" s="1"/>
  <c r="BM55" i="65" s="1"/>
  <c r="DE40" i="65"/>
  <c r="DE41" i="65" s="1"/>
  <c r="DE44" i="65" s="1"/>
  <c r="DE55" i="65" s="1"/>
  <c r="BC40" i="65"/>
  <c r="BC41" i="65" s="1"/>
  <c r="BC44" i="65" s="1"/>
  <c r="BC55" i="65" s="1"/>
  <c r="EV41" i="65"/>
  <c r="EV44" i="65" s="1"/>
  <c r="EV55" i="65" s="1"/>
  <c r="DZ41" i="65"/>
  <c r="DZ44" i="65" s="1"/>
  <c r="DZ55" i="65" s="1"/>
  <c r="BU41" i="65"/>
  <c r="BU44" i="65" s="1"/>
  <c r="BU55" i="65" s="1"/>
  <c r="AV37" i="65"/>
  <c r="EU41" i="65"/>
  <c r="EU44" i="65" s="1"/>
  <c r="EU55" i="65" s="1"/>
  <c r="CC40" i="65"/>
  <c r="CC41" i="65" s="1"/>
  <c r="CC44" i="65" s="1"/>
  <c r="CC55" i="65" s="1"/>
  <c r="CP40" i="65"/>
  <c r="CP41" i="65" s="1"/>
  <c r="CP44" i="65" s="1"/>
  <c r="CP55" i="65" s="1"/>
  <c r="S26" i="61"/>
  <c r="AQ40" i="65"/>
  <c r="AQ41" i="65" s="1"/>
  <c r="AQ44" i="65" s="1"/>
  <c r="AQ55" i="65" s="1"/>
  <c r="DV41" i="65"/>
  <c r="DV44" i="65" s="1"/>
  <c r="DV55" i="65" s="1"/>
  <c r="CE40" i="65"/>
  <c r="CE41" i="65" s="1"/>
  <c r="CE44" i="65" s="1"/>
  <c r="CE55" i="65" s="1"/>
  <c r="G18" i="64"/>
  <c r="G19" i="64" s="1"/>
  <c r="G21" i="64" s="1"/>
  <c r="AS41" i="65"/>
  <c r="AS44" i="65" s="1"/>
  <c r="K89" i="53" l="1"/>
  <c r="AH41" i="65"/>
  <c r="AH44" i="65" s="1"/>
  <c r="AH55" i="65" s="1"/>
  <c r="AU41" i="65"/>
  <c r="AU44" i="65" s="1"/>
  <c r="AU55" i="65" s="1"/>
  <c r="EX41" i="65"/>
  <c r="EX44" i="65" s="1"/>
  <c r="EX55" i="65" s="1"/>
  <c r="S60" i="61"/>
  <c r="U60" i="61"/>
  <c r="W60" i="61"/>
  <c r="Y60" i="61"/>
  <c r="AA60" i="61"/>
  <c r="BR41" i="65"/>
  <c r="BR44" i="65" s="1"/>
  <c r="BR55" i="65" s="1"/>
  <c r="Y38" i="61"/>
  <c r="Y39" i="61" s="1"/>
  <c r="Y42" i="61" s="1"/>
  <c r="CD41" i="65"/>
  <c r="CD44" i="65" s="1"/>
  <c r="CD55" i="65" s="1"/>
  <c r="BF41" i="65"/>
  <c r="BF44" i="65" s="1"/>
  <c r="BF55" i="65" s="1"/>
  <c r="W38" i="61"/>
  <c r="W39" i="61" s="1"/>
  <c r="W42" i="61" s="1"/>
  <c r="F55" i="65"/>
  <c r="AC48" i="61"/>
  <c r="S48" i="61"/>
  <c r="U48" i="61"/>
  <c r="W48" i="61"/>
  <c r="Y48" i="61"/>
  <c r="AA48" i="61"/>
  <c r="AT41" i="65"/>
  <c r="AT44" i="65" s="1"/>
  <c r="AT55" i="65" s="1"/>
  <c r="K100" i="53" s="1"/>
  <c r="S50" i="61"/>
  <c r="U50" i="61"/>
  <c r="W50" i="61"/>
  <c r="Y50" i="61"/>
  <c r="AA50" i="61"/>
  <c r="S38" i="61"/>
  <c r="S39" i="61" s="1"/>
  <c r="S42" i="61" s="1"/>
  <c r="W25" i="61"/>
  <c r="U25" i="61"/>
  <c r="AA25" i="61"/>
  <c r="Y25" i="61"/>
  <c r="BH41" i="65"/>
  <c r="BH44" i="65" s="1"/>
  <c r="BH55" i="65" s="1"/>
  <c r="M53" i="61"/>
  <c r="O53" i="61"/>
  <c r="CF40" i="65"/>
  <c r="AV40" i="65"/>
  <c r="U38" i="61" s="1"/>
  <c r="G22" i="64"/>
  <c r="G23" i="64" s="1"/>
  <c r="AS55" i="65"/>
  <c r="AC53" i="61" l="1"/>
  <c r="S53" i="61"/>
  <c r="Y53" i="61"/>
  <c r="U39" i="61"/>
  <c r="U42" i="61" s="1"/>
  <c r="W53" i="61"/>
  <c r="AA38" i="61"/>
  <c r="AA39" i="61" s="1"/>
  <c r="AA42" i="61" s="1"/>
  <c r="F25" i="64"/>
  <c r="K55" i="61"/>
  <c r="G102" i="53" s="1"/>
  <c r="M89" i="53"/>
  <c r="I100" i="53"/>
  <c r="K90" i="53"/>
  <c r="AV41" i="65"/>
  <c r="AV44" i="65" s="1"/>
  <c r="AV55" i="65" s="1"/>
  <c r="U53" i="61" s="1"/>
  <c r="CF41" i="65"/>
  <c r="CF44" i="65" s="1"/>
  <c r="CF55" i="65" s="1"/>
  <c r="AA53" i="61" s="1"/>
  <c r="F57" i="65" l="1"/>
  <c r="K92" i="53"/>
  <c r="O55" i="61"/>
  <c r="M55" i="61"/>
  <c r="K56" i="61"/>
  <c r="M100" i="53" l="1"/>
  <c r="AD57" i="65"/>
  <c r="AE57" i="65"/>
  <c r="AE59" i="65" s="1"/>
  <c r="AE61" i="65" s="1"/>
  <c r="AF57" i="65"/>
  <c r="AF59" i="65" s="1"/>
  <c r="AF61" i="65" s="1"/>
  <c r="AG57" i="65"/>
  <c r="AG59" i="65" s="1"/>
  <c r="AG61" i="65" s="1"/>
  <c r="AI57" i="65"/>
  <c r="AI59" i="65" s="1"/>
  <c r="AI61" i="65" s="1"/>
  <c r="AH57" i="65"/>
  <c r="M56" i="61"/>
  <c r="O56" i="61"/>
  <c r="K58" i="61"/>
  <c r="AT57" i="65"/>
  <c r="BF57" i="65"/>
  <c r="BR57" i="65"/>
  <c r="CD57" i="65"/>
  <c r="CP57" i="65"/>
  <c r="CP59" i="65" s="1"/>
  <c r="CP61" i="65" s="1"/>
  <c r="DB57" i="65"/>
  <c r="DB59" i="65" s="1"/>
  <c r="DB61" i="65" s="1"/>
  <c r="DN57" i="65"/>
  <c r="DN59" i="65" s="1"/>
  <c r="DN61" i="65" s="1"/>
  <c r="DZ57" i="65"/>
  <c r="DZ59" i="65" s="1"/>
  <c r="DZ61" i="65" s="1"/>
  <c r="EL57" i="65"/>
  <c r="EL59" i="65" s="1"/>
  <c r="EL61" i="65" s="1"/>
  <c r="EX57" i="65"/>
  <c r="AN57" i="65"/>
  <c r="AN59" i="65" s="1"/>
  <c r="AN61" i="65" s="1"/>
  <c r="BA57" i="65"/>
  <c r="BA59" i="65" s="1"/>
  <c r="BA61" i="65" s="1"/>
  <c r="AS57" i="65"/>
  <c r="BG57" i="65"/>
  <c r="BG59" i="65" s="1"/>
  <c r="BG61" i="65" s="1"/>
  <c r="BT57" i="65"/>
  <c r="CG57" i="65"/>
  <c r="CG59" i="65" s="1"/>
  <c r="CG61" i="65" s="1"/>
  <c r="CT57" i="65"/>
  <c r="CT59" i="65" s="1"/>
  <c r="CT61" i="65" s="1"/>
  <c r="DG57" i="65"/>
  <c r="DG59" i="65" s="1"/>
  <c r="DG61" i="65" s="1"/>
  <c r="DT57" i="65"/>
  <c r="DT59" i="65" s="1"/>
  <c r="DT61" i="65" s="1"/>
  <c r="EG57" i="65"/>
  <c r="EG59" i="65" s="1"/>
  <c r="EG61" i="65" s="1"/>
  <c r="ET57" i="65"/>
  <c r="ET59" i="65" s="1"/>
  <c r="ET61" i="65" s="1"/>
  <c r="AU57" i="65"/>
  <c r="BJ57" i="65"/>
  <c r="BJ59" i="65" s="1"/>
  <c r="BJ61" i="65" s="1"/>
  <c r="BX57" i="65"/>
  <c r="BX59" i="65" s="1"/>
  <c r="BX61" i="65" s="1"/>
  <c r="CL57" i="65"/>
  <c r="CL59" i="65" s="1"/>
  <c r="CL61" i="65" s="1"/>
  <c r="CZ57" i="65"/>
  <c r="CZ59" i="65" s="1"/>
  <c r="CZ61" i="65" s="1"/>
  <c r="DO57" i="65"/>
  <c r="DO59" i="65" s="1"/>
  <c r="DO61" i="65" s="1"/>
  <c r="EC57" i="65"/>
  <c r="EC59" i="65" s="1"/>
  <c r="EC61" i="65" s="1"/>
  <c r="EQ57" i="65"/>
  <c r="EQ59" i="65" s="1"/>
  <c r="EQ61" i="65" s="1"/>
  <c r="AV57" i="65"/>
  <c r="BL57" i="65"/>
  <c r="BL59" i="65" s="1"/>
  <c r="BL61" i="65" s="1"/>
  <c r="CA57" i="65"/>
  <c r="CA59" i="65" s="1"/>
  <c r="CA61" i="65" s="1"/>
  <c r="CQ57" i="65"/>
  <c r="CQ59" i="65" s="1"/>
  <c r="CQ61" i="65" s="1"/>
  <c r="DF57" i="65"/>
  <c r="DF59" i="65" s="1"/>
  <c r="DF61" i="65" s="1"/>
  <c r="DV57" i="65"/>
  <c r="DV59" i="65" s="1"/>
  <c r="DV61" i="65" s="1"/>
  <c r="EK57" i="65"/>
  <c r="EK59" i="65" s="1"/>
  <c r="EK61" i="65" s="1"/>
  <c r="AW57" i="65"/>
  <c r="AW59" i="65" s="1"/>
  <c r="AW61" i="65" s="1"/>
  <c r="BM57" i="65"/>
  <c r="BM59" i="65" s="1"/>
  <c r="BM61" i="65" s="1"/>
  <c r="CB57" i="65"/>
  <c r="CB59" i="65" s="1"/>
  <c r="CB61" i="65" s="1"/>
  <c r="CR57" i="65"/>
  <c r="CR59" i="65" s="1"/>
  <c r="CR61" i="65" s="1"/>
  <c r="DH57" i="65"/>
  <c r="DH59" i="65" s="1"/>
  <c r="DH61" i="65" s="1"/>
  <c r="DW57" i="65"/>
  <c r="DW59" i="65" s="1"/>
  <c r="DW61" i="65" s="1"/>
  <c r="EM57" i="65"/>
  <c r="EM59" i="65" s="1"/>
  <c r="EM61" i="65" s="1"/>
  <c r="AX57" i="65"/>
  <c r="AX59" i="65" s="1"/>
  <c r="AX61" i="65" s="1"/>
  <c r="BN57" i="65"/>
  <c r="BN59" i="65" s="1"/>
  <c r="BN61" i="65" s="1"/>
  <c r="CC57" i="65"/>
  <c r="CC59" i="65" s="1"/>
  <c r="CC61" i="65" s="1"/>
  <c r="CS57" i="65"/>
  <c r="CS59" i="65" s="1"/>
  <c r="CS61" i="65" s="1"/>
  <c r="DI57" i="65"/>
  <c r="DI59" i="65" s="1"/>
  <c r="DI61" i="65" s="1"/>
  <c r="DX57" i="65"/>
  <c r="DX59" i="65" s="1"/>
  <c r="DX61" i="65" s="1"/>
  <c r="EN57" i="65"/>
  <c r="EN59" i="65" s="1"/>
  <c r="EN61" i="65" s="1"/>
  <c r="AO57" i="65"/>
  <c r="AO59" i="65" s="1"/>
  <c r="AO61" i="65" s="1"/>
  <c r="BK57" i="65"/>
  <c r="BK59" i="65" s="1"/>
  <c r="BK61" i="65" s="1"/>
  <c r="CH57" i="65"/>
  <c r="CH59" i="65" s="1"/>
  <c r="CH61" i="65" s="1"/>
  <c r="DA57" i="65"/>
  <c r="DA59" i="65" s="1"/>
  <c r="DA61" i="65" s="1"/>
  <c r="DU57" i="65"/>
  <c r="DU59" i="65" s="1"/>
  <c r="DU61" i="65" s="1"/>
  <c r="ER57" i="65"/>
  <c r="ER59" i="65" s="1"/>
  <c r="ER61" i="65" s="1"/>
  <c r="AP57" i="65"/>
  <c r="BO57" i="65"/>
  <c r="BO59" i="65" s="1"/>
  <c r="BO61" i="65" s="1"/>
  <c r="CI57" i="65"/>
  <c r="CI59" i="65" s="1"/>
  <c r="CI61" i="65" s="1"/>
  <c r="DC57" i="65"/>
  <c r="DC59" i="65" s="1"/>
  <c r="DC61" i="65" s="1"/>
  <c r="DY57" i="65"/>
  <c r="DY59" i="65" s="1"/>
  <c r="DY61" i="65" s="1"/>
  <c r="ES57" i="65"/>
  <c r="ES59" i="65" s="1"/>
  <c r="ES61" i="65" s="1"/>
  <c r="AQ57" i="65"/>
  <c r="AQ59" i="65" s="1"/>
  <c r="AQ61" i="65" s="1"/>
  <c r="BP57" i="65"/>
  <c r="BP59" i="65" s="1"/>
  <c r="BP61" i="65" s="1"/>
  <c r="CJ57" i="65"/>
  <c r="CJ59" i="65" s="1"/>
  <c r="CJ61" i="65" s="1"/>
  <c r="DD57" i="65"/>
  <c r="DD59" i="65" s="1"/>
  <c r="DD61" i="65" s="1"/>
  <c r="EA57" i="65"/>
  <c r="EA59" i="65" s="1"/>
  <c r="EA61" i="65" s="1"/>
  <c r="EU57" i="65"/>
  <c r="EU59" i="65" s="1"/>
  <c r="EU61" i="65" s="1"/>
  <c r="AR57" i="65"/>
  <c r="AR59" i="65" s="1"/>
  <c r="AR61" i="65" s="1"/>
  <c r="BQ57" i="65"/>
  <c r="BQ59" i="65" s="1"/>
  <c r="BQ61" i="65" s="1"/>
  <c r="CK57" i="65"/>
  <c r="CK59" i="65" s="1"/>
  <c r="CK61" i="65" s="1"/>
  <c r="DE57" i="65"/>
  <c r="DE59" i="65" s="1"/>
  <c r="DE61" i="65" s="1"/>
  <c r="EB57" i="65"/>
  <c r="EB59" i="65" s="1"/>
  <c r="EB61" i="65" s="1"/>
  <c r="EV57" i="65"/>
  <c r="EV59" i="65" s="1"/>
  <c r="EV61" i="65" s="1"/>
  <c r="AZ57" i="65"/>
  <c r="AZ59" i="65" s="1"/>
  <c r="AZ61" i="65" s="1"/>
  <c r="BU57" i="65"/>
  <c r="BU59" i="65" s="1"/>
  <c r="BU61" i="65" s="1"/>
  <c r="CN57" i="65"/>
  <c r="CN59" i="65" s="1"/>
  <c r="CN61" i="65" s="1"/>
  <c r="DK57" i="65"/>
  <c r="DK59" i="65" s="1"/>
  <c r="DK61" i="65" s="1"/>
  <c r="EE57" i="65"/>
  <c r="EE59" i="65" s="1"/>
  <c r="EE61" i="65" s="1"/>
  <c r="AY57" i="65"/>
  <c r="AY59" i="65" s="1"/>
  <c r="AY61" i="65" s="1"/>
  <c r="CE57" i="65"/>
  <c r="CE59" i="65" s="1"/>
  <c r="CE61" i="65" s="1"/>
  <c r="DP57" i="65"/>
  <c r="DP59" i="65" s="1"/>
  <c r="DP61" i="65" s="1"/>
  <c r="BB57" i="65"/>
  <c r="BB59" i="65" s="1"/>
  <c r="BB61" i="65" s="1"/>
  <c r="CF57" i="65"/>
  <c r="DQ57" i="65"/>
  <c r="DQ59" i="65" s="1"/>
  <c r="DQ61" i="65" s="1"/>
  <c r="BC57" i="65"/>
  <c r="BC59" i="65" s="1"/>
  <c r="BC61" i="65" s="1"/>
  <c r="CM57" i="65"/>
  <c r="CM59" i="65" s="1"/>
  <c r="CM61" i="65" s="1"/>
  <c r="DR57" i="65"/>
  <c r="DR59" i="65" s="1"/>
  <c r="DR61" i="65" s="1"/>
  <c r="BD57" i="65"/>
  <c r="BD59" i="65" s="1"/>
  <c r="BD61" i="65" s="1"/>
  <c r="CO57" i="65"/>
  <c r="CO59" i="65" s="1"/>
  <c r="CO61" i="65" s="1"/>
  <c r="DS57" i="65"/>
  <c r="DS59" i="65" s="1"/>
  <c r="DS61" i="65" s="1"/>
  <c r="BH57" i="65"/>
  <c r="CV57" i="65"/>
  <c r="CV59" i="65" s="1"/>
  <c r="CV61" i="65" s="1"/>
  <c r="EF57" i="65"/>
  <c r="EF59" i="65" s="1"/>
  <c r="EF61" i="65" s="1"/>
  <c r="BY57" i="65"/>
  <c r="BY59" i="65" s="1"/>
  <c r="BY61" i="65" s="1"/>
  <c r="EJ57" i="65"/>
  <c r="EJ59" i="65" s="1"/>
  <c r="EJ61" i="65" s="1"/>
  <c r="BZ57" i="65"/>
  <c r="BZ59" i="65" s="1"/>
  <c r="BZ61" i="65" s="1"/>
  <c r="EO57" i="65"/>
  <c r="EO59" i="65" s="1"/>
  <c r="EO61" i="65" s="1"/>
  <c r="CU57" i="65"/>
  <c r="CU59" i="65" s="1"/>
  <c r="CU61" i="65" s="1"/>
  <c r="EP57" i="65"/>
  <c r="EP59" i="65" s="1"/>
  <c r="EP61" i="65" s="1"/>
  <c r="AJ57" i="65"/>
  <c r="CW57" i="65"/>
  <c r="CW59" i="65" s="1"/>
  <c r="CW61" i="65" s="1"/>
  <c r="EW57" i="65"/>
  <c r="EW59" i="65" s="1"/>
  <c r="EW61" i="65" s="1"/>
  <c r="AK57" i="65"/>
  <c r="AK59" i="65" s="1"/>
  <c r="AK61" i="65" s="1"/>
  <c r="CX57" i="65"/>
  <c r="CX59" i="65" s="1"/>
  <c r="CX61" i="65" s="1"/>
  <c r="AM57" i="65"/>
  <c r="AM59" i="65" s="1"/>
  <c r="AM61" i="65" s="1"/>
  <c r="EI57" i="65"/>
  <c r="EI59" i="65" s="1"/>
  <c r="EI61" i="65" s="1"/>
  <c r="BE57" i="65"/>
  <c r="BE59" i="65" s="1"/>
  <c r="BE61" i="65" s="1"/>
  <c r="BI57" i="65"/>
  <c r="BI59" i="65" s="1"/>
  <c r="BI61" i="65" s="1"/>
  <c r="BS57" i="65"/>
  <c r="BS59" i="65" s="1"/>
  <c r="BS61" i="65" s="1"/>
  <c r="BV57" i="65"/>
  <c r="BV59" i="65" s="1"/>
  <c r="BV61" i="65" s="1"/>
  <c r="BW57" i="65"/>
  <c r="BW59" i="65" s="1"/>
  <c r="BW61" i="65" s="1"/>
  <c r="AL57" i="65"/>
  <c r="AL59" i="65" s="1"/>
  <c r="AL61" i="65" s="1"/>
  <c r="CY57" i="65"/>
  <c r="CY59" i="65" s="1"/>
  <c r="CY61" i="65" s="1"/>
  <c r="DL57" i="65"/>
  <c r="DL59" i="65" s="1"/>
  <c r="DL61" i="65" s="1"/>
  <c r="DJ57" i="65"/>
  <c r="DJ59" i="65" s="1"/>
  <c r="DJ61" i="65" s="1"/>
  <c r="DM57" i="65"/>
  <c r="DM59" i="65" s="1"/>
  <c r="DM61" i="65" s="1"/>
  <c r="ED57" i="65"/>
  <c r="ED59" i="65" s="1"/>
  <c r="ED61" i="65" s="1"/>
  <c r="EH57" i="65"/>
  <c r="EH59" i="65" s="1"/>
  <c r="EH61" i="65" s="1"/>
  <c r="F59" i="65"/>
  <c r="F61" i="65" s="1"/>
  <c r="I102" i="53"/>
  <c r="G104" i="53"/>
  <c r="AU59" i="65" l="1"/>
  <c r="AU61" i="65" s="1"/>
  <c r="AU73" i="65" s="1"/>
  <c r="K102" i="53"/>
  <c r="T10" i="60"/>
  <c r="AH59" i="65"/>
  <c r="AH61" i="65" s="1"/>
  <c r="AH63" i="65" s="1"/>
  <c r="S55" i="61"/>
  <c r="S56" i="61" s="1"/>
  <c r="S58" i="61" s="1"/>
  <c r="S62" i="61" s="1"/>
  <c r="S27" i="61" s="1"/>
  <c r="CD59" i="65"/>
  <c r="CD61" i="65" s="1"/>
  <c r="AA55" i="61"/>
  <c r="AA56" i="61" s="1"/>
  <c r="AA58" i="61" s="1"/>
  <c r="AA62" i="61" s="1"/>
  <c r="BR59" i="65"/>
  <c r="BR61" i="65" s="1"/>
  <c r="BR73" i="65" s="1"/>
  <c r="BR75" i="65" s="1"/>
  <c r="BR87" i="65" s="1"/>
  <c r="Y55" i="61"/>
  <c r="Y56" i="61" s="1"/>
  <c r="Y58" i="61" s="1"/>
  <c r="Y62" i="61" s="1"/>
  <c r="EX59" i="65"/>
  <c r="EX61" i="65" s="1"/>
  <c r="EX64" i="65" s="1"/>
  <c r="AC55" i="61"/>
  <c r="BF59" i="65"/>
  <c r="BF61" i="65" s="1"/>
  <c r="BF63" i="65" s="1"/>
  <c r="W55" i="61"/>
  <c r="W56" i="61" s="1"/>
  <c r="W58" i="61" s="1"/>
  <c r="W62" i="61" s="1"/>
  <c r="AP59" i="65"/>
  <c r="AP61" i="65" s="1"/>
  <c r="AP63" i="65" s="1"/>
  <c r="V10" i="60"/>
  <c r="AT59" i="65"/>
  <c r="AT61" i="65" s="1"/>
  <c r="AT63" i="65" s="1"/>
  <c r="U55" i="61"/>
  <c r="U56" i="61" s="1"/>
  <c r="U58" i="61" s="1"/>
  <c r="U62" i="61" s="1"/>
  <c r="AD59" i="65"/>
  <c r="AD61" i="65" s="1"/>
  <c r="AF64" i="65" s="1"/>
  <c r="AG73" i="65"/>
  <c r="AG63" i="65"/>
  <c r="AF73" i="65"/>
  <c r="AF63" i="65"/>
  <c r="AE63" i="65"/>
  <c r="AE73" i="65"/>
  <c r="AI63" i="65"/>
  <c r="AI73" i="65"/>
  <c r="AR73" i="65"/>
  <c r="AR63" i="65"/>
  <c r="EL63" i="65"/>
  <c r="EW64" i="65"/>
  <c r="EL73" i="65"/>
  <c r="EL75" i="65" s="1"/>
  <c r="EL87" i="65" s="1"/>
  <c r="EU63" i="65"/>
  <c r="EU73" i="65"/>
  <c r="EU75" i="65" s="1"/>
  <c r="EU87" i="65" s="1"/>
  <c r="DZ63" i="65"/>
  <c r="EK64" i="65"/>
  <c r="DZ73" i="65"/>
  <c r="DZ75" i="65" s="1"/>
  <c r="DZ87" i="65" s="1"/>
  <c r="DS73" i="65"/>
  <c r="DS75" i="65" s="1"/>
  <c r="DS87" i="65" s="1"/>
  <c r="DS63" i="65"/>
  <c r="ED64" i="65"/>
  <c r="EM63" i="65"/>
  <c r="EM73" i="65"/>
  <c r="EM75" i="65" s="1"/>
  <c r="EM87" i="65" s="1"/>
  <c r="CY63" i="65"/>
  <c r="DJ64" i="65"/>
  <c r="CY73" i="65"/>
  <c r="CY75" i="65" s="1"/>
  <c r="CY87" i="65" s="1"/>
  <c r="DW73" i="65"/>
  <c r="DW75" i="65" s="1"/>
  <c r="DW87" i="65" s="1"/>
  <c r="EH64" i="65"/>
  <c r="DW63" i="65"/>
  <c r="AL63" i="65"/>
  <c r="AL73" i="65"/>
  <c r="BD73" i="65"/>
  <c r="BD75" i="65" s="1"/>
  <c r="BD87" i="65" s="1"/>
  <c r="BD63" i="65"/>
  <c r="CN73" i="65"/>
  <c r="CN75" i="65" s="1"/>
  <c r="CN87" i="65" s="1"/>
  <c r="CN63" i="65"/>
  <c r="CY64" i="65"/>
  <c r="CJ63" i="65"/>
  <c r="CU64" i="65"/>
  <c r="CJ73" i="65"/>
  <c r="CJ75" i="65" s="1"/>
  <c r="CJ87" i="65" s="1"/>
  <c r="CH63" i="65"/>
  <c r="CS64" i="65"/>
  <c r="CH73" i="65"/>
  <c r="CH75" i="65" s="1"/>
  <c r="CH87" i="65" s="1"/>
  <c r="DH63" i="65"/>
  <c r="DS64" i="65"/>
  <c r="DH73" i="65"/>
  <c r="DH75" i="65" s="1"/>
  <c r="DH87" i="65" s="1"/>
  <c r="EQ73" i="65"/>
  <c r="EQ75" i="65" s="1"/>
  <c r="EQ87" i="65" s="1"/>
  <c r="EQ63" i="65"/>
  <c r="CT73" i="65"/>
  <c r="CT75" i="65" s="1"/>
  <c r="CT87" i="65" s="1"/>
  <c r="DE64" i="65"/>
  <c r="CT63" i="65"/>
  <c r="CP63" i="65"/>
  <c r="DA64" i="65"/>
  <c r="CP73" i="65"/>
  <c r="CP75" i="65" s="1"/>
  <c r="CP87" i="65" s="1"/>
  <c r="BW63" i="65"/>
  <c r="BW73" i="65"/>
  <c r="BW75" i="65" s="1"/>
  <c r="BW87" i="65" s="1"/>
  <c r="EP63" i="65"/>
  <c r="EP73" i="65"/>
  <c r="EP75" i="65" s="1"/>
  <c r="EP87" i="65" s="1"/>
  <c r="EC64" i="65"/>
  <c r="DR63" i="65"/>
  <c r="DR73" i="65"/>
  <c r="DR75" i="65" s="1"/>
  <c r="DR87" i="65" s="1"/>
  <c r="BU63" i="65"/>
  <c r="BU73" i="65"/>
  <c r="BU75" i="65" s="1"/>
  <c r="BU87" i="65" s="1"/>
  <c r="BP73" i="65"/>
  <c r="BP75" i="65" s="1"/>
  <c r="BP87" i="65" s="1"/>
  <c r="BP63" i="65"/>
  <c r="BK63" i="65"/>
  <c r="BK73" i="65"/>
  <c r="BK75" i="65" s="1"/>
  <c r="BK87" i="65" s="1"/>
  <c r="CR63" i="65"/>
  <c r="DC64" i="65"/>
  <c r="CR73" i="65"/>
  <c r="CR75" i="65" s="1"/>
  <c r="CR87" i="65" s="1"/>
  <c r="EN64" i="65"/>
  <c r="EC63" i="65"/>
  <c r="EC73" i="65"/>
  <c r="EC75" i="65" s="1"/>
  <c r="EC87" i="65" s="1"/>
  <c r="CG73" i="65"/>
  <c r="CG75" i="65" s="1"/>
  <c r="CG87" i="65" s="1"/>
  <c r="CR64" i="65"/>
  <c r="CG63" i="65"/>
  <c r="CD73" i="65"/>
  <c r="CD75" i="65" s="1"/>
  <c r="CD87" i="65" s="1"/>
  <c r="CD63" i="65"/>
  <c r="DM63" i="65"/>
  <c r="DX64" i="65"/>
  <c r="DM73" i="65"/>
  <c r="DM75" i="65" s="1"/>
  <c r="DM87" i="65" s="1"/>
  <c r="CQ63" i="65"/>
  <c r="DB64" i="65"/>
  <c r="CQ73" i="65"/>
  <c r="CQ75" i="65" s="1"/>
  <c r="CQ87" i="65" s="1"/>
  <c r="AX63" i="65"/>
  <c r="AX73" i="65"/>
  <c r="AX75" i="65" s="1"/>
  <c r="AX87" i="65" s="1"/>
  <c r="DN63" i="65"/>
  <c r="DN73" i="65"/>
  <c r="DN75" i="65" s="1"/>
  <c r="DN87" i="65" s="1"/>
  <c r="DY64" i="65"/>
  <c r="DG73" i="65"/>
  <c r="DG75" i="65" s="1"/>
  <c r="DG87" i="65" s="1"/>
  <c r="DG63" i="65"/>
  <c r="DR64" i="65"/>
  <c r="AQ73" i="65"/>
  <c r="AQ63" i="65"/>
  <c r="I104" i="53"/>
  <c r="ES73" i="65"/>
  <c r="ES75" i="65" s="1"/>
  <c r="ES87" i="65" s="1"/>
  <c r="ES63" i="65"/>
  <c r="EN63" i="65"/>
  <c r="EN73" i="65"/>
  <c r="EN75" i="65" s="1"/>
  <c r="EN87" i="65" s="1"/>
  <c r="BM73" i="65"/>
  <c r="BM75" i="65" s="1"/>
  <c r="BM87" i="65" s="1"/>
  <c r="BM63" i="65"/>
  <c r="CZ73" i="65"/>
  <c r="CZ75" i="65" s="1"/>
  <c r="CZ87" i="65" s="1"/>
  <c r="CZ63" i="65"/>
  <c r="DK64" i="65"/>
  <c r="BG73" i="65"/>
  <c r="BG75" i="65" s="1"/>
  <c r="BG87" i="65" s="1"/>
  <c r="BG63" i="65"/>
  <c r="BN63" i="65"/>
  <c r="BN73" i="65"/>
  <c r="BN75" i="65" s="1"/>
  <c r="BN87" i="65" s="1"/>
  <c r="BH59" i="65"/>
  <c r="BH61" i="65" s="1"/>
  <c r="EW73" i="65"/>
  <c r="EW75" i="65" s="1"/>
  <c r="EW87" i="65" s="1"/>
  <c r="EW63" i="65"/>
  <c r="BL63" i="65"/>
  <c r="BL73" i="65"/>
  <c r="BL75" i="65" s="1"/>
  <c r="BL87" i="65" s="1"/>
  <c r="DA73" i="65"/>
  <c r="DA75" i="65" s="1"/>
  <c r="DA87" i="65" s="1"/>
  <c r="DL64" i="65"/>
  <c r="DA63" i="65"/>
  <c r="CM63" i="65"/>
  <c r="CX64" i="65"/>
  <c r="CM73" i="65"/>
  <c r="CM75" i="65" s="1"/>
  <c r="CM87" i="65" s="1"/>
  <c r="DQ73" i="65"/>
  <c r="DQ75" i="65" s="1"/>
  <c r="DQ87" i="65" s="1"/>
  <c r="DQ63" i="65"/>
  <c r="EB64" i="65"/>
  <c r="DY63" i="65"/>
  <c r="EJ64" i="65"/>
  <c r="DY73" i="65"/>
  <c r="DY75" i="65" s="1"/>
  <c r="DY87" i="65" s="1"/>
  <c r="EI64" i="65"/>
  <c r="DX63" i="65"/>
  <c r="DX73" i="65"/>
  <c r="DX75" i="65" s="1"/>
  <c r="DX87" i="65" s="1"/>
  <c r="AW63" i="65"/>
  <c r="AW73" i="65"/>
  <c r="AW75" i="65" s="1"/>
  <c r="AW87" i="65" s="1"/>
  <c r="CL63" i="65"/>
  <c r="CW64" i="65"/>
  <c r="CL73" i="65"/>
  <c r="CL75" i="65" s="1"/>
  <c r="CL87" i="65" s="1"/>
  <c r="AS59" i="65"/>
  <c r="AS61" i="65" s="1"/>
  <c r="ET63" i="65"/>
  <c r="ET73" i="65"/>
  <c r="ET75" i="65" s="1"/>
  <c r="ET87" i="65" s="1"/>
  <c r="CA63" i="65"/>
  <c r="CA73" i="65"/>
  <c r="CA75" i="65" s="1"/>
  <c r="CA87" i="65" s="1"/>
  <c r="EA63" i="65"/>
  <c r="EL64" i="65"/>
  <c r="EA73" i="65"/>
  <c r="EA75" i="65" s="1"/>
  <c r="EA87" i="65" s="1"/>
  <c r="CO63" i="65"/>
  <c r="CO73" i="65"/>
  <c r="CO75" i="65" s="1"/>
  <c r="CO87" i="65" s="1"/>
  <c r="CZ64" i="65"/>
  <c r="AV59" i="65"/>
  <c r="AV61" i="65" s="1"/>
  <c r="AJ59" i="65"/>
  <c r="AJ61" i="65" s="1"/>
  <c r="CB73" i="65"/>
  <c r="CB75" i="65" s="1"/>
  <c r="CB87" i="65" s="1"/>
  <c r="CB63" i="65"/>
  <c r="BC73" i="65"/>
  <c r="BC75" i="65" s="1"/>
  <c r="BC87" i="65" s="1"/>
  <c r="BC63" i="65"/>
  <c r="BI63" i="65"/>
  <c r="BI73" i="65"/>
  <c r="BI75" i="65" s="1"/>
  <c r="BI87" i="65" s="1"/>
  <c r="CF59" i="65"/>
  <c r="CF61" i="65" s="1"/>
  <c r="EV64" i="65"/>
  <c r="EK73" i="65"/>
  <c r="EK75" i="65" s="1"/>
  <c r="EK87" i="65" s="1"/>
  <c r="EK63" i="65"/>
  <c r="BX63" i="65"/>
  <c r="BX73" i="65"/>
  <c r="BX75" i="65" s="1"/>
  <c r="BX87" i="65" s="1"/>
  <c r="BA63" i="65"/>
  <c r="BA73" i="65"/>
  <c r="BA75" i="65" s="1"/>
  <c r="BA87" i="65" s="1"/>
  <c r="M58" i="61"/>
  <c r="O58" i="61"/>
  <c r="K62" i="61"/>
  <c r="G105" i="53" s="1"/>
  <c r="CV63" i="65"/>
  <c r="DG64" i="65"/>
  <c r="CV73" i="65"/>
  <c r="CV75" i="65" s="1"/>
  <c r="CV87" i="65" s="1"/>
  <c r="AK63" i="65"/>
  <c r="AK73" i="65"/>
  <c r="ER64" i="65"/>
  <c r="EG73" i="65"/>
  <c r="EG75" i="65" s="1"/>
  <c r="EG87" i="65" s="1"/>
  <c r="EG63" i="65"/>
  <c r="EF64" i="65"/>
  <c r="DU73" i="65"/>
  <c r="DU75" i="65" s="1"/>
  <c r="DU87" i="65" s="1"/>
  <c r="DU63" i="65"/>
  <c r="DK63" i="65"/>
  <c r="DV64" i="65"/>
  <c r="DK73" i="65"/>
  <c r="DK75" i="65" s="1"/>
  <c r="DK87" i="65" s="1"/>
  <c r="BV63" i="65"/>
  <c r="BV73" i="65"/>
  <c r="BV75" i="65" s="1"/>
  <c r="BV87" i="65" s="1"/>
  <c r="DO73" i="65"/>
  <c r="DO75" i="65" s="1"/>
  <c r="DO87" i="65" s="1"/>
  <c r="DZ64" i="65"/>
  <c r="DO63" i="65"/>
  <c r="BS63" i="65"/>
  <c r="BS73" i="65"/>
  <c r="BS75" i="65" s="1"/>
  <c r="BS87" i="65" s="1"/>
  <c r="BZ63" i="65"/>
  <c r="BZ73" i="65"/>
  <c r="BZ75" i="65" s="1"/>
  <c r="BZ87" i="65" s="1"/>
  <c r="DC73" i="65"/>
  <c r="DC75" i="65" s="1"/>
  <c r="DC87" i="65" s="1"/>
  <c r="DN64" i="65"/>
  <c r="DC63" i="65"/>
  <c r="DD64" i="65"/>
  <c r="CS63" i="65"/>
  <c r="CS73" i="65"/>
  <c r="CS75" i="65" s="1"/>
  <c r="CS87" i="65" s="1"/>
  <c r="CX63" i="65"/>
  <c r="CX73" i="65"/>
  <c r="CX75" i="65" s="1"/>
  <c r="CX87" i="65" s="1"/>
  <c r="DI64" i="65"/>
  <c r="CE63" i="65"/>
  <c r="CE73" i="65"/>
  <c r="CE75" i="65" s="1"/>
  <c r="CE87" i="65" s="1"/>
  <c r="DU64" i="65"/>
  <c r="DJ63" i="65"/>
  <c r="DJ73" i="65"/>
  <c r="DJ75" i="65" s="1"/>
  <c r="DJ87" i="65" s="1"/>
  <c r="AY63" i="65"/>
  <c r="AY73" i="65"/>
  <c r="AY75" i="65" s="1"/>
  <c r="AY87" i="65" s="1"/>
  <c r="ER63" i="65"/>
  <c r="ER73" i="65"/>
  <c r="ER75" i="65" s="1"/>
  <c r="ER87" i="65" s="1"/>
  <c r="DL73" i="65"/>
  <c r="DL75" i="65" s="1"/>
  <c r="DL87" i="65" s="1"/>
  <c r="DL63" i="65"/>
  <c r="DW64" i="65"/>
  <c r="EP64" i="65"/>
  <c r="EE63" i="65"/>
  <c r="EE73" i="65"/>
  <c r="EE75" i="65" s="1"/>
  <c r="EE87" i="65" s="1"/>
  <c r="DT63" i="65"/>
  <c r="EE64" i="65"/>
  <c r="DT73" i="65"/>
  <c r="DT75" i="65" s="1"/>
  <c r="DT87" i="65" s="1"/>
  <c r="CW63" i="65"/>
  <c r="DH64" i="65"/>
  <c r="CW73" i="65"/>
  <c r="CW75" i="65" s="1"/>
  <c r="CW87" i="65" s="1"/>
  <c r="DD73" i="65"/>
  <c r="DD75" i="65" s="1"/>
  <c r="DD87" i="65" s="1"/>
  <c r="DO64" i="65"/>
  <c r="DD63" i="65"/>
  <c r="DB73" i="65"/>
  <c r="DB75" i="65" s="1"/>
  <c r="DB87" i="65" s="1"/>
  <c r="DM64" i="65"/>
  <c r="DB63" i="65"/>
  <c r="DF64" i="65"/>
  <c r="CU73" i="65"/>
  <c r="CU75" i="65" s="1"/>
  <c r="CU87" i="65" s="1"/>
  <c r="CU63" i="65"/>
  <c r="AZ63" i="65"/>
  <c r="AZ73" i="65"/>
  <c r="AZ75" i="65" s="1"/>
  <c r="AZ87" i="65" s="1"/>
  <c r="AO73" i="65"/>
  <c r="AO63" i="65"/>
  <c r="BT59" i="65"/>
  <c r="BT61" i="65" s="1"/>
  <c r="EO63" i="65"/>
  <c r="EO73" i="65"/>
  <c r="EO75" i="65" s="1"/>
  <c r="EO87" i="65" s="1"/>
  <c r="EV63" i="65"/>
  <c r="EV73" i="65"/>
  <c r="EV75" i="65" s="1"/>
  <c r="EV87" i="65" s="1"/>
  <c r="EB63" i="65"/>
  <c r="EB73" i="65"/>
  <c r="EB75" i="65" s="1"/>
  <c r="EB87" i="65" s="1"/>
  <c r="EM64" i="65"/>
  <c r="BE73" i="65"/>
  <c r="BE75" i="65" s="1"/>
  <c r="BE87" i="65" s="1"/>
  <c r="BE63" i="65"/>
  <c r="EJ73" i="65"/>
  <c r="EJ75" i="65" s="1"/>
  <c r="EJ87" i="65" s="1"/>
  <c r="EJ63" i="65"/>
  <c r="EU64" i="65"/>
  <c r="DE73" i="65"/>
  <c r="DE75" i="65" s="1"/>
  <c r="DE87" i="65" s="1"/>
  <c r="DP64" i="65"/>
  <c r="DE63" i="65"/>
  <c r="DI73" i="65"/>
  <c r="DI75" i="65" s="1"/>
  <c r="DI87" i="65" s="1"/>
  <c r="DI63" i="65"/>
  <c r="DT64" i="65"/>
  <c r="EH63" i="65"/>
  <c r="EH73" i="65"/>
  <c r="EH75" i="65" s="1"/>
  <c r="EH87" i="65" s="1"/>
  <c r="ES64" i="65"/>
  <c r="ET64" i="65"/>
  <c r="EI63" i="65"/>
  <c r="EI73" i="65"/>
  <c r="EI75" i="65" s="1"/>
  <c r="EI87" i="65" s="1"/>
  <c r="BY63" i="65"/>
  <c r="BY73" i="65"/>
  <c r="BY75" i="65" s="1"/>
  <c r="BY87" i="65" s="1"/>
  <c r="BB63" i="65"/>
  <c r="BB73" i="65"/>
  <c r="BB75" i="65" s="1"/>
  <c r="BB87" i="65" s="1"/>
  <c r="CK63" i="65"/>
  <c r="CK73" i="65"/>
  <c r="CK75" i="65" s="1"/>
  <c r="CK87" i="65" s="1"/>
  <c r="CV64" i="65"/>
  <c r="CI63" i="65"/>
  <c r="CI73" i="65"/>
  <c r="CI75" i="65" s="1"/>
  <c r="CI87" i="65" s="1"/>
  <c r="CT64" i="65"/>
  <c r="DV63" i="65"/>
  <c r="EG64" i="65"/>
  <c r="DV73" i="65"/>
  <c r="DV75" i="65" s="1"/>
  <c r="DV87" i="65" s="1"/>
  <c r="BJ63" i="65"/>
  <c r="BJ73" i="65"/>
  <c r="BJ75" i="65" s="1"/>
  <c r="BJ87" i="65" s="1"/>
  <c r="AN63" i="65"/>
  <c r="AN73" i="65"/>
  <c r="EO64" i="65"/>
  <c r="ED63" i="65"/>
  <c r="ED73" i="65"/>
  <c r="ED75" i="65" s="1"/>
  <c r="ED87" i="65" s="1"/>
  <c r="AM73" i="65"/>
  <c r="AM63" i="65"/>
  <c r="EF63" i="65"/>
  <c r="EQ64" i="65"/>
  <c r="EF73" i="65"/>
  <c r="EF75" i="65" s="1"/>
  <c r="EF87" i="65" s="1"/>
  <c r="DP73" i="65"/>
  <c r="DP75" i="65" s="1"/>
  <c r="DP87" i="65" s="1"/>
  <c r="EA64" i="65"/>
  <c r="DP63" i="65"/>
  <c r="BQ73" i="65"/>
  <c r="BQ75" i="65" s="1"/>
  <c r="BQ87" i="65" s="1"/>
  <c r="BQ63" i="65"/>
  <c r="BO73" i="65"/>
  <c r="BO75" i="65" s="1"/>
  <c r="BO87" i="65" s="1"/>
  <c r="BO63" i="65"/>
  <c r="CC63" i="65"/>
  <c r="CC73" i="65"/>
  <c r="CC75" i="65" s="1"/>
  <c r="CC87" i="65" s="1"/>
  <c r="DF63" i="65"/>
  <c r="DF73" i="65"/>
  <c r="DF75" i="65" s="1"/>
  <c r="DF87" i="65" s="1"/>
  <c r="DQ64" i="65"/>
  <c r="AU63" i="65"/>
  <c r="BF73" i="65" l="1"/>
  <c r="BF75" i="65" s="1"/>
  <c r="BF87" i="65" s="1"/>
  <c r="AP73" i="65"/>
  <c r="CH64" i="65"/>
  <c r="AH73" i="65"/>
  <c r="V9" i="60"/>
  <c r="BZ64" i="65"/>
  <c r="BR63" i="65"/>
  <c r="AT73" i="65"/>
  <c r="EX73" i="65"/>
  <c r="EX75" i="65" s="1"/>
  <c r="EX87" i="65" s="1"/>
  <c r="EX63" i="65"/>
  <c r="I105" i="53"/>
  <c r="I28" i="53" s="1"/>
  <c r="I31" i="72" s="1"/>
  <c r="H16" i="60"/>
  <c r="G28" i="53" s="1"/>
  <c r="T9" i="60"/>
  <c r="H122" i="60"/>
  <c r="BO64" i="65"/>
  <c r="AG64" i="65"/>
  <c r="AE64" i="65"/>
  <c r="AD64" i="65"/>
  <c r="AD63" i="65"/>
  <c r="AD73" i="65"/>
  <c r="AH64" i="65"/>
  <c r="AI64" i="65"/>
  <c r="BF64" i="65"/>
  <c r="CK64" i="65"/>
  <c r="CN64" i="65"/>
  <c r="AX64" i="65"/>
  <c r="CC64" i="65"/>
  <c r="CO64" i="65"/>
  <c r="CD64" i="65"/>
  <c r="BT64" i="65"/>
  <c r="BJ64" i="65"/>
  <c r="CP64" i="65"/>
  <c r="CI64" i="65"/>
  <c r="CF64" i="65"/>
  <c r="CJ64" i="65"/>
  <c r="CG64" i="65"/>
  <c r="CM64" i="65"/>
  <c r="CL64" i="65"/>
  <c r="U28" i="61"/>
  <c r="U27" i="61"/>
  <c r="BL64" i="65"/>
  <c r="BB64" i="65"/>
  <c r="BT73" i="65"/>
  <c r="BT75" i="65" s="1"/>
  <c r="BT87" i="65" s="1"/>
  <c r="BT63" i="65"/>
  <c r="CE64" i="65"/>
  <c r="BN64" i="65"/>
  <c r="CB64" i="65"/>
  <c r="Y27" i="61"/>
  <c r="Y28" i="61"/>
  <c r="AS63" i="65"/>
  <c r="BD64" i="65"/>
  <c r="AS73" i="65"/>
  <c r="BY64" i="65"/>
  <c r="BX64" i="65"/>
  <c r="BG64" i="65"/>
  <c r="AV63" i="65"/>
  <c r="AV73" i="65"/>
  <c r="BA64" i="65"/>
  <c r="BQ64" i="65"/>
  <c r="BV64" i="65"/>
  <c r="BH63" i="65"/>
  <c r="BH73" i="65"/>
  <c r="BH75" i="65" s="1"/>
  <c r="BH87" i="65" s="1"/>
  <c r="BS64" i="65"/>
  <c r="BE64" i="65"/>
  <c r="AV64" i="65"/>
  <c r="BP64" i="65"/>
  <c r="BW64" i="65"/>
  <c r="BR64" i="65"/>
  <c r="CA64" i="65"/>
  <c r="BC64" i="65"/>
  <c r="AA28" i="61"/>
  <c r="AA27" i="61"/>
  <c r="W28" i="61"/>
  <c r="W27" i="61"/>
  <c r="M102" i="53"/>
  <c r="K104" i="53"/>
  <c r="K105" i="53" s="1"/>
  <c r="BK64" i="65"/>
  <c r="BI64" i="65"/>
  <c r="AY64" i="65"/>
  <c r="AZ64" i="65"/>
  <c r="BM64" i="65"/>
  <c r="BU64" i="65"/>
  <c r="M62" i="61"/>
  <c r="O62" i="61"/>
  <c r="CF73" i="65"/>
  <c r="CF75" i="65" s="1"/>
  <c r="CF87" i="65" s="1"/>
  <c r="CQ64" i="65"/>
  <c r="CF63" i="65"/>
  <c r="AJ63" i="65"/>
  <c r="AU64" i="65"/>
  <c r="AJ73" i="65"/>
  <c r="AS64" i="65"/>
  <c r="AJ64" i="65"/>
  <c r="AM64" i="65"/>
  <c r="AN64" i="65"/>
  <c r="AL64" i="65"/>
  <c r="AT64" i="65"/>
  <c r="AR64" i="65"/>
  <c r="AQ64" i="65"/>
  <c r="AK64" i="65"/>
  <c r="AP64" i="65"/>
  <c r="AO64" i="65"/>
  <c r="BH64" i="65"/>
  <c r="AW64" i="65"/>
  <c r="G77" i="53" l="1"/>
  <c r="I77" i="53"/>
  <c r="L151" i="60"/>
  <c r="H126" i="60"/>
  <c r="H151" i="60"/>
  <c r="G31" i="72"/>
  <c r="I73" i="65"/>
  <c r="AV74" i="65" s="1"/>
  <c r="AV75" i="65" s="1"/>
  <c r="AV87" i="65" s="1"/>
  <c r="M104" i="53"/>
  <c r="AT74" i="65" l="1"/>
  <c r="AT75" i="65" s="1"/>
  <c r="AT87" i="65" s="1"/>
  <c r="AS74" i="65"/>
  <c r="AS75" i="65" s="1"/>
  <c r="AS87" i="65" s="1"/>
  <c r="AU74" i="65"/>
  <c r="AU75" i="65" s="1"/>
  <c r="AU87" i="65" s="1"/>
  <c r="AP74" i="65"/>
  <c r="AP75" i="65" s="1"/>
  <c r="AP87" i="65" s="1"/>
  <c r="AQ74" i="65"/>
  <c r="AQ75" i="65" s="1"/>
  <c r="AQ87" i="65" s="1"/>
  <c r="AR74" i="65"/>
  <c r="AR75" i="65" s="1"/>
  <c r="AR87" i="65" s="1"/>
  <c r="AG74" i="65"/>
  <c r="AL74" i="65"/>
  <c r="AL75" i="65" s="1"/>
  <c r="AL87" i="65" s="1"/>
  <c r="AM74" i="65"/>
  <c r="AM75" i="65" s="1"/>
  <c r="AM87" i="65" s="1"/>
  <c r="AI74" i="65"/>
  <c r="AH74" i="65"/>
  <c r="AK74" i="65"/>
  <c r="AK75" i="65" s="1"/>
  <c r="AK87" i="65" s="1"/>
  <c r="AO74" i="65"/>
  <c r="AO75" i="65" s="1"/>
  <c r="AO87" i="65" s="1"/>
  <c r="AN74" i="65"/>
  <c r="AN75" i="65" s="1"/>
  <c r="AN87" i="65" s="1"/>
  <c r="AJ74" i="65"/>
  <c r="M105" i="53"/>
  <c r="I74" i="65" l="1"/>
  <c r="L85" i="60" s="1"/>
  <c r="N85" i="60" l="1"/>
  <c r="P85" i="60"/>
  <c r="L56" i="60"/>
  <c r="H56" i="60" l="1"/>
  <c r="N56" i="60"/>
  <c r="P56" i="60"/>
  <c r="E75" i="39" l="1"/>
  <c r="L75" i="39" s="1"/>
  <c r="O40" i="72"/>
  <c r="G37" i="53"/>
  <c r="E75" i="60" s="1"/>
  <c r="L75" i="60" s="1"/>
  <c r="AE37" i="53"/>
  <c r="E75" i="66" s="1"/>
  <c r="L75" i="66" s="1"/>
  <c r="N75" i="39" l="1"/>
  <c r="P75" i="39"/>
  <c r="L76" i="39"/>
  <c r="L76" i="66"/>
  <c r="N75" i="66"/>
  <c r="P75" i="66"/>
  <c r="N75" i="60"/>
  <c r="P75" i="60"/>
  <c r="L76" i="60"/>
  <c r="W40" i="72"/>
  <c r="G40" i="72"/>
  <c r="AA39" i="72" l="1"/>
  <c r="AI36" i="53"/>
  <c r="G67" i="53"/>
  <c r="K39" i="72"/>
  <c r="K36" i="53"/>
  <c r="L82" i="39"/>
  <c r="E84" i="39"/>
  <c r="L84" i="39" s="1"/>
  <c r="L82" i="66"/>
  <c r="L82" i="60"/>
  <c r="L54" i="66"/>
  <c r="N76" i="66"/>
  <c r="P76" i="66"/>
  <c r="AE67" i="53"/>
  <c r="AG36" i="53" s="1"/>
  <c r="Y39" i="72" s="1"/>
  <c r="P76" i="39"/>
  <c r="S67" i="53"/>
  <c r="U36" i="53" s="1"/>
  <c r="L54" i="39"/>
  <c r="N76" i="39"/>
  <c r="P76" i="60"/>
  <c r="L54" i="60"/>
  <c r="N76" i="60"/>
  <c r="I36" i="53"/>
  <c r="I39" i="72" s="1"/>
  <c r="E84" i="66" l="1"/>
  <c r="L84" i="66" s="1"/>
  <c r="E84" i="60"/>
  <c r="L84" i="60" s="1"/>
  <c r="N84" i="60" s="1"/>
  <c r="Q39" i="72"/>
  <c r="N84" i="39"/>
  <c r="P84" i="39"/>
  <c r="N84" i="66"/>
  <c r="P84" i="66"/>
  <c r="AI67" i="53"/>
  <c r="AA68" i="72" s="1"/>
  <c r="W68" i="72"/>
  <c r="AG67" i="53"/>
  <c r="Y68" i="72" s="1"/>
  <c r="K67" i="53"/>
  <c r="K68" i="72" s="1"/>
  <c r="G68" i="72"/>
  <c r="I67" i="53"/>
  <c r="I68" i="72" s="1"/>
  <c r="N82" i="66"/>
  <c r="P82" i="66"/>
  <c r="L86" i="66"/>
  <c r="P54" i="39"/>
  <c r="H54" i="39"/>
  <c r="N54" i="39"/>
  <c r="W67" i="53"/>
  <c r="S68" i="72" s="1"/>
  <c r="O68" i="72"/>
  <c r="U67" i="53"/>
  <c r="Q68" i="72" s="1"/>
  <c r="N82" i="60"/>
  <c r="P82" i="60"/>
  <c r="P54" i="60"/>
  <c r="H54" i="60"/>
  <c r="N54" i="60"/>
  <c r="N82" i="39"/>
  <c r="P82" i="39"/>
  <c r="L86" i="39"/>
  <c r="L87" i="39" s="1"/>
  <c r="L88" i="39" s="1"/>
  <c r="R88" i="39" s="1"/>
  <c r="N54" i="66"/>
  <c r="P54" i="66"/>
  <c r="H54" i="66"/>
  <c r="L86" i="60" l="1"/>
  <c r="L87" i="60" s="1"/>
  <c r="P84" i="60"/>
  <c r="AG71" i="65"/>
  <c r="AH71" i="65"/>
  <c r="X71" i="65"/>
  <c r="AF71" i="65"/>
  <c r="Y71" i="65"/>
  <c r="Q71" i="65"/>
  <c r="P71" i="65"/>
  <c r="U71" i="65"/>
  <c r="AC71" i="65"/>
  <c r="M71" i="65"/>
  <c r="V71" i="65"/>
  <c r="K71" i="65"/>
  <c r="AB71" i="65"/>
  <c r="W71" i="65"/>
  <c r="AD71" i="65"/>
  <c r="S71" i="65"/>
  <c r="Z71" i="65"/>
  <c r="L71" i="65"/>
  <c r="AA71" i="65"/>
  <c r="N71" i="65"/>
  <c r="O71" i="65"/>
  <c r="R71" i="65"/>
  <c r="AE71" i="65"/>
  <c r="T71" i="65"/>
  <c r="AG71" i="47"/>
  <c r="AH71" i="47"/>
  <c r="AG71" i="71"/>
  <c r="AH71" i="71"/>
  <c r="L71" i="47"/>
  <c r="T71" i="47"/>
  <c r="AB71" i="47"/>
  <c r="M71" i="47"/>
  <c r="U71" i="47"/>
  <c r="AC71" i="47"/>
  <c r="N71" i="47"/>
  <c r="V71" i="47"/>
  <c r="AD71" i="47"/>
  <c r="O71" i="47"/>
  <c r="W71" i="47"/>
  <c r="AE71" i="47"/>
  <c r="P71" i="47"/>
  <c r="X71" i="47"/>
  <c r="AF71" i="47"/>
  <c r="Q71" i="47"/>
  <c r="Y71" i="47"/>
  <c r="R71" i="47"/>
  <c r="Z71" i="47"/>
  <c r="K71" i="47"/>
  <c r="S71" i="47"/>
  <c r="AA71" i="47"/>
  <c r="P86" i="66"/>
  <c r="N86" i="66"/>
  <c r="L87" i="66"/>
  <c r="R71" i="71"/>
  <c r="Z71" i="71"/>
  <c r="K71" i="71"/>
  <c r="S71" i="71"/>
  <c r="AA71" i="71"/>
  <c r="L71" i="71"/>
  <c r="T71" i="71"/>
  <c r="AB71" i="71"/>
  <c r="M71" i="71"/>
  <c r="U71" i="71"/>
  <c r="AC71" i="71"/>
  <c r="N71" i="71"/>
  <c r="V71" i="71"/>
  <c r="AD71" i="71"/>
  <c r="O71" i="71"/>
  <c r="W71" i="71"/>
  <c r="AE71" i="71"/>
  <c r="P71" i="71"/>
  <c r="X71" i="71"/>
  <c r="AF71" i="71"/>
  <c r="Q71" i="71"/>
  <c r="Y71" i="71"/>
  <c r="N86" i="60"/>
  <c r="P86" i="60"/>
  <c r="I40" i="53"/>
  <c r="N86" i="39"/>
  <c r="P86" i="39"/>
  <c r="I71" i="65" l="1"/>
  <c r="N87" i="39"/>
  <c r="P87" i="39"/>
  <c r="U40" i="53"/>
  <c r="Q41" i="72" s="1"/>
  <c r="I71" i="71"/>
  <c r="I71" i="47"/>
  <c r="N87" i="60"/>
  <c r="P87" i="60"/>
  <c r="I41" i="72"/>
  <c r="N87" i="66"/>
  <c r="P87" i="66"/>
  <c r="AG40" i="53"/>
  <c r="Y41" i="72" s="1"/>
  <c r="L88" i="66"/>
  <c r="R88" i="66" s="1"/>
  <c r="L88" i="60"/>
  <c r="R88" i="60" s="1"/>
  <c r="G68" i="53" l="1"/>
  <c r="G38" i="53"/>
  <c r="L55" i="66"/>
  <c r="N88" i="66"/>
  <c r="P88" i="66"/>
  <c r="AE38" i="53"/>
  <c r="AE68" i="53"/>
  <c r="S38" i="53"/>
  <c r="S68" i="53"/>
  <c r="L55" i="39"/>
  <c r="N88" i="39"/>
  <c r="P88" i="39"/>
  <c r="L55" i="60"/>
  <c r="N88" i="60"/>
  <c r="P88" i="60"/>
  <c r="AG68" i="53" l="1"/>
  <c r="Y69" i="72" s="1"/>
  <c r="W69" i="72"/>
  <c r="AI68" i="53"/>
  <c r="AA69" i="72" s="1"/>
  <c r="G69" i="72"/>
  <c r="I68" i="53"/>
  <c r="I69" i="72" s="1"/>
  <c r="K68" i="53"/>
  <c r="K69" i="72" s="1"/>
  <c r="H55" i="39"/>
  <c r="N55" i="39"/>
  <c r="P55" i="39"/>
  <c r="U68" i="53"/>
  <c r="Q69" i="72" s="1"/>
  <c r="O69" i="72"/>
  <c r="W68" i="53"/>
  <c r="S69" i="72" s="1"/>
  <c r="H55" i="66"/>
  <c r="N55" i="66"/>
  <c r="P55" i="66"/>
  <c r="H55" i="60"/>
  <c r="N55" i="60"/>
  <c r="P55" i="60"/>
  <c r="AJ72" i="65" l="1"/>
  <c r="AJ75" i="65" s="1"/>
  <c r="AJ87" i="65" s="1"/>
  <c r="AI72" i="65"/>
  <c r="AI75" i="65" s="1"/>
  <c r="AI87" i="65" s="1"/>
  <c r="M72" i="65"/>
  <c r="M75" i="65" s="1"/>
  <c r="M87" i="65" s="1"/>
  <c r="AB72" i="65"/>
  <c r="AB75" i="65" s="1"/>
  <c r="AB87" i="65" s="1"/>
  <c r="X72" i="65"/>
  <c r="X75" i="65" s="1"/>
  <c r="X87" i="65" s="1"/>
  <c r="O72" i="65"/>
  <c r="O75" i="65" s="1"/>
  <c r="O87" i="65" s="1"/>
  <c r="AH72" i="65"/>
  <c r="AH75" i="65" s="1"/>
  <c r="AH87" i="65" s="1"/>
  <c r="T72" i="65"/>
  <c r="T75" i="65" s="1"/>
  <c r="T87" i="65" s="1"/>
  <c r="AD72" i="65"/>
  <c r="AD75" i="65" s="1"/>
  <c r="AD87" i="65" s="1"/>
  <c r="K72" i="65"/>
  <c r="AE72" i="65"/>
  <c r="AE75" i="65" s="1"/>
  <c r="AE87" i="65" s="1"/>
  <c r="L72" i="65"/>
  <c r="L75" i="65" s="1"/>
  <c r="L87" i="65" s="1"/>
  <c r="AA72" i="65"/>
  <c r="AA75" i="65" s="1"/>
  <c r="AA87" i="65" s="1"/>
  <c r="AG72" i="65"/>
  <c r="AG75" i="65" s="1"/>
  <c r="AG87" i="65" s="1"/>
  <c r="P72" i="65"/>
  <c r="P75" i="65" s="1"/>
  <c r="P87" i="65" s="1"/>
  <c r="W72" i="65"/>
  <c r="W75" i="65" s="1"/>
  <c r="W87" i="65" s="1"/>
  <c r="S72" i="65"/>
  <c r="S75" i="65" s="1"/>
  <c r="S87" i="65" s="1"/>
  <c r="AF72" i="65"/>
  <c r="AF75" i="65" s="1"/>
  <c r="AF87" i="65" s="1"/>
  <c r="Y72" i="65"/>
  <c r="Y75" i="65" s="1"/>
  <c r="Y87" i="65" s="1"/>
  <c r="U72" i="65"/>
  <c r="U75" i="65" s="1"/>
  <c r="U87" i="65" s="1"/>
  <c r="V72" i="65"/>
  <c r="V75" i="65" s="1"/>
  <c r="V87" i="65" s="1"/>
  <c r="Z72" i="65"/>
  <c r="Z75" i="65" s="1"/>
  <c r="Z87" i="65" s="1"/>
  <c r="N72" i="65"/>
  <c r="N75" i="65" s="1"/>
  <c r="N87" i="65" s="1"/>
  <c r="AC72" i="65"/>
  <c r="AC75" i="65" s="1"/>
  <c r="AC87" i="65" s="1"/>
  <c r="R72" i="65"/>
  <c r="R75" i="65" s="1"/>
  <c r="R87" i="65" s="1"/>
  <c r="Q72" i="65"/>
  <c r="Q75" i="65" s="1"/>
  <c r="Q87" i="65" s="1"/>
  <c r="AI72" i="47"/>
  <c r="AI75" i="47" s="1"/>
  <c r="AI87" i="47" s="1"/>
  <c r="AJ72" i="47"/>
  <c r="AJ75" i="47" s="1"/>
  <c r="AJ87" i="47" s="1"/>
  <c r="AI72" i="71"/>
  <c r="AI75" i="71" s="1"/>
  <c r="AI87" i="71" s="1"/>
  <c r="AJ72" i="71"/>
  <c r="AJ75" i="71" s="1"/>
  <c r="AJ87" i="71" s="1"/>
  <c r="K72" i="71"/>
  <c r="S72" i="71"/>
  <c r="S75" i="71" s="1"/>
  <c r="S87" i="71" s="1"/>
  <c r="AA72" i="71"/>
  <c r="AA75" i="71" s="1"/>
  <c r="AA87" i="71" s="1"/>
  <c r="L72" i="71"/>
  <c r="L75" i="71" s="1"/>
  <c r="L87" i="71" s="1"/>
  <c r="T72" i="71"/>
  <c r="T75" i="71" s="1"/>
  <c r="T87" i="71" s="1"/>
  <c r="AB72" i="71"/>
  <c r="AB75" i="71" s="1"/>
  <c r="AB87" i="71" s="1"/>
  <c r="M72" i="71"/>
  <c r="M75" i="71" s="1"/>
  <c r="M87" i="71" s="1"/>
  <c r="U72" i="71"/>
  <c r="U75" i="71" s="1"/>
  <c r="U87" i="71" s="1"/>
  <c r="AC72" i="71"/>
  <c r="AC75" i="71" s="1"/>
  <c r="AC87" i="71" s="1"/>
  <c r="N72" i="71"/>
  <c r="N75" i="71" s="1"/>
  <c r="N87" i="71" s="1"/>
  <c r="V72" i="71"/>
  <c r="V75" i="71" s="1"/>
  <c r="V87" i="71" s="1"/>
  <c r="AD72" i="71"/>
  <c r="AD75" i="71" s="1"/>
  <c r="AD87" i="71" s="1"/>
  <c r="O72" i="71"/>
  <c r="O75" i="71" s="1"/>
  <c r="O87" i="71" s="1"/>
  <c r="W72" i="71"/>
  <c r="W75" i="71" s="1"/>
  <c r="W87" i="71" s="1"/>
  <c r="AE72" i="71"/>
  <c r="AE75" i="71" s="1"/>
  <c r="AE87" i="71" s="1"/>
  <c r="P72" i="71"/>
  <c r="P75" i="71" s="1"/>
  <c r="P87" i="71" s="1"/>
  <c r="X72" i="71"/>
  <c r="X75" i="71" s="1"/>
  <c r="X87" i="71" s="1"/>
  <c r="AF72" i="71"/>
  <c r="AF75" i="71" s="1"/>
  <c r="AF87" i="71" s="1"/>
  <c r="Q72" i="71"/>
  <c r="Q75" i="71" s="1"/>
  <c r="Q87" i="71" s="1"/>
  <c r="Y72" i="71"/>
  <c r="Y75" i="71" s="1"/>
  <c r="Y87" i="71" s="1"/>
  <c r="AG72" i="71"/>
  <c r="AG75" i="71" s="1"/>
  <c r="AG87" i="71" s="1"/>
  <c r="R72" i="71"/>
  <c r="R75" i="71" s="1"/>
  <c r="R87" i="71" s="1"/>
  <c r="Z72" i="71"/>
  <c r="Z75" i="71" s="1"/>
  <c r="Z87" i="71" s="1"/>
  <c r="AH72" i="71"/>
  <c r="AH75" i="71" s="1"/>
  <c r="AH87" i="71" s="1"/>
  <c r="M72" i="47"/>
  <c r="M75" i="47" s="1"/>
  <c r="M87" i="47" s="1"/>
  <c r="U72" i="47"/>
  <c r="U75" i="47" s="1"/>
  <c r="U87" i="47" s="1"/>
  <c r="AC72" i="47"/>
  <c r="AC75" i="47" s="1"/>
  <c r="AC87" i="47" s="1"/>
  <c r="N72" i="47"/>
  <c r="N75" i="47" s="1"/>
  <c r="N87" i="47" s="1"/>
  <c r="V72" i="47"/>
  <c r="V75" i="47" s="1"/>
  <c r="V87" i="47" s="1"/>
  <c r="AD72" i="47"/>
  <c r="AD75" i="47" s="1"/>
  <c r="AD87" i="47" s="1"/>
  <c r="O72" i="47"/>
  <c r="O75" i="47" s="1"/>
  <c r="O87" i="47" s="1"/>
  <c r="W72" i="47"/>
  <c r="W75" i="47" s="1"/>
  <c r="W87" i="47" s="1"/>
  <c r="AE72" i="47"/>
  <c r="AE75" i="47" s="1"/>
  <c r="AE87" i="47" s="1"/>
  <c r="P72" i="47"/>
  <c r="P75" i="47" s="1"/>
  <c r="P87" i="47" s="1"/>
  <c r="X72" i="47"/>
  <c r="X75" i="47" s="1"/>
  <c r="X87" i="47" s="1"/>
  <c r="AF72" i="47"/>
  <c r="AF75" i="47" s="1"/>
  <c r="AF87" i="47" s="1"/>
  <c r="Q72" i="47"/>
  <c r="Q75" i="47" s="1"/>
  <c r="Q87" i="47" s="1"/>
  <c r="Y72" i="47"/>
  <c r="Y75" i="47" s="1"/>
  <c r="Y87" i="47" s="1"/>
  <c r="AG72" i="47"/>
  <c r="AG75" i="47" s="1"/>
  <c r="AG87" i="47" s="1"/>
  <c r="R72" i="47"/>
  <c r="R75" i="47" s="1"/>
  <c r="R87" i="47" s="1"/>
  <c r="Z72" i="47"/>
  <c r="Z75" i="47" s="1"/>
  <c r="Z87" i="47" s="1"/>
  <c r="AH72" i="47"/>
  <c r="AH75" i="47" s="1"/>
  <c r="AH87" i="47" s="1"/>
  <c r="K72" i="47"/>
  <c r="S72" i="47"/>
  <c r="S75" i="47" s="1"/>
  <c r="S87" i="47" s="1"/>
  <c r="AA72" i="47"/>
  <c r="AA75" i="47" s="1"/>
  <c r="AA87" i="47" s="1"/>
  <c r="L72" i="47"/>
  <c r="L75" i="47" s="1"/>
  <c r="L87" i="47" s="1"/>
  <c r="T72" i="47"/>
  <c r="T75" i="47" s="1"/>
  <c r="T87" i="47" s="1"/>
  <c r="AB72" i="47"/>
  <c r="AB75" i="47" s="1"/>
  <c r="AB87" i="47" s="1"/>
  <c r="I72" i="47" l="1"/>
  <c r="K75" i="47"/>
  <c r="K87" i="47" s="1"/>
  <c r="I72" i="65"/>
  <c r="K75" i="65"/>
  <c r="K87" i="65" s="1"/>
  <c r="I72" i="71"/>
  <c r="K75" i="71"/>
  <c r="K87" i="71" s="1"/>
  <c r="AN104" i="71" l="1"/>
  <c r="AN108" i="71" s="1"/>
  <c r="AO104" i="71"/>
  <c r="AP104" i="71"/>
  <c r="AP105" i="71"/>
  <c r="AP116" i="71"/>
  <c r="AP117" i="71"/>
  <c r="AP118" i="71"/>
  <c r="AN104" i="65"/>
  <c r="AN108" i="65" s="1"/>
  <c r="AO104" i="65"/>
  <c r="AO108" i="65" s="1"/>
  <c r="AP104" i="65"/>
  <c r="AP105" i="65"/>
  <c r="AP118" i="65"/>
  <c r="AN104" i="47"/>
  <c r="AN108" i="47" s="1"/>
  <c r="AO104" i="47"/>
  <c r="AO108" i="47" s="1"/>
  <c r="AP104" i="47"/>
  <c r="AP105" i="47"/>
  <c r="AP116" i="47"/>
  <c r="AP117" i="47"/>
  <c r="AP118" i="47"/>
  <c r="AP108" i="47" l="1"/>
  <c r="AP108" i="71"/>
  <c r="AO108" i="71"/>
  <c r="AP108" i="65"/>
  <c r="AT105" i="71"/>
  <c r="AT116" i="71"/>
  <c r="AT117" i="71"/>
  <c r="AT118" i="71"/>
  <c r="AT105" i="65"/>
  <c r="AT118" i="65"/>
  <c r="AT105" i="47"/>
  <c r="AT116" i="47"/>
  <c r="AT117" i="47"/>
  <c r="AT118" i="47"/>
  <c r="AQ104" i="71" l="1"/>
  <c r="AQ108" i="71" s="1"/>
  <c r="AR104" i="71"/>
  <c r="AR108" i="71" s="1"/>
  <c r="AS104" i="71"/>
  <c r="AS105" i="71"/>
  <c r="AS116" i="71"/>
  <c r="AS117" i="71"/>
  <c r="AS118" i="71"/>
  <c r="AQ104" i="65"/>
  <c r="AQ108" i="65" s="1"/>
  <c r="AR104" i="65"/>
  <c r="AR108" i="65" s="1"/>
  <c r="AS104" i="65"/>
  <c r="AS105" i="65"/>
  <c r="AS116" i="65"/>
  <c r="AS117" i="65"/>
  <c r="AS118" i="65"/>
  <c r="AQ104" i="47"/>
  <c r="AQ108" i="47" s="1"/>
  <c r="AR104" i="47"/>
  <c r="AR108" i="47" s="1"/>
  <c r="AS104" i="47"/>
  <c r="AS105" i="47"/>
  <c r="AS116" i="47"/>
  <c r="AS117" i="47"/>
  <c r="AS118" i="47"/>
  <c r="AS108" i="71" l="1"/>
  <c r="AS108" i="65"/>
  <c r="AS108" i="47"/>
  <c r="AZ104" i="71" l="1"/>
  <c r="AZ105" i="71"/>
  <c r="AW115" i="71"/>
  <c r="AZ116" i="71"/>
  <c r="AZ117" i="71"/>
  <c r="AZ118" i="71"/>
  <c r="AZ104" i="65"/>
  <c r="AZ105" i="65"/>
  <c r="AW115" i="65"/>
  <c r="AZ116" i="65"/>
  <c r="AZ117" i="65"/>
  <c r="AZ118" i="65"/>
  <c r="AZ104" i="47"/>
  <c r="AZ105" i="47"/>
  <c r="AW115" i="47"/>
  <c r="AZ116" i="47"/>
  <c r="AZ117" i="47"/>
  <c r="AZ118" i="47"/>
  <c r="AY104" i="71"/>
  <c r="AY105" i="71"/>
  <c r="AV115" i="71"/>
  <c r="AY116" i="71"/>
  <c r="AY117" i="71"/>
  <c r="AY118" i="71"/>
  <c r="AY104" i="65"/>
  <c r="AY105" i="65"/>
  <c r="AV115" i="65"/>
  <c r="AY116" i="65"/>
  <c r="AY117" i="65"/>
  <c r="AY118" i="65"/>
  <c r="AY104" i="47"/>
  <c r="AY105" i="47"/>
  <c r="AV115" i="47"/>
  <c r="AY116" i="47"/>
  <c r="AY117" i="47"/>
  <c r="AY118" i="47"/>
  <c r="AT104" i="71"/>
  <c r="AT108" i="71" s="1"/>
  <c r="AV105" i="71"/>
  <c r="AV116" i="71"/>
  <c r="AV117" i="71"/>
  <c r="AV118" i="71"/>
  <c r="AT104" i="65"/>
  <c r="AT108" i="65" s="1"/>
  <c r="AV105" i="65"/>
  <c r="AV116" i="65"/>
  <c r="AV117" i="65"/>
  <c r="AV118" i="65"/>
  <c r="AT104" i="47"/>
  <c r="AV105" i="47"/>
  <c r="AV116" i="47"/>
  <c r="AV117" i="47"/>
  <c r="AV118" i="47"/>
  <c r="AZ108" i="47" l="1"/>
  <c r="AY108" i="71"/>
  <c r="AY108" i="65"/>
  <c r="AY108" i="47"/>
  <c r="AZ108" i="71"/>
  <c r="AZ108" i="65"/>
  <c r="AT108" i="47"/>
  <c r="H9" i="39" l="1"/>
  <c r="O22" i="72" l="1"/>
  <c r="S39" i="72"/>
  <c r="W36" i="53"/>
  <c r="AU104" i="71" l="1"/>
  <c r="AW105" i="71"/>
  <c r="AW116" i="71"/>
  <c r="AW117" i="71"/>
  <c r="AW118" i="71"/>
  <c r="AU104" i="65"/>
  <c r="AU108" i="65" s="1"/>
  <c r="AW105" i="65"/>
  <c r="AW116" i="65"/>
  <c r="AW117" i="65"/>
  <c r="AW118" i="65"/>
  <c r="AU104" i="47"/>
  <c r="AU108" i="47" s="1"/>
  <c r="AW105" i="47"/>
  <c r="AW116" i="47"/>
  <c r="AW117" i="47"/>
  <c r="AW118" i="47"/>
  <c r="AU108" i="71" l="1"/>
  <c r="G12" i="72"/>
  <c r="O12" i="72"/>
  <c r="W12" i="72"/>
  <c r="G13" i="72"/>
  <c r="O13" i="72"/>
  <c r="W13" i="72"/>
  <c r="G14" i="72"/>
  <c r="O14" i="72"/>
  <c r="W14" i="72"/>
  <c r="G15" i="72"/>
  <c r="O15" i="72"/>
  <c r="W15" i="72"/>
  <c r="G36" i="72"/>
  <c r="I36" i="72"/>
  <c r="O36" i="72"/>
  <c r="Q36" i="72"/>
  <c r="W36" i="72"/>
  <c r="Y36" i="72"/>
  <c r="I37" i="72"/>
  <c r="Q37" i="72"/>
  <c r="Y37" i="72"/>
  <c r="G43" i="72"/>
  <c r="I43" i="72"/>
  <c r="O43" i="72"/>
  <c r="Q43" i="72"/>
  <c r="W43" i="72"/>
  <c r="Y43" i="72"/>
  <c r="I44" i="72"/>
  <c r="Q44" i="72"/>
  <c r="Y44" i="72"/>
  <c r="G52" i="72"/>
  <c r="I52" i="72"/>
  <c r="O52" i="72"/>
  <c r="Q52" i="72"/>
  <c r="W52" i="72"/>
  <c r="Y52" i="72"/>
  <c r="G53" i="72"/>
  <c r="I53" i="72"/>
  <c r="O53" i="72"/>
  <c r="Q53" i="72"/>
  <c r="W53" i="72"/>
  <c r="Y53" i="72"/>
  <c r="G54" i="72"/>
  <c r="I54" i="72"/>
  <c r="O54" i="72"/>
  <c r="Q54" i="72"/>
  <c r="W54" i="72"/>
  <c r="Y54" i="72"/>
  <c r="G56" i="72"/>
  <c r="O56" i="72"/>
  <c r="W56" i="72"/>
  <c r="G57" i="72"/>
  <c r="O57" i="72"/>
  <c r="W57" i="72"/>
  <c r="G58" i="72"/>
  <c r="O58" i="72"/>
  <c r="W58" i="72"/>
  <c r="G59" i="72"/>
  <c r="O59" i="72"/>
  <c r="W59" i="72"/>
  <c r="G63" i="72"/>
  <c r="I63" i="72"/>
  <c r="K63" i="72"/>
  <c r="O63" i="72"/>
  <c r="Q63" i="72"/>
  <c r="S63" i="72"/>
  <c r="W63" i="72"/>
  <c r="Y63" i="72"/>
  <c r="AA63" i="72"/>
  <c r="G64" i="72"/>
  <c r="I64" i="72"/>
  <c r="K64" i="72"/>
  <c r="O64" i="72"/>
  <c r="Q64" i="72"/>
  <c r="S64" i="72"/>
  <c r="W64" i="72"/>
  <c r="Y64" i="72"/>
  <c r="AA64" i="72"/>
  <c r="G65" i="72"/>
  <c r="I65" i="72"/>
  <c r="K65" i="72"/>
  <c r="O65" i="72"/>
  <c r="Q65" i="72"/>
  <c r="S65" i="72"/>
  <c r="W65" i="72"/>
  <c r="Y65" i="72"/>
  <c r="AA65" i="72"/>
  <c r="G70" i="72"/>
  <c r="I70" i="72"/>
  <c r="K70" i="72"/>
  <c r="O70" i="72"/>
  <c r="Q70" i="72"/>
  <c r="S70" i="72"/>
  <c r="W70" i="72"/>
  <c r="Y70" i="72"/>
  <c r="AA70" i="72"/>
  <c r="G71" i="72"/>
  <c r="I71" i="72"/>
  <c r="K71" i="72"/>
  <c r="O71" i="72"/>
  <c r="Q71" i="72"/>
  <c r="S71" i="72"/>
  <c r="W71" i="72"/>
  <c r="Y71" i="72"/>
  <c r="AA71" i="72"/>
  <c r="G73" i="72"/>
  <c r="I73" i="72"/>
  <c r="K73" i="72"/>
  <c r="O73" i="72"/>
  <c r="Q73" i="72"/>
  <c r="S73" i="72"/>
  <c r="W73" i="72"/>
  <c r="Y73" i="72"/>
  <c r="AA73" i="72"/>
  <c r="G74" i="72"/>
  <c r="I74" i="72"/>
  <c r="K74" i="72"/>
  <c r="O74" i="72"/>
  <c r="Q74" i="72"/>
  <c r="S74" i="72"/>
  <c r="W74" i="72"/>
  <c r="Y74" i="72"/>
  <c r="AA74" i="72"/>
  <c r="G75" i="72"/>
  <c r="I75" i="72"/>
  <c r="K75" i="72"/>
  <c r="O75" i="72"/>
  <c r="Q75" i="72"/>
  <c r="S75" i="72"/>
  <c r="W75" i="72"/>
  <c r="Y75" i="72"/>
  <c r="AA75" i="72"/>
  <c r="T11" i="66"/>
  <c r="V11" i="66"/>
  <c r="T12" i="66"/>
  <c r="V12" i="66"/>
  <c r="T14" i="66"/>
  <c r="V14" i="66"/>
  <c r="R18" i="66"/>
  <c r="T18" i="66"/>
  <c r="V18" i="66"/>
  <c r="R19" i="66"/>
  <c r="T19" i="66"/>
  <c r="V19" i="66"/>
  <c r="R20" i="66"/>
  <c r="T20" i="66"/>
  <c r="V20" i="66"/>
  <c r="R21" i="66"/>
  <c r="T21" i="66"/>
  <c r="V21" i="66"/>
  <c r="R22" i="66"/>
  <c r="T22" i="66"/>
  <c r="V22" i="66"/>
  <c r="R23" i="66"/>
  <c r="T23" i="66"/>
  <c r="V23" i="66"/>
  <c r="R24" i="66"/>
  <c r="T24" i="66"/>
  <c r="V24" i="66"/>
  <c r="V29" i="66"/>
  <c r="V30" i="66"/>
  <c r="V31" i="66"/>
  <c r="V32" i="66"/>
  <c r="V35" i="66"/>
  <c r="V36" i="66"/>
  <c r="H38" i="66"/>
  <c r="F48" i="66"/>
  <c r="H48" i="66"/>
  <c r="L48" i="66"/>
  <c r="N48" i="66"/>
  <c r="P48" i="66"/>
  <c r="R48" i="66"/>
  <c r="T48" i="66"/>
  <c r="V48" i="66"/>
  <c r="F49" i="66"/>
  <c r="H49" i="66"/>
  <c r="L49" i="66"/>
  <c r="N49" i="66"/>
  <c r="P49" i="66"/>
  <c r="R49" i="66"/>
  <c r="F50" i="66"/>
  <c r="H50" i="66"/>
  <c r="L50" i="66"/>
  <c r="N50" i="66"/>
  <c r="P50" i="66"/>
  <c r="R50" i="66"/>
  <c r="F53" i="66"/>
  <c r="H53" i="66"/>
  <c r="L53" i="66"/>
  <c r="N53" i="66"/>
  <c r="P53" i="66"/>
  <c r="H57" i="66"/>
  <c r="L57" i="66"/>
  <c r="N57" i="66"/>
  <c r="P57" i="66"/>
  <c r="F58" i="66"/>
  <c r="H58" i="66"/>
  <c r="L58" i="66"/>
  <c r="N58" i="66"/>
  <c r="P58" i="66"/>
  <c r="L61" i="66"/>
  <c r="L62" i="66"/>
  <c r="L63" i="66"/>
  <c r="L64" i="66"/>
  <c r="R87" i="66"/>
  <c r="R89" i="66"/>
  <c r="L90" i="66"/>
  <c r="N90" i="66"/>
  <c r="P90" i="66"/>
  <c r="L91" i="66"/>
  <c r="N91" i="66"/>
  <c r="P91" i="66"/>
  <c r="L94" i="66"/>
  <c r="N94" i="66"/>
  <c r="P94" i="66"/>
  <c r="L95" i="66"/>
  <c r="N95" i="66"/>
  <c r="P95" i="66"/>
  <c r="L96" i="66"/>
  <c r="N96" i="66"/>
  <c r="P96" i="66"/>
  <c r="L98" i="66"/>
  <c r="N98" i="66"/>
  <c r="P98" i="66"/>
  <c r="L100" i="66"/>
  <c r="N100" i="66"/>
  <c r="P100" i="66"/>
  <c r="L101" i="66"/>
  <c r="N101" i="66"/>
  <c r="P101" i="66"/>
  <c r="L102" i="66"/>
  <c r="N102" i="66"/>
  <c r="P102" i="66"/>
  <c r="L104" i="66"/>
  <c r="N104" i="66"/>
  <c r="P104" i="66"/>
  <c r="H106" i="66"/>
  <c r="L106" i="66"/>
  <c r="N106" i="66"/>
  <c r="P106" i="66"/>
  <c r="H107" i="66"/>
  <c r="L107" i="66"/>
  <c r="N107" i="66"/>
  <c r="P107" i="66"/>
  <c r="H108" i="66"/>
  <c r="L108" i="66"/>
  <c r="N108" i="66"/>
  <c r="P108" i="66"/>
  <c r="L110" i="66"/>
  <c r="N110" i="66"/>
  <c r="P110" i="66"/>
  <c r="H123" i="66"/>
  <c r="H125" i="66"/>
  <c r="H127" i="66"/>
  <c r="H128" i="66"/>
  <c r="H131" i="66"/>
  <c r="H132" i="66"/>
  <c r="H133" i="66"/>
  <c r="H134" i="66"/>
  <c r="H135" i="66"/>
  <c r="H138" i="66"/>
  <c r="H139" i="66"/>
  <c r="H140" i="66"/>
  <c r="H141" i="66"/>
  <c r="H142" i="66"/>
  <c r="H143" i="66"/>
  <c r="H146" i="66"/>
  <c r="H147" i="66"/>
  <c r="H148" i="66"/>
  <c r="H152" i="66"/>
  <c r="L152" i="66"/>
  <c r="H153" i="66"/>
  <c r="L153" i="66"/>
  <c r="H155" i="66"/>
  <c r="L155" i="66"/>
  <c r="I70" i="71"/>
  <c r="J70" i="71"/>
  <c r="I75" i="71"/>
  <c r="J75" i="71"/>
  <c r="I87" i="71"/>
  <c r="J87" i="71"/>
  <c r="I90" i="71"/>
  <c r="K90" i="71"/>
  <c r="L90" i="71"/>
  <c r="M90" i="71"/>
  <c r="N90" i="71"/>
  <c r="O90" i="71"/>
  <c r="P90" i="71"/>
  <c r="Q90" i="71"/>
  <c r="R90" i="71"/>
  <c r="S90" i="71"/>
  <c r="T90" i="71"/>
  <c r="U90" i="71"/>
  <c r="V90" i="71"/>
  <c r="W90" i="71"/>
  <c r="X90" i="71"/>
  <c r="Y90" i="71"/>
  <c r="Z90" i="71"/>
  <c r="AA90" i="71"/>
  <c r="AB90" i="71"/>
  <c r="AC90" i="71"/>
  <c r="AD90" i="71"/>
  <c r="AE90" i="71"/>
  <c r="AF90" i="71"/>
  <c r="AG90" i="71"/>
  <c r="AH90" i="71"/>
  <c r="AI90" i="71"/>
  <c r="AJ90" i="71"/>
  <c r="AK90" i="71"/>
  <c r="AL90" i="71"/>
  <c r="AM90" i="71"/>
  <c r="AN90" i="71"/>
  <c r="AO90" i="71"/>
  <c r="AP90" i="71"/>
  <c r="AQ90" i="71"/>
  <c r="AR90" i="71"/>
  <c r="AS90" i="71"/>
  <c r="AT90" i="71"/>
  <c r="AU90" i="71"/>
  <c r="AV90" i="71"/>
  <c r="AW90" i="71"/>
  <c r="AX90" i="71"/>
  <c r="AY90" i="71"/>
  <c r="AZ90" i="71"/>
  <c r="BA90" i="71"/>
  <c r="BB90" i="71"/>
  <c r="BC90" i="71"/>
  <c r="BD90" i="71"/>
  <c r="BE90" i="71"/>
  <c r="BF90" i="71"/>
  <c r="BG90" i="71"/>
  <c r="BH90" i="71"/>
  <c r="BI90" i="71"/>
  <c r="BJ90" i="71"/>
  <c r="BK90" i="71"/>
  <c r="BL90" i="71"/>
  <c r="BM90" i="71"/>
  <c r="BN90" i="71"/>
  <c r="BO90" i="71"/>
  <c r="BP90" i="71"/>
  <c r="BQ90" i="71"/>
  <c r="BR90" i="71"/>
  <c r="BS90" i="71"/>
  <c r="BT90" i="71"/>
  <c r="BU90" i="71"/>
  <c r="BV90" i="71"/>
  <c r="BW90" i="71"/>
  <c r="BX90" i="71"/>
  <c r="BY90" i="71"/>
  <c r="BZ90" i="71"/>
  <c r="CA90" i="71"/>
  <c r="CB90" i="71"/>
  <c r="CC90" i="71"/>
  <c r="CD90" i="71"/>
  <c r="CE90" i="71"/>
  <c r="CF90" i="71"/>
  <c r="CG90" i="71"/>
  <c r="CH90" i="71"/>
  <c r="CI90" i="71"/>
  <c r="CJ90" i="71"/>
  <c r="CK90" i="71"/>
  <c r="CL90" i="71"/>
  <c r="CM90" i="71"/>
  <c r="CN90" i="71"/>
  <c r="CO90" i="71"/>
  <c r="CP90" i="71"/>
  <c r="CQ90" i="71"/>
  <c r="CR90" i="71"/>
  <c r="CS90" i="71"/>
  <c r="CT90" i="71"/>
  <c r="CU90" i="71"/>
  <c r="CV90" i="71"/>
  <c r="CW90" i="71"/>
  <c r="CX90" i="71"/>
  <c r="CY90" i="71"/>
  <c r="CZ90" i="71"/>
  <c r="DA90" i="71"/>
  <c r="DB90" i="71"/>
  <c r="DC90" i="71"/>
  <c r="DD90" i="71"/>
  <c r="DE90" i="71"/>
  <c r="DF90" i="71"/>
  <c r="DG90" i="71"/>
  <c r="DH90" i="71"/>
  <c r="DI90" i="71"/>
  <c r="DJ90" i="71"/>
  <c r="DK90" i="71"/>
  <c r="DL90" i="71"/>
  <c r="DM90" i="71"/>
  <c r="DN90" i="71"/>
  <c r="DO90" i="71"/>
  <c r="DP90" i="71"/>
  <c r="DQ90" i="71"/>
  <c r="DR90" i="71"/>
  <c r="DS90" i="71"/>
  <c r="DT90" i="71"/>
  <c r="DU90" i="71"/>
  <c r="DV90" i="71"/>
  <c r="DW90" i="71"/>
  <c r="DX90" i="71"/>
  <c r="DY90" i="71"/>
  <c r="DZ90" i="71"/>
  <c r="EA90" i="71"/>
  <c r="EB90" i="71"/>
  <c r="EC90" i="71"/>
  <c r="ED90" i="71"/>
  <c r="EE90" i="71"/>
  <c r="EF90" i="71"/>
  <c r="EG90" i="71"/>
  <c r="EH90" i="71"/>
  <c r="EI90" i="71"/>
  <c r="EJ90" i="71"/>
  <c r="EK90" i="71"/>
  <c r="EL90" i="71"/>
  <c r="EM90" i="71"/>
  <c r="EN90" i="71"/>
  <c r="EO90" i="71"/>
  <c r="EP90" i="71"/>
  <c r="EQ90" i="71"/>
  <c r="ER90" i="71"/>
  <c r="ES90" i="71"/>
  <c r="ET90" i="71"/>
  <c r="EU90" i="71"/>
  <c r="EV90" i="71"/>
  <c r="EW90" i="71"/>
  <c r="EX90" i="71"/>
  <c r="I91" i="71"/>
  <c r="K91" i="71"/>
  <c r="L91" i="71"/>
  <c r="M91" i="71"/>
  <c r="N91" i="71"/>
  <c r="O91" i="71"/>
  <c r="P91" i="71"/>
  <c r="Q91" i="71"/>
  <c r="R91" i="71"/>
  <c r="S91" i="71"/>
  <c r="T91" i="71"/>
  <c r="U91" i="71"/>
  <c r="V91" i="71"/>
  <c r="W91" i="71"/>
  <c r="X91" i="71"/>
  <c r="Y91" i="71"/>
  <c r="Z91" i="71"/>
  <c r="AA91" i="71"/>
  <c r="AB91" i="71"/>
  <c r="AC91" i="71"/>
  <c r="AD91" i="71"/>
  <c r="AE91" i="71"/>
  <c r="AF91" i="71"/>
  <c r="AG91" i="71"/>
  <c r="AH91" i="71"/>
  <c r="AI91" i="71"/>
  <c r="AJ91" i="71"/>
  <c r="AK91" i="71"/>
  <c r="AL91" i="71"/>
  <c r="AM91" i="71"/>
  <c r="AN91" i="71"/>
  <c r="AO91" i="71"/>
  <c r="AP91" i="71"/>
  <c r="AQ91" i="71"/>
  <c r="AR91" i="71"/>
  <c r="AS91" i="71"/>
  <c r="AT91" i="71"/>
  <c r="AU91" i="71"/>
  <c r="AV91" i="71"/>
  <c r="AW91" i="71"/>
  <c r="AX91" i="71"/>
  <c r="AY91" i="71"/>
  <c r="AZ91" i="71"/>
  <c r="BA91" i="71"/>
  <c r="BB91" i="71"/>
  <c r="BC91" i="71"/>
  <c r="BD91" i="71"/>
  <c r="BE91" i="71"/>
  <c r="BF91" i="71"/>
  <c r="BG91" i="71"/>
  <c r="BH91" i="71"/>
  <c r="BI91" i="71"/>
  <c r="BJ91" i="71"/>
  <c r="BK91" i="71"/>
  <c r="BL91" i="71"/>
  <c r="BM91" i="71"/>
  <c r="BN91" i="71"/>
  <c r="BO91" i="71"/>
  <c r="BP91" i="71"/>
  <c r="BQ91" i="71"/>
  <c r="BR91" i="71"/>
  <c r="BS91" i="71"/>
  <c r="BT91" i="71"/>
  <c r="BU91" i="71"/>
  <c r="BV91" i="71"/>
  <c r="BW91" i="71"/>
  <c r="BX91" i="71"/>
  <c r="BY91" i="71"/>
  <c r="BZ91" i="71"/>
  <c r="CA91" i="71"/>
  <c r="CB91" i="71"/>
  <c r="CC91" i="71"/>
  <c r="CD91" i="71"/>
  <c r="CE91" i="71"/>
  <c r="CF91" i="71"/>
  <c r="CG91" i="71"/>
  <c r="CH91" i="71"/>
  <c r="CI91" i="71"/>
  <c r="CJ91" i="71"/>
  <c r="CK91" i="71"/>
  <c r="CL91" i="71"/>
  <c r="CM91" i="71"/>
  <c r="CN91" i="71"/>
  <c r="CO91" i="71"/>
  <c r="CP91" i="71"/>
  <c r="CQ91" i="71"/>
  <c r="CR91" i="71"/>
  <c r="CS91" i="71"/>
  <c r="CT91" i="71"/>
  <c r="CU91" i="71"/>
  <c r="CV91" i="71"/>
  <c r="CW91" i="71"/>
  <c r="CX91" i="71"/>
  <c r="CY91" i="71"/>
  <c r="CZ91" i="71"/>
  <c r="DA91" i="71"/>
  <c r="DB91" i="71"/>
  <c r="DC91" i="71"/>
  <c r="DD91" i="71"/>
  <c r="DE91" i="71"/>
  <c r="DF91" i="71"/>
  <c r="DG91" i="71"/>
  <c r="DH91" i="71"/>
  <c r="DI91" i="71"/>
  <c r="DJ91" i="71"/>
  <c r="DK91" i="71"/>
  <c r="DL91" i="71"/>
  <c r="DM91" i="71"/>
  <c r="DN91" i="71"/>
  <c r="DO91" i="71"/>
  <c r="DP91" i="71"/>
  <c r="DQ91" i="71"/>
  <c r="DR91" i="71"/>
  <c r="DS91" i="71"/>
  <c r="DT91" i="71"/>
  <c r="DU91" i="71"/>
  <c r="DV91" i="71"/>
  <c r="DW91" i="71"/>
  <c r="DX91" i="71"/>
  <c r="DY91" i="71"/>
  <c r="DZ91" i="71"/>
  <c r="EA91" i="71"/>
  <c r="EB91" i="71"/>
  <c r="EC91" i="71"/>
  <c r="ED91" i="71"/>
  <c r="EE91" i="71"/>
  <c r="EF91" i="71"/>
  <c r="EG91" i="71"/>
  <c r="EH91" i="71"/>
  <c r="EI91" i="71"/>
  <c r="EJ91" i="71"/>
  <c r="EK91" i="71"/>
  <c r="EL91" i="71"/>
  <c r="EM91" i="71"/>
  <c r="EN91" i="71"/>
  <c r="EO91" i="71"/>
  <c r="EP91" i="71"/>
  <c r="EQ91" i="71"/>
  <c r="ER91" i="71"/>
  <c r="ES91" i="71"/>
  <c r="ET91" i="71"/>
  <c r="EU91" i="71"/>
  <c r="EV91" i="71"/>
  <c r="EW91" i="71"/>
  <c r="EX91" i="71"/>
  <c r="I92" i="71"/>
  <c r="K92" i="71"/>
  <c r="L92" i="71"/>
  <c r="M92" i="71"/>
  <c r="N92" i="71"/>
  <c r="O92" i="71"/>
  <c r="P92" i="71"/>
  <c r="Q92" i="71"/>
  <c r="R92" i="71"/>
  <c r="S92" i="71"/>
  <c r="T92" i="71"/>
  <c r="U92" i="71"/>
  <c r="V92" i="71"/>
  <c r="W92" i="71"/>
  <c r="X92" i="71"/>
  <c r="Y92" i="71"/>
  <c r="Z92" i="71"/>
  <c r="AA92" i="71"/>
  <c r="AB92" i="71"/>
  <c r="AC92" i="71"/>
  <c r="AD92" i="71"/>
  <c r="AE92" i="71"/>
  <c r="AF92" i="71"/>
  <c r="AG92" i="71"/>
  <c r="AH92" i="71"/>
  <c r="AI92" i="71"/>
  <c r="AJ92" i="71"/>
  <c r="AK92" i="71"/>
  <c r="AL92" i="71"/>
  <c r="AM92" i="71"/>
  <c r="AN92" i="71"/>
  <c r="AO92" i="71"/>
  <c r="AP92" i="71"/>
  <c r="AQ92" i="71"/>
  <c r="AR92" i="71"/>
  <c r="AS92" i="71"/>
  <c r="AT92" i="71"/>
  <c r="AU92" i="71"/>
  <c r="AV92" i="71"/>
  <c r="AW92" i="71"/>
  <c r="AX92" i="71"/>
  <c r="AY92" i="71"/>
  <c r="AZ92" i="71"/>
  <c r="BA92" i="71"/>
  <c r="BB92" i="71"/>
  <c r="BC92" i="71"/>
  <c r="BD92" i="71"/>
  <c r="BE92" i="71"/>
  <c r="BF92" i="71"/>
  <c r="BG92" i="71"/>
  <c r="BH92" i="71"/>
  <c r="BI92" i="71"/>
  <c r="BJ92" i="71"/>
  <c r="BK92" i="71"/>
  <c r="BL92" i="71"/>
  <c r="BM92" i="71"/>
  <c r="BN92" i="71"/>
  <c r="BO92" i="71"/>
  <c r="BP92" i="71"/>
  <c r="BQ92" i="71"/>
  <c r="BR92" i="71"/>
  <c r="BS92" i="71"/>
  <c r="BT92" i="71"/>
  <c r="BU92" i="71"/>
  <c r="BV92" i="71"/>
  <c r="BW92" i="71"/>
  <c r="BX92" i="71"/>
  <c r="BY92" i="71"/>
  <c r="BZ92" i="71"/>
  <c r="CA92" i="71"/>
  <c r="CB92" i="71"/>
  <c r="CC92" i="71"/>
  <c r="CD92" i="71"/>
  <c r="CE92" i="71"/>
  <c r="CF92" i="71"/>
  <c r="CG92" i="71"/>
  <c r="CH92" i="71"/>
  <c r="CI92" i="71"/>
  <c r="CJ92" i="71"/>
  <c r="CK92" i="71"/>
  <c r="CL92" i="71"/>
  <c r="CM92" i="71"/>
  <c r="CN92" i="71"/>
  <c r="CO92" i="71"/>
  <c r="CP92" i="71"/>
  <c r="CQ92" i="71"/>
  <c r="CR92" i="71"/>
  <c r="CS92" i="71"/>
  <c r="CT92" i="71"/>
  <c r="CU92" i="71"/>
  <c r="CV92" i="71"/>
  <c r="CW92" i="71"/>
  <c r="CX92" i="71"/>
  <c r="CY92" i="71"/>
  <c r="CZ92" i="71"/>
  <c r="DA92" i="71"/>
  <c r="DB92" i="71"/>
  <c r="DC92" i="71"/>
  <c r="DD92" i="71"/>
  <c r="DE92" i="71"/>
  <c r="DF92" i="71"/>
  <c r="DG92" i="71"/>
  <c r="DH92" i="71"/>
  <c r="DI92" i="71"/>
  <c r="DJ92" i="71"/>
  <c r="DK92" i="71"/>
  <c r="DL92" i="71"/>
  <c r="DM92" i="71"/>
  <c r="DN92" i="71"/>
  <c r="DO92" i="71"/>
  <c r="DP92" i="71"/>
  <c r="DQ92" i="71"/>
  <c r="DR92" i="71"/>
  <c r="DS92" i="71"/>
  <c r="DT92" i="71"/>
  <c r="DU92" i="71"/>
  <c r="DV92" i="71"/>
  <c r="DW92" i="71"/>
  <c r="DX92" i="71"/>
  <c r="DY92" i="71"/>
  <c r="DZ92" i="71"/>
  <c r="EA92" i="71"/>
  <c r="EB92" i="71"/>
  <c r="EC92" i="71"/>
  <c r="ED92" i="71"/>
  <c r="EE92" i="71"/>
  <c r="EF92" i="71"/>
  <c r="EG92" i="71"/>
  <c r="EH92" i="71"/>
  <c r="EI92" i="71"/>
  <c r="EJ92" i="71"/>
  <c r="EK92" i="71"/>
  <c r="EL92" i="71"/>
  <c r="EM92" i="71"/>
  <c r="EN92" i="71"/>
  <c r="EO92" i="71"/>
  <c r="EP92" i="71"/>
  <c r="EQ92" i="71"/>
  <c r="ER92" i="71"/>
  <c r="ES92" i="71"/>
  <c r="ET92" i="71"/>
  <c r="EU92" i="71"/>
  <c r="EV92" i="71"/>
  <c r="EW92" i="71"/>
  <c r="EX92" i="71"/>
  <c r="I94" i="71"/>
  <c r="J94" i="71"/>
  <c r="K94" i="71"/>
  <c r="L94" i="71"/>
  <c r="M94" i="71"/>
  <c r="N94" i="71"/>
  <c r="O94" i="71"/>
  <c r="P94" i="71"/>
  <c r="Q94" i="71"/>
  <c r="R94" i="71"/>
  <c r="S94" i="71"/>
  <c r="T94" i="71"/>
  <c r="U94" i="71"/>
  <c r="V94" i="71"/>
  <c r="W94" i="71"/>
  <c r="X94" i="71"/>
  <c r="Y94" i="71"/>
  <c r="Z94" i="71"/>
  <c r="AA94" i="71"/>
  <c r="AB94" i="71"/>
  <c r="AC94" i="71"/>
  <c r="AD94" i="71"/>
  <c r="AE94" i="71"/>
  <c r="AF94" i="71"/>
  <c r="AG94" i="71"/>
  <c r="AH94" i="71"/>
  <c r="AI94" i="71"/>
  <c r="AJ94" i="71"/>
  <c r="AK94" i="71"/>
  <c r="AL94" i="71"/>
  <c r="AM94" i="71"/>
  <c r="AN94" i="71"/>
  <c r="AO94" i="71"/>
  <c r="AP94" i="71"/>
  <c r="AQ94" i="71"/>
  <c r="AR94" i="71"/>
  <c r="AS94" i="71"/>
  <c r="AT94" i="71"/>
  <c r="AU94" i="71"/>
  <c r="AV94" i="71"/>
  <c r="AW94" i="71"/>
  <c r="AX94" i="71"/>
  <c r="AY94" i="71"/>
  <c r="AZ94" i="71"/>
  <c r="BA94" i="71"/>
  <c r="BB94" i="71"/>
  <c r="BC94" i="71"/>
  <c r="BD94" i="71"/>
  <c r="BE94" i="71"/>
  <c r="BF94" i="71"/>
  <c r="BG94" i="71"/>
  <c r="BH94" i="71"/>
  <c r="BI94" i="71"/>
  <c r="BJ94" i="71"/>
  <c r="BK94" i="71"/>
  <c r="BL94" i="71"/>
  <c r="BM94" i="71"/>
  <c r="BN94" i="71"/>
  <c r="BO94" i="71"/>
  <c r="BP94" i="71"/>
  <c r="BQ94" i="71"/>
  <c r="BR94" i="71"/>
  <c r="BS94" i="71"/>
  <c r="BT94" i="71"/>
  <c r="BU94" i="71"/>
  <c r="BV94" i="71"/>
  <c r="BW94" i="71"/>
  <c r="BX94" i="71"/>
  <c r="BY94" i="71"/>
  <c r="BZ94" i="71"/>
  <c r="CA94" i="71"/>
  <c r="CB94" i="71"/>
  <c r="CC94" i="71"/>
  <c r="CD94" i="71"/>
  <c r="CE94" i="71"/>
  <c r="CF94" i="71"/>
  <c r="CG94" i="71"/>
  <c r="CH94" i="71"/>
  <c r="CI94" i="71"/>
  <c r="CJ94" i="71"/>
  <c r="CK94" i="71"/>
  <c r="CL94" i="71"/>
  <c r="CM94" i="71"/>
  <c r="CN94" i="71"/>
  <c r="CO94" i="71"/>
  <c r="CP94" i="71"/>
  <c r="CQ94" i="71"/>
  <c r="CR94" i="71"/>
  <c r="CS94" i="71"/>
  <c r="CT94" i="71"/>
  <c r="CU94" i="71"/>
  <c r="CV94" i="71"/>
  <c r="CW94" i="71"/>
  <c r="CX94" i="71"/>
  <c r="CY94" i="71"/>
  <c r="CZ94" i="71"/>
  <c r="DA94" i="71"/>
  <c r="DB94" i="71"/>
  <c r="DC94" i="71"/>
  <c r="DD94" i="71"/>
  <c r="DE94" i="71"/>
  <c r="DF94" i="71"/>
  <c r="DG94" i="71"/>
  <c r="DH94" i="71"/>
  <c r="DI94" i="71"/>
  <c r="DJ94" i="71"/>
  <c r="DK94" i="71"/>
  <c r="DL94" i="71"/>
  <c r="DM94" i="71"/>
  <c r="DN94" i="71"/>
  <c r="DO94" i="71"/>
  <c r="DP94" i="71"/>
  <c r="DQ94" i="71"/>
  <c r="DR94" i="71"/>
  <c r="DS94" i="71"/>
  <c r="DT94" i="71"/>
  <c r="DU94" i="71"/>
  <c r="DV94" i="71"/>
  <c r="DW94" i="71"/>
  <c r="DX94" i="71"/>
  <c r="DY94" i="71"/>
  <c r="DZ94" i="71"/>
  <c r="EA94" i="71"/>
  <c r="EB94" i="71"/>
  <c r="EC94" i="71"/>
  <c r="ED94" i="71"/>
  <c r="EE94" i="71"/>
  <c r="EF94" i="71"/>
  <c r="EG94" i="71"/>
  <c r="EH94" i="71"/>
  <c r="EI94" i="71"/>
  <c r="EJ94" i="71"/>
  <c r="EK94" i="71"/>
  <c r="EL94" i="71"/>
  <c r="EM94" i="71"/>
  <c r="EN94" i="71"/>
  <c r="EO94" i="71"/>
  <c r="EP94" i="71"/>
  <c r="EQ94" i="71"/>
  <c r="ER94" i="71"/>
  <c r="ES94" i="71"/>
  <c r="ET94" i="71"/>
  <c r="EU94" i="71"/>
  <c r="EV94" i="71"/>
  <c r="EW94" i="71"/>
  <c r="EX94" i="71"/>
  <c r="I95" i="71"/>
  <c r="J97" i="71"/>
  <c r="K97" i="71"/>
  <c r="L97" i="71"/>
  <c r="M97" i="71"/>
  <c r="N97" i="71"/>
  <c r="O97" i="71"/>
  <c r="P97" i="71"/>
  <c r="Q97" i="71"/>
  <c r="R97" i="71"/>
  <c r="S97" i="71"/>
  <c r="T97" i="71"/>
  <c r="U97" i="71"/>
  <c r="V97" i="71"/>
  <c r="W97" i="71"/>
  <c r="X97" i="71"/>
  <c r="Y97" i="71"/>
  <c r="Z97" i="71"/>
  <c r="AA97" i="71"/>
  <c r="AB97" i="71"/>
  <c r="AC97" i="71"/>
  <c r="AD97" i="71"/>
  <c r="AE97" i="71"/>
  <c r="AF97" i="71"/>
  <c r="AG97" i="71"/>
  <c r="AH97" i="71"/>
  <c r="AI97" i="71"/>
  <c r="AJ97" i="71"/>
  <c r="AK97" i="71"/>
  <c r="AL97" i="71"/>
  <c r="AM97" i="71"/>
  <c r="AN97" i="71"/>
  <c r="AO97" i="71"/>
  <c r="AP97" i="71"/>
  <c r="AQ97" i="71"/>
  <c r="AR97" i="71"/>
  <c r="AS97" i="71"/>
  <c r="AT97" i="71"/>
  <c r="AU97" i="71"/>
  <c r="AV97" i="71"/>
  <c r="AW97" i="71"/>
  <c r="AX97" i="71"/>
  <c r="AY97" i="71"/>
  <c r="AZ97" i="71"/>
  <c r="BA97" i="71"/>
  <c r="BB97" i="71"/>
  <c r="BC97" i="71"/>
  <c r="BD97" i="71"/>
  <c r="BE97" i="71"/>
  <c r="BF97" i="71"/>
  <c r="BG97" i="71"/>
  <c r="BH97" i="71"/>
  <c r="BI97" i="71"/>
  <c r="BJ97" i="71"/>
  <c r="BK97" i="71"/>
  <c r="BL97" i="71"/>
  <c r="BM97" i="71"/>
  <c r="BN97" i="71"/>
  <c r="BO97" i="71"/>
  <c r="BP97" i="71"/>
  <c r="BQ97" i="71"/>
  <c r="BR97" i="71"/>
  <c r="BS97" i="71"/>
  <c r="BT97" i="71"/>
  <c r="BU97" i="71"/>
  <c r="BV97" i="71"/>
  <c r="BW97" i="71"/>
  <c r="BX97" i="71"/>
  <c r="BY97" i="71"/>
  <c r="BZ97" i="71"/>
  <c r="CA97" i="71"/>
  <c r="CB97" i="71"/>
  <c r="CC97" i="71"/>
  <c r="CD97" i="71"/>
  <c r="CE97" i="71"/>
  <c r="CF97" i="71"/>
  <c r="CG97" i="71"/>
  <c r="CH97" i="71"/>
  <c r="CI97" i="71"/>
  <c r="CJ97" i="71"/>
  <c r="CK97" i="71"/>
  <c r="CL97" i="71"/>
  <c r="CM97" i="71"/>
  <c r="CN97" i="71"/>
  <c r="CO97" i="71"/>
  <c r="CP97" i="71"/>
  <c r="CQ97" i="71"/>
  <c r="CR97" i="71"/>
  <c r="CS97" i="71"/>
  <c r="CT97" i="71"/>
  <c r="CU97" i="71"/>
  <c r="CV97" i="71"/>
  <c r="CW97" i="71"/>
  <c r="CX97" i="71"/>
  <c r="CY97" i="71"/>
  <c r="CZ97" i="71"/>
  <c r="DA97" i="71"/>
  <c r="DB97" i="71"/>
  <c r="DC97" i="71"/>
  <c r="DD97" i="71"/>
  <c r="DE97" i="71"/>
  <c r="DF97" i="71"/>
  <c r="DG97" i="71"/>
  <c r="DH97" i="71"/>
  <c r="DI97" i="71"/>
  <c r="DJ97" i="71"/>
  <c r="DK97" i="71"/>
  <c r="DL97" i="71"/>
  <c r="DM97" i="71"/>
  <c r="DN97" i="71"/>
  <c r="DO97" i="71"/>
  <c r="DP97" i="71"/>
  <c r="DQ97" i="71"/>
  <c r="DR97" i="71"/>
  <c r="DS97" i="71"/>
  <c r="DT97" i="71"/>
  <c r="DU97" i="71"/>
  <c r="DV97" i="71"/>
  <c r="DW97" i="71"/>
  <c r="DX97" i="71"/>
  <c r="DY97" i="71"/>
  <c r="DZ97" i="71"/>
  <c r="EA97" i="71"/>
  <c r="EB97" i="71"/>
  <c r="EC97" i="71"/>
  <c r="ED97" i="71"/>
  <c r="EE97" i="71"/>
  <c r="EF97" i="71"/>
  <c r="EG97" i="71"/>
  <c r="EH97" i="71"/>
  <c r="EI97" i="71"/>
  <c r="EJ97" i="71"/>
  <c r="EK97" i="71"/>
  <c r="EL97" i="71"/>
  <c r="EM97" i="71"/>
  <c r="EN97" i="71"/>
  <c r="EO97" i="71"/>
  <c r="EP97" i="71"/>
  <c r="EQ97" i="71"/>
  <c r="ER97" i="71"/>
  <c r="ES97" i="71"/>
  <c r="ET97" i="71"/>
  <c r="EU97" i="71"/>
  <c r="EV97" i="71"/>
  <c r="EW97" i="71"/>
  <c r="EX97" i="71"/>
  <c r="J98" i="71"/>
  <c r="K98" i="71"/>
  <c r="L98" i="71"/>
  <c r="M98" i="71"/>
  <c r="N98" i="71"/>
  <c r="O98" i="71"/>
  <c r="P98" i="71"/>
  <c r="Q98" i="71"/>
  <c r="R98" i="71"/>
  <c r="S98" i="71"/>
  <c r="T98" i="71"/>
  <c r="U98" i="71"/>
  <c r="V98" i="71"/>
  <c r="W98" i="71"/>
  <c r="X98" i="71"/>
  <c r="Y98" i="71"/>
  <c r="Z98" i="71"/>
  <c r="AA98" i="71"/>
  <c r="AB98" i="71"/>
  <c r="AC98" i="71"/>
  <c r="AD98" i="71"/>
  <c r="AE98" i="71"/>
  <c r="AF98" i="71"/>
  <c r="AG98" i="71"/>
  <c r="AH98" i="71"/>
  <c r="AI98" i="71"/>
  <c r="AJ98" i="71"/>
  <c r="AK98" i="71"/>
  <c r="AL98" i="71"/>
  <c r="AM98" i="71"/>
  <c r="AN98" i="71"/>
  <c r="AO98" i="71"/>
  <c r="AP98" i="71"/>
  <c r="AQ98" i="71"/>
  <c r="AR98" i="71"/>
  <c r="AS98" i="71"/>
  <c r="AT98" i="71"/>
  <c r="AU98" i="71"/>
  <c r="AV98" i="71"/>
  <c r="AW98" i="71"/>
  <c r="AX98" i="71"/>
  <c r="AY98" i="71"/>
  <c r="AZ98" i="71"/>
  <c r="BA98" i="71"/>
  <c r="BB98" i="71"/>
  <c r="BC98" i="71"/>
  <c r="BD98" i="71"/>
  <c r="BE98" i="71"/>
  <c r="BF98" i="71"/>
  <c r="BG98" i="71"/>
  <c r="BH98" i="71"/>
  <c r="BI98" i="71"/>
  <c r="BJ98" i="71"/>
  <c r="BK98" i="71"/>
  <c r="BL98" i="71"/>
  <c r="BM98" i="71"/>
  <c r="BN98" i="71"/>
  <c r="BO98" i="71"/>
  <c r="BP98" i="71"/>
  <c r="BQ98" i="71"/>
  <c r="BR98" i="71"/>
  <c r="BS98" i="71"/>
  <c r="BT98" i="71"/>
  <c r="BU98" i="71"/>
  <c r="BV98" i="71"/>
  <c r="BW98" i="71"/>
  <c r="BX98" i="71"/>
  <c r="BY98" i="71"/>
  <c r="BZ98" i="71"/>
  <c r="CA98" i="71"/>
  <c r="CB98" i="71"/>
  <c r="CC98" i="71"/>
  <c r="CD98" i="71"/>
  <c r="CE98" i="71"/>
  <c r="CF98" i="71"/>
  <c r="CG98" i="71"/>
  <c r="CH98" i="71"/>
  <c r="CI98" i="71"/>
  <c r="CJ98" i="71"/>
  <c r="CK98" i="71"/>
  <c r="CL98" i="71"/>
  <c r="CM98" i="71"/>
  <c r="CN98" i="71"/>
  <c r="CO98" i="71"/>
  <c r="CP98" i="71"/>
  <c r="CQ98" i="71"/>
  <c r="CR98" i="71"/>
  <c r="CS98" i="71"/>
  <c r="CT98" i="71"/>
  <c r="CU98" i="71"/>
  <c r="CV98" i="71"/>
  <c r="CW98" i="71"/>
  <c r="CX98" i="71"/>
  <c r="CY98" i="71"/>
  <c r="CZ98" i="71"/>
  <c r="DA98" i="71"/>
  <c r="DB98" i="71"/>
  <c r="DC98" i="71"/>
  <c r="DD98" i="71"/>
  <c r="DE98" i="71"/>
  <c r="DF98" i="71"/>
  <c r="DG98" i="71"/>
  <c r="DH98" i="71"/>
  <c r="DI98" i="71"/>
  <c r="DJ98" i="71"/>
  <c r="DK98" i="71"/>
  <c r="DL98" i="71"/>
  <c r="DM98" i="71"/>
  <c r="DN98" i="71"/>
  <c r="DO98" i="71"/>
  <c r="DP98" i="71"/>
  <c r="DQ98" i="71"/>
  <c r="DR98" i="71"/>
  <c r="DS98" i="71"/>
  <c r="DT98" i="71"/>
  <c r="DU98" i="71"/>
  <c r="DV98" i="71"/>
  <c r="DW98" i="71"/>
  <c r="DX98" i="71"/>
  <c r="DY98" i="71"/>
  <c r="DZ98" i="71"/>
  <c r="EA98" i="71"/>
  <c r="EB98" i="71"/>
  <c r="EC98" i="71"/>
  <c r="ED98" i="71"/>
  <c r="EE98" i="71"/>
  <c r="EF98" i="71"/>
  <c r="EG98" i="71"/>
  <c r="EH98" i="71"/>
  <c r="EI98" i="71"/>
  <c r="EJ98" i="71"/>
  <c r="EK98" i="71"/>
  <c r="EL98" i="71"/>
  <c r="EM98" i="71"/>
  <c r="EN98" i="71"/>
  <c r="EO98" i="71"/>
  <c r="EP98" i="71"/>
  <c r="EQ98" i="71"/>
  <c r="ER98" i="71"/>
  <c r="ES98" i="71"/>
  <c r="ET98" i="71"/>
  <c r="EU98" i="71"/>
  <c r="EV98" i="71"/>
  <c r="EW98" i="71"/>
  <c r="EX98" i="71"/>
  <c r="J99" i="71"/>
  <c r="K99" i="71"/>
  <c r="L99" i="71"/>
  <c r="M99" i="71"/>
  <c r="N99" i="71"/>
  <c r="O99" i="71"/>
  <c r="P99" i="71"/>
  <c r="Q99" i="71"/>
  <c r="R99" i="71"/>
  <c r="S99" i="71"/>
  <c r="T99" i="71"/>
  <c r="U99" i="71"/>
  <c r="V99" i="71"/>
  <c r="W99" i="71"/>
  <c r="X99" i="71"/>
  <c r="Y99" i="71"/>
  <c r="Z99" i="71"/>
  <c r="AA99" i="71"/>
  <c r="AB99" i="71"/>
  <c r="AC99" i="71"/>
  <c r="AD99" i="71"/>
  <c r="AE99" i="71"/>
  <c r="AF99" i="71"/>
  <c r="AG99" i="71"/>
  <c r="AH99" i="71"/>
  <c r="AI99" i="71"/>
  <c r="AJ99" i="71"/>
  <c r="AK99" i="71"/>
  <c r="AL99" i="71"/>
  <c r="AM99" i="71"/>
  <c r="AN99" i="71"/>
  <c r="AO99" i="71"/>
  <c r="AP99" i="71"/>
  <c r="AQ99" i="71"/>
  <c r="AR99" i="71"/>
  <c r="AS99" i="71"/>
  <c r="AT99" i="71"/>
  <c r="AU99" i="71"/>
  <c r="AV99" i="71"/>
  <c r="AW99" i="71"/>
  <c r="AX99" i="71"/>
  <c r="AY99" i="71"/>
  <c r="AZ99" i="71"/>
  <c r="BA99" i="71"/>
  <c r="BB99" i="71"/>
  <c r="BC99" i="71"/>
  <c r="BD99" i="71"/>
  <c r="BE99" i="71"/>
  <c r="BF99" i="71"/>
  <c r="BG99" i="71"/>
  <c r="BH99" i="71"/>
  <c r="BI99" i="71"/>
  <c r="BJ99" i="71"/>
  <c r="BK99" i="71"/>
  <c r="BL99" i="71"/>
  <c r="BM99" i="71"/>
  <c r="BN99" i="71"/>
  <c r="BO99" i="71"/>
  <c r="BP99" i="71"/>
  <c r="BQ99" i="71"/>
  <c r="BR99" i="71"/>
  <c r="BS99" i="71"/>
  <c r="BT99" i="71"/>
  <c r="BU99" i="71"/>
  <c r="BV99" i="71"/>
  <c r="BW99" i="71"/>
  <c r="BX99" i="71"/>
  <c r="BY99" i="71"/>
  <c r="BZ99" i="71"/>
  <c r="CA99" i="71"/>
  <c r="CB99" i="71"/>
  <c r="CC99" i="71"/>
  <c r="CD99" i="71"/>
  <c r="CE99" i="71"/>
  <c r="CF99" i="71"/>
  <c r="CG99" i="71"/>
  <c r="CH99" i="71"/>
  <c r="CI99" i="71"/>
  <c r="CJ99" i="71"/>
  <c r="CK99" i="71"/>
  <c r="CL99" i="71"/>
  <c r="CM99" i="71"/>
  <c r="CN99" i="71"/>
  <c r="CO99" i="71"/>
  <c r="CP99" i="71"/>
  <c r="CQ99" i="71"/>
  <c r="CR99" i="71"/>
  <c r="CS99" i="71"/>
  <c r="CT99" i="71"/>
  <c r="CU99" i="71"/>
  <c r="CV99" i="71"/>
  <c r="CW99" i="71"/>
  <c r="CX99" i="71"/>
  <c r="CY99" i="71"/>
  <c r="CZ99" i="71"/>
  <c r="DA99" i="71"/>
  <c r="DB99" i="71"/>
  <c r="DC99" i="71"/>
  <c r="DD99" i="71"/>
  <c r="DE99" i="71"/>
  <c r="DF99" i="71"/>
  <c r="DG99" i="71"/>
  <c r="DH99" i="71"/>
  <c r="DI99" i="71"/>
  <c r="DJ99" i="71"/>
  <c r="DK99" i="71"/>
  <c r="DL99" i="71"/>
  <c r="DM99" i="71"/>
  <c r="DN99" i="71"/>
  <c r="DO99" i="71"/>
  <c r="DP99" i="71"/>
  <c r="DQ99" i="71"/>
  <c r="DR99" i="71"/>
  <c r="DS99" i="71"/>
  <c r="DT99" i="71"/>
  <c r="DU99" i="71"/>
  <c r="DV99" i="71"/>
  <c r="DW99" i="71"/>
  <c r="DX99" i="71"/>
  <c r="DY99" i="71"/>
  <c r="DZ99" i="71"/>
  <c r="EA99" i="71"/>
  <c r="EB99" i="71"/>
  <c r="EC99" i="71"/>
  <c r="ED99" i="71"/>
  <c r="EE99" i="71"/>
  <c r="EF99" i="71"/>
  <c r="EG99" i="71"/>
  <c r="EH99" i="71"/>
  <c r="EI99" i="71"/>
  <c r="EJ99" i="71"/>
  <c r="EK99" i="71"/>
  <c r="EL99" i="71"/>
  <c r="EM99" i="71"/>
  <c r="EN99" i="71"/>
  <c r="EO99" i="71"/>
  <c r="EP99" i="71"/>
  <c r="EQ99" i="71"/>
  <c r="ER99" i="71"/>
  <c r="ES99" i="71"/>
  <c r="ET99" i="71"/>
  <c r="EU99" i="71"/>
  <c r="EV99" i="71"/>
  <c r="EW99" i="71"/>
  <c r="EX99" i="71"/>
  <c r="F102" i="71"/>
  <c r="K102" i="71"/>
  <c r="L102" i="71"/>
  <c r="M102" i="71"/>
  <c r="N102" i="71"/>
  <c r="O102" i="71"/>
  <c r="P102" i="71"/>
  <c r="Q102" i="71"/>
  <c r="R102" i="71"/>
  <c r="S102" i="71"/>
  <c r="T102" i="71"/>
  <c r="U102" i="71"/>
  <c r="V102" i="71"/>
  <c r="W102" i="71"/>
  <c r="X102" i="71"/>
  <c r="Y102" i="71"/>
  <c r="Z102" i="71"/>
  <c r="AA102" i="71"/>
  <c r="AB102" i="71"/>
  <c r="AC102" i="71"/>
  <c r="AD102" i="71"/>
  <c r="AE102" i="71"/>
  <c r="AF102" i="71"/>
  <c r="AG102" i="71"/>
  <c r="AH102" i="71"/>
  <c r="AI102" i="71"/>
  <c r="AJ102" i="71"/>
  <c r="AK102" i="71"/>
  <c r="AL102" i="71"/>
  <c r="AM102" i="71"/>
  <c r="AN102" i="71"/>
  <c r="AO102" i="71"/>
  <c r="AP102" i="71"/>
  <c r="AQ102" i="71"/>
  <c r="AR102" i="71"/>
  <c r="AS102" i="71"/>
  <c r="AT102" i="71"/>
  <c r="AU102" i="71"/>
  <c r="AV102" i="71"/>
  <c r="AW102" i="71"/>
  <c r="AX102" i="71"/>
  <c r="AY102" i="71"/>
  <c r="AZ102" i="71"/>
  <c r="BA102" i="71"/>
  <c r="BB102" i="71"/>
  <c r="BC102" i="71"/>
  <c r="BD102" i="71"/>
  <c r="BE102" i="71"/>
  <c r="BF102" i="71"/>
  <c r="BG102" i="71"/>
  <c r="BH102" i="71"/>
  <c r="BI102" i="71"/>
  <c r="BJ102" i="71"/>
  <c r="BK102" i="71"/>
  <c r="BL102" i="71"/>
  <c r="BM102" i="71"/>
  <c r="BN102" i="71"/>
  <c r="BO102" i="71"/>
  <c r="BP102" i="71"/>
  <c r="BQ102" i="71"/>
  <c r="BR102" i="71"/>
  <c r="BS102" i="71"/>
  <c r="BT102" i="71"/>
  <c r="BU102" i="71"/>
  <c r="BV102" i="71"/>
  <c r="BW102" i="71"/>
  <c r="BX102" i="71"/>
  <c r="BY102" i="71"/>
  <c r="BZ102" i="71"/>
  <c r="CA102" i="71"/>
  <c r="CB102" i="71"/>
  <c r="CC102" i="71"/>
  <c r="CD102" i="71"/>
  <c r="CE102" i="71"/>
  <c r="CF102" i="71"/>
  <c r="CG102" i="71"/>
  <c r="CH102" i="71"/>
  <c r="CI102" i="71"/>
  <c r="CJ102" i="71"/>
  <c r="CK102" i="71"/>
  <c r="CL102" i="71"/>
  <c r="CM102" i="71"/>
  <c r="CN102" i="71"/>
  <c r="CO102" i="71"/>
  <c r="CP102" i="71"/>
  <c r="CQ102" i="71"/>
  <c r="CR102" i="71"/>
  <c r="CS102" i="71"/>
  <c r="CT102" i="71"/>
  <c r="CU102" i="71"/>
  <c r="CV102" i="71"/>
  <c r="CW102" i="71"/>
  <c r="CX102" i="71"/>
  <c r="CY102" i="71"/>
  <c r="CZ102" i="71"/>
  <c r="DA102" i="71"/>
  <c r="DB102" i="71"/>
  <c r="DC102" i="71"/>
  <c r="DD102" i="71"/>
  <c r="DE102" i="71"/>
  <c r="DF102" i="71"/>
  <c r="DG102" i="71"/>
  <c r="DH102" i="71"/>
  <c r="DI102" i="71"/>
  <c r="DJ102" i="71"/>
  <c r="DK102" i="71"/>
  <c r="DL102" i="71"/>
  <c r="DM102" i="71"/>
  <c r="DN102" i="71"/>
  <c r="DO102" i="71"/>
  <c r="DP102" i="71"/>
  <c r="DQ102" i="71"/>
  <c r="DR102" i="71"/>
  <c r="DS102" i="71"/>
  <c r="DT102" i="71"/>
  <c r="DU102" i="71"/>
  <c r="DV102" i="71"/>
  <c r="DW102" i="71"/>
  <c r="DX102" i="71"/>
  <c r="DY102" i="71"/>
  <c r="DZ102" i="71"/>
  <c r="EA102" i="71"/>
  <c r="EB102" i="71"/>
  <c r="EC102" i="71"/>
  <c r="ED102" i="71"/>
  <c r="EE102" i="71"/>
  <c r="EF102" i="71"/>
  <c r="EG102" i="71"/>
  <c r="EH102" i="71"/>
  <c r="EI102" i="71"/>
  <c r="EJ102" i="71"/>
  <c r="EK102" i="71"/>
  <c r="EL102" i="71"/>
  <c r="EM102" i="71"/>
  <c r="EN102" i="71"/>
  <c r="EO102" i="71"/>
  <c r="EP102" i="71"/>
  <c r="EQ102" i="71"/>
  <c r="ER102" i="71"/>
  <c r="ES102" i="71"/>
  <c r="ET102" i="71"/>
  <c r="EU102" i="71"/>
  <c r="EV102" i="71"/>
  <c r="EW102" i="71"/>
  <c r="EX102" i="71"/>
  <c r="F103" i="71"/>
  <c r="I103" i="71"/>
  <c r="J103" i="71"/>
  <c r="F104" i="71"/>
  <c r="I104" i="71"/>
  <c r="AV104" i="71"/>
  <c r="AW104" i="71"/>
  <c r="AX104" i="71"/>
  <c r="F105" i="71"/>
  <c r="I105" i="71"/>
  <c r="AX105" i="71"/>
  <c r="F106" i="71"/>
  <c r="I106" i="71"/>
  <c r="J106" i="71"/>
  <c r="K106" i="71"/>
  <c r="L106" i="71"/>
  <c r="M106" i="71"/>
  <c r="N106" i="71"/>
  <c r="O106" i="71"/>
  <c r="P106" i="71"/>
  <c r="Q106" i="71"/>
  <c r="R106" i="71"/>
  <c r="S106" i="71"/>
  <c r="T106" i="71"/>
  <c r="U106" i="71"/>
  <c r="V106" i="71"/>
  <c r="W106" i="71"/>
  <c r="X106" i="71"/>
  <c r="Y106" i="71"/>
  <c r="Z106" i="71"/>
  <c r="AA106" i="71"/>
  <c r="AB106" i="71"/>
  <c r="AC106" i="71"/>
  <c r="AD106" i="71"/>
  <c r="AE106" i="71"/>
  <c r="AF106" i="71"/>
  <c r="AG106" i="71"/>
  <c r="AH106" i="71"/>
  <c r="AI106" i="71"/>
  <c r="AJ106" i="71"/>
  <c r="AK106" i="71"/>
  <c r="AL106" i="71"/>
  <c r="AM106" i="71"/>
  <c r="AN106" i="71"/>
  <c r="AO106" i="71"/>
  <c r="AP106" i="71"/>
  <c r="AQ106" i="71"/>
  <c r="AR106" i="71"/>
  <c r="AS106" i="71"/>
  <c r="AT106" i="71"/>
  <c r="AU106" i="71"/>
  <c r="AV106" i="71"/>
  <c r="AW106" i="71"/>
  <c r="AX106" i="71"/>
  <c r="AY106" i="71"/>
  <c r="AZ106" i="71"/>
  <c r="BA106" i="71"/>
  <c r="BB106" i="71"/>
  <c r="BC106" i="71"/>
  <c r="BD106" i="71"/>
  <c r="BE106" i="71"/>
  <c r="BF106" i="71"/>
  <c r="BG106" i="71"/>
  <c r="BH106" i="71"/>
  <c r="BI106" i="71"/>
  <c r="BJ106" i="71"/>
  <c r="BK106" i="71"/>
  <c r="BL106" i="71"/>
  <c r="BM106" i="71"/>
  <c r="BN106" i="71"/>
  <c r="BO106" i="71"/>
  <c r="BP106" i="71"/>
  <c r="BQ106" i="71"/>
  <c r="BR106" i="71"/>
  <c r="BS106" i="71"/>
  <c r="BT106" i="71"/>
  <c r="BU106" i="71"/>
  <c r="BV106" i="71"/>
  <c r="BW106" i="71"/>
  <c r="BX106" i="71"/>
  <c r="BY106" i="71"/>
  <c r="BZ106" i="71"/>
  <c r="CA106" i="71"/>
  <c r="CB106" i="71"/>
  <c r="CC106" i="71"/>
  <c r="CD106" i="71"/>
  <c r="CE106" i="71"/>
  <c r="CF106" i="71"/>
  <c r="CG106" i="71"/>
  <c r="CH106" i="71"/>
  <c r="CI106" i="71"/>
  <c r="CJ106" i="71"/>
  <c r="CK106" i="71"/>
  <c r="CL106" i="71"/>
  <c r="CM106" i="71"/>
  <c r="CN106" i="71"/>
  <c r="CO106" i="71"/>
  <c r="CP106" i="71"/>
  <c r="CQ106" i="71"/>
  <c r="CR106" i="71"/>
  <c r="CS106" i="71"/>
  <c r="CT106" i="71"/>
  <c r="CU106" i="71"/>
  <c r="CV106" i="71"/>
  <c r="CW106" i="71"/>
  <c r="CX106" i="71"/>
  <c r="CY106" i="71"/>
  <c r="CZ106" i="71"/>
  <c r="DA106" i="71"/>
  <c r="DB106" i="71"/>
  <c r="DC106" i="71"/>
  <c r="DD106" i="71"/>
  <c r="DE106" i="71"/>
  <c r="DF106" i="71"/>
  <c r="DG106" i="71"/>
  <c r="DH106" i="71"/>
  <c r="DI106" i="71"/>
  <c r="DJ106" i="71"/>
  <c r="DK106" i="71"/>
  <c r="DL106" i="71"/>
  <c r="DM106" i="71"/>
  <c r="DN106" i="71"/>
  <c r="DO106" i="71"/>
  <c r="DP106" i="71"/>
  <c r="DQ106" i="71"/>
  <c r="DR106" i="71"/>
  <c r="DS106" i="71"/>
  <c r="DT106" i="71"/>
  <c r="DU106" i="71"/>
  <c r="DV106" i="71"/>
  <c r="DW106" i="71"/>
  <c r="DX106" i="71"/>
  <c r="DY106" i="71"/>
  <c r="DZ106" i="71"/>
  <c r="EA106" i="71"/>
  <c r="EB106" i="71"/>
  <c r="EC106" i="71"/>
  <c r="ED106" i="71"/>
  <c r="EE106" i="71"/>
  <c r="EF106" i="71"/>
  <c r="EG106" i="71"/>
  <c r="EH106" i="71"/>
  <c r="EI106" i="71"/>
  <c r="EJ106" i="71"/>
  <c r="EK106" i="71"/>
  <c r="EL106" i="71"/>
  <c r="EM106" i="71"/>
  <c r="EN106" i="71"/>
  <c r="EO106" i="71"/>
  <c r="EP106" i="71"/>
  <c r="EQ106" i="71"/>
  <c r="ER106" i="71"/>
  <c r="ES106" i="71"/>
  <c r="ET106" i="71"/>
  <c r="EU106" i="71"/>
  <c r="EV106" i="71"/>
  <c r="EW106" i="71"/>
  <c r="EX106" i="71"/>
  <c r="F107" i="71"/>
  <c r="F108" i="71"/>
  <c r="I108" i="71"/>
  <c r="J108" i="71"/>
  <c r="AV108" i="71"/>
  <c r="AW108" i="71"/>
  <c r="AX108" i="71"/>
  <c r="I109" i="71"/>
  <c r="F110" i="71"/>
  <c r="K112" i="71"/>
  <c r="L112" i="71"/>
  <c r="M112" i="71"/>
  <c r="N112" i="71"/>
  <c r="O112" i="71"/>
  <c r="P112" i="71"/>
  <c r="Q112" i="71"/>
  <c r="R112" i="71"/>
  <c r="S112" i="71"/>
  <c r="T112" i="71"/>
  <c r="U112" i="71"/>
  <c r="V112" i="71"/>
  <c r="W112" i="71"/>
  <c r="X112" i="71"/>
  <c r="Y112" i="71"/>
  <c r="Z112" i="71"/>
  <c r="AA112" i="71"/>
  <c r="AB112" i="71"/>
  <c r="AC112" i="71"/>
  <c r="AD112" i="71"/>
  <c r="AE112" i="71"/>
  <c r="AF112" i="71"/>
  <c r="AG112" i="71"/>
  <c r="AH112" i="71"/>
  <c r="AI112" i="71"/>
  <c r="AJ112" i="71"/>
  <c r="AK112" i="71"/>
  <c r="AL112" i="71"/>
  <c r="AM112" i="71"/>
  <c r="AN112" i="71"/>
  <c r="AO112" i="71"/>
  <c r="AP112" i="71"/>
  <c r="AQ112" i="71"/>
  <c r="AR112" i="71"/>
  <c r="AS112" i="71"/>
  <c r="AT112" i="71"/>
  <c r="AU112" i="71"/>
  <c r="AV112" i="71"/>
  <c r="AW112" i="71"/>
  <c r="AX112" i="71"/>
  <c r="AY112" i="71"/>
  <c r="AZ112" i="71"/>
  <c r="BA112" i="71"/>
  <c r="BB112" i="71"/>
  <c r="BC112" i="71"/>
  <c r="BD112" i="71"/>
  <c r="BE112" i="71"/>
  <c r="BF112" i="71"/>
  <c r="BG112" i="71"/>
  <c r="BH112" i="71"/>
  <c r="BI112" i="71"/>
  <c r="BJ112" i="71"/>
  <c r="BK112" i="71"/>
  <c r="BL112" i="71"/>
  <c r="BM112" i="71"/>
  <c r="BN112" i="71"/>
  <c r="BO112" i="71"/>
  <c r="BP112" i="71"/>
  <c r="BQ112" i="71"/>
  <c r="BR112" i="71"/>
  <c r="BS112" i="71"/>
  <c r="BT112" i="71"/>
  <c r="BU112" i="71"/>
  <c r="BV112" i="71"/>
  <c r="BW112" i="71"/>
  <c r="BX112" i="71"/>
  <c r="BY112" i="71"/>
  <c r="BZ112" i="71"/>
  <c r="CA112" i="71"/>
  <c r="CB112" i="71"/>
  <c r="CC112" i="71"/>
  <c r="CD112" i="71"/>
  <c r="CE112" i="71"/>
  <c r="CF112" i="71"/>
  <c r="CG112" i="71"/>
  <c r="CH112" i="71"/>
  <c r="CI112" i="71"/>
  <c r="CJ112" i="71"/>
  <c r="CK112" i="71"/>
  <c r="CL112" i="71"/>
  <c r="CM112" i="71"/>
  <c r="CN112" i="71"/>
  <c r="CO112" i="71"/>
  <c r="CP112" i="71"/>
  <c r="CQ112" i="71"/>
  <c r="CR112" i="71"/>
  <c r="CS112" i="71"/>
  <c r="CT112" i="71"/>
  <c r="CU112" i="71"/>
  <c r="CV112" i="71"/>
  <c r="CW112" i="71"/>
  <c r="CX112" i="71"/>
  <c r="CY112" i="71"/>
  <c r="CZ112" i="71"/>
  <c r="DA112" i="71"/>
  <c r="DB112" i="71"/>
  <c r="DC112" i="71"/>
  <c r="DD112" i="71"/>
  <c r="DE112" i="71"/>
  <c r="DF112" i="71"/>
  <c r="DG112" i="71"/>
  <c r="DH112" i="71"/>
  <c r="DI112" i="71"/>
  <c r="DJ112" i="71"/>
  <c r="DK112" i="71"/>
  <c r="DL112" i="71"/>
  <c r="DM112" i="71"/>
  <c r="DN112" i="71"/>
  <c r="DO112" i="71"/>
  <c r="DP112" i="71"/>
  <c r="DQ112" i="71"/>
  <c r="DR112" i="71"/>
  <c r="DS112" i="71"/>
  <c r="DT112" i="71"/>
  <c r="DU112" i="71"/>
  <c r="DV112" i="71"/>
  <c r="DW112" i="71"/>
  <c r="DX112" i="71"/>
  <c r="DY112" i="71"/>
  <c r="DZ112" i="71"/>
  <c r="EA112" i="71"/>
  <c r="EB112" i="71"/>
  <c r="EC112" i="71"/>
  <c r="ED112" i="71"/>
  <c r="EE112" i="71"/>
  <c r="EF112" i="71"/>
  <c r="EG112" i="71"/>
  <c r="EH112" i="71"/>
  <c r="EI112" i="71"/>
  <c r="EJ112" i="71"/>
  <c r="EK112" i="71"/>
  <c r="EL112" i="71"/>
  <c r="EM112" i="71"/>
  <c r="EN112" i="71"/>
  <c r="EO112" i="71"/>
  <c r="EP112" i="71"/>
  <c r="EQ112" i="71"/>
  <c r="ER112" i="71"/>
  <c r="ES112" i="71"/>
  <c r="ET112" i="71"/>
  <c r="EU112" i="71"/>
  <c r="EV112" i="71"/>
  <c r="EW112" i="71"/>
  <c r="EX112" i="71"/>
  <c r="F113" i="71"/>
  <c r="I113" i="71"/>
  <c r="J113" i="71"/>
  <c r="K113" i="71"/>
  <c r="L113" i="71"/>
  <c r="M113" i="71"/>
  <c r="N113" i="71"/>
  <c r="O113" i="71"/>
  <c r="P113" i="71"/>
  <c r="Q113" i="71"/>
  <c r="R113" i="71"/>
  <c r="S113" i="71"/>
  <c r="T113" i="71"/>
  <c r="U113" i="71"/>
  <c r="V113" i="71"/>
  <c r="W113" i="71"/>
  <c r="X113" i="71"/>
  <c r="Y113" i="71"/>
  <c r="Z113" i="71"/>
  <c r="AA113" i="71"/>
  <c r="AB113" i="71"/>
  <c r="AC113" i="71"/>
  <c r="AD113" i="71"/>
  <c r="AE113" i="71"/>
  <c r="AF113" i="71"/>
  <c r="AG113" i="71"/>
  <c r="AH113" i="71"/>
  <c r="AI113" i="71"/>
  <c r="AJ113" i="71"/>
  <c r="AK113" i="71"/>
  <c r="AL113" i="71"/>
  <c r="AM113" i="71"/>
  <c r="AN113" i="71"/>
  <c r="AO113" i="71"/>
  <c r="AP113" i="71"/>
  <c r="AQ113" i="71"/>
  <c r="AR113" i="71"/>
  <c r="AS113" i="71"/>
  <c r="AT113" i="71"/>
  <c r="AU113" i="71"/>
  <c r="AV113" i="71"/>
  <c r="AW113" i="71"/>
  <c r="AX113" i="71"/>
  <c r="AY113" i="71"/>
  <c r="AZ113" i="71"/>
  <c r="BA113" i="71"/>
  <c r="BB113" i="71"/>
  <c r="BC113" i="71"/>
  <c r="BD113" i="71"/>
  <c r="BE113" i="71"/>
  <c r="BF113" i="71"/>
  <c r="BG113" i="71"/>
  <c r="BH113" i="71"/>
  <c r="BI113" i="71"/>
  <c r="BJ113" i="71"/>
  <c r="BK113" i="71"/>
  <c r="BL113" i="71"/>
  <c r="BM113" i="71"/>
  <c r="BN113" i="71"/>
  <c r="BO113" i="71"/>
  <c r="BP113" i="71"/>
  <c r="BQ113" i="71"/>
  <c r="BR113" i="71"/>
  <c r="BS113" i="71"/>
  <c r="BT113" i="71"/>
  <c r="BU113" i="71"/>
  <c r="BV113" i="71"/>
  <c r="BW113" i="71"/>
  <c r="BX113" i="71"/>
  <c r="BY113" i="71"/>
  <c r="BZ113" i="71"/>
  <c r="CA113" i="71"/>
  <c r="CB113" i="71"/>
  <c r="CC113" i="71"/>
  <c r="CD113" i="71"/>
  <c r="CE113" i="71"/>
  <c r="CF113" i="71"/>
  <c r="CG113" i="71"/>
  <c r="CH113" i="71"/>
  <c r="CI113" i="71"/>
  <c r="CJ113" i="71"/>
  <c r="CK113" i="71"/>
  <c r="CL113" i="71"/>
  <c r="CM113" i="71"/>
  <c r="CN113" i="71"/>
  <c r="CO113" i="71"/>
  <c r="CP113" i="71"/>
  <c r="CQ113" i="71"/>
  <c r="CR113" i="71"/>
  <c r="CS113" i="71"/>
  <c r="CT113" i="71"/>
  <c r="CU113" i="71"/>
  <c r="CV113" i="71"/>
  <c r="CW113" i="71"/>
  <c r="CX113" i="71"/>
  <c r="CY113" i="71"/>
  <c r="CZ113" i="71"/>
  <c r="DA113" i="71"/>
  <c r="DB113" i="71"/>
  <c r="DC113" i="71"/>
  <c r="DD113" i="71"/>
  <c r="DE113" i="71"/>
  <c r="DF113" i="71"/>
  <c r="DG113" i="71"/>
  <c r="DH113" i="71"/>
  <c r="DI113" i="71"/>
  <c r="DJ113" i="71"/>
  <c r="DK113" i="71"/>
  <c r="DL113" i="71"/>
  <c r="DM113" i="71"/>
  <c r="DN113" i="71"/>
  <c r="DO113" i="71"/>
  <c r="DP113" i="71"/>
  <c r="DQ113" i="71"/>
  <c r="DR113" i="71"/>
  <c r="DS113" i="71"/>
  <c r="DT113" i="71"/>
  <c r="DU113" i="71"/>
  <c r="DV113" i="71"/>
  <c r="DW113" i="71"/>
  <c r="DX113" i="71"/>
  <c r="DY113" i="71"/>
  <c r="DZ113" i="71"/>
  <c r="EA113" i="71"/>
  <c r="EB113" i="71"/>
  <c r="EC113" i="71"/>
  <c r="ED113" i="71"/>
  <c r="EE113" i="71"/>
  <c r="EF113" i="71"/>
  <c r="EG113" i="71"/>
  <c r="EH113" i="71"/>
  <c r="EI113" i="71"/>
  <c r="EJ113" i="71"/>
  <c r="EK113" i="71"/>
  <c r="EL113" i="71"/>
  <c r="EM113" i="71"/>
  <c r="EN113" i="71"/>
  <c r="EO113" i="71"/>
  <c r="EP113" i="71"/>
  <c r="EQ113" i="71"/>
  <c r="ER113" i="71"/>
  <c r="ES113" i="71"/>
  <c r="ET113" i="71"/>
  <c r="EU113" i="71"/>
  <c r="EV113" i="71"/>
  <c r="EW113" i="71"/>
  <c r="EX113" i="71"/>
  <c r="F114" i="71"/>
  <c r="I114" i="71"/>
  <c r="K114" i="71"/>
  <c r="L114" i="71"/>
  <c r="M114" i="71"/>
  <c r="N114" i="71"/>
  <c r="O114" i="71"/>
  <c r="P114" i="71"/>
  <c r="Q114" i="71"/>
  <c r="R114" i="71"/>
  <c r="S114" i="71"/>
  <c r="T114" i="71"/>
  <c r="U114" i="71"/>
  <c r="V114" i="71"/>
  <c r="W114" i="71"/>
  <c r="X114" i="71"/>
  <c r="Y114" i="71"/>
  <c r="Z114" i="71"/>
  <c r="AA114" i="71"/>
  <c r="AB114" i="71"/>
  <c r="AC114" i="71"/>
  <c r="AD114" i="71"/>
  <c r="AE114" i="71"/>
  <c r="AF114" i="71"/>
  <c r="AG114" i="71"/>
  <c r="AH114" i="71"/>
  <c r="AI114" i="71"/>
  <c r="AJ114" i="71"/>
  <c r="AK114" i="71"/>
  <c r="AL114" i="71"/>
  <c r="AM114" i="71"/>
  <c r="AN114" i="71"/>
  <c r="AO114" i="71"/>
  <c r="AP114" i="71"/>
  <c r="AQ114" i="71"/>
  <c r="AR114" i="71"/>
  <c r="AS114" i="71"/>
  <c r="AT114" i="71"/>
  <c r="AU114" i="71"/>
  <c r="AV114" i="71"/>
  <c r="AW114" i="71"/>
  <c r="AX114" i="71"/>
  <c r="AY114" i="71"/>
  <c r="AZ114" i="71"/>
  <c r="BA114" i="71"/>
  <c r="BB114" i="71"/>
  <c r="BC114" i="71"/>
  <c r="BD114" i="71"/>
  <c r="BE114" i="71"/>
  <c r="BF114" i="71"/>
  <c r="BG114" i="71"/>
  <c r="BH114" i="71"/>
  <c r="BI114" i="71"/>
  <c r="BJ114" i="71"/>
  <c r="BK114" i="71"/>
  <c r="BL114" i="71"/>
  <c r="BM114" i="71"/>
  <c r="BN114" i="71"/>
  <c r="BO114" i="71"/>
  <c r="BP114" i="71"/>
  <c r="BQ114" i="71"/>
  <c r="BR114" i="71"/>
  <c r="BS114" i="71"/>
  <c r="BT114" i="71"/>
  <c r="BU114" i="71"/>
  <c r="BV114" i="71"/>
  <c r="BW114" i="71"/>
  <c r="BX114" i="71"/>
  <c r="BY114" i="71"/>
  <c r="BZ114" i="71"/>
  <c r="CA114" i="71"/>
  <c r="CB114" i="71"/>
  <c r="CC114" i="71"/>
  <c r="CD114" i="71"/>
  <c r="CE114" i="71"/>
  <c r="CF114" i="71"/>
  <c r="CG114" i="71"/>
  <c r="CH114" i="71"/>
  <c r="CI114" i="71"/>
  <c r="CJ114" i="71"/>
  <c r="CK114" i="71"/>
  <c r="CL114" i="71"/>
  <c r="CM114" i="71"/>
  <c r="CN114" i="71"/>
  <c r="CO114" i="71"/>
  <c r="CP114" i="71"/>
  <c r="CQ114" i="71"/>
  <c r="CR114" i="71"/>
  <c r="CS114" i="71"/>
  <c r="CT114" i="71"/>
  <c r="CU114" i="71"/>
  <c r="CV114" i="71"/>
  <c r="CW114" i="71"/>
  <c r="CX114" i="71"/>
  <c r="CY114" i="71"/>
  <c r="CZ114" i="71"/>
  <c r="DA114" i="71"/>
  <c r="DB114" i="71"/>
  <c r="DC114" i="71"/>
  <c r="DD114" i="71"/>
  <c r="DE114" i="71"/>
  <c r="DF114" i="71"/>
  <c r="DG114" i="71"/>
  <c r="DH114" i="71"/>
  <c r="DI114" i="71"/>
  <c r="DJ114" i="71"/>
  <c r="DK114" i="71"/>
  <c r="DL114" i="71"/>
  <c r="DM114" i="71"/>
  <c r="DN114" i="71"/>
  <c r="DO114" i="71"/>
  <c r="DP114" i="71"/>
  <c r="DQ114" i="71"/>
  <c r="DR114" i="71"/>
  <c r="DS114" i="71"/>
  <c r="DT114" i="71"/>
  <c r="DU114" i="71"/>
  <c r="DV114" i="71"/>
  <c r="DW114" i="71"/>
  <c r="DX114" i="71"/>
  <c r="DY114" i="71"/>
  <c r="DZ114" i="71"/>
  <c r="EA114" i="71"/>
  <c r="EB114" i="71"/>
  <c r="EC114" i="71"/>
  <c r="ED114" i="71"/>
  <c r="EE114" i="71"/>
  <c r="EF114" i="71"/>
  <c r="EG114" i="71"/>
  <c r="EH114" i="71"/>
  <c r="EI114" i="71"/>
  <c r="EJ114" i="71"/>
  <c r="EK114" i="71"/>
  <c r="EL114" i="71"/>
  <c r="EM114" i="71"/>
  <c r="EN114" i="71"/>
  <c r="EO114" i="71"/>
  <c r="EP114" i="71"/>
  <c r="EQ114" i="71"/>
  <c r="ER114" i="71"/>
  <c r="ES114" i="71"/>
  <c r="ET114" i="71"/>
  <c r="EU114" i="71"/>
  <c r="EV114" i="71"/>
  <c r="EW114" i="71"/>
  <c r="EX114" i="71"/>
  <c r="F115" i="71"/>
  <c r="I115" i="71"/>
  <c r="K115" i="71"/>
  <c r="L115" i="71"/>
  <c r="M115" i="71"/>
  <c r="N115" i="71"/>
  <c r="O115" i="71"/>
  <c r="P115" i="71"/>
  <c r="Q115" i="71"/>
  <c r="R115" i="71"/>
  <c r="S115" i="71"/>
  <c r="T115" i="71"/>
  <c r="U115" i="71"/>
  <c r="V115" i="71"/>
  <c r="W115" i="71"/>
  <c r="X115" i="71"/>
  <c r="Y115" i="71"/>
  <c r="Z115" i="71"/>
  <c r="AA115" i="71"/>
  <c r="AB115" i="71"/>
  <c r="AC115" i="71"/>
  <c r="AD115" i="71"/>
  <c r="AE115" i="71"/>
  <c r="AF115" i="71"/>
  <c r="AG115" i="71"/>
  <c r="AH115" i="71"/>
  <c r="AI115" i="71"/>
  <c r="AJ115" i="71"/>
  <c r="AK115" i="71"/>
  <c r="AL115" i="71"/>
  <c r="AM115" i="71"/>
  <c r="AN115" i="71"/>
  <c r="AO115" i="71"/>
  <c r="AP115" i="71"/>
  <c r="AQ115" i="71"/>
  <c r="AR115" i="71"/>
  <c r="AS115" i="71"/>
  <c r="AT115" i="71"/>
  <c r="AU115" i="71"/>
  <c r="F116" i="71"/>
  <c r="I116" i="71"/>
  <c r="AX116" i="71"/>
  <c r="I117" i="71"/>
  <c r="AX117" i="71"/>
  <c r="I118" i="71"/>
  <c r="AX118" i="71"/>
  <c r="I119" i="71"/>
  <c r="J119" i="71"/>
  <c r="K119" i="71"/>
  <c r="L119" i="71"/>
  <c r="M119" i="71"/>
  <c r="N119" i="71"/>
  <c r="O119" i="71"/>
  <c r="P119" i="71"/>
  <c r="Q119" i="71"/>
  <c r="R119" i="71"/>
  <c r="S119" i="71"/>
  <c r="T119" i="71"/>
  <c r="U119" i="71"/>
  <c r="V119" i="71"/>
  <c r="W119" i="71"/>
  <c r="X119" i="71"/>
  <c r="Y119" i="71"/>
  <c r="Z119" i="71"/>
  <c r="AA119" i="71"/>
  <c r="AB119" i="71"/>
  <c r="AC119" i="71"/>
  <c r="AD119" i="71"/>
  <c r="AE119" i="71"/>
  <c r="AF119" i="71"/>
  <c r="AG119" i="71"/>
  <c r="AH119" i="71"/>
  <c r="AI119" i="71"/>
  <c r="AJ119" i="71"/>
  <c r="AK119" i="71"/>
  <c r="AL119" i="71"/>
  <c r="AM119" i="71"/>
  <c r="AN119" i="71"/>
  <c r="AO119" i="71"/>
  <c r="AP119" i="71"/>
  <c r="AQ119" i="71"/>
  <c r="AR119" i="71"/>
  <c r="AS119" i="71"/>
  <c r="AT119" i="71"/>
  <c r="AU119" i="71"/>
  <c r="AV119" i="71"/>
  <c r="AW119" i="71"/>
  <c r="AX119" i="71"/>
  <c r="AY119" i="71"/>
  <c r="AZ119" i="71"/>
  <c r="BA119" i="71"/>
  <c r="BB119" i="71"/>
  <c r="BC119" i="71"/>
  <c r="BD119" i="71"/>
  <c r="BE119" i="71"/>
  <c r="BF119" i="71"/>
  <c r="BG119" i="71"/>
  <c r="BH119" i="71"/>
  <c r="BI119" i="71"/>
  <c r="BJ119" i="71"/>
  <c r="BK119" i="71"/>
  <c r="BL119" i="71"/>
  <c r="BM119" i="71"/>
  <c r="BN119" i="71"/>
  <c r="BO119" i="71"/>
  <c r="BP119" i="71"/>
  <c r="BQ119" i="71"/>
  <c r="BR119" i="71"/>
  <c r="BS119" i="71"/>
  <c r="BT119" i="71"/>
  <c r="BU119" i="71"/>
  <c r="BV119" i="71"/>
  <c r="BW119" i="71"/>
  <c r="BX119" i="71"/>
  <c r="BY119" i="71"/>
  <c r="BZ119" i="71"/>
  <c r="CA119" i="71"/>
  <c r="CB119" i="71"/>
  <c r="CC119" i="71"/>
  <c r="CD119" i="71"/>
  <c r="CE119" i="71"/>
  <c r="CF119" i="71"/>
  <c r="CG119" i="71"/>
  <c r="CH119" i="71"/>
  <c r="CI119" i="71"/>
  <c r="CJ119" i="71"/>
  <c r="CK119" i="71"/>
  <c r="CL119" i="71"/>
  <c r="CM119" i="71"/>
  <c r="CN119" i="71"/>
  <c r="CO119" i="71"/>
  <c r="CP119" i="71"/>
  <c r="CQ119" i="71"/>
  <c r="CR119" i="71"/>
  <c r="CS119" i="71"/>
  <c r="CT119" i="71"/>
  <c r="CU119" i="71"/>
  <c r="CV119" i="71"/>
  <c r="CW119" i="71"/>
  <c r="CX119" i="71"/>
  <c r="CY119" i="71"/>
  <c r="CZ119" i="71"/>
  <c r="DA119" i="71"/>
  <c r="DB119" i="71"/>
  <c r="DC119" i="71"/>
  <c r="DD119" i="71"/>
  <c r="DE119" i="71"/>
  <c r="DF119" i="71"/>
  <c r="DG119" i="71"/>
  <c r="DH119" i="71"/>
  <c r="DI119" i="71"/>
  <c r="DJ119" i="71"/>
  <c r="DK119" i="71"/>
  <c r="DL119" i="71"/>
  <c r="DM119" i="71"/>
  <c r="DN119" i="71"/>
  <c r="DO119" i="71"/>
  <c r="DP119" i="71"/>
  <c r="DQ119" i="71"/>
  <c r="DR119" i="71"/>
  <c r="DS119" i="71"/>
  <c r="DT119" i="71"/>
  <c r="DU119" i="71"/>
  <c r="DV119" i="71"/>
  <c r="DW119" i="71"/>
  <c r="DX119" i="71"/>
  <c r="DY119" i="71"/>
  <c r="DZ119" i="71"/>
  <c r="EA119" i="71"/>
  <c r="EB119" i="71"/>
  <c r="EC119" i="71"/>
  <c r="ED119" i="71"/>
  <c r="EE119" i="71"/>
  <c r="EF119" i="71"/>
  <c r="EG119" i="71"/>
  <c r="EH119" i="71"/>
  <c r="EI119" i="71"/>
  <c r="EJ119" i="71"/>
  <c r="EK119" i="71"/>
  <c r="EL119" i="71"/>
  <c r="EM119" i="71"/>
  <c r="EN119" i="71"/>
  <c r="EO119" i="71"/>
  <c r="EP119" i="71"/>
  <c r="EQ119" i="71"/>
  <c r="ER119" i="71"/>
  <c r="ES119" i="71"/>
  <c r="ET119" i="71"/>
  <c r="EU119" i="71"/>
  <c r="EV119" i="71"/>
  <c r="EW119" i="71"/>
  <c r="EX119" i="71"/>
  <c r="T11" i="60"/>
  <c r="V11" i="60"/>
  <c r="T12" i="60"/>
  <c r="V12" i="60"/>
  <c r="T14" i="60"/>
  <c r="V14" i="60"/>
  <c r="R18" i="60"/>
  <c r="T18" i="60"/>
  <c r="V18" i="60"/>
  <c r="R19" i="60"/>
  <c r="T19" i="60"/>
  <c r="V19" i="60"/>
  <c r="R20" i="60"/>
  <c r="T20" i="60"/>
  <c r="V20" i="60"/>
  <c r="R21" i="60"/>
  <c r="T21" i="60"/>
  <c r="V21" i="60"/>
  <c r="R22" i="60"/>
  <c r="T22" i="60"/>
  <c r="V22" i="60"/>
  <c r="R23" i="60"/>
  <c r="T23" i="60"/>
  <c r="V23" i="60"/>
  <c r="R24" i="60"/>
  <c r="T24" i="60"/>
  <c r="V24" i="60"/>
  <c r="V29" i="60"/>
  <c r="V30" i="60"/>
  <c r="V31" i="60"/>
  <c r="V32" i="60"/>
  <c r="V35" i="60"/>
  <c r="V36" i="60"/>
  <c r="H38" i="60"/>
  <c r="F48" i="60"/>
  <c r="H48" i="60"/>
  <c r="L48" i="60"/>
  <c r="N48" i="60"/>
  <c r="P48" i="60"/>
  <c r="R48" i="60"/>
  <c r="T48" i="60"/>
  <c r="V48" i="60"/>
  <c r="F49" i="60"/>
  <c r="H49" i="60"/>
  <c r="L49" i="60"/>
  <c r="N49" i="60"/>
  <c r="P49" i="60"/>
  <c r="R49" i="60"/>
  <c r="F50" i="60"/>
  <c r="H50" i="60"/>
  <c r="L50" i="60"/>
  <c r="N50" i="60"/>
  <c r="P50" i="60"/>
  <c r="R50" i="60"/>
  <c r="F53" i="60"/>
  <c r="H53" i="60"/>
  <c r="L53" i="60"/>
  <c r="N53" i="60"/>
  <c r="P53" i="60"/>
  <c r="H57" i="60"/>
  <c r="L57" i="60"/>
  <c r="N57" i="60"/>
  <c r="P57" i="60"/>
  <c r="F58" i="60"/>
  <c r="H58" i="60"/>
  <c r="L58" i="60"/>
  <c r="N58" i="60"/>
  <c r="P58" i="60"/>
  <c r="L61" i="60"/>
  <c r="L62" i="60"/>
  <c r="L63" i="60"/>
  <c r="L64" i="60"/>
  <c r="R87" i="60"/>
  <c r="R89" i="60"/>
  <c r="L90" i="60"/>
  <c r="N90" i="60"/>
  <c r="P90" i="60"/>
  <c r="L91" i="60"/>
  <c r="N91" i="60"/>
  <c r="P91" i="60"/>
  <c r="L94" i="60"/>
  <c r="N94" i="60"/>
  <c r="P94" i="60"/>
  <c r="L95" i="60"/>
  <c r="N95" i="60"/>
  <c r="P95" i="60"/>
  <c r="L96" i="60"/>
  <c r="N96" i="60"/>
  <c r="P96" i="60"/>
  <c r="L98" i="60"/>
  <c r="N98" i="60"/>
  <c r="P98" i="60"/>
  <c r="L100" i="60"/>
  <c r="N100" i="60"/>
  <c r="P100" i="60"/>
  <c r="L101" i="60"/>
  <c r="N101" i="60"/>
  <c r="P101" i="60"/>
  <c r="L102" i="60"/>
  <c r="N102" i="60"/>
  <c r="P102" i="60"/>
  <c r="L104" i="60"/>
  <c r="N104" i="60"/>
  <c r="P104" i="60"/>
  <c r="H106" i="60"/>
  <c r="L106" i="60"/>
  <c r="N106" i="60"/>
  <c r="P106" i="60"/>
  <c r="H107" i="60"/>
  <c r="L107" i="60"/>
  <c r="N107" i="60"/>
  <c r="P107" i="60"/>
  <c r="H108" i="60"/>
  <c r="L108" i="60"/>
  <c r="N108" i="60"/>
  <c r="P108" i="60"/>
  <c r="L110" i="60"/>
  <c r="N110" i="60"/>
  <c r="P110" i="60"/>
  <c r="H123" i="60"/>
  <c r="H125" i="60"/>
  <c r="H127" i="60"/>
  <c r="H128" i="60"/>
  <c r="H131" i="60"/>
  <c r="H132" i="60"/>
  <c r="H133" i="60"/>
  <c r="H134" i="60"/>
  <c r="H135" i="60"/>
  <c r="H138" i="60"/>
  <c r="H139" i="60"/>
  <c r="H140" i="60"/>
  <c r="H141" i="60"/>
  <c r="H142" i="60"/>
  <c r="H143" i="60"/>
  <c r="H146" i="60"/>
  <c r="H147" i="60"/>
  <c r="H148" i="60"/>
  <c r="H152" i="60"/>
  <c r="L152" i="60"/>
  <c r="H153" i="60"/>
  <c r="L153" i="60"/>
  <c r="H155" i="60"/>
  <c r="L155" i="60"/>
  <c r="I70" i="65"/>
  <c r="J70" i="65"/>
  <c r="I75" i="65"/>
  <c r="J75" i="65"/>
  <c r="I87" i="65"/>
  <c r="J87" i="65"/>
  <c r="I90" i="65"/>
  <c r="K90" i="65"/>
  <c r="L90" i="65"/>
  <c r="M90" i="65"/>
  <c r="N90" i="65"/>
  <c r="O90" i="65"/>
  <c r="P90" i="65"/>
  <c r="Q90" i="65"/>
  <c r="R90" i="65"/>
  <c r="S90" i="65"/>
  <c r="T90" i="65"/>
  <c r="U90" i="65"/>
  <c r="V90" i="65"/>
  <c r="W90" i="65"/>
  <c r="X90" i="65"/>
  <c r="Y90" i="65"/>
  <c r="Z90" i="65"/>
  <c r="AA90" i="65"/>
  <c r="AB90" i="65"/>
  <c r="AC90" i="65"/>
  <c r="AD90" i="65"/>
  <c r="AE90" i="65"/>
  <c r="AF90" i="65"/>
  <c r="AG90" i="65"/>
  <c r="AH90" i="65"/>
  <c r="AI90" i="65"/>
  <c r="AJ90" i="65"/>
  <c r="AK90" i="65"/>
  <c r="AL90" i="65"/>
  <c r="AM90" i="65"/>
  <c r="AN90" i="65"/>
  <c r="AO90" i="65"/>
  <c r="AP90" i="65"/>
  <c r="AQ90" i="65"/>
  <c r="AR90" i="65"/>
  <c r="AS90" i="65"/>
  <c r="AT90" i="65"/>
  <c r="AU90" i="65"/>
  <c r="AV90" i="65"/>
  <c r="AW90" i="65"/>
  <c r="AX90" i="65"/>
  <c r="AY90" i="65"/>
  <c r="AZ90" i="65"/>
  <c r="BA90" i="65"/>
  <c r="BB90" i="65"/>
  <c r="BC90" i="65"/>
  <c r="BD90" i="65"/>
  <c r="BE90" i="65"/>
  <c r="BF90" i="65"/>
  <c r="BG90" i="65"/>
  <c r="BH90" i="65"/>
  <c r="BI90" i="65"/>
  <c r="BJ90" i="65"/>
  <c r="BK90" i="65"/>
  <c r="BL90" i="65"/>
  <c r="BM90" i="65"/>
  <c r="BN90" i="65"/>
  <c r="BO90" i="65"/>
  <c r="BP90" i="65"/>
  <c r="BQ90" i="65"/>
  <c r="BR90" i="65"/>
  <c r="BS90" i="65"/>
  <c r="BT90" i="65"/>
  <c r="BU90" i="65"/>
  <c r="BV90" i="65"/>
  <c r="BW90" i="65"/>
  <c r="BX90" i="65"/>
  <c r="BY90" i="65"/>
  <c r="BZ90" i="65"/>
  <c r="CA90" i="65"/>
  <c r="CB90" i="65"/>
  <c r="CC90" i="65"/>
  <c r="CD90" i="65"/>
  <c r="CE90" i="65"/>
  <c r="CF90" i="65"/>
  <c r="CG90" i="65"/>
  <c r="CH90" i="65"/>
  <c r="CI90" i="65"/>
  <c r="CJ90" i="65"/>
  <c r="CK90" i="65"/>
  <c r="CL90" i="65"/>
  <c r="CM90" i="65"/>
  <c r="CN90" i="65"/>
  <c r="CO90" i="65"/>
  <c r="CP90" i="65"/>
  <c r="CQ90" i="65"/>
  <c r="CR90" i="65"/>
  <c r="CS90" i="65"/>
  <c r="CT90" i="65"/>
  <c r="CU90" i="65"/>
  <c r="CV90" i="65"/>
  <c r="CW90" i="65"/>
  <c r="CX90" i="65"/>
  <c r="CY90" i="65"/>
  <c r="CZ90" i="65"/>
  <c r="DA90" i="65"/>
  <c r="DB90" i="65"/>
  <c r="DC90" i="65"/>
  <c r="DD90" i="65"/>
  <c r="DE90" i="65"/>
  <c r="DF90" i="65"/>
  <c r="DG90" i="65"/>
  <c r="DH90" i="65"/>
  <c r="DI90" i="65"/>
  <c r="DJ90" i="65"/>
  <c r="DK90" i="65"/>
  <c r="DL90" i="65"/>
  <c r="DM90" i="65"/>
  <c r="DN90" i="65"/>
  <c r="DO90" i="65"/>
  <c r="DP90" i="65"/>
  <c r="DQ90" i="65"/>
  <c r="DR90" i="65"/>
  <c r="DS90" i="65"/>
  <c r="DT90" i="65"/>
  <c r="DU90" i="65"/>
  <c r="DV90" i="65"/>
  <c r="DW90" i="65"/>
  <c r="DX90" i="65"/>
  <c r="DY90" i="65"/>
  <c r="DZ90" i="65"/>
  <c r="EA90" i="65"/>
  <c r="EB90" i="65"/>
  <c r="EC90" i="65"/>
  <c r="ED90" i="65"/>
  <c r="EE90" i="65"/>
  <c r="EF90" i="65"/>
  <c r="EG90" i="65"/>
  <c r="EH90" i="65"/>
  <c r="EI90" i="65"/>
  <c r="EJ90" i="65"/>
  <c r="EK90" i="65"/>
  <c r="EL90" i="65"/>
  <c r="EM90" i="65"/>
  <c r="EN90" i="65"/>
  <c r="EO90" i="65"/>
  <c r="EP90" i="65"/>
  <c r="EQ90" i="65"/>
  <c r="ER90" i="65"/>
  <c r="ES90" i="65"/>
  <c r="ET90" i="65"/>
  <c r="EU90" i="65"/>
  <c r="EV90" i="65"/>
  <c r="EW90" i="65"/>
  <c r="EX90" i="65"/>
  <c r="I91" i="65"/>
  <c r="K91" i="65"/>
  <c r="L91" i="65"/>
  <c r="M91" i="65"/>
  <c r="N91" i="65"/>
  <c r="O91" i="65"/>
  <c r="P91" i="65"/>
  <c r="Q91" i="65"/>
  <c r="R91" i="65"/>
  <c r="S91" i="65"/>
  <c r="T91" i="65"/>
  <c r="U91" i="65"/>
  <c r="V91" i="65"/>
  <c r="W91" i="65"/>
  <c r="X91" i="65"/>
  <c r="Y91" i="65"/>
  <c r="Z91" i="65"/>
  <c r="AA91" i="65"/>
  <c r="AB91" i="65"/>
  <c r="AC91" i="65"/>
  <c r="AD91" i="65"/>
  <c r="AE91" i="65"/>
  <c r="AF91" i="65"/>
  <c r="AG91" i="65"/>
  <c r="AH91" i="65"/>
  <c r="AI91" i="65"/>
  <c r="AJ91" i="65"/>
  <c r="AK91" i="65"/>
  <c r="AL91" i="65"/>
  <c r="AM91" i="65"/>
  <c r="AN91" i="65"/>
  <c r="AO91" i="65"/>
  <c r="AP91" i="65"/>
  <c r="AQ91" i="65"/>
  <c r="AR91" i="65"/>
  <c r="AS91" i="65"/>
  <c r="AT91" i="65"/>
  <c r="AU91" i="65"/>
  <c r="AV91" i="65"/>
  <c r="AW91" i="65"/>
  <c r="AX91" i="65"/>
  <c r="AY91" i="65"/>
  <c r="AZ91" i="65"/>
  <c r="BA91" i="65"/>
  <c r="BB91" i="65"/>
  <c r="BC91" i="65"/>
  <c r="BD91" i="65"/>
  <c r="BE91" i="65"/>
  <c r="BF91" i="65"/>
  <c r="BG91" i="65"/>
  <c r="BH91" i="65"/>
  <c r="BI91" i="65"/>
  <c r="BJ91" i="65"/>
  <c r="BK91" i="65"/>
  <c r="BL91" i="65"/>
  <c r="BM91" i="65"/>
  <c r="BN91" i="65"/>
  <c r="BO91" i="65"/>
  <c r="BP91" i="65"/>
  <c r="BQ91" i="65"/>
  <c r="BR91" i="65"/>
  <c r="BS91" i="65"/>
  <c r="BT91" i="65"/>
  <c r="BU91" i="65"/>
  <c r="BV91" i="65"/>
  <c r="BW91" i="65"/>
  <c r="BX91" i="65"/>
  <c r="BY91" i="65"/>
  <c r="BZ91" i="65"/>
  <c r="CA91" i="65"/>
  <c r="CB91" i="65"/>
  <c r="CC91" i="65"/>
  <c r="CD91" i="65"/>
  <c r="CE91" i="65"/>
  <c r="CF91" i="65"/>
  <c r="CG91" i="65"/>
  <c r="CH91" i="65"/>
  <c r="CI91" i="65"/>
  <c r="CJ91" i="65"/>
  <c r="CK91" i="65"/>
  <c r="CL91" i="65"/>
  <c r="CM91" i="65"/>
  <c r="CN91" i="65"/>
  <c r="CO91" i="65"/>
  <c r="CP91" i="65"/>
  <c r="CQ91" i="65"/>
  <c r="CR91" i="65"/>
  <c r="CS91" i="65"/>
  <c r="CT91" i="65"/>
  <c r="CU91" i="65"/>
  <c r="CV91" i="65"/>
  <c r="CW91" i="65"/>
  <c r="CX91" i="65"/>
  <c r="CY91" i="65"/>
  <c r="CZ91" i="65"/>
  <c r="DA91" i="65"/>
  <c r="DB91" i="65"/>
  <c r="DC91" i="65"/>
  <c r="DD91" i="65"/>
  <c r="DE91" i="65"/>
  <c r="DF91" i="65"/>
  <c r="DG91" i="65"/>
  <c r="DH91" i="65"/>
  <c r="DI91" i="65"/>
  <c r="DJ91" i="65"/>
  <c r="DK91" i="65"/>
  <c r="DL91" i="65"/>
  <c r="DM91" i="65"/>
  <c r="DN91" i="65"/>
  <c r="DO91" i="65"/>
  <c r="DP91" i="65"/>
  <c r="DQ91" i="65"/>
  <c r="DR91" i="65"/>
  <c r="DS91" i="65"/>
  <c r="DT91" i="65"/>
  <c r="DU91" i="65"/>
  <c r="DV91" i="65"/>
  <c r="DW91" i="65"/>
  <c r="DX91" i="65"/>
  <c r="DY91" i="65"/>
  <c r="DZ91" i="65"/>
  <c r="EA91" i="65"/>
  <c r="EB91" i="65"/>
  <c r="EC91" i="65"/>
  <c r="ED91" i="65"/>
  <c r="EE91" i="65"/>
  <c r="EF91" i="65"/>
  <c r="EG91" i="65"/>
  <c r="EH91" i="65"/>
  <c r="EI91" i="65"/>
  <c r="EJ91" i="65"/>
  <c r="EK91" i="65"/>
  <c r="EL91" i="65"/>
  <c r="EM91" i="65"/>
  <c r="EN91" i="65"/>
  <c r="EO91" i="65"/>
  <c r="EP91" i="65"/>
  <c r="EQ91" i="65"/>
  <c r="ER91" i="65"/>
  <c r="ES91" i="65"/>
  <c r="ET91" i="65"/>
  <c r="EU91" i="65"/>
  <c r="EV91" i="65"/>
  <c r="EW91" i="65"/>
  <c r="EX91" i="65"/>
  <c r="I92" i="65"/>
  <c r="K92" i="65"/>
  <c r="L92" i="65"/>
  <c r="M92" i="65"/>
  <c r="N92" i="65"/>
  <c r="O92" i="65"/>
  <c r="P92" i="65"/>
  <c r="Q92" i="65"/>
  <c r="R92" i="65"/>
  <c r="S92" i="65"/>
  <c r="T92" i="65"/>
  <c r="U92" i="65"/>
  <c r="V92" i="65"/>
  <c r="W92" i="65"/>
  <c r="X92" i="65"/>
  <c r="Y92" i="65"/>
  <c r="Z92" i="65"/>
  <c r="AA92" i="65"/>
  <c r="AB92" i="65"/>
  <c r="AC92" i="65"/>
  <c r="AD92" i="65"/>
  <c r="AE92" i="65"/>
  <c r="AF92" i="65"/>
  <c r="AG92" i="65"/>
  <c r="AH92" i="65"/>
  <c r="AI92" i="65"/>
  <c r="AJ92" i="65"/>
  <c r="AK92" i="65"/>
  <c r="AL92" i="65"/>
  <c r="AM92" i="65"/>
  <c r="AN92" i="65"/>
  <c r="AO92" i="65"/>
  <c r="AP92" i="65"/>
  <c r="AQ92" i="65"/>
  <c r="AR92" i="65"/>
  <c r="AS92" i="65"/>
  <c r="AT92" i="65"/>
  <c r="AU92" i="65"/>
  <c r="AV92" i="65"/>
  <c r="AW92" i="65"/>
  <c r="AX92" i="65"/>
  <c r="AY92" i="65"/>
  <c r="AZ92" i="65"/>
  <c r="BA92" i="65"/>
  <c r="BB92" i="65"/>
  <c r="BC92" i="65"/>
  <c r="BD92" i="65"/>
  <c r="BE92" i="65"/>
  <c r="BF92" i="65"/>
  <c r="BG92" i="65"/>
  <c r="BH92" i="65"/>
  <c r="BI92" i="65"/>
  <c r="BJ92" i="65"/>
  <c r="BK92" i="65"/>
  <c r="BL92" i="65"/>
  <c r="BM92" i="65"/>
  <c r="BN92" i="65"/>
  <c r="BO92" i="65"/>
  <c r="BP92" i="65"/>
  <c r="BQ92" i="65"/>
  <c r="BR92" i="65"/>
  <c r="BS92" i="65"/>
  <c r="BT92" i="65"/>
  <c r="BU92" i="65"/>
  <c r="BV92" i="65"/>
  <c r="BW92" i="65"/>
  <c r="BX92" i="65"/>
  <c r="BY92" i="65"/>
  <c r="BZ92" i="65"/>
  <c r="CA92" i="65"/>
  <c r="CB92" i="65"/>
  <c r="CC92" i="65"/>
  <c r="CD92" i="65"/>
  <c r="CE92" i="65"/>
  <c r="CF92" i="65"/>
  <c r="CG92" i="65"/>
  <c r="CH92" i="65"/>
  <c r="CI92" i="65"/>
  <c r="CJ92" i="65"/>
  <c r="CK92" i="65"/>
  <c r="CL92" i="65"/>
  <c r="CM92" i="65"/>
  <c r="CN92" i="65"/>
  <c r="CO92" i="65"/>
  <c r="CP92" i="65"/>
  <c r="CQ92" i="65"/>
  <c r="CR92" i="65"/>
  <c r="CS92" i="65"/>
  <c r="CT92" i="65"/>
  <c r="CU92" i="65"/>
  <c r="CV92" i="65"/>
  <c r="CW92" i="65"/>
  <c r="CX92" i="65"/>
  <c r="CY92" i="65"/>
  <c r="CZ92" i="65"/>
  <c r="DA92" i="65"/>
  <c r="DB92" i="65"/>
  <c r="DC92" i="65"/>
  <c r="DD92" i="65"/>
  <c r="DE92" i="65"/>
  <c r="DF92" i="65"/>
  <c r="DG92" i="65"/>
  <c r="DH92" i="65"/>
  <c r="DI92" i="65"/>
  <c r="DJ92" i="65"/>
  <c r="DK92" i="65"/>
  <c r="DL92" i="65"/>
  <c r="DM92" i="65"/>
  <c r="DN92" i="65"/>
  <c r="DO92" i="65"/>
  <c r="DP92" i="65"/>
  <c r="DQ92" i="65"/>
  <c r="DR92" i="65"/>
  <c r="DS92" i="65"/>
  <c r="DT92" i="65"/>
  <c r="DU92" i="65"/>
  <c r="DV92" i="65"/>
  <c r="DW92" i="65"/>
  <c r="DX92" i="65"/>
  <c r="DY92" i="65"/>
  <c r="DZ92" i="65"/>
  <c r="EA92" i="65"/>
  <c r="EB92" i="65"/>
  <c r="EC92" i="65"/>
  <c r="ED92" i="65"/>
  <c r="EE92" i="65"/>
  <c r="EF92" i="65"/>
  <c r="EG92" i="65"/>
  <c r="EH92" i="65"/>
  <c r="EI92" i="65"/>
  <c r="EJ92" i="65"/>
  <c r="EK92" i="65"/>
  <c r="EL92" i="65"/>
  <c r="EM92" i="65"/>
  <c r="EN92" i="65"/>
  <c r="EO92" i="65"/>
  <c r="EP92" i="65"/>
  <c r="EQ92" i="65"/>
  <c r="ER92" i="65"/>
  <c r="ES92" i="65"/>
  <c r="ET92" i="65"/>
  <c r="EU92" i="65"/>
  <c r="EV92" i="65"/>
  <c r="EW92" i="65"/>
  <c r="EX92" i="65"/>
  <c r="I94" i="65"/>
  <c r="J94" i="65"/>
  <c r="K94" i="65"/>
  <c r="L94" i="65"/>
  <c r="M94" i="65"/>
  <c r="N94" i="65"/>
  <c r="O94" i="65"/>
  <c r="P94" i="65"/>
  <c r="Q94" i="65"/>
  <c r="R94" i="65"/>
  <c r="S94" i="65"/>
  <c r="T94" i="65"/>
  <c r="U94" i="65"/>
  <c r="V94" i="65"/>
  <c r="W94" i="65"/>
  <c r="X94" i="65"/>
  <c r="Y94" i="65"/>
  <c r="Z94" i="65"/>
  <c r="AA94" i="65"/>
  <c r="AB94" i="65"/>
  <c r="AC94" i="65"/>
  <c r="AD94" i="65"/>
  <c r="AE94" i="65"/>
  <c r="AF94" i="65"/>
  <c r="AG94" i="65"/>
  <c r="AH94" i="65"/>
  <c r="AI94" i="65"/>
  <c r="AJ94" i="65"/>
  <c r="AK94" i="65"/>
  <c r="AL94" i="65"/>
  <c r="AM94" i="65"/>
  <c r="AN94" i="65"/>
  <c r="AO94" i="65"/>
  <c r="AP94" i="65"/>
  <c r="AQ94" i="65"/>
  <c r="AR94" i="65"/>
  <c r="AS94" i="65"/>
  <c r="AT94" i="65"/>
  <c r="AU94" i="65"/>
  <c r="AV94" i="65"/>
  <c r="AW94" i="65"/>
  <c r="AX94" i="65"/>
  <c r="AY94" i="65"/>
  <c r="AZ94" i="65"/>
  <c r="BA94" i="65"/>
  <c r="BB94" i="65"/>
  <c r="BC94" i="65"/>
  <c r="BD94" i="65"/>
  <c r="BE94" i="65"/>
  <c r="BF94" i="65"/>
  <c r="BG94" i="65"/>
  <c r="BH94" i="65"/>
  <c r="BI94" i="65"/>
  <c r="BJ94" i="65"/>
  <c r="BK94" i="65"/>
  <c r="BL94" i="65"/>
  <c r="BM94" i="65"/>
  <c r="BN94" i="65"/>
  <c r="BO94" i="65"/>
  <c r="BP94" i="65"/>
  <c r="BQ94" i="65"/>
  <c r="BR94" i="65"/>
  <c r="BS94" i="65"/>
  <c r="BT94" i="65"/>
  <c r="BU94" i="65"/>
  <c r="BV94" i="65"/>
  <c r="BW94" i="65"/>
  <c r="BX94" i="65"/>
  <c r="BY94" i="65"/>
  <c r="BZ94" i="65"/>
  <c r="CA94" i="65"/>
  <c r="CB94" i="65"/>
  <c r="CC94" i="65"/>
  <c r="CD94" i="65"/>
  <c r="CE94" i="65"/>
  <c r="CF94" i="65"/>
  <c r="CG94" i="65"/>
  <c r="CH94" i="65"/>
  <c r="CI94" i="65"/>
  <c r="CJ94" i="65"/>
  <c r="CK94" i="65"/>
  <c r="CL94" i="65"/>
  <c r="CM94" i="65"/>
  <c r="CN94" i="65"/>
  <c r="CO94" i="65"/>
  <c r="CP94" i="65"/>
  <c r="CQ94" i="65"/>
  <c r="CR94" i="65"/>
  <c r="CS94" i="65"/>
  <c r="CT94" i="65"/>
  <c r="CU94" i="65"/>
  <c r="CV94" i="65"/>
  <c r="CW94" i="65"/>
  <c r="CX94" i="65"/>
  <c r="CY94" i="65"/>
  <c r="CZ94" i="65"/>
  <c r="DA94" i="65"/>
  <c r="DB94" i="65"/>
  <c r="DC94" i="65"/>
  <c r="DD94" i="65"/>
  <c r="DE94" i="65"/>
  <c r="DF94" i="65"/>
  <c r="DG94" i="65"/>
  <c r="DH94" i="65"/>
  <c r="DI94" i="65"/>
  <c r="DJ94" i="65"/>
  <c r="DK94" i="65"/>
  <c r="DL94" i="65"/>
  <c r="DM94" i="65"/>
  <c r="DN94" i="65"/>
  <c r="DO94" i="65"/>
  <c r="DP94" i="65"/>
  <c r="DQ94" i="65"/>
  <c r="DR94" i="65"/>
  <c r="DS94" i="65"/>
  <c r="DT94" i="65"/>
  <c r="DU94" i="65"/>
  <c r="DV94" i="65"/>
  <c r="DW94" i="65"/>
  <c r="DX94" i="65"/>
  <c r="DY94" i="65"/>
  <c r="DZ94" i="65"/>
  <c r="EA94" i="65"/>
  <c r="EB94" i="65"/>
  <c r="EC94" i="65"/>
  <c r="ED94" i="65"/>
  <c r="EE94" i="65"/>
  <c r="EF94" i="65"/>
  <c r="EG94" i="65"/>
  <c r="EH94" i="65"/>
  <c r="EI94" i="65"/>
  <c r="EJ94" i="65"/>
  <c r="EK94" i="65"/>
  <c r="EL94" i="65"/>
  <c r="EM94" i="65"/>
  <c r="EN94" i="65"/>
  <c r="EO94" i="65"/>
  <c r="EP94" i="65"/>
  <c r="EQ94" i="65"/>
  <c r="ER94" i="65"/>
  <c r="ES94" i="65"/>
  <c r="ET94" i="65"/>
  <c r="EU94" i="65"/>
  <c r="EV94" i="65"/>
  <c r="EW94" i="65"/>
  <c r="EX94" i="65"/>
  <c r="I95" i="65"/>
  <c r="J97" i="65"/>
  <c r="K97" i="65"/>
  <c r="L97" i="65"/>
  <c r="M97" i="65"/>
  <c r="N97" i="65"/>
  <c r="O97" i="65"/>
  <c r="P97" i="65"/>
  <c r="Q97" i="65"/>
  <c r="R97" i="65"/>
  <c r="S97" i="65"/>
  <c r="T97" i="65"/>
  <c r="U97" i="65"/>
  <c r="V97" i="65"/>
  <c r="W97" i="65"/>
  <c r="X97" i="65"/>
  <c r="Y97" i="65"/>
  <c r="Z97" i="65"/>
  <c r="AA97" i="65"/>
  <c r="AB97" i="65"/>
  <c r="AC97" i="65"/>
  <c r="AD97" i="65"/>
  <c r="AE97" i="65"/>
  <c r="AF97" i="65"/>
  <c r="AG97" i="65"/>
  <c r="AH97" i="65"/>
  <c r="AI97" i="65"/>
  <c r="AJ97" i="65"/>
  <c r="AK97" i="65"/>
  <c r="AL97" i="65"/>
  <c r="AM97" i="65"/>
  <c r="AN97" i="65"/>
  <c r="AO97" i="65"/>
  <c r="AP97" i="65"/>
  <c r="AQ97" i="65"/>
  <c r="AR97" i="65"/>
  <c r="AS97" i="65"/>
  <c r="AT97" i="65"/>
  <c r="AU97" i="65"/>
  <c r="AV97" i="65"/>
  <c r="AW97" i="65"/>
  <c r="AX97" i="65"/>
  <c r="AY97" i="65"/>
  <c r="AZ97" i="65"/>
  <c r="BA97" i="65"/>
  <c r="BB97" i="65"/>
  <c r="BC97" i="65"/>
  <c r="BD97" i="65"/>
  <c r="BE97" i="65"/>
  <c r="BF97" i="65"/>
  <c r="BG97" i="65"/>
  <c r="BH97" i="65"/>
  <c r="BI97" i="65"/>
  <c r="BJ97" i="65"/>
  <c r="BK97" i="65"/>
  <c r="BL97" i="65"/>
  <c r="BM97" i="65"/>
  <c r="BN97" i="65"/>
  <c r="BO97" i="65"/>
  <c r="BP97" i="65"/>
  <c r="BQ97" i="65"/>
  <c r="BR97" i="65"/>
  <c r="BS97" i="65"/>
  <c r="BT97" i="65"/>
  <c r="BU97" i="65"/>
  <c r="BV97" i="65"/>
  <c r="BW97" i="65"/>
  <c r="BX97" i="65"/>
  <c r="BY97" i="65"/>
  <c r="BZ97" i="65"/>
  <c r="CA97" i="65"/>
  <c r="CB97" i="65"/>
  <c r="CC97" i="65"/>
  <c r="CD97" i="65"/>
  <c r="CE97" i="65"/>
  <c r="CF97" i="65"/>
  <c r="CG97" i="65"/>
  <c r="CH97" i="65"/>
  <c r="CI97" i="65"/>
  <c r="CJ97" i="65"/>
  <c r="CK97" i="65"/>
  <c r="CL97" i="65"/>
  <c r="CM97" i="65"/>
  <c r="CN97" i="65"/>
  <c r="CO97" i="65"/>
  <c r="CP97" i="65"/>
  <c r="CQ97" i="65"/>
  <c r="CR97" i="65"/>
  <c r="CS97" i="65"/>
  <c r="CT97" i="65"/>
  <c r="CU97" i="65"/>
  <c r="CV97" i="65"/>
  <c r="CW97" i="65"/>
  <c r="CX97" i="65"/>
  <c r="CY97" i="65"/>
  <c r="CZ97" i="65"/>
  <c r="DA97" i="65"/>
  <c r="DB97" i="65"/>
  <c r="DC97" i="65"/>
  <c r="DD97" i="65"/>
  <c r="DE97" i="65"/>
  <c r="DF97" i="65"/>
  <c r="DG97" i="65"/>
  <c r="DH97" i="65"/>
  <c r="DI97" i="65"/>
  <c r="DJ97" i="65"/>
  <c r="DK97" i="65"/>
  <c r="DL97" i="65"/>
  <c r="DM97" i="65"/>
  <c r="DN97" i="65"/>
  <c r="DO97" i="65"/>
  <c r="DP97" i="65"/>
  <c r="DQ97" i="65"/>
  <c r="DR97" i="65"/>
  <c r="DS97" i="65"/>
  <c r="DT97" i="65"/>
  <c r="DU97" i="65"/>
  <c r="DV97" i="65"/>
  <c r="DW97" i="65"/>
  <c r="DX97" i="65"/>
  <c r="DY97" i="65"/>
  <c r="DZ97" i="65"/>
  <c r="EA97" i="65"/>
  <c r="EB97" i="65"/>
  <c r="EC97" i="65"/>
  <c r="ED97" i="65"/>
  <c r="EE97" i="65"/>
  <c r="EF97" i="65"/>
  <c r="EG97" i="65"/>
  <c r="EH97" i="65"/>
  <c r="EI97" i="65"/>
  <c r="EJ97" i="65"/>
  <c r="EK97" i="65"/>
  <c r="EL97" i="65"/>
  <c r="EM97" i="65"/>
  <c r="EN97" i="65"/>
  <c r="EO97" i="65"/>
  <c r="EP97" i="65"/>
  <c r="EQ97" i="65"/>
  <c r="ER97" i="65"/>
  <c r="ES97" i="65"/>
  <c r="ET97" i="65"/>
  <c r="EU97" i="65"/>
  <c r="EV97" i="65"/>
  <c r="EW97" i="65"/>
  <c r="EX97" i="65"/>
  <c r="J98" i="65"/>
  <c r="K98" i="65"/>
  <c r="L98" i="65"/>
  <c r="M98" i="65"/>
  <c r="N98" i="65"/>
  <c r="O98" i="65"/>
  <c r="P98" i="65"/>
  <c r="Q98" i="65"/>
  <c r="R98" i="65"/>
  <c r="S98" i="65"/>
  <c r="T98" i="65"/>
  <c r="U98" i="65"/>
  <c r="V98" i="65"/>
  <c r="W98" i="65"/>
  <c r="X98" i="65"/>
  <c r="Y98" i="65"/>
  <c r="Z98" i="65"/>
  <c r="AA98" i="65"/>
  <c r="AB98" i="65"/>
  <c r="AC98" i="65"/>
  <c r="AD98" i="65"/>
  <c r="AE98" i="65"/>
  <c r="AF98" i="65"/>
  <c r="AG98" i="65"/>
  <c r="AH98" i="65"/>
  <c r="AI98" i="65"/>
  <c r="AJ98" i="65"/>
  <c r="AK98" i="65"/>
  <c r="AL98" i="65"/>
  <c r="AM98" i="65"/>
  <c r="AN98" i="65"/>
  <c r="AO98" i="65"/>
  <c r="AP98" i="65"/>
  <c r="AQ98" i="65"/>
  <c r="AR98" i="65"/>
  <c r="AS98" i="65"/>
  <c r="AT98" i="65"/>
  <c r="AU98" i="65"/>
  <c r="AV98" i="65"/>
  <c r="AW98" i="65"/>
  <c r="AX98" i="65"/>
  <c r="AY98" i="65"/>
  <c r="AZ98" i="65"/>
  <c r="BA98" i="65"/>
  <c r="BB98" i="65"/>
  <c r="BC98" i="65"/>
  <c r="BD98" i="65"/>
  <c r="BE98" i="65"/>
  <c r="BF98" i="65"/>
  <c r="BG98" i="65"/>
  <c r="BH98" i="65"/>
  <c r="BI98" i="65"/>
  <c r="BJ98" i="65"/>
  <c r="BK98" i="65"/>
  <c r="BL98" i="65"/>
  <c r="BM98" i="65"/>
  <c r="BN98" i="65"/>
  <c r="BO98" i="65"/>
  <c r="BP98" i="65"/>
  <c r="BQ98" i="65"/>
  <c r="BR98" i="65"/>
  <c r="BS98" i="65"/>
  <c r="BT98" i="65"/>
  <c r="BU98" i="65"/>
  <c r="BV98" i="65"/>
  <c r="BW98" i="65"/>
  <c r="BX98" i="65"/>
  <c r="BY98" i="65"/>
  <c r="BZ98" i="65"/>
  <c r="CA98" i="65"/>
  <c r="CB98" i="65"/>
  <c r="CC98" i="65"/>
  <c r="CD98" i="65"/>
  <c r="CE98" i="65"/>
  <c r="CF98" i="65"/>
  <c r="CG98" i="65"/>
  <c r="CH98" i="65"/>
  <c r="CI98" i="65"/>
  <c r="CJ98" i="65"/>
  <c r="CK98" i="65"/>
  <c r="CL98" i="65"/>
  <c r="CM98" i="65"/>
  <c r="CN98" i="65"/>
  <c r="CO98" i="65"/>
  <c r="CP98" i="65"/>
  <c r="CQ98" i="65"/>
  <c r="CR98" i="65"/>
  <c r="CS98" i="65"/>
  <c r="CT98" i="65"/>
  <c r="CU98" i="65"/>
  <c r="CV98" i="65"/>
  <c r="CW98" i="65"/>
  <c r="CX98" i="65"/>
  <c r="CY98" i="65"/>
  <c r="CZ98" i="65"/>
  <c r="DA98" i="65"/>
  <c r="DB98" i="65"/>
  <c r="DC98" i="65"/>
  <c r="DD98" i="65"/>
  <c r="DE98" i="65"/>
  <c r="DF98" i="65"/>
  <c r="DG98" i="65"/>
  <c r="DH98" i="65"/>
  <c r="DI98" i="65"/>
  <c r="DJ98" i="65"/>
  <c r="DK98" i="65"/>
  <c r="DL98" i="65"/>
  <c r="DM98" i="65"/>
  <c r="DN98" i="65"/>
  <c r="DO98" i="65"/>
  <c r="DP98" i="65"/>
  <c r="DQ98" i="65"/>
  <c r="DR98" i="65"/>
  <c r="DS98" i="65"/>
  <c r="DT98" i="65"/>
  <c r="DU98" i="65"/>
  <c r="DV98" i="65"/>
  <c r="DW98" i="65"/>
  <c r="DX98" i="65"/>
  <c r="DY98" i="65"/>
  <c r="DZ98" i="65"/>
  <c r="EA98" i="65"/>
  <c r="EB98" i="65"/>
  <c r="EC98" i="65"/>
  <c r="ED98" i="65"/>
  <c r="EE98" i="65"/>
  <c r="EF98" i="65"/>
  <c r="EG98" i="65"/>
  <c r="EH98" i="65"/>
  <c r="EI98" i="65"/>
  <c r="EJ98" i="65"/>
  <c r="EK98" i="65"/>
  <c r="EL98" i="65"/>
  <c r="EM98" i="65"/>
  <c r="EN98" i="65"/>
  <c r="EO98" i="65"/>
  <c r="EP98" i="65"/>
  <c r="EQ98" i="65"/>
  <c r="ER98" i="65"/>
  <c r="ES98" i="65"/>
  <c r="ET98" i="65"/>
  <c r="EU98" i="65"/>
  <c r="EV98" i="65"/>
  <c r="EW98" i="65"/>
  <c r="EX98" i="65"/>
  <c r="J99" i="65"/>
  <c r="K99" i="65"/>
  <c r="L99" i="65"/>
  <c r="M99" i="65"/>
  <c r="N99" i="65"/>
  <c r="O99" i="65"/>
  <c r="P99" i="65"/>
  <c r="Q99" i="65"/>
  <c r="R99" i="65"/>
  <c r="S99" i="65"/>
  <c r="T99" i="65"/>
  <c r="U99" i="65"/>
  <c r="V99" i="65"/>
  <c r="W99" i="65"/>
  <c r="X99" i="65"/>
  <c r="Y99" i="65"/>
  <c r="Z99" i="65"/>
  <c r="AA99" i="65"/>
  <c r="AB99" i="65"/>
  <c r="AC99" i="65"/>
  <c r="AD99" i="65"/>
  <c r="AE99" i="65"/>
  <c r="AF99" i="65"/>
  <c r="AG99" i="65"/>
  <c r="AH99" i="65"/>
  <c r="AI99" i="65"/>
  <c r="AJ99" i="65"/>
  <c r="AK99" i="65"/>
  <c r="AL99" i="65"/>
  <c r="AM99" i="65"/>
  <c r="AN99" i="65"/>
  <c r="AO99" i="65"/>
  <c r="AP99" i="65"/>
  <c r="AQ99" i="65"/>
  <c r="AR99" i="65"/>
  <c r="AS99" i="65"/>
  <c r="AT99" i="65"/>
  <c r="AU99" i="65"/>
  <c r="AV99" i="65"/>
  <c r="AW99" i="65"/>
  <c r="AX99" i="65"/>
  <c r="AY99" i="65"/>
  <c r="AZ99" i="65"/>
  <c r="BA99" i="65"/>
  <c r="BB99" i="65"/>
  <c r="BC99" i="65"/>
  <c r="BD99" i="65"/>
  <c r="BE99" i="65"/>
  <c r="BF99" i="65"/>
  <c r="BG99" i="65"/>
  <c r="BH99" i="65"/>
  <c r="BI99" i="65"/>
  <c r="BJ99" i="65"/>
  <c r="BK99" i="65"/>
  <c r="BL99" i="65"/>
  <c r="BM99" i="65"/>
  <c r="BN99" i="65"/>
  <c r="BO99" i="65"/>
  <c r="BP99" i="65"/>
  <c r="BQ99" i="65"/>
  <c r="BR99" i="65"/>
  <c r="BS99" i="65"/>
  <c r="BT99" i="65"/>
  <c r="BU99" i="65"/>
  <c r="BV99" i="65"/>
  <c r="BW99" i="65"/>
  <c r="BX99" i="65"/>
  <c r="BY99" i="65"/>
  <c r="BZ99" i="65"/>
  <c r="CA99" i="65"/>
  <c r="CB99" i="65"/>
  <c r="CC99" i="65"/>
  <c r="CD99" i="65"/>
  <c r="CE99" i="65"/>
  <c r="CF99" i="65"/>
  <c r="CG99" i="65"/>
  <c r="CH99" i="65"/>
  <c r="CI99" i="65"/>
  <c r="CJ99" i="65"/>
  <c r="CK99" i="65"/>
  <c r="CL99" i="65"/>
  <c r="CM99" i="65"/>
  <c r="CN99" i="65"/>
  <c r="CO99" i="65"/>
  <c r="CP99" i="65"/>
  <c r="CQ99" i="65"/>
  <c r="CR99" i="65"/>
  <c r="CS99" i="65"/>
  <c r="CT99" i="65"/>
  <c r="CU99" i="65"/>
  <c r="CV99" i="65"/>
  <c r="CW99" i="65"/>
  <c r="CX99" i="65"/>
  <c r="CY99" i="65"/>
  <c r="CZ99" i="65"/>
  <c r="DA99" i="65"/>
  <c r="DB99" i="65"/>
  <c r="DC99" i="65"/>
  <c r="DD99" i="65"/>
  <c r="DE99" i="65"/>
  <c r="DF99" i="65"/>
  <c r="DG99" i="65"/>
  <c r="DH99" i="65"/>
  <c r="DI99" i="65"/>
  <c r="DJ99" i="65"/>
  <c r="DK99" i="65"/>
  <c r="DL99" i="65"/>
  <c r="DM99" i="65"/>
  <c r="DN99" i="65"/>
  <c r="DO99" i="65"/>
  <c r="DP99" i="65"/>
  <c r="DQ99" i="65"/>
  <c r="DR99" i="65"/>
  <c r="DS99" i="65"/>
  <c r="DT99" i="65"/>
  <c r="DU99" i="65"/>
  <c r="DV99" i="65"/>
  <c r="DW99" i="65"/>
  <c r="DX99" i="65"/>
  <c r="DY99" i="65"/>
  <c r="DZ99" i="65"/>
  <c r="EA99" i="65"/>
  <c r="EB99" i="65"/>
  <c r="EC99" i="65"/>
  <c r="ED99" i="65"/>
  <c r="EE99" i="65"/>
  <c r="EF99" i="65"/>
  <c r="EG99" i="65"/>
  <c r="EH99" i="65"/>
  <c r="EI99" i="65"/>
  <c r="EJ99" i="65"/>
  <c r="EK99" i="65"/>
  <c r="EL99" i="65"/>
  <c r="EM99" i="65"/>
  <c r="EN99" i="65"/>
  <c r="EO99" i="65"/>
  <c r="EP99" i="65"/>
  <c r="EQ99" i="65"/>
  <c r="ER99" i="65"/>
  <c r="ES99" i="65"/>
  <c r="ET99" i="65"/>
  <c r="EU99" i="65"/>
  <c r="EV99" i="65"/>
  <c r="EW99" i="65"/>
  <c r="EX99" i="65"/>
  <c r="F102" i="65"/>
  <c r="K102" i="65"/>
  <c r="L102" i="65"/>
  <c r="M102" i="65"/>
  <c r="N102" i="65"/>
  <c r="O102" i="65"/>
  <c r="P102" i="65"/>
  <c r="Q102" i="65"/>
  <c r="R102" i="65"/>
  <c r="S102" i="65"/>
  <c r="T102" i="65"/>
  <c r="U102" i="65"/>
  <c r="V102" i="65"/>
  <c r="W102" i="65"/>
  <c r="X102" i="65"/>
  <c r="Y102" i="65"/>
  <c r="Z102" i="65"/>
  <c r="AA102" i="65"/>
  <c r="AB102" i="65"/>
  <c r="AC102" i="65"/>
  <c r="AD102" i="65"/>
  <c r="AE102" i="65"/>
  <c r="AF102" i="65"/>
  <c r="AG102" i="65"/>
  <c r="AH102" i="65"/>
  <c r="AI102" i="65"/>
  <c r="AJ102" i="65"/>
  <c r="AK102" i="65"/>
  <c r="AL102" i="65"/>
  <c r="AM102" i="65"/>
  <c r="AN102" i="65"/>
  <c r="AO102" i="65"/>
  <c r="AP102" i="65"/>
  <c r="AQ102" i="65"/>
  <c r="AR102" i="65"/>
  <c r="AS102" i="65"/>
  <c r="AT102" i="65"/>
  <c r="AU102" i="65"/>
  <c r="AV102" i="65"/>
  <c r="AW102" i="65"/>
  <c r="AX102" i="65"/>
  <c r="AY102" i="65"/>
  <c r="AZ102" i="65"/>
  <c r="BA102" i="65"/>
  <c r="BB102" i="65"/>
  <c r="BC102" i="65"/>
  <c r="BD102" i="65"/>
  <c r="BE102" i="65"/>
  <c r="BF102" i="65"/>
  <c r="BG102" i="65"/>
  <c r="BH102" i="65"/>
  <c r="BI102" i="65"/>
  <c r="BJ102" i="65"/>
  <c r="BK102" i="65"/>
  <c r="BL102" i="65"/>
  <c r="BM102" i="65"/>
  <c r="BN102" i="65"/>
  <c r="BO102" i="65"/>
  <c r="BP102" i="65"/>
  <c r="BQ102" i="65"/>
  <c r="BR102" i="65"/>
  <c r="BS102" i="65"/>
  <c r="BT102" i="65"/>
  <c r="BU102" i="65"/>
  <c r="BV102" i="65"/>
  <c r="BW102" i="65"/>
  <c r="BX102" i="65"/>
  <c r="BY102" i="65"/>
  <c r="BZ102" i="65"/>
  <c r="CA102" i="65"/>
  <c r="CB102" i="65"/>
  <c r="CC102" i="65"/>
  <c r="CD102" i="65"/>
  <c r="CE102" i="65"/>
  <c r="CF102" i="65"/>
  <c r="CG102" i="65"/>
  <c r="CH102" i="65"/>
  <c r="CI102" i="65"/>
  <c r="CJ102" i="65"/>
  <c r="CK102" i="65"/>
  <c r="CL102" i="65"/>
  <c r="CM102" i="65"/>
  <c r="CN102" i="65"/>
  <c r="CO102" i="65"/>
  <c r="CP102" i="65"/>
  <c r="CQ102" i="65"/>
  <c r="CR102" i="65"/>
  <c r="CS102" i="65"/>
  <c r="CT102" i="65"/>
  <c r="CU102" i="65"/>
  <c r="CV102" i="65"/>
  <c r="CW102" i="65"/>
  <c r="CX102" i="65"/>
  <c r="CY102" i="65"/>
  <c r="CZ102" i="65"/>
  <c r="DA102" i="65"/>
  <c r="DB102" i="65"/>
  <c r="DC102" i="65"/>
  <c r="DD102" i="65"/>
  <c r="DE102" i="65"/>
  <c r="DF102" i="65"/>
  <c r="DG102" i="65"/>
  <c r="DH102" i="65"/>
  <c r="DI102" i="65"/>
  <c r="DJ102" i="65"/>
  <c r="DK102" i="65"/>
  <c r="DL102" i="65"/>
  <c r="DM102" i="65"/>
  <c r="DN102" i="65"/>
  <c r="DO102" i="65"/>
  <c r="DP102" i="65"/>
  <c r="DQ102" i="65"/>
  <c r="DR102" i="65"/>
  <c r="DS102" i="65"/>
  <c r="DT102" i="65"/>
  <c r="DU102" i="65"/>
  <c r="DV102" i="65"/>
  <c r="DW102" i="65"/>
  <c r="DX102" i="65"/>
  <c r="DY102" i="65"/>
  <c r="DZ102" i="65"/>
  <c r="EA102" i="65"/>
  <c r="EB102" i="65"/>
  <c r="EC102" i="65"/>
  <c r="ED102" i="65"/>
  <c r="EE102" i="65"/>
  <c r="EF102" i="65"/>
  <c r="EG102" i="65"/>
  <c r="EH102" i="65"/>
  <c r="EI102" i="65"/>
  <c r="EJ102" i="65"/>
  <c r="EK102" i="65"/>
  <c r="EL102" i="65"/>
  <c r="EM102" i="65"/>
  <c r="EN102" i="65"/>
  <c r="EO102" i="65"/>
  <c r="EP102" i="65"/>
  <c r="EQ102" i="65"/>
  <c r="ER102" i="65"/>
  <c r="ES102" i="65"/>
  <c r="ET102" i="65"/>
  <c r="EU102" i="65"/>
  <c r="EV102" i="65"/>
  <c r="EW102" i="65"/>
  <c r="EX102" i="65"/>
  <c r="F103" i="65"/>
  <c r="I103" i="65"/>
  <c r="J103" i="65"/>
  <c r="F104" i="65"/>
  <c r="I104" i="65"/>
  <c r="AV104" i="65"/>
  <c r="AW104" i="65"/>
  <c r="AX104" i="65"/>
  <c r="F105" i="65"/>
  <c r="I105" i="65"/>
  <c r="AX105" i="65"/>
  <c r="F106" i="65"/>
  <c r="I106" i="65"/>
  <c r="J106" i="65"/>
  <c r="K106" i="65"/>
  <c r="L106" i="65"/>
  <c r="M106" i="65"/>
  <c r="N106" i="65"/>
  <c r="O106" i="65"/>
  <c r="P106" i="65"/>
  <c r="Q106" i="65"/>
  <c r="R106" i="65"/>
  <c r="S106" i="65"/>
  <c r="T106" i="65"/>
  <c r="U106" i="65"/>
  <c r="V106" i="65"/>
  <c r="W106" i="65"/>
  <c r="X106" i="65"/>
  <c r="Y106" i="65"/>
  <c r="Z106" i="65"/>
  <c r="AA106" i="65"/>
  <c r="AB106" i="65"/>
  <c r="AC106" i="65"/>
  <c r="AD106" i="65"/>
  <c r="AE106" i="65"/>
  <c r="AF106" i="65"/>
  <c r="AG106" i="65"/>
  <c r="AH106" i="65"/>
  <c r="AI106" i="65"/>
  <c r="AJ106" i="65"/>
  <c r="AK106" i="65"/>
  <c r="AL106" i="65"/>
  <c r="AM106" i="65"/>
  <c r="AN106" i="65"/>
  <c r="AO106" i="65"/>
  <c r="AP106" i="65"/>
  <c r="AQ106" i="65"/>
  <c r="AR106" i="65"/>
  <c r="AS106" i="65"/>
  <c r="AT106" i="65"/>
  <c r="AU106" i="65"/>
  <c r="AV106" i="65"/>
  <c r="AW106" i="65"/>
  <c r="AX106" i="65"/>
  <c r="AY106" i="65"/>
  <c r="AZ106" i="65"/>
  <c r="BA106" i="65"/>
  <c r="BB106" i="65"/>
  <c r="BC106" i="65"/>
  <c r="BD106" i="65"/>
  <c r="BE106" i="65"/>
  <c r="BF106" i="65"/>
  <c r="BG106" i="65"/>
  <c r="BH106" i="65"/>
  <c r="BI106" i="65"/>
  <c r="BJ106" i="65"/>
  <c r="BK106" i="65"/>
  <c r="BL106" i="65"/>
  <c r="BM106" i="65"/>
  <c r="BN106" i="65"/>
  <c r="BO106" i="65"/>
  <c r="BP106" i="65"/>
  <c r="BQ106" i="65"/>
  <c r="BR106" i="65"/>
  <c r="BS106" i="65"/>
  <c r="BT106" i="65"/>
  <c r="BU106" i="65"/>
  <c r="BV106" i="65"/>
  <c r="BW106" i="65"/>
  <c r="BX106" i="65"/>
  <c r="BY106" i="65"/>
  <c r="BZ106" i="65"/>
  <c r="CA106" i="65"/>
  <c r="CB106" i="65"/>
  <c r="CC106" i="65"/>
  <c r="CD106" i="65"/>
  <c r="CE106" i="65"/>
  <c r="CF106" i="65"/>
  <c r="CG106" i="65"/>
  <c r="CH106" i="65"/>
  <c r="CI106" i="65"/>
  <c r="CJ106" i="65"/>
  <c r="CK106" i="65"/>
  <c r="CL106" i="65"/>
  <c r="CM106" i="65"/>
  <c r="CN106" i="65"/>
  <c r="CO106" i="65"/>
  <c r="CP106" i="65"/>
  <c r="CQ106" i="65"/>
  <c r="CR106" i="65"/>
  <c r="CS106" i="65"/>
  <c r="CT106" i="65"/>
  <c r="CU106" i="65"/>
  <c r="CV106" i="65"/>
  <c r="CW106" i="65"/>
  <c r="CX106" i="65"/>
  <c r="CY106" i="65"/>
  <c r="CZ106" i="65"/>
  <c r="DA106" i="65"/>
  <c r="DB106" i="65"/>
  <c r="DC106" i="65"/>
  <c r="DD106" i="65"/>
  <c r="DE106" i="65"/>
  <c r="DF106" i="65"/>
  <c r="DG106" i="65"/>
  <c r="DH106" i="65"/>
  <c r="DI106" i="65"/>
  <c r="DJ106" i="65"/>
  <c r="DK106" i="65"/>
  <c r="DL106" i="65"/>
  <c r="DM106" i="65"/>
  <c r="DN106" i="65"/>
  <c r="DO106" i="65"/>
  <c r="DP106" i="65"/>
  <c r="DQ106" i="65"/>
  <c r="DR106" i="65"/>
  <c r="DS106" i="65"/>
  <c r="DT106" i="65"/>
  <c r="DU106" i="65"/>
  <c r="DV106" i="65"/>
  <c r="DW106" i="65"/>
  <c r="DX106" i="65"/>
  <c r="DY106" i="65"/>
  <c r="DZ106" i="65"/>
  <c r="EA106" i="65"/>
  <c r="EB106" i="65"/>
  <c r="EC106" i="65"/>
  <c r="ED106" i="65"/>
  <c r="EE106" i="65"/>
  <c r="EF106" i="65"/>
  <c r="EG106" i="65"/>
  <c r="EH106" i="65"/>
  <c r="EI106" i="65"/>
  <c r="EJ106" i="65"/>
  <c r="EK106" i="65"/>
  <c r="EL106" i="65"/>
  <c r="EM106" i="65"/>
  <c r="EN106" i="65"/>
  <c r="EO106" i="65"/>
  <c r="EP106" i="65"/>
  <c r="EQ106" i="65"/>
  <c r="ER106" i="65"/>
  <c r="ES106" i="65"/>
  <c r="ET106" i="65"/>
  <c r="EU106" i="65"/>
  <c r="EV106" i="65"/>
  <c r="EW106" i="65"/>
  <c r="EX106" i="65"/>
  <c r="F107" i="65"/>
  <c r="F108" i="65"/>
  <c r="I108" i="65"/>
  <c r="J108" i="65"/>
  <c r="AV108" i="65"/>
  <c r="AW108" i="65"/>
  <c r="AX108" i="65"/>
  <c r="I109" i="65"/>
  <c r="F110" i="65"/>
  <c r="K112" i="65"/>
  <c r="L112" i="65"/>
  <c r="M112" i="65"/>
  <c r="N112" i="65"/>
  <c r="O112" i="65"/>
  <c r="P112" i="65"/>
  <c r="Q112" i="65"/>
  <c r="R112" i="65"/>
  <c r="S112" i="65"/>
  <c r="T112" i="65"/>
  <c r="U112" i="65"/>
  <c r="V112" i="65"/>
  <c r="W112" i="65"/>
  <c r="X112" i="65"/>
  <c r="Y112" i="65"/>
  <c r="Z112" i="65"/>
  <c r="AA112" i="65"/>
  <c r="AB112" i="65"/>
  <c r="AC112" i="65"/>
  <c r="AD112" i="65"/>
  <c r="AE112" i="65"/>
  <c r="AF112" i="65"/>
  <c r="AG112" i="65"/>
  <c r="AH112" i="65"/>
  <c r="AI112" i="65"/>
  <c r="AJ112" i="65"/>
  <c r="AK112" i="65"/>
  <c r="AL112" i="65"/>
  <c r="AM112" i="65"/>
  <c r="AN112" i="65"/>
  <c r="AO112" i="65"/>
  <c r="AP112" i="65"/>
  <c r="AQ112" i="65"/>
  <c r="AR112" i="65"/>
  <c r="AS112" i="65"/>
  <c r="AT112" i="65"/>
  <c r="AU112" i="65"/>
  <c r="AV112" i="65"/>
  <c r="AW112" i="65"/>
  <c r="AX112" i="65"/>
  <c r="AY112" i="65"/>
  <c r="AZ112" i="65"/>
  <c r="BA112" i="65"/>
  <c r="BB112" i="65"/>
  <c r="BC112" i="65"/>
  <c r="BD112" i="65"/>
  <c r="BE112" i="65"/>
  <c r="BF112" i="65"/>
  <c r="BG112" i="65"/>
  <c r="BH112" i="65"/>
  <c r="BI112" i="65"/>
  <c r="BJ112" i="65"/>
  <c r="BK112" i="65"/>
  <c r="BL112" i="65"/>
  <c r="BM112" i="65"/>
  <c r="BN112" i="65"/>
  <c r="BO112" i="65"/>
  <c r="BP112" i="65"/>
  <c r="BQ112" i="65"/>
  <c r="BR112" i="65"/>
  <c r="BS112" i="65"/>
  <c r="BT112" i="65"/>
  <c r="BU112" i="65"/>
  <c r="BV112" i="65"/>
  <c r="BW112" i="65"/>
  <c r="BX112" i="65"/>
  <c r="BY112" i="65"/>
  <c r="BZ112" i="65"/>
  <c r="CA112" i="65"/>
  <c r="CB112" i="65"/>
  <c r="CC112" i="65"/>
  <c r="CD112" i="65"/>
  <c r="CE112" i="65"/>
  <c r="CF112" i="65"/>
  <c r="CG112" i="65"/>
  <c r="CH112" i="65"/>
  <c r="CI112" i="65"/>
  <c r="CJ112" i="65"/>
  <c r="CK112" i="65"/>
  <c r="CL112" i="65"/>
  <c r="CM112" i="65"/>
  <c r="CN112" i="65"/>
  <c r="CO112" i="65"/>
  <c r="CP112" i="65"/>
  <c r="CQ112" i="65"/>
  <c r="CR112" i="65"/>
  <c r="CS112" i="65"/>
  <c r="CT112" i="65"/>
  <c r="CU112" i="65"/>
  <c r="CV112" i="65"/>
  <c r="CW112" i="65"/>
  <c r="CX112" i="65"/>
  <c r="CY112" i="65"/>
  <c r="CZ112" i="65"/>
  <c r="DA112" i="65"/>
  <c r="DB112" i="65"/>
  <c r="DC112" i="65"/>
  <c r="DD112" i="65"/>
  <c r="DE112" i="65"/>
  <c r="DF112" i="65"/>
  <c r="DG112" i="65"/>
  <c r="DH112" i="65"/>
  <c r="DI112" i="65"/>
  <c r="DJ112" i="65"/>
  <c r="DK112" i="65"/>
  <c r="DL112" i="65"/>
  <c r="DM112" i="65"/>
  <c r="DN112" i="65"/>
  <c r="DO112" i="65"/>
  <c r="DP112" i="65"/>
  <c r="DQ112" i="65"/>
  <c r="DR112" i="65"/>
  <c r="DS112" i="65"/>
  <c r="DT112" i="65"/>
  <c r="DU112" i="65"/>
  <c r="DV112" i="65"/>
  <c r="DW112" i="65"/>
  <c r="DX112" i="65"/>
  <c r="DY112" i="65"/>
  <c r="DZ112" i="65"/>
  <c r="EA112" i="65"/>
  <c r="EB112" i="65"/>
  <c r="EC112" i="65"/>
  <c r="ED112" i="65"/>
  <c r="EE112" i="65"/>
  <c r="EF112" i="65"/>
  <c r="EG112" i="65"/>
  <c r="EH112" i="65"/>
  <c r="EI112" i="65"/>
  <c r="EJ112" i="65"/>
  <c r="EK112" i="65"/>
  <c r="EL112" i="65"/>
  <c r="EM112" i="65"/>
  <c r="EN112" i="65"/>
  <c r="EO112" i="65"/>
  <c r="EP112" i="65"/>
  <c r="EQ112" i="65"/>
  <c r="ER112" i="65"/>
  <c r="ES112" i="65"/>
  <c r="ET112" i="65"/>
  <c r="EU112" i="65"/>
  <c r="EV112" i="65"/>
  <c r="EW112" i="65"/>
  <c r="EX112" i="65"/>
  <c r="F113" i="65"/>
  <c r="I113" i="65"/>
  <c r="J113" i="65"/>
  <c r="K113" i="65"/>
  <c r="L113" i="65"/>
  <c r="M113" i="65"/>
  <c r="N113" i="65"/>
  <c r="O113" i="65"/>
  <c r="P113" i="65"/>
  <c r="Q113" i="65"/>
  <c r="R113" i="65"/>
  <c r="S113" i="65"/>
  <c r="T113" i="65"/>
  <c r="U113" i="65"/>
  <c r="V113" i="65"/>
  <c r="W113" i="65"/>
  <c r="X113" i="65"/>
  <c r="Y113" i="65"/>
  <c r="Z113" i="65"/>
  <c r="AA113" i="65"/>
  <c r="AB113" i="65"/>
  <c r="AC113" i="65"/>
  <c r="AD113" i="65"/>
  <c r="AE113" i="65"/>
  <c r="AF113" i="65"/>
  <c r="AG113" i="65"/>
  <c r="AH113" i="65"/>
  <c r="AI113" i="65"/>
  <c r="AJ113" i="65"/>
  <c r="AK113" i="65"/>
  <c r="AL113" i="65"/>
  <c r="AM113" i="65"/>
  <c r="AN113" i="65"/>
  <c r="AO113" i="65"/>
  <c r="AP113" i="65"/>
  <c r="AQ113" i="65"/>
  <c r="AR113" i="65"/>
  <c r="AS113" i="65"/>
  <c r="AT113" i="65"/>
  <c r="AU113" i="65"/>
  <c r="AV113" i="65"/>
  <c r="AW113" i="65"/>
  <c r="AX113" i="65"/>
  <c r="AY113" i="65"/>
  <c r="AZ113" i="65"/>
  <c r="BA113" i="65"/>
  <c r="BB113" i="65"/>
  <c r="BC113" i="65"/>
  <c r="BD113" i="65"/>
  <c r="BE113" i="65"/>
  <c r="BF113" i="65"/>
  <c r="BG113" i="65"/>
  <c r="BH113" i="65"/>
  <c r="BI113" i="65"/>
  <c r="BJ113" i="65"/>
  <c r="BK113" i="65"/>
  <c r="BL113" i="65"/>
  <c r="BM113" i="65"/>
  <c r="BN113" i="65"/>
  <c r="BO113" i="65"/>
  <c r="BP113" i="65"/>
  <c r="BQ113" i="65"/>
  <c r="BR113" i="65"/>
  <c r="BS113" i="65"/>
  <c r="BT113" i="65"/>
  <c r="BU113" i="65"/>
  <c r="BV113" i="65"/>
  <c r="BW113" i="65"/>
  <c r="BX113" i="65"/>
  <c r="BY113" i="65"/>
  <c r="BZ113" i="65"/>
  <c r="CA113" i="65"/>
  <c r="CB113" i="65"/>
  <c r="CC113" i="65"/>
  <c r="CD113" i="65"/>
  <c r="CE113" i="65"/>
  <c r="CF113" i="65"/>
  <c r="CG113" i="65"/>
  <c r="CH113" i="65"/>
  <c r="CI113" i="65"/>
  <c r="CJ113" i="65"/>
  <c r="CK113" i="65"/>
  <c r="CL113" i="65"/>
  <c r="CM113" i="65"/>
  <c r="CN113" i="65"/>
  <c r="CO113" i="65"/>
  <c r="CP113" i="65"/>
  <c r="CQ113" i="65"/>
  <c r="CR113" i="65"/>
  <c r="CS113" i="65"/>
  <c r="CT113" i="65"/>
  <c r="CU113" i="65"/>
  <c r="CV113" i="65"/>
  <c r="CW113" i="65"/>
  <c r="CX113" i="65"/>
  <c r="CY113" i="65"/>
  <c r="CZ113" i="65"/>
  <c r="DA113" i="65"/>
  <c r="DB113" i="65"/>
  <c r="DC113" i="65"/>
  <c r="DD113" i="65"/>
  <c r="DE113" i="65"/>
  <c r="DF113" i="65"/>
  <c r="DG113" i="65"/>
  <c r="DH113" i="65"/>
  <c r="DI113" i="65"/>
  <c r="DJ113" i="65"/>
  <c r="DK113" i="65"/>
  <c r="DL113" i="65"/>
  <c r="DM113" i="65"/>
  <c r="DN113" i="65"/>
  <c r="DO113" i="65"/>
  <c r="DP113" i="65"/>
  <c r="DQ113" i="65"/>
  <c r="DR113" i="65"/>
  <c r="DS113" i="65"/>
  <c r="DT113" i="65"/>
  <c r="DU113" i="65"/>
  <c r="DV113" i="65"/>
  <c r="DW113" i="65"/>
  <c r="DX113" i="65"/>
  <c r="DY113" i="65"/>
  <c r="DZ113" i="65"/>
  <c r="EA113" i="65"/>
  <c r="EB113" i="65"/>
  <c r="EC113" i="65"/>
  <c r="ED113" i="65"/>
  <c r="EE113" i="65"/>
  <c r="EF113" i="65"/>
  <c r="EG113" i="65"/>
  <c r="EH113" i="65"/>
  <c r="EI113" i="65"/>
  <c r="EJ113" i="65"/>
  <c r="EK113" i="65"/>
  <c r="EL113" i="65"/>
  <c r="EM113" i="65"/>
  <c r="EN113" i="65"/>
  <c r="EO113" i="65"/>
  <c r="EP113" i="65"/>
  <c r="EQ113" i="65"/>
  <c r="ER113" i="65"/>
  <c r="ES113" i="65"/>
  <c r="ET113" i="65"/>
  <c r="EU113" i="65"/>
  <c r="EV113" i="65"/>
  <c r="EW113" i="65"/>
  <c r="EX113" i="65"/>
  <c r="F114" i="65"/>
  <c r="I114" i="65"/>
  <c r="K114" i="65"/>
  <c r="L114" i="65"/>
  <c r="M114" i="65"/>
  <c r="N114" i="65"/>
  <c r="O114" i="65"/>
  <c r="P114" i="65"/>
  <c r="Q114" i="65"/>
  <c r="R114" i="65"/>
  <c r="S114" i="65"/>
  <c r="T114" i="65"/>
  <c r="U114" i="65"/>
  <c r="V114" i="65"/>
  <c r="W114" i="65"/>
  <c r="X114" i="65"/>
  <c r="Y114" i="65"/>
  <c r="Z114" i="65"/>
  <c r="AA114" i="65"/>
  <c r="AB114" i="65"/>
  <c r="AC114" i="65"/>
  <c r="AD114" i="65"/>
  <c r="AE114" i="65"/>
  <c r="AF114" i="65"/>
  <c r="AG114" i="65"/>
  <c r="AH114" i="65"/>
  <c r="AI114" i="65"/>
  <c r="AJ114" i="65"/>
  <c r="AK114" i="65"/>
  <c r="AL114" i="65"/>
  <c r="AM114" i="65"/>
  <c r="AN114" i="65"/>
  <c r="AO114" i="65"/>
  <c r="AP114" i="65"/>
  <c r="AQ114" i="65"/>
  <c r="AR114" i="65"/>
  <c r="AS114" i="65"/>
  <c r="AT114" i="65"/>
  <c r="AU114" i="65"/>
  <c r="AV114" i="65"/>
  <c r="AW114" i="65"/>
  <c r="AX114" i="65"/>
  <c r="AY114" i="65"/>
  <c r="AZ114" i="65"/>
  <c r="BA114" i="65"/>
  <c r="BB114" i="65"/>
  <c r="BC114" i="65"/>
  <c r="BD114" i="65"/>
  <c r="BE114" i="65"/>
  <c r="BF114" i="65"/>
  <c r="BG114" i="65"/>
  <c r="BH114" i="65"/>
  <c r="BI114" i="65"/>
  <c r="BJ114" i="65"/>
  <c r="BK114" i="65"/>
  <c r="BL114" i="65"/>
  <c r="BM114" i="65"/>
  <c r="BN114" i="65"/>
  <c r="BO114" i="65"/>
  <c r="BP114" i="65"/>
  <c r="BQ114" i="65"/>
  <c r="BR114" i="65"/>
  <c r="BS114" i="65"/>
  <c r="BT114" i="65"/>
  <c r="BU114" i="65"/>
  <c r="BV114" i="65"/>
  <c r="BW114" i="65"/>
  <c r="BX114" i="65"/>
  <c r="BY114" i="65"/>
  <c r="BZ114" i="65"/>
  <c r="CA114" i="65"/>
  <c r="CB114" i="65"/>
  <c r="CC114" i="65"/>
  <c r="CD114" i="65"/>
  <c r="CE114" i="65"/>
  <c r="CF114" i="65"/>
  <c r="CG114" i="65"/>
  <c r="CH114" i="65"/>
  <c r="CI114" i="65"/>
  <c r="CJ114" i="65"/>
  <c r="CK114" i="65"/>
  <c r="CL114" i="65"/>
  <c r="CM114" i="65"/>
  <c r="CN114" i="65"/>
  <c r="CO114" i="65"/>
  <c r="CP114" i="65"/>
  <c r="CQ114" i="65"/>
  <c r="CR114" i="65"/>
  <c r="CS114" i="65"/>
  <c r="CT114" i="65"/>
  <c r="CU114" i="65"/>
  <c r="CV114" i="65"/>
  <c r="CW114" i="65"/>
  <c r="CX114" i="65"/>
  <c r="CY114" i="65"/>
  <c r="CZ114" i="65"/>
  <c r="DA114" i="65"/>
  <c r="DB114" i="65"/>
  <c r="DC114" i="65"/>
  <c r="DD114" i="65"/>
  <c r="DE114" i="65"/>
  <c r="DF114" i="65"/>
  <c r="DG114" i="65"/>
  <c r="DH114" i="65"/>
  <c r="DI114" i="65"/>
  <c r="DJ114" i="65"/>
  <c r="DK114" i="65"/>
  <c r="DL114" i="65"/>
  <c r="DM114" i="65"/>
  <c r="DN114" i="65"/>
  <c r="DO114" i="65"/>
  <c r="DP114" i="65"/>
  <c r="DQ114" i="65"/>
  <c r="DR114" i="65"/>
  <c r="DS114" i="65"/>
  <c r="DT114" i="65"/>
  <c r="DU114" i="65"/>
  <c r="DV114" i="65"/>
  <c r="DW114" i="65"/>
  <c r="DX114" i="65"/>
  <c r="DY114" i="65"/>
  <c r="DZ114" i="65"/>
  <c r="EA114" i="65"/>
  <c r="EB114" i="65"/>
  <c r="EC114" i="65"/>
  <c r="ED114" i="65"/>
  <c r="EE114" i="65"/>
  <c r="EF114" i="65"/>
  <c r="EG114" i="65"/>
  <c r="EH114" i="65"/>
  <c r="EI114" i="65"/>
  <c r="EJ114" i="65"/>
  <c r="EK114" i="65"/>
  <c r="EL114" i="65"/>
  <c r="EM114" i="65"/>
  <c r="EN114" i="65"/>
  <c r="EO114" i="65"/>
  <c r="EP114" i="65"/>
  <c r="EQ114" i="65"/>
  <c r="ER114" i="65"/>
  <c r="ES114" i="65"/>
  <c r="ET114" i="65"/>
  <c r="EU114" i="65"/>
  <c r="EV114" i="65"/>
  <c r="EW114" i="65"/>
  <c r="EX114" i="65"/>
  <c r="F115" i="65"/>
  <c r="I115" i="65"/>
  <c r="K115" i="65"/>
  <c r="L115" i="65"/>
  <c r="M115" i="65"/>
  <c r="N115" i="65"/>
  <c r="O115" i="65"/>
  <c r="P115" i="65"/>
  <c r="Q115" i="65"/>
  <c r="R115" i="65"/>
  <c r="S115" i="65"/>
  <c r="T115" i="65"/>
  <c r="U115" i="65"/>
  <c r="V115" i="65"/>
  <c r="W115" i="65"/>
  <c r="X115" i="65"/>
  <c r="Y115" i="65"/>
  <c r="Z115" i="65"/>
  <c r="AA115" i="65"/>
  <c r="AB115" i="65"/>
  <c r="AC115" i="65"/>
  <c r="AD115" i="65"/>
  <c r="AE115" i="65"/>
  <c r="AF115" i="65"/>
  <c r="AG115" i="65"/>
  <c r="AH115" i="65"/>
  <c r="AI115" i="65"/>
  <c r="AJ115" i="65"/>
  <c r="AK115" i="65"/>
  <c r="AL115" i="65"/>
  <c r="AM115" i="65"/>
  <c r="AN115" i="65"/>
  <c r="AO115" i="65"/>
  <c r="AP115" i="65"/>
  <c r="AQ115" i="65"/>
  <c r="AR115" i="65"/>
  <c r="AS115" i="65"/>
  <c r="AT115" i="65"/>
  <c r="AU115" i="65"/>
  <c r="F116" i="65"/>
  <c r="I116" i="65"/>
  <c r="AX116" i="65"/>
  <c r="I117" i="65"/>
  <c r="AX117" i="65"/>
  <c r="I118" i="65"/>
  <c r="AX118" i="65"/>
  <c r="I119" i="65"/>
  <c r="J119" i="65"/>
  <c r="K119" i="65"/>
  <c r="L119" i="65"/>
  <c r="M119" i="65"/>
  <c r="N119" i="65"/>
  <c r="O119" i="65"/>
  <c r="P119" i="65"/>
  <c r="Q119" i="65"/>
  <c r="R119" i="65"/>
  <c r="S119" i="65"/>
  <c r="T119" i="65"/>
  <c r="U119" i="65"/>
  <c r="V119" i="65"/>
  <c r="W119" i="65"/>
  <c r="X119" i="65"/>
  <c r="Y119" i="65"/>
  <c r="Z119" i="65"/>
  <c r="AA119" i="65"/>
  <c r="AB119" i="65"/>
  <c r="AC119" i="65"/>
  <c r="AD119" i="65"/>
  <c r="AE119" i="65"/>
  <c r="AF119" i="65"/>
  <c r="AG119" i="65"/>
  <c r="AH119" i="65"/>
  <c r="AI119" i="65"/>
  <c r="AJ119" i="65"/>
  <c r="AK119" i="65"/>
  <c r="AL119" i="65"/>
  <c r="AM119" i="65"/>
  <c r="AN119" i="65"/>
  <c r="AO119" i="65"/>
  <c r="AP119" i="65"/>
  <c r="AQ119" i="65"/>
  <c r="AR119" i="65"/>
  <c r="AS119" i="65"/>
  <c r="AT119" i="65"/>
  <c r="AU119" i="65"/>
  <c r="AV119" i="65"/>
  <c r="AW119" i="65"/>
  <c r="AX119" i="65"/>
  <c r="AY119" i="65"/>
  <c r="AZ119" i="65"/>
  <c r="BA119" i="65"/>
  <c r="BB119" i="65"/>
  <c r="BC119" i="65"/>
  <c r="BD119" i="65"/>
  <c r="BE119" i="65"/>
  <c r="BF119" i="65"/>
  <c r="BG119" i="65"/>
  <c r="BH119" i="65"/>
  <c r="BI119" i="65"/>
  <c r="BJ119" i="65"/>
  <c r="BK119" i="65"/>
  <c r="BL119" i="65"/>
  <c r="BM119" i="65"/>
  <c r="BN119" i="65"/>
  <c r="BO119" i="65"/>
  <c r="BP119" i="65"/>
  <c r="BQ119" i="65"/>
  <c r="BR119" i="65"/>
  <c r="BS119" i="65"/>
  <c r="BT119" i="65"/>
  <c r="BU119" i="65"/>
  <c r="BV119" i="65"/>
  <c r="BW119" i="65"/>
  <c r="BX119" i="65"/>
  <c r="BY119" i="65"/>
  <c r="BZ119" i="65"/>
  <c r="CA119" i="65"/>
  <c r="CB119" i="65"/>
  <c r="CC119" i="65"/>
  <c r="CD119" i="65"/>
  <c r="CE119" i="65"/>
  <c r="CF119" i="65"/>
  <c r="CG119" i="65"/>
  <c r="CH119" i="65"/>
  <c r="CI119" i="65"/>
  <c r="CJ119" i="65"/>
  <c r="CK119" i="65"/>
  <c r="CL119" i="65"/>
  <c r="CM119" i="65"/>
  <c r="CN119" i="65"/>
  <c r="CO119" i="65"/>
  <c r="CP119" i="65"/>
  <c r="CQ119" i="65"/>
  <c r="CR119" i="65"/>
  <c r="CS119" i="65"/>
  <c r="CT119" i="65"/>
  <c r="CU119" i="65"/>
  <c r="CV119" i="65"/>
  <c r="CW119" i="65"/>
  <c r="CX119" i="65"/>
  <c r="CY119" i="65"/>
  <c r="CZ119" i="65"/>
  <c r="DA119" i="65"/>
  <c r="DB119" i="65"/>
  <c r="DC119" i="65"/>
  <c r="DD119" i="65"/>
  <c r="DE119" i="65"/>
  <c r="DF119" i="65"/>
  <c r="DG119" i="65"/>
  <c r="DH119" i="65"/>
  <c r="DI119" i="65"/>
  <c r="DJ119" i="65"/>
  <c r="DK119" i="65"/>
  <c r="DL119" i="65"/>
  <c r="DM119" i="65"/>
  <c r="DN119" i="65"/>
  <c r="DO119" i="65"/>
  <c r="DP119" i="65"/>
  <c r="DQ119" i="65"/>
  <c r="DR119" i="65"/>
  <c r="DS119" i="65"/>
  <c r="DT119" i="65"/>
  <c r="DU119" i="65"/>
  <c r="DV119" i="65"/>
  <c r="DW119" i="65"/>
  <c r="DX119" i="65"/>
  <c r="DY119" i="65"/>
  <c r="DZ119" i="65"/>
  <c r="EA119" i="65"/>
  <c r="EB119" i="65"/>
  <c r="EC119" i="65"/>
  <c r="ED119" i="65"/>
  <c r="EE119" i="65"/>
  <c r="EF119" i="65"/>
  <c r="EG119" i="65"/>
  <c r="EH119" i="65"/>
  <c r="EI119" i="65"/>
  <c r="EJ119" i="65"/>
  <c r="EK119" i="65"/>
  <c r="EL119" i="65"/>
  <c r="EM119" i="65"/>
  <c r="EN119" i="65"/>
  <c r="EO119" i="65"/>
  <c r="EP119" i="65"/>
  <c r="EQ119" i="65"/>
  <c r="ER119" i="65"/>
  <c r="ES119" i="65"/>
  <c r="ET119" i="65"/>
  <c r="EU119" i="65"/>
  <c r="EV119" i="65"/>
  <c r="EW119" i="65"/>
  <c r="EX119" i="65"/>
  <c r="T11" i="39"/>
  <c r="V11" i="39"/>
  <c r="T12" i="39"/>
  <c r="V12" i="39"/>
  <c r="T14" i="39"/>
  <c r="V14" i="39"/>
  <c r="R18" i="39"/>
  <c r="T18" i="39"/>
  <c r="V18" i="39"/>
  <c r="R19" i="39"/>
  <c r="T19" i="39"/>
  <c r="V19" i="39"/>
  <c r="R20" i="39"/>
  <c r="T20" i="39"/>
  <c r="V20" i="39"/>
  <c r="R21" i="39"/>
  <c r="T21" i="39"/>
  <c r="V21" i="39"/>
  <c r="R22" i="39"/>
  <c r="T22" i="39"/>
  <c r="V22" i="39"/>
  <c r="R23" i="39"/>
  <c r="T23" i="39"/>
  <c r="V23" i="39"/>
  <c r="R24" i="39"/>
  <c r="T24" i="39"/>
  <c r="V24" i="39"/>
  <c r="V29" i="39"/>
  <c r="V30" i="39"/>
  <c r="V31" i="39"/>
  <c r="V32" i="39"/>
  <c r="V35" i="39"/>
  <c r="V36" i="39"/>
  <c r="H38" i="39"/>
  <c r="F48" i="39"/>
  <c r="H48" i="39"/>
  <c r="L48" i="39"/>
  <c r="N48" i="39"/>
  <c r="P48" i="39"/>
  <c r="R48" i="39"/>
  <c r="T48" i="39"/>
  <c r="V48" i="39"/>
  <c r="F49" i="39"/>
  <c r="H49" i="39"/>
  <c r="L49" i="39"/>
  <c r="N49" i="39"/>
  <c r="P49" i="39"/>
  <c r="R49" i="39"/>
  <c r="F50" i="39"/>
  <c r="H50" i="39"/>
  <c r="L50" i="39"/>
  <c r="N50" i="39"/>
  <c r="P50" i="39"/>
  <c r="R50" i="39"/>
  <c r="F53" i="39"/>
  <c r="H53" i="39"/>
  <c r="L53" i="39"/>
  <c r="N53" i="39"/>
  <c r="P53" i="39"/>
  <c r="H57" i="39"/>
  <c r="L57" i="39"/>
  <c r="N57" i="39"/>
  <c r="P57" i="39"/>
  <c r="F58" i="39"/>
  <c r="H58" i="39"/>
  <c r="L58" i="39"/>
  <c r="N58" i="39"/>
  <c r="P58" i="39"/>
  <c r="L61" i="39"/>
  <c r="L62" i="39"/>
  <c r="L63" i="39"/>
  <c r="L64" i="39"/>
  <c r="R87" i="39"/>
  <c r="R89" i="39"/>
  <c r="L90" i="39"/>
  <c r="N90" i="39"/>
  <c r="P90" i="39"/>
  <c r="L91" i="39"/>
  <c r="N91" i="39"/>
  <c r="P91" i="39"/>
  <c r="L94" i="39"/>
  <c r="N94" i="39"/>
  <c r="P94" i="39"/>
  <c r="L95" i="39"/>
  <c r="N95" i="39"/>
  <c r="P95" i="39"/>
  <c r="L96" i="39"/>
  <c r="N96" i="39"/>
  <c r="P96" i="39"/>
  <c r="L98" i="39"/>
  <c r="N98" i="39"/>
  <c r="P98" i="39"/>
  <c r="L100" i="39"/>
  <c r="N100" i="39"/>
  <c r="P100" i="39"/>
  <c r="L101" i="39"/>
  <c r="N101" i="39"/>
  <c r="P101" i="39"/>
  <c r="L102" i="39"/>
  <c r="N102" i="39"/>
  <c r="P102" i="39"/>
  <c r="L104" i="39"/>
  <c r="N104" i="39"/>
  <c r="P104" i="39"/>
  <c r="H106" i="39"/>
  <c r="L106" i="39"/>
  <c r="N106" i="39"/>
  <c r="P106" i="39"/>
  <c r="H107" i="39"/>
  <c r="L107" i="39"/>
  <c r="N107" i="39"/>
  <c r="P107" i="39"/>
  <c r="H108" i="39"/>
  <c r="L108" i="39"/>
  <c r="N108" i="39"/>
  <c r="P108" i="39"/>
  <c r="L110" i="39"/>
  <c r="N110" i="39"/>
  <c r="P110" i="39"/>
  <c r="H123" i="39"/>
  <c r="H125" i="39"/>
  <c r="H127" i="39"/>
  <c r="H128" i="39"/>
  <c r="H131" i="39"/>
  <c r="H132" i="39"/>
  <c r="H133" i="39"/>
  <c r="H134" i="39"/>
  <c r="H135" i="39"/>
  <c r="H138" i="39"/>
  <c r="H139" i="39"/>
  <c r="H140" i="39"/>
  <c r="H141" i="39"/>
  <c r="H142" i="39"/>
  <c r="H143" i="39"/>
  <c r="H146" i="39"/>
  <c r="H147" i="39"/>
  <c r="H148" i="39"/>
  <c r="H152" i="39"/>
  <c r="L152" i="39"/>
  <c r="H153" i="39"/>
  <c r="L153" i="39"/>
  <c r="H155" i="39"/>
  <c r="L155" i="39"/>
  <c r="I70" i="47"/>
  <c r="J70" i="47"/>
  <c r="I75" i="47"/>
  <c r="J75" i="47"/>
  <c r="I87" i="47"/>
  <c r="J87" i="47"/>
  <c r="I90" i="47"/>
  <c r="K90" i="47"/>
  <c r="L90" i="47"/>
  <c r="M90" i="47"/>
  <c r="N90" i="47"/>
  <c r="O90" i="47"/>
  <c r="P90" i="47"/>
  <c r="Q90" i="47"/>
  <c r="R90" i="47"/>
  <c r="S90" i="47"/>
  <c r="T90" i="47"/>
  <c r="U90" i="47"/>
  <c r="V90" i="47"/>
  <c r="W90" i="47"/>
  <c r="X90" i="47"/>
  <c r="Y90" i="47"/>
  <c r="Z90" i="47"/>
  <c r="AA90" i="47"/>
  <c r="AB90" i="47"/>
  <c r="AC90" i="47"/>
  <c r="AD90" i="47"/>
  <c r="AE90" i="47"/>
  <c r="AF90" i="47"/>
  <c r="AG90" i="47"/>
  <c r="AH90" i="47"/>
  <c r="AI90" i="47"/>
  <c r="AJ90" i="47"/>
  <c r="AK90" i="47"/>
  <c r="AL90" i="47"/>
  <c r="AM90" i="47"/>
  <c r="AN90" i="47"/>
  <c r="AO90" i="47"/>
  <c r="AP90" i="47"/>
  <c r="AQ90" i="47"/>
  <c r="AR90" i="47"/>
  <c r="AS90" i="47"/>
  <c r="AT90" i="47"/>
  <c r="AU90" i="47"/>
  <c r="AV90" i="47"/>
  <c r="AW90" i="47"/>
  <c r="AX90" i="47"/>
  <c r="AY90" i="47"/>
  <c r="AZ90" i="47"/>
  <c r="BA90" i="47"/>
  <c r="BB90" i="47"/>
  <c r="BC90" i="47"/>
  <c r="BD90" i="47"/>
  <c r="BE90" i="47"/>
  <c r="BF90" i="47"/>
  <c r="BG90" i="47"/>
  <c r="BH90" i="47"/>
  <c r="BI90" i="47"/>
  <c r="BJ90" i="47"/>
  <c r="BK90" i="47"/>
  <c r="BL90" i="47"/>
  <c r="BM90" i="47"/>
  <c r="BN90" i="47"/>
  <c r="BO90" i="47"/>
  <c r="BP90" i="47"/>
  <c r="BQ90" i="47"/>
  <c r="BR90" i="47"/>
  <c r="BS90" i="47"/>
  <c r="BT90" i="47"/>
  <c r="BU90" i="47"/>
  <c r="BV90" i="47"/>
  <c r="BW90" i="47"/>
  <c r="BX90" i="47"/>
  <c r="BY90" i="47"/>
  <c r="BZ90" i="47"/>
  <c r="CA90" i="47"/>
  <c r="CB90" i="47"/>
  <c r="CC90" i="47"/>
  <c r="CD90" i="47"/>
  <c r="CE90" i="47"/>
  <c r="CF90" i="47"/>
  <c r="CG90" i="47"/>
  <c r="CH90" i="47"/>
  <c r="CI90" i="47"/>
  <c r="CJ90" i="47"/>
  <c r="CK90" i="47"/>
  <c r="CL90" i="47"/>
  <c r="CM90" i="47"/>
  <c r="CN90" i="47"/>
  <c r="CO90" i="47"/>
  <c r="CP90" i="47"/>
  <c r="CQ90" i="47"/>
  <c r="CR90" i="47"/>
  <c r="CS90" i="47"/>
  <c r="CT90" i="47"/>
  <c r="CU90" i="47"/>
  <c r="CV90" i="47"/>
  <c r="CW90" i="47"/>
  <c r="CX90" i="47"/>
  <c r="CY90" i="47"/>
  <c r="CZ90" i="47"/>
  <c r="DA90" i="47"/>
  <c r="DB90" i="47"/>
  <c r="DC90" i="47"/>
  <c r="DD90" i="47"/>
  <c r="DE90" i="47"/>
  <c r="DF90" i="47"/>
  <c r="DG90" i="47"/>
  <c r="DH90" i="47"/>
  <c r="DI90" i="47"/>
  <c r="DJ90" i="47"/>
  <c r="DK90" i="47"/>
  <c r="DL90" i="47"/>
  <c r="DM90" i="47"/>
  <c r="DN90" i="47"/>
  <c r="DO90" i="47"/>
  <c r="DP90" i="47"/>
  <c r="DQ90" i="47"/>
  <c r="DR90" i="47"/>
  <c r="DS90" i="47"/>
  <c r="DT90" i="47"/>
  <c r="DU90" i="47"/>
  <c r="DV90" i="47"/>
  <c r="DW90" i="47"/>
  <c r="DX90" i="47"/>
  <c r="DY90" i="47"/>
  <c r="DZ90" i="47"/>
  <c r="EA90" i="47"/>
  <c r="EB90" i="47"/>
  <c r="EC90" i="47"/>
  <c r="ED90" i="47"/>
  <c r="EE90" i="47"/>
  <c r="EF90" i="47"/>
  <c r="EG90" i="47"/>
  <c r="EH90" i="47"/>
  <c r="EI90" i="47"/>
  <c r="EJ90" i="47"/>
  <c r="EK90" i="47"/>
  <c r="EL90" i="47"/>
  <c r="EM90" i="47"/>
  <c r="EN90" i="47"/>
  <c r="EO90" i="47"/>
  <c r="EP90" i="47"/>
  <c r="EQ90" i="47"/>
  <c r="ER90" i="47"/>
  <c r="ES90" i="47"/>
  <c r="ET90" i="47"/>
  <c r="EU90" i="47"/>
  <c r="EV90" i="47"/>
  <c r="EW90" i="47"/>
  <c r="EX90" i="47"/>
  <c r="I91" i="47"/>
  <c r="K91" i="47"/>
  <c r="L91" i="47"/>
  <c r="M91" i="47"/>
  <c r="N91" i="47"/>
  <c r="O91" i="47"/>
  <c r="P91" i="47"/>
  <c r="Q91" i="47"/>
  <c r="R91" i="47"/>
  <c r="S91" i="47"/>
  <c r="T91" i="47"/>
  <c r="U91" i="47"/>
  <c r="V91" i="47"/>
  <c r="W91" i="47"/>
  <c r="X91" i="47"/>
  <c r="Y91" i="47"/>
  <c r="Z91" i="47"/>
  <c r="AA91" i="47"/>
  <c r="AB91" i="47"/>
  <c r="AC91" i="47"/>
  <c r="AD91" i="47"/>
  <c r="AE91" i="47"/>
  <c r="AF91" i="47"/>
  <c r="AG91" i="47"/>
  <c r="AH91" i="47"/>
  <c r="AI91" i="47"/>
  <c r="AJ91" i="47"/>
  <c r="AK91" i="47"/>
  <c r="AL91" i="47"/>
  <c r="AM91" i="47"/>
  <c r="AN91" i="47"/>
  <c r="AO91" i="47"/>
  <c r="AP91" i="47"/>
  <c r="AQ91" i="47"/>
  <c r="AR91" i="47"/>
  <c r="AS91" i="47"/>
  <c r="AT91" i="47"/>
  <c r="AU91" i="47"/>
  <c r="AV91" i="47"/>
  <c r="AW91" i="47"/>
  <c r="AX91" i="47"/>
  <c r="AY91" i="47"/>
  <c r="AZ91" i="47"/>
  <c r="BA91" i="47"/>
  <c r="BB91" i="47"/>
  <c r="BC91" i="47"/>
  <c r="BD91" i="47"/>
  <c r="BE91" i="47"/>
  <c r="BF91" i="47"/>
  <c r="BG91" i="47"/>
  <c r="BH91" i="47"/>
  <c r="BI91" i="47"/>
  <c r="BJ91" i="47"/>
  <c r="BK91" i="47"/>
  <c r="BL91" i="47"/>
  <c r="BM91" i="47"/>
  <c r="BN91" i="47"/>
  <c r="BO91" i="47"/>
  <c r="BP91" i="47"/>
  <c r="BQ91" i="47"/>
  <c r="BR91" i="47"/>
  <c r="BS91" i="47"/>
  <c r="BT91" i="47"/>
  <c r="BU91" i="47"/>
  <c r="BV91" i="47"/>
  <c r="BW91" i="47"/>
  <c r="BX91" i="47"/>
  <c r="BY91" i="47"/>
  <c r="BZ91" i="47"/>
  <c r="CA91" i="47"/>
  <c r="CB91" i="47"/>
  <c r="CC91" i="47"/>
  <c r="CD91" i="47"/>
  <c r="CE91" i="47"/>
  <c r="CF91" i="47"/>
  <c r="CG91" i="47"/>
  <c r="CH91" i="47"/>
  <c r="CI91" i="47"/>
  <c r="CJ91" i="47"/>
  <c r="CK91" i="47"/>
  <c r="CL91" i="47"/>
  <c r="CM91" i="47"/>
  <c r="CN91" i="47"/>
  <c r="CO91" i="47"/>
  <c r="CP91" i="47"/>
  <c r="CQ91" i="47"/>
  <c r="CR91" i="47"/>
  <c r="CS91" i="47"/>
  <c r="CT91" i="47"/>
  <c r="CU91" i="47"/>
  <c r="CV91" i="47"/>
  <c r="CW91" i="47"/>
  <c r="CX91" i="47"/>
  <c r="CY91" i="47"/>
  <c r="CZ91" i="47"/>
  <c r="DA91" i="47"/>
  <c r="DB91" i="47"/>
  <c r="DC91" i="47"/>
  <c r="DD91" i="47"/>
  <c r="DE91" i="47"/>
  <c r="DF91" i="47"/>
  <c r="DG91" i="47"/>
  <c r="DH91" i="47"/>
  <c r="DI91" i="47"/>
  <c r="DJ91" i="47"/>
  <c r="DK91" i="47"/>
  <c r="DL91" i="47"/>
  <c r="DM91" i="47"/>
  <c r="DN91" i="47"/>
  <c r="DO91" i="47"/>
  <c r="DP91" i="47"/>
  <c r="DQ91" i="47"/>
  <c r="DR91" i="47"/>
  <c r="DS91" i="47"/>
  <c r="DT91" i="47"/>
  <c r="DU91" i="47"/>
  <c r="DV91" i="47"/>
  <c r="DW91" i="47"/>
  <c r="DX91" i="47"/>
  <c r="DY91" i="47"/>
  <c r="DZ91" i="47"/>
  <c r="EA91" i="47"/>
  <c r="EB91" i="47"/>
  <c r="EC91" i="47"/>
  <c r="ED91" i="47"/>
  <c r="EE91" i="47"/>
  <c r="EF91" i="47"/>
  <c r="EG91" i="47"/>
  <c r="EH91" i="47"/>
  <c r="EI91" i="47"/>
  <c r="EJ91" i="47"/>
  <c r="EK91" i="47"/>
  <c r="EL91" i="47"/>
  <c r="EM91" i="47"/>
  <c r="EN91" i="47"/>
  <c r="EO91" i="47"/>
  <c r="EP91" i="47"/>
  <c r="EQ91" i="47"/>
  <c r="ER91" i="47"/>
  <c r="ES91" i="47"/>
  <c r="ET91" i="47"/>
  <c r="EU91" i="47"/>
  <c r="EV91" i="47"/>
  <c r="EW91" i="47"/>
  <c r="EX91" i="47"/>
  <c r="I92" i="47"/>
  <c r="K92" i="47"/>
  <c r="L92" i="47"/>
  <c r="M92" i="47"/>
  <c r="N92" i="47"/>
  <c r="O92" i="47"/>
  <c r="P92" i="47"/>
  <c r="Q92" i="47"/>
  <c r="R92" i="47"/>
  <c r="S92" i="47"/>
  <c r="T92" i="47"/>
  <c r="U92" i="47"/>
  <c r="V92" i="47"/>
  <c r="W92" i="47"/>
  <c r="X92" i="47"/>
  <c r="Y92" i="47"/>
  <c r="Z92" i="47"/>
  <c r="AA92" i="47"/>
  <c r="AB92" i="47"/>
  <c r="AC92" i="47"/>
  <c r="AD92" i="47"/>
  <c r="AE92" i="47"/>
  <c r="AF92" i="47"/>
  <c r="AG92" i="47"/>
  <c r="AH92" i="47"/>
  <c r="AI92" i="47"/>
  <c r="AJ92" i="47"/>
  <c r="AK92" i="47"/>
  <c r="AL92" i="47"/>
  <c r="AM92" i="47"/>
  <c r="AN92" i="47"/>
  <c r="AO92" i="47"/>
  <c r="AP92" i="47"/>
  <c r="AQ92" i="47"/>
  <c r="AR92" i="47"/>
  <c r="AS92" i="47"/>
  <c r="AT92" i="47"/>
  <c r="AU92" i="47"/>
  <c r="AV92" i="47"/>
  <c r="AW92" i="47"/>
  <c r="AX92" i="47"/>
  <c r="AY92" i="47"/>
  <c r="AZ92" i="47"/>
  <c r="BA92" i="47"/>
  <c r="BB92" i="47"/>
  <c r="BC92" i="47"/>
  <c r="BD92" i="47"/>
  <c r="BE92" i="47"/>
  <c r="BF92" i="47"/>
  <c r="BG92" i="47"/>
  <c r="BH92" i="47"/>
  <c r="BI92" i="47"/>
  <c r="BJ92" i="47"/>
  <c r="BK92" i="47"/>
  <c r="BL92" i="47"/>
  <c r="BM92" i="47"/>
  <c r="BN92" i="47"/>
  <c r="BO92" i="47"/>
  <c r="BP92" i="47"/>
  <c r="BQ92" i="47"/>
  <c r="BR92" i="47"/>
  <c r="BS92" i="47"/>
  <c r="BT92" i="47"/>
  <c r="BU92" i="47"/>
  <c r="BV92" i="47"/>
  <c r="BW92" i="47"/>
  <c r="BX92" i="47"/>
  <c r="BY92" i="47"/>
  <c r="BZ92" i="47"/>
  <c r="CA92" i="47"/>
  <c r="CB92" i="47"/>
  <c r="CC92" i="47"/>
  <c r="CD92" i="47"/>
  <c r="CE92" i="47"/>
  <c r="CF92" i="47"/>
  <c r="CG92" i="47"/>
  <c r="CH92" i="47"/>
  <c r="CI92" i="47"/>
  <c r="CJ92" i="47"/>
  <c r="CK92" i="47"/>
  <c r="CL92" i="47"/>
  <c r="CM92" i="47"/>
  <c r="CN92" i="47"/>
  <c r="CO92" i="47"/>
  <c r="CP92" i="47"/>
  <c r="CQ92" i="47"/>
  <c r="CR92" i="47"/>
  <c r="CS92" i="47"/>
  <c r="CT92" i="47"/>
  <c r="CU92" i="47"/>
  <c r="CV92" i="47"/>
  <c r="CW92" i="47"/>
  <c r="CX92" i="47"/>
  <c r="CY92" i="47"/>
  <c r="CZ92" i="47"/>
  <c r="DA92" i="47"/>
  <c r="DB92" i="47"/>
  <c r="DC92" i="47"/>
  <c r="DD92" i="47"/>
  <c r="DE92" i="47"/>
  <c r="DF92" i="47"/>
  <c r="DG92" i="47"/>
  <c r="DH92" i="47"/>
  <c r="DI92" i="47"/>
  <c r="DJ92" i="47"/>
  <c r="DK92" i="47"/>
  <c r="DL92" i="47"/>
  <c r="DM92" i="47"/>
  <c r="DN92" i="47"/>
  <c r="DO92" i="47"/>
  <c r="DP92" i="47"/>
  <c r="DQ92" i="47"/>
  <c r="DR92" i="47"/>
  <c r="DS92" i="47"/>
  <c r="DT92" i="47"/>
  <c r="DU92" i="47"/>
  <c r="DV92" i="47"/>
  <c r="DW92" i="47"/>
  <c r="DX92" i="47"/>
  <c r="DY92" i="47"/>
  <c r="DZ92" i="47"/>
  <c r="EA92" i="47"/>
  <c r="EB92" i="47"/>
  <c r="EC92" i="47"/>
  <c r="ED92" i="47"/>
  <c r="EE92" i="47"/>
  <c r="EF92" i="47"/>
  <c r="EG92" i="47"/>
  <c r="EH92" i="47"/>
  <c r="EI92" i="47"/>
  <c r="EJ92" i="47"/>
  <c r="EK92" i="47"/>
  <c r="EL92" i="47"/>
  <c r="EM92" i="47"/>
  <c r="EN92" i="47"/>
  <c r="EO92" i="47"/>
  <c r="EP92" i="47"/>
  <c r="EQ92" i="47"/>
  <c r="ER92" i="47"/>
  <c r="ES92" i="47"/>
  <c r="ET92" i="47"/>
  <c r="EU92" i="47"/>
  <c r="EV92" i="47"/>
  <c r="EW92" i="47"/>
  <c r="EX92" i="47"/>
  <c r="I94" i="47"/>
  <c r="J94" i="47"/>
  <c r="K94" i="47"/>
  <c r="L94" i="47"/>
  <c r="M94" i="47"/>
  <c r="N94" i="47"/>
  <c r="O94" i="47"/>
  <c r="P94" i="47"/>
  <c r="Q94" i="47"/>
  <c r="R94" i="47"/>
  <c r="S94" i="47"/>
  <c r="T94" i="47"/>
  <c r="U94" i="47"/>
  <c r="V94" i="47"/>
  <c r="W94" i="47"/>
  <c r="X94" i="47"/>
  <c r="Y94" i="47"/>
  <c r="Z94" i="47"/>
  <c r="AA94" i="47"/>
  <c r="AB94" i="47"/>
  <c r="AC94" i="47"/>
  <c r="AD94" i="47"/>
  <c r="AE94" i="47"/>
  <c r="AF94" i="47"/>
  <c r="AG94" i="47"/>
  <c r="AH94" i="47"/>
  <c r="AI94" i="47"/>
  <c r="AJ94" i="47"/>
  <c r="AK94" i="47"/>
  <c r="AL94" i="47"/>
  <c r="AM94" i="47"/>
  <c r="AN94" i="47"/>
  <c r="AO94" i="47"/>
  <c r="AP94" i="47"/>
  <c r="AQ94" i="47"/>
  <c r="AR94" i="47"/>
  <c r="AS94" i="47"/>
  <c r="AT94" i="47"/>
  <c r="AU94" i="47"/>
  <c r="AV94" i="47"/>
  <c r="AW94" i="47"/>
  <c r="AX94" i="47"/>
  <c r="AY94" i="47"/>
  <c r="AZ94" i="47"/>
  <c r="BA94" i="47"/>
  <c r="BB94" i="47"/>
  <c r="BC94" i="47"/>
  <c r="BD94" i="47"/>
  <c r="BE94" i="47"/>
  <c r="BF94" i="47"/>
  <c r="BG94" i="47"/>
  <c r="BH94" i="47"/>
  <c r="BI94" i="47"/>
  <c r="BJ94" i="47"/>
  <c r="BK94" i="47"/>
  <c r="BL94" i="47"/>
  <c r="BM94" i="47"/>
  <c r="BN94" i="47"/>
  <c r="BO94" i="47"/>
  <c r="BP94" i="47"/>
  <c r="BQ94" i="47"/>
  <c r="BR94" i="47"/>
  <c r="BS94" i="47"/>
  <c r="BT94" i="47"/>
  <c r="BU94" i="47"/>
  <c r="BV94" i="47"/>
  <c r="BW94" i="47"/>
  <c r="BX94" i="47"/>
  <c r="BY94" i="47"/>
  <c r="BZ94" i="47"/>
  <c r="CA94" i="47"/>
  <c r="CB94" i="47"/>
  <c r="CC94" i="47"/>
  <c r="CD94" i="47"/>
  <c r="CE94" i="47"/>
  <c r="CF94" i="47"/>
  <c r="CG94" i="47"/>
  <c r="CH94" i="47"/>
  <c r="CI94" i="47"/>
  <c r="CJ94" i="47"/>
  <c r="CK94" i="47"/>
  <c r="CL94" i="47"/>
  <c r="CM94" i="47"/>
  <c r="CN94" i="47"/>
  <c r="CO94" i="47"/>
  <c r="CP94" i="47"/>
  <c r="CQ94" i="47"/>
  <c r="CR94" i="47"/>
  <c r="CS94" i="47"/>
  <c r="CT94" i="47"/>
  <c r="CU94" i="47"/>
  <c r="CV94" i="47"/>
  <c r="CW94" i="47"/>
  <c r="CX94" i="47"/>
  <c r="CY94" i="47"/>
  <c r="CZ94" i="47"/>
  <c r="DA94" i="47"/>
  <c r="DB94" i="47"/>
  <c r="DC94" i="47"/>
  <c r="DD94" i="47"/>
  <c r="DE94" i="47"/>
  <c r="DF94" i="47"/>
  <c r="DG94" i="47"/>
  <c r="DH94" i="47"/>
  <c r="DI94" i="47"/>
  <c r="DJ94" i="47"/>
  <c r="DK94" i="47"/>
  <c r="DL94" i="47"/>
  <c r="DM94" i="47"/>
  <c r="DN94" i="47"/>
  <c r="DO94" i="47"/>
  <c r="DP94" i="47"/>
  <c r="DQ94" i="47"/>
  <c r="DR94" i="47"/>
  <c r="DS94" i="47"/>
  <c r="DT94" i="47"/>
  <c r="DU94" i="47"/>
  <c r="DV94" i="47"/>
  <c r="DW94" i="47"/>
  <c r="DX94" i="47"/>
  <c r="DY94" i="47"/>
  <c r="DZ94" i="47"/>
  <c r="EA94" i="47"/>
  <c r="EB94" i="47"/>
  <c r="EC94" i="47"/>
  <c r="ED94" i="47"/>
  <c r="EE94" i="47"/>
  <c r="EF94" i="47"/>
  <c r="EG94" i="47"/>
  <c r="EH94" i="47"/>
  <c r="EI94" i="47"/>
  <c r="EJ94" i="47"/>
  <c r="EK94" i="47"/>
  <c r="EL94" i="47"/>
  <c r="EM94" i="47"/>
  <c r="EN94" i="47"/>
  <c r="EO94" i="47"/>
  <c r="EP94" i="47"/>
  <c r="EQ94" i="47"/>
  <c r="ER94" i="47"/>
  <c r="ES94" i="47"/>
  <c r="ET94" i="47"/>
  <c r="EU94" i="47"/>
  <c r="EV94" i="47"/>
  <c r="EW94" i="47"/>
  <c r="EX94" i="47"/>
  <c r="I95" i="47"/>
  <c r="J97" i="47"/>
  <c r="K97" i="47"/>
  <c r="L97" i="47"/>
  <c r="M97" i="47"/>
  <c r="N97" i="47"/>
  <c r="O97" i="47"/>
  <c r="P97" i="47"/>
  <c r="Q97" i="47"/>
  <c r="R97" i="47"/>
  <c r="S97" i="47"/>
  <c r="T97" i="47"/>
  <c r="U97" i="47"/>
  <c r="V97" i="47"/>
  <c r="W97" i="47"/>
  <c r="X97" i="47"/>
  <c r="Y97" i="47"/>
  <c r="Z97" i="47"/>
  <c r="AA97" i="47"/>
  <c r="AB97" i="47"/>
  <c r="AC97" i="47"/>
  <c r="AD97" i="47"/>
  <c r="AE97" i="47"/>
  <c r="AF97" i="47"/>
  <c r="AG97" i="47"/>
  <c r="AH97" i="47"/>
  <c r="AI97" i="47"/>
  <c r="AJ97" i="47"/>
  <c r="AK97" i="47"/>
  <c r="AL97" i="47"/>
  <c r="AM97" i="47"/>
  <c r="AN97" i="47"/>
  <c r="AO97" i="47"/>
  <c r="AP97" i="47"/>
  <c r="AQ97" i="47"/>
  <c r="AR97" i="47"/>
  <c r="AS97" i="47"/>
  <c r="AT97" i="47"/>
  <c r="AU97" i="47"/>
  <c r="AV97" i="47"/>
  <c r="AW97" i="47"/>
  <c r="AX97" i="47"/>
  <c r="AY97" i="47"/>
  <c r="AZ97" i="47"/>
  <c r="BA97" i="47"/>
  <c r="BB97" i="47"/>
  <c r="BC97" i="47"/>
  <c r="BD97" i="47"/>
  <c r="BE97" i="47"/>
  <c r="BF97" i="47"/>
  <c r="BG97" i="47"/>
  <c r="BH97" i="47"/>
  <c r="BI97" i="47"/>
  <c r="BJ97" i="47"/>
  <c r="BK97" i="47"/>
  <c r="BL97" i="47"/>
  <c r="BM97" i="47"/>
  <c r="BN97" i="47"/>
  <c r="BO97" i="47"/>
  <c r="BP97" i="47"/>
  <c r="BQ97" i="47"/>
  <c r="BR97" i="47"/>
  <c r="BS97" i="47"/>
  <c r="BT97" i="47"/>
  <c r="BU97" i="47"/>
  <c r="BV97" i="47"/>
  <c r="BW97" i="47"/>
  <c r="BX97" i="47"/>
  <c r="BY97" i="47"/>
  <c r="BZ97" i="47"/>
  <c r="CA97" i="47"/>
  <c r="CB97" i="47"/>
  <c r="CC97" i="47"/>
  <c r="CD97" i="47"/>
  <c r="CE97" i="47"/>
  <c r="CF97" i="47"/>
  <c r="CG97" i="47"/>
  <c r="CH97" i="47"/>
  <c r="CI97" i="47"/>
  <c r="CJ97" i="47"/>
  <c r="CK97" i="47"/>
  <c r="CL97" i="47"/>
  <c r="CM97" i="47"/>
  <c r="CN97" i="47"/>
  <c r="CO97" i="47"/>
  <c r="CP97" i="47"/>
  <c r="CQ97" i="47"/>
  <c r="CR97" i="47"/>
  <c r="CS97" i="47"/>
  <c r="CT97" i="47"/>
  <c r="CU97" i="47"/>
  <c r="CV97" i="47"/>
  <c r="CW97" i="47"/>
  <c r="CX97" i="47"/>
  <c r="CY97" i="47"/>
  <c r="CZ97" i="47"/>
  <c r="DA97" i="47"/>
  <c r="DB97" i="47"/>
  <c r="DC97" i="47"/>
  <c r="DD97" i="47"/>
  <c r="DE97" i="47"/>
  <c r="DF97" i="47"/>
  <c r="DG97" i="47"/>
  <c r="DH97" i="47"/>
  <c r="DI97" i="47"/>
  <c r="DJ97" i="47"/>
  <c r="DK97" i="47"/>
  <c r="DL97" i="47"/>
  <c r="DM97" i="47"/>
  <c r="DN97" i="47"/>
  <c r="DO97" i="47"/>
  <c r="DP97" i="47"/>
  <c r="DQ97" i="47"/>
  <c r="DR97" i="47"/>
  <c r="DS97" i="47"/>
  <c r="DT97" i="47"/>
  <c r="DU97" i="47"/>
  <c r="DV97" i="47"/>
  <c r="DW97" i="47"/>
  <c r="DX97" i="47"/>
  <c r="DY97" i="47"/>
  <c r="DZ97" i="47"/>
  <c r="EA97" i="47"/>
  <c r="EB97" i="47"/>
  <c r="EC97" i="47"/>
  <c r="ED97" i="47"/>
  <c r="EE97" i="47"/>
  <c r="EF97" i="47"/>
  <c r="EG97" i="47"/>
  <c r="EH97" i="47"/>
  <c r="EI97" i="47"/>
  <c r="EJ97" i="47"/>
  <c r="EK97" i="47"/>
  <c r="EL97" i="47"/>
  <c r="EM97" i="47"/>
  <c r="EN97" i="47"/>
  <c r="EO97" i="47"/>
  <c r="EP97" i="47"/>
  <c r="EQ97" i="47"/>
  <c r="ER97" i="47"/>
  <c r="ES97" i="47"/>
  <c r="ET97" i="47"/>
  <c r="EU97" i="47"/>
  <c r="EV97" i="47"/>
  <c r="EW97" i="47"/>
  <c r="EX97" i="47"/>
  <c r="J98" i="47"/>
  <c r="K98" i="47"/>
  <c r="L98" i="47"/>
  <c r="M98" i="47"/>
  <c r="N98" i="47"/>
  <c r="O98" i="47"/>
  <c r="P98" i="47"/>
  <c r="Q98" i="47"/>
  <c r="R98" i="47"/>
  <c r="S98" i="47"/>
  <c r="T98" i="47"/>
  <c r="U98" i="47"/>
  <c r="V98" i="47"/>
  <c r="W98" i="47"/>
  <c r="X98" i="47"/>
  <c r="Y98" i="47"/>
  <c r="Z98" i="47"/>
  <c r="AA98" i="47"/>
  <c r="AB98" i="47"/>
  <c r="AC98" i="47"/>
  <c r="AD98" i="47"/>
  <c r="AE98" i="47"/>
  <c r="AF98" i="47"/>
  <c r="AG98" i="47"/>
  <c r="AH98" i="47"/>
  <c r="AI98" i="47"/>
  <c r="AJ98" i="47"/>
  <c r="AK98" i="47"/>
  <c r="AL98" i="47"/>
  <c r="AM98" i="47"/>
  <c r="AN98" i="47"/>
  <c r="AO98" i="47"/>
  <c r="AP98" i="47"/>
  <c r="AQ98" i="47"/>
  <c r="AR98" i="47"/>
  <c r="AS98" i="47"/>
  <c r="AT98" i="47"/>
  <c r="AU98" i="47"/>
  <c r="AV98" i="47"/>
  <c r="AW98" i="47"/>
  <c r="AX98" i="47"/>
  <c r="AY98" i="47"/>
  <c r="AZ98" i="47"/>
  <c r="BA98" i="47"/>
  <c r="BB98" i="47"/>
  <c r="BC98" i="47"/>
  <c r="BD98" i="47"/>
  <c r="BE98" i="47"/>
  <c r="BF98" i="47"/>
  <c r="BG98" i="47"/>
  <c r="BH98" i="47"/>
  <c r="BI98" i="47"/>
  <c r="BJ98" i="47"/>
  <c r="BK98" i="47"/>
  <c r="BL98" i="47"/>
  <c r="BM98" i="47"/>
  <c r="BN98" i="47"/>
  <c r="BO98" i="47"/>
  <c r="BP98" i="47"/>
  <c r="BQ98" i="47"/>
  <c r="BR98" i="47"/>
  <c r="BS98" i="47"/>
  <c r="BT98" i="47"/>
  <c r="BU98" i="47"/>
  <c r="BV98" i="47"/>
  <c r="BW98" i="47"/>
  <c r="BX98" i="47"/>
  <c r="BY98" i="47"/>
  <c r="BZ98" i="47"/>
  <c r="CA98" i="47"/>
  <c r="CB98" i="47"/>
  <c r="CC98" i="47"/>
  <c r="CD98" i="47"/>
  <c r="CE98" i="47"/>
  <c r="CF98" i="47"/>
  <c r="CG98" i="47"/>
  <c r="CH98" i="47"/>
  <c r="CI98" i="47"/>
  <c r="CJ98" i="47"/>
  <c r="CK98" i="47"/>
  <c r="CL98" i="47"/>
  <c r="CM98" i="47"/>
  <c r="CN98" i="47"/>
  <c r="CO98" i="47"/>
  <c r="CP98" i="47"/>
  <c r="CQ98" i="47"/>
  <c r="CR98" i="47"/>
  <c r="CS98" i="47"/>
  <c r="CT98" i="47"/>
  <c r="CU98" i="47"/>
  <c r="CV98" i="47"/>
  <c r="CW98" i="47"/>
  <c r="CX98" i="47"/>
  <c r="CY98" i="47"/>
  <c r="CZ98" i="47"/>
  <c r="DA98" i="47"/>
  <c r="DB98" i="47"/>
  <c r="DC98" i="47"/>
  <c r="DD98" i="47"/>
  <c r="DE98" i="47"/>
  <c r="DF98" i="47"/>
  <c r="DG98" i="47"/>
  <c r="DH98" i="47"/>
  <c r="DI98" i="47"/>
  <c r="DJ98" i="47"/>
  <c r="DK98" i="47"/>
  <c r="DL98" i="47"/>
  <c r="DM98" i="47"/>
  <c r="DN98" i="47"/>
  <c r="DO98" i="47"/>
  <c r="DP98" i="47"/>
  <c r="DQ98" i="47"/>
  <c r="DR98" i="47"/>
  <c r="DS98" i="47"/>
  <c r="DT98" i="47"/>
  <c r="DU98" i="47"/>
  <c r="DV98" i="47"/>
  <c r="DW98" i="47"/>
  <c r="DX98" i="47"/>
  <c r="DY98" i="47"/>
  <c r="DZ98" i="47"/>
  <c r="EA98" i="47"/>
  <c r="EB98" i="47"/>
  <c r="EC98" i="47"/>
  <c r="ED98" i="47"/>
  <c r="EE98" i="47"/>
  <c r="EF98" i="47"/>
  <c r="EG98" i="47"/>
  <c r="EH98" i="47"/>
  <c r="EI98" i="47"/>
  <c r="EJ98" i="47"/>
  <c r="EK98" i="47"/>
  <c r="EL98" i="47"/>
  <c r="EM98" i="47"/>
  <c r="EN98" i="47"/>
  <c r="EO98" i="47"/>
  <c r="EP98" i="47"/>
  <c r="EQ98" i="47"/>
  <c r="ER98" i="47"/>
  <c r="ES98" i="47"/>
  <c r="ET98" i="47"/>
  <c r="EU98" i="47"/>
  <c r="EV98" i="47"/>
  <c r="EW98" i="47"/>
  <c r="EX98" i="47"/>
  <c r="J99" i="47"/>
  <c r="K99" i="47"/>
  <c r="L99" i="47"/>
  <c r="M99" i="47"/>
  <c r="N99" i="47"/>
  <c r="O99" i="47"/>
  <c r="P99" i="47"/>
  <c r="Q99" i="47"/>
  <c r="R99" i="47"/>
  <c r="S99" i="47"/>
  <c r="T99" i="47"/>
  <c r="U99" i="47"/>
  <c r="V99" i="47"/>
  <c r="W99" i="47"/>
  <c r="X99" i="47"/>
  <c r="Y99" i="47"/>
  <c r="Z99" i="47"/>
  <c r="AA99" i="47"/>
  <c r="AB99" i="47"/>
  <c r="AC99" i="47"/>
  <c r="AD99" i="47"/>
  <c r="AE99" i="47"/>
  <c r="AF99" i="47"/>
  <c r="AG99" i="47"/>
  <c r="AH99" i="47"/>
  <c r="AI99" i="47"/>
  <c r="AJ99" i="47"/>
  <c r="AK99" i="47"/>
  <c r="AL99" i="47"/>
  <c r="AM99" i="47"/>
  <c r="AN99" i="47"/>
  <c r="AO99" i="47"/>
  <c r="AP99" i="47"/>
  <c r="AQ99" i="47"/>
  <c r="AR99" i="47"/>
  <c r="AS99" i="47"/>
  <c r="AT99" i="47"/>
  <c r="AU99" i="47"/>
  <c r="AV99" i="47"/>
  <c r="AW99" i="47"/>
  <c r="AX99" i="47"/>
  <c r="AY99" i="47"/>
  <c r="AZ99" i="47"/>
  <c r="BA99" i="47"/>
  <c r="BB99" i="47"/>
  <c r="BC99" i="47"/>
  <c r="BD99" i="47"/>
  <c r="BE99" i="47"/>
  <c r="BF99" i="47"/>
  <c r="BG99" i="47"/>
  <c r="BH99" i="47"/>
  <c r="BI99" i="47"/>
  <c r="BJ99" i="47"/>
  <c r="BK99" i="47"/>
  <c r="BL99" i="47"/>
  <c r="BM99" i="47"/>
  <c r="BN99" i="47"/>
  <c r="BO99" i="47"/>
  <c r="BP99" i="47"/>
  <c r="BQ99" i="47"/>
  <c r="BR99" i="47"/>
  <c r="BS99" i="47"/>
  <c r="BT99" i="47"/>
  <c r="BU99" i="47"/>
  <c r="BV99" i="47"/>
  <c r="BW99" i="47"/>
  <c r="BX99" i="47"/>
  <c r="BY99" i="47"/>
  <c r="BZ99" i="47"/>
  <c r="CA99" i="47"/>
  <c r="CB99" i="47"/>
  <c r="CC99" i="47"/>
  <c r="CD99" i="47"/>
  <c r="CE99" i="47"/>
  <c r="CF99" i="47"/>
  <c r="CG99" i="47"/>
  <c r="CH99" i="47"/>
  <c r="CI99" i="47"/>
  <c r="CJ99" i="47"/>
  <c r="CK99" i="47"/>
  <c r="CL99" i="47"/>
  <c r="CM99" i="47"/>
  <c r="CN99" i="47"/>
  <c r="CO99" i="47"/>
  <c r="CP99" i="47"/>
  <c r="CQ99" i="47"/>
  <c r="CR99" i="47"/>
  <c r="CS99" i="47"/>
  <c r="CT99" i="47"/>
  <c r="CU99" i="47"/>
  <c r="CV99" i="47"/>
  <c r="CW99" i="47"/>
  <c r="CX99" i="47"/>
  <c r="CY99" i="47"/>
  <c r="CZ99" i="47"/>
  <c r="DA99" i="47"/>
  <c r="DB99" i="47"/>
  <c r="DC99" i="47"/>
  <c r="DD99" i="47"/>
  <c r="DE99" i="47"/>
  <c r="DF99" i="47"/>
  <c r="DG99" i="47"/>
  <c r="DH99" i="47"/>
  <c r="DI99" i="47"/>
  <c r="DJ99" i="47"/>
  <c r="DK99" i="47"/>
  <c r="DL99" i="47"/>
  <c r="DM99" i="47"/>
  <c r="DN99" i="47"/>
  <c r="DO99" i="47"/>
  <c r="DP99" i="47"/>
  <c r="DQ99" i="47"/>
  <c r="DR99" i="47"/>
  <c r="DS99" i="47"/>
  <c r="DT99" i="47"/>
  <c r="DU99" i="47"/>
  <c r="DV99" i="47"/>
  <c r="DW99" i="47"/>
  <c r="DX99" i="47"/>
  <c r="DY99" i="47"/>
  <c r="DZ99" i="47"/>
  <c r="EA99" i="47"/>
  <c r="EB99" i="47"/>
  <c r="EC99" i="47"/>
  <c r="ED99" i="47"/>
  <c r="EE99" i="47"/>
  <c r="EF99" i="47"/>
  <c r="EG99" i="47"/>
  <c r="EH99" i="47"/>
  <c r="EI99" i="47"/>
  <c r="EJ99" i="47"/>
  <c r="EK99" i="47"/>
  <c r="EL99" i="47"/>
  <c r="EM99" i="47"/>
  <c r="EN99" i="47"/>
  <c r="EO99" i="47"/>
  <c r="EP99" i="47"/>
  <c r="EQ99" i="47"/>
  <c r="ER99" i="47"/>
  <c r="ES99" i="47"/>
  <c r="ET99" i="47"/>
  <c r="EU99" i="47"/>
  <c r="EV99" i="47"/>
  <c r="EW99" i="47"/>
  <c r="EX99" i="47"/>
  <c r="F102" i="47"/>
  <c r="K102" i="47"/>
  <c r="L102" i="47"/>
  <c r="M102" i="47"/>
  <c r="N102" i="47"/>
  <c r="O102" i="47"/>
  <c r="P102" i="47"/>
  <c r="Q102" i="47"/>
  <c r="R102" i="47"/>
  <c r="S102" i="47"/>
  <c r="T102" i="47"/>
  <c r="U102" i="47"/>
  <c r="V102" i="47"/>
  <c r="W102" i="47"/>
  <c r="X102" i="47"/>
  <c r="Y102" i="47"/>
  <c r="Z102" i="47"/>
  <c r="AA102" i="47"/>
  <c r="AB102" i="47"/>
  <c r="AC102" i="47"/>
  <c r="AD102" i="47"/>
  <c r="AE102" i="47"/>
  <c r="AF102" i="47"/>
  <c r="AG102" i="47"/>
  <c r="AH102" i="47"/>
  <c r="AI102" i="47"/>
  <c r="AJ102" i="47"/>
  <c r="AK102" i="47"/>
  <c r="AL102" i="47"/>
  <c r="AM102" i="47"/>
  <c r="AN102" i="47"/>
  <c r="AO102" i="47"/>
  <c r="AP102" i="47"/>
  <c r="AQ102" i="47"/>
  <c r="AR102" i="47"/>
  <c r="AS102" i="47"/>
  <c r="AT102" i="47"/>
  <c r="AU102" i="47"/>
  <c r="AV102" i="47"/>
  <c r="AW102" i="47"/>
  <c r="AX102" i="47"/>
  <c r="AY102" i="47"/>
  <c r="AZ102" i="47"/>
  <c r="BA102" i="47"/>
  <c r="BB102" i="47"/>
  <c r="BC102" i="47"/>
  <c r="BD102" i="47"/>
  <c r="BE102" i="47"/>
  <c r="BF102" i="47"/>
  <c r="BG102" i="47"/>
  <c r="BH102" i="47"/>
  <c r="BI102" i="47"/>
  <c r="BJ102" i="47"/>
  <c r="BK102" i="47"/>
  <c r="BL102" i="47"/>
  <c r="BM102" i="47"/>
  <c r="BN102" i="47"/>
  <c r="BO102" i="47"/>
  <c r="BP102" i="47"/>
  <c r="BQ102" i="47"/>
  <c r="BR102" i="47"/>
  <c r="BS102" i="47"/>
  <c r="BT102" i="47"/>
  <c r="BU102" i="47"/>
  <c r="BV102" i="47"/>
  <c r="BW102" i="47"/>
  <c r="BX102" i="47"/>
  <c r="BY102" i="47"/>
  <c r="BZ102" i="47"/>
  <c r="CA102" i="47"/>
  <c r="CB102" i="47"/>
  <c r="CC102" i="47"/>
  <c r="CD102" i="47"/>
  <c r="CE102" i="47"/>
  <c r="CF102" i="47"/>
  <c r="CG102" i="47"/>
  <c r="CH102" i="47"/>
  <c r="CI102" i="47"/>
  <c r="CJ102" i="47"/>
  <c r="CK102" i="47"/>
  <c r="CL102" i="47"/>
  <c r="CM102" i="47"/>
  <c r="CN102" i="47"/>
  <c r="CO102" i="47"/>
  <c r="CP102" i="47"/>
  <c r="CQ102" i="47"/>
  <c r="CR102" i="47"/>
  <c r="CS102" i="47"/>
  <c r="CT102" i="47"/>
  <c r="CU102" i="47"/>
  <c r="CV102" i="47"/>
  <c r="CW102" i="47"/>
  <c r="CX102" i="47"/>
  <c r="CY102" i="47"/>
  <c r="CZ102" i="47"/>
  <c r="DA102" i="47"/>
  <c r="DB102" i="47"/>
  <c r="DC102" i="47"/>
  <c r="DD102" i="47"/>
  <c r="DE102" i="47"/>
  <c r="DF102" i="47"/>
  <c r="DG102" i="47"/>
  <c r="DH102" i="47"/>
  <c r="DI102" i="47"/>
  <c r="DJ102" i="47"/>
  <c r="DK102" i="47"/>
  <c r="DL102" i="47"/>
  <c r="DM102" i="47"/>
  <c r="DN102" i="47"/>
  <c r="DO102" i="47"/>
  <c r="DP102" i="47"/>
  <c r="DQ102" i="47"/>
  <c r="DR102" i="47"/>
  <c r="DS102" i="47"/>
  <c r="DT102" i="47"/>
  <c r="DU102" i="47"/>
  <c r="DV102" i="47"/>
  <c r="DW102" i="47"/>
  <c r="DX102" i="47"/>
  <c r="DY102" i="47"/>
  <c r="DZ102" i="47"/>
  <c r="EA102" i="47"/>
  <c r="EB102" i="47"/>
  <c r="EC102" i="47"/>
  <c r="ED102" i="47"/>
  <c r="EE102" i="47"/>
  <c r="EF102" i="47"/>
  <c r="EG102" i="47"/>
  <c r="EH102" i="47"/>
  <c r="EI102" i="47"/>
  <c r="EJ102" i="47"/>
  <c r="EK102" i="47"/>
  <c r="EL102" i="47"/>
  <c r="EM102" i="47"/>
  <c r="EN102" i="47"/>
  <c r="EO102" i="47"/>
  <c r="EP102" i="47"/>
  <c r="EQ102" i="47"/>
  <c r="ER102" i="47"/>
  <c r="ES102" i="47"/>
  <c r="ET102" i="47"/>
  <c r="EU102" i="47"/>
  <c r="EV102" i="47"/>
  <c r="EW102" i="47"/>
  <c r="EX102" i="47"/>
  <c r="F103" i="47"/>
  <c r="I103" i="47"/>
  <c r="J103" i="47"/>
  <c r="F104" i="47"/>
  <c r="I104" i="47"/>
  <c r="AV104" i="47"/>
  <c r="AW104" i="47"/>
  <c r="AX104" i="47"/>
  <c r="F105" i="47"/>
  <c r="I105" i="47"/>
  <c r="AX105" i="47"/>
  <c r="F106" i="47"/>
  <c r="I106" i="47"/>
  <c r="J106" i="47"/>
  <c r="K106" i="47"/>
  <c r="L106" i="47"/>
  <c r="M106" i="47"/>
  <c r="N106" i="47"/>
  <c r="O106" i="47"/>
  <c r="P106" i="47"/>
  <c r="Q106" i="47"/>
  <c r="R106" i="47"/>
  <c r="S106" i="47"/>
  <c r="T106" i="47"/>
  <c r="U106" i="47"/>
  <c r="V106" i="47"/>
  <c r="W106" i="47"/>
  <c r="X106" i="47"/>
  <c r="Y106" i="47"/>
  <c r="Z106" i="47"/>
  <c r="AA106" i="47"/>
  <c r="AB106" i="47"/>
  <c r="AC106" i="47"/>
  <c r="AD106" i="47"/>
  <c r="AE106" i="47"/>
  <c r="AF106" i="47"/>
  <c r="AG106" i="47"/>
  <c r="AH106" i="47"/>
  <c r="AI106" i="47"/>
  <c r="AJ106" i="47"/>
  <c r="AK106" i="47"/>
  <c r="AL106" i="47"/>
  <c r="AM106" i="47"/>
  <c r="AN106" i="47"/>
  <c r="AO106" i="47"/>
  <c r="AP106" i="47"/>
  <c r="AQ106" i="47"/>
  <c r="AR106" i="47"/>
  <c r="AS106" i="47"/>
  <c r="AT106" i="47"/>
  <c r="AU106" i="47"/>
  <c r="AV106" i="47"/>
  <c r="AW106" i="47"/>
  <c r="AX106" i="47"/>
  <c r="AY106" i="47"/>
  <c r="AZ106" i="47"/>
  <c r="BA106" i="47"/>
  <c r="BB106" i="47"/>
  <c r="BC106" i="47"/>
  <c r="BD106" i="47"/>
  <c r="BE106" i="47"/>
  <c r="BF106" i="47"/>
  <c r="BG106" i="47"/>
  <c r="BH106" i="47"/>
  <c r="BI106" i="47"/>
  <c r="BJ106" i="47"/>
  <c r="BK106" i="47"/>
  <c r="BL106" i="47"/>
  <c r="BM106" i="47"/>
  <c r="BN106" i="47"/>
  <c r="BO106" i="47"/>
  <c r="BP106" i="47"/>
  <c r="BQ106" i="47"/>
  <c r="BR106" i="47"/>
  <c r="BS106" i="47"/>
  <c r="BT106" i="47"/>
  <c r="BU106" i="47"/>
  <c r="BV106" i="47"/>
  <c r="BW106" i="47"/>
  <c r="BX106" i="47"/>
  <c r="BY106" i="47"/>
  <c r="BZ106" i="47"/>
  <c r="CA106" i="47"/>
  <c r="CB106" i="47"/>
  <c r="CC106" i="47"/>
  <c r="CD106" i="47"/>
  <c r="CE106" i="47"/>
  <c r="CF106" i="47"/>
  <c r="CG106" i="47"/>
  <c r="CH106" i="47"/>
  <c r="CI106" i="47"/>
  <c r="CJ106" i="47"/>
  <c r="CK106" i="47"/>
  <c r="CL106" i="47"/>
  <c r="CM106" i="47"/>
  <c r="CN106" i="47"/>
  <c r="CO106" i="47"/>
  <c r="CP106" i="47"/>
  <c r="CQ106" i="47"/>
  <c r="CR106" i="47"/>
  <c r="CS106" i="47"/>
  <c r="CT106" i="47"/>
  <c r="CU106" i="47"/>
  <c r="CV106" i="47"/>
  <c r="CW106" i="47"/>
  <c r="CX106" i="47"/>
  <c r="CY106" i="47"/>
  <c r="CZ106" i="47"/>
  <c r="DA106" i="47"/>
  <c r="DB106" i="47"/>
  <c r="DC106" i="47"/>
  <c r="DD106" i="47"/>
  <c r="DE106" i="47"/>
  <c r="DF106" i="47"/>
  <c r="DG106" i="47"/>
  <c r="DH106" i="47"/>
  <c r="DI106" i="47"/>
  <c r="DJ106" i="47"/>
  <c r="DK106" i="47"/>
  <c r="DL106" i="47"/>
  <c r="DM106" i="47"/>
  <c r="DN106" i="47"/>
  <c r="DO106" i="47"/>
  <c r="DP106" i="47"/>
  <c r="DQ106" i="47"/>
  <c r="DR106" i="47"/>
  <c r="DS106" i="47"/>
  <c r="DT106" i="47"/>
  <c r="DU106" i="47"/>
  <c r="DV106" i="47"/>
  <c r="DW106" i="47"/>
  <c r="DX106" i="47"/>
  <c r="DY106" i="47"/>
  <c r="DZ106" i="47"/>
  <c r="EA106" i="47"/>
  <c r="EB106" i="47"/>
  <c r="EC106" i="47"/>
  <c r="ED106" i="47"/>
  <c r="EE106" i="47"/>
  <c r="EF106" i="47"/>
  <c r="EG106" i="47"/>
  <c r="EH106" i="47"/>
  <c r="EI106" i="47"/>
  <c r="EJ106" i="47"/>
  <c r="EK106" i="47"/>
  <c r="EL106" i="47"/>
  <c r="EM106" i="47"/>
  <c r="EN106" i="47"/>
  <c r="EO106" i="47"/>
  <c r="EP106" i="47"/>
  <c r="EQ106" i="47"/>
  <c r="ER106" i="47"/>
  <c r="ES106" i="47"/>
  <c r="ET106" i="47"/>
  <c r="EU106" i="47"/>
  <c r="EV106" i="47"/>
  <c r="EW106" i="47"/>
  <c r="EX106" i="47"/>
  <c r="F107" i="47"/>
  <c r="F108" i="47"/>
  <c r="I108" i="47"/>
  <c r="J108" i="47"/>
  <c r="AV108" i="47"/>
  <c r="AW108" i="47"/>
  <c r="AX108" i="47"/>
  <c r="I109" i="47"/>
  <c r="F110" i="47"/>
  <c r="K112" i="47"/>
  <c r="L112" i="47"/>
  <c r="M112" i="47"/>
  <c r="N112" i="47"/>
  <c r="O112" i="47"/>
  <c r="P112" i="47"/>
  <c r="Q112" i="47"/>
  <c r="R112" i="47"/>
  <c r="S112" i="47"/>
  <c r="T112" i="47"/>
  <c r="U112" i="47"/>
  <c r="V112" i="47"/>
  <c r="W112" i="47"/>
  <c r="X112" i="47"/>
  <c r="Y112" i="47"/>
  <c r="Z112" i="47"/>
  <c r="AA112" i="47"/>
  <c r="AB112" i="47"/>
  <c r="AC112" i="47"/>
  <c r="AD112" i="47"/>
  <c r="AE112" i="47"/>
  <c r="AF112" i="47"/>
  <c r="AG112" i="47"/>
  <c r="AH112" i="47"/>
  <c r="AI112" i="47"/>
  <c r="AJ112" i="47"/>
  <c r="AK112" i="47"/>
  <c r="AL112" i="47"/>
  <c r="AM112" i="47"/>
  <c r="AN112" i="47"/>
  <c r="AO112" i="47"/>
  <c r="AP112" i="47"/>
  <c r="AQ112" i="47"/>
  <c r="AR112" i="47"/>
  <c r="AS112" i="47"/>
  <c r="AT112" i="47"/>
  <c r="AU112" i="47"/>
  <c r="AV112" i="47"/>
  <c r="AW112" i="47"/>
  <c r="AX112" i="47"/>
  <c r="AY112" i="47"/>
  <c r="AZ112" i="47"/>
  <c r="BA112" i="47"/>
  <c r="BB112" i="47"/>
  <c r="BC112" i="47"/>
  <c r="BD112" i="47"/>
  <c r="BE112" i="47"/>
  <c r="BF112" i="47"/>
  <c r="BG112" i="47"/>
  <c r="BH112" i="47"/>
  <c r="BI112" i="47"/>
  <c r="BJ112" i="47"/>
  <c r="BK112" i="47"/>
  <c r="BL112" i="47"/>
  <c r="BM112" i="47"/>
  <c r="BN112" i="47"/>
  <c r="BO112" i="47"/>
  <c r="BP112" i="47"/>
  <c r="BQ112" i="47"/>
  <c r="BR112" i="47"/>
  <c r="BS112" i="47"/>
  <c r="BT112" i="47"/>
  <c r="BU112" i="47"/>
  <c r="BV112" i="47"/>
  <c r="BW112" i="47"/>
  <c r="BX112" i="47"/>
  <c r="BY112" i="47"/>
  <c r="BZ112" i="47"/>
  <c r="CA112" i="47"/>
  <c r="CB112" i="47"/>
  <c r="CC112" i="47"/>
  <c r="CD112" i="47"/>
  <c r="CE112" i="47"/>
  <c r="CF112" i="47"/>
  <c r="CG112" i="47"/>
  <c r="CH112" i="47"/>
  <c r="CI112" i="47"/>
  <c r="CJ112" i="47"/>
  <c r="CK112" i="47"/>
  <c r="CL112" i="47"/>
  <c r="CM112" i="47"/>
  <c r="CN112" i="47"/>
  <c r="CO112" i="47"/>
  <c r="CP112" i="47"/>
  <c r="CQ112" i="47"/>
  <c r="CR112" i="47"/>
  <c r="CS112" i="47"/>
  <c r="CT112" i="47"/>
  <c r="CU112" i="47"/>
  <c r="CV112" i="47"/>
  <c r="CW112" i="47"/>
  <c r="CX112" i="47"/>
  <c r="CY112" i="47"/>
  <c r="CZ112" i="47"/>
  <c r="DA112" i="47"/>
  <c r="DB112" i="47"/>
  <c r="DC112" i="47"/>
  <c r="DD112" i="47"/>
  <c r="DE112" i="47"/>
  <c r="DF112" i="47"/>
  <c r="DG112" i="47"/>
  <c r="DH112" i="47"/>
  <c r="DI112" i="47"/>
  <c r="DJ112" i="47"/>
  <c r="DK112" i="47"/>
  <c r="DL112" i="47"/>
  <c r="DM112" i="47"/>
  <c r="DN112" i="47"/>
  <c r="DO112" i="47"/>
  <c r="DP112" i="47"/>
  <c r="DQ112" i="47"/>
  <c r="DR112" i="47"/>
  <c r="DS112" i="47"/>
  <c r="DT112" i="47"/>
  <c r="DU112" i="47"/>
  <c r="DV112" i="47"/>
  <c r="DW112" i="47"/>
  <c r="DX112" i="47"/>
  <c r="DY112" i="47"/>
  <c r="DZ112" i="47"/>
  <c r="EA112" i="47"/>
  <c r="EB112" i="47"/>
  <c r="EC112" i="47"/>
  <c r="ED112" i="47"/>
  <c r="EE112" i="47"/>
  <c r="EF112" i="47"/>
  <c r="EG112" i="47"/>
  <c r="EH112" i="47"/>
  <c r="EI112" i="47"/>
  <c r="EJ112" i="47"/>
  <c r="EK112" i="47"/>
  <c r="EL112" i="47"/>
  <c r="EM112" i="47"/>
  <c r="EN112" i="47"/>
  <c r="EO112" i="47"/>
  <c r="EP112" i="47"/>
  <c r="EQ112" i="47"/>
  <c r="ER112" i="47"/>
  <c r="ES112" i="47"/>
  <c r="ET112" i="47"/>
  <c r="EU112" i="47"/>
  <c r="EV112" i="47"/>
  <c r="EW112" i="47"/>
  <c r="EX112" i="47"/>
  <c r="F113" i="47"/>
  <c r="I113" i="47"/>
  <c r="J113" i="47"/>
  <c r="K113" i="47"/>
  <c r="L113" i="47"/>
  <c r="M113" i="47"/>
  <c r="N113" i="47"/>
  <c r="O113" i="47"/>
  <c r="P113" i="47"/>
  <c r="Q113" i="47"/>
  <c r="R113" i="47"/>
  <c r="S113" i="47"/>
  <c r="T113" i="47"/>
  <c r="U113" i="47"/>
  <c r="V113" i="47"/>
  <c r="W113" i="47"/>
  <c r="X113" i="47"/>
  <c r="Y113" i="47"/>
  <c r="Z113" i="47"/>
  <c r="AA113" i="47"/>
  <c r="AB113" i="47"/>
  <c r="AC113" i="47"/>
  <c r="AD113" i="47"/>
  <c r="AE113" i="47"/>
  <c r="AF113" i="47"/>
  <c r="AG113" i="47"/>
  <c r="AH113" i="47"/>
  <c r="AI113" i="47"/>
  <c r="AJ113" i="47"/>
  <c r="AK113" i="47"/>
  <c r="AL113" i="47"/>
  <c r="AM113" i="47"/>
  <c r="AN113" i="47"/>
  <c r="AO113" i="47"/>
  <c r="AP113" i="47"/>
  <c r="AQ113" i="47"/>
  <c r="AR113" i="47"/>
  <c r="AS113" i="47"/>
  <c r="AT113" i="47"/>
  <c r="AU113" i="47"/>
  <c r="AV113" i="47"/>
  <c r="AW113" i="47"/>
  <c r="AX113" i="47"/>
  <c r="AY113" i="47"/>
  <c r="AZ113" i="47"/>
  <c r="BA113" i="47"/>
  <c r="BB113" i="47"/>
  <c r="BC113" i="47"/>
  <c r="BD113" i="47"/>
  <c r="BE113" i="47"/>
  <c r="BF113" i="47"/>
  <c r="BG113" i="47"/>
  <c r="BH113" i="47"/>
  <c r="BI113" i="47"/>
  <c r="BJ113" i="47"/>
  <c r="BK113" i="47"/>
  <c r="BL113" i="47"/>
  <c r="BM113" i="47"/>
  <c r="BN113" i="47"/>
  <c r="BO113" i="47"/>
  <c r="BP113" i="47"/>
  <c r="BQ113" i="47"/>
  <c r="BR113" i="47"/>
  <c r="BS113" i="47"/>
  <c r="BT113" i="47"/>
  <c r="BU113" i="47"/>
  <c r="BV113" i="47"/>
  <c r="BW113" i="47"/>
  <c r="BX113" i="47"/>
  <c r="BY113" i="47"/>
  <c r="BZ113" i="47"/>
  <c r="CA113" i="47"/>
  <c r="CB113" i="47"/>
  <c r="CC113" i="47"/>
  <c r="CD113" i="47"/>
  <c r="CE113" i="47"/>
  <c r="CF113" i="47"/>
  <c r="CG113" i="47"/>
  <c r="CH113" i="47"/>
  <c r="CI113" i="47"/>
  <c r="CJ113" i="47"/>
  <c r="CK113" i="47"/>
  <c r="CL113" i="47"/>
  <c r="CM113" i="47"/>
  <c r="CN113" i="47"/>
  <c r="CO113" i="47"/>
  <c r="CP113" i="47"/>
  <c r="CQ113" i="47"/>
  <c r="CR113" i="47"/>
  <c r="CS113" i="47"/>
  <c r="CT113" i="47"/>
  <c r="CU113" i="47"/>
  <c r="CV113" i="47"/>
  <c r="CW113" i="47"/>
  <c r="CX113" i="47"/>
  <c r="CY113" i="47"/>
  <c r="CZ113" i="47"/>
  <c r="DA113" i="47"/>
  <c r="DB113" i="47"/>
  <c r="DC113" i="47"/>
  <c r="DD113" i="47"/>
  <c r="DE113" i="47"/>
  <c r="DF113" i="47"/>
  <c r="DG113" i="47"/>
  <c r="DH113" i="47"/>
  <c r="DI113" i="47"/>
  <c r="DJ113" i="47"/>
  <c r="DK113" i="47"/>
  <c r="DL113" i="47"/>
  <c r="DM113" i="47"/>
  <c r="DN113" i="47"/>
  <c r="DO113" i="47"/>
  <c r="DP113" i="47"/>
  <c r="DQ113" i="47"/>
  <c r="DR113" i="47"/>
  <c r="DS113" i="47"/>
  <c r="DT113" i="47"/>
  <c r="DU113" i="47"/>
  <c r="DV113" i="47"/>
  <c r="DW113" i="47"/>
  <c r="DX113" i="47"/>
  <c r="DY113" i="47"/>
  <c r="DZ113" i="47"/>
  <c r="EA113" i="47"/>
  <c r="EB113" i="47"/>
  <c r="EC113" i="47"/>
  <c r="ED113" i="47"/>
  <c r="EE113" i="47"/>
  <c r="EF113" i="47"/>
  <c r="EG113" i="47"/>
  <c r="EH113" i="47"/>
  <c r="EI113" i="47"/>
  <c r="EJ113" i="47"/>
  <c r="EK113" i="47"/>
  <c r="EL113" i="47"/>
  <c r="EM113" i="47"/>
  <c r="EN113" i="47"/>
  <c r="EO113" i="47"/>
  <c r="EP113" i="47"/>
  <c r="EQ113" i="47"/>
  <c r="ER113" i="47"/>
  <c r="ES113" i="47"/>
  <c r="ET113" i="47"/>
  <c r="EU113" i="47"/>
  <c r="EV113" i="47"/>
  <c r="EW113" i="47"/>
  <c r="EX113" i="47"/>
  <c r="F114" i="47"/>
  <c r="I114" i="47"/>
  <c r="K114" i="47"/>
  <c r="L114" i="47"/>
  <c r="M114" i="47"/>
  <c r="N114" i="47"/>
  <c r="O114" i="47"/>
  <c r="P114" i="47"/>
  <c r="Q114" i="47"/>
  <c r="R114" i="47"/>
  <c r="S114" i="47"/>
  <c r="T114" i="47"/>
  <c r="U114" i="47"/>
  <c r="V114" i="47"/>
  <c r="W114" i="47"/>
  <c r="X114" i="47"/>
  <c r="Y114" i="47"/>
  <c r="Z114" i="47"/>
  <c r="AA114" i="47"/>
  <c r="AB114" i="47"/>
  <c r="AC114" i="47"/>
  <c r="AD114" i="47"/>
  <c r="AE114" i="47"/>
  <c r="AF114" i="47"/>
  <c r="AG114" i="47"/>
  <c r="AH114" i="47"/>
  <c r="AI114" i="47"/>
  <c r="AJ114" i="47"/>
  <c r="AK114" i="47"/>
  <c r="AL114" i="47"/>
  <c r="AM114" i="47"/>
  <c r="AN114" i="47"/>
  <c r="AO114" i="47"/>
  <c r="AP114" i="47"/>
  <c r="AQ114" i="47"/>
  <c r="AR114" i="47"/>
  <c r="AS114" i="47"/>
  <c r="AT114" i="47"/>
  <c r="AU114" i="47"/>
  <c r="AV114" i="47"/>
  <c r="AW114" i="47"/>
  <c r="AX114" i="47"/>
  <c r="AY114" i="47"/>
  <c r="AZ114" i="47"/>
  <c r="BA114" i="47"/>
  <c r="BB114" i="47"/>
  <c r="BC114" i="47"/>
  <c r="BD114" i="47"/>
  <c r="BE114" i="47"/>
  <c r="BF114" i="47"/>
  <c r="BG114" i="47"/>
  <c r="BH114" i="47"/>
  <c r="BI114" i="47"/>
  <c r="BJ114" i="47"/>
  <c r="BK114" i="47"/>
  <c r="BL114" i="47"/>
  <c r="BM114" i="47"/>
  <c r="BN114" i="47"/>
  <c r="BO114" i="47"/>
  <c r="BP114" i="47"/>
  <c r="BQ114" i="47"/>
  <c r="BR114" i="47"/>
  <c r="BS114" i="47"/>
  <c r="BT114" i="47"/>
  <c r="BU114" i="47"/>
  <c r="BV114" i="47"/>
  <c r="BW114" i="47"/>
  <c r="BX114" i="47"/>
  <c r="BY114" i="47"/>
  <c r="BZ114" i="47"/>
  <c r="CA114" i="47"/>
  <c r="CB114" i="47"/>
  <c r="CC114" i="47"/>
  <c r="CD114" i="47"/>
  <c r="CE114" i="47"/>
  <c r="CF114" i="47"/>
  <c r="CG114" i="47"/>
  <c r="CH114" i="47"/>
  <c r="CI114" i="47"/>
  <c r="CJ114" i="47"/>
  <c r="CK114" i="47"/>
  <c r="CL114" i="47"/>
  <c r="CM114" i="47"/>
  <c r="CN114" i="47"/>
  <c r="CO114" i="47"/>
  <c r="CP114" i="47"/>
  <c r="CQ114" i="47"/>
  <c r="CR114" i="47"/>
  <c r="CS114" i="47"/>
  <c r="CT114" i="47"/>
  <c r="CU114" i="47"/>
  <c r="CV114" i="47"/>
  <c r="CW114" i="47"/>
  <c r="CX114" i="47"/>
  <c r="CY114" i="47"/>
  <c r="CZ114" i="47"/>
  <c r="DA114" i="47"/>
  <c r="DB114" i="47"/>
  <c r="DC114" i="47"/>
  <c r="DD114" i="47"/>
  <c r="DE114" i="47"/>
  <c r="DF114" i="47"/>
  <c r="DG114" i="47"/>
  <c r="DH114" i="47"/>
  <c r="DI114" i="47"/>
  <c r="DJ114" i="47"/>
  <c r="DK114" i="47"/>
  <c r="DL114" i="47"/>
  <c r="DM114" i="47"/>
  <c r="DN114" i="47"/>
  <c r="DO114" i="47"/>
  <c r="DP114" i="47"/>
  <c r="DQ114" i="47"/>
  <c r="DR114" i="47"/>
  <c r="DS114" i="47"/>
  <c r="DT114" i="47"/>
  <c r="DU114" i="47"/>
  <c r="DV114" i="47"/>
  <c r="DW114" i="47"/>
  <c r="DX114" i="47"/>
  <c r="DY114" i="47"/>
  <c r="DZ114" i="47"/>
  <c r="EA114" i="47"/>
  <c r="EB114" i="47"/>
  <c r="EC114" i="47"/>
  <c r="ED114" i="47"/>
  <c r="EE114" i="47"/>
  <c r="EF114" i="47"/>
  <c r="EG114" i="47"/>
  <c r="EH114" i="47"/>
  <c r="EI114" i="47"/>
  <c r="EJ114" i="47"/>
  <c r="EK114" i="47"/>
  <c r="EL114" i="47"/>
  <c r="EM114" i="47"/>
  <c r="EN114" i="47"/>
  <c r="EO114" i="47"/>
  <c r="EP114" i="47"/>
  <c r="EQ114" i="47"/>
  <c r="ER114" i="47"/>
  <c r="ES114" i="47"/>
  <c r="ET114" i="47"/>
  <c r="EU114" i="47"/>
  <c r="EV114" i="47"/>
  <c r="EW114" i="47"/>
  <c r="EX114" i="47"/>
  <c r="F115" i="47"/>
  <c r="I115" i="47"/>
  <c r="K115" i="47"/>
  <c r="L115" i="47"/>
  <c r="M115" i="47"/>
  <c r="N115" i="47"/>
  <c r="O115" i="47"/>
  <c r="P115" i="47"/>
  <c r="Q115" i="47"/>
  <c r="R115" i="47"/>
  <c r="S115" i="47"/>
  <c r="T115" i="47"/>
  <c r="U115" i="47"/>
  <c r="V115" i="47"/>
  <c r="W115" i="47"/>
  <c r="X115" i="47"/>
  <c r="Y115" i="47"/>
  <c r="Z115" i="47"/>
  <c r="AA115" i="47"/>
  <c r="AB115" i="47"/>
  <c r="AC115" i="47"/>
  <c r="AD115" i="47"/>
  <c r="AE115" i="47"/>
  <c r="AF115" i="47"/>
  <c r="AG115" i="47"/>
  <c r="AH115" i="47"/>
  <c r="AI115" i="47"/>
  <c r="AJ115" i="47"/>
  <c r="AK115" i="47"/>
  <c r="AL115" i="47"/>
  <c r="AM115" i="47"/>
  <c r="AN115" i="47"/>
  <c r="AO115" i="47"/>
  <c r="AP115" i="47"/>
  <c r="AQ115" i="47"/>
  <c r="AR115" i="47"/>
  <c r="AS115" i="47"/>
  <c r="AT115" i="47"/>
  <c r="AU115" i="47"/>
  <c r="F116" i="47"/>
  <c r="I116" i="47"/>
  <c r="AX116" i="47"/>
  <c r="I117" i="47"/>
  <c r="AX117" i="47"/>
  <c r="I118" i="47"/>
  <c r="AX118" i="47"/>
  <c r="I119" i="47"/>
  <c r="J119" i="47"/>
  <c r="K119" i="47"/>
  <c r="L119" i="47"/>
  <c r="M119" i="47"/>
  <c r="N119" i="47"/>
  <c r="O119" i="47"/>
  <c r="P119" i="47"/>
  <c r="Q119" i="47"/>
  <c r="R119" i="47"/>
  <c r="S119" i="47"/>
  <c r="T119" i="47"/>
  <c r="U119" i="47"/>
  <c r="V119" i="47"/>
  <c r="W119" i="47"/>
  <c r="X119" i="47"/>
  <c r="Y119" i="47"/>
  <c r="Z119" i="47"/>
  <c r="AA119" i="47"/>
  <c r="AB119" i="47"/>
  <c r="AC119" i="47"/>
  <c r="AD119" i="47"/>
  <c r="AE119" i="47"/>
  <c r="AF119" i="47"/>
  <c r="AG119" i="47"/>
  <c r="AH119" i="47"/>
  <c r="AI119" i="47"/>
  <c r="AJ119" i="47"/>
  <c r="AK119" i="47"/>
  <c r="AL119" i="47"/>
  <c r="AM119" i="47"/>
  <c r="AN119" i="47"/>
  <c r="AO119" i="47"/>
  <c r="AP119" i="47"/>
  <c r="AQ119" i="47"/>
  <c r="AR119" i="47"/>
  <c r="AS119" i="47"/>
  <c r="AT119" i="47"/>
  <c r="AU119" i="47"/>
  <c r="AV119" i="47"/>
  <c r="AW119" i="47"/>
  <c r="AX119" i="47"/>
  <c r="AY119" i="47"/>
  <c r="AZ119" i="47"/>
  <c r="BA119" i="47"/>
  <c r="BB119" i="47"/>
  <c r="BC119" i="47"/>
  <c r="BD119" i="47"/>
  <c r="BE119" i="47"/>
  <c r="BF119" i="47"/>
  <c r="BG119" i="47"/>
  <c r="BH119" i="47"/>
  <c r="BI119" i="47"/>
  <c r="BJ119" i="47"/>
  <c r="BK119" i="47"/>
  <c r="BL119" i="47"/>
  <c r="BM119" i="47"/>
  <c r="BN119" i="47"/>
  <c r="BO119" i="47"/>
  <c r="BP119" i="47"/>
  <c r="BQ119" i="47"/>
  <c r="BR119" i="47"/>
  <c r="BS119" i="47"/>
  <c r="BT119" i="47"/>
  <c r="BU119" i="47"/>
  <c r="BV119" i="47"/>
  <c r="BW119" i="47"/>
  <c r="BX119" i="47"/>
  <c r="BY119" i="47"/>
  <c r="BZ119" i="47"/>
  <c r="CA119" i="47"/>
  <c r="CB119" i="47"/>
  <c r="CC119" i="47"/>
  <c r="CD119" i="47"/>
  <c r="CE119" i="47"/>
  <c r="CF119" i="47"/>
  <c r="CG119" i="47"/>
  <c r="CH119" i="47"/>
  <c r="CI119" i="47"/>
  <c r="CJ119" i="47"/>
  <c r="CK119" i="47"/>
  <c r="CL119" i="47"/>
  <c r="CM119" i="47"/>
  <c r="CN119" i="47"/>
  <c r="CO119" i="47"/>
  <c r="CP119" i="47"/>
  <c r="CQ119" i="47"/>
  <c r="CR119" i="47"/>
  <c r="CS119" i="47"/>
  <c r="CT119" i="47"/>
  <c r="CU119" i="47"/>
  <c r="CV119" i="47"/>
  <c r="CW119" i="47"/>
  <c r="CX119" i="47"/>
  <c r="CY119" i="47"/>
  <c r="CZ119" i="47"/>
  <c r="DA119" i="47"/>
  <c r="DB119" i="47"/>
  <c r="DC119" i="47"/>
  <c r="DD119" i="47"/>
  <c r="DE119" i="47"/>
  <c r="DF119" i="47"/>
  <c r="DG119" i="47"/>
  <c r="DH119" i="47"/>
  <c r="DI119" i="47"/>
  <c r="DJ119" i="47"/>
  <c r="DK119" i="47"/>
  <c r="DL119" i="47"/>
  <c r="DM119" i="47"/>
  <c r="DN119" i="47"/>
  <c r="DO119" i="47"/>
  <c r="DP119" i="47"/>
  <c r="DQ119" i="47"/>
  <c r="DR119" i="47"/>
  <c r="DS119" i="47"/>
  <c r="DT119" i="47"/>
  <c r="DU119" i="47"/>
  <c r="DV119" i="47"/>
  <c r="DW119" i="47"/>
  <c r="DX119" i="47"/>
  <c r="DY119" i="47"/>
  <c r="DZ119" i="47"/>
  <c r="EA119" i="47"/>
  <c r="EB119" i="47"/>
  <c r="EC119" i="47"/>
  <c r="ED119" i="47"/>
  <c r="EE119" i="47"/>
  <c r="EF119" i="47"/>
  <c r="EG119" i="47"/>
  <c r="EH119" i="47"/>
  <c r="EI119" i="47"/>
  <c r="EJ119" i="47"/>
  <c r="EK119" i="47"/>
  <c r="EL119" i="47"/>
  <c r="EM119" i="47"/>
  <c r="EN119" i="47"/>
  <c r="EO119" i="47"/>
  <c r="EP119" i="47"/>
  <c r="EQ119" i="47"/>
  <c r="ER119" i="47"/>
  <c r="ES119" i="47"/>
  <c r="ET119" i="47"/>
  <c r="EU119" i="47"/>
  <c r="EV119" i="47"/>
  <c r="EW119" i="47"/>
  <c r="EX119" i="47"/>
  <c r="G15" i="53"/>
  <c r="S15" i="53"/>
  <c r="AE15" i="53"/>
  <c r="G16" i="53"/>
  <c r="S16" i="53"/>
  <c r="AE16" i="53"/>
  <c r="G17" i="53"/>
  <c r="S17" i="53"/>
  <c r="AE17" i="53"/>
  <c r="G18" i="53"/>
  <c r="S18" i="53"/>
  <c r="AE18" i="53"/>
  <c r="G33" i="53"/>
  <c r="I33" i="53"/>
  <c r="S33" i="53"/>
  <c r="U33" i="53"/>
  <c r="AE33" i="53"/>
  <c r="AG33" i="53"/>
  <c r="I34" i="53"/>
  <c r="U34" i="53"/>
  <c r="AG34" i="53"/>
  <c r="G39" i="53"/>
  <c r="S39" i="53"/>
  <c r="AE39" i="53"/>
  <c r="G41" i="53"/>
  <c r="S41" i="53"/>
  <c r="AE41" i="53"/>
  <c r="G43" i="53"/>
  <c r="I43" i="53"/>
  <c r="S43" i="53"/>
  <c r="U43" i="53"/>
  <c r="AE43" i="53"/>
  <c r="AG43" i="53"/>
  <c r="I44" i="53"/>
  <c r="U44" i="53"/>
  <c r="AG44" i="53"/>
  <c r="G48" i="53"/>
  <c r="I48" i="53"/>
  <c r="K48" i="53"/>
  <c r="M48" i="53"/>
  <c r="S48" i="53"/>
  <c r="U48" i="53"/>
  <c r="W48" i="53"/>
  <c r="Y48" i="53"/>
  <c r="AE48" i="53"/>
  <c r="AG48" i="53"/>
  <c r="AI48" i="53"/>
  <c r="AK48" i="53"/>
  <c r="G49" i="53"/>
  <c r="I49" i="53"/>
  <c r="S49" i="53"/>
  <c r="U49" i="53"/>
  <c r="AE49" i="53"/>
  <c r="AG49" i="53"/>
  <c r="G50" i="53"/>
  <c r="I50" i="53"/>
  <c r="S50" i="53"/>
  <c r="U50" i="53"/>
  <c r="AE50" i="53"/>
  <c r="AG50" i="53"/>
  <c r="G52" i="53"/>
  <c r="S52" i="53"/>
  <c r="AE52" i="53"/>
  <c r="G53" i="53"/>
  <c r="S53" i="53"/>
  <c r="AE53" i="53"/>
  <c r="G54" i="53"/>
  <c r="S54" i="53"/>
  <c r="AE54" i="53"/>
  <c r="G55" i="53"/>
  <c r="S55" i="53"/>
  <c r="AE55" i="53"/>
  <c r="G62" i="53"/>
  <c r="I62" i="53"/>
  <c r="K62" i="53"/>
  <c r="S62" i="53"/>
  <c r="U62" i="53"/>
  <c r="W62" i="53"/>
  <c r="AE62" i="53"/>
  <c r="AG62" i="53"/>
  <c r="AI62" i="53"/>
  <c r="G63" i="53"/>
  <c r="I63" i="53"/>
  <c r="K63" i="53"/>
  <c r="S63" i="53"/>
  <c r="U63" i="53"/>
  <c r="W63" i="53"/>
  <c r="AE63" i="53"/>
  <c r="AG63" i="53"/>
  <c r="AI63" i="53"/>
  <c r="G64" i="53"/>
  <c r="I64" i="53"/>
  <c r="K64" i="53"/>
  <c r="S64" i="53"/>
  <c r="U64" i="53"/>
  <c r="W64" i="53"/>
  <c r="AE64" i="53"/>
  <c r="AG64" i="53"/>
  <c r="AI64" i="53"/>
  <c r="G69" i="53"/>
  <c r="I69" i="53"/>
  <c r="K69" i="53"/>
  <c r="S69" i="53"/>
  <c r="U69" i="53"/>
  <c r="W69" i="53"/>
  <c r="AE69" i="53"/>
  <c r="AG69" i="53"/>
  <c r="AI69" i="53"/>
  <c r="G70" i="53"/>
  <c r="I70" i="53"/>
  <c r="K70" i="53"/>
  <c r="S70" i="53"/>
  <c r="U70" i="53"/>
  <c r="W70" i="53"/>
  <c r="AE70" i="53"/>
  <c r="AG70" i="53"/>
  <c r="AI70" i="53"/>
  <c r="G72" i="53"/>
  <c r="I72" i="53"/>
  <c r="K72" i="53"/>
  <c r="S72" i="53"/>
  <c r="U72" i="53"/>
  <c r="W72" i="53"/>
  <c r="AE72" i="53"/>
  <c r="AG72" i="53"/>
  <c r="AI72" i="53"/>
  <c r="G73" i="53"/>
  <c r="I73" i="53"/>
  <c r="K73" i="53"/>
  <c r="S73" i="53"/>
  <c r="U73" i="53"/>
  <c r="W73" i="53"/>
  <c r="AE73" i="53"/>
  <c r="AG73" i="53"/>
  <c r="AI73" i="53"/>
  <c r="G74" i="53"/>
  <c r="I74" i="53"/>
  <c r="K74" i="53"/>
  <c r="S74" i="53"/>
  <c r="U74" i="53"/>
  <c r="W74" i="53"/>
  <c r="AE74" i="53"/>
  <c r="AG74" i="53"/>
  <c r="AI74" i="53"/>
  <c r="G78" i="53"/>
  <c r="I78" i="53"/>
  <c r="S78" i="53"/>
  <c r="U78" i="53"/>
  <c r="AE78" i="53"/>
  <c r="AG78" i="53"/>
  <c r="G79" i="53"/>
  <c r="I79" i="53"/>
  <c r="S79" i="53"/>
  <c r="U79" i="53"/>
  <c r="AE79" i="53"/>
  <c r="AG79" i="53"/>
  <c r="G81" i="53"/>
  <c r="I81" i="53"/>
  <c r="S81" i="53"/>
  <c r="U81" i="53"/>
  <c r="AE81" i="53"/>
  <c r="AG81" i="53"/>
</calcChain>
</file>

<file path=xl/sharedStrings.xml><?xml version="1.0" encoding="utf-8"?>
<sst xmlns="http://schemas.openxmlformats.org/spreadsheetml/2006/main" count="1404" uniqueCount="396">
  <si>
    <t>Untrended</t>
  </si>
  <si>
    <t>RE Tax</t>
  </si>
  <si>
    <t>SOURCES &amp; USES</t>
  </si>
  <si>
    <t>At Closing</t>
  </si>
  <si>
    <t>Post-Closing</t>
  </si>
  <si>
    <t>Total</t>
  </si>
  <si>
    <t>Per Unit</t>
  </si>
  <si>
    <t>Sources:</t>
  </si>
  <si>
    <t>Equity</t>
  </si>
  <si>
    <t>Uses:</t>
  </si>
  <si>
    <t>Financing Closing Costs</t>
  </si>
  <si>
    <t>Hard Costs</t>
  </si>
  <si>
    <t>DEVELOPMENT BUDGET</t>
  </si>
  <si>
    <t>Total Cost</t>
  </si>
  <si>
    <t>Per SF</t>
  </si>
  <si>
    <t>Architectural &amp; Engineering</t>
  </si>
  <si>
    <t>Lender Due Diligence Costs</t>
  </si>
  <si>
    <t>Title Insurance (see formula)</t>
  </si>
  <si>
    <t>Total Cost Capitalized with Debt &amp; Equity</t>
  </si>
  <si>
    <t>PERMANENT LOAN ANALYSIS</t>
  </si>
  <si>
    <t>Stabilization</t>
  </si>
  <si>
    <t xml:space="preserve">Loan Constraints </t>
  </si>
  <si>
    <t>Max. LTV</t>
  </si>
  <si>
    <t>Min. DSCR</t>
  </si>
  <si>
    <t>Interest Rate</t>
  </si>
  <si>
    <t>Amortization</t>
  </si>
  <si>
    <t>Loan Based on LTV</t>
  </si>
  <si>
    <t>Loan Based on DSCR</t>
  </si>
  <si>
    <t>Loan Amount (lesser of above)</t>
  </si>
  <si>
    <t>Projected Loan Metrics</t>
  </si>
  <si>
    <t>LTV</t>
  </si>
  <si>
    <t>DSCR</t>
  </si>
  <si>
    <t>Debt Yield</t>
  </si>
  <si>
    <t>Return of Equity</t>
  </si>
  <si>
    <t>Permanent Loan Amount</t>
  </si>
  <si>
    <t>(a)</t>
  </si>
  <si>
    <t>Permanent Loan Proceeds Available for Return of Equity</t>
  </si>
  <si>
    <t>Post-Permanent Refinancing Equity</t>
  </si>
  <si>
    <t>Initial Equity Investment</t>
  </si>
  <si>
    <t>Equity Invested After Permanent Refinancing</t>
  </si>
  <si>
    <t>Post-Permanent Refinancing Cash-on-Cash Return</t>
  </si>
  <si>
    <t>Loan repayment from permanent loan proceeds may be less than the original loan commitment due to pay downs from operating income after debt service during the term of the construction loan.</t>
  </si>
  <si>
    <t>Units</t>
  </si>
  <si>
    <t>Total SF</t>
  </si>
  <si>
    <t xml:space="preserve">     Collection Loss (% of GPR)</t>
  </si>
  <si>
    <t xml:space="preserve">     Annual Operating Expense Growth</t>
  </si>
  <si>
    <t xml:space="preserve">     Management Fee (% of total revenue)</t>
  </si>
  <si>
    <t>Year of Operations</t>
  </si>
  <si>
    <t>PROJECTED OPERATING RESULTS</t>
  </si>
  <si>
    <t>Beginning Avg. Monthly Rent:</t>
  </si>
  <si>
    <t>Ending Avg. Monthly Rent:</t>
  </si>
  <si>
    <t>Rent Growth % (begin to begin):</t>
  </si>
  <si>
    <t>Average Vacancy:</t>
  </si>
  <si>
    <t>NOI as % of Market Rent:</t>
  </si>
  <si>
    <t>NOI Growth:</t>
  </si>
  <si>
    <t>Income</t>
  </si>
  <si>
    <t>% Mkt</t>
  </si>
  <si>
    <t>Loss-to-Lease</t>
  </si>
  <si>
    <t xml:space="preserve">     Gross Potential Rent</t>
  </si>
  <si>
    <t>Vacancy</t>
  </si>
  <si>
    <t>Collection Loss</t>
  </si>
  <si>
    <t xml:space="preserve">     Net Rental Income</t>
  </si>
  <si>
    <t>Total Revenue</t>
  </si>
  <si>
    <t>Operating Expenses</t>
  </si>
  <si>
    <t>Management Fee</t>
  </si>
  <si>
    <t>Insurance</t>
  </si>
  <si>
    <t>Property Taxes</t>
  </si>
  <si>
    <t>Total Operating Expenses</t>
  </si>
  <si>
    <t>Net Operating Income Before Reserves</t>
  </si>
  <si>
    <t>Less: Replacement Reserve</t>
  </si>
  <si>
    <t>Net Operating Income</t>
  </si>
  <si>
    <t>Investment Period</t>
  </si>
  <si>
    <t>Closing</t>
  </si>
  <si>
    <t>Date</t>
  </si>
  <si>
    <t>Status</t>
  </si>
  <si>
    <t>Unit Count &amp; Timing Summary (from Ops &amp; SU tabs)</t>
  </si>
  <si>
    <t>UNIT OCCUPANCY &amp; AVERAGE MONTHLY BASE RENT</t>
  </si>
  <si>
    <t>Occupied Units - Beginning</t>
  </si>
  <si>
    <t>Move-ins</t>
  </si>
  <si>
    <t>Occupied Units - Ending</t>
  </si>
  <si>
    <t>Vacant Units</t>
  </si>
  <si>
    <t>Occupancy:</t>
  </si>
  <si>
    <t>Avg. Base Rent:</t>
  </si>
  <si>
    <t>OPERATING INCOME</t>
  </si>
  <si>
    <t>From Ops Tab</t>
  </si>
  <si>
    <t>Stabilized</t>
  </si>
  <si>
    <t>Assumptions</t>
  </si>
  <si>
    <t>Loss to Lease (starts at stabilization)</t>
  </si>
  <si>
    <t>Property Tax in Lease-Up</t>
  </si>
  <si>
    <t>Replacement Reserve (starts at stabilization)</t>
  </si>
  <si>
    <t>Soft Costs</t>
  </si>
  <si>
    <t>Total Cost Before Interest Reserve</t>
  </si>
  <si>
    <t>Less: Operating Cash Flow</t>
  </si>
  <si>
    <t>Total Cost Capitalized (cost before lender minimum interest)</t>
  </si>
  <si>
    <t>Equity Escrow (draws reduce balance)</t>
  </si>
  <si>
    <t>Beginning Balance</t>
  </si>
  <si>
    <t>Draws</t>
  </si>
  <si>
    <t>Ending Balance</t>
  </si>
  <si>
    <t>Equity Balance</t>
  </si>
  <si>
    <t>Profit on Sale</t>
  </si>
  <si>
    <t>Sale Price</t>
  </si>
  <si>
    <t>Initial Investment</t>
  </si>
  <si>
    <t>Sale Costs</t>
  </si>
  <si>
    <t>Net Price</t>
  </si>
  <si>
    <t>Net Equity Cash Flow</t>
  </si>
  <si>
    <t>IRR</t>
  </si>
  <si>
    <t>HC &amp; SC</t>
  </si>
  <si>
    <t>Interest</t>
  </si>
  <si>
    <t>Market Rent</t>
  </si>
  <si>
    <t>Loss-to-Lease is not applied to stabilized untrended results snapshot above, only to projected results starting at stabilization.</t>
  </si>
  <si>
    <t xml:space="preserve">     Annual Rent &amp; Other Income Growth</t>
  </si>
  <si>
    <t>Application Fees</t>
  </si>
  <si>
    <t>NOI Annualized</t>
  </si>
  <si>
    <t xml:space="preserve">Soft Costs </t>
  </si>
  <si>
    <t>Loan Based on Maximum LTC</t>
  </si>
  <si>
    <t>Max. LTC</t>
  </si>
  <si>
    <t>Fixed</t>
  </si>
  <si>
    <t>Fixed post-stabilization</t>
  </si>
  <si>
    <t>Min. lease-up, then variable</t>
  </si>
  <si>
    <t>Min. lease-up, then fixed</t>
  </si>
  <si>
    <t>T-12 NOI</t>
  </si>
  <si>
    <t>Land Valuation</t>
  </si>
  <si>
    <t>Advertising &amp; Marketing</t>
  </si>
  <si>
    <t>Third Party Reports (incl. lender cost review)</t>
  </si>
  <si>
    <t>Total $</t>
  </si>
  <si>
    <t>UNIT MIX &amp; MARKET RENT</t>
  </si>
  <si>
    <t>Pet Fees</t>
  </si>
  <si>
    <t>Pet Rent</t>
  </si>
  <si>
    <t>Trash Collection</t>
  </si>
  <si>
    <t>Pest Control</t>
  </si>
  <si>
    <t>Lease Termination Fees</t>
  </si>
  <si>
    <t>Vehicle Registration Fee</t>
  </si>
  <si>
    <t>Cable Revenue Share</t>
  </si>
  <si>
    <t>Other Income</t>
  </si>
  <si>
    <t>Variable occupancy</t>
  </si>
  <si>
    <t>Payroll</t>
  </si>
  <si>
    <t>General &amp; Administrative</t>
  </si>
  <si>
    <t>Repairs &amp; Maintenance</t>
  </si>
  <si>
    <t>Contract Services</t>
  </si>
  <si>
    <t xml:space="preserve">Turnover </t>
  </si>
  <si>
    <t>Utilities</t>
  </si>
  <si>
    <t>Leasing &amp; Marketing</t>
  </si>
  <si>
    <t>Operating Deficit Projection (sum of months with negative NOI)</t>
  </si>
  <si>
    <t>Operating Deficit Contingency (budget minimum)</t>
  </si>
  <si>
    <t>Net Cash Flow After Debt Service</t>
  </si>
  <si>
    <t>FONT KEY</t>
  </si>
  <si>
    <t>Blue = Input cell</t>
  </si>
  <si>
    <t>Black = Text or formula cell</t>
  </si>
  <si>
    <t>Senior Interest Reserve</t>
  </si>
  <si>
    <t>Operating Deficit</t>
  </si>
  <si>
    <t>DEVELOPMENT COSTS BEFORE INTEREST</t>
  </si>
  <si>
    <t>Description of cash flow use and funding priorities:</t>
  </si>
  <si>
    <t>Costs excluding interest are funded by unused equity available after closing.</t>
  </si>
  <si>
    <t>Draws - Hard &amp; Soft Costs Excl. Interest</t>
  </si>
  <si>
    <t>SCENARIO A: CAPITALIZATION - PRIORITIZED DEBT FUNDING</t>
  </si>
  <si>
    <t>% Stabilized</t>
  </si>
  <si>
    <t>Value</t>
  </si>
  <si>
    <t>Senior Loan Interest</t>
  </si>
  <si>
    <t>Interest Expense</t>
  </si>
  <si>
    <t>Unit Count</t>
  </si>
  <si>
    <t>Net Rentable Area</t>
  </si>
  <si>
    <t>Interest Incurred</t>
  </si>
  <si>
    <t>Minimum Interest</t>
  </si>
  <si>
    <t>Additional Due</t>
  </si>
  <si>
    <t>Maximum Loan to Cost</t>
  </si>
  <si>
    <t xml:space="preserve">Maximum % of Stabilized Value </t>
  </si>
  <si>
    <t>Interest Rate - Spread</t>
  </si>
  <si>
    <t>Interest Rate - Total</t>
  </si>
  <si>
    <t>Minimum Interest - Months</t>
  </si>
  <si>
    <t>Minimum Interest - Amount</t>
  </si>
  <si>
    <t>Origination Fee</t>
  </si>
  <si>
    <t>Exit Fee</t>
  </si>
  <si>
    <t>% of Cost</t>
  </si>
  <si>
    <t>Un-Trended Average Rent Per Unit</t>
  </si>
  <si>
    <t>Un-Trended Average Rent Per SF</t>
  </si>
  <si>
    <t>UNIT SUMMARY</t>
  </si>
  <si>
    <t>PROJECTED TIMING</t>
  </si>
  <si>
    <t>Interest Rate - Projected Average Index</t>
  </si>
  <si>
    <t>RETURN METRICS</t>
  </si>
  <si>
    <t>PROJECTED PROFIT ON SALE AT STABILIZATION</t>
  </si>
  <si>
    <t>Late Fees &amp; NSF Fees</t>
  </si>
  <si>
    <t>Cleaning &amp; Damage Charges</t>
  </si>
  <si>
    <t>PRO FORMA PAYROLL</t>
  </si>
  <si>
    <t>Annual Salary</t>
  </si>
  <si>
    <t>Property Manager</t>
  </si>
  <si>
    <t>Assistant Manager</t>
  </si>
  <si>
    <t>Leasing Consultant</t>
  </si>
  <si>
    <t>Supervisor</t>
  </si>
  <si>
    <t>Technician</t>
  </si>
  <si>
    <t>Tax Rate</t>
  </si>
  <si>
    <t>County Appraiser Market Cap Rate</t>
  </si>
  <si>
    <t>Tax Expense Before Early Payment Discount</t>
  </si>
  <si>
    <t>County Appraiser Cap Rate</t>
  </si>
  <si>
    <t>County Appraiser Gross Assessed Value</t>
  </si>
  <si>
    <t>Net Assessed Value</t>
  </si>
  <si>
    <t>County appraiser typically uses a cap rate above actual market cap rates for property tax assessment purposes.</t>
  </si>
  <si>
    <t>PROPERTY TAX ESTIMATE AT COMPLETION UNDER DEVELOPER OWNERSHIP</t>
  </si>
  <si>
    <t>Reassessment</t>
  </si>
  <si>
    <t>CONSTRUCTION FINANCING ASSUMPTIONS</t>
  </si>
  <si>
    <t xml:space="preserve">   Stabilized Value</t>
  </si>
  <si>
    <t xml:space="preserve">        NOI with Developer Property Taxes</t>
  </si>
  <si>
    <t xml:space="preserve">        Add Back: Developer Property Taxes</t>
  </si>
  <si>
    <t xml:space="preserve">        Less: Taxes with Market Value Reassessment</t>
  </si>
  <si>
    <t xml:space="preserve">        NOI After Market Value Tax Reassessment</t>
  </si>
  <si>
    <t xml:space="preserve">        Market Cap Rate</t>
  </si>
  <si>
    <t xml:space="preserve">        Estimated Market Value</t>
  </si>
  <si>
    <t xml:space="preserve">   Net Profit on Sale at Stabilization</t>
  </si>
  <si>
    <t xml:space="preserve">        Net Sale Proceeds</t>
  </si>
  <si>
    <t xml:space="preserve">        Less: Total Land &amp; Development Cost</t>
  </si>
  <si>
    <t xml:space="preserve">        Net Profit on Sale</t>
  </si>
  <si>
    <t>One Bedroom</t>
  </si>
  <si>
    <t>Two Bedroom</t>
  </si>
  <si>
    <t>Developer RE Tax</t>
  </si>
  <si>
    <t>Stabilized DY</t>
  </si>
  <si>
    <t>Projected Interest Expense</t>
  </si>
  <si>
    <t>Projected Operating Income Offset</t>
  </si>
  <si>
    <t>Soft Costs (excl. operating deficit)</t>
  </si>
  <si>
    <t xml:space="preserve">Land </t>
  </si>
  <si>
    <t>RUBS Income</t>
  </si>
  <si>
    <t>Variable % utilities expense</t>
  </si>
  <si>
    <t>OPERATING ASSUMPTIONS</t>
  </si>
  <si>
    <t xml:space="preserve">     Management Fee Monthly Minimum Until Stabilization</t>
  </si>
  <si>
    <t>Full Time Equiv.</t>
  </si>
  <si>
    <t>Minimum Un-Trended Debt Yield (NOI with developer property taxes)</t>
  </si>
  <si>
    <t>Land</t>
  </si>
  <si>
    <t xml:space="preserve">     Loss-to-Lease (% of market rent)</t>
  </si>
  <si>
    <t xml:space="preserve">     Stabilized Vacancy (% of market rent)</t>
  </si>
  <si>
    <t xml:space="preserve">        Untrended Return on Cost (NOI with developer property taxes)</t>
  </si>
  <si>
    <t>Market Value RE Tax</t>
  </si>
  <si>
    <t>Bonus</t>
  </si>
  <si>
    <t>Total Comp.</t>
  </si>
  <si>
    <t>Total Expense</t>
  </si>
  <si>
    <t xml:space="preserve">Burden &amp;  OT </t>
  </si>
  <si>
    <t>Per FTE</t>
  </si>
  <si>
    <t>Property Taxes (developer ownership)</t>
  </si>
  <si>
    <t>Clubhouse Rental</t>
  </si>
  <si>
    <t>-</t>
  </si>
  <si>
    <t>Annual Total</t>
  </si>
  <si>
    <t>Reserved Parking</t>
  </si>
  <si>
    <t>Parking &amp; Other Income</t>
  </si>
  <si>
    <t>PARKING &amp; OTHER INCOME</t>
  </si>
  <si>
    <t>Keys &amp; FOBs Replacement</t>
  </si>
  <si>
    <t xml:space="preserve">     Replacement Reserve Per Unit Annually</t>
  </si>
  <si>
    <t xml:space="preserve">     Merchant Build</t>
  </si>
  <si>
    <t xml:space="preserve">     Permanent Refinancing</t>
  </si>
  <si>
    <t>Construction Loan</t>
  </si>
  <si>
    <t>Less: Construction Loan Minimum Interest</t>
  </si>
  <si>
    <t>Less: Construction Loan Exit Fee</t>
  </si>
  <si>
    <t>Less: Construction Loan Repayment from Perm Loan Proceeds</t>
  </si>
  <si>
    <t>Interest Reserve</t>
  </si>
  <si>
    <t xml:space="preserve">     Lender Minimum Interest</t>
  </si>
  <si>
    <t xml:space="preserve">     Lender Exit Fee</t>
  </si>
  <si>
    <t>Operating income first pays interest expense. Unpaid interest is added to loan balance.</t>
  </si>
  <si>
    <t>Operating income after interest goes to pay principal loan balance.</t>
  </si>
  <si>
    <t xml:space="preserve">Costs excluding interest after depletion of equity are funded by senior loan. </t>
  </si>
  <si>
    <t>Untrended Rent</t>
  </si>
  <si>
    <t>PROPERTY TAX ESTIMATE AT COMPLETION UNDER DEVELOPER OWNERSHIP - PERCENT OF COST</t>
  </si>
  <si>
    <t>Reassessment as % of Total Cost</t>
  </si>
  <si>
    <t>Average Unit Size</t>
  </si>
  <si>
    <t>Less: Return of Equity from Permanent Loan</t>
  </si>
  <si>
    <t>Red = Link to Garden input</t>
  </si>
  <si>
    <t>Green = Link to Summary input</t>
  </si>
  <si>
    <t>Development Land Area</t>
  </si>
  <si>
    <t>Total Units</t>
  </si>
  <si>
    <t>Land Value Per Acre</t>
  </si>
  <si>
    <t>Land Value Per Unit</t>
  </si>
  <si>
    <t>Total Land Value</t>
  </si>
  <si>
    <t>Lease-Up Velocity</t>
  </si>
  <si>
    <t>Market Cap Rate</t>
  </si>
  <si>
    <t>Stabilized Value (trended)</t>
  </si>
  <si>
    <t>DEVELOPMENT COSTS</t>
  </si>
  <si>
    <t>Hard Cost Contingency</t>
  </si>
  <si>
    <t>Soft Costs as % of Hard Cost Excluding Financing</t>
  </si>
  <si>
    <t>Soft Costs as % of Hard Cost Including Financing</t>
  </si>
  <si>
    <t>Construction Period</t>
  </si>
  <si>
    <t>Total Development Cost (including land)</t>
  </si>
  <si>
    <t>RETURNS - MERCHANT BUILD</t>
  </si>
  <si>
    <t>RETURNS - PERMANENT REFINANCING</t>
  </si>
  <si>
    <t>Interest Only</t>
  </si>
  <si>
    <t>Amortizing</t>
  </si>
  <si>
    <t>Less: Debt Service</t>
  </si>
  <si>
    <t>Return on Net Equity Invested</t>
  </si>
  <si>
    <t>DEVELOPMENT CAPITALIZATION</t>
  </si>
  <si>
    <t>% Cost</t>
  </si>
  <si>
    <t>Un-Trended DY</t>
  </si>
  <si>
    <t>% Stab. Value</t>
  </si>
  <si>
    <t>NET PROFIT - MERCHANT BUILD</t>
  </si>
  <si>
    <t>Less: Selling Costs</t>
  </si>
  <si>
    <t xml:space="preserve">     Net Sale Proceeds</t>
  </si>
  <si>
    <t>Financing Costs (incl. exit fee and min. int.)</t>
  </si>
  <si>
    <t xml:space="preserve">     Total Cost</t>
  </si>
  <si>
    <t>Net Profit</t>
  </si>
  <si>
    <t>NET OPERATING INCOME</t>
  </si>
  <si>
    <t>Avg. Rent Per SF:</t>
  </si>
  <si>
    <t>Avg. Rent Per Unit:</t>
  </si>
  <si>
    <t>Gross Potential Rent</t>
  </si>
  <si>
    <t>Loss to Lease, Vacancy &amp; Collection Loss</t>
  </si>
  <si>
    <t>Net Rental Income</t>
  </si>
  <si>
    <t xml:space="preserve">     Total Revenue</t>
  </si>
  <si>
    <t>Property Tax (developer)</t>
  </si>
  <si>
    <t>Replacement Reserve</t>
  </si>
  <si>
    <t xml:space="preserve">     Total Expenses</t>
  </si>
  <si>
    <t>Payroll FTE Per Unit:</t>
  </si>
  <si>
    <t>Red = Link to Summary</t>
  </si>
  <si>
    <t>Annual Debt Service - Amortizing</t>
  </si>
  <si>
    <t>Annual Debt Service - Interes Only</t>
  </si>
  <si>
    <t>Less: Permanent Debt Service</t>
  </si>
  <si>
    <t>Reconciliation to Total Cost:</t>
  </si>
  <si>
    <t>Total Capitalized Cost</t>
  </si>
  <si>
    <t>Add: Lender Minimum Interest</t>
  </si>
  <si>
    <t>Add: Lender Exit Fee</t>
  </si>
  <si>
    <t>Sale / Refi</t>
  </si>
  <si>
    <t xml:space="preserve">        Value at Sale Date</t>
  </si>
  <si>
    <t>Value at Refi Date (after post-sale property tax adjustment)</t>
  </si>
  <si>
    <t>Loan Commitment</t>
  </si>
  <si>
    <t>Construction Loan (draws increase balance)</t>
  </si>
  <si>
    <t>Market Value at Sale Date</t>
  </si>
  <si>
    <t>Density</t>
  </si>
  <si>
    <t>Legal &amp; Consultants</t>
  </si>
  <si>
    <t>Stabilized Un-Trended</t>
  </si>
  <si>
    <t>Developer Fee as % of Cost Excl. Land &amp; Financing</t>
  </si>
  <si>
    <t xml:space="preserve">        Post-Permanent Refinancing Cash-on-Cash Return - Interest Only</t>
  </si>
  <si>
    <t xml:space="preserve">        Post-Permanent Refinancing Cash-on-Cash Return - Amortizing</t>
  </si>
  <si>
    <t>Hard Cost Draws Start</t>
  </si>
  <si>
    <t>Hard Cost Draws End</t>
  </si>
  <si>
    <t>Soft Cost Draws Start Excl. Op. Deficit</t>
  </si>
  <si>
    <t>Average Monthly Move-Ins</t>
  </si>
  <si>
    <t>NOI w/ Developer RE Tax at Refi Date</t>
  </si>
  <si>
    <t>Unit Count - Total</t>
  </si>
  <si>
    <t xml:space="preserve">Un-Trended Average Rent Per Unit </t>
  </si>
  <si>
    <t>OPTIMISTIC</t>
  </si>
  <si>
    <t>PROJECTED STRIKE</t>
  </si>
  <si>
    <t>BUYER'S PREFERRED</t>
  </si>
  <si>
    <t>VALUATION</t>
  </si>
  <si>
    <t>DEVELOPMENT COST ASSUMPTIONS</t>
  </si>
  <si>
    <t>Total Development Cost (land, hard and soft)</t>
  </si>
  <si>
    <t>Draws - Interest Expense</t>
  </si>
  <si>
    <t>RENT &amp; NOI</t>
  </si>
  <si>
    <t>LEASE-UP &amp; STABILIZED VALUE</t>
  </si>
  <si>
    <t>Loan</t>
  </si>
  <si>
    <t>Land Area</t>
  </si>
  <si>
    <t>LAND, UNIT INVENTORY &amp; VALUATION</t>
  </si>
  <si>
    <t>LEASE-UP &amp; EXIT VALUE</t>
  </si>
  <si>
    <t>LAND AREA &amp; UNIT INVENTORY</t>
  </si>
  <si>
    <t xml:space="preserve">        Add: Operating Cash Flow After Debt Service</t>
  </si>
  <si>
    <t xml:space="preserve">        Total Net Profit</t>
  </si>
  <si>
    <t>Un-Trended ROC (NOI w/ developer RE taxes)</t>
  </si>
  <si>
    <t>Net Profit as % of Cost (excl. operating cash flow)</t>
  </si>
  <si>
    <t>IRR on Sale (incl. operating cash flow)</t>
  </si>
  <si>
    <t>Equity Multiple on Sale (incl. operating cash flow)</t>
  </si>
  <si>
    <t>Cash Flow After Debt Service</t>
  </si>
  <si>
    <t xml:space="preserve">Return of Equity &amp; Profit on Sale </t>
  </si>
  <si>
    <t>Pre-Stabilization - Operating CF After Debt Service</t>
  </si>
  <si>
    <t>Post-Stabilization Operating CF After Debt Service</t>
  </si>
  <si>
    <t>Lender Minimum Interest</t>
  </si>
  <si>
    <t>Lender Exit Fee</t>
  </si>
  <si>
    <t xml:space="preserve">Loan Repayment at Sale </t>
  </si>
  <si>
    <t>Total Net Profit</t>
  </si>
  <si>
    <t xml:space="preserve">     Add: Operating Cash Flow After Debt Service</t>
  </si>
  <si>
    <t>Un-Trended NOI (developer property taxes)</t>
  </si>
  <si>
    <t>Net Profit as % of Cost (excl. net op. CF)</t>
  </si>
  <si>
    <t>IRR on Sale (incl. net op. CF)</t>
  </si>
  <si>
    <t>Un-Trended NOI (w/ developer RE taxes)</t>
  </si>
  <si>
    <t xml:space="preserve">Net Cash Flow </t>
  </si>
  <si>
    <t>Equity Multiple on Sale (incl. net op. CF)</t>
  </si>
  <si>
    <t xml:space="preserve">        Net Profit as % of Cost (excl. net op. CF)</t>
  </si>
  <si>
    <t xml:space="preserve">        IRR on Sale at Stabilization (incl. net op. CF)</t>
  </si>
  <si>
    <t xml:space="preserve">        Equity Multiple on Sale at Stabilization (incl. net op. CF)</t>
  </si>
  <si>
    <t>Hard Costs (excl. impact fees, permits, utility connect)</t>
  </si>
  <si>
    <t>(Subject to site plan approval)</t>
  </si>
  <si>
    <t>1BR</t>
  </si>
  <si>
    <t>2BR</t>
  </si>
  <si>
    <t>Average SF Per Unit</t>
  </si>
  <si>
    <t>% Units</t>
  </si>
  <si>
    <t>% of Total Units</t>
  </si>
  <si>
    <t>Orange = Link to Middle scenario</t>
  </si>
  <si>
    <t>Avg. SF</t>
  </si>
  <si>
    <t>Studio</t>
  </si>
  <si>
    <t>Legal &amp; Other Closing Costs</t>
  </si>
  <si>
    <t>Developer Fee as % of Total Cost</t>
  </si>
  <si>
    <t>301 E. ATLANTIC POMPANO BEACH</t>
  </si>
  <si>
    <t>Height</t>
  </si>
  <si>
    <t>Gross Building Area</t>
  </si>
  <si>
    <t>Building Efficiency</t>
  </si>
  <si>
    <t>Unit Mix for County Calc.</t>
  </si>
  <si>
    <t>Studio/1BR</t>
  </si>
  <si>
    <t>2BR+</t>
  </si>
  <si>
    <t>County - School</t>
  </si>
  <si>
    <t>Total School:</t>
  </si>
  <si>
    <t>Total Rec.:</t>
  </si>
  <si>
    <t>City - Fire/Law/Transport</t>
  </si>
  <si>
    <t>Total Fees:</t>
  </si>
  <si>
    <t>County Affordable Housing</t>
  </si>
  <si>
    <t>Utility Connections</t>
  </si>
  <si>
    <t>Impact Fees &amp; Utility Connection</t>
  </si>
  <si>
    <t>City - Recreational /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</si>
</sst>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6">
    <numFmt numFmtId="5" formatCode="&quot;$&quot;#,##0_);\(&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quot;Year &quot;#"/>
    <numFmt numFmtId="166" formatCode="0.0000000000"/>
    <numFmt numFmtId="167" formatCode="0.0%"/>
    <numFmt numFmtId="168" formatCode="&quot;$&quot;#,##0"/>
    <numFmt numFmtId="169" formatCode="0,000&quot; SF (net)&quot;"/>
    <numFmt numFmtId="170" formatCode="&quot;Sponsor over the &quot;0.0%&quot; Hurdle&quot;"/>
    <numFmt numFmtId="171" formatCode="&quot;$&quot;#,##0.0_);\(&quot;$&quot;#,##0.0\)"/>
    <numFmt numFmtId="172" formatCode="&quot;$&quot;* 0\ &quot;/ FAR sf&quot;_);&quot;$&quot;* \(0\ &quot;/ FAR sf&quot;\);&quot;$&quot;* \-_)"/>
    <numFmt numFmtId="173" formatCode="&quot;$&quot;#,##0;\(&quot;$&quot;#,##0\)"/>
    <numFmt numFmtId="174" formatCode="#,##0.0\ ;\(#,##0.0\)"/>
    <numFmt numFmtId="175" formatCode="0.0%;\(0.0\)%"/>
    <numFmt numFmtId="176" formatCode="0_)"/>
    <numFmt numFmtId="177" formatCode=";;;"/>
    <numFmt numFmtId="178" formatCode="_ * #,##0.00_ ;_ * \-#,##0.00_ ;_ * &quot;-&quot;??_ ;_ @_ "/>
    <numFmt numFmtId="179" formatCode="0.0\%;\(0.0\)\%;@\ \ "/>
    <numFmt numFmtId="180" formatCode="0.0\%;\(0.0\)\%;0.0\ \)\%;@\ \ "/>
    <numFmt numFmtId="181" formatCode="#,##0.0\ \ \ _x;\(#,##0.0\)\ \ _x;@\ \ _x"/>
    <numFmt numFmtId="182" formatCode="#,##0.0_);\(#,##0.0\);#,##0.0_);@_)"/>
    <numFmt numFmtId="183" formatCode="#,##0_);\(#,##0\);#,##0_);@_)"/>
    <numFmt numFmtId="184" formatCode="&quot;$&quot;_(#,##0_);&quot;$&quot;\(#,##0\);&quot;$&quot;_(0_);@_)"/>
    <numFmt numFmtId="185" formatCode="#,###&quot;—&quot;_);\(#,###&quot;—&quot;\)"/>
    <numFmt numFmtId="186" formatCode="\+#,##0.00;\-#,##0.00"/>
    <numFmt numFmtId="187" formatCode="0.00_);\(0.00\)"/>
    <numFmt numFmtId="188" formatCode="#,##0.0_);[Red]\(#,##0.0\)"/>
    <numFmt numFmtId="189" formatCode="&quot;¥&quot;\ #,##0_);[Red]\(&quot;¥&quot;\ #,##0\)"/>
    <numFmt numFmtId="190" formatCode="0.00;;"/>
    <numFmt numFmtId="191" formatCode="mm/dd/yy"/>
    <numFmt numFmtId="192" formatCode="#,##0;[Red]\(#,##0\)"/>
    <numFmt numFmtId="193" formatCode="#,##0\ \ \ ;\(#,##0\)\ \ "/>
    <numFmt numFmtId="194" formatCode="0%;\-0%;&quot;-&quot;"/>
    <numFmt numFmtId="195" formatCode="&quot;£&quot;#,##0.00"/>
    <numFmt numFmtId="196" formatCode="&quot;Yes&quot;;&quot;Yes&quot;;&quot;No&quot;"/>
    <numFmt numFmtId="197" formatCode="&quot;Nutrition Package - COG (&quot;&quot;$&quot;0&quot; / Month)&quot;"/>
    <numFmt numFmtId="198" formatCode="&quot;Restaurant - Daily Meal in Rent (&quot;&quot;$&quot;0&quot; / Resident / Month)&quot;"/>
    <numFmt numFmtId="199" formatCode="&quot;Rental Unit Services (&quot;&quot;$&quot;0&quot; / Month)&quot;"/>
    <numFmt numFmtId="200" formatCode="&quot;Management Fee (&quot;0.00%&quot; of net revenue)&quot;"/>
    <numFmt numFmtId="201" formatCode="&quot;Month &quot;#"/>
    <numFmt numFmtId="202" formatCode="&quot;Month 0&quot;#"/>
    <numFmt numFmtId="203" formatCode="&quot;Less: Capex Reserve (&quot;&quot;$&quot;0.00&quot; / SF)&quot;"/>
    <numFmt numFmtId="204" formatCode="&quot;Equity - Investor (&quot;0%&quot;)&quot;"/>
    <numFmt numFmtId="205" formatCode="_(* #,##0_);_(* \(#,##0\);_(* &quot;-&quot;??_);_(@_)"/>
    <numFmt numFmtId="206" formatCode="m/d/yy;@"/>
    <numFmt numFmtId="207" formatCode="&quot;Year 2 RE Tax Reassess (1=No,2=Yes) - &quot;#"/>
    <numFmt numFmtId="208" formatCode="_(&quot;$&quot;* #,##0_);_(&quot;$&quot;* \(#,##0\);_(&quot;$&quot;* &quot;-&quot;??_);_(@_)"/>
    <numFmt numFmtId="209" formatCode="0.000%"/>
    <numFmt numFmtId="210" formatCode="&quot;Senior Debt (&quot;0.00%&quot; avg rate incl. contingency)&quot;"/>
    <numFmt numFmtId="211" formatCode="#&quot; years&quot;"/>
    <numFmt numFmtId="212" formatCode="0.00&quot; x&quot;"/>
    <numFmt numFmtId="213" formatCode="&quot;     Subordinated Interest Reserve (&quot;0.00%&quot; avg rate incl. contingency)&quot;"/>
    <numFmt numFmtId="214" formatCode="0,000&quot; SF&quot;"/>
    <numFmt numFmtId="215" formatCode="&quot;Sale - End of Year &quot;#"/>
    <numFmt numFmtId="216" formatCode="&quot;$&quot;0&quot;/SF&quot;"/>
    <numFmt numFmtId="217" formatCode="&quot;$&quot;0,000&quot;/Unit&quot;"/>
    <numFmt numFmtId="218" formatCode="&quot;     Architectural &amp; Engineering (&quot;0.00%&quot; of construction)&quot;"/>
    <numFmt numFmtId="219" formatCode="_(* #,##0.0000_);_(* \(#,##0.0000\);_(* &quot;-&quot;??_);_(@_)"/>
    <numFmt numFmtId="220" formatCode="&quot;$&quot;#,##0.00"/>
    <numFmt numFmtId="221" formatCode="&quot;Health &amp; Wellness Package - COG (&quot;&quot;$&quot;0&quot; / Month)&quot;"/>
    <numFmt numFmtId="222" formatCode="&quot;Loss to Lease (&quot;0.00%&quot; of Mkt Rent)&quot;"/>
    <numFmt numFmtId="223" formatCode="&quot;Vacancy (&quot;0.00%&quot; of Mkt Rent)&quot;"/>
    <numFmt numFmtId="224" formatCode="&quot;Collection Loss (&quot;0.00%&quot; of GPR)&quot;"/>
    <numFmt numFmtId="225" formatCode="&quot;Management Fee (&quot;0.00%&quot; of revenue)&quot;"/>
    <numFmt numFmtId="226" formatCode="&quot;Less: Replacement Reserve (&quot;&quot;$&quot;0&quot;/unit)&quot;"/>
    <numFmt numFmtId="227" formatCode="#&quot; Units&quot;"/>
    <numFmt numFmtId="228" formatCode="&quot;Assess %: &quot;0%"/>
    <numFmt numFmtId="229" formatCode="&quot;Early Pmt.: &quot;0%"/>
    <numFmt numFmtId="230" formatCode="&quot;Less: Perm Loan Closing Costs (&quot;0.00%&quot; of perm loan)&quot;"/>
    <numFmt numFmtId="231" formatCode="_(* #,##0.00000_);_(* \(#,##0.00000\);_(* &quot;-&quot;??_);_(@_)"/>
    <numFmt numFmtId="232" formatCode="0.000000"/>
    <numFmt numFmtId="233" formatCode="&quot;Average Monthly Move-Ins: &quot;#&quot; Units&quot;"/>
    <numFmt numFmtId="234" formatCode="&quot;Total Units: &quot;#"/>
    <numFmt numFmtId="235" formatCode="_(* #,##0.000000_);_(* \(#,##0.000000\);_(* &quot;-&quot;??_);_(@_)"/>
    <numFmt numFmtId="236" formatCode="&quot;Loss to Lease (starts at &quot;0%&quot; occupancy)&quot;"/>
    <numFmt numFmtId="237" formatCode="0.00%&quot; of Mkt Rent&quot;"/>
    <numFmt numFmtId="238" formatCode="0.00%&quot; growth / yr&quot;"/>
    <numFmt numFmtId="239" formatCode="0.00%&quot; of revenue&quot;"/>
    <numFmt numFmtId="240" formatCode="&quot;$&quot;0&quot; / unit / yr&quot;"/>
    <numFmt numFmtId="241" formatCode="0.00%&quot; of GPR&quot;"/>
    <numFmt numFmtId="242" formatCode="&quot;Management Fee (min. until stabilized &quot;&quot;$&quot;0,000&quot; / year)&quot;"/>
    <numFmt numFmtId="243" formatCode="&quot;NOI at Refinancing Date (Month &quot;#&quot;)&quot;"/>
    <numFmt numFmtId="244" formatCode="0.0000%"/>
    <numFmt numFmtId="245" formatCode="0.00&quot;x&quot;"/>
    <numFmt numFmtId="246" formatCode="&quot;Hard Cost Draws Start: Month &quot;#"/>
    <numFmt numFmtId="247" formatCode="&quot;Hard Cost Draws End: Month &quot;#"/>
    <numFmt numFmtId="248" formatCode="&quot;Soft Cost Draws Start: Month &quot;#"/>
    <numFmt numFmtId="249" formatCode="&quot;Soft Cost Draws End: Month &quot;#"/>
    <numFmt numFmtId="250" formatCode="&quot;Commence Lease-Up: Month &quot;#"/>
    <numFmt numFmtId="251" formatCode="&quot;Stabilization: Month &quot;#"/>
    <numFmt numFmtId="252" formatCode="&quot;Sale or Refinance: Month &quot;#"/>
    <numFmt numFmtId="253" formatCode="&quot;Construction (&quot;&quot;$&quot;0.00&quot; / SF)&quot;"/>
    <numFmt numFmtId="254" formatCode="&quot;Management Fee (min. until stabilized &quot;&quot;$&quot;0,000&quot; / month)&quot;"/>
    <numFmt numFmtId="255" formatCode="&quot;(a.) &quot;0%&quot; of stabilized starting&quot;"/>
    <numFmt numFmtId="256" formatCode="0%&quot; of stabilized tax until&quot;"/>
    <numFmt numFmtId="257" formatCode="0%&quot; occupancy&quot;"/>
    <numFmt numFmtId="258" formatCode="&quot;Less: Return of Equity from Permanent Loan (min. equity &quot;0%&quot; of cost)&quot;"/>
    <numFmt numFmtId="259" formatCode="0.00%&quot; Stab. Occ.&quot;"/>
    <numFmt numFmtId="260" formatCode="&quot;GC Hard Cost Contingency (&quot;0.00%&quot; of GC HC)&quot;"/>
    <numFmt numFmtId="261" formatCode="&quot;Operating Deficit (min. &quot;&quot;$&quot;0,000&quot;)&quot;"/>
    <numFmt numFmtId="262" formatCode="&quot;$&quot;0.00&quot;/SF&quot;"/>
    <numFmt numFmtId="263" formatCode="&quot;Avg. Interest Rate: &quot;0.00%"/>
    <numFmt numFmtId="264" formatCode="0&quot; units&quot;"/>
    <numFmt numFmtId="265" formatCode="0&quot; months&quot;"/>
    <numFmt numFmtId="266" formatCode="&quot;Rate: &quot;0.0000%"/>
    <numFmt numFmtId="267" formatCode="&quot;$&quot;0,000&quot; / unit&quot;"/>
    <numFmt numFmtId="268" formatCode="&quot;Doc Stamps &amp; Intangible Tax (&quot;0.00%&quot;)&quot;"/>
    <numFmt numFmtId="269" formatCode="&quot;$&quot;0&quot; / SF&quot;"/>
    <numFmt numFmtId="270" formatCode="&quot;$&quot;0.00&quot; / SF&quot;"/>
    <numFmt numFmtId="271" formatCode="&quot;Market Value: &quot;&quot;$&quot;0,000"/>
    <numFmt numFmtId="272" formatCode="&quot;Projected Market Rent at Start of Lease-Up (Month &quot;#&quot;)&quot;"/>
    <numFmt numFmtId="273" formatCode="&quot;Less: County Appraiser Vacancy &amp; Credit Loss Factor (&quot;0%&quot; of market rent)&quot;"/>
    <numFmt numFmtId="274" formatCode="&quot;Less: County Appraiser Opex Factor (&quot;0%&quot; of net rent)&quot;"/>
    <numFmt numFmtId="275" formatCode="0.00000%"/>
    <numFmt numFmtId="276" formatCode="&quot;Less: Adjustment Per Florida Statutes (&quot;0%&quot;)&quot;"/>
    <numFmt numFmtId="277" formatCode="&quot;Less: Early Payment Discount (&quot;0%&quot;)&quot;"/>
    <numFmt numFmtId="278" formatCode="&quot;NOI with Developer Property Taxes at Refinancing Date (Month &quot;#&quot;)&quot;"/>
    <numFmt numFmtId="279" formatCode="&quot;        Less: Selling Costs (&quot;0.00%&quot;)&quot;"/>
    <numFmt numFmtId="280" formatCode="&quot;Developer Contingency (&quot;0.00%&quot;)&quot;"/>
    <numFmt numFmtId="281" formatCode="&quot;Soft Cost Contingency (&quot;0.00%&quot; excl. operating deficit)&quot;"/>
    <numFmt numFmtId="282" formatCode="&quot;Construction (&quot;&quot;$&quot;0&quot; / SF)&quot;"/>
    <numFmt numFmtId="283" formatCode="&quot;RUBS Income (&quot;0%&quot; of utilities expense)&quot;"/>
    <numFmt numFmtId="284" formatCode="0%&quot; utilities expense&quot;"/>
    <numFmt numFmtId="285" formatCode="&quot;     Property Tax in Lease-Up Until &quot;0%&quot; Occupancy&quot;"/>
    <numFmt numFmtId="286" formatCode="0.00&quot; / 50 Units&quot;"/>
    <numFmt numFmtId="287" formatCode="&quot;$&quot;0,000&quot; / Unit / Year&quot;"/>
    <numFmt numFmtId="288" formatCode="0%&quot; Total Comp.&quot;"/>
    <numFmt numFmtId="289" formatCode="&quot;$&quot;0&quot; / Unit / Month&quot;"/>
    <numFmt numFmtId="290" formatCode="&quot;% of units: &quot;0%"/>
    <numFmt numFmtId="291" formatCode="&quot;Monthly fee: &quot;&quot;$&quot;0"/>
    <numFmt numFmtId="292" formatCode="&quot;Avg. unit turnover: &quot;0%"/>
    <numFmt numFmtId="293" formatCode="#&quot; Total Units&quot;"/>
    <numFmt numFmtId="294" formatCode="&quot;Up-front fee: &quot;&quot;$&quot;0"/>
    <numFmt numFmtId="295" formatCode="&quot;Average occupancy: &quot;0%"/>
    <numFmt numFmtId="296" formatCode="&quot;Fee: &quot;&quot;$&quot;0"/>
    <numFmt numFmtId="297" formatCode="&quot;Average per year: &quot;0"/>
    <numFmt numFmtId="298" formatCode="&quot;Fee (1 month avg. rent): &quot;&quot;$&quot;0,000"/>
    <numFmt numFmtId="299" formatCode="&quot;Up-front fee: &quot;&quot;$&quot;0&quot; per car&quot;"/>
    <numFmt numFmtId="300" formatCode="&quot;Average cars per unit: &quot;0.00"/>
    <numFmt numFmtId="301" formatCode="&quot;Average units per month: &quot;0"/>
    <numFmt numFmtId="302" formatCode="&quot;Average events per month: &quot;0"/>
    <numFmt numFmtId="303" formatCode="&quot;Average per month: &quot;0"/>
    <numFmt numFmtId="304" formatCode="&quot;Interest Rate Cap (&quot;0.00%&quot;)&quot;"/>
    <numFmt numFmtId="305" formatCode="&quot;Lender Origination Fee (&quot;0.00%&quot;)&quot;"/>
    <numFmt numFmtId="306" formatCode="&quot;Debt Placement Fee (&quot;0.00%&quot;)&quot;"/>
    <numFmt numFmtId="307" formatCode="&quot;$&quot;0&quot; / unit&quot;"/>
    <numFmt numFmtId="308" formatCode="&quot;Assessment at &quot;0%&quot; of Total Cost&quot;"/>
    <numFmt numFmtId="309" formatCode="0&quot; SF&quot;"/>
    <numFmt numFmtId="310" formatCode="&quot;Soft costs incl. financing as % of hard costs: &quot;0.00%"/>
    <numFmt numFmtId="311" formatCode="0&quot; Units&quot;"/>
    <numFmt numFmtId="312" formatCode="0.00&quot; acres&quot;"/>
    <numFmt numFmtId="313" formatCode="0&quot; units / acre&quot;"/>
    <numFmt numFmtId="314" formatCode="&quot;$&quot;0,000&quot; / acre&quot;"/>
    <numFmt numFmtId="315" formatCode="#&quot; months&quot;"/>
    <numFmt numFmtId="316" formatCode="#&quot; units / month&quot;"/>
    <numFmt numFmtId="317" formatCode="&quot;Permanent Refinancing Returns (Month &quot;#&quot;)&quot;"/>
    <numFmt numFmtId="318" formatCode="&quot;NOI w/ Developer RE Tax at Refi Date (Month &quot;#&quot;)&quot;"/>
    <numFmt numFmtId="319" formatCode="0.00%&quot; of GPI&quot;"/>
    <numFmt numFmtId="320" formatCode="&quot;$&quot;0,000&quot; / Unit&quot;"/>
    <numFmt numFmtId="321" formatCode="0%&quot; of GPI&quot;"/>
    <numFmt numFmtId="322" formatCode="0.00%&quot; of total cost excl. land and financing&quot;"/>
    <numFmt numFmtId="323" formatCode="&quot;Commence Lease-Up (&quot;#&quot; months after hard cost end)&quot;"/>
    <numFmt numFmtId="324" formatCode="&quot;Stabilization (&quot;#&quot; months after lease-up commencement)&quot;"/>
    <numFmt numFmtId="325" formatCode="&quot;Sale or Refinance (&quot;#&quot; months after stabilization)&quot;"/>
    <numFmt numFmtId="326" formatCode="&quot;Impact Fees (&quot;&quot;$&quot;0,000&quot; per unit)&quot;"/>
    <numFmt numFmtId="327" formatCode="&quot;Property Taxes (&quot;&quot;$&quot;0,000&quot; per year)&quot;"/>
    <numFmt numFmtId="328" formatCode="&quot;Stabilized Trended (Month &quot;#&quot;)&quot;"/>
    <numFmt numFmtId="329" formatCode="&quot;Developer Fee (&quot;0.00%&quot; of cost excl. land &amp; financing)&quot;"/>
    <numFmt numFmtId="330" formatCode="&quot;Dev. fee as % of total cost: &quot;0.00%"/>
    <numFmt numFmtId="331" formatCode="0.00&quot; acres (net)&quot;"/>
    <numFmt numFmtId="332" formatCode="&quot;Impact Fees &amp; Utility Connection (&quot;&quot;$&quot;0,000&quot; per unit)&quot;"/>
    <numFmt numFmtId="333" formatCode="&quot;Permits Fees (&quot;0.00%&quot; of HC)&quot;"/>
    <numFmt numFmtId="334" formatCode="&quot;Insurance (GL, Builder's) &amp; Bonding (&quot;0.00%&quot; of HC)&quot;"/>
    <numFmt numFmtId="335" formatCode="0%&quot; of GPR&quot;"/>
    <numFmt numFmtId="336" formatCode="0.0%&quot; of GPR&quot;"/>
    <numFmt numFmtId="337" formatCode="&quot;Insurance (GL &amp; Builder's Risk) (&quot;0.00%&quot; of HC)&quot;"/>
    <numFmt numFmtId="338" formatCode="&quot;Soft Cost Draws End Excl. Op. Deficit (&quot;#&quot; months after hard cost end)&quot;"/>
    <numFmt numFmtId="339" formatCode="#&quot; units&quot;"/>
    <numFmt numFmtId="340" formatCode="&quot;Soft costs excl. financing as % of hard costs: &quot;0.00%"/>
    <numFmt numFmtId="341" formatCode="#&quot; stories&quot;"/>
    <numFmt numFmtId="342" formatCode="&quot;$&quot;0&quot; / GSF&quot;"/>
  </numFmts>
  <fonts count="25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Arial"/>
      <family val="2"/>
    </font>
    <font>
      <sz val="8"/>
      <name val="Arial"/>
      <family val="2"/>
    </font>
    <font>
      <b/>
      <sz val="14"/>
      <name val="Arial"/>
      <family val="2"/>
    </font>
    <font>
      <sz val="10"/>
      <name val="Arial"/>
      <family val="2"/>
    </font>
    <font>
      <b/>
      <sz val="8"/>
      <name val="Arial"/>
      <family val="2"/>
    </font>
    <font>
      <b/>
      <i/>
      <sz val="9"/>
      <name val="Arial"/>
      <family val="2"/>
    </font>
    <font>
      <sz val="8"/>
      <name val="Times New Roman"/>
      <family val="1"/>
    </font>
    <font>
      <b/>
      <sz val="11"/>
      <name val="Times New Roman"/>
      <family val="1"/>
    </font>
    <font>
      <sz val="11"/>
      <name val="Times New Roman"/>
      <family val="1"/>
    </font>
    <font>
      <sz val="12"/>
      <name val="Arial"/>
      <family val="2"/>
    </font>
    <font>
      <sz val="10"/>
      <name val="Arial MT"/>
    </font>
    <font>
      <sz val="12"/>
      <name val="Times New Roman"/>
      <family val="1"/>
    </font>
    <font>
      <b/>
      <sz val="12"/>
      <name val="Arial"/>
      <family val="2"/>
    </font>
    <font>
      <sz val="10"/>
      <name val="Arial"/>
      <family val="2"/>
    </font>
    <font>
      <sz val="12"/>
      <name val="Arial"/>
      <family val="2"/>
    </font>
    <font>
      <sz val="10"/>
      <name val="MS Sans Serif"/>
      <family val="2"/>
    </font>
    <font>
      <sz val="10"/>
      <name val="MS Sans Serif"/>
      <family val="2"/>
    </font>
    <font>
      <b/>
      <sz val="10"/>
      <name val="Arial"/>
      <family val="2"/>
    </font>
    <font>
      <b/>
      <sz val="10"/>
      <color indexed="9"/>
      <name val="Arial"/>
      <family val="2"/>
    </font>
    <font>
      <sz val="10"/>
      <color theme="1"/>
      <name val="Calibri"/>
      <family val="2"/>
      <scheme val="minor"/>
    </font>
    <font>
      <sz val="10"/>
      <color indexed="8"/>
      <name val="Arial"/>
      <family val="2"/>
    </font>
    <font>
      <sz val="10"/>
      <color indexed="12"/>
      <name val="Arial"/>
      <family val="2"/>
    </font>
    <font>
      <sz val="10"/>
      <color rgb="FF0000FF"/>
      <name val="Arial"/>
      <family val="2"/>
    </font>
    <font>
      <sz val="8"/>
      <color indexed="12"/>
      <name val="Arial"/>
      <family val="2"/>
      <charset val="204"/>
    </font>
    <font>
      <sz val="10"/>
      <name val="Helvetica"/>
      <family val="2"/>
    </font>
    <font>
      <b/>
      <sz val="10"/>
      <name val="MS Sans Serif"/>
      <family val="2"/>
    </font>
    <font>
      <sz val="10"/>
      <name val="Times New Roman"/>
      <family val="1"/>
    </font>
    <font>
      <sz val="10"/>
      <name val="Geneva"/>
      <family val="2"/>
    </font>
    <font>
      <sz val="12"/>
      <name val="New Century Schlbk"/>
    </font>
    <font>
      <sz val="10"/>
      <name val="Helv"/>
    </font>
    <font>
      <sz val="10"/>
      <name val="Geneva"/>
    </font>
    <font>
      <sz val="10"/>
      <color indexed="12"/>
      <name val="Times New Roman"/>
      <family val="1"/>
    </font>
    <font>
      <sz val="10"/>
      <name val="Times"/>
      <family val="1"/>
    </font>
    <font>
      <sz val="12"/>
      <name val="Times"/>
      <family val="1"/>
    </font>
    <font>
      <u/>
      <sz val="6"/>
      <color indexed="8"/>
      <name val="MS Sans Serif"/>
      <family val="2"/>
    </font>
    <font>
      <sz val="10"/>
      <name val="GillSans"/>
      <family val="2"/>
    </font>
    <font>
      <sz val="11"/>
      <name val="Arial"/>
      <family val="2"/>
    </font>
    <font>
      <sz val="11"/>
      <name val="Book Antiqua"/>
      <family val="1"/>
    </font>
    <font>
      <sz val="10"/>
      <color indexed="14"/>
      <name val="Baskerville MT"/>
    </font>
    <font>
      <sz val="10"/>
      <name val="Courier"/>
      <family val="3"/>
    </font>
    <font>
      <i/>
      <sz val="10"/>
      <name val="Trebuchet MS"/>
      <family val="2"/>
    </font>
    <font>
      <b/>
      <i/>
      <sz val="10"/>
      <name val="Trebuchet MS"/>
      <family val="2"/>
    </font>
    <font>
      <sz val="10"/>
      <color indexed="8"/>
      <name val="MS Sans Serif"/>
      <family val="2"/>
    </font>
    <font>
      <u/>
      <sz val="10"/>
      <color indexed="12"/>
      <name val="MS Sans Serif"/>
      <family val="2"/>
    </font>
    <font>
      <u/>
      <sz val="10"/>
      <color indexed="14"/>
      <name val="MS Sans Serif"/>
      <family val="2"/>
    </font>
    <font>
      <sz val="12"/>
      <name val="???"/>
      <family val="1"/>
    </font>
    <font>
      <sz val="10"/>
      <name val="SWISS"/>
    </font>
    <font>
      <sz val="9"/>
      <color indexed="12"/>
      <name val="Arial"/>
      <family val="2"/>
    </font>
    <font>
      <sz val="8"/>
      <name val="Times"/>
      <family val="1"/>
    </font>
    <font>
      <sz val="9"/>
      <color indexed="8"/>
      <name val="Arial"/>
      <family val="2"/>
    </font>
    <font>
      <b/>
      <sz val="22"/>
      <color indexed="18"/>
      <name val="Arial"/>
      <family val="2"/>
    </font>
    <font>
      <sz val="8"/>
      <color indexed="18"/>
      <name val="Arial"/>
      <family val="2"/>
    </font>
    <font>
      <b/>
      <sz val="14"/>
      <color indexed="18"/>
      <name val="Arial"/>
      <family val="2"/>
    </font>
    <font>
      <b/>
      <sz val="10"/>
      <color indexed="18"/>
      <name val="Arial"/>
      <family val="2"/>
    </font>
    <font>
      <b/>
      <u val="singleAccounting"/>
      <sz val="10"/>
      <color indexed="18"/>
      <name val="Arial"/>
      <family val="2"/>
    </font>
    <font>
      <sz val="8"/>
      <name val="Helv"/>
      <family val="2"/>
    </font>
    <font>
      <sz val="12"/>
      <name val="¹ÙÅÁÃ¼"/>
      <charset val="129"/>
    </font>
    <font>
      <sz val="14"/>
      <name val="Tms Rmn"/>
    </font>
    <font>
      <sz val="11"/>
      <color indexed="8"/>
      <name val="Calibri"/>
      <family val="2"/>
    </font>
    <font>
      <sz val="11"/>
      <color indexed="8"/>
      <name val="Arial"/>
      <family val="2"/>
    </font>
    <font>
      <sz val="11"/>
      <color indexed="9"/>
      <name val="Calibri"/>
      <family val="2"/>
    </font>
    <font>
      <sz val="11"/>
      <color indexed="9"/>
      <name val="Arial"/>
      <family val="2"/>
    </font>
    <font>
      <sz val="9"/>
      <name val="Tahoma"/>
      <family val="2"/>
    </font>
    <font>
      <sz val="7"/>
      <color indexed="8"/>
      <name val="Arial"/>
      <family val="2"/>
    </font>
    <font>
      <sz val="8"/>
      <name val="Tahoma"/>
      <family val="2"/>
    </font>
    <font>
      <b/>
      <sz val="10"/>
      <name val="Helv"/>
      <family val="2"/>
    </font>
    <font>
      <b/>
      <sz val="6"/>
      <name val="Arial"/>
      <family val="2"/>
    </font>
    <font>
      <sz val="10"/>
      <color indexed="18"/>
      <name val="GS TheSans"/>
      <family val="2"/>
    </font>
    <font>
      <sz val="11"/>
      <color indexed="20"/>
      <name val="Calibri"/>
      <family val="2"/>
    </font>
    <font>
      <sz val="9"/>
      <color indexed="12"/>
      <name val="Tms Rmn"/>
      <family val="1"/>
    </font>
    <font>
      <sz val="12"/>
      <name val="Tms Rmn"/>
    </font>
    <font>
      <sz val="8"/>
      <name val="Verdana"/>
      <family val="2"/>
    </font>
    <font>
      <b/>
      <sz val="12"/>
      <name val="Times New Roman"/>
      <family val="1"/>
    </font>
    <font>
      <b/>
      <sz val="12"/>
      <name val="Arial MT"/>
    </font>
    <font>
      <u val="singleAccounting"/>
      <sz val="10"/>
      <name val="Arial"/>
      <family val="2"/>
    </font>
    <font>
      <sz val="12"/>
      <name val="±¼¸²Ã¼"/>
      <charset val="129"/>
    </font>
    <font>
      <b/>
      <sz val="8"/>
      <color indexed="8"/>
      <name val="Arial"/>
      <family val="2"/>
    </font>
    <font>
      <b/>
      <sz val="11"/>
      <color indexed="52"/>
      <name val="Calibri"/>
      <family val="2"/>
    </font>
    <font>
      <sz val="5.5"/>
      <name val="Helv"/>
      <family val="2"/>
    </font>
    <font>
      <sz val="10"/>
      <color indexed="18"/>
      <name val="Times New Roman"/>
      <family val="1"/>
    </font>
    <font>
      <b/>
      <sz val="7"/>
      <name val="Arial"/>
      <family val="2"/>
    </font>
    <font>
      <b/>
      <sz val="11"/>
      <color indexed="9"/>
      <name val="Calibri"/>
      <family val="2"/>
    </font>
    <font>
      <b/>
      <u/>
      <sz val="12"/>
      <name val="Times New Roman"/>
      <family val="1"/>
    </font>
    <font>
      <b/>
      <sz val="6"/>
      <name val="Helv"/>
    </font>
    <font>
      <b/>
      <sz val="9"/>
      <name val="Tahoma"/>
      <family val="2"/>
    </font>
    <font>
      <sz val="11"/>
      <name val="Times"/>
      <family val="1"/>
    </font>
    <font>
      <sz val="11"/>
      <name val="돋움"/>
      <family val="3"/>
    </font>
    <font>
      <sz val="10"/>
      <name val="Verdana"/>
      <family val="2"/>
    </font>
    <font>
      <sz val="10"/>
      <color indexed="8"/>
      <name val="Garamond"/>
      <family val="2"/>
    </font>
    <font>
      <sz val="12"/>
      <color indexed="8"/>
      <name val="Courier"/>
      <family val="3"/>
    </font>
    <font>
      <sz val="12"/>
      <color indexed="24"/>
      <name val="Arial"/>
      <family val="2"/>
    </font>
    <font>
      <b/>
      <sz val="24"/>
      <name val="Arial"/>
      <family val="2"/>
    </font>
    <font>
      <sz val="8"/>
      <name val="Helv"/>
    </font>
    <font>
      <sz val="11"/>
      <color indexed="12"/>
      <name val="Book Antiqua"/>
      <family val="1"/>
    </font>
    <font>
      <sz val="10"/>
      <color theme="1"/>
      <name val="Garamond"/>
      <family val="2"/>
    </font>
    <font>
      <sz val="10"/>
      <name val="Futura"/>
    </font>
    <font>
      <sz val="10"/>
      <name val="Garamond"/>
      <family val="1"/>
    </font>
    <font>
      <sz val="10"/>
      <color indexed="14"/>
      <name val="Helv"/>
    </font>
    <font>
      <sz val="8"/>
      <color indexed="8"/>
      <name val="Arial"/>
      <family val="2"/>
    </font>
    <font>
      <sz val="10"/>
      <name val="GS TheSans"/>
      <family val="2"/>
    </font>
    <font>
      <sz val="10"/>
      <name val="GarmdITC Lt BT"/>
    </font>
    <font>
      <u val="doubleAccounting"/>
      <sz val="10"/>
      <name val="Arial"/>
      <family val="2"/>
    </font>
    <font>
      <sz val="10"/>
      <name val="Helvetica-Narrow"/>
      <family val="2"/>
    </font>
    <font>
      <i/>
      <sz val="11"/>
      <color indexed="23"/>
      <name val="Calibri"/>
      <family val="2"/>
    </font>
    <font>
      <u/>
      <sz val="10"/>
      <color indexed="36"/>
      <name val="Arial"/>
      <family val="2"/>
    </font>
    <font>
      <u/>
      <sz val="10"/>
      <color indexed="39"/>
      <name val="Arial"/>
      <family val="2"/>
    </font>
    <font>
      <sz val="18"/>
      <name val="Arial"/>
      <family val="2"/>
    </font>
    <font>
      <i/>
      <sz val="12"/>
      <name val="Arial"/>
      <family val="2"/>
    </font>
    <font>
      <sz val="18"/>
      <name val="Times New Roman"/>
      <family val="1"/>
    </font>
    <font>
      <i/>
      <sz val="12"/>
      <name val="Times New Roman"/>
      <family val="1"/>
    </font>
    <font>
      <vertAlign val="superscript"/>
      <sz val="12"/>
      <color indexed="8"/>
      <name val="Times New Roman"/>
      <family val="1"/>
    </font>
    <font>
      <sz val="10"/>
      <color indexed="23"/>
      <name val="Arial"/>
      <family val="2"/>
    </font>
    <font>
      <sz val="12"/>
      <name val="Arial Narrow"/>
      <family val="2"/>
    </font>
    <font>
      <sz val="11"/>
      <color indexed="17"/>
      <name val="Calibri"/>
      <family val="2"/>
    </font>
    <font>
      <b/>
      <sz val="10"/>
      <name val="Tahoma"/>
      <family val="2"/>
    </font>
    <font>
      <sz val="12"/>
      <name val="Helv"/>
      <family val="2"/>
    </font>
    <font>
      <u/>
      <sz val="12"/>
      <name val="Tahoma"/>
      <family val="2"/>
    </font>
    <font>
      <i/>
      <u/>
      <sz val="11"/>
      <name val="Tahoma"/>
      <family val="2"/>
    </font>
    <font>
      <u/>
      <sz val="11"/>
      <name val="Tahoma"/>
      <family val="2"/>
    </font>
    <font>
      <i/>
      <u/>
      <sz val="10"/>
      <name val="Tahoma"/>
      <family val="2"/>
    </font>
    <font>
      <u/>
      <sz val="10"/>
      <name val="Tahoma"/>
      <family val="2"/>
    </font>
    <font>
      <i/>
      <u/>
      <sz val="9"/>
      <name val="Tahoma"/>
      <family val="2"/>
    </font>
    <font>
      <u/>
      <sz val="9"/>
      <name val="Tahoma"/>
      <family val="2"/>
    </font>
    <font>
      <b/>
      <sz val="8"/>
      <color indexed="9"/>
      <name val="Tahoma"/>
      <family val="2"/>
    </font>
    <font>
      <b/>
      <sz val="8"/>
      <color indexed="8"/>
      <name val="Tahoma"/>
      <family val="2"/>
    </font>
    <font>
      <b/>
      <u/>
      <sz val="8"/>
      <color indexed="8"/>
      <name val="Tahoma"/>
      <family val="2"/>
    </font>
    <font>
      <sz val="18"/>
      <color indexed="24"/>
      <name val="Arial"/>
      <family val="2"/>
    </font>
    <font>
      <b/>
      <sz val="15"/>
      <color indexed="56"/>
      <name val="Calibri"/>
      <family val="2"/>
    </font>
    <font>
      <sz val="18"/>
      <color indexed="8"/>
      <name val="Courier"/>
      <family val="3"/>
    </font>
    <font>
      <sz val="8"/>
      <color indexed="24"/>
      <name val="Arial"/>
      <family val="2"/>
    </font>
    <font>
      <b/>
      <sz val="13"/>
      <color indexed="56"/>
      <name val="Calibri"/>
      <family val="2"/>
    </font>
    <font>
      <sz val="8"/>
      <color indexed="8"/>
      <name val="Courier"/>
      <family val="3"/>
    </font>
    <font>
      <b/>
      <sz val="11"/>
      <color indexed="56"/>
      <name val="Calibri"/>
      <family val="2"/>
    </font>
    <font>
      <u/>
      <sz val="10"/>
      <color indexed="12"/>
      <name val="Arial"/>
      <family val="2"/>
    </font>
    <font>
      <sz val="7"/>
      <name val="Arial"/>
      <family val="2"/>
    </font>
    <font>
      <sz val="8"/>
      <color indexed="10"/>
      <name val="Arial"/>
      <family val="2"/>
    </font>
    <font>
      <sz val="11"/>
      <color indexed="62"/>
      <name val="Calibri"/>
      <family val="2"/>
    </font>
    <font>
      <b/>
      <sz val="10"/>
      <color indexed="17"/>
      <name val="Helv"/>
    </font>
    <font>
      <sz val="10"/>
      <color indexed="18"/>
      <name val="Helv"/>
    </font>
    <font>
      <b/>
      <sz val="13"/>
      <name val="Times New Roman"/>
      <family val="1"/>
    </font>
    <font>
      <b/>
      <i/>
      <sz val="12"/>
      <name val="Times New Roman"/>
      <family val="1"/>
    </font>
    <font>
      <sz val="10"/>
      <color indexed="9"/>
      <name val="Arial"/>
      <family val="2"/>
    </font>
    <font>
      <sz val="11"/>
      <color indexed="52"/>
      <name val="Calibri"/>
      <family val="2"/>
    </font>
    <font>
      <strike/>
      <sz val="12"/>
      <color indexed="8"/>
      <name val="Times New Roman"/>
      <family val="1"/>
    </font>
    <font>
      <b/>
      <sz val="10"/>
      <name val="Times New Roman"/>
      <family val="1"/>
    </font>
    <font>
      <b/>
      <sz val="10"/>
      <name val="Verdana"/>
      <family val="2"/>
    </font>
    <font>
      <sz val="11"/>
      <color indexed="60"/>
      <name val="Calibri"/>
      <family val="2"/>
    </font>
    <font>
      <sz val="7"/>
      <name val="Small Fonts"/>
      <family val="2"/>
    </font>
    <font>
      <b/>
      <sz val="8"/>
      <color indexed="23"/>
      <name val="Verdana"/>
      <family val="2"/>
    </font>
    <font>
      <sz val="10"/>
      <name val="Book Antiqua"/>
      <family val="1"/>
    </font>
    <font>
      <b/>
      <sz val="16"/>
      <name val="Helv"/>
    </font>
    <font>
      <sz val="12"/>
      <name val="Helv"/>
    </font>
    <font>
      <sz val="12"/>
      <name val="Arial MT"/>
    </font>
    <font>
      <sz val="12"/>
      <color indexed="8"/>
      <name val="Verdana"/>
      <family val="2"/>
    </font>
    <font>
      <sz val="10"/>
      <color theme="1"/>
      <name val="Times New Roman"/>
      <family val="2"/>
    </font>
    <font>
      <sz val="10"/>
      <color theme="1"/>
      <name val="Calibri"/>
      <family val="2"/>
    </font>
    <font>
      <sz val="10"/>
      <name val="Arial CE"/>
      <charset val="238"/>
    </font>
    <font>
      <i/>
      <sz val="10"/>
      <name val="Helv"/>
      <family val="2"/>
    </font>
    <font>
      <sz val="10"/>
      <name val="Arial Narrow"/>
      <family val="2"/>
    </font>
    <font>
      <sz val="10"/>
      <color indexed="59"/>
      <name val="Arial"/>
      <family val="2"/>
    </font>
    <font>
      <b/>
      <sz val="11"/>
      <color indexed="63"/>
      <name val="Calibri"/>
      <family val="2"/>
    </font>
    <font>
      <b/>
      <i/>
      <sz val="10"/>
      <color indexed="8"/>
      <name val="Arial"/>
      <family val="2"/>
    </font>
    <font>
      <b/>
      <sz val="10"/>
      <color indexed="17"/>
      <name val="Arial"/>
      <family val="2"/>
    </font>
    <font>
      <b/>
      <sz val="10"/>
      <color indexed="13"/>
      <name val="Arial"/>
      <family val="2"/>
    </font>
    <font>
      <b/>
      <sz val="14"/>
      <color indexed="12"/>
      <name val="Arial"/>
      <family val="2"/>
    </font>
    <font>
      <b/>
      <i/>
      <sz val="10"/>
      <name val="Times New Roman"/>
      <family val="1"/>
    </font>
    <font>
      <sz val="12"/>
      <color theme="1"/>
      <name val="Calibri"/>
      <family val="2"/>
      <scheme val="minor"/>
    </font>
    <font>
      <sz val="10"/>
      <name val="Arial Black"/>
      <family val="2"/>
    </font>
    <font>
      <sz val="16"/>
      <color indexed="9"/>
      <name val="Tahoma"/>
      <family val="2"/>
    </font>
    <font>
      <sz val="8"/>
      <color indexed="20"/>
      <name val="Helv"/>
    </font>
    <font>
      <sz val="10"/>
      <color indexed="9"/>
      <name val="Verdana"/>
      <family val="2"/>
    </font>
    <font>
      <b/>
      <sz val="14"/>
      <name val="Arial Black"/>
      <family val="2"/>
    </font>
    <font>
      <b/>
      <i/>
      <sz val="10"/>
      <color indexed="16"/>
      <name val="Helv"/>
    </font>
    <font>
      <b/>
      <sz val="8"/>
      <color indexed="9"/>
      <name val="Arial"/>
      <family val="2"/>
    </font>
    <font>
      <i/>
      <sz val="7"/>
      <name val="Arial"/>
      <family val="2"/>
    </font>
    <font>
      <b/>
      <sz val="12"/>
      <color indexed="10"/>
      <name val="Swis721 Cn BT"/>
      <family val="2"/>
    </font>
    <font>
      <b/>
      <sz val="12"/>
      <color indexed="10"/>
      <name val="Helv"/>
    </font>
    <font>
      <b/>
      <sz val="14"/>
      <color indexed="9"/>
      <name val="Arial"/>
      <family val="2"/>
    </font>
    <font>
      <b/>
      <sz val="11"/>
      <color indexed="9"/>
      <name val="Arial"/>
      <family val="2"/>
    </font>
    <font>
      <b/>
      <sz val="12"/>
      <color indexed="9"/>
      <name val="Arial"/>
      <family val="2"/>
    </font>
    <font>
      <b/>
      <i/>
      <sz val="8"/>
      <color indexed="9"/>
      <name val="Arial"/>
      <family val="2"/>
    </font>
    <font>
      <sz val="24"/>
      <color indexed="9"/>
      <name val="Arial"/>
      <family val="2"/>
    </font>
    <font>
      <b/>
      <sz val="10"/>
      <color indexed="8"/>
      <name val="Arial"/>
      <family val="2"/>
    </font>
    <font>
      <sz val="8"/>
      <name val="MS Sans Serif"/>
      <family val="2"/>
    </font>
    <font>
      <b/>
      <u/>
      <sz val="10"/>
      <name val="Tahoma"/>
      <family val="2"/>
    </font>
    <font>
      <sz val="10"/>
      <color indexed="55"/>
      <name val="Arial"/>
      <family val="2"/>
    </font>
    <font>
      <b/>
      <sz val="8"/>
      <color indexed="63"/>
      <name val="Verdana"/>
      <family val="2"/>
    </font>
    <font>
      <b/>
      <sz val="18"/>
      <color indexed="56"/>
      <name val="Cambria"/>
      <family val="2"/>
    </font>
    <font>
      <sz val="9"/>
      <name val="Arial Black"/>
      <family val="2"/>
    </font>
    <font>
      <sz val="9"/>
      <color indexed="63"/>
      <name val="Arial Black"/>
      <family val="2"/>
    </font>
    <font>
      <b/>
      <u/>
      <sz val="12"/>
      <name val="Arial"/>
      <family val="2"/>
    </font>
    <font>
      <b/>
      <sz val="11"/>
      <name val="Tahoma"/>
      <family val="2"/>
    </font>
    <font>
      <b/>
      <sz val="11"/>
      <color indexed="8"/>
      <name val="Calibri"/>
      <family val="2"/>
    </font>
    <font>
      <sz val="12"/>
      <name val="Tahoma"/>
      <family val="2"/>
    </font>
    <font>
      <i/>
      <sz val="11"/>
      <name val="Tahoma"/>
      <family val="2"/>
    </font>
    <font>
      <sz val="11"/>
      <name val="Tahoma"/>
      <family val="2"/>
    </font>
    <font>
      <i/>
      <sz val="10"/>
      <name val="Tahoma"/>
      <family val="2"/>
    </font>
    <font>
      <sz val="10"/>
      <name val="Tahoma"/>
      <family val="2"/>
    </font>
    <font>
      <i/>
      <sz val="9"/>
      <name val="Tahoma"/>
      <family val="2"/>
    </font>
    <font>
      <sz val="11"/>
      <color indexed="10"/>
      <name val="Calibri"/>
      <family val="2"/>
    </font>
    <font>
      <b/>
      <sz val="12"/>
      <color indexed="10"/>
      <name val="Times New Roman"/>
      <family val="1"/>
    </font>
    <font>
      <b/>
      <sz val="9"/>
      <name val="Zurich Cn BT"/>
      <family val="2"/>
    </font>
    <font>
      <u/>
      <sz val="11"/>
      <color indexed="12"/>
      <name val="ＭＳ Ｐゴシック"/>
      <family val="3"/>
      <charset val="128"/>
    </font>
    <font>
      <b/>
      <sz val="11"/>
      <color indexed="52"/>
      <name val="Arial"/>
      <family val="2"/>
    </font>
    <font>
      <sz val="11"/>
      <color indexed="17"/>
      <name val="Arial"/>
      <family val="2"/>
    </font>
    <font>
      <sz val="11"/>
      <color indexed="10"/>
      <name val="Arial"/>
      <family val="2"/>
    </font>
    <font>
      <i/>
      <sz val="11"/>
      <color indexed="23"/>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b/>
      <sz val="11"/>
      <color indexed="8"/>
      <name val="Arial"/>
      <family val="2"/>
    </font>
    <font>
      <b/>
      <sz val="11"/>
      <color indexed="63"/>
      <name val="Arial"/>
      <family val="2"/>
    </font>
    <font>
      <sz val="11"/>
      <color indexed="62"/>
      <name val="Arial"/>
      <family val="2"/>
    </font>
    <font>
      <sz val="11"/>
      <color indexed="20"/>
      <name val="Arial"/>
      <family val="2"/>
    </font>
    <font>
      <sz val="11"/>
      <color indexed="52"/>
      <name val="Arial"/>
      <family val="2"/>
    </font>
    <font>
      <sz val="10"/>
      <name val="ＭＳ Ｐゴシック"/>
      <family val="2"/>
      <charset val="128"/>
    </font>
    <font>
      <u/>
      <sz val="11"/>
      <color indexed="36"/>
      <name val="ＭＳ Ｐゴシック"/>
      <family val="3"/>
      <charset val="128"/>
    </font>
    <font>
      <sz val="10"/>
      <name val="Arial"/>
      <family val="2"/>
    </font>
    <font>
      <sz val="10"/>
      <name val="Arial"/>
      <family val="2"/>
    </font>
    <font>
      <sz val="14"/>
      <name val="Arial"/>
      <family val="2"/>
    </font>
    <font>
      <sz val="14"/>
      <color rgb="FF0000FF"/>
      <name val="Arial"/>
      <family val="2"/>
    </font>
    <font>
      <b/>
      <sz val="19"/>
      <name val="Arial"/>
      <family val="2"/>
    </font>
    <font>
      <sz val="14"/>
      <color indexed="12"/>
      <name val="Arial"/>
      <family val="2"/>
    </font>
    <font>
      <b/>
      <i/>
      <sz val="14"/>
      <name val="Arial"/>
      <family val="2"/>
    </font>
    <font>
      <i/>
      <sz val="14"/>
      <name val="Arial"/>
      <family val="2"/>
    </font>
    <font>
      <b/>
      <sz val="11"/>
      <name val="Arial"/>
      <family val="2"/>
    </font>
    <font>
      <sz val="14"/>
      <name val="Futura Lt BT"/>
      <family val="2"/>
    </font>
    <font>
      <b/>
      <i/>
      <sz val="10"/>
      <name val="Arial"/>
      <family val="2"/>
    </font>
    <font>
      <i/>
      <sz val="10"/>
      <name val="Arial"/>
      <family val="2"/>
    </font>
    <font>
      <sz val="14"/>
      <color rgb="FF0000CC"/>
      <name val="Arial"/>
      <family val="2"/>
    </font>
    <font>
      <sz val="14"/>
      <name val="Futura Lt BT"/>
    </font>
    <font>
      <sz val="14"/>
      <color rgb="FF0000FF"/>
      <name val="Futura Lt BT"/>
    </font>
    <font>
      <sz val="14"/>
      <color rgb="FFFF0000"/>
      <name val="Arial"/>
      <family val="2"/>
    </font>
    <font>
      <sz val="14"/>
      <color rgb="FF00B050"/>
      <name val="Arial"/>
      <family val="2"/>
    </font>
    <font>
      <sz val="14"/>
      <color rgb="FFFF0000"/>
      <name val="Futura Lt BT"/>
    </font>
    <font>
      <sz val="14"/>
      <color theme="9" tint="-0.249977111117893"/>
      <name val="Arial"/>
      <family val="2"/>
    </font>
    <font>
      <sz val="14"/>
      <color rgb="FFFF6600"/>
      <name val="Arial"/>
      <family val="2"/>
    </font>
    <font>
      <b/>
      <sz val="14"/>
      <color rgb="FF0000CC"/>
      <name val="Arial"/>
      <family val="2"/>
    </font>
  </fonts>
  <fills count="6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8"/>
        <bgColor indexed="64"/>
      </patternFill>
    </fill>
    <fill>
      <patternFill patternType="solid">
        <fgColor indexed="13"/>
        <bgColor indexed="64"/>
      </patternFill>
    </fill>
    <fill>
      <patternFill patternType="solid">
        <fgColor indexed="9"/>
      </patternFill>
    </fill>
    <fill>
      <patternFill patternType="solid">
        <fgColor indexed="43"/>
      </patternFill>
    </fill>
    <fill>
      <patternFill patternType="solid">
        <fgColor theme="0" tint="-0.149967955565050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2"/>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64"/>
      </patternFill>
    </fill>
    <fill>
      <patternFill patternType="solid">
        <fgColor indexed="55"/>
        <bgColor indexed="64"/>
      </patternFill>
    </fill>
    <fill>
      <patternFill patternType="solid">
        <fgColor indexed="41"/>
        <bgColor indexed="64"/>
      </patternFill>
    </fill>
    <fill>
      <patternFill patternType="solid">
        <fgColor indexed="22"/>
      </patternFill>
    </fill>
    <fill>
      <patternFill patternType="solid">
        <fgColor indexed="65"/>
        <bgColor indexed="64"/>
      </patternFill>
    </fill>
    <fill>
      <patternFill patternType="solid">
        <fgColor indexed="55"/>
      </patternFill>
    </fill>
    <fill>
      <patternFill patternType="solid">
        <fgColor indexed="44"/>
        <bgColor indexed="64"/>
      </patternFill>
    </fill>
    <fill>
      <patternFill patternType="solid">
        <fgColor indexed="11"/>
        <bgColor indexed="64"/>
      </patternFill>
    </fill>
    <fill>
      <patternFill patternType="lightGray">
        <bgColor indexed="9"/>
      </patternFill>
    </fill>
    <fill>
      <patternFill patternType="lightUp">
        <fgColor indexed="23"/>
      </patternFill>
    </fill>
    <fill>
      <patternFill patternType="solid">
        <fgColor indexed="29"/>
        <bgColor indexed="64"/>
      </patternFill>
    </fill>
    <fill>
      <patternFill patternType="solid">
        <fgColor indexed="34"/>
        <bgColor indexed="64"/>
      </patternFill>
    </fill>
    <fill>
      <patternFill patternType="gray125">
        <fgColor indexed="8"/>
      </patternFill>
    </fill>
    <fill>
      <patternFill patternType="solid">
        <fgColor indexed="26"/>
      </patternFill>
    </fill>
    <fill>
      <patternFill patternType="solid">
        <fgColor indexed="10"/>
        <bgColor indexed="10"/>
      </patternFill>
    </fill>
    <fill>
      <patternFill patternType="solid">
        <fgColor indexed="13"/>
      </patternFill>
    </fill>
    <fill>
      <patternFill patternType="solid">
        <fgColor indexed="17"/>
      </patternFill>
    </fill>
    <fill>
      <patternFill patternType="solid">
        <fgColor indexed="22"/>
        <bgColor indexed="22"/>
      </patternFill>
    </fill>
    <fill>
      <patternFill patternType="mediumGray">
        <fgColor indexed="22"/>
      </patternFill>
    </fill>
    <fill>
      <patternFill patternType="solid">
        <fgColor indexed="51"/>
        <bgColor indexed="64"/>
      </patternFill>
    </fill>
    <fill>
      <patternFill patternType="solid">
        <fgColor indexed="19"/>
        <bgColor indexed="64"/>
      </patternFill>
    </fill>
    <fill>
      <patternFill patternType="solid">
        <fgColor indexed="15"/>
        <bgColor indexed="64"/>
      </patternFill>
    </fill>
    <fill>
      <patternFill patternType="solid">
        <fgColor indexed="15"/>
      </patternFill>
    </fill>
    <fill>
      <patternFill patternType="solid">
        <fgColor indexed="63"/>
        <bgColor indexed="64"/>
      </patternFill>
    </fill>
    <fill>
      <patternFill patternType="solid">
        <fgColor indexed="31"/>
        <bgColor indexed="64"/>
      </patternFill>
    </fill>
    <fill>
      <patternFill patternType="solid">
        <fgColor indexed="62"/>
        <bgColor indexed="64"/>
      </patternFill>
    </fill>
    <fill>
      <patternFill patternType="solid">
        <fgColor indexed="59"/>
        <bgColor indexed="64"/>
      </patternFill>
    </fill>
    <fill>
      <patternFill patternType="solid">
        <fgColor indexed="37"/>
        <bgColor indexed="64"/>
      </patternFill>
    </fill>
    <fill>
      <patternFill patternType="solid">
        <fgColor indexed="24"/>
        <bgColor indexed="64"/>
      </patternFill>
    </fill>
    <fill>
      <patternFill patternType="solid">
        <fgColor rgb="FFFFFFCC"/>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FFFF00"/>
        <bgColor indexed="64"/>
      </patternFill>
    </fill>
  </fills>
  <borders count="1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thin">
        <color auto="1"/>
      </top>
      <bottom style="thin">
        <color auto="1"/>
      </bottom>
      <diagonal/>
    </border>
    <border>
      <left style="thin">
        <color auto="1"/>
      </left>
      <right style="thin">
        <color auto="1"/>
      </right>
      <top/>
      <bottom/>
      <diagonal/>
    </border>
    <border>
      <left/>
      <right/>
      <top/>
      <bottom style="medium">
        <color auto="1"/>
      </bottom>
      <diagonal/>
    </border>
    <border>
      <left/>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right/>
      <top/>
      <bottom style="double">
        <color auto="1"/>
      </bottom>
      <diagonal/>
    </border>
    <border>
      <left/>
      <right/>
      <top style="hair">
        <color indexed="8"/>
      </top>
      <bottom style="hair">
        <color indexed="8"/>
      </bottom>
      <diagonal/>
    </border>
    <border>
      <left/>
      <right/>
      <top/>
      <bottom style="medium">
        <color indexed="18"/>
      </bottom>
      <diagonal/>
    </border>
    <border>
      <left style="thin">
        <color indexed="32"/>
      </left>
      <right/>
      <top/>
      <bottom/>
      <diagonal/>
    </border>
    <border>
      <left style="thin">
        <color indexed="9"/>
      </left>
      <right style="thin">
        <color indexed="9"/>
      </right>
      <top style="thin">
        <color indexed="9"/>
      </top>
      <bottom style="thin">
        <color indexed="9"/>
      </bottom>
      <diagonal/>
    </border>
    <border>
      <left/>
      <right/>
      <top/>
      <bottom style="thin">
        <color indexed="8"/>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8"/>
      </right>
      <top style="thin">
        <color indexed="8"/>
      </top>
      <bottom/>
      <diagonal/>
    </border>
    <border>
      <left style="thin">
        <color auto="1"/>
      </left>
      <right/>
      <top style="thin">
        <color auto="1"/>
      </top>
      <bottom/>
      <diagonal/>
    </border>
    <border>
      <left/>
      <right/>
      <top style="hair">
        <color auto="1"/>
      </top>
      <bottom style="hair">
        <color auto="1"/>
      </bottom>
      <diagonal/>
    </border>
    <border>
      <left style="thin">
        <color indexed="55"/>
      </left>
      <right style="thin">
        <color indexed="55"/>
      </right>
      <top style="thin">
        <color indexed="55"/>
      </top>
      <bottom style="thin">
        <color indexed="55"/>
      </bottom>
      <diagonal/>
    </border>
    <border>
      <left/>
      <right/>
      <top/>
      <bottom style="hair">
        <color indexed="22"/>
      </bottom>
      <diagonal/>
    </border>
    <border>
      <left style="thin">
        <color auto="1"/>
      </left>
      <right/>
      <top style="thin">
        <color auto="1"/>
      </top>
      <bottom style="medium">
        <color auto="1"/>
      </bottom>
      <diagonal/>
    </border>
    <border>
      <left style="thin">
        <color auto="1"/>
      </left>
      <right style="thin">
        <color indexed="55"/>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thin">
        <color auto="1"/>
      </bottom>
      <diagonal/>
    </border>
    <border>
      <left style="thin">
        <color indexed="8"/>
      </left>
      <right/>
      <top/>
      <bottom/>
      <diagonal/>
    </border>
    <border>
      <left/>
      <right/>
      <top style="dashed">
        <color indexed="55"/>
      </top>
      <bottom/>
      <diagonal/>
    </border>
    <border>
      <left style="thin">
        <color indexed="10"/>
      </left>
      <right style="thin">
        <color indexed="10"/>
      </right>
      <top style="thin">
        <color indexed="10"/>
      </top>
      <bottom style="thin">
        <color indexed="10"/>
      </bottom>
      <diagonal/>
    </border>
    <border>
      <left/>
      <right/>
      <top/>
      <bottom style="double">
        <color indexed="52"/>
      </bottom>
      <diagonal/>
    </border>
    <border>
      <left style="double">
        <color indexed="8"/>
      </left>
      <right/>
      <top style="double">
        <color indexed="8"/>
      </top>
      <bottom style="double">
        <color indexed="8"/>
      </bottom>
      <diagonal/>
    </border>
    <border>
      <left style="thin">
        <color indexed="22"/>
      </left>
      <right style="thin">
        <color indexed="22"/>
      </right>
      <top style="thin">
        <color indexed="22"/>
      </top>
      <bottom style="thin">
        <color indexed="22"/>
      </bottom>
      <diagonal/>
    </border>
    <border>
      <left style="thin">
        <color indexed="59"/>
      </left>
      <right style="thin">
        <color indexed="59"/>
      </right>
      <top style="thin">
        <color indexed="59"/>
      </top>
      <bottom style="thin">
        <color indexed="59"/>
      </bottom>
      <diagonal/>
    </border>
    <border>
      <left style="thin">
        <color indexed="63"/>
      </left>
      <right style="thin">
        <color indexed="63"/>
      </right>
      <top style="thin">
        <color indexed="63"/>
      </top>
      <bottom style="thin">
        <color indexed="63"/>
      </bottom>
      <diagonal/>
    </border>
    <border>
      <left/>
      <right/>
      <top style="thin">
        <color auto="1"/>
      </top>
      <bottom style="hair">
        <color indexed="22"/>
      </bottom>
      <diagonal/>
    </border>
    <border>
      <left/>
      <right/>
      <top style="thin">
        <color auto="1"/>
      </top>
      <bottom style="double">
        <color auto="1"/>
      </bottom>
      <diagonal/>
    </border>
    <border>
      <left style="medium">
        <color indexed="8"/>
      </left>
      <right/>
      <top style="medium">
        <color indexed="8"/>
      </top>
      <bottom style="thin">
        <color indexed="8"/>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thin">
        <color auto="1"/>
      </top>
      <bottom/>
      <diagonal/>
    </border>
    <border>
      <left/>
      <right/>
      <top style="thin">
        <color auto="1"/>
      </top>
      <bottom style="hair">
        <color auto="1"/>
      </bottom>
      <diagonal/>
    </border>
    <border>
      <left/>
      <right/>
      <top style="medium">
        <color auto="1"/>
      </top>
      <bottom/>
      <diagonal/>
    </border>
    <border>
      <left style="thin">
        <color indexed="8"/>
      </left>
      <right/>
      <top style="thin">
        <color indexed="8"/>
      </top>
      <bottom/>
      <diagonal/>
    </border>
    <border>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bottom/>
      <diagonal/>
    </border>
    <border>
      <left/>
      <right style="thin">
        <color indexed="22"/>
      </right>
      <top/>
      <bottom/>
      <diagonal/>
    </border>
    <border>
      <left/>
      <right/>
      <top style="thin">
        <color indexed="55"/>
      </top>
      <bottom style="thin">
        <color indexed="55"/>
      </bottom>
      <diagonal/>
    </border>
    <border>
      <left/>
      <right/>
      <top style="thin">
        <color indexed="22"/>
      </top>
      <bottom/>
      <diagonal/>
    </border>
    <border>
      <left style="thin">
        <color auto="1"/>
      </left>
      <right style="thin">
        <color auto="1"/>
      </right>
      <top style="thin">
        <color auto="1"/>
      </top>
      <bottom style="thin">
        <color auto="1"/>
      </bottom>
      <diagonal/>
    </border>
    <border>
      <left style="thin">
        <color indexed="22"/>
      </left>
      <right/>
      <top style="thin">
        <color indexed="22"/>
      </top>
      <bottom/>
      <diagonal/>
    </border>
    <border>
      <left/>
      <right style="thin">
        <color indexed="22"/>
      </right>
      <top style="thin">
        <color indexed="22"/>
      </top>
      <bottom/>
      <diagonal/>
    </border>
    <border>
      <left style="thin">
        <color indexed="22"/>
      </left>
      <right/>
      <top/>
      <bottom style="thin">
        <color indexed="22"/>
      </bottom>
      <diagonal/>
    </border>
    <border>
      <left/>
      <right style="thin">
        <color indexed="22"/>
      </right>
      <top/>
      <bottom style="thin">
        <color indexed="22"/>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hair">
        <color auto="1"/>
      </top>
      <bottom/>
      <diagonal/>
    </border>
    <border>
      <left/>
      <right/>
      <top style="thin">
        <color auto="1"/>
      </top>
      <bottom style="thin">
        <color auto="1"/>
      </bottom>
      <diagonal/>
    </border>
    <border>
      <left style="thin">
        <color auto="1"/>
      </left>
      <right/>
      <top/>
      <bottom/>
      <diagonal/>
    </border>
    <border>
      <left style="thin">
        <color indexed="9"/>
      </left>
      <right style="thin">
        <color indexed="9"/>
      </right>
      <top/>
      <bottom style="thin">
        <color indexed="9"/>
      </bottom>
      <diagonal/>
    </border>
    <border>
      <left/>
      <right/>
      <top style="double">
        <color auto="1"/>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medium">
        <color indexed="64"/>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top/>
      <bottom/>
      <diagonal/>
    </border>
    <border>
      <left/>
      <right/>
      <top/>
      <bottom style="thin">
        <color indexed="64"/>
      </bottom>
      <diagonal/>
    </border>
    <border>
      <left/>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double">
        <color indexed="64"/>
      </bottom>
      <diagonal/>
    </border>
    <border>
      <left/>
      <right style="thin">
        <color auto="1"/>
      </right>
      <top/>
      <bottom/>
      <diagonal/>
    </border>
    <border>
      <left/>
      <right style="thin">
        <color indexed="64"/>
      </right>
      <top style="thin">
        <color indexed="64"/>
      </top>
      <bottom style="double">
        <color indexed="64"/>
      </bottom>
      <diagonal/>
    </border>
    <border>
      <left/>
      <right style="thin">
        <color auto="1"/>
      </right>
      <top/>
      <bottom/>
      <diagonal/>
    </border>
    <border>
      <left/>
      <right style="thin">
        <color auto="1"/>
      </right>
      <top/>
      <bottom/>
      <diagonal/>
    </border>
    <border>
      <left/>
      <right style="thin">
        <color auto="1"/>
      </right>
      <top/>
      <bottom/>
      <diagonal/>
    </border>
  </borders>
  <cellStyleXfs count="19829">
    <xf numFmtId="0" fontId="0" fillId="0" borderId="0"/>
    <xf numFmtId="0" fontId="21" fillId="0" borderId="0"/>
    <xf numFmtId="37" fontId="22" fillId="0" borderId="0"/>
    <xf numFmtId="9" fontId="15" fillId="0" borderId="0" applyFont="0" applyFill="0" applyBorder="0" applyAlignment="0" applyProtection="0"/>
    <xf numFmtId="43" fontId="15" fillId="0" borderId="0" applyFont="0" applyFill="0" applyBorder="0" applyAlignment="0" applyProtection="0"/>
    <xf numFmtId="44" fontId="15" fillId="0" borderId="0" applyFont="0" applyFill="0" applyBorder="0" applyAlignment="0" applyProtection="0"/>
    <xf numFmtId="0" fontId="23" fillId="0" borderId="0" applyFill="0"/>
    <xf numFmtId="0" fontId="13" fillId="0" borderId="0" applyNumberFormat="0" applyAlignment="0"/>
    <xf numFmtId="38" fontId="13" fillId="2" borderId="0" applyNumberFormat="0" applyBorder="0" applyAlignment="0" applyProtection="0"/>
    <xf numFmtId="0" fontId="24" fillId="0" borderId="8" applyNumberFormat="0" applyAlignment="0" applyProtection="0">
      <alignment horizontal="left" vertical="center"/>
    </xf>
    <xf numFmtId="0" fontId="24" fillId="0" borderId="5">
      <alignment horizontal="left" vertical="center"/>
    </xf>
    <xf numFmtId="10" fontId="13" fillId="3" borderId="1" applyNumberFormat="0" applyBorder="0" applyAlignment="0" applyProtection="0"/>
    <xf numFmtId="166" fontId="15" fillId="0" borderId="0"/>
    <xf numFmtId="0" fontId="21" fillId="0" borderId="0"/>
    <xf numFmtId="10" fontId="15" fillId="0" borderId="0" applyFont="0" applyFill="0" applyBorder="0" applyAlignment="0" applyProtection="0"/>
    <xf numFmtId="9" fontId="25" fillId="0" borderId="0" applyFont="0" applyFill="0" applyBorder="0" applyAlignment="0" applyProtection="0"/>
    <xf numFmtId="0" fontId="21" fillId="0" borderId="0"/>
    <xf numFmtId="0" fontId="26" fillId="0" borderId="0"/>
    <xf numFmtId="43" fontId="15" fillId="0" borderId="0" applyFont="0" applyFill="0" applyBorder="0" applyAlignment="0" applyProtection="0"/>
    <xf numFmtId="43" fontId="25" fillId="0" borderId="0" applyFont="0" applyFill="0" applyBorder="0" applyAlignment="0" applyProtection="0"/>
    <xf numFmtId="44" fontId="15" fillId="0" borderId="0" applyFont="0" applyFill="0" applyBorder="0" applyAlignment="0" applyProtection="0"/>
    <xf numFmtId="44" fontId="25" fillId="0" borderId="0" applyFont="0" applyFill="0" applyBorder="0" applyAlignment="0" applyProtection="0"/>
    <xf numFmtId="0" fontId="12" fillId="0" borderId="0"/>
    <xf numFmtId="0" fontId="12" fillId="0" borderId="0"/>
    <xf numFmtId="0" fontId="15" fillId="0" borderId="0"/>
    <xf numFmtId="0" fontId="15" fillId="0" borderId="0"/>
    <xf numFmtId="9" fontId="15" fillId="0" borderId="0" applyFont="0" applyFill="0" applyBorder="0" applyAlignment="0" applyProtection="0"/>
    <xf numFmtId="9" fontId="25" fillId="0" borderId="0" applyFont="0" applyFill="0" applyBorder="0" applyAlignment="0" applyProtection="0"/>
    <xf numFmtId="164" fontId="27" fillId="0" borderId="0"/>
    <xf numFmtId="43" fontId="28" fillId="0" borderId="0" applyFont="0" applyFill="0" applyBorder="0" applyAlignment="0" applyProtection="0"/>
    <xf numFmtId="164" fontId="23" fillId="0" borderId="0"/>
    <xf numFmtId="0" fontId="31" fillId="0" borderId="0"/>
    <xf numFmtId="0" fontId="31"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37" fontId="21" fillId="0" borderId="0"/>
    <xf numFmtId="9" fontId="15" fillId="0" borderId="0" applyFont="0" applyFill="0" applyBorder="0" applyAlignment="0" applyProtection="0"/>
    <xf numFmtId="0" fontId="15" fillId="0" borderId="0"/>
    <xf numFmtId="44" fontId="15" fillId="0" borderId="0" applyFont="0" applyFill="0" applyBorder="0" applyAlignment="0" applyProtection="0"/>
    <xf numFmtId="43" fontId="15" fillId="0" borderId="0" applyFont="0" applyFill="0" applyBorder="0" applyAlignment="0" applyProtection="0"/>
    <xf numFmtId="0" fontId="15" fillId="0" borderId="0"/>
    <xf numFmtId="9" fontId="35" fillId="0" borderId="0">
      <alignment horizontal="right"/>
    </xf>
    <xf numFmtId="0" fontId="36" fillId="0" borderId="0"/>
    <xf numFmtId="0" fontId="37" fillId="0" borderId="0" applyNumberFormat="0" applyFill="0" applyBorder="0" applyAlignment="0" applyProtection="0"/>
    <xf numFmtId="0" fontId="15" fillId="0" borderId="0" applyNumberFormat="0" applyFill="0" applyBorder="0" applyAlignment="0" applyProtection="0"/>
    <xf numFmtId="170" fontId="38" fillId="0" borderId="0"/>
    <xf numFmtId="3" fontId="39" fillId="0" borderId="0" applyFont="0" applyFill="0" applyBorder="0" applyAlignment="0" applyProtection="0"/>
    <xf numFmtId="0" fontId="40" fillId="0" borderId="0" applyFont="0" applyFill="0" applyBorder="0" applyAlignment="0" applyProtection="0"/>
    <xf numFmtId="5" fontId="41" fillId="0" borderId="0" applyFont="0" applyFill="0" applyBorder="0" applyAlignment="0" applyProtection="0"/>
    <xf numFmtId="8" fontId="42" fillId="0" borderId="0" applyFont="0" applyFill="0" applyBorder="0" applyAlignment="0" applyProtection="0"/>
    <xf numFmtId="171" fontId="41" fillId="0" borderId="0" applyFont="0" applyFill="0" applyBorder="0" applyAlignment="0" applyProtection="0"/>
    <xf numFmtId="7" fontId="41"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5" fontId="44" fillId="0" borderId="1" applyFill="0" applyBorder="0" applyAlignment="0"/>
    <xf numFmtId="5" fontId="45" fillId="0" borderId="1" applyFill="0" applyBorder="0" applyAlignment="0"/>
    <xf numFmtId="7" fontId="44" fillId="0" borderId="1" applyFill="0" applyBorder="0" applyAlignment="0"/>
    <xf numFmtId="7" fontId="45" fillId="0" borderId="1" applyFill="0" applyBorder="0" applyAlignment="0"/>
    <xf numFmtId="171" fontId="46" fillId="0" borderId="0" applyFont="0" applyFill="0" applyBorder="0" applyAlignment="0" applyProtection="0"/>
    <xf numFmtId="7" fontId="46" fillId="0" borderId="0" applyFont="0" applyFill="0" applyBorder="0" applyAlignment="0" applyProtection="0"/>
    <xf numFmtId="37" fontId="46" fillId="0" borderId="0" applyFont="0" applyFill="0" applyBorder="0" applyAlignment="0" applyProtection="0"/>
    <xf numFmtId="172" fontId="43" fillId="0" borderId="0" applyFont="0" applyFill="0" applyBorder="0" applyAlignment="0" applyProtection="0"/>
    <xf numFmtId="0" fontId="38" fillId="0" borderId="0" applyFont="0" applyFill="0" applyBorder="0" applyAlignment="0" applyProtection="0"/>
    <xf numFmtId="5" fontId="42" fillId="0" borderId="0" applyFont="0" applyFill="0" applyBorder="0" applyAlignment="0" applyProtection="0"/>
    <xf numFmtId="0" fontId="47" fillId="0" borderId="0"/>
    <xf numFmtId="0" fontId="12" fillId="0" borderId="0" applyFill="0" applyBorder="0" applyAlignment="0" applyProtection="0"/>
    <xf numFmtId="0" fontId="12" fillId="0" borderId="0" applyFill="0" applyBorder="0" applyAlignment="0" applyProtection="0"/>
    <xf numFmtId="0" fontId="47" fillId="0" borderId="0"/>
    <xf numFmtId="0" fontId="47" fillId="0" borderId="0"/>
    <xf numFmtId="173" fontId="46" fillId="0" borderId="0" applyFont="0" applyFill="0" applyBorder="0" applyAlignment="0" applyProtection="0"/>
    <xf numFmtId="174" fontId="12" fillId="0" borderId="0"/>
    <xf numFmtId="0" fontId="47" fillId="0" borderId="0"/>
    <xf numFmtId="0" fontId="12" fillId="0" borderId="0" applyFill="0" applyBorder="0" applyAlignment="0" applyProtection="0"/>
    <xf numFmtId="0" fontId="47" fillId="0" borderId="0"/>
    <xf numFmtId="0" fontId="47" fillId="0" borderId="0"/>
    <xf numFmtId="0" fontId="47" fillId="0" borderId="0"/>
    <xf numFmtId="0" fontId="47" fillId="0" borderId="0"/>
    <xf numFmtId="0" fontId="47" fillId="0" borderId="0"/>
    <xf numFmtId="173" fontId="46" fillId="0" borderId="0" applyFont="0" applyFill="0" applyBorder="0" applyAlignment="0" applyProtection="0"/>
    <xf numFmtId="173" fontId="46" fillId="0" borderId="0" applyFont="0" applyFill="0" applyBorder="0" applyAlignment="0" applyProtection="0"/>
    <xf numFmtId="174" fontId="12" fillId="0" borderId="0"/>
    <xf numFmtId="7" fontId="48" fillId="0" borderId="0" applyFont="0" applyFill="0" applyBorder="0" applyAlignment="0" applyProtection="0"/>
    <xf numFmtId="0" fontId="49" fillId="0" borderId="0" applyFont="0" applyFill="0" applyBorder="0" applyAlignment="0" applyProtection="0">
      <protection locked="0"/>
    </xf>
    <xf numFmtId="0" fontId="47" fillId="0" borderId="0">
      <alignment horizontal="right"/>
    </xf>
    <xf numFmtId="15" fontId="15" fillId="0" borderId="11" applyBorder="0"/>
    <xf numFmtId="0" fontId="50" fillId="0" borderId="0">
      <alignment horizontal="right"/>
    </xf>
    <xf numFmtId="0" fontId="38" fillId="0" borderId="0" applyFont="0" applyFill="0" applyBorder="0" applyAlignment="0" applyProtection="0">
      <protection locked="0"/>
    </xf>
    <xf numFmtId="175" fontId="41" fillId="0" borderId="0" applyFont="0" applyFill="0" applyBorder="0" applyAlignment="0" applyProtection="0"/>
    <xf numFmtId="37" fontId="41" fillId="0" borderId="0" applyFont="0" applyFill="0" applyBorder="0" applyAlignment="0" applyProtection="0"/>
    <xf numFmtId="176" fontId="51" fillId="0" borderId="0">
      <alignment horizontal="right"/>
    </xf>
    <xf numFmtId="10" fontId="42" fillId="0" borderId="0" applyFont="0" applyFill="0" applyBorder="0" applyAlignment="0" applyProtection="0"/>
    <xf numFmtId="37" fontId="12" fillId="0" borderId="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0" fontId="52" fillId="0" borderId="0" applyFill="0" applyBorder="0" applyProtection="0"/>
    <xf numFmtId="0" fontId="53" fillId="0" borderId="0" applyBorder="0" applyProtection="0"/>
    <xf numFmtId="37" fontId="36" fillId="0" borderId="0"/>
    <xf numFmtId="0" fontId="36" fillId="0" borderId="0"/>
    <xf numFmtId="0" fontId="54" fillId="0" borderId="0" applyNumberFormat="0" applyFont="0" applyFill="0" applyBorder="0" applyAlignment="0" applyProtection="0"/>
    <xf numFmtId="37" fontId="15" fillId="0" borderId="2" applyBorder="0"/>
    <xf numFmtId="177" fontId="12" fillId="0" borderId="0" applyFill="0" applyBorder="0" applyAlignment="0"/>
    <xf numFmtId="0" fontId="15" fillId="0" borderId="0" applyFont="0" applyFill="0" applyBorder="0" applyAlignment="0" applyProtection="0"/>
    <xf numFmtId="178" fontId="15" fillId="0" borderId="0" applyFon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41" fontId="15" fillId="0" borderId="0" applyFont="0" applyFill="0" applyBorder="0" applyAlignment="0" applyProtection="0"/>
    <xf numFmtId="0" fontId="15" fillId="0" borderId="0" applyFont="0" applyFill="0" applyBorder="0" applyAlignment="0" applyProtection="0"/>
    <xf numFmtId="0" fontId="57" fillId="0" borderId="0"/>
    <xf numFmtId="38" fontId="28" fillId="0" borderId="0" applyFont="0" applyFill="0" applyBorder="0" applyAlignment="0" applyProtection="0"/>
    <xf numFmtId="41" fontId="15" fillId="0" borderId="0" applyFont="0" applyFill="0" applyBorder="0" applyAlignment="0" applyProtection="0"/>
    <xf numFmtId="0" fontId="12" fillId="0" borderId="0" applyFont="0" applyFill="0" applyBorder="0" applyProtection="0">
      <alignment horizontal="right"/>
    </xf>
    <xf numFmtId="37" fontId="12" fillId="0" borderId="0" applyFont="0" applyFill="0" applyBorder="0" applyProtection="0">
      <alignment horizontal="right"/>
    </xf>
    <xf numFmtId="0" fontId="15" fillId="0" borderId="0" applyFont="0" applyFill="0" applyBorder="0" applyAlignment="0" applyProtection="0"/>
    <xf numFmtId="0" fontId="15" fillId="0" borderId="0" applyFont="0" applyFill="0" applyBorder="0" applyAlignment="0" applyProtection="0"/>
    <xf numFmtId="0" fontId="48" fillId="0" borderId="0" applyFont="0" applyFill="0" applyBorder="0" applyAlignment="0" applyProtection="0"/>
    <xf numFmtId="0" fontId="15" fillId="0" borderId="0" applyFont="0" applyFill="0" applyBorder="0" applyAlignment="0" applyProtection="0"/>
    <xf numFmtId="0" fontId="15" fillId="0" borderId="0" applyFont="0" applyFill="0" applyBorder="0" applyProtection="0">
      <alignment horizontal="right"/>
    </xf>
    <xf numFmtId="179" fontId="15" fillId="0" borderId="0" applyFont="0" applyFill="0" applyBorder="0" applyProtection="0">
      <alignment horizontal="right"/>
    </xf>
    <xf numFmtId="0" fontId="28" fillId="0" borderId="0" applyFont="0" applyFill="0" applyBorder="0" applyAlignment="0" applyProtection="0"/>
    <xf numFmtId="0" fontId="15" fillId="0" borderId="0" applyFont="0" applyFill="0" applyBorder="0" applyAlignment="0" applyProtection="0"/>
    <xf numFmtId="180" fontId="15" fillId="0" borderId="0" applyFont="0" applyFill="0" applyBorder="0" applyProtection="0">
      <alignment horizontal="right"/>
    </xf>
    <xf numFmtId="0" fontId="15" fillId="0" borderId="0" applyFont="0" applyFill="0" applyBorder="0" applyAlignment="0" applyProtection="0"/>
    <xf numFmtId="0"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48" fillId="0" borderId="0" applyFont="0" applyFill="0" applyBorder="0" applyAlignment="0" applyProtection="0"/>
    <xf numFmtId="0" fontId="15" fillId="0" borderId="0" applyFont="0" applyFill="0" applyBorder="0" applyAlignment="0" applyProtection="0"/>
    <xf numFmtId="37" fontId="15" fillId="0" borderId="0" applyFont="0" applyFill="0" applyBorder="0" applyProtection="0">
      <alignment horizontal="right"/>
    </xf>
    <xf numFmtId="0" fontId="15" fillId="0" borderId="0" applyFont="0" applyFill="0" applyBorder="0" applyProtection="0">
      <alignment horizontal="right"/>
    </xf>
    <xf numFmtId="0" fontId="28" fillId="0" borderId="0" applyFont="0" applyFill="0" applyBorder="0" applyAlignment="0" applyProtection="0"/>
    <xf numFmtId="0" fontId="15" fillId="0" borderId="0" applyFont="0" applyFill="0" applyBorder="0" applyAlignment="0" applyProtection="0"/>
    <xf numFmtId="181" fontId="15" fillId="0" borderId="0" applyFont="0" applyFill="0" applyBorder="0" applyProtection="0">
      <alignment horizontal="right"/>
    </xf>
    <xf numFmtId="0" fontId="15" fillId="0" borderId="0" applyFont="0" applyFill="0" applyBorder="0" applyAlignment="0" applyProtection="0"/>
    <xf numFmtId="0"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58" fillId="6"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9" fillId="0" borderId="0" applyFont="0" applyFill="0" applyBorder="0" applyProtection="0">
      <alignment horizontal="right"/>
    </xf>
    <xf numFmtId="0" fontId="32" fillId="0" borderId="0">
      <alignment vertical="top"/>
    </xf>
    <xf numFmtId="0" fontId="15" fillId="0" borderId="0"/>
    <xf numFmtId="0" fontId="15" fillId="0" borderId="0"/>
    <xf numFmtId="0" fontId="15" fillId="0" borderId="0"/>
    <xf numFmtId="0" fontId="15" fillId="0" borderId="0">
      <alignment vertical="top"/>
    </xf>
    <xf numFmtId="0" fontId="36" fillId="0" borderId="0"/>
    <xf numFmtId="0" fontId="36" fillId="0" borderId="0"/>
    <xf numFmtId="0" fontId="36" fillId="0" borderId="0"/>
    <xf numFmtId="0" fontId="36" fillId="0" borderId="0"/>
    <xf numFmtId="0" fontId="15" fillId="0" borderId="0">
      <alignment horizontal="left" wrapText="1"/>
    </xf>
    <xf numFmtId="0" fontId="15" fillId="0" borderId="0">
      <alignment horizontal="left" wrapText="1"/>
    </xf>
    <xf numFmtId="0" fontId="54" fillId="0" borderId="0" applyNumberFormat="0" applyFill="0" applyBorder="0" applyAlignment="0" applyProtection="0"/>
    <xf numFmtId="0" fontId="60" fillId="0" borderId="0"/>
    <xf numFmtId="0" fontId="15" fillId="0" borderId="0" applyNumberFormat="0" applyFill="0" applyBorder="0" applyAlignment="0" applyProtection="0"/>
    <xf numFmtId="182" fontId="15" fillId="0" borderId="0" applyFont="0" applyFill="0" applyBorder="0" applyAlignment="0" applyProtection="0"/>
    <xf numFmtId="183" fontId="15" fillId="0" borderId="0"/>
    <xf numFmtId="182" fontId="15" fillId="0" borderId="0" applyFont="0" applyFill="0" applyBorder="0" applyAlignment="0" applyProtection="0"/>
    <xf numFmtId="0" fontId="15" fillId="0" borderId="0" applyFont="0" applyFill="0" applyBorder="0" applyAlignment="0" applyProtection="0"/>
    <xf numFmtId="182" fontId="48"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182" fontId="12" fillId="0" borderId="0" applyFill="0" applyBorder="0" applyAlignment="0" applyProtection="0"/>
    <xf numFmtId="182" fontId="28"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82"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applyFont="0" applyFill="0" applyBorder="0" applyAlignment="0" applyProtection="0"/>
    <xf numFmtId="184" fontId="15" fillId="0" borderId="0" applyFont="0" applyFill="0" applyBorder="0" applyAlignment="0" applyProtection="0"/>
    <xf numFmtId="0" fontId="48" fillId="0" borderId="0" applyFont="0" applyFill="0" applyBorder="0" applyAlignment="0" applyProtection="0"/>
    <xf numFmtId="184"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61" fillId="0" borderId="0">
      <alignment horizontal="right" vertical="center"/>
      <protection locked="0"/>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61" fillId="0" borderId="0">
      <alignment horizontal="right" vertical="center"/>
      <protection locked="0"/>
    </xf>
    <xf numFmtId="0" fontId="61" fillId="0" borderId="0">
      <alignment horizontal="right" vertical="center"/>
      <protection locked="0"/>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37"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2"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vertical="top"/>
    </xf>
    <xf numFmtId="0" fontId="15" fillId="0" borderId="0"/>
    <xf numFmtId="185" fontId="36" fillId="0" borderId="0"/>
    <xf numFmtId="0" fontId="36" fillId="0" borderId="0"/>
    <xf numFmtId="0" fontId="36" fillId="0" borderId="0"/>
    <xf numFmtId="0" fontId="36" fillId="0" borderId="0"/>
    <xf numFmtId="185" fontId="36" fillId="0" borderId="0"/>
    <xf numFmtId="0" fontId="36" fillId="0" borderId="0"/>
    <xf numFmtId="0" fontId="36" fillId="0" borderId="0"/>
    <xf numFmtId="0" fontId="12" fillId="0" borderId="0"/>
    <xf numFmtId="0" fontId="12" fillId="0" borderId="0"/>
    <xf numFmtId="0" fontId="36" fillId="0" borderId="0"/>
    <xf numFmtId="0" fontId="36" fillId="0" borderId="0"/>
    <xf numFmtId="0" fontId="12" fillId="0" borderId="0"/>
    <xf numFmtId="0" fontId="12" fillId="0" borderId="0"/>
    <xf numFmtId="0" fontId="12" fillId="0" borderId="0"/>
    <xf numFmtId="0" fontId="12" fillId="0" borderId="0"/>
    <xf numFmtId="0" fontId="12" fillId="0" borderId="0"/>
    <xf numFmtId="0" fontId="36" fillId="0" borderId="0"/>
    <xf numFmtId="0" fontId="12" fillId="0" borderId="0"/>
    <xf numFmtId="0" fontId="12" fillId="0" borderId="0"/>
    <xf numFmtId="185" fontId="36" fillId="0" borderId="0"/>
    <xf numFmtId="0" fontId="36" fillId="0" borderId="0"/>
    <xf numFmtId="0" fontId="3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6" fillId="0" borderId="0"/>
    <xf numFmtId="0" fontId="12" fillId="0" borderId="0"/>
    <xf numFmtId="0" fontId="12" fillId="0" borderId="0"/>
    <xf numFmtId="0" fontId="15" fillId="0" borderId="0" applyFont="0" applyFill="0" applyBorder="0" applyAlignment="0" applyProtection="0"/>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62" fillId="0" borderId="0" applyNumberFormat="0" applyFill="0" applyBorder="0" applyAlignment="0" applyProtection="0"/>
    <xf numFmtId="0" fontId="15" fillId="7" borderId="0" applyNumberFormat="0" applyFont="0" applyAlignment="0" applyProtection="0"/>
    <xf numFmtId="0" fontId="36" fillId="0" borderId="0"/>
    <xf numFmtId="0" fontId="15" fillId="0" borderId="0"/>
    <xf numFmtId="186" fontId="15" fillId="0" borderId="0"/>
    <xf numFmtId="0" fontId="15" fillId="0" borderId="0"/>
    <xf numFmtId="0" fontId="15" fillId="0" borderId="0"/>
    <xf numFmtId="0" fontId="36" fillId="0" borderId="0"/>
    <xf numFmtId="0" fontId="36" fillId="0" borderId="0"/>
    <xf numFmtId="0" fontId="36" fillId="0" borderId="0"/>
    <xf numFmtId="0" fontId="32"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Protection="0">
      <alignment horizontal="right"/>
    </xf>
    <xf numFmtId="3" fontId="63" fillId="0" borderId="4" applyNumberFormat="0" applyFill="0" applyBorder="0" applyAlignment="0" applyProtection="0"/>
    <xf numFmtId="0" fontId="15" fillId="0" borderId="0"/>
    <xf numFmtId="0" fontId="15" fillId="0" borderId="0"/>
    <xf numFmtId="0" fontId="15" fillId="0" borderId="0">
      <alignment horizontal="left" wrapText="1"/>
    </xf>
    <xf numFmtId="0" fontId="36" fillId="0" borderId="0"/>
    <xf numFmtId="0" fontId="36" fillId="0" borderId="0"/>
    <xf numFmtId="187" fontId="36" fillId="0" borderId="0"/>
    <xf numFmtId="0" fontId="36" fillId="0" borderId="0"/>
    <xf numFmtId="0" fontId="36" fillId="0" borderId="0"/>
    <xf numFmtId="188" fontId="36" fillId="0" borderId="0"/>
    <xf numFmtId="0" fontId="36" fillId="0" borderId="0"/>
    <xf numFmtId="0" fontId="36" fillId="0" borderId="0"/>
    <xf numFmtId="0" fontId="36" fillId="0" borderId="0"/>
    <xf numFmtId="187" fontId="36" fillId="0" borderId="0"/>
    <xf numFmtId="0" fontId="36" fillId="0" borderId="0"/>
    <xf numFmtId="0" fontId="36" fillId="0" borderId="0"/>
    <xf numFmtId="0" fontId="15" fillId="0" borderId="0">
      <alignment vertical="top"/>
    </xf>
    <xf numFmtId="0" fontId="36" fillId="0" borderId="0"/>
    <xf numFmtId="0" fontId="12" fillId="0" borderId="0"/>
    <xf numFmtId="0" fontId="36" fillId="0" borderId="0"/>
    <xf numFmtId="0" fontId="36" fillId="0" borderId="0"/>
    <xf numFmtId="0" fontId="36" fillId="0" borderId="0"/>
    <xf numFmtId="0" fontId="36" fillId="0" borderId="0"/>
    <xf numFmtId="0" fontId="15" fillId="0" borderId="0"/>
    <xf numFmtId="0" fontId="36" fillId="0" borderId="0"/>
    <xf numFmtId="0" fontId="64" fillId="0" borderId="0" applyNumberFormat="0" applyFill="0" applyBorder="0" applyProtection="0">
      <alignment vertical="top"/>
    </xf>
    <xf numFmtId="0" fontId="15" fillId="0" borderId="0"/>
    <xf numFmtId="0" fontId="15" fillId="0" borderId="0">
      <alignment vertical="top"/>
    </xf>
    <xf numFmtId="0" fontId="61" fillId="0" borderId="12" applyNumberFormat="0" applyFill="0" applyAlignment="0" applyProtection="0"/>
    <xf numFmtId="0" fontId="65" fillId="0" borderId="13" applyNumberFormat="0" applyFill="0" applyProtection="0">
      <alignment horizontal="center"/>
    </xf>
    <xf numFmtId="0" fontId="65" fillId="0" borderId="0" applyNumberFormat="0" applyFill="0" applyBorder="0" applyProtection="0">
      <alignment horizontal="left"/>
    </xf>
    <xf numFmtId="0" fontId="66" fillId="0" borderId="0" applyNumberFormat="0" applyFill="0" applyBorder="0" applyProtection="0">
      <alignment horizontal="centerContinuous"/>
    </xf>
    <xf numFmtId="0" fontId="15" fillId="0" borderId="0" applyNumberFormat="0" applyFill="0" applyBorder="0" applyAlignment="0" applyProtection="0"/>
    <xf numFmtId="0" fontId="23" fillId="0" borderId="0"/>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23" fillId="0" borderId="0" applyFont="0" applyFill="0" applyBorder="0" applyAlignment="0" applyProtection="0"/>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189" fontId="23" fillId="0" borderId="0" applyFont="0" applyFill="0" applyBorder="0" applyAlignment="0" applyProtection="0"/>
    <xf numFmtId="0" fontId="15" fillId="0" borderId="0"/>
    <xf numFmtId="0" fontId="15" fillId="0" borderId="0"/>
    <xf numFmtId="0" fontId="38" fillId="0" borderId="0"/>
    <xf numFmtId="37" fontId="15" fillId="0" borderId="0" applyFill="0" applyBorder="0" applyAlignment="0" applyProtection="0"/>
    <xf numFmtId="37" fontId="15" fillId="0" borderId="0" applyFill="0" applyBorder="0" applyAlignment="0" applyProtection="0"/>
    <xf numFmtId="9" fontId="67" fillId="0" borderId="0" applyFont="0" applyFill="0" applyBorder="0" applyAlignment="0" applyProtection="0"/>
    <xf numFmtId="0" fontId="15" fillId="0" borderId="0" applyFill="0" applyBorder="0" applyAlignment="0" applyProtection="0"/>
    <xf numFmtId="167"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10" fontId="34" fillId="0" borderId="0" applyFill="0" applyBorder="0" applyAlignment="0" applyProtection="0"/>
    <xf numFmtId="37" fontId="34" fillId="0" borderId="0" applyFill="0" applyBorder="0" applyAlignment="0" applyProtection="0"/>
    <xf numFmtId="37" fontId="34" fillId="8" borderId="0" applyBorder="0" applyAlignment="0" applyProtection="0"/>
    <xf numFmtId="0" fontId="13" fillId="0" borderId="0" applyFill="0" applyBorder="0">
      <alignment vertical="center"/>
    </xf>
    <xf numFmtId="190" fontId="13" fillId="0" borderId="0">
      <alignment horizontal="right" vertical="center"/>
    </xf>
    <xf numFmtId="0" fontId="67" fillId="0" borderId="0" applyFont="0" applyFill="0" applyBorder="0" applyAlignment="0" applyProtection="0"/>
    <xf numFmtId="3" fontId="36" fillId="0" borderId="0"/>
    <xf numFmtId="0" fontId="36" fillId="0" borderId="0" applyBorder="0"/>
    <xf numFmtId="9" fontId="68" fillId="0" borderId="0" applyFont="0" applyFill="0" applyBorder="0" applyAlignment="0" applyProtection="0"/>
    <xf numFmtId="0" fontId="69" fillId="0" borderId="0"/>
    <xf numFmtId="39" fontId="51" fillId="0" borderId="0" applyFont="0" applyFill="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1" fillId="9" borderId="0" applyNumberFormat="0" applyBorder="0" applyAlignment="0" applyProtection="0"/>
    <xf numFmtId="0" fontId="71" fillId="10" borderId="0" applyNumberFormat="0" applyBorder="0" applyAlignment="0" applyProtection="0"/>
    <xf numFmtId="0" fontId="71" fillId="11" borderId="0" applyNumberFormat="0" applyBorder="0" applyAlignment="0" applyProtection="0"/>
    <xf numFmtId="0" fontId="71" fillId="12" borderId="0" applyNumberFormat="0" applyBorder="0" applyAlignment="0" applyProtection="0"/>
    <xf numFmtId="0" fontId="71" fillId="13" borderId="0" applyNumberFormat="0" applyBorder="0" applyAlignment="0" applyProtection="0"/>
    <xf numFmtId="0" fontId="71" fillId="14" borderId="0" applyNumberFormat="0" applyBorder="0" applyAlignment="0" applyProtection="0"/>
    <xf numFmtId="0" fontId="51" fillId="0" borderId="0" applyFont="0" applyFill="0" applyBorder="0" applyAlignment="0" applyProtection="0"/>
    <xf numFmtId="0" fontId="15" fillId="15" borderId="14" applyNumberFormat="0" applyFont="0" applyBorder="0" applyAlignment="0" applyProtection="0">
      <alignment horizontal="left"/>
      <protection locked="0"/>
    </xf>
    <xf numFmtId="0" fontId="15" fillId="15" borderId="14" applyNumberFormat="0" applyFont="0" applyBorder="0" applyAlignment="0" applyProtection="0">
      <alignment horizontal="left"/>
      <protection locked="0"/>
    </xf>
    <xf numFmtId="0" fontId="15" fillId="15" borderId="14" applyNumberFormat="0" applyFont="0" applyBorder="0" applyAlignment="0" applyProtection="0">
      <alignment horizontal="left"/>
      <protection locked="0"/>
    </xf>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6"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0" fillId="19" borderId="0" applyNumberFormat="0" applyBorder="0" applyAlignment="0" applyProtection="0"/>
    <xf numFmtId="0" fontId="71" fillId="16" borderId="0" applyNumberFormat="0" applyBorder="0" applyAlignment="0" applyProtection="0"/>
    <xf numFmtId="0" fontId="71" fillId="17" borderId="0" applyNumberFormat="0" applyBorder="0" applyAlignment="0" applyProtection="0"/>
    <xf numFmtId="0" fontId="71" fillId="18" borderId="0" applyNumberFormat="0" applyBorder="0" applyAlignment="0" applyProtection="0"/>
    <xf numFmtId="0" fontId="71" fillId="12" borderId="0" applyNumberFormat="0" applyBorder="0" applyAlignment="0" applyProtection="0"/>
    <xf numFmtId="0" fontId="71" fillId="16" borderId="0" applyNumberFormat="0" applyBorder="0" applyAlignment="0" applyProtection="0"/>
    <xf numFmtId="0" fontId="71" fillId="19"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20"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2" fillId="23" borderId="0" applyNumberFormat="0" applyBorder="0" applyAlignment="0" applyProtection="0"/>
    <xf numFmtId="0" fontId="73" fillId="20" borderId="0" applyNumberFormat="0" applyBorder="0" applyAlignment="0" applyProtection="0"/>
    <xf numFmtId="0" fontId="73" fillId="17" borderId="0" applyNumberFormat="0" applyBorder="0" applyAlignment="0" applyProtection="0"/>
    <xf numFmtId="0" fontId="73" fillId="18" borderId="0" applyNumberFormat="0" applyBorder="0" applyAlignment="0" applyProtection="0"/>
    <xf numFmtId="0" fontId="73" fillId="21" borderId="0" applyNumberFormat="0" applyBorder="0" applyAlignment="0" applyProtection="0"/>
    <xf numFmtId="0" fontId="73" fillId="22" borderId="0" applyNumberFormat="0" applyBorder="0" applyAlignment="0" applyProtection="0"/>
    <xf numFmtId="0" fontId="73" fillId="23" borderId="0" applyNumberFormat="0" applyBorder="0" applyAlignment="0" applyProtection="0"/>
    <xf numFmtId="14" fontId="74" fillId="0" borderId="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5"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6"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1"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2"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15" fillId="0" borderId="0" applyFont="0" applyFill="0" applyBorder="0" applyAlignment="0" applyProtection="0"/>
    <xf numFmtId="191" fontId="38" fillId="0" borderId="0" applyFont="0" applyFill="0" applyBorder="0" applyAlignment="0" applyProtection="0"/>
    <xf numFmtId="0" fontId="60" fillId="0" borderId="0"/>
    <xf numFmtId="39" fontId="75" fillId="0" borderId="0">
      <alignment horizontal="right" vertical="center"/>
    </xf>
    <xf numFmtId="37" fontId="76" fillId="28" borderId="3" applyBorder="0" applyProtection="0">
      <alignment vertical="center"/>
    </xf>
    <xf numFmtId="0" fontId="77" fillId="0" borderId="0">
      <alignment horizontal="right"/>
    </xf>
    <xf numFmtId="0" fontId="15" fillId="0" borderId="0" applyNumberFormat="0" applyFill="0" applyBorder="0" applyAlignment="0" applyProtection="0"/>
    <xf numFmtId="0" fontId="21" fillId="0" borderId="0" applyNumberFormat="0" applyFill="0" applyBorder="0" applyAlignment="0" applyProtection="0"/>
    <xf numFmtId="0" fontId="78" fillId="0" borderId="15" applyNumberFormat="0" applyFill="0" applyBorder="0" applyAlignment="0" applyProtection="0"/>
    <xf numFmtId="3" fontId="13" fillId="0" borderId="0" applyNumberFormat="0" applyFill="0" applyBorder="0" applyAlignment="0">
      <alignment horizontal="left"/>
    </xf>
    <xf numFmtId="0" fontId="13" fillId="0" borderId="15" applyNumberFormat="0" applyFill="0" applyAlignment="0" applyProtection="0"/>
    <xf numFmtId="0" fontId="38" fillId="0" borderId="0" applyFont="0" applyFill="0" applyBorder="0" applyAlignment="0" applyProtection="0"/>
    <xf numFmtId="0" fontId="38" fillId="0" borderId="0" applyFont="0" applyFill="0" applyBorder="0" applyAlignment="0" applyProtection="0"/>
    <xf numFmtId="10" fontId="79" fillId="0" borderId="0" applyNumberFormat="0" applyFill="0" applyBorder="0" applyAlignment="0" applyProtection="0">
      <alignment horizontal="right"/>
    </xf>
    <xf numFmtId="0" fontId="15" fillId="2" borderId="0"/>
    <xf numFmtId="0" fontId="80" fillId="10" borderId="0" applyNumberFormat="0" applyBorder="0" applyAlignment="0" applyProtection="0"/>
    <xf numFmtId="0" fontId="80" fillId="10" borderId="0" applyNumberFormat="0" applyBorder="0" applyAlignment="0" applyProtection="0"/>
    <xf numFmtId="0" fontId="80" fillId="10" borderId="0" applyNumberFormat="0" applyBorder="0" applyAlignment="0" applyProtection="0"/>
    <xf numFmtId="0" fontId="80" fillId="10" borderId="0" applyNumberFormat="0" applyBorder="0" applyAlignment="0" applyProtection="0"/>
    <xf numFmtId="0" fontId="80" fillId="10" borderId="0" applyNumberFormat="0" applyBorder="0" applyAlignment="0" applyProtection="0"/>
    <xf numFmtId="0" fontId="80" fillId="10" borderId="0" applyNumberFormat="0" applyBorder="0" applyAlignment="0" applyProtection="0"/>
    <xf numFmtId="0" fontId="80" fillId="10" borderId="0" applyNumberFormat="0" applyBorder="0" applyAlignment="0" applyProtection="0"/>
    <xf numFmtId="0" fontId="80" fillId="10" borderId="0" applyNumberFormat="0" applyBorder="0" applyAlignment="0" applyProtection="0"/>
    <xf numFmtId="0" fontId="80" fillId="10" borderId="0" applyNumberFormat="0" applyBorder="0" applyAlignment="0" applyProtection="0"/>
    <xf numFmtId="0" fontId="81" fillId="0" borderId="0" applyNumberFormat="0" applyFill="0" applyBorder="0" applyAlignment="0" applyProtection="0"/>
    <xf numFmtId="0" fontId="82" fillId="0" borderId="0" applyNumberFormat="0" applyFill="0" applyBorder="0" applyAlignment="0" applyProtection="0"/>
    <xf numFmtId="0" fontId="83" fillId="29" borderId="0" applyBorder="0">
      <alignment horizontal="left" vertical="center" indent="1"/>
    </xf>
    <xf numFmtId="0" fontId="84" fillId="0" borderId="0">
      <alignment horizontal="left"/>
    </xf>
    <xf numFmtId="0" fontId="85" fillId="0" borderId="16"/>
    <xf numFmtId="0" fontId="84" fillId="0" borderId="17" applyNumberFormat="0" applyFill="0" applyAlignment="0" applyProtection="0"/>
    <xf numFmtId="0" fontId="15" fillId="0" borderId="0" applyFont="0" applyFill="0" applyBorder="0" applyAlignment="0" applyProtection="0"/>
    <xf numFmtId="0" fontId="86" fillId="0" borderId="0" applyFont="0" applyFill="0" applyBorder="0" applyAlignment="0" applyProtection="0"/>
    <xf numFmtId="0" fontId="23" fillId="0" borderId="0" applyFont="0" applyFill="0" applyBorder="0" applyAlignment="0" applyProtection="0"/>
    <xf numFmtId="0" fontId="87" fillId="0" borderId="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167"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38" fontId="88" fillId="30" borderId="18">
      <alignment horizontal="right"/>
    </xf>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0" fontId="89" fillId="31" borderId="19" applyNumberFormat="0" applyAlignment="0" applyProtection="0"/>
    <xf numFmtId="3" fontId="90" fillId="0" borderId="0" applyNumberFormat="0" applyBorder="0"/>
    <xf numFmtId="1" fontId="91" fillId="0" borderId="0"/>
    <xf numFmtId="167" fontId="90" fillId="32" borderId="0" applyNumberFormat="0" applyAlignment="0"/>
    <xf numFmtId="0" fontId="92" fillId="28" borderId="0" applyNumberFormat="0" applyFont="0" applyAlignment="0">
      <alignment vertical="center"/>
      <protection locked="0"/>
    </xf>
    <xf numFmtId="0" fontId="93" fillId="33" borderId="20" applyNumberFormat="0" applyAlignment="0" applyProtection="0"/>
    <xf numFmtId="0" fontId="93" fillId="33" borderId="20" applyNumberFormat="0" applyAlignment="0" applyProtection="0"/>
    <xf numFmtId="0" fontId="93" fillId="33" borderId="20" applyNumberFormat="0" applyAlignment="0" applyProtection="0"/>
    <xf numFmtId="0" fontId="93" fillId="33" borderId="20" applyNumberFormat="0" applyAlignment="0" applyProtection="0"/>
    <xf numFmtId="0" fontId="93" fillId="33" borderId="20" applyNumberFormat="0" applyAlignment="0" applyProtection="0"/>
    <xf numFmtId="0" fontId="93" fillId="33" borderId="20" applyNumberFormat="0" applyAlignment="0" applyProtection="0"/>
    <xf numFmtId="0" fontId="93" fillId="33" borderId="20" applyNumberFormat="0" applyAlignment="0" applyProtection="0"/>
    <xf numFmtId="0" fontId="93" fillId="33" borderId="20" applyNumberFormat="0" applyAlignment="0" applyProtection="0"/>
    <xf numFmtId="0" fontId="93" fillId="33" borderId="20" applyNumberFormat="0" applyAlignment="0" applyProtection="0"/>
    <xf numFmtId="0" fontId="94" fillId="0" borderId="0">
      <alignment horizontal="left"/>
    </xf>
    <xf numFmtId="0" fontId="95" fillId="0" borderId="0">
      <alignment horizontal="left"/>
    </xf>
    <xf numFmtId="0" fontId="96" fillId="34" borderId="0" applyNumberFormat="0">
      <alignment horizontal="center"/>
    </xf>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3" fontId="23" fillId="0" borderId="0">
      <alignment horizontal="right"/>
    </xf>
    <xf numFmtId="0" fontId="23" fillId="0" borderId="0">
      <alignment horizontal="right"/>
    </xf>
    <xf numFmtId="4" fontId="23" fillId="0" borderId="0">
      <alignment horizontal="right"/>
    </xf>
    <xf numFmtId="0" fontId="98" fillId="0" borderId="0" applyFont="0" applyFill="0" applyBorder="0" applyAlignment="0" applyProtection="0">
      <alignment vertical="center"/>
    </xf>
    <xf numFmtId="0" fontId="15" fillId="0" borderId="0" applyFont="0" applyFill="0" applyBorder="0" applyAlignment="0" applyProtection="0"/>
    <xf numFmtId="38" fontId="15" fillId="0" borderId="0">
      <alignment horizontal="center"/>
      <protection locked="0"/>
    </xf>
    <xf numFmtId="43" fontId="70"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23" fillId="0" borderId="0" applyFont="0" applyFill="0" applyBorder="0" applyAlignment="0" applyProtection="0"/>
    <xf numFmtId="43" fontId="99"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43" fontId="99" fillId="0" borderId="0" applyFont="0" applyFill="0" applyBorder="0" applyAlignment="0" applyProtection="0"/>
    <xf numFmtId="43" fontId="100" fillId="0" borderId="0" applyFont="0" applyFill="0" applyBorder="0" applyAlignment="0" applyProtection="0"/>
    <xf numFmtId="0" fontId="15" fillId="0" borderId="0" applyFont="0" applyFill="0" applyBorder="0" applyAlignment="0" applyProtection="0"/>
    <xf numFmtId="43" fontId="100"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00" fillId="0" borderId="0" applyFont="0" applyFill="0" applyBorder="0" applyAlignment="0" applyProtection="0"/>
    <xf numFmtId="0" fontId="15" fillId="0" borderId="0" applyFont="0" applyFill="0" applyBorder="0" applyAlignment="0" applyProtection="0"/>
    <xf numFmtId="43" fontId="100"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applyFont="0" applyFill="0" applyBorder="0" applyAlignment="0" applyProtection="0"/>
    <xf numFmtId="43" fontId="100" fillId="0" borderId="0" applyFont="0" applyFill="0" applyBorder="0" applyAlignment="0" applyProtection="0"/>
    <xf numFmtId="0" fontId="15"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5" fillId="0" borderId="0" applyFont="0" applyFill="0" applyBorder="0" applyAlignment="0" applyProtection="0"/>
    <xf numFmtId="43" fontId="100" fillId="0" borderId="0" applyFont="0" applyFill="0" applyBorder="0" applyAlignment="0" applyProtection="0"/>
    <xf numFmtId="0" fontId="38" fillId="0" borderId="0" applyFont="0" applyFill="0" applyBorder="0" applyAlignment="0" applyProtection="0"/>
    <xf numFmtId="43" fontId="100"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43" fontId="100" fillId="0" borderId="0" applyFont="0" applyFill="0" applyBorder="0" applyAlignment="0" applyProtection="0"/>
    <xf numFmtId="0" fontId="38" fillId="0" borderId="0" applyFont="0" applyFill="0" applyBorder="0" applyAlignment="0" applyProtection="0"/>
    <xf numFmtId="43" fontId="100"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00"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3" fontId="18" fillId="0" borderId="0" applyFont="0" applyFill="0" applyBorder="0" applyAlignment="0" applyProtection="0"/>
    <xf numFmtId="3" fontId="101" fillId="0" borderId="0">
      <protection locked="0"/>
    </xf>
    <xf numFmtId="3" fontId="18" fillId="0" borderId="0" applyFont="0" applyFill="0" applyBorder="0" applyAlignment="0" applyProtection="0"/>
    <xf numFmtId="3" fontId="101" fillId="0" borderId="0">
      <protection locked="0"/>
    </xf>
    <xf numFmtId="3" fontId="18" fillId="0" borderId="0" applyFont="0" applyFill="0" applyBorder="0" applyAlignment="0" applyProtection="0"/>
    <xf numFmtId="3" fontId="101" fillId="0" borderId="0">
      <protection locked="0"/>
    </xf>
    <xf numFmtId="3" fontId="101" fillId="0" borderId="0">
      <protection locked="0"/>
    </xf>
    <xf numFmtId="3" fontId="101" fillId="0" borderId="0">
      <protection locked="0"/>
    </xf>
    <xf numFmtId="3" fontId="18" fillId="0" borderId="0" applyFont="0" applyFill="0" applyBorder="0" applyAlignment="0" applyProtection="0"/>
    <xf numFmtId="3" fontId="101" fillId="0" borderId="0">
      <protection locked="0"/>
    </xf>
    <xf numFmtId="3" fontId="18" fillId="0" borderId="0" applyFont="0" applyFill="0" applyBorder="0" applyAlignment="0" applyProtection="0"/>
    <xf numFmtId="3" fontId="101" fillId="0" borderId="0">
      <protection locked="0"/>
    </xf>
    <xf numFmtId="3" fontId="101" fillId="0" borderId="0">
      <protection locked="0"/>
    </xf>
    <xf numFmtId="3" fontId="101" fillId="0" borderId="0">
      <protection locked="0"/>
    </xf>
    <xf numFmtId="3" fontId="101" fillId="0" borderId="0">
      <protection locked="0"/>
    </xf>
    <xf numFmtId="3" fontId="101" fillId="0" borderId="0">
      <protection locked="0"/>
    </xf>
    <xf numFmtId="3" fontId="102" fillId="0" borderId="0" applyFont="0" applyFill="0" applyBorder="0" applyAlignment="0" applyProtection="0"/>
    <xf numFmtId="3" fontId="18" fillId="0" borderId="0" applyFont="0" applyFill="0" applyBorder="0" applyAlignment="0" applyProtection="0"/>
    <xf numFmtId="3" fontId="102"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3" fontId="102" fillId="0" borderId="0" applyFont="0" applyFill="0" applyBorder="0" applyAlignment="0" applyProtection="0"/>
    <xf numFmtId="3" fontId="102" fillId="0" borderId="0" applyFont="0" applyFill="0" applyBorder="0" applyAlignment="0" applyProtection="0"/>
    <xf numFmtId="3" fontId="18" fillId="0" borderId="0" applyFont="0" applyFill="0" applyBorder="0" applyAlignment="0" applyProtection="0"/>
    <xf numFmtId="3" fontId="18" fillId="0" borderId="0" applyFont="0" applyFill="0" applyBorder="0" applyAlignment="0" applyProtection="0"/>
    <xf numFmtId="4" fontId="103" fillId="0" borderId="0">
      <alignment vertical="center"/>
    </xf>
    <xf numFmtId="4" fontId="16" fillId="0" borderId="0"/>
    <xf numFmtId="0" fontId="104" fillId="0" borderId="0"/>
    <xf numFmtId="0" fontId="23" fillId="0" borderId="0">
      <alignment horizontal="right"/>
    </xf>
    <xf numFmtId="0" fontId="23" fillId="0" borderId="0">
      <alignment horizontal="right"/>
    </xf>
    <xf numFmtId="0" fontId="23" fillId="0" borderId="0">
      <alignment horizontal="right"/>
    </xf>
    <xf numFmtId="0" fontId="15" fillId="0" borderId="0" applyFont="0" applyFill="0" applyBorder="0" applyAlignment="0" applyProtection="0"/>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8" fontId="105" fillId="0" borderId="21">
      <protection locked="0"/>
    </xf>
    <xf numFmtId="44" fontId="15" fillId="0" borderId="0" applyFont="0" applyFill="0" applyBorder="0" applyAlignment="0" applyProtection="0"/>
    <xf numFmtId="44" fontId="70" fillId="0" borderId="0" applyFont="0" applyFill="0" applyBorder="0" applyAlignment="0" applyProtection="0"/>
    <xf numFmtId="44" fontId="15"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06" fillId="0" borderId="0" applyFont="0" applyFill="0" applyBorder="0" applyAlignment="0" applyProtection="0"/>
    <xf numFmtId="44" fontId="21" fillId="0" borderId="0" applyFont="0" applyFill="0" applyBorder="0" applyAlignment="0" applyProtection="0"/>
    <xf numFmtId="44" fontId="23" fillId="0" borderId="0" applyFont="0" applyFill="0" applyBorder="0" applyAlignment="0" applyProtection="0"/>
    <xf numFmtId="44" fontId="99" fillId="0" borderId="0" applyFont="0" applyFill="0" applyBorder="0" applyAlignment="0" applyProtection="0"/>
    <xf numFmtId="44" fontId="11"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07" fillId="0" borderId="0" applyFont="0" applyFill="0" applyBorder="0" applyAlignment="0" applyProtection="0"/>
    <xf numFmtId="44" fontId="108" fillId="0" borderId="0" applyFont="0" applyFill="0" applyBorder="0" applyAlignment="0" applyProtection="0"/>
    <xf numFmtId="44" fontId="15" fillId="0" borderId="0" applyFont="0" applyFill="0" applyBorder="0" applyAlignment="0" applyProtection="0"/>
    <xf numFmtId="44" fontId="108" fillId="0" borderId="0" applyFont="0" applyFill="0" applyBorder="0" applyAlignment="0" applyProtection="0"/>
    <xf numFmtId="0" fontId="11" fillId="0" borderId="0" applyFont="0" applyFill="0" applyBorder="0" applyAlignment="0" applyProtection="0"/>
    <xf numFmtId="44" fontId="108"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08" fillId="0" borderId="0" applyFont="0" applyFill="0" applyBorder="0" applyAlignment="0" applyProtection="0"/>
    <xf numFmtId="0" fontId="11" fillId="0" borderId="0" applyFont="0" applyFill="0" applyBorder="0" applyAlignment="0" applyProtection="0"/>
    <xf numFmtId="44" fontId="108" fillId="0" borderId="0" applyFont="0" applyFill="0" applyBorder="0" applyAlignment="0" applyProtection="0"/>
    <xf numFmtId="0" fontId="11" fillId="0" borderId="0" applyFont="0" applyFill="0" applyBorder="0" applyAlignment="0" applyProtection="0"/>
    <xf numFmtId="44" fontId="108"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08"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44" fontId="108"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1"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00" fillId="0" borderId="0" applyFont="0" applyFill="0" applyBorder="0" applyAlignment="0" applyProtection="0"/>
    <xf numFmtId="0" fontId="15" fillId="0" borderId="0" applyFont="0" applyFill="0" applyBorder="0" applyAlignment="0" applyProtection="0"/>
    <xf numFmtId="44" fontId="100" fillId="0" borderId="0" applyFont="0" applyFill="0" applyBorder="0" applyAlignment="0" applyProtection="0"/>
    <xf numFmtId="44" fontId="100" fillId="0" borderId="0" applyFont="0" applyFill="0" applyBorder="0" applyAlignment="0" applyProtection="0"/>
    <xf numFmtId="44" fontId="100" fillId="0" borderId="0" applyFont="0" applyFill="0" applyBorder="0" applyAlignment="0" applyProtection="0"/>
    <xf numFmtId="0" fontId="15" fillId="0" borderId="0" applyFont="0" applyFill="0" applyBorder="0" applyAlignment="0" applyProtection="0"/>
    <xf numFmtId="44" fontId="70" fillId="0" borderId="0" applyFont="0" applyFill="0" applyBorder="0" applyAlignment="0" applyProtection="0"/>
    <xf numFmtId="44" fontId="100"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5" fillId="0" borderId="0" applyFont="0" applyFill="0" applyBorder="0" applyAlignment="0" applyProtection="0"/>
    <xf numFmtId="44" fontId="70" fillId="0" borderId="0" applyFont="0" applyFill="0" applyBorder="0" applyAlignment="0" applyProtection="0"/>
    <xf numFmtId="0" fontId="11" fillId="0" borderId="0" applyFont="0" applyFill="0" applyBorder="0" applyAlignment="0" applyProtection="0"/>
    <xf numFmtId="44" fontId="7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70" fillId="0" borderId="0" applyFont="0" applyFill="0" applyBorder="0" applyAlignment="0" applyProtection="0"/>
    <xf numFmtId="0" fontId="11" fillId="0" borderId="0" applyFont="0" applyFill="0" applyBorder="0" applyAlignment="0" applyProtection="0"/>
    <xf numFmtId="44" fontId="70" fillId="0" borderId="0" applyFont="0" applyFill="0" applyBorder="0" applyAlignment="0" applyProtection="0"/>
    <xf numFmtId="0" fontId="11" fillId="0" borderId="0" applyFont="0" applyFill="0" applyBorder="0" applyAlignment="0" applyProtection="0"/>
    <xf numFmtId="44" fontId="7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7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44" fontId="70"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44" fontId="15"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5"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1"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15"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44" fontId="70" fillId="0" borderId="0" applyFont="0" applyFill="0" applyBorder="0" applyAlignment="0" applyProtection="0"/>
    <xf numFmtId="5" fontId="18" fillId="0" borderId="0" applyFont="0" applyFill="0" applyBorder="0" applyAlignment="0" applyProtection="0"/>
    <xf numFmtId="0" fontId="101" fillId="0" borderId="0">
      <protection locked="0"/>
    </xf>
    <xf numFmtId="5" fontId="18" fillId="0" borderId="0" applyFont="0" applyFill="0" applyBorder="0" applyAlignment="0" applyProtection="0"/>
    <xf numFmtId="5" fontId="15" fillId="0" borderId="0" applyFont="0" applyFill="0" applyBorder="0" applyAlignment="0" applyProtection="0"/>
    <xf numFmtId="5" fontId="18" fillId="0" borderId="0" applyFont="0" applyFill="0" applyBorder="0" applyAlignment="0" applyProtection="0"/>
    <xf numFmtId="5" fontId="15" fillId="0" borderId="0" applyFont="0" applyFill="0" applyBorder="0" applyAlignment="0" applyProtection="0"/>
    <xf numFmtId="5" fontId="15" fillId="0" borderId="0" applyFont="0" applyFill="0" applyBorder="0" applyAlignment="0" applyProtection="0"/>
    <xf numFmtId="5" fontId="15" fillId="0" borderId="0" applyFont="0" applyFill="0" applyBorder="0" applyAlignment="0" applyProtection="0"/>
    <xf numFmtId="5" fontId="18" fillId="0" borderId="0" applyFont="0" applyFill="0" applyBorder="0" applyAlignment="0" applyProtection="0"/>
    <xf numFmtId="5" fontId="15" fillId="0" borderId="0" applyFont="0" applyFill="0" applyBorder="0" applyAlignment="0" applyProtection="0"/>
    <xf numFmtId="5" fontId="18" fillId="0" borderId="0" applyFont="0" applyFill="0" applyBorder="0" applyAlignment="0" applyProtection="0"/>
    <xf numFmtId="5" fontId="15" fillId="0" borderId="0" applyFont="0" applyFill="0" applyBorder="0" applyAlignment="0" applyProtection="0"/>
    <xf numFmtId="5" fontId="15" fillId="0" borderId="0" applyFont="0" applyFill="0" applyBorder="0" applyAlignment="0" applyProtection="0"/>
    <xf numFmtId="5" fontId="15" fillId="0" borderId="0" applyFont="0" applyFill="0" applyBorder="0" applyAlignment="0" applyProtection="0"/>
    <xf numFmtId="5" fontId="15" fillId="0" borderId="0" applyFont="0" applyFill="0" applyBorder="0" applyAlignment="0" applyProtection="0"/>
    <xf numFmtId="5" fontId="15" fillId="0" borderId="0" applyFont="0" applyFill="0" applyBorder="0" applyAlignment="0" applyProtection="0"/>
    <xf numFmtId="0" fontId="102" fillId="0" borderId="0" applyFont="0" applyFill="0" applyBorder="0" applyAlignment="0" applyProtection="0"/>
    <xf numFmtId="5" fontId="18" fillId="0" borderId="0" applyFont="0" applyFill="0" applyBorder="0" applyAlignment="0" applyProtection="0"/>
    <xf numFmtId="0" fontId="102" fillId="0" borderId="0" applyFont="0" applyFill="0" applyBorder="0" applyAlignment="0" applyProtection="0"/>
    <xf numFmtId="5" fontId="18" fillId="0" borderId="0" applyFont="0" applyFill="0" applyBorder="0" applyAlignment="0" applyProtection="0"/>
    <xf numFmtId="5" fontId="18" fillId="0" borderId="0" applyFont="0" applyFill="0" applyBorder="0" applyAlignment="0" applyProtection="0"/>
    <xf numFmtId="5" fontId="18" fillId="0" borderId="0" applyFont="0" applyFill="0" applyBorder="0" applyAlignment="0" applyProtection="0"/>
    <xf numFmtId="0" fontId="102" fillId="0" borderId="0" applyFont="0" applyFill="0" applyBorder="0" applyAlignment="0" applyProtection="0"/>
    <xf numFmtId="0" fontId="102" fillId="0" borderId="0" applyFont="0" applyFill="0" applyBorder="0" applyAlignment="0" applyProtection="0"/>
    <xf numFmtId="5" fontId="18" fillId="0" borderId="0" applyFont="0" applyFill="0" applyBorder="0" applyAlignment="0" applyProtection="0"/>
    <xf numFmtId="5" fontId="18" fillId="0" borderId="0" applyFont="0" applyFill="0" applyBorder="0" applyAlignment="0" applyProtection="0"/>
    <xf numFmtId="0" fontId="69" fillId="0" borderId="0" applyFill="0" applyBorder="0" applyProtection="0">
      <alignment horizontal="right"/>
    </xf>
    <xf numFmtId="39" fontId="74" fillId="0" borderId="0">
      <alignment horizontal="right"/>
    </xf>
    <xf numFmtId="0" fontId="109" fillId="0" borderId="0" applyNumberFormat="0" applyBorder="0" applyAlignment="0" applyProtection="0"/>
    <xf numFmtId="0" fontId="23" fillId="0" borderId="0" applyFont="0" applyFill="0" applyBorder="0" applyAlignment="0" applyProtection="0"/>
    <xf numFmtId="38" fontId="110" fillId="15" borderId="18">
      <protection locked="0"/>
    </xf>
    <xf numFmtId="0" fontId="15" fillId="2" borderId="22" applyFont="0" applyFill="0" applyBorder="0"/>
    <xf numFmtId="14" fontId="18" fillId="0" borderId="0" applyFont="0" applyFill="0" applyBorder="0" applyAlignment="0" applyProtection="0"/>
    <xf numFmtId="0" fontId="101" fillId="0" borderId="0">
      <protection locked="0"/>
    </xf>
    <xf numFmtId="14" fontId="18" fillId="0" borderId="0" applyFont="0" applyFill="0" applyBorder="0" applyAlignment="0" applyProtection="0"/>
    <xf numFmtId="191" fontId="15" fillId="0" borderId="0" applyFont="0" applyFill="0" applyBorder="0" applyAlignment="0" applyProtection="0"/>
    <xf numFmtId="14" fontId="18"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4" fontId="18" fillId="0" borderId="0" applyFont="0" applyFill="0" applyBorder="0" applyAlignment="0" applyProtection="0"/>
    <xf numFmtId="191" fontId="15" fillId="0" borderId="0" applyFont="0" applyFill="0" applyBorder="0" applyAlignment="0" applyProtection="0"/>
    <xf numFmtId="14" fontId="18"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0" fontId="102" fillId="0" borderId="0" applyFont="0" applyFill="0" applyBorder="0" applyAlignment="0" applyProtection="0"/>
    <xf numFmtId="14" fontId="18" fillId="0" borderId="0" applyFont="0" applyFill="0" applyBorder="0" applyAlignment="0" applyProtection="0"/>
    <xf numFmtId="0" fontId="102" fillId="0" borderId="0" applyFont="0" applyFill="0" applyBorder="0" applyAlignment="0" applyProtection="0"/>
    <xf numFmtId="14" fontId="18" fillId="0" borderId="0" applyFont="0" applyFill="0" applyBorder="0" applyAlignment="0" applyProtection="0"/>
    <xf numFmtId="14" fontId="18" fillId="0" borderId="0" applyFont="0" applyFill="0" applyBorder="0" applyAlignment="0" applyProtection="0"/>
    <xf numFmtId="14" fontId="18" fillId="0" borderId="0" applyFont="0" applyFill="0" applyBorder="0" applyAlignment="0" applyProtection="0"/>
    <xf numFmtId="0" fontId="102" fillId="0" borderId="0" applyFont="0" applyFill="0" applyBorder="0" applyAlignment="0" applyProtection="0"/>
    <xf numFmtId="0" fontId="102" fillId="0" borderId="0" applyFont="0" applyFill="0" applyBorder="0" applyAlignment="0" applyProtection="0"/>
    <xf numFmtId="14" fontId="18" fillId="0" borderId="0" applyFont="0" applyFill="0" applyBorder="0" applyAlignment="0" applyProtection="0"/>
    <xf numFmtId="14" fontId="18" fillId="0" borderId="0" applyFont="0" applyFill="0" applyBorder="0" applyAlignment="0" applyProtection="0"/>
    <xf numFmtId="14" fontId="13" fillId="0" borderId="0" applyFont="0" applyFill="0" applyBorder="0" applyAlignment="0" applyProtection="0"/>
    <xf numFmtId="14" fontId="32" fillId="0" borderId="0" applyFill="0" applyBorder="0" applyAlignment="0"/>
    <xf numFmtId="0" fontId="15" fillId="0" borderId="0" applyFont="0" applyFill="0" applyBorder="0" applyAlignment="0" applyProtection="0"/>
    <xf numFmtId="0" fontId="15" fillId="0" borderId="0" applyFont="0" applyFill="0" applyBorder="0" applyAlignment="0" applyProtection="0"/>
    <xf numFmtId="0" fontId="12" fillId="0" borderId="0" applyFill="0" applyProtection="0">
      <alignment vertical="center"/>
    </xf>
    <xf numFmtId="0" fontId="111" fillId="0" borderId="23" applyFont="0" applyFill="0" applyBorder="0" applyProtection="0">
      <alignment horizontal="right"/>
    </xf>
    <xf numFmtId="2" fontId="88" fillId="35" borderId="0">
      <alignment horizontal="left"/>
      <protection hidden="1"/>
    </xf>
    <xf numFmtId="0" fontId="15" fillId="0" borderId="0" applyFont="0" applyFill="0" applyBorder="0" applyAlignment="0" applyProtection="0"/>
    <xf numFmtId="0" fontId="15" fillId="0" borderId="0" applyFont="0" applyFill="0" applyBorder="0" applyAlignment="0" applyProtection="0"/>
    <xf numFmtId="0" fontId="67" fillId="0" borderId="0"/>
    <xf numFmtId="0" fontId="112" fillId="0" borderId="17" applyNumberFormat="0" applyFont="0" applyAlignment="0" applyProtection="0">
      <protection locked="0"/>
    </xf>
    <xf numFmtId="42" fontId="113" fillId="0" borderId="0" applyFill="0" applyBorder="0" applyAlignment="0" applyProtection="0"/>
    <xf numFmtId="0" fontId="111" fillId="0" borderId="0"/>
    <xf numFmtId="0" fontId="15" fillId="0" borderId="0" applyFill="0" applyBorder="0" applyProtection="0">
      <alignment horizontal="right"/>
    </xf>
    <xf numFmtId="0" fontId="15" fillId="0" borderId="0" applyFill="0" applyBorder="0" applyProtection="0">
      <alignment horizontal="right"/>
    </xf>
    <xf numFmtId="0" fontId="15" fillId="0" borderId="0" applyFill="0" applyBorder="0" applyProtection="0">
      <alignment horizontal="right"/>
    </xf>
    <xf numFmtId="0" fontId="29" fillId="0" borderId="0" applyFill="0" applyBorder="0" applyProtection="0">
      <alignment horizontal="right"/>
    </xf>
    <xf numFmtId="0" fontId="29" fillId="0" borderId="0" applyFill="0" applyBorder="0" applyProtection="0">
      <alignment horizontal="right"/>
    </xf>
    <xf numFmtId="0" fontId="29" fillId="0" borderId="0" applyFill="0" applyBorder="0" applyProtection="0">
      <alignment horizontal="right"/>
    </xf>
    <xf numFmtId="0" fontId="15" fillId="0" borderId="0" applyFill="0" applyBorder="0" applyProtection="0">
      <alignment horizontal="right"/>
    </xf>
    <xf numFmtId="0" fontId="29" fillId="0" borderId="0" applyFill="0" applyBorder="0" applyProtection="0">
      <alignment horizontal="right"/>
    </xf>
    <xf numFmtId="0" fontId="15" fillId="0" borderId="0" applyFill="0" applyBorder="0" applyProtection="0">
      <alignment horizontal="right"/>
    </xf>
    <xf numFmtId="0" fontId="29" fillId="0" borderId="0" applyFill="0" applyBorder="0" applyProtection="0">
      <alignment horizontal="right"/>
    </xf>
    <xf numFmtId="0" fontId="15" fillId="0" borderId="0" applyFill="0" applyBorder="0" applyAlignment="0" applyProtection="0"/>
    <xf numFmtId="9" fontId="15" fillId="0" borderId="0" applyFill="0" applyBorder="0" applyProtection="0">
      <alignment horizontal="right"/>
    </xf>
    <xf numFmtId="167" fontId="15" fillId="0" borderId="0" applyFill="0" applyBorder="0" applyProtection="0">
      <alignment horizontal="right"/>
    </xf>
    <xf numFmtId="10" fontId="15" fillId="0" borderId="0" applyFill="0" applyBorder="0" applyProtection="0">
      <alignment horizontal="right"/>
    </xf>
    <xf numFmtId="0" fontId="15" fillId="0" borderId="0" applyFill="0" applyBorder="0" applyProtection="0">
      <alignment horizontal="right"/>
    </xf>
    <xf numFmtId="0" fontId="114" fillId="36" borderId="24" applyNumberForma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alignment horizontal="left" wrapText="1"/>
    </xf>
    <xf numFmtId="0" fontId="15" fillId="0" borderId="0" applyFont="0" applyFill="0" applyBorder="0" applyAlignment="0" applyProtection="0">
      <alignment horizontal="left" wrapText="1"/>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25" applyNumberFormat="0" applyFont="0" applyFill="0" applyAlignment="0" applyProtection="0"/>
    <xf numFmtId="0" fontId="15" fillId="0" borderId="25" applyNumberFormat="0" applyFont="0" applyFill="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5" fillId="0" borderId="0"/>
    <xf numFmtId="0" fontId="15" fillId="0" borderId="0"/>
    <xf numFmtId="43" fontId="15" fillId="0" borderId="0" applyBorder="0"/>
    <xf numFmtId="43" fontId="15" fillId="0" borderId="0" applyBorder="0"/>
    <xf numFmtId="41" fontId="15" fillId="0" borderId="0" applyBorder="0"/>
    <xf numFmtId="41" fontId="15" fillId="0" borderId="0" applyBorder="0"/>
    <xf numFmtId="44" fontId="15" fillId="0" borderId="0" applyBorder="0"/>
    <xf numFmtId="44" fontId="15" fillId="0" borderId="0" applyBorder="0"/>
    <xf numFmtId="42" fontId="15" fillId="0" borderId="0" applyBorder="0"/>
    <xf numFmtId="42" fontId="15" fillId="0" borderId="0" applyBorder="0"/>
    <xf numFmtId="0" fontId="116" fillId="0" borderId="0" applyNumberFormat="0" applyBorder="0"/>
    <xf numFmtId="0" fontId="117" fillId="0" borderId="0" applyNumberFormat="0" applyBorder="0"/>
    <xf numFmtId="9" fontId="15" fillId="0" borderId="0" applyBorder="0"/>
    <xf numFmtId="9" fontId="15" fillId="0" borderId="0" applyBorder="0"/>
    <xf numFmtId="0" fontId="116" fillId="0" borderId="0" applyNumberFormat="0" applyBorder="0"/>
    <xf numFmtId="0" fontId="117" fillId="0" borderId="0" applyNumberFormat="0" applyBorder="0"/>
    <xf numFmtId="9" fontId="15" fillId="0" borderId="0" applyBorder="0"/>
    <xf numFmtId="9" fontId="15" fillId="0" borderId="0" applyBorder="0"/>
    <xf numFmtId="0" fontId="116" fillId="0" borderId="0" applyNumberFormat="0" applyBorder="0"/>
    <xf numFmtId="0" fontId="117" fillId="0" borderId="0" applyNumberFormat="0" applyBorder="0"/>
    <xf numFmtId="9" fontId="15" fillId="0" borderId="0" applyBorder="0"/>
    <xf numFmtId="9" fontId="15" fillId="0" borderId="0" applyBorder="0"/>
    <xf numFmtId="0" fontId="23" fillId="0" borderId="0" applyNumberFormat="0" applyFill="0" applyBorder="0" applyAlignment="0" applyProtection="0"/>
    <xf numFmtId="167" fontId="74" fillId="0" borderId="0" applyBorder="0"/>
    <xf numFmtId="0" fontId="118" fillId="0" borderId="0" applyProtection="0"/>
    <xf numFmtId="0" fontId="15" fillId="0" borderId="0">
      <protection locked="0"/>
    </xf>
    <xf numFmtId="0" fontId="15" fillId="0" borderId="0">
      <protection locked="0"/>
    </xf>
    <xf numFmtId="0" fontId="13" fillId="0" borderId="0" applyProtection="0"/>
    <xf numFmtId="0" fontId="15" fillId="0" borderId="0">
      <protection locked="0"/>
    </xf>
    <xf numFmtId="0" fontId="15" fillId="0" borderId="0">
      <protection locked="0"/>
    </xf>
    <xf numFmtId="0" fontId="119" fillId="0" borderId="0" applyProtection="0"/>
    <xf numFmtId="0" fontId="15" fillId="0" borderId="0">
      <protection locked="0"/>
    </xf>
    <xf numFmtId="0" fontId="15" fillId="0" borderId="0">
      <protection locked="0"/>
    </xf>
    <xf numFmtId="0" fontId="23" fillId="0" borderId="0" applyProtection="0"/>
    <xf numFmtId="0" fontId="15" fillId="0" borderId="0">
      <protection locked="0"/>
    </xf>
    <xf numFmtId="0" fontId="15" fillId="0" borderId="0">
      <protection locked="0"/>
    </xf>
    <xf numFmtId="0" fontId="120" fillId="0" borderId="0" applyProtection="0"/>
    <xf numFmtId="0" fontId="15" fillId="0" borderId="0">
      <protection locked="0"/>
    </xf>
    <xf numFmtId="0" fontId="15" fillId="0" borderId="0">
      <protection locked="0"/>
    </xf>
    <xf numFmtId="0" fontId="18" fillId="0" borderId="0" applyProtection="0"/>
    <xf numFmtId="0" fontId="15" fillId="0" borderId="0">
      <protection locked="0"/>
    </xf>
    <xf numFmtId="0" fontId="15" fillId="0" borderId="0">
      <protection locked="0"/>
    </xf>
    <xf numFmtId="0" fontId="121" fillId="0" borderId="0" applyProtection="0"/>
    <xf numFmtId="0" fontId="15" fillId="0" borderId="0">
      <protection locked="0"/>
    </xf>
    <xf numFmtId="0" fontId="15" fillId="0" borderId="0">
      <protection locked="0"/>
    </xf>
    <xf numFmtId="0" fontId="15" fillId="0" borderId="0" applyFont="0" applyFill="0" applyBorder="0" applyAlignment="0" applyProtection="0">
      <alignment vertical="top"/>
    </xf>
    <xf numFmtId="0" fontId="122" fillId="0" borderId="26" applyBorder="0" applyProtection="0">
      <alignment horizontal="left"/>
    </xf>
    <xf numFmtId="2" fontId="18" fillId="0" borderId="0" applyFont="0" applyFill="0" applyBorder="0" applyAlignment="0" applyProtection="0"/>
    <xf numFmtId="0" fontId="13" fillId="0" borderId="0" applyFont="0" applyFill="0" applyBorder="0" applyProtection="0"/>
    <xf numFmtId="0" fontId="101" fillId="0" borderId="0">
      <protection locked="0"/>
    </xf>
    <xf numFmtId="2" fontId="18" fillId="0" borderId="0" applyFont="0" applyFill="0" applyBorder="0" applyAlignment="0" applyProtection="0"/>
    <xf numFmtId="0" fontId="15" fillId="0" borderId="0" applyFont="0" applyFill="0" applyBorder="0" applyAlignment="0" applyProtection="0"/>
    <xf numFmtId="2" fontId="18"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 fontId="18" fillId="0" borderId="0" applyFont="0" applyFill="0" applyBorder="0" applyAlignment="0" applyProtection="0"/>
    <xf numFmtId="0" fontId="15" fillId="0" borderId="0" applyFont="0" applyFill="0" applyBorder="0" applyAlignment="0" applyProtection="0"/>
    <xf numFmtId="2" fontId="18"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 fontId="102" fillId="0" borderId="0" applyFont="0" applyFill="0" applyBorder="0" applyAlignment="0" applyProtection="0"/>
    <xf numFmtId="2" fontId="18" fillId="0" borderId="0" applyFont="0" applyFill="0" applyBorder="0" applyAlignment="0" applyProtection="0"/>
    <xf numFmtId="2" fontId="102" fillId="0" borderId="0" applyFont="0" applyFill="0" applyBorder="0" applyAlignment="0" applyProtection="0"/>
    <xf numFmtId="2" fontId="18" fillId="0" borderId="0" applyFont="0" applyFill="0" applyBorder="0" applyAlignment="0" applyProtection="0"/>
    <xf numFmtId="2" fontId="18" fillId="0" borderId="0" applyFont="0" applyFill="0" applyBorder="0" applyAlignment="0" applyProtection="0"/>
    <xf numFmtId="2" fontId="18" fillId="0" borderId="0" applyFont="0" applyFill="0" applyBorder="0" applyAlignment="0" applyProtection="0"/>
    <xf numFmtId="2" fontId="102" fillId="0" borderId="0" applyFont="0" applyFill="0" applyBorder="0" applyAlignment="0" applyProtection="0"/>
    <xf numFmtId="2" fontId="102" fillId="0" borderId="0" applyFont="0" applyFill="0" applyBorder="0" applyAlignment="0" applyProtection="0"/>
    <xf numFmtId="2" fontId="18" fillId="0" borderId="0" applyFont="0" applyFill="0" applyBorder="0" applyAlignment="0" applyProtection="0"/>
    <xf numFmtId="2" fontId="18" fillId="0" borderId="0" applyFont="0" applyFill="0" applyBorder="0" applyAlignment="0" applyProtection="0"/>
    <xf numFmtId="0" fontId="123" fillId="37" borderId="19"/>
    <xf numFmtId="0" fontId="124" fillId="0" borderId="0"/>
    <xf numFmtId="0" fontId="125" fillId="11" borderId="0" applyNumberFormat="0" applyBorder="0" applyAlignment="0" applyProtection="0"/>
    <xf numFmtId="0" fontId="125" fillId="11" borderId="0" applyNumberFormat="0" applyBorder="0" applyAlignment="0" applyProtection="0"/>
    <xf numFmtId="0" fontId="125" fillId="11" borderId="0" applyNumberFormat="0" applyBorder="0" applyAlignment="0" applyProtection="0"/>
    <xf numFmtId="0" fontId="125" fillId="11" borderId="0" applyNumberFormat="0" applyBorder="0" applyAlignment="0" applyProtection="0"/>
    <xf numFmtId="0" fontId="125" fillId="11" borderId="0" applyNumberFormat="0" applyBorder="0" applyAlignment="0" applyProtection="0"/>
    <xf numFmtId="0" fontId="125" fillId="11" borderId="0" applyNumberFormat="0" applyBorder="0" applyAlignment="0" applyProtection="0"/>
    <xf numFmtId="0" fontId="125" fillId="11" borderId="0" applyNumberFormat="0" applyBorder="0" applyAlignment="0" applyProtection="0"/>
    <xf numFmtId="0" fontId="125" fillId="11" borderId="0" applyNumberFormat="0" applyBorder="0" applyAlignment="0" applyProtection="0"/>
    <xf numFmtId="0" fontId="125" fillId="11" borderId="0" applyNumberFormat="0" applyBorder="0" applyAlignment="0" applyProtection="0"/>
    <xf numFmtId="0" fontId="126" fillId="0" borderId="0">
      <alignment horizontal="left" indent="2"/>
    </xf>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8" fontId="13" fillId="2" borderId="0" applyNumberFormat="0" applyBorder="0" applyAlignment="0" applyProtection="0"/>
    <xf numFmtId="37" fontId="127" fillId="0" borderId="0"/>
    <xf numFmtId="0" fontId="15" fillId="0" borderId="0"/>
    <xf numFmtId="0" fontId="15" fillId="0" borderId="0"/>
    <xf numFmtId="0" fontId="128" fillId="0" borderId="0" applyNumberFormat="0" applyFill="0" applyBorder="0" applyAlignment="0" applyProtection="0">
      <alignment horizontal="left"/>
    </xf>
    <xf numFmtId="0" fontId="129" fillId="0" borderId="0" applyNumberFormat="0" applyFill="0" applyBorder="0" applyAlignment="0" applyProtection="0">
      <alignment horizontal="left"/>
    </xf>
    <xf numFmtId="0" fontId="130"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2" fillId="0" borderId="0" applyNumberFormat="0" applyFill="0" applyAlignment="0" applyProtection="0">
      <alignment horizontal="left"/>
    </xf>
    <xf numFmtId="0" fontId="131" fillId="0" borderId="0" applyNumberFormat="0" applyFill="0" applyBorder="0" applyAlignment="0" applyProtection="0">
      <alignment horizontal="left"/>
    </xf>
    <xf numFmtId="0" fontId="132" fillId="0" borderId="0" applyNumberFormat="0" applyFill="0" applyBorder="0" applyAlignment="0" applyProtection="0">
      <alignment horizontal="left"/>
    </xf>
    <xf numFmtId="0" fontId="133" fillId="0" borderId="0" applyNumberFormat="0" applyFill="0" applyBorder="0" applyAlignment="0" applyProtection="0">
      <alignment horizontal="left"/>
    </xf>
    <xf numFmtId="0" fontId="134" fillId="0" borderId="0" applyNumberFormat="0" applyFill="0" applyBorder="0" applyAlignment="0" applyProtection="0">
      <alignment horizontal="left"/>
    </xf>
    <xf numFmtId="37" fontId="135" fillId="4" borderId="4" applyBorder="0">
      <alignment horizontal="left" vertical="center" indent="1"/>
    </xf>
    <xf numFmtId="37" fontId="136" fillId="2" borderId="8" applyFill="0">
      <alignmen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0" applyNumberFormat="0" applyFill="0"/>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24" fillId="0" borderId="5">
      <alignment horizontal="left" vertical="center"/>
    </xf>
    <xf numFmtId="0" fontId="136" fillId="0" borderId="7" applyNumberFormat="0" applyFill="0">
      <alignment horizontal="centerContinuous" vertical="top"/>
    </xf>
    <xf numFmtId="0" fontId="137" fillId="28" borderId="27" applyNumberFormat="0" applyBorder="0">
      <alignment horizontal="left" vertical="center" indent="1"/>
    </xf>
    <xf numFmtId="0" fontId="138" fillId="0" borderId="0" applyNumberFormat="0" applyFill="0" applyBorder="0" applyAlignment="0" applyProtection="0"/>
    <xf numFmtId="0" fontId="138" fillId="0" borderId="0" applyNumberFormat="0" applyFill="0" applyBorder="0" applyAlignment="0" applyProtection="0"/>
    <xf numFmtId="0" fontId="139" fillId="0" borderId="28" applyNumberFormat="0" applyFill="0" applyAlignment="0" applyProtection="0"/>
    <xf numFmtId="0" fontId="139" fillId="0" borderId="28" applyNumberFormat="0" applyFill="0" applyAlignment="0" applyProtection="0"/>
    <xf numFmtId="0" fontId="139" fillId="0" borderId="28" applyNumberFormat="0" applyFill="0" applyAlignment="0" applyProtection="0"/>
    <xf numFmtId="0" fontId="139" fillId="0" borderId="28" applyNumberFormat="0" applyFill="0" applyAlignment="0" applyProtection="0"/>
    <xf numFmtId="0" fontId="139" fillId="0" borderId="28" applyNumberFormat="0" applyFill="0" applyAlignment="0" applyProtection="0"/>
    <xf numFmtId="0" fontId="140" fillId="0" borderId="0">
      <protection locked="0"/>
    </xf>
    <xf numFmtId="0" fontId="139" fillId="0" borderId="28" applyNumberFormat="0" applyFill="0" applyAlignment="0" applyProtection="0"/>
    <xf numFmtId="0" fontId="138" fillId="0" borderId="0" applyNumberFormat="0" applyFill="0" applyBorder="0" applyAlignment="0" applyProtection="0"/>
    <xf numFmtId="0" fontId="139" fillId="0" borderId="28" applyNumberFormat="0" applyFill="0" applyAlignment="0" applyProtection="0"/>
    <xf numFmtId="0" fontId="139" fillId="0" borderId="28" applyNumberFormat="0" applyFill="0" applyAlignment="0" applyProtection="0"/>
    <xf numFmtId="0" fontId="139" fillId="0" borderId="28" applyNumberFormat="0" applyFill="0" applyAlignment="0" applyProtection="0"/>
    <xf numFmtId="0" fontId="138" fillId="0" borderId="0" applyNumberFormat="0" applyFill="0" applyBorder="0" applyAlignment="0" applyProtection="0"/>
    <xf numFmtId="0" fontId="138" fillId="0" borderId="0" applyNumberFormat="0" applyFill="0" applyBorder="0" applyAlignment="0" applyProtection="0"/>
    <xf numFmtId="0" fontId="138" fillId="0" borderId="0" applyNumberFormat="0" applyFill="0" applyBorder="0" applyAlignment="0" applyProtection="0"/>
    <xf numFmtId="0" fontId="138" fillId="0" borderId="0" applyNumberFormat="0" applyFill="0" applyBorder="0" applyAlignment="0" applyProtection="0"/>
    <xf numFmtId="0" fontId="138" fillId="0" borderId="0" applyNumberFormat="0" applyFill="0" applyBorder="0" applyAlignment="0" applyProtection="0"/>
    <xf numFmtId="0" fontId="138" fillId="0" borderId="0" applyNumberFormat="0" applyFill="0" applyBorder="0" applyAlignment="0" applyProtection="0"/>
    <xf numFmtId="0" fontId="138"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2" fillId="0" borderId="29" applyNumberFormat="0" applyFill="0" applyAlignment="0" applyProtection="0"/>
    <xf numFmtId="0" fontId="142" fillId="0" borderId="29" applyNumberFormat="0" applyFill="0" applyAlignment="0" applyProtection="0"/>
    <xf numFmtId="0" fontId="142" fillId="0" borderId="29" applyNumberFormat="0" applyFill="0" applyAlignment="0" applyProtection="0"/>
    <xf numFmtId="0" fontId="142" fillId="0" borderId="29" applyNumberFormat="0" applyFill="0" applyAlignment="0" applyProtection="0"/>
    <xf numFmtId="0" fontId="142" fillId="0" borderId="29" applyNumberFormat="0" applyFill="0" applyAlignment="0" applyProtection="0"/>
    <xf numFmtId="0" fontId="143" fillId="0" borderId="0">
      <protection locked="0"/>
    </xf>
    <xf numFmtId="0" fontId="142" fillId="0" borderId="29" applyNumberFormat="0" applyFill="0" applyAlignment="0" applyProtection="0"/>
    <xf numFmtId="0" fontId="141" fillId="0" borderId="0" applyNumberFormat="0" applyFill="0" applyBorder="0" applyAlignment="0" applyProtection="0"/>
    <xf numFmtId="0" fontId="142" fillId="0" borderId="29" applyNumberFormat="0" applyFill="0" applyAlignment="0" applyProtection="0"/>
    <xf numFmtId="0" fontId="142" fillId="0" borderId="29" applyNumberFormat="0" applyFill="0" applyAlignment="0" applyProtection="0"/>
    <xf numFmtId="0" fontId="142" fillId="0" borderId="29" applyNumberFormat="0" applyFill="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30" applyNumberFormat="0" applyFill="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5" fillId="0" borderId="0">
      <protection locked="0"/>
    </xf>
    <xf numFmtId="0" fontId="15" fillId="0" borderId="0">
      <protection locked="0"/>
    </xf>
    <xf numFmtId="0" fontId="15" fillId="0" borderId="0">
      <protection locked="0"/>
    </xf>
    <xf numFmtId="0" fontId="15" fillId="0" borderId="0">
      <protection locked="0"/>
    </xf>
    <xf numFmtId="0" fontId="15" fillId="0" borderId="0">
      <protection locked="0"/>
    </xf>
    <xf numFmtId="0" fontId="15" fillId="0" borderId="0">
      <protection locked="0"/>
    </xf>
    <xf numFmtId="0" fontId="15" fillId="0" borderId="0" applyNumberFormat="0" applyFill="0" applyBorder="0" applyProtection="0">
      <alignment wrapText="1"/>
    </xf>
    <xf numFmtId="0" fontId="15" fillId="0" borderId="0" applyNumberFormat="0" applyFill="0" applyBorder="0" applyProtection="0">
      <alignment horizontal="justify" vertical="top" wrapText="1"/>
    </xf>
    <xf numFmtId="0" fontId="15" fillId="34" borderId="9" applyNumberFormat="0" applyFont="0" applyBorder="0" applyAlignment="0" applyProtection="0"/>
    <xf numFmtId="0" fontId="15" fillId="34" borderId="9" applyNumberFormat="0" applyFont="0" applyBorder="0" applyAlignment="0" applyProtection="0"/>
    <xf numFmtId="0" fontId="15" fillId="34" borderId="9" applyNumberFormat="0" applyFont="0" applyBorder="0" applyAlignment="0" applyProtection="0"/>
    <xf numFmtId="0" fontId="15" fillId="0" borderId="0" applyNumberFormat="0" applyFont="0" applyFill="0" applyBorder="0" applyAlignment="0">
      <alignment horizontal="left"/>
    </xf>
    <xf numFmtId="0" fontId="145" fillId="0" borderId="0" applyNumberFormat="0" applyFill="0" applyBorder="0" applyAlignment="0" applyProtection="0">
      <alignment vertical="top"/>
      <protection locked="0"/>
    </xf>
    <xf numFmtId="0" fontId="145" fillId="0" borderId="0" applyNumberFormat="0" applyFill="0" applyBorder="0" applyAlignment="0" applyProtection="0">
      <alignment vertical="top"/>
      <protection locked="0"/>
    </xf>
    <xf numFmtId="37" fontId="74" fillId="0" borderId="0" applyBorder="0"/>
    <xf numFmtId="192" fontId="146" fillId="0" borderId="0" applyBorder="0" applyAlignment="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10" fontId="13" fillId="3" borderId="31" applyNumberFormat="0" applyBorder="0" applyAlignment="0" applyProtection="0"/>
    <xf numFmtId="3" fontId="147" fillId="0" borderId="0" applyNumberFormat="0" applyFill="0" applyBorder="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0" fontId="148" fillId="14" borderId="19" applyNumberFormat="0" applyAlignment="0" applyProtection="0"/>
    <xf numFmtId="3" fontId="147" fillId="0" borderId="0" applyNumberFormat="0" applyFill="0" applyBorder="0" applyAlignment="0" applyProtection="0"/>
    <xf numFmtId="3" fontId="147" fillId="0" borderId="0" applyNumberFormat="0" applyFill="0" applyBorder="0" applyAlignment="0" applyProtection="0"/>
    <xf numFmtId="0" fontId="149" fillId="0" borderId="7" applyNumberFormat="0" applyFill="0" applyAlignment="0">
      <protection locked="0"/>
    </xf>
    <xf numFmtId="37" fontId="12" fillId="2" borderId="0" applyNumberFormat="0" applyFont="0" applyBorder="0" applyAlignment="0">
      <protection locked="0"/>
    </xf>
    <xf numFmtId="193" fontId="15" fillId="0" borderId="0"/>
    <xf numFmtId="193" fontId="15" fillId="0" borderId="0"/>
    <xf numFmtId="193" fontId="15" fillId="0" borderId="0"/>
    <xf numFmtId="0" fontId="33" fillId="0" borderId="0" applyNumberFormat="0" applyFill="0" applyBorder="0" applyAlignment="0">
      <protection locked="0"/>
    </xf>
    <xf numFmtId="167" fontId="15" fillId="0" borderId="0"/>
    <xf numFmtId="167" fontId="15" fillId="0" borderId="0"/>
    <xf numFmtId="167" fontId="15" fillId="0" borderId="0"/>
    <xf numFmtId="0" fontId="114" fillId="0" borderId="24" applyNumberFormat="0"/>
    <xf numFmtId="0" fontId="150" fillId="0" borderId="0" applyFill="0" applyBorder="0" applyAlignment="0"/>
    <xf numFmtId="3" fontId="15" fillId="0" borderId="32" applyBorder="0">
      <alignment textRotation="90"/>
    </xf>
    <xf numFmtId="3" fontId="15" fillId="0" borderId="32" applyBorder="0">
      <alignment textRotation="90"/>
    </xf>
    <xf numFmtId="3" fontId="15" fillId="0" borderId="32" applyBorder="0">
      <alignment textRotation="90"/>
    </xf>
    <xf numFmtId="38" fontId="120" fillId="0" borderId="0"/>
    <xf numFmtId="38" fontId="151" fillId="0" borderId="0"/>
    <xf numFmtId="38" fontId="152" fillId="0" borderId="0"/>
    <xf numFmtId="38" fontId="121" fillId="0" borderId="0"/>
    <xf numFmtId="0" fontId="20" fillId="0" borderId="0"/>
    <xf numFmtId="0" fontId="20" fillId="0" borderId="0"/>
    <xf numFmtId="0" fontId="114" fillId="0" borderId="33" applyNumberFormat="0" applyFill="0" applyAlignment="0"/>
    <xf numFmtId="10" fontId="153" fillId="38" borderId="34" applyNumberForma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4" fillId="0" borderId="35" applyNumberFormat="0" applyFill="0" applyAlignment="0" applyProtection="0"/>
    <xf numFmtId="0" fontId="154" fillId="0" borderId="35" applyNumberFormat="0" applyFill="0" applyAlignment="0" applyProtection="0"/>
    <xf numFmtId="0" fontId="154" fillId="0" borderId="35" applyNumberFormat="0" applyFill="0" applyAlignment="0" applyProtection="0"/>
    <xf numFmtId="0" fontId="154" fillId="0" borderId="35" applyNumberFormat="0" applyFill="0" applyAlignment="0" applyProtection="0"/>
    <xf numFmtId="0" fontId="154" fillId="0" borderId="35" applyNumberFormat="0" applyFill="0" applyAlignment="0" applyProtection="0"/>
    <xf numFmtId="0" fontId="154" fillId="0" borderId="35" applyNumberFormat="0" applyFill="0" applyAlignment="0" applyProtection="0"/>
    <xf numFmtId="0" fontId="154" fillId="0" borderId="35" applyNumberFormat="0" applyFill="0" applyAlignment="0" applyProtection="0"/>
    <xf numFmtId="0" fontId="154" fillId="0" borderId="35" applyNumberFormat="0" applyFill="0" applyAlignment="0" applyProtection="0"/>
    <xf numFmtId="0" fontId="154" fillId="0" borderId="35" applyNumberFormat="0" applyFill="0" applyAlignment="0" applyProtection="0"/>
    <xf numFmtId="0" fontId="15" fillId="0" borderId="0"/>
    <xf numFmtId="0" fontId="15" fillId="0" borderId="0"/>
    <xf numFmtId="0" fontId="155" fillId="0" borderId="31">
      <alignment horizontal="center"/>
    </xf>
    <xf numFmtId="0" fontId="74" fillId="0" borderId="0"/>
    <xf numFmtId="0" fontId="74" fillId="0" borderId="0"/>
    <xf numFmtId="0" fontId="15" fillId="3" borderId="17" applyFont="0" applyFill="0" applyBorder="0" applyAlignment="0" applyProtection="0">
      <alignment horizontal="right"/>
    </xf>
    <xf numFmtId="38" fontId="38" fillId="0" borderId="0"/>
    <xf numFmtId="38" fontId="156" fillId="1" borderId="17"/>
    <xf numFmtId="38" fontId="28" fillId="0" borderId="0" applyFont="0" applyFill="0" applyBorder="0" applyAlignment="0" applyProtection="0"/>
    <xf numFmtId="0" fontId="15" fillId="0" borderId="0" applyFont="0" applyFill="0" applyBorder="0" applyAlignment="0" applyProtection="0"/>
    <xf numFmtId="0" fontId="157" fillId="39" borderId="0" applyNumberFormat="0" applyBorder="0"/>
    <xf numFmtId="0" fontId="28" fillId="0" borderId="0" applyFont="0" applyFill="0" applyBorder="0" applyAlignment="0" applyProtection="0"/>
    <xf numFmtId="0" fontId="15" fillId="0" borderId="0" applyFont="0" applyFill="0" applyBorder="0" applyAlignment="0" applyProtection="0"/>
    <xf numFmtId="0" fontId="158" fillId="7" borderId="0" applyNumberFormat="0" applyBorder="0" applyAlignment="0" applyProtection="0"/>
    <xf numFmtId="0" fontId="158" fillId="7" borderId="0" applyNumberFormat="0" applyBorder="0" applyAlignment="0" applyProtection="0"/>
    <xf numFmtId="0" fontId="158" fillId="7" borderId="0" applyNumberFormat="0" applyBorder="0" applyAlignment="0" applyProtection="0"/>
    <xf numFmtId="0" fontId="158" fillId="7" borderId="0" applyNumberFormat="0" applyBorder="0" applyAlignment="0" applyProtection="0"/>
    <xf numFmtId="0" fontId="158" fillId="7" borderId="0" applyNumberFormat="0" applyBorder="0" applyAlignment="0" applyProtection="0"/>
    <xf numFmtId="0" fontId="158" fillId="7" borderId="0" applyNumberFormat="0" applyBorder="0" applyAlignment="0" applyProtection="0"/>
    <xf numFmtId="0" fontId="158" fillId="7" borderId="0" applyNumberFormat="0" applyBorder="0" applyAlignment="0" applyProtection="0"/>
    <xf numFmtId="0" fontId="158" fillId="7" borderId="0" applyNumberFormat="0" applyBorder="0" applyAlignment="0" applyProtection="0"/>
    <xf numFmtId="0" fontId="158" fillId="7" borderId="0" applyNumberFormat="0" applyBorder="0" applyAlignment="0" applyProtection="0"/>
    <xf numFmtId="37" fontId="159" fillId="0" borderId="0"/>
    <xf numFmtId="0" fontId="12" fillId="0" borderId="0" applyFont="0" applyFill="0" applyBorder="0" applyAlignment="0" applyProtection="0"/>
    <xf numFmtId="37" fontId="111" fillId="0" borderId="0" applyFont="0" applyFill="0" applyBorder="0" applyProtection="0">
      <alignment horizontal="right"/>
    </xf>
    <xf numFmtId="0" fontId="160" fillId="2" borderId="0">
      <alignment horizontal="left" indent="1"/>
    </xf>
    <xf numFmtId="0" fontId="161" fillId="0" borderId="0"/>
    <xf numFmtId="0" fontId="162" fillId="40" borderId="36"/>
    <xf numFmtId="0" fontId="161" fillId="0" borderId="0"/>
    <xf numFmtId="0" fontId="162" fillId="40" borderId="36"/>
    <xf numFmtId="0" fontId="162" fillId="40" borderId="36"/>
    <xf numFmtId="0" fontId="162" fillId="40" borderId="36"/>
    <xf numFmtId="0" fontId="161" fillId="0" borderId="0"/>
    <xf numFmtId="0" fontId="162" fillId="40" borderId="36"/>
    <xf numFmtId="0" fontId="161" fillId="0" borderId="0"/>
    <xf numFmtId="0" fontId="162" fillId="40" borderId="36"/>
    <xf numFmtId="0" fontId="162" fillId="40" borderId="36"/>
    <xf numFmtId="0" fontId="163" fillId="0" borderId="0"/>
    <xf numFmtId="0" fontId="163" fillId="0" borderId="0"/>
    <xf numFmtId="0" fontId="163" fillId="0" borderId="0"/>
    <xf numFmtId="0" fontId="163" fillId="0" borderId="0"/>
    <xf numFmtId="0" fontId="163" fillId="0" borderId="0"/>
    <xf numFmtId="0" fontId="163" fillId="0" borderId="0"/>
    <xf numFmtId="0" fontId="163" fillId="0" borderId="0"/>
    <xf numFmtId="40" fontId="13" fillId="0" borderId="0" applyFont="0" applyFill="0" applyBorder="0" applyAlignment="0" applyProtection="0"/>
    <xf numFmtId="0" fontId="61" fillId="0" borderId="17" applyFont="0" applyFill="0" applyBorder="0" applyAlignment="0" applyProtection="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21"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1"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37" fontId="163"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64" fillId="0" borderId="0"/>
    <xf numFmtId="0" fontId="15" fillId="0" borderId="0"/>
    <xf numFmtId="0" fontId="164" fillId="0" borderId="0"/>
    <xf numFmtId="0" fontId="164" fillId="0" borderId="0"/>
    <xf numFmtId="0" fontId="164" fillId="0" borderId="0"/>
    <xf numFmtId="0" fontId="15" fillId="0" borderId="0"/>
    <xf numFmtId="0" fontId="164" fillId="0" borderId="0"/>
    <xf numFmtId="0" fontId="15" fillId="0" borderId="0"/>
    <xf numFmtId="0" fontId="164" fillId="0" borderId="0"/>
    <xf numFmtId="0" fontId="164" fillId="0" borderId="0"/>
    <xf numFmtId="0" fontId="70" fillId="0" borderId="0"/>
    <xf numFmtId="0" fontId="70" fillId="0" borderId="0"/>
    <xf numFmtId="0" fontId="164" fillId="0" borderId="0"/>
    <xf numFmtId="0" fontId="15" fillId="0" borderId="0"/>
    <xf numFmtId="0" fontId="164" fillId="0" borderId="0"/>
    <xf numFmtId="0" fontId="164" fillId="0" borderId="0"/>
    <xf numFmtId="0" fontId="164" fillId="0" borderId="0"/>
    <xf numFmtId="0" fontId="15" fillId="0" borderId="0"/>
    <xf numFmtId="0" fontId="164" fillId="0" borderId="0"/>
    <xf numFmtId="0" fontId="15" fillId="0" borderId="0"/>
    <xf numFmtId="0" fontId="164" fillId="0" borderId="0"/>
    <xf numFmtId="0" fontId="164" fillId="0" borderId="0"/>
    <xf numFmtId="0" fontId="70" fillId="0" borderId="0"/>
    <xf numFmtId="0" fontId="70" fillId="0" borderId="0"/>
    <xf numFmtId="0" fontId="15" fillId="0" borderId="0">
      <alignment horizontal="left" wrapText="1"/>
    </xf>
    <xf numFmtId="0" fontId="15" fillId="0" borderId="0"/>
    <xf numFmtId="0" fontId="15" fillId="0" borderId="0">
      <alignment horizontal="left" wrapText="1"/>
    </xf>
    <xf numFmtId="0" fontId="15" fillId="0" borderId="0">
      <alignment horizontal="left" wrapText="1"/>
    </xf>
    <xf numFmtId="0" fontId="15" fillId="0" borderId="0">
      <alignment horizontal="left" wrapText="1"/>
    </xf>
    <xf numFmtId="0" fontId="15" fillId="0" borderId="0"/>
    <xf numFmtId="0" fontId="15" fillId="0" borderId="0">
      <alignment horizontal="left" wrapText="1"/>
    </xf>
    <xf numFmtId="0" fontId="15" fillId="0" borderId="0"/>
    <xf numFmtId="0" fontId="15" fillId="0" borderId="0">
      <alignment horizontal="left" wrapText="1"/>
    </xf>
    <xf numFmtId="0" fontId="15" fillId="0" borderId="0">
      <alignment horizontal="left" wrapText="1"/>
    </xf>
    <xf numFmtId="0" fontId="70" fillId="0" borderId="0"/>
    <xf numFmtId="0" fontId="70" fillId="0" borderId="0"/>
    <xf numFmtId="0" fontId="15" fillId="0" borderId="0">
      <alignment horizontal="left" wrapText="1"/>
    </xf>
    <xf numFmtId="0" fontId="15" fillId="0" borderId="0"/>
    <xf numFmtId="0" fontId="15" fillId="0" borderId="0">
      <alignment horizontal="left" wrapText="1"/>
    </xf>
    <xf numFmtId="0" fontId="15" fillId="0" borderId="0">
      <alignment horizontal="left" wrapText="1"/>
    </xf>
    <xf numFmtId="0" fontId="15" fillId="0" borderId="0">
      <alignment horizontal="left" wrapText="1"/>
    </xf>
    <xf numFmtId="0" fontId="15" fillId="0" borderId="0"/>
    <xf numFmtId="0" fontId="15" fillId="0" borderId="0">
      <alignment horizontal="left" wrapText="1"/>
    </xf>
    <xf numFmtId="0" fontId="15" fillId="0" borderId="0"/>
    <xf numFmtId="0" fontId="15" fillId="0" borderId="0">
      <alignment horizontal="left" wrapText="1"/>
    </xf>
    <xf numFmtId="0" fontId="15" fillId="0" borderId="0">
      <alignment horizontal="left" wrapText="1"/>
    </xf>
    <xf numFmtId="0" fontId="70" fillId="0" borderId="0"/>
    <xf numFmtId="0" fontId="70" fillId="0" borderId="0"/>
    <xf numFmtId="0" fontId="15" fillId="0" borderId="0">
      <alignment vertical="top"/>
    </xf>
    <xf numFmtId="0" fontId="15" fillId="0" borderId="0"/>
    <xf numFmtId="0" fontId="15" fillId="0" borderId="0"/>
    <xf numFmtId="0" fontId="15" fillId="0" borderId="0"/>
    <xf numFmtId="0" fontId="15" fillId="0" borderId="0">
      <alignment vertical="top"/>
    </xf>
    <xf numFmtId="0" fontId="70" fillId="0" borderId="0"/>
    <xf numFmtId="0" fontId="70" fillId="0" borderId="0"/>
    <xf numFmtId="0" fontId="99"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99" fillId="0" borderId="0"/>
    <xf numFmtId="0" fontId="70" fillId="0" borderId="0"/>
    <xf numFmtId="0" fontId="108" fillId="0" borderId="0"/>
    <xf numFmtId="0" fontId="108" fillId="0" borderId="0"/>
    <xf numFmtId="0" fontId="70" fillId="0" borderId="0"/>
    <xf numFmtId="0" fontId="70" fillId="0" borderId="0"/>
    <xf numFmtId="0" fontId="15" fillId="0" borderId="0"/>
    <xf numFmtId="0" fontId="108" fillId="0" borderId="0"/>
    <xf numFmtId="0" fontId="108" fillId="0" borderId="0"/>
    <xf numFmtId="0" fontId="108"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alignment vertical="top"/>
    </xf>
    <xf numFmtId="0" fontId="15" fillId="0" borderId="0"/>
    <xf numFmtId="0" fontId="15" fillId="0" borderId="0">
      <alignment vertical="top"/>
    </xf>
    <xf numFmtId="0" fontId="15" fillId="0" borderId="0"/>
    <xf numFmtId="0" fontId="15" fillId="0" borderId="0"/>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3" fillId="0" borderId="0"/>
    <xf numFmtId="0" fontId="70" fillId="0" borderId="0"/>
    <xf numFmtId="0" fontId="70" fillId="0" borderId="0"/>
    <xf numFmtId="0" fontId="70" fillId="0" borderId="0"/>
    <xf numFmtId="0" fontId="70" fillId="0" borderId="0"/>
    <xf numFmtId="0" fontId="99" fillId="0" borderId="0"/>
    <xf numFmtId="0" fontId="70" fillId="0" borderId="0"/>
    <xf numFmtId="0" fontId="70" fillId="0" borderId="0"/>
    <xf numFmtId="0" fontId="15"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xf numFmtId="0" fontId="70" fillId="0" borderId="0"/>
    <xf numFmtId="0" fontId="70" fillId="0" borderId="0"/>
    <xf numFmtId="0" fontId="70" fillId="0" borderId="0"/>
    <xf numFmtId="0" fontId="15" fillId="0" borderId="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00" fillId="0" borderId="0"/>
    <xf numFmtId="0" fontId="100" fillId="0" borderId="0"/>
    <xf numFmtId="0" fontId="100" fillId="0" borderId="0"/>
    <xf numFmtId="0" fontId="15" fillId="0" borderId="0"/>
    <xf numFmtId="0" fontId="100" fillId="0" borderId="0"/>
    <xf numFmtId="0" fontId="100" fillId="0" borderId="0"/>
    <xf numFmtId="0" fontId="100" fillId="0" borderId="0"/>
    <xf numFmtId="0" fontId="15" fillId="0" borderId="0"/>
    <xf numFmtId="0" fontId="100" fillId="0" borderId="0"/>
    <xf numFmtId="0" fontId="15" fillId="0" borderId="0"/>
    <xf numFmtId="0" fontId="100" fillId="0" borderId="0"/>
    <xf numFmtId="0" fontId="10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38" fillId="6" borderId="0" applyBorder="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70"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5" fillId="0" borderId="0"/>
    <xf numFmtId="0" fontId="11" fillId="0" borderId="0"/>
    <xf numFmtId="0" fontId="99" fillId="0" borderId="0"/>
    <xf numFmtId="0" fontId="70"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15" fillId="0" borderId="0">
      <alignment horizontal="left" wrapText="1"/>
    </xf>
    <xf numFmtId="0" fontId="11" fillId="0" borderId="0"/>
    <xf numFmtId="0" fontId="15" fillId="0" borderId="0">
      <alignment horizontal="left" wrapText="1"/>
    </xf>
    <xf numFmtId="0" fontId="11" fillId="0" borderId="0"/>
    <xf numFmtId="0" fontId="11" fillId="0" borderId="0"/>
    <xf numFmtId="0" fontId="11" fillId="0" borderId="0"/>
    <xf numFmtId="0" fontId="11" fillId="0" borderId="0"/>
    <xf numFmtId="0" fontId="11" fillId="0" borderId="0"/>
    <xf numFmtId="0" fontId="15" fillId="0" borderId="0">
      <alignment horizontal="left" wrapText="1"/>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alignment horizontal="left" wrapText="1"/>
    </xf>
    <xf numFmtId="0" fontId="11" fillId="0" borderId="0"/>
    <xf numFmtId="0" fontId="11" fillId="0" borderId="0"/>
    <xf numFmtId="0" fontId="11" fillId="0" borderId="0"/>
    <xf numFmtId="0" fontId="70"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5" fillId="0" borderId="0"/>
    <xf numFmtId="0" fontId="70"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5" fillId="0" borderId="0"/>
    <xf numFmtId="0" fontId="70"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70" fillId="0" borderId="0"/>
    <xf numFmtId="0" fontId="70"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70" fillId="0" borderId="0"/>
    <xf numFmtId="0" fontId="70" fillId="0" borderId="0"/>
    <xf numFmtId="0" fontId="15" fillId="0" borderId="0"/>
    <xf numFmtId="0" fontId="15" fillId="0" borderId="0">
      <alignment horizontal="left" wrapText="1"/>
    </xf>
    <xf numFmtId="0" fontId="15" fillId="0" borderId="0"/>
    <xf numFmtId="0" fontId="15" fillId="0" borderId="0"/>
    <xf numFmtId="0" fontId="15" fillId="0" borderId="0"/>
    <xf numFmtId="0" fontId="15" fillId="0" borderId="0">
      <alignment horizontal="left" wrapText="1"/>
    </xf>
    <xf numFmtId="0" fontId="15" fillId="0" borderId="0"/>
    <xf numFmtId="0" fontId="15" fillId="0" borderId="0">
      <alignment horizontal="left" wrapText="1"/>
    </xf>
    <xf numFmtId="0" fontId="15" fillId="0" borderId="0"/>
    <xf numFmtId="0" fontId="15" fillId="0" borderId="0"/>
    <xf numFmtId="0" fontId="70"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1" fillId="0" borderId="0"/>
    <xf numFmtId="0" fontId="11" fillId="0" borderId="0"/>
    <xf numFmtId="0" fontId="11" fillId="0" borderId="0"/>
    <xf numFmtId="0" fontId="15"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99" fillId="0" borderId="0"/>
    <xf numFmtId="0" fontId="70" fillId="0" borderId="0"/>
    <xf numFmtId="0" fontId="15" fillId="0" borderId="0"/>
    <xf numFmtId="0" fontId="15" fillId="0" borderId="0"/>
    <xf numFmtId="0" fontId="15" fillId="0" borderId="0"/>
    <xf numFmtId="0" fontId="99" fillId="0" borderId="0"/>
    <xf numFmtId="0" fontId="15" fillId="0" borderId="0"/>
    <xf numFmtId="0" fontId="15" fillId="0" borderId="0"/>
    <xf numFmtId="0" fontId="15" fillId="0" borderId="0"/>
    <xf numFmtId="0" fontId="15" fillId="0" borderId="0"/>
    <xf numFmtId="0" fontId="15" fillId="0" borderId="0"/>
    <xf numFmtId="0" fontId="15" fillId="0" borderId="0"/>
    <xf numFmtId="0" fontId="2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165" fillId="0" borderId="0" applyNumberFormat="0" applyFill="0" applyBorder="0" applyProtection="0">
      <alignment vertical="top" wrapText="1"/>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70" fillId="0" borderId="0"/>
    <xf numFmtId="0" fontId="11" fillId="0" borderId="0"/>
    <xf numFmtId="0" fontId="11" fillId="0" borderId="0"/>
    <xf numFmtId="0" fontId="70"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70" fillId="0" borderId="0"/>
    <xf numFmtId="0" fontId="15"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0" fillId="0" borderId="0"/>
    <xf numFmtId="0" fontId="10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70" fillId="0" borderId="0"/>
    <xf numFmtId="0" fontId="15" fillId="0" borderId="0"/>
    <xf numFmtId="0" fontId="70" fillId="0" borderId="0"/>
    <xf numFmtId="0" fontId="70" fillId="0" borderId="0"/>
    <xf numFmtId="0" fontId="70"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15" fillId="0" borderId="0"/>
    <xf numFmtId="0" fontId="15" fillId="0" borderId="0"/>
    <xf numFmtId="0" fontId="1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70" fillId="0" borderId="0"/>
    <xf numFmtId="0" fontId="11" fillId="0" borderId="0"/>
    <xf numFmtId="0" fontId="11" fillId="0" borderId="0"/>
    <xf numFmtId="0" fontId="11" fillId="0" borderId="0"/>
    <xf numFmtId="0" fontId="70" fillId="0" borderId="0"/>
    <xf numFmtId="0" fontId="11" fillId="0" borderId="0"/>
    <xf numFmtId="0" fontId="70"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70" fillId="0" borderId="0"/>
    <xf numFmtId="0" fontId="70" fillId="0" borderId="0"/>
    <xf numFmtId="0" fontId="70" fillId="0" borderId="0"/>
    <xf numFmtId="0" fontId="11" fillId="0" borderId="0"/>
    <xf numFmtId="0" fontId="11" fillId="0" borderId="0"/>
    <xf numFmtId="0" fontId="11"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5" fillId="0" borderId="0"/>
    <xf numFmtId="0" fontId="15" fillId="0" borderId="0"/>
    <xf numFmtId="0" fontId="15" fillId="0" borderId="0"/>
    <xf numFmtId="0" fontId="11" fillId="0" borderId="0"/>
    <xf numFmtId="0" fontId="15" fillId="0" borderId="0"/>
    <xf numFmtId="0" fontId="11" fillId="0" borderId="0"/>
    <xf numFmtId="0" fontId="15" fillId="0" borderId="0"/>
    <xf numFmtId="0" fontId="15" fillId="0" borderId="0"/>
    <xf numFmtId="0" fontId="15" fillId="0" borderId="0"/>
    <xf numFmtId="0" fontId="1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70" fillId="0" borderId="0"/>
    <xf numFmtId="0" fontId="11" fillId="0" borderId="0"/>
    <xf numFmtId="0" fontId="11" fillId="0" borderId="0"/>
    <xf numFmtId="0" fontId="11" fillId="0" borderId="0"/>
    <xf numFmtId="0" fontId="70" fillId="0" borderId="0"/>
    <xf numFmtId="0" fontId="11" fillId="0" borderId="0"/>
    <xf numFmtId="0" fontId="70"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70" fillId="0" borderId="0"/>
    <xf numFmtId="0" fontId="70" fillId="0" borderId="0"/>
    <xf numFmtId="0" fontId="70" fillId="0" borderId="0"/>
    <xf numFmtId="0" fontId="11" fillId="0" borderId="0"/>
    <xf numFmtId="0" fontId="11" fillId="0" borderId="0"/>
    <xf numFmtId="0" fontId="11"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11" fillId="0" borderId="0"/>
    <xf numFmtId="0" fontId="15" fillId="0" borderId="0"/>
    <xf numFmtId="0" fontId="15" fillId="0" borderId="0"/>
    <xf numFmtId="0" fontId="21" fillId="0" borderId="0"/>
    <xf numFmtId="0" fontId="167" fillId="0" borderId="0"/>
    <xf numFmtId="0" fontId="15" fillId="0" borderId="0"/>
    <xf numFmtId="0" fontId="15" fillId="0" borderId="0"/>
    <xf numFmtId="0" fontId="15" fillId="0" borderId="0"/>
    <xf numFmtId="0" fontId="23" fillId="0" borderId="0"/>
    <xf numFmtId="0" fontId="168" fillId="0" borderId="0"/>
    <xf numFmtId="0" fontId="15" fillId="0" borderId="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100" fillId="41" borderId="37" applyNumberFormat="0" applyFont="0" applyAlignment="0" applyProtection="0"/>
    <xf numFmtId="0" fontId="100" fillId="41" borderId="37" applyNumberFormat="0" applyFont="0" applyAlignment="0" applyProtection="0"/>
    <xf numFmtId="0" fontId="100" fillId="41" borderId="37" applyNumberFormat="0" applyFont="0" applyAlignment="0" applyProtection="0"/>
    <xf numFmtId="0" fontId="100" fillId="41" borderId="37" applyNumberFormat="0" applyFont="0" applyAlignment="0" applyProtection="0"/>
    <xf numFmtId="0" fontId="15"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15"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15"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70" fillId="41" borderId="37" applyNumberFormat="0" applyFont="0" applyAlignment="0" applyProtection="0"/>
    <xf numFmtId="0" fontId="169" fillId="0" borderId="6"/>
    <xf numFmtId="0" fontId="170" fillId="0" borderId="0"/>
    <xf numFmtId="1" fontId="23" fillId="0" borderId="0">
      <alignment horizontal="right"/>
    </xf>
    <xf numFmtId="0" fontId="15" fillId="0" borderId="25" applyNumberFormat="0" applyFont="0" applyFill="0" applyAlignment="0" applyProtection="0"/>
    <xf numFmtId="0" fontId="15" fillId="0" borderId="25" applyNumberFormat="0" applyFont="0" applyFill="0" applyAlignment="0" applyProtection="0"/>
    <xf numFmtId="43" fontId="38" fillId="0" borderId="0" applyFont="0" applyFill="0" applyBorder="0" applyAlignment="0" applyProtection="0"/>
    <xf numFmtId="41" fontId="38" fillId="0" borderId="0" applyFont="0" applyFill="0" applyBorder="0" applyAlignment="0" applyProtection="0"/>
    <xf numFmtId="0" fontId="171" fillId="2" borderId="38" applyNumberFormat="0"/>
    <xf numFmtId="0" fontId="126" fillId="42" borderId="1" applyNumberFormat="0" applyAlignment="0">
      <protection locked="0"/>
    </xf>
    <xf numFmtId="0" fontId="15" fillId="0" borderId="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0" fontId="172" fillId="31" borderId="39" applyNumberFormat="0" applyAlignment="0" applyProtection="0"/>
    <xf numFmtId="40" fontId="32" fillId="6" borderId="0">
      <alignment horizontal="right"/>
    </xf>
    <xf numFmtId="0" fontId="173" fillId="43" borderId="0">
      <alignment horizontal="center"/>
    </xf>
    <xf numFmtId="0" fontId="30" fillId="44" borderId="0"/>
    <xf numFmtId="0" fontId="174" fillId="6" borderId="0" applyBorder="0">
      <alignment horizontal="centerContinuous"/>
    </xf>
    <xf numFmtId="0" fontId="175" fillId="44" borderId="0" applyBorder="0">
      <alignment horizontal="centerContinuous"/>
    </xf>
    <xf numFmtId="0" fontId="15" fillId="0" borderId="40" applyNumberFormat="0" applyFont="0" applyFill="0" applyAlignment="0" applyProtection="0"/>
    <xf numFmtId="0" fontId="15" fillId="0" borderId="40" applyNumberFormat="0" applyFont="0" applyFill="0" applyAlignment="0" applyProtection="0"/>
    <xf numFmtId="0" fontId="15" fillId="0" borderId="41" applyNumberFormat="0" applyFont="0" applyFill="0" applyAlignment="0" applyProtection="0"/>
    <xf numFmtId="0" fontId="15" fillId="0" borderId="41" applyNumberFormat="0" applyFont="0" applyFill="0" applyAlignment="0" applyProtection="0"/>
    <xf numFmtId="0" fontId="74" fillId="0" borderId="7" applyBorder="0"/>
    <xf numFmtId="0" fontId="176" fillId="45" borderId="42"/>
    <xf numFmtId="3" fontId="177" fillId="0" borderId="0"/>
    <xf numFmtId="3" fontId="177" fillId="0" borderId="0"/>
    <xf numFmtId="3" fontId="177" fillId="0" borderId="0"/>
    <xf numFmtId="3" fontId="177" fillId="0" borderId="0"/>
    <xf numFmtId="3" fontId="177" fillId="0" borderId="0"/>
    <xf numFmtId="3" fontId="177" fillId="0" borderId="0"/>
    <xf numFmtId="3" fontId="177" fillId="0" borderId="0"/>
    <xf numFmtId="3" fontId="177" fillId="0" borderId="0"/>
    <xf numFmtId="3" fontId="177" fillId="0" borderId="0"/>
    <xf numFmtId="3" fontId="177" fillId="0" borderId="0"/>
    <xf numFmtId="3" fontId="177" fillId="0" borderId="0"/>
    <xf numFmtId="3" fontId="177" fillId="0" borderId="0"/>
    <xf numFmtId="0" fontId="156" fillId="0" borderId="43" applyNumberFormat="0" applyAlignment="0" applyProtection="0"/>
    <xf numFmtId="0" fontId="156" fillId="0" borderId="43" applyNumberFormat="0" applyAlignment="0" applyProtection="0"/>
    <xf numFmtId="0" fontId="38" fillId="15" borderId="0" applyNumberFormat="0" applyFont="0" applyBorder="0" applyAlignment="0" applyProtection="0"/>
    <xf numFmtId="0" fontId="13" fillId="30" borderId="6" applyNumberFormat="0" applyFont="0" applyBorder="0" applyAlignment="0" applyProtection="0">
      <alignment horizontal="center"/>
    </xf>
    <xf numFmtId="0" fontId="13" fillId="34" borderId="6" applyNumberFormat="0" applyFont="0" applyBorder="0" applyAlignment="0" applyProtection="0">
      <alignment horizontal="center"/>
    </xf>
    <xf numFmtId="0" fontId="38" fillId="0" borderId="44" applyNumberFormat="0" applyAlignment="0" applyProtection="0"/>
    <xf numFmtId="0" fontId="38" fillId="0" borderId="45" applyNumberFormat="0" applyAlignment="0" applyProtection="0"/>
    <xf numFmtId="0" fontId="38" fillId="0" borderId="45" applyNumberFormat="0" applyAlignment="0" applyProtection="0"/>
    <xf numFmtId="0" fontId="156" fillId="0" borderId="46" applyNumberFormat="0" applyAlignment="0" applyProtection="0"/>
    <xf numFmtId="10" fontId="111" fillId="0" borderId="0" applyFont="0" applyFill="0" applyBorder="0" applyProtection="0">
      <alignment horizontal="right"/>
    </xf>
    <xf numFmtId="0" fontId="163" fillId="0" borderId="0"/>
    <xf numFmtId="9" fontId="23" fillId="0" borderId="0">
      <alignment horizontal="right"/>
    </xf>
    <xf numFmtId="167" fontId="23" fillId="0" borderId="0">
      <alignment horizontal="right"/>
    </xf>
    <xf numFmtId="10" fontId="23" fillId="0" borderId="0">
      <alignment horizontal="right"/>
    </xf>
    <xf numFmtId="9" fontId="38" fillId="0" borderId="0" applyFont="0" applyFill="0" applyBorder="0" applyAlignment="0" applyProtection="0"/>
    <xf numFmtId="10" fontId="38"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0" fontId="15"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21" fillId="0" borderId="0" applyFont="0" applyFill="0" applyBorder="0" applyAlignment="0" applyProtection="0"/>
    <xf numFmtId="9" fontId="23" fillId="0" borderId="0" applyFont="0" applyFill="0" applyBorder="0" applyAlignment="0" applyProtection="0"/>
    <xf numFmtId="9" fontId="7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99"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00" fillId="0" borderId="0" applyFont="0" applyFill="0" applyBorder="0" applyAlignment="0" applyProtection="0"/>
    <xf numFmtId="9" fontId="15" fillId="0" borderId="0" applyFont="0" applyFill="0" applyBorder="0" applyAlignment="0" applyProtection="0"/>
    <xf numFmtId="9" fontId="10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00" fillId="0" borderId="0" applyFont="0" applyFill="0" applyBorder="0" applyAlignment="0" applyProtection="0"/>
    <xf numFmtId="9" fontId="15" fillId="0" borderId="0" applyFont="0" applyFill="0" applyBorder="0" applyAlignment="0" applyProtection="0"/>
    <xf numFmtId="9" fontId="100"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0"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70" fillId="0" borderId="0" applyFont="0" applyFill="0" applyBorder="0" applyAlignment="0" applyProtection="0"/>
    <xf numFmtId="9" fontId="15"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78"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67" fontId="67" fillId="0" borderId="0"/>
    <xf numFmtId="194" fontId="15" fillId="0" borderId="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8" fillId="0" borderId="0" applyFill="0" applyBorder="0" applyAlignment="0" applyProtection="0"/>
    <xf numFmtId="0" fontId="179" fillId="0" borderId="0">
      <alignment horizontal="right"/>
    </xf>
    <xf numFmtId="0" fontId="180" fillId="29" borderId="0">
      <alignment horizontal="left" indent="1"/>
    </xf>
    <xf numFmtId="0" fontId="28" fillId="0" borderId="0" applyNumberFormat="0" applyFont="0" applyFill="0" applyBorder="0" applyAlignment="0" applyProtection="0">
      <alignment horizontal="left"/>
    </xf>
    <xf numFmtId="15" fontId="28" fillId="0" borderId="0" applyFont="0" applyFill="0" applyBorder="0" applyAlignment="0" applyProtection="0"/>
    <xf numFmtId="4" fontId="28" fillId="0" borderId="0" applyFont="0" applyFill="0" applyBorder="0" applyAlignment="0" applyProtection="0"/>
    <xf numFmtId="0" fontId="37" fillId="0" borderId="7">
      <alignment horizontal="center"/>
    </xf>
    <xf numFmtId="3" fontId="28" fillId="0" borderId="0" applyFont="0" applyFill="0" applyBorder="0" applyAlignment="0" applyProtection="0"/>
    <xf numFmtId="0" fontId="28" fillId="46" borderId="0" applyNumberFormat="0" applyFont="0" applyBorder="0" applyAlignment="0" applyProtection="0"/>
    <xf numFmtId="0" fontId="181" fillId="0" borderId="10" applyNumberFormat="0" applyFill="0" applyBorder="0" applyAlignment="0" applyProtection="0">
      <alignment horizontal="center"/>
    </xf>
    <xf numFmtId="0" fontId="99" fillId="0" borderId="0" applyNumberFormat="0" applyBorder="0"/>
    <xf numFmtId="0" fontId="182" fillId="47" borderId="0" applyNumberFormat="0" applyBorder="0"/>
    <xf numFmtId="0" fontId="183" fillId="0" borderId="47">
      <alignment horizontal="right" vertical="center"/>
    </xf>
    <xf numFmtId="0" fontId="184" fillId="0" borderId="10" applyNumberFormat="0" applyFill="0" applyBorder="0" applyAlignment="0" applyProtection="0">
      <alignment horizontal="center"/>
    </xf>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12" fillId="0" borderId="0">
      <alignment horizontal="right"/>
    </xf>
    <xf numFmtId="0" fontId="16" fillId="0" borderId="0"/>
    <xf numFmtId="0" fontId="15" fillId="0" borderId="0"/>
    <xf numFmtId="3" fontId="147" fillId="0" borderId="31" applyNumberFormat="0" applyFill="0" applyBorder="0" applyAlignment="0" applyProtection="0"/>
    <xf numFmtId="0" fontId="99" fillId="48" borderId="0" applyNumberFormat="0" applyBorder="0"/>
    <xf numFmtId="0" fontId="99" fillId="48" borderId="0" applyNumberFormat="0" applyBorder="0"/>
    <xf numFmtId="0" fontId="182" fillId="5" borderId="0" applyNumberFormat="0" applyBorder="0"/>
    <xf numFmtId="0" fontId="182" fillId="49" borderId="0" applyNumberFormat="0" applyBorder="0"/>
    <xf numFmtId="0" fontId="37" fillId="0" borderId="48" applyNumberFormat="0" applyFill="0"/>
    <xf numFmtId="0" fontId="185" fillId="4" borderId="0">
      <alignment horizontal="right"/>
    </xf>
    <xf numFmtId="42" fontId="86" fillId="0" borderId="0" applyFill="0" applyBorder="0" applyAlignment="0" applyProtection="0"/>
    <xf numFmtId="0" fontId="186" fillId="0" borderId="0" applyNumberFormat="0" applyFill="0" applyBorder="0" applyProtection="0">
      <protection locked="0"/>
    </xf>
    <xf numFmtId="0" fontId="28" fillId="0" borderId="49"/>
    <xf numFmtId="0" fontId="28" fillId="0" borderId="49"/>
    <xf numFmtId="0" fontId="15" fillId="34" borderId="0" applyNumberFormat="0" applyBorder="0" applyProtection="0">
      <alignment horizontal="center"/>
    </xf>
    <xf numFmtId="0" fontId="15" fillId="34" borderId="0" applyNumberFormat="0" applyBorder="0" applyProtection="0">
      <alignment horizontal="center"/>
    </xf>
    <xf numFmtId="37" fontId="15" fillId="0" borderId="0" applyNumberFormat="0"/>
    <xf numFmtId="0" fontId="13" fillId="0" borderId="17">
      <alignment horizontal="right" vertical="center" wrapText="1"/>
    </xf>
    <xf numFmtId="0" fontId="21" fillId="0" borderId="16"/>
    <xf numFmtId="0" fontId="24" fillId="50" borderId="0"/>
    <xf numFmtId="0" fontId="187" fillId="50" borderId="0"/>
    <xf numFmtId="0" fontId="188" fillId="0" borderId="50"/>
    <xf numFmtId="0" fontId="188" fillId="0" borderId="50"/>
    <xf numFmtId="0" fontId="21" fillId="0" borderId="0"/>
    <xf numFmtId="0" fontId="21" fillId="0" borderId="51"/>
    <xf numFmtId="0" fontId="21" fillId="0" borderId="51"/>
    <xf numFmtId="0" fontId="32" fillId="0" borderId="0">
      <alignment vertical="top"/>
    </xf>
    <xf numFmtId="0" fontId="15" fillId="0" borderId="0">
      <alignment vertical="top"/>
    </xf>
    <xf numFmtId="0" fontId="15" fillId="0" borderId="0">
      <alignment horizontal="left" wrapText="1"/>
    </xf>
    <xf numFmtId="0" fontId="15" fillId="0" borderId="0">
      <alignment vertical="top"/>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vertical="top"/>
    </xf>
    <xf numFmtId="0" fontId="15" fillId="0" borderId="0">
      <alignment horizontal="left" wrapText="1"/>
    </xf>
    <xf numFmtId="0" fontId="15" fillId="0" borderId="0">
      <alignment vertical="top"/>
    </xf>
    <xf numFmtId="0" fontId="15" fillId="0" borderId="0">
      <alignment horizontal="left" wrapText="1"/>
    </xf>
    <xf numFmtId="0" fontId="15" fillId="0" borderId="0">
      <alignment horizontal="left" wrapText="1"/>
    </xf>
    <xf numFmtId="195" fontId="13" fillId="51" borderId="0" applyBorder="0" applyProtection="0">
      <alignment vertical="top" wrapText="1"/>
    </xf>
    <xf numFmtId="196" fontId="13" fillId="0" borderId="0" applyFill="0" applyBorder="0" applyProtection="0">
      <alignment vertical="top" wrapText="1"/>
    </xf>
    <xf numFmtId="0" fontId="189" fillId="51" borderId="0" applyNumberFormat="0" applyBorder="0" applyAlignment="0" applyProtection="0"/>
    <xf numFmtId="0" fontId="14" fillId="0" borderId="0" applyNumberFormat="0" applyFill="0" applyBorder="0" applyAlignment="0" applyProtection="0"/>
    <xf numFmtId="0" fontId="15" fillId="0" borderId="0" applyNumberFormat="0" applyBorder="0"/>
    <xf numFmtId="0" fontId="15" fillId="0" borderId="0" applyNumberFormat="0" applyBorder="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191" fillId="51" borderId="0" applyNumberFormat="0" applyBorder="0" applyAlignment="0" applyProtection="0"/>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15" fillId="0" borderId="56"/>
    <xf numFmtId="0" fontId="15" fillId="0" borderId="56"/>
    <xf numFmtId="0" fontId="15" fillId="0" borderId="0" applyBorder="0"/>
    <xf numFmtId="0" fontId="15" fillId="0" borderId="0" applyBorder="0"/>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52" borderId="56"/>
    <xf numFmtId="0" fontId="15" fillId="52" borderId="56"/>
    <xf numFmtId="0" fontId="15" fillId="52" borderId="0" applyBorder="0"/>
    <xf numFmtId="0" fontId="15" fillId="52" borderId="0" applyBorder="0"/>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0" applyBorder="0"/>
    <xf numFmtId="0" fontId="15" fillId="0" borderId="0" applyBorder="0"/>
    <xf numFmtId="0" fontId="24" fillId="0" borderId="0" applyNumberFormat="0" applyFill="0" applyBorder="0" applyAlignment="0" applyProtection="0"/>
    <xf numFmtId="0" fontId="15" fillId="52" borderId="0" applyBorder="0"/>
    <xf numFmtId="0" fontId="15" fillId="52" borderId="0" applyBorder="0"/>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6"/>
    <xf numFmtId="0" fontId="15" fillId="52" borderId="56"/>
    <xf numFmtId="0" fontId="15" fillId="0" borderId="56"/>
    <xf numFmtId="0" fontId="15" fillId="0" borderId="56"/>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0" applyBorder="0"/>
    <xf numFmtId="0" fontId="15" fillId="0" borderId="0" applyBorder="0"/>
    <xf numFmtId="0" fontId="15" fillId="52" borderId="0" applyBorder="0"/>
    <xf numFmtId="0" fontId="15" fillId="52" borderId="0" applyBorder="0"/>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6"/>
    <xf numFmtId="0" fontId="15" fillId="52" borderId="56"/>
    <xf numFmtId="0" fontId="15" fillId="0" borderId="56"/>
    <xf numFmtId="0" fontId="15" fillId="0" borderId="56"/>
    <xf numFmtId="0" fontId="29" fillId="51" borderId="0" applyNumberFormat="0" applyBorder="0" applyAlignment="0" applyProtection="0"/>
    <xf numFmtId="0" fontId="29" fillId="0" borderId="56" applyNumberFormat="0">
      <alignment horizontal="right"/>
    </xf>
    <xf numFmtId="0" fontId="29" fillId="52" borderId="56" applyNumberFormat="0">
      <alignment horizontal="right"/>
    </xf>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30" fillId="4" borderId="0" applyNumberFormat="0" applyBorder="0" applyAlignment="0" applyProtection="0"/>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30" fillId="4" borderId="0" applyNumberFormat="0" applyBorder="0" applyProtection="0">
      <alignment horizontal="center"/>
    </xf>
    <xf numFmtId="0" fontId="192" fillId="4" borderId="0" applyNumberFormat="0" applyBorder="0" applyAlignment="0" applyProtection="0"/>
    <xf numFmtId="0" fontId="15" fillId="0" borderId="0" applyNumberFormat="0" applyFont="0" applyFill="0" applyBorder="0" applyProtection="0">
      <alignment horizontal="right"/>
    </xf>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0" borderId="0" applyNumberFormat="0" applyFont="0" applyFill="0" applyBorder="0" applyProtection="0">
      <alignment horizontal="left"/>
    </xf>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0" borderId="0" applyNumberFormat="0" applyBorder="0"/>
    <xf numFmtId="0" fontId="15" fillId="0" borderId="0" applyNumberFormat="0" applyBorder="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13" fillId="0" borderId="0" applyNumberFormat="0" applyFill="0" applyBorder="0" applyAlignment="0" applyProtection="0"/>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4"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29" fillId="0" borderId="55" applyNumberFormat="0">
      <alignment horizontal="right"/>
    </xf>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0" applyBorder="0"/>
    <xf numFmtId="0" fontId="15" fillId="0" borderId="0" applyBorder="0"/>
    <xf numFmtId="0" fontId="15" fillId="52" borderId="0" applyBorder="0"/>
    <xf numFmtId="0" fontId="15" fillId="52" borderId="0" applyBorder="0"/>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6"/>
    <xf numFmtId="0" fontId="15" fillId="52" borderId="56"/>
    <xf numFmtId="0" fontId="15" fillId="0" borderId="56"/>
    <xf numFmtId="0" fontId="15" fillId="0" borderId="56"/>
    <xf numFmtId="0" fontId="29" fillId="0" borderId="56" applyNumberFormat="0">
      <alignment horizontal="right"/>
    </xf>
    <xf numFmtId="0" fontId="29" fillId="52" borderId="56" applyNumberFormat="0">
      <alignment horizontal="right"/>
    </xf>
    <xf numFmtId="0" fontId="16" fillId="0" borderId="0" applyNumberFormat="0" applyFill="0" applyBorder="0" applyAlignment="0" applyProtection="0"/>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3"/>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4"/>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0" borderId="55"/>
    <xf numFmtId="0" fontId="15" fillId="53" borderId="0" applyNumberFormat="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5" fillId="0" borderId="0" applyNumberFormat="0" applyBorder="0"/>
    <xf numFmtId="0" fontId="15" fillId="0" borderId="0" applyNumberFormat="0" applyBorder="0"/>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3"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4"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5" applyNumberFormat="0">
      <alignment horizontal="right"/>
    </xf>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0" applyBorder="0"/>
    <xf numFmtId="0" fontId="15" fillId="0" borderId="0" applyBorder="0"/>
    <xf numFmtId="0" fontId="15" fillId="52" borderId="0" applyBorder="0"/>
    <xf numFmtId="0" fontId="15" fillId="52" borderId="0" applyBorder="0"/>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0" borderId="0" applyFont="0" applyFill="0" applyBorder="0" applyAlignment="0" applyProtection="0"/>
    <xf numFmtId="0" fontId="15" fillId="52" borderId="56"/>
    <xf numFmtId="0" fontId="15" fillId="52" borderId="56"/>
    <xf numFmtId="0" fontId="15" fillId="0" borderId="56"/>
    <xf numFmtId="0" fontId="15" fillId="0" borderId="56"/>
    <xf numFmtId="0" fontId="29" fillId="0" borderId="56" applyNumberFormat="0">
      <alignment horizontal="right"/>
    </xf>
    <xf numFmtId="0" fontId="29" fillId="52" borderId="56" applyNumberFormat="0">
      <alignment horizontal="right"/>
    </xf>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52" borderId="56" applyFont="0" applyAlignment="0" applyProtection="0"/>
    <xf numFmtId="0" fontId="15" fillId="52" borderId="56" applyFont="0" applyAlignment="0" applyProtection="0"/>
    <xf numFmtId="0" fontId="15" fillId="52" borderId="0" applyFont="0" applyBorder="0" applyAlignment="0" applyProtection="0"/>
    <xf numFmtId="0" fontId="15" fillId="52" borderId="0" applyFont="0" applyBorder="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0" applyFont="0" applyFill="0" applyBorder="0" applyAlignment="0" applyProtection="0"/>
    <xf numFmtId="0" fontId="15" fillId="0" borderId="0" applyFont="0" applyFill="0" applyBorder="0" applyAlignment="0" applyProtection="0"/>
    <xf numFmtId="0" fontId="15" fillId="52" borderId="0" applyFont="0" applyBorder="0" applyAlignment="0" applyProtection="0"/>
    <xf numFmtId="0" fontId="15" fillId="52" borderId="0" applyFont="0" applyBorder="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6" applyFont="0" applyAlignment="0" applyProtection="0"/>
    <xf numFmtId="0" fontId="15" fillId="52" borderId="56" applyFont="0" applyAlignment="0" applyProtection="0"/>
    <xf numFmtId="0" fontId="15" fillId="0" borderId="56" applyFont="0" applyFill="0" applyAlignment="0" applyProtection="0"/>
    <xf numFmtId="0" fontId="15" fillId="0" borderId="56" applyFont="0" applyFill="0" applyAlignment="0" applyProtection="0"/>
    <xf numFmtId="0" fontId="15" fillId="28" borderId="56" applyNumberFormat="0">
      <alignment horizontal="left"/>
    </xf>
    <xf numFmtId="0" fontId="15" fillId="28" borderId="56" applyNumberFormat="0">
      <alignment horizontal="left"/>
    </xf>
    <xf numFmtId="0" fontId="15" fillId="52" borderId="56" applyNumberFormat="0">
      <alignment horizontal="left"/>
    </xf>
    <xf numFmtId="0" fontId="15" fillId="52" borderId="56" applyNumberFormat="0">
      <alignment horizontal="left"/>
    </xf>
    <xf numFmtId="0" fontId="15" fillId="52" borderId="0" applyFont="0" applyBorder="0" applyAlignment="0" applyProtection="0"/>
    <xf numFmtId="0" fontId="15" fillId="52" borderId="0" applyFont="0" applyBorder="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28" borderId="56" applyNumberFormat="0">
      <alignment horizontal="center"/>
    </xf>
    <xf numFmtId="0" fontId="15" fillId="28" borderId="56" applyNumberFormat="0">
      <alignment horizontal="center"/>
    </xf>
    <xf numFmtId="0" fontId="15" fillId="52" borderId="56" applyNumberFormat="0">
      <alignment horizontal="center"/>
    </xf>
    <xf numFmtId="0" fontId="15" fillId="52" borderId="56" applyNumberFormat="0">
      <alignment horizontal="center"/>
    </xf>
    <xf numFmtId="0" fontId="15" fillId="29" borderId="0" applyNumberFormat="0" applyBorder="0"/>
    <xf numFmtId="0" fontId="15" fillId="29" borderId="0" applyNumberFormat="0" applyBorder="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6" applyNumberFormat="0"/>
    <xf numFmtId="0" fontId="15" fillId="0" borderId="56" applyNumberFormat="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7" applyNumberFormat="0" applyFont="0" applyFill="0" applyAlignment="0" applyProtection="0"/>
    <xf numFmtId="0" fontId="15" fillId="0" borderId="7" applyNumberFormat="0" applyFont="0" applyFill="0" applyAlignment="0" applyProtection="0"/>
    <xf numFmtId="0" fontId="15" fillId="0" borderId="0" applyNumberFormat="0" applyBorder="0"/>
    <xf numFmtId="0" fontId="15" fillId="0" borderId="0" applyNumberFormat="0" applyBorder="0"/>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5" fillId="0" borderId="60" applyNumberFormat="0">
      <alignment horizontal="center"/>
    </xf>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190" fillId="51" borderId="52" applyNumberFormat="0"/>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29" fillId="0" borderId="53" applyNumberFormat="0">
      <alignment horizontal="right"/>
    </xf>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56" applyNumberFormat="0"/>
    <xf numFmtId="0" fontId="15" fillId="0" borderId="56"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63" applyNumberFormat="0"/>
    <xf numFmtId="0" fontId="15" fillId="0" borderId="63" applyNumberFormat="0"/>
    <xf numFmtId="0" fontId="15" fillId="0" borderId="64" applyNumberFormat="0"/>
    <xf numFmtId="0" fontId="15" fillId="0" borderId="64" applyNumberFormat="0"/>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0" applyBorder="0"/>
    <xf numFmtId="0" fontId="15" fillId="0" borderId="0" applyBorder="0"/>
    <xf numFmtId="0" fontId="15" fillId="52" borderId="0" applyBorder="0"/>
    <xf numFmtId="0" fontId="15" fillId="52" borderId="0" applyBorder="0"/>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0" applyBorder="0"/>
    <xf numFmtId="0" fontId="15" fillId="0" borderId="0" applyBorder="0"/>
    <xf numFmtId="0" fontId="15" fillId="52" borderId="0" applyBorder="0"/>
    <xf numFmtId="0" fontId="15" fillId="52" borderId="0" applyBorder="0"/>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29" fillId="0" borderId="56" applyNumberFormat="0">
      <alignment horizontal="right"/>
    </xf>
    <xf numFmtId="0" fontId="29" fillId="52" borderId="56" applyNumberFormat="0">
      <alignment horizontal="right"/>
    </xf>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29" borderId="0" applyNumberFormat="0" applyBorder="0"/>
    <xf numFmtId="0" fontId="15" fillId="29" borderId="0" applyNumberFormat="0" applyBorder="0"/>
    <xf numFmtId="0" fontId="15" fillId="0" borderId="0" applyNumberFormat="0" applyFont="0" applyFill="0" applyBorder="0" applyAlignment="0" applyProtection="0"/>
    <xf numFmtId="0" fontId="15" fillId="0" borderId="0" applyNumberFormat="0" applyFont="0" applyFill="0" applyBorder="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0" applyFont="0" applyFill="0" applyBorder="0" applyAlignment="0" applyProtection="0"/>
    <xf numFmtId="0" fontId="15" fillId="0" borderId="0" applyFont="0" applyFill="0" applyBorder="0" applyAlignment="0" applyProtection="0"/>
    <xf numFmtId="0" fontId="15" fillId="52" borderId="0" applyFont="0" applyBorder="0" applyAlignment="0" applyProtection="0"/>
    <xf numFmtId="0" fontId="15" fillId="52" borderId="0" applyFont="0" applyBorder="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6" applyFont="0" applyAlignment="0" applyProtection="0"/>
    <xf numFmtId="0" fontId="15" fillId="52" borderId="56" applyFont="0" applyAlignment="0" applyProtection="0"/>
    <xf numFmtId="0" fontId="15" fillId="0" borderId="56" applyFont="0" applyFill="0" applyAlignment="0" applyProtection="0"/>
    <xf numFmtId="0" fontId="15" fillId="0" borderId="56" applyFont="0" applyFill="0" applyAlignment="0" applyProtection="0"/>
    <xf numFmtId="0" fontId="29" fillId="0" borderId="56" applyNumberFormat="0" applyFill="0" applyProtection="0">
      <alignment horizontal="right"/>
    </xf>
    <xf numFmtId="0" fontId="29" fillId="52" borderId="56" applyNumberFormat="0" applyProtection="0">
      <alignment horizontal="right"/>
    </xf>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3"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4"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15" fillId="0" borderId="55" applyFont="0" applyFill="0" applyAlignment="0" applyProtection="0"/>
    <xf numFmtId="0" fontId="29" fillId="0" borderId="56">
      <alignment horizontal="right"/>
    </xf>
    <xf numFmtId="0" fontId="29" fillId="52" borderId="56">
      <alignment horizontal="right"/>
    </xf>
    <xf numFmtId="0" fontId="15" fillId="0" borderId="56"/>
    <xf numFmtId="0" fontId="15" fillId="0" borderId="56"/>
    <xf numFmtId="0" fontId="15" fillId="52" borderId="56"/>
    <xf numFmtId="0" fontId="15" fillId="52" borderId="56"/>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0" borderId="56"/>
    <xf numFmtId="0" fontId="15" fillId="0" borderId="56"/>
    <xf numFmtId="0" fontId="15" fillId="52" borderId="56"/>
    <xf numFmtId="0" fontId="15" fillId="52" borderId="56"/>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6"/>
    <xf numFmtId="0" fontId="15" fillId="0" borderId="56"/>
    <xf numFmtId="0" fontId="15" fillId="52" borderId="56"/>
    <xf numFmtId="0" fontId="15" fillId="52" borderId="56"/>
    <xf numFmtId="0" fontId="15" fillId="0" borderId="0" applyNumberFormat="0" applyFont="0" applyFill="0" applyBorder="0" applyAlignment="0" applyProtection="0"/>
    <xf numFmtId="0" fontId="15" fillId="0" borderId="0" applyNumberFormat="0" applyFont="0" applyFill="0" applyBorder="0" applyAlignment="0" applyProtection="0"/>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3"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4"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190" fillId="51" borderId="55" applyNumberFormat="0" applyProtection="0">
      <alignment horizontal="right"/>
    </xf>
    <xf numFmtId="0" fontId="29" fillId="0" borderId="56" applyNumberFormat="0">
      <alignment horizontal="right"/>
    </xf>
    <xf numFmtId="0" fontId="29" fillId="52" borderId="56" applyNumberFormat="0">
      <alignment horizontal="right"/>
    </xf>
    <xf numFmtId="0" fontId="15" fillId="0" borderId="56"/>
    <xf numFmtId="0" fontId="15" fillId="0" borderId="56"/>
    <xf numFmtId="0" fontId="15" fillId="52" borderId="56"/>
    <xf numFmtId="0" fontId="15" fillId="52" borderId="56"/>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0" borderId="56"/>
    <xf numFmtId="0" fontId="15" fillId="0" borderId="56"/>
    <xf numFmtId="0" fontId="15" fillId="52" borderId="56"/>
    <xf numFmtId="0" fontId="15" fillId="52" borderId="56"/>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0"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52" borderId="57"/>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6"/>
    <xf numFmtId="0" fontId="15" fillId="0" borderId="56"/>
    <xf numFmtId="0" fontId="15" fillId="52" borderId="56"/>
    <xf numFmtId="0" fontId="15" fillId="52" borderId="56"/>
    <xf numFmtId="0" fontId="153" fillId="29" borderId="56"/>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6"/>
    <xf numFmtId="0" fontId="153" fillId="29" borderId="56"/>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7"/>
    <xf numFmtId="0" fontId="153" fillId="29" borderId="56" applyNumberFormat="0">
      <alignment horizontal="right"/>
    </xf>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5" fillId="0" borderId="60" applyNumberFormat="0" applyFont="0" applyFill="0" applyProtection="0">
      <alignment horizontal="center"/>
    </xf>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190" fillId="51" borderId="52" applyNumberFormat="0" applyAlignment="0" applyProtection="0"/>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3"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4"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29" fillId="0" borderId="55" applyNumberFormat="0" applyFill="0" applyProtection="0">
      <alignment horizontal="right"/>
    </xf>
    <xf numFmtId="0" fontId="15" fillId="0" borderId="0" applyFill="0" applyBorder="0" applyAlignment="0" applyProtection="0"/>
    <xf numFmtId="0" fontId="15" fillId="0" borderId="0" applyFill="0" applyBorder="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52" borderId="0" applyBorder="0" applyAlignment="0" applyProtection="0"/>
    <xf numFmtId="0" fontId="15" fillId="52" borderId="0" applyBorder="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0" applyFill="0" applyBorder="0" applyAlignment="0" applyProtection="0"/>
    <xf numFmtId="0" fontId="15" fillId="0" borderId="0" applyFill="0" applyBorder="0" applyAlignment="0" applyProtection="0"/>
    <xf numFmtId="0" fontId="15" fillId="28" borderId="56" applyNumberFormat="0">
      <alignment horizontal="left"/>
    </xf>
    <xf numFmtId="0" fontId="15" fillId="28" borderId="56" applyNumberFormat="0">
      <alignment horizontal="left"/>
    </xf>
    <xf numFmtId="0" fontId="15" fillId="52" borderId="56" applyNumberFormat="0">
      <alignment horizontal="left"/>
    </xf>
    <xf numFmtId="0" fontId="15" fillId="52" borderId="56" applyNumberFormat="0">
      <alignment horizontal="left"/>
    </xf>
    <xf numFmtId="0" fontId="15" fillId="28" borderId="56" applyNumberFormat="0">
      <alignment horizontal="right"/>
    </xf>
    <xf numFmtId="0" fontId="15" fillId="28" borderId="56" applyNumberFormat="0">
      <alignment horizontal="right"/>
    </xf>
    <xf numFmtId="0" fontId="15" fillId="52" borderId="56" applyNumberFormat="0">
      <alignment horizontal="right"/>
    </xf>
    <xf numFmtId="0" fontId="15" fillId="52" borderId="56" applyNumberFormat="0">
      <alignment horizontal="right"/>
    </xf>
    <xf numFmtId="0" fontId="15" fillId="28" borderId="56" applyNumberFormat="0">
      <alignment horizontal="center"/>
    </xf>
    <xf numFmtId="0" fontId="15" fillId="28" borderId="56" applyNumberFormat="0">
      <alignment horizontal="center"/>
    </xf>
    <xf numFmtId="0" fontId="15" fillId="52" borderId="56" applyNumberFormat="0">
      <alignment horizontal="center"/>
    </xf>
    <xf numFmtId="0" fontId="15" fillId="52" borderId="56" applyNumberFormat="0">
      <alignment horizontal="center"/>
    </xf>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6" applyNumberFormat="0"/>
    <xf numFmtId="0" fontId="15" fillId="0" borderId="56"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3"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0" borderId="54" applyNumberFormat="0"/>
    <xf numFmtId="0" fontId="15" fillId="52" borderId="56">
      <alignment horizontal="left"/>
    </xf>
    <xf numFmtId="0" fontId="15" fillId="52" borderId="56">
      <alignment horizontal="left"/>
    </xf>
    <xf numFmtId="0" fontId="15" fillId="28" borderId="56">
      <alignment horizontal="left"/>
    </xf>
    <xf numFmtId="0" fontId="15" fillId="28" borderId="56">
      <alignment horizontal="left"/>
    </xf>
    <xf numFmtId="0" fontId="193" fillId="54" borderId="0" applyNumberFormat="0" applyBorder="0">
      <alignment horizontal="center" wrapText="1"/>
    </xf>
    <xf numFmtId="0" fontId="29" fillId="0" borderId="56" applyFill="0" applyProtection="0">
      <alignment horizontal="right"/>
    </xf>
    <xf numFmtId="0" fontId="29" fillId="52" borderId="56" applyProtection="0">
      <alignment horizontal="right"/>
    </xf>
    <xf numFmtId="0" fontId="15" fillId="0" borderId="56" applyFont="0" applyFill="0" applyAlignment="0" applyProtection="0"/>
    <xf numFmtId="0" fontId="15" fillId="0" borderId="56" applyFont="0" applyFill="0" applyAlignment="0" applyProtection="0"/>
    <xf numFmtId="0" fontId="15" fillId="52" borderId="56" applyFont="0" applyAlignment="0" applyProtection="0"/>
    <xf numFmtId="0" fontId="15" fillId="52" borderId="56" applyFont="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0" borderId="56" applyFont="0" applyFill="0" applyAlignment="0" applyProtection="0"/>
    <xf numFmtId="0" fontId="15" fillId="0" borderId="56" applyFont="0" applyFill="0" applyAlignment="0" applyProtection="0"/>
    <xf numFmtId="0" fontId="15" fillId="52" borderId="56" applyFont="0" applyAlignment="0" applyProtection="0"/>
    <xf numFmtId="0" fontId="15" fillId="52" borderId="56" applyFont="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59" applyNumberFormat="0"/>
    <xf numFmtId="0" fontId="15" fillId="0" borderId="0" applyNumberFormat="0"/>
    <xf numFmtId="0" fontId="15" fillId="0" borderId="0"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1"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62" applyNumberFormat="0"/>
    <xf numFmtId="0" fontId="15" fillId="0" borderId="56" applyNumberFormat="0"/>
    <xf numFmtId="0" fontId="15" fillId="0" borderId="56"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57" applyNumberFormat="0"/>
    <xf numFmtId="0" fontId="15" fillId="0" borderId="63" applyNumberFormat="0"/>
    <xf numFmtId="0" fontId="15" fillId="0" borderId="63" applyNumberFormat="0"/>
    <xf numFmtId="0" fontId="15" fillId="0" borderId="64" applyNumberFormat="0"/>
    <xf numFmtId="0" fontId="15" fillId="0" borderId="64" applyNumberFormat="0"/>
    <xf numFmtId="0" fontId="29" fillId="0" borderId="56" applyNumberFormat="0" applyFill="0" applyProtection="0">
      <alignment horizontal="right"/>
    </xf>
    <xf numFmtId="0" fontId="29" fillId="52" borderId="56" applyNumberFormat="0" applyProtection="0">
      <alignment horizontal="right"/>
    </xf>
    <xf numFmtId="0" fontId="15" fillId="0" borderId="56" applyFont="0" applyFill="0" applyAlignment="0" applyProtection="0"/>
    <xf numFmtId="0" fontId="15" fillId="0" borderId="56" applyFont="0" applyFill="0" applyAlignment="0" applyProtection="0"/>
    <xf numFmtId="0" fontId="15" fillId="52" borderId="56" applyFont="0" applyAlignment="0" applyProtection="0"/>
    <xf numFmtId="0" fontId="15" fillId="52" borderId="56" applyFont="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0" borderId="56" applyFont="0" applyFill="0" applyAlignment="0" applyProtection="0"/>
    <xf numFmtId="0" fontId="15" fillId="0" borderId="56" applyFont="0" applyFill="0" applyAlignment="0" applyProtection="0"/>
    <xf numFmtId="0" fontId="15" fillId="52" borderId="56" applyFont="0" applyAlignment="0" applyProtection="0"/>
    <xf numFmtId="0" fontId="15" fillId="52" borderId="56" applyFont="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0" borderId="57" applyFont="0" applyFill="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52" borderId="57" applyFont="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6" applyFont="0" applyFill="0" applyAlignment="0" applyProtection="0"/>
    <xf numFmtId="0" fontId="15" fillId="0" borderId="56" applyFont="0" applyFill="0" applyAlignment="0" applyProtection="0"/>
    <xf numFmtId="0" fontId="15" fillId="52" borderId="56" applyFont="0" applyAlignment="0" applyProtection="0"/>
    <xf numFmtId="0" fontId="15" fillId="52" borderId="56" applyFont="0" applyAlignment="0" applyProtection="0"/>
    <xf numFmtId="0" fontId="153" fillId="29" borderId="56"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6" applyAlignment="0" applyProtection="0"/>
    <xf numFmtId="0" fontId="153" fillId="29" borderId="56"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7" applyAlignment="0" applyProtection="0"/>
    <xf numFmtId="0" fontId="153" fillId="29" borderId="56" applyNumberFormat="0" applyProtection="0">
      <alignment horizontal="right"/>
    </xf>
    <xf numFmtId="0" fontId="15" fillId="28" borderId="56" applyNumberFormat="0" applyFont="0" applyProtection="0">
      <alignment horizontal="left"/>
    </xf>
    <xf numFmtId="0" fontId="15" fillId="28" borderId="56" applyNumberFormat="0" applyFont="0" applyProtection="0">
      <alignment horizontal="left"/>
    </xf>
    <xf numFmtId="0" fontId="15" fillId="52" borderId="56" applyNumberFormat="0" applyFont="0" applyProtection="0">
      <alignment horizontal="left"/>
    </xf>
    <xf numFmtId="0" fontId="15" fillId="52" borderId="56" applyNumberFormat="0" applyFont="0" applyProtection="0">
      <alignment horizontal="left"/>
    </xf>
    <xf numFmtId="0" fontId="15" fillId="28" borderId="56" applyNumberFormat="0" applyFont="0" applyProtection="0">
      <alignment horizontal="right"/>
    </xf>
    <xf numFmtId="0" fontId="15" fillId="28" borderId="56" applyNumberFormat="0" applyFont="0" applyProtection="0">
      <alignment horizontal="right"/>
    </xf>
    <xf numFmtId="0" fontId="15" fillId="52" borderId="56" applyNumberFormat="0" applyFont="0" applyProtection="0">
      <alignment horizontal="right"/>
    </xf>
    <xf numFmtId="0" fontId="15" fillId="52" borderId="56" applyNumberFormat="0" applyFont="0" applyProtection="0">
      <alignment horizontal="right"/>
    </xf>
    <xf numFmtId="0" fontId="15" fillId="28" borderId="56" applyNumberFormat="0" applyFont="0" applyProtection="0">
      <alignment horizontal="center"/>
    </xf>
    <xf numFmtId="0" fontId="15" fillId="28" borderId="56" applyNumberFormat="0" applyFont="0" applyProtection="0">
      <alignment horizontal="center"/>
    </xf>
    <xf numFmtId="0" fontId="15" fillId="52" borderId="56" applyNumberFormat="0" applyFont="0" applyProtection="0">
      <alignment horizontal="center"/>
    </xf>
    <xf numFmtId="0" fontId="15" fillId="52" borderId="56" applyNumberFormat="0" applyFont="0" applyProtection="0">
      <alignment horizontal="center"/>
    </xf>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6" applyNumberFormat="0" applyFont="0" applyFill="0" applyAlignment="0" applyProtection="0"/>
    <xf numFmtId="0" fontId="15" fillId="0" borderId="56"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0" borderId="53" applyNumberFormat="0" applyFont="0" applyFill="0" applyAlignment="0" applyProtection="0"/>
    <xf numFmtId="0" fontId="15" fillId="52" borderId="56" applyNumberFormat="0" applyFont="0" applyProtection="0">
      <alignment horizontal="left"/>
    </xf>
    <xf numFmtId="0" fontId="15" fillId="52" borderId="56" applyNumberFormat="0" applyFont="0" applyProtection="0">
      <alignment horizontal="left"/>
    </xf>
    <xf numFmtId="0" fontId="15" fillId="28" borderId="56" applyNumberFormat="0" applyFont="0" applyProtection="0">
      <alignment horizontal="right"/>
    </xf>
    <xf numFmtId="0" fontId="15" fillId="28" borderId="56" applyNumberFormat="0" applyFont="0" applyProtection="0">
      <alignment horizontal="right"/>
    </xf>
    <xf numFmtId="0" fontId="15" fillId="52" borderId="56" applyNumberFormat="0" applyFont="0" applyProtection="0">
      <alignment horizontal="right"/>
    </xf>
    <xf numFmtId="0" fontId="15" fillId="52" borderId="56" applyNumberFormat="0" applyFont="0" applyProtection="0">
      <alignment horizontal="right"/>
    </xf>
    <xf numFmtId="0" fontId="15" fillId="28" borderId="56" applyNumberFormat="0" applyFont="0" applyProtection="0">
      <alignment horizontal="center"/>
    </xf>
    <xf numFmtId="0" fontId="15" fillId="28" borderId="56" applyNumberFormat="0" applyFont="0" applyProtection="0">
      <alignment horizontal="center"/>
    </xf>
    <xf numFmtId="0" fontId="15" fillId="52" borderId="56" applyNumberFormat="0" applyFont="0" applyProtection="0">
      <alignment horizontal="center"/>
    </xf>
    <xf numFmtId="0" fontId="15" fillId="52" borderId="56" applyNumberFormat="0" applyFont="0" applyProtection="0">
      <alignment horizontal="center"/>
    </xf>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6" applyNumberFormat="0" applyFont="0" applyFill="0" applyAlignment="0" applyProtection="0"/>
    <xf numFmtId="0" fontId="15" fillId="0" borderId="56"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0" borderId="54" applyNumberFormat="0" applyFont="0" applyFill="0" applyAlignment="0" applyProtection="0"/>
    <xf numFmtId="0" fontId="15" fillId="52" borderId="56" applyFont="0" applyProtection="0">
      <alignment horizontal="left"/>
    </xf>
    <xf numFmtId="0" fontId="15" fillId="52" borderId="56" applyFont="0" applyProtection="0">
      <alignment horizontal="left"/>
    </xf>
    <xf numFmtId="0" fontId="15" fillId="28" borderId="56" applyFont="0" applyProtection="0">
      <alignment horizontal="left"/>
    </xf>
    <xf numFmtId="0" fontId="15" fillId="28" borderId="56" applyFont="0" applyProtection="0">
      <alignment horizontal="left"/>
    </xf>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65"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58"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6"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28" borderId="67"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65"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58"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6"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51" borderId="67" applyNumberFormat="0" applyFont="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59" applyNumberFormat="0" applyFont="0" applyFill="0" applyAlignment="0" applyProtection="0"/>
    <xf numFmtId="0" fontId="15" fillId="0" borderId="0" applyNumberFormat="0" applyFont="0" applyFill="0" applyAlignment="0" applyProtection="0"/>
    <xf numFmtId="0" fontId="15" fillId="0" borderId="0"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1"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62" applyNumberFormat="0" applyFont="0" applyFill="0" applyAlignment="0" applyProtection="0"/>
    <xf numFmtId="0" fontId="15" fillId="0" borderId="56" applyNumberFormat="0" applyFont="0" applyFill="0" applyAlignment="0" applyProtection="0"/>
    <xf numFmtId="0" fontId="15" fillId="0" borderId="56"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57" applyNumberFormat="0" applyFont="0" applyFill="0" applyAlignment="0" applyProtection="0"/>
    <xf numFmtId="0" fontId="15" fillId="0" borderId="63" applyNumberFormat="0" applyFont="0" applyFill="0" applyAlignment="0" applyProtection="0"/>
    <xf numFmtId="0" fontId="15" fillId="0" borderId="63" applyNumberFormat="0" applyFont="0" applyFill="0" applyAlignment="0" applyProtection="0"/>
    <xf numFmtId="0" fontId="15" fillId="0" borderId="64" applyNumberFormat="0" applyFont="0" applyFill="0" applyAlignment="0" applyProtection="0"/>
    <xf numFmtId="0" fontId="15" fillId="0" borderId="64" applyNumberFormat="0" applyFont="0" applyFill="0" applyAlignment="0" applyProtection="0"/>
    <xf numFmtId="0" fontId="15" fillId="28" borderId="54" applyAlignment="0" applyProtection="0"/>
    <xf numFmtId="0" fontId="15" fillId="28" borderId="54" applyAlignment="0" applyProtection="0"/>
    <xf numFmtId="0" fontId="15" fillId="28" borderId="55" applyAlignment="0" applyProtection="0"/>
    <xf numFmtId="0" fontId="15" fillId="28" borderId="55" applyAlignment="0" applyProtection="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65"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65"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93" fillId="54" borderId="0" applyNumberFormat="0" applyBorder="0">
      <alignment horizontal="center" wrapText="1"/>
    </xf>
    <xf numFmtId="0" fontId="15" fillId="28" borderId="0" applyAlignment="0" applyProtection="0"/>
    <xf numFmtId="0" fontId="15" fillId="28" borderId="0" applyAlignment="0" applyProtection="0"/>
    <xf numFmtId="0" fontId="15" fillId="28" borderId="53" applyAlignment="0" applyProtection="0"/>
    <xf numFmtId="0" fontId="15" fillId="28" borderId="53" applyAlignment="0" applyProtection="0"/>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65" applyNumberFormat="0">
      <alignment horizontal="left"/>
    </xf>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58"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6"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28" borderId="67" applyNumberFormat="0"/>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65" applyNumberFormat="0">
      <alignment horizontal="left"/>
    </xf>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58"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6"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5" borderId="67" applyNumberFormat="0"/>
    <xf numFmtId="0" fontId="15" fillId="51" borderId="56" applyAlignment="0" applyProtection="0"/>
    <xf numFmtId="0" fontId="15" fillId="51" borderId="56" applyAlignment="0" applyProtection="0"/>
    <xf numFmtId="0" fontId="15" fillId="28" borderId="0" applyAlignment="0" applyProtection="0"/>
    <xf numFmtId="0" fontId="15" fillId="28" borderId="0" applyAlignment="0" applyProtection="0"/>
    <xf numFmtId="0" fontId="15" fillId="28" borderId="56" applyAlignment="0" applyProtection="0"/>
    <xf numFmtId="0" fontId="15" fillId="28" borderId="56" applyAlignment="0" applyProtection="0"/>
    <xf numFmtId="0" fontId="15" fillId="28" borderId="53" applyAlignment="0" applyProtection="0"/>
    <xf numFmtId="0" fontId="15" fillId="28" borderId="53" applyAlignment="0" applyProtection="0"/>
    <xf numFmtId="0" fontId="193" fillId="54" borderId="0" applyNumberFormat="0" applyBorder="0" applyProtection="0">
      <alignment wrapText="1"/>
    </xf>
    <xf numFmtId="0" fontId="153" fillId="28" borderId="0" applyNumberFormat="0" applyAlignment="0" applyProtection="0"/>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65" applyNumberFormat="0" applyFont="0" applyProtection="0">
      <alignment horizontal="left"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58"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6"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28" borderId="67" applyNumberFormat="0" applyProtection="0">
      <alignment horizontal="center"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65" applyNumberFormat="0" applyFont="0" applyProtection="0">
      <alignment horizontal="left"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58"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6"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51" borderId="67" applyNumberForma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15" fillId="29" borderId="67" applyNumberFormat="0" applyFont="0" applyProtection="0">
      <alignment horizontal="center" vertical="center"/>
    </xf>
    <xf numFmtId="0" fontId="32" fillId="0" borderId="0" applyNumberFormat="0" applyBorder="0" applyAlignment="0"/>
    <xf numFmtId="0" fontId="194" fillId="0" borderId="0" applyNumberFormat="0" applyBorder="0" applyAlignment="0"/>
    <xf numFmtId="0" fontId="21" fillId="0" borderId="0"/>
    <xf numFmtId="37" fontId="127" fillId="0" borderId="0"/>
    <xf numFmtId="0" fontId="195" fillId="0" borderId="68" applyNumberFormat="0" applyFill="0" applyBorder="0"/>
    <xf numFmtId="0" fontId="196" fillId="0" borderId="0">
      <alignment horizontal="left"/>
    </xf>
    <xf numFmtId="0" fontId="14" fillId="0" borderId="69">
      <alignment vertical="center"/>
    </xf>
    <xf numFmtId="0" fontId="96" fillId="0" borderId="0">
      <alignment horizontal="left" indent="1"/>
    </xf>
    <xf numFmtId="0" fontId="32" fillId="0" borderId="70" applyBorder="0">
      <alignment horizontal="center"/>
    </xf>
    <xf numFmtId="49" fontId="74" fillId="0" borderId="0"/>
    <xf numFmtId="0" fontId="146" fillId="0" borderId="17" applyNumberFormat="0" applyFill="0" applyProtection="0">
      <alignment horizontal="right"/>
      <protection locked="0"/>
    </xf>
    <xf numFmtId="0" fontId="146" fillId="0" borderId="0" applyNumberFormat="0" applyFill="0" applyBorder="0" applyAlignment="0" applyProtection="0">
      <protection locked="0"/>
    </xf>
    <xf numFmtId="0" fontId="16" fillId="0" borderId="49" applyNumberFormat="0" applyFill="0" applyBorder="0" applyAlignment="0" applyProtection="0">
      <protection locked="0"/>
    </xf>
    <xf numFmtId="0" fontId="197" fillId="51" borderId="65" applyNumberFormat="0">
      <alignment horizontal="right"/>
    </xf>
    <xf numFmtId="3" fontId="51" fillId="0" borderId="0"/>
    <xf numFmtId="0" fontId="198" fillId="29" borderId="0" applyBorder="0">
      <alignment horizontal="left" vertical="center" indent="1"/>
    </xf>
    <xf numFmtId="0" fontId="170" fillId="0" borderId="71">
      <alignment horizontal="left"/>
    </xf>
    <xf numFmtId="49" fontId="15" fillId="0" borderId="0" applyFont="0" applyFill="0" applyBorder="0" applyAlignment="0" applyProtection="0"/>
    <xf numFmtId="0" fontId="170" fillId="0" borderId="71">
      <alignment horizontal="left"/>
    </xf>
    <xf numFmtId="49" fontId="15" fillId="0" borderId="0" applyFont="0" applyFill="0" applyBorder="0" applyAlignment="0" applyProtection="0"/>
    <xf numFmtId="49" fontId="15" fillId="0" borderId="0" applyFont="0" applyFill="0" applyBorder="0" applyAlignment="0" applyProtection="0"/>
    <xf numFmtId="49" fontId="15" fillId="0" borderId="0" applyFont="0" applyFill="0" applyBorder="0" applyAlignment="0" applyProtection="0"/>
    <xf numFmtId="0" fontId="170" fillId="0" borderId="71">
      <alignment horizontal="left"/>
    </xf>
    <xf numFmtId="49" fontId="15" fillId="0" borderId="0" applyFont="0" applyFill="0" applyBorder="0" applyAlignment="0" applyProtection="0"/>
    <xf numFmtId="0" fontId="170" fillId="0" borderId="71">
      <alignment horizontal="left"/>
    </xf>
    <xf numFmtId="49" fontId="15" fillId="0" borderId="0" applyFont="0" applyFill="0" applyBorder="0" applyAlignment="0" applyProtection="0"/>
    <xf numFmtId="49" fontId="15" fillId="0" borderId="0" applyFont="0" applyFill="0" applyBorder="0" applyAlignment="0" applyProtection="0"/>
    <xf numFmtId="49" fontId="32"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8" fillId="0" borderId="0" applyFont="0" applyFill="0" applyBorder="0" applyAlignment="0" applyProtection="0"/>
    <xf numFmtId="18" fontId="74" fillId="0" borderId="0" applyFill="0" applyProtection="0">
      <alignment horizontal="center"/>
    </xf>
    <xf numFmtId="0" fontId="38" fillId="0" borderId="0" applyNumberFormat="0" applyFill="0" applyBorder="0" applyAlignment="0" applyProtection="0"/>
    <xf numFmtId="0" fontId="23" fillId="0" borderId="0" applyNumberFormat="0" applyFill="0" applyBorder="0" applyAlignment="0" applyProtection="0"/>
    <xf numFmtId="40" fontId="19" fillId="0" borderId="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200" fillId="0" borderId="17">
      <alignment horizontal="left"/>
    </xf>
    <xf numFmtId="0" fontId="201" fillId="56" borderId="0" applyFont="0">
      <alignment vertical="center"/>
    </xf>
    <xf numFmtId="0" fontId="202" fillId="3" borderId="0">
      <alignment horizontal="right"/>
    </xf>
    <xf numFmtId="0" fontId="200" fillId="0" borderId="69"/>
    <xf numFmtId="0" fontId="203" fillId="0" borderId="0">
      <alignment horizontal="center"/>
    </xf>
    <xf numFmtId="0" fontId="126" fillId="0" borderId="0">
      <alignment horizontal="center"/>
    </xf>
    <xf numFmtId="0" fontId="21" fillId="0" borderId="51"/>
    <xf numFmtId="0" fontId="21" fillId="0" borderId="51"/>
    <xf numFmtId="0" fontId="102" fillId="0" borderId="72" applyNumberFormat="0" applyFon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1" fillId="0" borderId="72">
      <protection locked="0"/>
    </xf>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204" fillId="0" borderId="73" applyNumberFormat="0" applyFill="0" applyAlignment="0" applyProtection="0"/>
    <xf numFmtId="0" fontId="102" fillId="0" borderId="72" applyNumberFormat="0" applyFont="0" applyFill="0" applyAlignment="0" applyProtection="0"/>
    <xf numFmtId="0" fontId="102" fillId="0" borderId="72" applyNumberFormat="0" applyFont="0" applyFill="0" applyAlignment="0" applyProtection="0"/>
    <xf numFmtId="0" fontId="205" fillId="0" borderId="0" applyNumberFormat="0" applyFill="0" applyBorder="0" applyAlignment="0" applyProtection="0">
      <alignment horizontal="left"/>
    </xf>
    <xf numFmtId="0" fontId="206" fillId="0" borderId="0" applyNumberFormat="0" applyFill="0" applyBorder="0" applyAlignment="0" applyProtection="0">
      <alignment horizontal="left"/>
    </xf>
    <xf numFmtId="0" fontId="207" fillId="0" borderId="0" applyNumberFormat="0" applyFill="0" applyBorder="0" applyAlignment="0" applyProtection="0">
      <alignment horizontal="left"/>
    </xf>
    <xf numFmtId="0" fontId="208" fillId="0" borderId="0" applyNumberFormat="0" applyFill="0" applyBorder="0" applyAlignment="0" applyProtection="0">
      <alignment horizontal="left"/>
    </xf>
    <xf numFmtId="0" fontId="209" fillId="0" borderId="0" applyNumberFormat="0" applyFill="0" applyBorder="0" applyAlignment="0" applyProtection="0">
      <alignment horizontal="left"/>
    </xf>
    <xf numFmtId="0" fontId="208" fillId="0" borderId="0" applyNumberFormat="0" applyFill="0" applyBorder="0" applyAlignment="0" applyProtection="0">
      <alignment horizontal="left"/>
    </xf>
    <xf numFmtId="0" fontId="209" fillId="0" borderId="0" applyNumberFormat="0" applyFill="0" applyBorder="0" applyAlignment="0" applyProtection="0">
      <alignment horizontal="left"/>
    </xf>
    <xf numFmtId="0" fontId="210" fillId="0" borderId="0">
      <alignment horizontal="left"/>
    </xf>
    <xf numFmtId="0" fontId="74" fillId="0" borderId="0" applyNumberFormat="0" applyFill="0" applyBorder="0" applyAlignment="0" applyProtection="0">
      <alignment horizontal="left"/>
    </xf>
    <xf numFmtId="0" fontId="15" fillId="34" borderId="0" applyNumberFormat="0" applyFont="0" applyBorder="0" applyAlignment="0" applyProtection="0"/>
    <xf numFmtId="0" fontId="15" fillId="34" borderId="0" applyNumberFormat="0" applyFont="0" applyBorder="0" applyAlignment="0" applyProtection="0"/>
    <xf numFmtId="0" fontId="12" fillId="0" borderId="0"/>
    <xf numFmtId="0" fontId="15" fillId="0" borderId="7" applyNumberFormat="0" applyFont="0" applyFill="0" applyAlignment="0" applyProtection="0"/>
    <xf numFmtId="0" fontId="15" fillId="0" borderId="7" applyNumberFormat="0" applyFont="0" applyFill="0" applyAlignment="0" applyProtection="0"/>
    <xf numFmtId="0" fontId="197" fillId="0" borderId="0" applyNumberFormat="0"/>
    <xf numFmtId="188" fontId="13" fillId="3" borderId="18">
      <alignment horizontal="right"/>
    </xf>
    <xf numFmtId="188" fontId="16" fillId="3" borderId="18"/>
    <xf numFmtId="0" fontId="29" fillId="2" borderId="0">
      <alignment horizontal="center"/>
    </xf>
    <xf numFmtId="0" fontId="15" fillId="0" borderId="0" applyFont="0" applyFill="0" applyBorder="0" applyAlignment="0" applyProtection="0"/>
    <xf numFmtId="0" fontId="15" fillId="0" borderId="0" applyFon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2" fillId="1" borderId="31" applyNumberFormat="0">
      <alignment horizontal="center"/>
    </xf>
    <xf numFmtId="0" fontId="17" fillId="0" borderId="0" applyBorder="0" applyProtection="0">
      <alignment horizontal="right" vertical="center"/>
    </xf>
    <xf numFmtId="0" fontId="41" fillId="31" borderId="0" applyNumberFormat="0" applyFont="0" applyBorder="0" applyAlignment="0" applyProtection="0"/>
    <xf numFmtId="0" fontId="86" fillId="0" borderId="0" applyFont="0" applyFill="0" applyBorder="0" applyAlignment="0" applyProtection="0"/>
    <xf numFmtId="38" fontId="15" fillId="0" borderId="0"/>
    <xf numFmtId="0" fontId="213" fillId="0" borderId="0"/>
    <xf numFmtId="0" fontId="214" fillId="0" borderId="0" applyNumberFormat="0" applyFill="0" applyBorder="0" applyAlignment="0" applyProtection="0">
      <alignment vertical="top"/>
      <protection locked="0"/>
    </xf>
    <xf numFmtId="0" fontId="73" fillId="24" borderId="0" applyNumberFormat="0" applyBorder="0" applyAlignment="0" applyProtection="0"/>
    <xf numFmtId="0" fontId="73" fillId="25" borderId="0" applyNumberFormat="0" applyBorder="0" applyAlignment="0" applyProtection="0"/>
    <xf numFmtId="0" fontId="73" fillId="26" borderId="0" applyNumberFormat="0" applyBorder="0" applyAlignment="0" applyProtection="0"/>
    <xf numFmtId="0" fontId="73" fillId="21" borderId="0" applyNumberFormat="0" applyBorder="0" applyAlignment="0" applyProtection="0"/>
    <xf numFmtId="0" fontId="73" fillId="22" borderId="0" applyNumberFormat="0" applyBorder="0" applyAlignment="0" applyProtection="0"/>
    <xf numFmtId="0" fontId="73" fillId="27" borderId="0" applyNumberFormat="0" applyBorder="0" applyAlignment="0" applyProtection="0"/>
    <xf numFmtId="0" fontId="15" fillId="41" borderId="52" applyNumberFormat="0" applyFont="0" applyAlignment="0" applyProtection="0"/>
    <xf numFmtId="0" fontId="15" fillId="41" borderId="52" applyNumberFormat="0" applyFont="0" applyAlignment="0" applyProtection="0"/>
    <xf numFmtId="0" fontId="215" fillId="31" borderId="74" applyNumberFormat="0" applyAlignment="0" applyProtection="0"/>
    <xf numFmtId="0" fontId="215" fillId="31" borderId="74" applyNumberFormat="0" applyAlignment="0" applyProtection="0"/>
    <xf numFmtId="0" fontId="216" fillId="11" borderId="0" applyNumberFormat="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xf numFmtId="0" fontId="219" fillId="0" borderId="0" applyNumberFormat="0" applyFill="0" applyBorder="0" applyAlignment="0" applyProtection="0"/>
    <xf numFmtId="0" fontId="220" fillId="0" borderId="28" applyNumberFormat="0" applyFill="0" applyAlignment="0" applyProtection="0"/>
    <xf numFmtId="0" fontId="221" fillId="0" borderId="29" applyNumberFormat="0" applyFill="0" applyAlignment="0" applyProtection="0"/>
    <xf numFmtId="0" fontId="222" fillId="0" borderId="30" applyNumberFormat="0" applyFill="0" applyAlignment="0" applyProtection="0"/>
    <xf numFmtId="0" fontId="222" fillId="0" borderId="30" applyNumberFormat="0" applyFill="0" applyAlignment="0" applyProtection="0"/>
    <xf numFmtId="0" fontId="222" fillId="0" borderId="0" applyNumberFormat="0" applyFill="0" applyBorder="0" applyAlignment="0" applyProtection="0"/>
    <xf numFmtId="0" fontId="223" fillId="7" borderId="0" applyNumberFormat="0" applyBorder="0" applyAlignment="0" applyProtection="0"/>
    <xf numFmtId="0" fontId="224" fillId="0" borderId="73" applyNumberFormat="0" applyFill="0" applyAlignment="0" applyProtection="0"/>
    <xf numFmtId="0" fontId="224" fillId="0" borderId="73" applyNumberFormat="0" applyFill="0" applyAlignment="0" applyProtection="0"/>
    <xf numFmtId="0" fontId="225" fillId="31" borderId="75" applyNumberFormat="0" applyAlignment="0" applyProtection="0"/>
    <xf numFmtId="0" fontId="225" fillId="31" borderId="75" applyNumberFormat="0" applyAlignment="0" applyProtection="0"/>
    <xf numFmtId="0" fontId="226" fillId="14" borderId="74" applyNumberFormat="0" applyAlignment="0" applyProtection="0"/>
    <xf numFmtId="0" fontId="226" fillId="14" borderId="74" applyNumberFormat="0" applyAlignment="0" applyProtection="0"/>
    <xf numFmtId="0" fontId="227" fillId="10" borderId="0" applyNumberFormat="0" applyBorder="0" applyAlignment="0" applyProtection="0"/>
    <xf numFmtId="0" fontId="190" fillId="33" borderId="20" applyNumberFormat="0" applyAlignment="0" applyProtection="0"/>
    <xf numFmtId="0" fontId="228" fillId="0" borderId="35" applyNumberFormat="0" applyFill="0" applyAlignment="0" applyProtection="0"/>
    <xf numFmtId="0" fontId="70" fillId="0" borderId="0" applyFont="0" applyFill="0" applyBorder="0" applyAlignment="0" applyProtection="0">
      <alignment vertical="center"/>
    </xf>
    <xf numFmtId="43" fontId="70"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11" fillId="0" borderId="0"/>
    <xf numFmtId="0" fontId="11" fillId="0" borderId="0"/>
    <xf numFmtId="0" fontId="15" fillId="0" borderId="0"/>
    <xf numFmtId="41" fontId="15" fillId="0" borderId="0" applyFont="0" applyFill="0" applyBorder="0" applyAlignment="0" applyProtection="0"/>
    <xf numFmtId="0" fontId="38" fillId="0" borderId="0"/>
    <xf numFmtId="0" fontId="229" fillId="0" borderId="0"/>
    <xf numFmtId="0" fontId="230" fillId="0" borderId="0" applyNumberFormat="0" applyFill="0" applyBorder="0" applyAlignment="0" applyProtection="0">
      <alignment vertical="top"/>
      <protection locked="0"/>
    </xf>
    <xf numFmtId="0" fontId="10" fillId="0" borderId="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0" fillId="0" borderId="0"/>
    <xf numFmtId="9" fontId="10" fillId="0" borderId="0" applyFont="0" applyFill="0" applyBorder="0" applyAlignment="0" applyProtection="0"/>
    <xf numFmtId="43" fontId="2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43" fontId="7" fillId="0" borderId="0" applyFont="0" applyFill="0" applyBorder="0" applyAlignment="0" applyProtection="0"/>
    <xf numFmtId="44" fontId="232"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70" fillId="0" borderId="0" applyFont="0" applyFill="0" applyBorder="0" applyAlignment="0" applyProtection="0"/>
    <xf numFmtId="41" fontId="99" fillId="0" borderId="0" applyFont="0" applyFill="0" applyBorder="0" applyAlignment="0" applyProtection="0"/>
    <xf numFmtId="44" fontId="99" fillId="0" borderId="0" applyFont="0" applyFill="0" applyBorder="0" applyAlignment="0" applyProtection="0"/>
    <xf numFmtId="10" fontId="99" fillId="0" borderId="0" applyFont="0" applyFill="0" applyBorder="0" applyAlignment="0" applyProtection="0"/>
    <xf numFmtId="0" fontId="6" fillId="57" borderId="77" applyNumberFormat="0" applyFont="0" applyAlignment="0" applyProtection="0"/>
    <xf numFmtId="44" fontId="31" fillId="0" borderId="0" applyFont="0" applyFill="0" applyBorder="0" applyAlignment="0" applyProtection="0"/>
    <xf numFmtId="9" fontId="6" fillId="0" borderId="0" applyFont="0" applyFill="0" applyBorder="0" applyAlignment="0" applyProtection="0"/>
    <xf numFmtId="44" fontId="70" fillId="0" borderId="0" applyFont="0" applyFill="0" applyBorder="0" applyAlignment="0" applyProtection="0"/>
    <xf numFmtId="9" fontId="31"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4" fillId="0" borderId="0"/>
    <xf numFmtId="43" fontId="3"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1" fillId="0" borderId="0"/>
  </cellStyleXfs>
  <cellXfs count="934">
    <xf numFmtId="0" fontId="0" fillId="0" borderId="0" xfId="0"/>
    <xf numFmtId="164" fontId="15" fillId="0" borderId="0" xfId="28" applyFont="1"/>
    <xf numFmtId="164" fontId="15" fillId="0" borderId="0" xfId="28" applyFont="1" applyAlignment="1">
      <alignment horizontal="center"/>
    </xf>
    <xf numFmtId="41" fontId="15" fillId="0" borderId="0" xfId="28" applyNumberFormat="1" applyFont="1"/>
    <xf numFmtId="41" fontId="29" fillId="0" borderId="0" xfId="28" applyNumberFormat="1" applyFont="1"/>
    <xf numFmtId="164" fontId="34" fillId="0" borderId="0" xfId="28" applyFont="1" applyAlignment="1">
      <alignment horizontal="center"/>
    </xf>
    <xf numFmtId="41" fontId="29" fillId="0" borderId="0" xfId="28" applyNumberFormat="1" applyFont="1" applyAlignment="1">
      <alignment horizontal="right"/>
    </xf>
    <xf numFmtId="42" fontId="15" fillId="0" borderId="0" xfId="28" applyNumberFormat="1" applyFont="1"/>
    <xf numFmtId="42" fontId="29" fillId="0" borderId="0" xfId="28" applyNumberFormat="1" applyFont="1"/>
    <xf numFmtId="41" fontId="194" fillId="0" borderId="0" xfId="28" applyNumberFormat="1" applyFont="1" applyAlignment="1">
      <alignment horizontal="left" vertical="top"/>
    </xf>
    <xf numFmtId="41" fontId="29" fillId="0" borderId="0" xfId="31" applyNumberFormat="1" applyFont="1" applyAlignment="1">
      <alignment horizontal="center" vertical="top"/>
    </xf>
    <xf numFmtId="41" fontId="15" fillId="0" borderId="0" xfId="28" applyNumberFormat="1" applyFont="1" applyAlignment="1">
      <alignment vertical="top"/>
    </xf>
    <xf numFmtId="41" fontId="15" fillId="0" borderId="0" xfId="30" applyNumberFormat="1" applyFont="1" applyAlignment="1" applyProtection="1">
      <alignment horizontal="right" vertical="top"/>
      <protection locked="0"/>
    </xf>
    <xf numFmtId="0" fontId="15" fillId="0" borderId="0" xfId="28" applyNumberFormat="1" applyFont="1" applyAlignment="1">
      <alignment vertical="top"/>
    </xf>
    <xf numFmtId="42" fontId="15" fillId="0" borderId="85" xfId="28" applyNumberFormat="1" applyFont="1" applyBorder="1"/>
    <xf numFmtId="41" fontId="15" fillId="0" borderId="84" xfId="28" applyNumberFormat="1" applyFont="1" applyBorder="1"/>
    <xf numFmtId="0" fontId="14" fillId="0" borderId="17" xfId="16" applyFont="1" applyBorder="1" applyAlignment="1">
      <alignment horizontal="left" vertical="center"/>
    </xf>
    <xf numFmtId="0" fontId="233" fillId="0" borderId="0" xfId="16" applyFont="1" applyAlignment="1">
      <alignment vertical="center"/>
    </xf>
    <xf numFmtId="0" fontId="14" fillId="0" borderId="0" xfId="16" applyFont="1" applyAlignment="1">
      <alignment horizontal="left"/>
    </xf>
    <xf numFmtId="0" fontId="233" fillId="0" borderId="0" xfId="16" applyFont="1"/>
    <xf numFmtId="44" fontId="233" fillId="0" borderId="0" xfId="16" applyNumberFormat="1" applyFont="1"/>
    <xf numFmtId="37" fontId="233" fillId="0" borderId="0" xfId="37" applyFont="1"/>
    <xf numFmtId="37" fontId="233" fillId="0" borderId="80" xfId="37" applyFont="1" applyBorder="1"/>
    <xf numFmtId="1" fontId="14" fillId="0" borderId="81" xfId="37" applyNumberFormat="1" applyFont="1" applyBorder="1"/>
    <xf numFmtId="1" fontId="14" fillId="0" borderId="0" xfId="37" applyNumberFormat="1" applyFont="1"/>
    <xf numFmtId="43" fontId="233" fillId="0" borderId="0" xfId="35" applyFont="1"/>
    <xf numFmtId="37" fontId="14" fillId="0" borderId="70" xfId="2" applyFont="1" applyBorder="1"/>
    <xf numFmtId="37" fontId="14" fillId="0" borderId="0" xfId="37" applyFont="1" applyAlignment="1">
      <alignment horizontal="left"/>
    </xf>
    <xf numFmtId="37" fontId="233" fillId="0" borderId="0" xfId="37" applyFont="1" applyAlignment="1">
      <alignment horizontal="centerContinuous"/>
    </xf>
    <xf numFmtId="37" fontId="233" fillId="0" borderId="70" xfId="37" applyFont="1" applyBorder="1"/>
    <xf numFmtId="1" fontId="14" fillId="0" borderId="86" xfId="37" applyNumberFormat="1" applyFont="1" applyBorder="1" applyAlignment="1">
      <alignment horizontal="center"/>
    </xf>
    <xf numFmtId="37" fontId="14" fillId="0" borderId="0" xfId="37" applyFont="1" applyAlignment="1">
      <alignment horizontal="right"/>
    </xf>
    <xf numFmtId="37" fontId="233" fillId="0" borderId="0" xfId="37" applyFont="1" applyAlignment="1">
      <alignment horizontal="center"/>
    </xf>
    <xf numFmtId="0" fontId="233" fillId="0" borderId="0" xfId="39" applyFont="1"/>
    <xf numFmtId="37" fontId="14" fillId="0" borderId="0" xfId="37" quotePrefix="1" applyFont="1" applyAlignment="1">
      <alignment horizontal="right"/>
    </xf>
    <xf numFmtId="210" fontId="233" fillId="0" borderId="0" xfId="37" applyNumberFormat="1" applyFont="1" applyAlignment="1">
      <alignment horizontal="left"/>
    </xf>
    <xf numFmtId="9" fontId="234" fillId="0" borderId="0" xfId="37" applyNumberFormat="1" applyFont="1" applyAlignment="1">
      <alignment horizontal="center"/>
    </xf>
    <xf numFmtId="42" fontId="233" fillId="0" borderId="0" xfId="40" applyNumberFormat="1" applyFont="1"/>
    <xf numFmtId="9" fontId="233" fillId="0" borderId="0" xfId="38" applyFont="1" applyAlignment="1">
      <alignment horizontal="right"/>
    </xf>
    <xf numFmtId="9" fontId="236" fillId="0" borderId="0" xfId="38" applyFont="1" applyAlignment="1">
      <alignment horizontal="right"/>
    </xf>
    <xf numFmtId="205" fontId="233" fillId="0" borderId="0" xfId="19801" applyNumberFormat="1" applyFont="1"/>
    <xf numFmtId="37" fontId="237" fillId="0" borderId="0" xfId="37" quotePrefix="1" applyFont="1" applyAlignment="1">
      <alignment horizontal="right"/>
    </xf>
    <xf numFmtId="204" fontId="233" fillId="0" borderId="0" xfId="37" applyNumberFormat="1" applyFont="1" applyAlignment="1">
      <alignment horizontal="left"/>
    </xf>
    <xf numFmtId="9" fontId="233" fillId="0" borderId="0" xfId="37" applyNumberFormat="1" applyFont="1" applyAlignment="1">
      <alignment horizontal="center"/>
    </xf>
    <xf numFmtId="41" fontId="233" fillId="0" borderId="0" xfId="40" applyNumberFormat="1" applyFont="1"/>
    <xf numFmtId="37" fontId="233" fillId="0" borderId="0" xfId="37" applyFont="1" applyAlignment="1">
      <alignment horizontal="left"/>
    </xf>
    <xf numFmtId="205" fontId="233" fillId="0" borderId="0" xfId="41" applyNumberFormat="1" applyFont="1"/>
    <xf numFmtId="214" fontId="233" fillId="0" borderId="0" xfId="37" applyNumberFormat="1" applyFont="1" applyAlignment="1">
      <alignment horizontal="center"/>
    </xf>
    <xf numFmtId="42" fontId="233" fillId="0" borderId="0" xfId="37" applyNumberFormat="1" applyFont="1"/>
    <xf numFmtId="10" fontId="233" fillId="0" borderId="0" xfId="38" applyNumberFormat="1" applyFont="1"/>
    <xf numFmtId="1" fontId="14" fillId="0" borderId="0" xfId="37" applyNumberFormat="1" applyFont="1" applyAlignment="1">
      <alignment horizontal="center"/>
    </xf>
    <xf numFmtId="9" fontId="14" fillId="0" borderId="0" xfId="38" applyFont="1" applyAlignment="1">
      <alignment horizontal="center"/>
    </xf>
    <xf numFmtId="216" fontId="233" fillId="0" borderId="0" xfId="38" applyNumberFormat="1" applyFont="1" applyAlignment="1">
      <alignment horizontal="right"/>
    </xf>
    <xf numFmtId="217" fontId="233" fillId="0" borderId="0" xfId="38" applyNumberFormat="1" applyFont="1" applyAlignment="1">
      <alignment horizontal="right"/>
    </xf>
    <xf numFmtId="41" fontId="234" fillId="0" borderId="0" xfId="40" applyNumberFormat="1" applyFont="1"/>
    <xf numFmtId="42" fontId="233" fillId="0" borderId="85" xfId="40" applyNumberFormat="1" applyFont="1" applyBorder="1"/>
    <xf numFmtId="37" fontId="233" fillId="0" borderId="82" xfId="37" applyFont="1" applyBorder="1"/>
    <xf numFmtId="37" fontId="237" fillId="0" borderId="17" xfId="37" quotePrefix="1" applyFont="1" applyBorder="1" applyAlignment="1">
      <alignment horizontal="right"/>
    </xf>
    <xf numFmtId="37" fontId="233" fillId="0" borderId="17" xfId="37" applyFont="1" applyBorder="1"/>
    <xf numFmtId="37" fontId="233" fillId="0" borderId="17" xfId="37" applyFont="1" applyBorder="1" applyAlignment="1">
      <alignment horizontal="left"/>
    </xf>
    <xf numFmtId="214" fontId="233" fillId="0" borderId="17" xfId="37" applyNumberFormat="1" applyFont="1" applyBorder="1" applyAlignment="1">
      <alignment horizontal="center"/>
    </xf>
    <xf numFmtId="9" fontId="233" fillId="0" borderId="17" xfId="37" applyNumberFormat="1" applyFont="1" applyBorder="1" applyAlignment="1">
      <alignment horizontal="center"/>
    </xf>
    <xf numFmtId="42" fontId="233" fillId="0" borderId="17" xfId="37" applyNumberFormat="1" applyFont="1" applyBorder="1"/>
    <xf numFmtId="9" fontId="233" fillId="0" borderId="17" xfId="38" applyFont="1" applyBorder="1" applyAlignment="1">
      <alignment horizontal="right"/>
    </xf>
    <xf numFmtId="9" fontId="233" fillId="0" borderId="83" xfId="38" applyFont="1" applyBorder="1" applyAlignment="1">
      <alignment horizontal="right"/>
    </xf>
    <xf numFmtId="9" fontId="233" fillId="0" borderId="81" xfId="38" applyFont="1" applyBorder="1" applyAlignment="1">
      <alignment horizontal="right"/>
    </xf>
    <xf numFmtId="1" fontId="14" fillId="0" borderId="0" xfId="37" applyNumberFormat="1" applyFont="1" applyAlignment="1">
      <alignment horizontal="centerContinuous"/>
    </xf>
    <xf numFmtId="1" fontId="14" fillId="0" borderId="17" xfId="37" applyNumberFormat="1" applyFont="1" applyBorder="1" applyAlignment="1">
      <alignment horizontal="center"/>
    </xf>
    <xf numFmtId="1" fontId="234" fillId="0" borderId="0" xfId="37" applyNumberFormat="1" applyFont="1" applyAlignment="1">
      <alignment horizontal="center"/>
    </xf>
    <xf numFmtId="1" fontId="234" fillId="0" borderId="0" xfId="38" applyNumberFormat="1" applyFont="1" applyAlignment="1">
      <alignment horizontal="center"/>
    </xf>
    <xf numFmtId="167" fontId="233" fillId="0" borderId="0" xfId="15" applyNumberFormat="1" applyFont="1"/>
    <xf numFmtId="9" fontId="233" fillId="0" borderId="0" xfId="15" applyFont="1"/>
    <xf numFmtId="1" fontId="234" fillId="0" borderId="0" xfId="40" applyNumberFormat="1" applyFont="1" applyAlignment="1">
      <alignment horizontal="center"/>
    </xf>
    <xf numFmtId="41" fontId="233" fillId="0" borderId="0" xfId="38" applyNumberFormat="1" applyFont="1" applyAlignment="1">
      <alignment horizontal="right"/>
    </xf>
    <xf numFmtId="218" fontId="233" fillId="0" borderId="0" xfId="37" applyNumberFormat="1" applyFont="1" applyAlignment="1">
      <alignment horizontal="left"/>
    </xf>
    <xf numFmtId="41" fontId="233" fillId="0" borderId="0" xfId="37" applyNumberFormat="1" applyFont="1"/>
    <xf numFmtId="41" fontId="233" fillId="0" borderId="0" xfId="41" applyNumberFormat="1" applyFont="1"/>
    <xf numFmtId="213" fontId="233" fillId="0" borderId="0" xfId="37" applyNumberFormat="1" applyFont="1" applyAlignment="1">
      <alignment horizontal="left"/>
    </xf>
    <xf numFmtId="213" fontId="234" fillId="0" borderId="0" xfId="37" applyNumberFormat="1" applyFont="1" applyAlignment="1">
      <alignment horizontal="left"/>
    </xf>
    <xf numFmtId="1" fontId="233" fillId="0" borderId="0" xfId="38" applyNumberFormat="1" applyFont="1" applyAlignment="1">
      <alignment horizontal="center"/>
    </xf>
    <xf numFmtId="37" fontId="14" fillId="0" borderId="17" xfId="37" applyFont="1" applyBorder="1" applyAlignment="1">
      <alignment horizontal="left"/>
    </xf>
    <xf numFmtId="1" fontId="14" fillId="0" borderId="17" xfId="37" applyNumberFormat="1" applyFont="1" applyBorder="1"/>
    <xf numFmtId="10" fontId="14" fillId="0" borderId="17" xfId="15" applyNumberFormat="1" applyFont="1" applyBorder="1"/>
    <xf numFmtId="1" fontId="14" fillId="0" borderId="83" xfId="37" applyNumberFormat="1" applyFont="1" applyBorder="1"/>
    <xf numFmtId="169" fontId="233" fillId="0" borderId="0" xfId="41" applyNumberFormat="1" applyFont="1" applyAlignment="1">
      <alignment horizontal="right"/>
    </xf>
    <xf numFmtId="3" fontId="233" fillId="0" borderId="0" xfId="41" applyNumberFormat="1" applyFont="1" applyAlignment="1">
      <alignment horizontal="center"/>
    </xf>
    <xf numFmtId="37" fontId="14" fillId="0" borderId="0" xfId="37" applyFont="1" applyAlignment="1">
      <alignment horizontal="center"/>
    </xf>
    <xf numFmtId="37" fontId="14" fillId="0" borderId="0" xfId="37" applyFont="1"/>
    <xf numFmtId="3" fontId="14" fillId="0" borderId="0" xfId="41" applyNumberFormat="1" applyFont="1" applyAlignment="1">
      <alignment horizontal="center"/>
    </xf>
    <xf numFmtId="37" fontId="14" fillId="0" borderId="0" xfId="2" applyFont="1"/>
    <xf numFmtId="37" fontId="233" fillId="0" borderId="0" xfId="2" applyFont="1" applyAlignment="1">
      <alignment horizontal="center"/>
    </xf>
    <xf numFmtId="37" fontId="233" fillId="0" borderId="0" xfId="2" applyFont="1"/>
    <xf numFmtId="37" fontId="14" fillId="0" borderId="0" xfId="2" applyFont="1" applyAlignment="1">
      <alignment horizontal="centerContinuous"/>
    </xf>
    <xf numFmtId="42" fontId="233" fillId="0" borderId="0" xfId="41" applyNumberFormat="1" applyFont="1"/>
    <xf numFmtId="37" fontId="233" fillId="0" borderId="0" xfId="2" applyFont="1" applyAlignment="1">
      <alignment horizontal="left"/>
    </xf>
    <xf numFmtId="9" fontId="234" fillId="0" borderId="0" xfId="2" applyNumberFormat="1" applyFont="1" applyAlignment="1" applyProtection="1">
      <alignment horizontal="right"/>
      <protection locked="0"/>
    </xf>
    <xf numFmtId="9" fontId="233" fillId="0" borderId="0" xfId="2" applyNumberFormat="1" applyFont="1" applyAlignment="1" applyProtection="1">
      <alignment horizontal="right"/>
      <protection locked="0"/>
    </xf>
    <xf numFmtId="43" fontId="234" fillId="0" borderId="0" xfId="2" quotePrefix="1" applyNumberFormat="1" applyFont="1" applyAlignment="1" applyProtection="1">
      <alignment horizontal="right"/>
      <protection locked="0"/>
    </xf>
    <xf numFmtId="43" fontId="233" fillId="0" borderId="0" xfId="2" quotePrefix="1" applyNumberFormat="1" applyFont="1" applyAlignment="1" applyProtection="1">
      <alignment horizontal="right"/>
      <protection locked="0"/>
    </xf>
    <xf numFmtId="10" fontId="234" fillId="0" borderId="0" xfId="3" applyNumberFormat="1" applyFont="1" applyAlignment="1" applyProtection="1">
      <alignment horizontal="right"/>
      <protection locked="0"/>
    </xf>
    <xf numFmtId="10" fontId="233" fillId="0" borderId="0" xfId="3" applyNumberFormat="1" applyFont="1" applyAlignment="1" applyProtection="1">
      <alignment horizontal="right"/>
      <protection locked="0"/>
    </xf>
    <xf numFmtId="211" fontId="234" fillId="0" borderId="0" xfId="2" applyNumberFormat="1" applyFont="1" applyProtection="1">
      <protection locked="0"/>
    </xf>
    <xf numFmtId="211" fontId="233" fillId="0" borderId="0" xfId="2" applyNumberFormat="1" applyFont="1" applyProtection="1">
      <protection locked="0"/>
    </xf>
    <xf numFmtId="42" fontId="233" fillId="0" borderId="0" xfId="5822" applyNumberFormat="1" applyFont="1" applyAlignment="1">
      <alignment horizontal="right"/>
    </xf>
    <xf numFmtId="44" fontId="233" fillId="0" borderId="0" xfId="5822" applyNumberFormat="1" applyFont="1" applyAlignment="1">
      <alignment horizontal="right"/>
    </xf>
    <xf numFmtId="8" fontId="233" fillId="0" borderId="0" xfId="5822" applyNumberFormat="1" applyFont="1" applyAlignment="1">
      <alignment horizontal="right"/>
    </xf>
    <xf numFmtId="42" fontId="233" fillId="0" borderId="0" xfId="5" applyNumberFormat="1" applyFont="1"/>
    <xf numFmtId="9" fontId="233" fillId="0" borderId="0" xfId="4" applyNumberFormat="1" applyFont="1"/>
    <xf numFmtId="212" fontId="233" fillId="0" borderId="0" xfId="2" applyNumberFormat="1" applyFont="1"/>
    <xf numFmtId="10" fontId="233" fillId="0" borderId="0" xfId="3" applyNumberFormat="1" applyFont="1" applyAlignment="1">
      <alignment horizontal="right"/>
    </xf>
    <xf numFmtId="42" fontId="233" fillId="0" borderId="0" xfId="3" applyNumberFormat="1" applyFont="1" applyAlignment="1">
      <alignment horizontal="right"/>
    </xf>
    <xf numFmtId="41" fontId="233" fillId="0" borderId="0" xfId="3" applyNumberFormat="1" applyFont="1" applyAlignment="1">
      <alignment horizontal="right"/>
    </xf>
    <xf numFmtId="209" fontId="233" fillId="0" borderId="0" xfId="15" applyNumberFormat="1" applyFont="1"/>
    <xf numFmtId="10" fontId="233" fillId="0" borderId="0" xfId="15" applyNumberFormat="1" applyFont="1"/>
    <xf numFmtId="37" fontId="14" fillId="0" borderId="0" xfId="37" quotePrefix="1" applyFont="1" applyAlignment="1">
      <alignment horizontal="right" vertical="top"/>
    </xf>
    <xf numFmtId="206" fontId="233" fillId="0" borderId="0" xfId="37" applyNumberFormat="1" applyFont="1"/>
    <xf numFmtId="37" fontId="233" fillId="0" borderId="0" xfId="37" applyFont="1" applyAlignment="1">
      <alignment vertical="top"/>
    </xf>
    <xf numFmtId="0" fontId="235" fillId="0" borderId="17" xfId="16" applyFont="1" applyBorder="1" applyAlignment="1">
      <alignment horizontal="left"/>
    </xf>
    <xf numFmtId="0" fontId="14" fillId="0" borderId="17" xfId="16" applyFont="1" applyBorder="1" applyAlignment="1">
      <alignment horizontal="left"/>
    </xf>
    <xf numFmtId="0" fontId="233" fillId="0" borderId="17" xfId="16" applyFont="1" applyBorder="1" applyAlignment="1">
      <alignment vertical="center"/>
    </xf>
    <xf numFmtId="0" fontId="233" fillId="0" borderId="0" xfId="16" applyFont="1" applyAlignment="1">
      <alignment horizontal="left" vertical="center"/>
    </xf>
    <xf numFmtId="0" fontId="233" fillId="0" borderId="0" xfId="16" applyFont="1" applyAlignment="1">
      <alignment horizontal="centerContinuous" vertical="center"/>
    </xf>
    <xf numFmtId="37" fontId="233" fillId="0" borderId="0" xfId="2" applyFont="1" applyAlignment="1">
      <alignment horizontal="centerContinuous"/>
    </xf>
    <xf numFmtId="10" fontId="233" fillId="0" borderId="0" xfId="38" applyNumberFormat="1" applyFont="1" applyAlignment="1">
      <alignment horizontal="center"/>
    </xf>
    <xf numFmtId="37" fontId="237" fillId="0" borderId="0" xfId="2" applyFont="1" applyAlignment="1">
      <alignment horizontal="left"/>
    </xf>
    <xf numFmtId="41" fontId="233" fillId="0" borderId="80" xfId="41" quotePrefix="1" applyNumberFormat="1" applyFont="1" applyBorder="1"/>
    <xf numFmtId="37" fontId="14" fillId="0" borderId="0" xfId="2" applyFont="1" applyAlignment="1">
      <alignment horizontal="left"/>
    </xf>
    <xf numFmtId="37" fontId="14" fillId="0" borderId="0" xfId="2" applyFont="1" applyAlignment="1">
      <alignment horizontal="center"/>
    </xf>
    <xf numFmtId="9" fontId="233" fillId="0" borderId="0" xfId="38" applyFont="1"/>
    <xf numFmtId="9" fontId="233" fillId="0" borderId="0" xfId="38" applyFont="1" applyAlignment="1">
      <alignment horizontal="left"/>
    </xf>
    <xf numFmtId="201" fontId="29" fillId="0" borderId="0" xfId="37" applyNumberFormat="1" applyFont="1" applyAlignment="1">
      <alignment horizontal="center"/>
    </xf>
    <xf numFmtId="37" fontId="14" fillId="0" borderId="0" xfId="2" quotePrefix="1" applyFont="1" applyAlignment="1">
      <alignment horizontal="center"/>
    </xf>
    <xf numFmtId="37" fontId="237" fillId="0" borderId="70" xfId="2" applyFont="1" applyBorder="1" applyAlignment="1">
      <alignment horizontal="left"/>
    </xf>
    <xf numFmtId="0" fontId="233" fillId="0" borderId="0" xfId="16" applyFont="1" applyAlignment="1">
      <alignment horizontal="right"/>
    </xf>
    <xf numFmtId="167" fontId="233" fillId="0" borderId="0" xfId="2" quotePrefix="1" applyNumberFormat="1" applyFont="1" applyAlignment="1">
      <alignment horizontal="centerContinuous"/>
    </xf>
    <xf numFmtId="0" fontId="14" fillId="0" borderId="0" xfId="16" applyFont="1" applyAlignment="1">
      <alignment horizontal="center"/>
    </xf>
    <xf numFmtId="0" fontId="233" fillId="0" borderId="0" xfId="16" applyFont="1" applyAlignment="1">
      <alignment horizontal="center"/>
    </xf>
    <xf numFmtId="168" fontId="233" fillId="0" borderId="0" xfId="16" applyNumberFormat="1" applyFont="1"/>
    <xf numFmtId="220" fontId="233" fillId="0" borderId="0" xfId="16" applyNumberFormat="1" applyFont="1"/>
    <xf numFmtId="37" fontId="237" fillId="0" borderId="82" xfId="2" applyFont="1" applyBorder="1" applyAlignment="1">
      <alignment horizontal="left"/>
    </xf>
    <xf numFmtId="0" fontId="233" fillId="0" borderId="17" xfId="16" applyFont="1" applyBorder="1"/>
    <xf numFmtId="37" fontId="233" fillId="0" borderId="17" xfId="2" applyFont="1" applyBorder="1"/>
    <xf numFmtId="37" fontId="14" fillId="0" borderId="83" xfId="2" quotePrefix="1" applyFont="1" applyBorder="1" applyAlignment="1">
      <alignment horizontal="center"/>
    </xf>
    <xf numFmtId="165" fontId="14" fillId="0" borderId="0" xfId="2" quotePrefix="1" applyNumberFormat="1" applyFont="1" applyAlignment="1">
      <alignment horizontal="centerContinuous"/>
    </xf>
    <xf numFmtId="0" fontId="233" fillId="0" borderId="0" xfId="16" applyFont="1" applyAlignment="1">
      <alignment horizontal="left"/>
    </xf>
    <xf numFmtId="37" fontId="237" fillId="0" borderId="80" xfId="2" applyFont="1" applyBorder="1" applyAlignment="1">
      <alignment horizontal="left"/>
    </xf>
    <xf numFmtId="49" fontId="233" fillId="0" borderId="0" xfId="2" applyNumberFormat="1" applyFont="1" applyAlignment="1">
      <alignment horizontal="left"/>
    </xf>
    <xf numFmtId="49" fontId="237" fillId="0" borderId="70" xfId="2" quotePrefix="1" applyNumberFormat="1" applyFont="1" applyBorder="1" applyAlignment="1">
      <alignment horizontal="right"/>
    </xf>
    <xf numFmtId="37" fontId="14" fillId="0" borderId="0" xfId="2" quotePrefix="1" applyFont="1" applyAlignment="1">
      <alignment horizontal="right"/>
    </xf>
    <xf numFmtId="49" fontId="233" fillId="0" borderId="70" xfId="2" applyNumberFormat="1" applyFont="1" applyBorder="1" applyAlignment="1">
      <alignment horizontal="left"/>
    </xf>
    <xf numFmtId="37" fontId="233" fillId="0" borderId="70" xfId="2" applyFont="1" applyBorder="1"/>
    <xf numFmtId="43" fontId="238" fillId="0" borderId="70" xfId="41" quotePrefix="1" applyFont="1" applyBorder="1" applyAlignment="1">
      <alignment horizontal="right"/>
    </xf>
    <xf numFmtId="43" fontId="233" fillId="0" borderId="0" xfId="16" applyNumberFormat="1" applyFont="1"/>
    <xf numFmtId="37" fontId="237" fillId="0" borderId="70" xfId="2" applyFont="1" applyBorder="1"/>
    <xf numFmtId="42" fontId="233" fillId="0" borderId="85" xfId="41" applyNumberFormat="1" applyFont="1" applyBorder="1"/>
    <xf numFmtId="42" fontId="233" fillId="0" borderId="85" xfId="2" applyNumberFormat="1" applyFont="1" applyBorder="1"/>
    <xf numFmtId="0" fontId="238" fillId="0" borderId="82" xfId="16" quotePrefix="1" applyFont="1" applyBorder="1" applyAlignment="1">
      <alignment horizontal="center"/>
    </xf>
    <xf numFmtId="44" fontId="238" fillId="0" borderId="0" xfId="40" quotePrefix="1" applyFont="1" applyAlignment="1">
      <alignment horizontal="center"/>
    </xf>
    <xf numFmtId="37" fontId="238" fillId="0" borderId="0" xfId="2" applyFont="1"/>
    <xf numFmtId="202" fontId="15" fillId="0" borderId="0" xfId="2" applyNumberFormat="1" applyFont="1" applyAlignment="1" applyProtection="1">
      <alignment horizontal="left"/>
      <protection locked="0"/>
    </xf>
    <xf numFmtId="42" fontId="233" fillId="0" borderId="0" xfId="16" applyNumberFormat="1" applyFont="1"/>
    <xf numFmtId="0" fontId="14" fillId="0" borderId="0" xfId="16" applyFont="1" applyAlignment="1">
      <alignment horizontal="left" vertical="top"/>
    </xf>
    <xf numFmtId="0" fontId="14" fillId="0" borderId="0" xfId="16" applyFont="1" applyAlignment="1" applyProtection="1">
      <alignment horizontal="centerContinuous"/>
      <protection locked="0"/>
    </xf>
    <xf numFmtId="202" fontId="14" fillId="0" borderId="0" xfId="2" applyNumberFormat="1" applyFont="1" applyAlignment="1" applyProtection="1">
      <alignment horizontal="center"/>
      <protection locked="0"/>
    </xf>
    <xf numFmtId="202" fontId="14" fillId="0" borderId="0" xfId="2" applyNumberFormat="1" applyFont="1" applyAlignment="1">
      <alignment horizontal="center"/>
    </xf>
    <xf numFmtId="201" fontId="14" fillId="0" borderId="0" xfId="2" applyNumberFormat="1" applyFont="1" applyAlignment="1">
      <alignment horizontal="center"/>
    </xf>
    <xf numFmtId="202" fontId="29" fillId="0" borderId="0" xfId="2" applyNumberFormat="1" applyFont="1" applyAlignment="1" applyProtection="1">
      <alignment horizontal="left"/>
      <protection locked="0"/>
    </xf>
    <xf numFmtId="202" fontId="29" fillId="0" borderId="0" xfId="2" applyNumberFormat="1" applyFont="1" applyAlignment="1" applyProtection="1">
      <alignment horizontal="center"/>
      <protection locked="0"/>
    </xf>
    <xf numFmtId="202" fontId="29" fillId="0" borderId="0" xfId="2" applyNumberFormat="1" applyFont="1" applyAlignment="1">
      <alignment horizontal="center"/>
    </xf>
    <xf numFmtId="201" fontId="29" fillId="0" borderId="0" xfId="2" applyNumberFormat="1" applyFont="1" applyAlignment="1">
      <alignment horizontal="center"/>
    </xf>
    <xf numFmtId="202" fontId="29" fillId="0" borderId="0" xfId="2" applyNumberFormat="1" applyFont="1" applyAlignment="1" applyProtection="1">
      <alignment horizontal="right"/>
      <protection locked="0"/>
    </xf>
    <xf numFmtId="167" fontId="15" fillId="0" borderId="0" xfId="2" quotePrefix="1" applyNumberFormat="1" applyFont="1" applyAlignment="1">
      <alignment horizontal="center"/>
    </xf>
    <xf numFmtId="44" fontId="29" fillId="0" borderId="0" xfId="19808" applyFont="1" applyAlignment="1">
      <alignment horizontal="center"/>
    </xf>
    <xf numFmtId="1" fontId="29" fillId="0" borderId="0" xfId="37" applyNumberFormat="1" applyFont="1" applyAlignment="1">
      <alignment horizontal="center"/>
    </xf>
    <xf numFmtId="1" fontId="34" fillId="0" borderId="0" xfId="38" applyNumberFormat="1" applyFont="1" applyAlignment="1">
      <alignment horizontal="center"/>
    </xf>
    <xf numFmtId="37" fontId="233" fillId="0" borderId="83" xfId="37" applyFont="1" applyBorder="1"/>
    <xf numFmtId="1" fontId="14" fillId="0" borderId="80" xfId="37" applyNumberFormat="1" applyFont="1" applyBorder="1"/>
    <xf numFmtId="1" fontId="14" fillId="0" borderId="70" xfId="37" applyNumberFormat="1" applyFont="1" applyBorder="1" applyAlignment="1">
      <alignment horizontal="left"/>
    </xf>
    <xf numFmtId="37" fontId="233" fillId="0" borderId="82" xfId="37" applyFont="1" applyBorder="1" applyAlignment="1">
      <alignment horizontal="left"/>
    </xf>
    <xf numFmtId="37" fontId="233" fillId="0" borderId="81" xfId="37" applyFont="1" applyBorder="1"/>
    <xf numFmtId="165" fontId="14" fillId="0" borderId="95" xfId="2" quotePrefix="1" applyNumberFormat="1" applyFont="1" applyBorder="1" applyAlignment="1">
      <alignment horizontal="centerContinuous"/>
    </xf>
    <xf numFmtId="165" fontId="14" fillId="0" borderId="96" xfId="2" quotePrefix="1" applyNumberFormat="1" applyFont="1" applyBorder="1" applyAlignment="1">
      <alignment horizontal="centerContinuous"/>
    </xf>
    <xf numFmtId="165" fontId="14" fillId="0" borderId="97" xfId="2" quotePrefix="1" applyNumberFormat="1" applyFont="1" applyBorder="1" applyAlignment="1">
      <alignment horizontal="centerContinuous"/>
    </xf>
    <xf numFmtId="232" fontId="233" fillId="0" borderId="0" xfId="16" applyNumberFormat="1" applyFont="1"/>
    <xf numFmtId="41" fontId="233" fillId="0" borderId="84" xfId="41" applyNumberFormat="1" applyFont="1" applyBorder="1"/>
    <xf numFmtId="41" fontId="15" fillId="0" borderId="0" xfId="2" applyNumberFormat="1" applyFont="1" applyAlignment="1">
      <alignment horizontal="center"/>
    </xf>
    <xf numFmtId="41" fontId="15" fillId="0" borderId="84" xfId="2" applyNumberFormat="1" applyFont="1" applyBorder="1" applyAlignment="1">
      <alignment horizontal="center"/>
    </xf>
    <xf numFmtId="235" fontId="29" fillId="0" borderId="0" xfId="19801" applyNumberFormat="1" applyFont="1" applyAlignment="1" applyProtection="1">
      <alignment horizontal="center"/>
      <protection locked="0"/>
    </xf>
    <xf numFmtId="167" fontId="15" fillId="0" borderId="0" xfId="2" quotePrefix="1" applyNumberFormat="1" applyFont="1" applyAlignment="1">
      <alignment horizontal="right"/>
    </xf>
    <xf numFmtId="202" fontId="15" fillId="0" borderId="0" xfId="2" applyNumberFormat="1" applyFont="1" applyAlignment="1" applyProtection="1">
      <alignment horizontal="center"/>
      <protection locked="0"/>
    </xf>
    <xf numFmtId="236" fontId="15" fillId="0" borderId="0" xfId="2" applyNumberFormat="1" applyFont="1" applyAlignment="1" applyProtection="1">
      <alignment horizontal="left"/>
      <protection locked="0"/>
    </xf>
    <xf numFmtId="42" fontId="15" fillId="0" borderId="84" xfId="28" applyNumberFormat="1" applyFont="1" applyBorder="1"/>
    <xf numFmtId="42" fontId="15" fillId="0" borderId="85" xfId="2" applyNumberFormat="1" applyFont="1" applyBorder="1" applyAlignment="1" applyProtection="1">
      <alignment horizontal="center"/>
      <protection locked="0"/>
    </xf>
    <xf numFmtId="41" fontId="15" fillId="0" borderId="0" xfId="2" applyNumberFormat="1" applyFont="1" applyAlignment="1" applyProtection="1">
      <alignment horizontal="center"/>
      <protection locked="0"/>
    </xf>
    <xf numFmtId="42" fontId="15" fillId="0" borderId="0" xfId="2" applyNumberFormat="1" applyFont="1" applyAlignment="1" applyProtection="1">
      <alignment horizontal="center"/>
      <protection locked="0"/>
    </xf>
    <xf numFmtId="201" fontId="14" fillId="0" borderId="93" xfId="2" applyNumberFormat="1" applyFont="1" applyBorder="1" applyAlignment="1">
      <alignment horizontal="center"/>
    </xf>
    <xf numFmtId="201" fontId="14" fillId="0" borderId="49" xfId="2" applyNumberFormat="1" applyFont="1" applyBorder="1" applyAlignment="1">
      <alignment horizontal="center"/>
    </xf>
    <xf numFmtId="164" fontId="14" fillId="0" borderId="0" xfId="28" applyFont="1" applyAlignment="1">
      <alignment horizontal="right"/>
    </xf>
    <xf numFmtId="201" fontId="14" fillId="0" borderId="94" xfId="2" applyNumberFormat="1" applyFont="1" applyBorder="1" applyAlignment="1">
      <alignment horizontal="center"/>
    </xf>
    <xf numFmtId="208" fontId="14" fillId="0" borderId="0" xfId="19808" quotePrefix="1" applyNumberFormat="1" applyFont="1" applyAlignment="1">
      <alignment horizontal="center"/>
    </xf>
    <xf numFmtId="202" fontId="29" fillId="0" borderId="89" xfId="2" applyNumberFormat="1" applyFont="1" applyBorder="1" applyAlignment="1" applyProtection="1">
      <alignment horizontal="center"/>
      <protection locked="0"/>
    </xf>
    <xf numFmtId="167" fontId="29" fillId="0" borderId="0" xfId="2" quotePrefix="1" applyNumberFormat="1" applyFont="1" applyAlignment="1">
      <alignment horizontal="right"/>
    </xf>
    <xf numFmtId="42" fontId="15" fillId="0" borderId="89" xfId="28" applyNumberFormat="1" applyFont="1" applyBorder="1" applyAlignment="1">
      <alignment horizontal="center"/>
    </xf>
    <xf numFmtId="42" fontId="15" fillId="0" borderId="88" xfId="2" applyNumberFormat="1" applyFont="1" applyBorder="1" applyAlignment="1" applyProtection="1">
      <alignment horizontal="center"/>
      <protection locked="0"/>
    </xf>
    <xf numFmtId="202" fontId="29" fillId="0" borderId="80" xfId="2" applyNumberFormat="1" applyFont="1" applyBorder="1" applyAlignment="1" applyProtection="1">
      <alignment horizontal="center"/>
      <protection locked="0"/>
    </xf>
    <xf numFmtId="202" fontId="29" fillId="0" borderId="81" xfId="2" applyNumberFormat="1" applyFont="1" applyBorder="1" applyAlignment="1" applyProtection="1">
      <alignment horizontal="center"/>
      <protection locked="0"/>
    </xf>
    <xf numFmtId="202" fontId="29" fillId="0" borderId="82" xfId="2" applyNumberFormat="1" applyFont="1" applyBorder="1" applyAlignment="1" applyProtection="1">
      <alignment horizontal="center"/>
      <protection locked="0"/>
    </xf>
    <xf numFmtId="202" fontId="29" fillId="0" borderId="83" xfId="2" applyNumberFormat="1" applyFont="1" applyBorder="1" applyAlignment="1" applyProtection="1">
      <alignment horizontal="center"/>
      <protection locked="0"/>
    </xf>
    <xf numFmtId="208" fontId="29" fillId="0" borderId="0" xfId="19808" applyNumberFormat="1" applyFont="1" applyAlignment="1">
      <alignment horizontal="center"/>
    </xf>
    <xf numFmtId="37" fontId="14" fillId="0" borderId="84" xfId="2" applyFont="1" applyBorder="1" applyAlignment="1">
      <alignment horizontal="center"/>
    </xf>
    <xf numFmtId="37" fontId="14" fillId="0" borderId="84" xfId="2" quotePrefix="1" applyFont="1" applyBorder="1" applyAlignment="1">
      <alignment horizontal="center"/>
    </xf>
    <xf numFmtId="37" fontId="237" fillId="0" borderId="84" xfId="2" applyFont="1" applyBorder="1" applyAlignment="1">
      <alignment horizontal="left"/>
    </xf>
    <xf numFmtId="37" fontId="14" fillId="0" borderId="84" xfId="2" applyFont="1" applyBorder="1" applyAlignment="1">
      <alignment horizontal="left"/>
    </xf>
    <xf numFmtId="37" fontId="14" fillId="0" borderId="84" xfId="2" applyFont="1" applyBorder="1" applyAlignment="1">
      <alignment horizontal="centerContinuous"/>
    </xf>
    <xf numFmtId="37" fontId="14" fillId="0" borderId="98" xfId="2" applyFont="1" applyBorder="1" applyAlignment="1">
      <alignment horizontal="center"/>
    </xf>
    <xf numFmtId="37" fontId="14" fillId="0" borderId="98" xfId="2" quotePrefix="1" applyFont="1" applyBorder="1" applyAlignment="1">
      <alignment horizontal="center"/>
    </xf>
    <xf numFmtId="37" fontId="14" fillId="0" borderId="70" xfId="2" applyFont="1" applyBorder="1" applyAlignment="1">
      <alignment horizontal="center"/>
    </xf>
    <xf numFmtId="37" fontId="14" fillId="0" borderId="70" xfId="2" quotePrefix="1" applyFont="1" applyBorder="1" applyAlignment="1">
      <alignment horizontal="center"/>
    </xf>
    <xf numFmtId="165" fontId="14" fillId="0" borderId="84" xfId="2" quotePrefix="1" applyNumberFormat="1" applyFont="1" applyBorder="1" applyAlignment="1">
      <alignment horizontal="centerContinuous"/>
    </xf>
    <xf numFmtId="37" fontId="14" fillId="0" borderId="82" xfId="2" quotePrefix="1" applyFont="1" applyBorder="1" applyAlignment="1">
      <alignment horizontal="center"/>
    </xf>
    <xf numFmtId="242" fontId="34" fillId="0" borderId="0" xfId="2" applyNumberFormat="1" applyFont="1" applyAlignment="1" applyProtection="1">
      <alignment horizontal="left"/>
      <protection locked="0"/>
    </xf>
    <xf numFmtId="42" fontId="233" fillId="0" borderId="84" xfId="2" applyNumberFormat="1" applyFont="1" applyBorder="1"/>
    <xf numFmtId="42" fontId="233" fillId="0" borderId="84" xfId="41" applyNumberFormat="1" applyFont="1" applyBorder="1"/>
    <xf numFmtId="202" fontId="29" fillId="0" borderId="76" xfId="2" applyNumberFormat="1" applyFont="1" applyBorder="1" applyAlignment="1" applyProtection="1">
      <alignment horizontal="center"/>
      <protection locked="0"/>
    </xf>
    <xf numFmtId="202" fontId="29" fillId="0" borderId="76" xfId="2" applyNumberFormat="1" applyFont="1" applyBorder="1" applyAlignment="1">
      <alignment horizontal="center"/>
    </xf>
    <xf numFmtId="9" fontId="233" fillId="0" borderId="98" xfId="38" applyFont="1" applyBorder="1" applyAlignment="1">
      <alignment horizontal="right"/>
    </xf>
    <xf numFmtId="243" fontId="233" fillId="0" borderId="0" xfId="37" applyNumberFormat="1" applyFont="1" applyAlignment="1">
      <alignment horizontal="left"/>
    </xf>
    <xf numFmtId="10" fontId="29" fillId="0" borderId="0" xfId="15" applyNumberFormat="1" applyFont="1" applyAlignment="1">
      <alignment horizontal="center"/>
    </xf>
    <xf numFmtId="41" fontId="29" fillId="0" borderId="0" xfId="15" applyNumberFormat="1" applyFont="1" applyAlignment="1">
      <alignment horizontal="center"/>
    </xf>
    <xf numFmtId="164" fontId="14" fillId="0" borderId="0" xfId="2" applyNumberFormat="1" applyFont="1" applyAlignment="1">
      <alignment horizontal="center"/>
    </xf>
    <xf numFmtId="165" fontId="14" fillId="0" borderId="0" xfId="16" applyNumberFormat="1" applyFont="1" applyAlignment="1">
      <alignment horizontal="center"/>
    </xf>
    <xf numFmtId="164" fontId="14" fillId="0" borderId="9" xfId="2" applyNumberFormat="1" applyFont="1" applyBorder="1" applyAlignment="1">
      <alignment horizontal="center"/>
    </xf>
    <xf numFmtId="164" fontId="15" fillId="0" borderId="99" xfId="28" applyFont="1" applyBorder="1" applyAlignment="1">
      <alignment horizontal="center"/>
    </xf>
    <xf numFmtId="165" fontId="14" fillId="0" borderId="9" xfId="16" applyNumberFormat="1" applyFont="1" applyBorder="1" applyAlignment="1">
      <alignment horizontal="center"/>
    </xf>
    <xf numFmtId="164" fontId="15" fillId="0" borderId="95" xfId="28" applyFont="1" applyBorder="1" applyAlignment="1">
      <alignment horizontal="center"/>
    </xf>
    <xf numFmtId="201" fontId="239" fillId="0" borderId="96" xfId="2" applyNumberFormat="1" applyFont="1" applyBorder="1" applyAlignment="1">
      <alignment horizontal="center"/>
    </xf>
    <xf numFmtId="201" fontId="239" fillId="0" borderId="97" xfId="2" applyNumberFormat="1" applyFont="1" applyBorder="1" applyAlignment="1">
      <alignment horizontal="center"/>
    </xf>
    <xf numFmtId="238" fontId="15" fillId="0" borderId="0" xfId="28" applyNumberFormat="1" applyFont="1" applyAlignment="1">
      <alignment horizontal="center"/>
    </xf>
    <xf numFmtId="41" fontId="15" fillId="0" borderId="0" xfId="28" applyNumberFormat="1" applyFont="1" applyAlignment="1">
      <alignment horizontal="center"/>
    </xf>
    <xf numFmtId="237" fontId="15" fillId="0" borderId="0" xfId="28" applyNumberFormat="1" applyFont="1" applyAlignment="1">
      <alignment horizontal="center"/>
    </xf>
    <xf numFmtId="241" fontId="15" fillId="0" borderId="0" xfId="28" applyNumberFormat="1" applyFont="1" applyAlignment="1">
      <alignment horizontal="center"/>
    </xf>
    <xf numFmtId="42" fontId="15" fillId="0" borderId="0" xfId="28" applyNumberFormat="1" applyFont="1" applyAlignment="1">
      <alignment horizontal="center"/>
    </xf>
    <xf numFmtId="37" fontId="233" fillId="0" borderId="98" xfId="37" applyFont="1" applyBorder="1"/>
    <xf numFmtId="41" fontId="233" fillId="0" borderId="0" xfId="38" applyNumberFormat="1" applyFont="1" applyAlignment="1">
      <alignment horizontal="left"/>
    </xf>
    <xf numFmtId="42" fontId="233" fillId="0" borderId="0" xfId="2" applyNumberFormat="1" applyFont="1"/>
    <xf numFmtId="168" fontId="15" fillId="0" borderId="0" xfId="2" quotePrefix="1" applyNumberFormat="1" applyFont="1" applyAlignment="1">
      <alignment horizontal="right"/>
    </xf>
    <xf numFmtId="10" fontId="15" fillId="0" borderId="0" xfId="2" quotePrefix="1" applyNumberFormat="1" applyFont="1" applyAlignment="1">
      <alignment horizontal="center"/>
    </xf>
    <xf numFmtId="205" fontId="14" fillId="0" borderId="0" xfId="19801" applyNumberFormat="1" applyFont="1"/>
    <xf numFmtId="1" fontId="14" fillId="0" borderId="84" xfId="37" applyNumberFormat="1" applyFont="1" applyBorder="1"/>
    <xf numFmtId="37" fontId="233" fillId="0" borderId="84" xfId="37" applyFont="1" applyBorder="1" applyAlignment="1">
      <alignment horizontal="left"/>
    </xf>
    <xf numFmtId="41" fontId="29" fillId="0" borderId="0" xfId="28" applyNumberFormat="1" applyFont="1" applyAlignment="1">
      <alignment horizontal="center"/>
    </xf>
    <xf numFmtId="37" fontId="14" fillId="0" borderId="98" xfId="37" applyFont="1" applyBorder="1" applyAlignment="1">
      <alignment horizontal="center"/>
    </xf>
    <xf numFmtId="42" fontId="233" fillId="0" borderId="85" xfId="37" applyNumberFormat="1" applyFont="1" applyBorder="1"/>
    <xf numFmtId="42" fontId="233" fillId="0" borderId="98" xfId="40" applyNumberFormat="1" applyFont="1" applyBorder="1"/>
    <xf numFmtId="42" fontId="233" fillId="0" borderId="85" xfId="3" applyNumberFormat="1" applyFont="1" applyBorder="1" applyAlignment="1">
      <alignment horizontal="right"/>
    </xf>
    <xf numFmtId="167" fontId="233" fillId="0" borderId="84" xfId="41" applyNumberFormat="1" applyFont="1" applyBorder="1"/>
    <xf numFmtId="167" fontId="233" fillId="0" borderId="85" xfId="41" applyNumberFormat="1" applyFont="1" applyBorder="1"/>
    <xf numFmtId="167" fontId="233" fillId="0" borderId="85" xfId="2" applyNumberFormat="1" applyFont="1" applyBorder="1"/>
    <xf numFmtId="234" fontId="15" fillId="0" borderId="0" xfId="2" applyNumberFormat="1" applyFont="1" applyAlignment="1" applyProtection="1">
      <alignment horizontal="left"/>
      <protection locked="0"/>
    </xf>
    <xf numFmtId="246" fontId="15" fillId="0" borderId="0" xfId="2" applyNumberFormat="1" applyFont="1" applyAlignment="1" applyProtection="1">
      <alignment horizontal="left"/>
      <protection locked="0"/>
    </xf>
    <xf numFmtId="247" fontId="15" fillId="0" borderId="0" xfId="2" applyNumberFormat="1" applyFont="1" applyAlignment="1" applyProtection="1">
      <alignment horizontal="left"/>
      <protection locked="0"/>
    </xf>
    <xf numFmtId="248" fontId="15" fillId="0" borderId="0" xfId="2" applyNumberFormat="1" applyFont="1" applyAlignment="1" applyProtection="1">
      <alignment horizontal="left"/>
      <protection locked="0"/>
    </xf>
    <xf numFmtId="249" fontId="15" fillId="0" borderId="0" xfId="2" applyNumberFormat="1" applyFont="1" applyAlignment="1" applyProtection="1">
      <alignment horizontal="left"/>
      <protection locked="0"/>
    </xf>
    <xf numFmtId="250" fontId="15" fillId="0" borderId="0" xfId="2" applyNumberFormat="1" applyFont="1" applyAlignment="1" applyProtection="1">
      <alignment horizontal="left"/>
      <protection locked="0"/>
    </xf>
    <xf numFmtId="233" fontId="15" fillId="0" borderId="0" xfId="2" applyNumberFormat="1" applyFont="1" applyAlignment="1" applyProtection="1">
      <alignment horizontal="left"/>
      <protection locked="0"/>
    </xf>
    <xf numFmtId="251" fontId="15" fillId="0" borderId="0" xfId="2" applyNumberFormat="1" applyFont="1" applyAlignment="1" applyProtection="1">
      <alignment horizontal="left"/>
      <protection locked="0"/>
    </xf>
    <xf numFmtId="252" fontId="15" fillId="0" borderId="0" xfId="2" applyNumberFormat="1" applyFont="1" applyAlignment="1" applyProtection="1">
      <alignment horizontal="left"/>
      <protection locked="0"/>
    </xf>
    <xf numFmtId="42" fontId="15" fillId="0" borderId="89" xfId="28" applyNumberFormat="1" applyFont="1" applyBorder="1"/>
    <xf numFmtId="238" fontId="15" fillId="0" borderId="89" xfId="28" applyNumberFormat="1" applyFont="1" applyBorder="1" applyAlignment="1">
      <alignment horizontal="center"/>
    </xf>
    <xf numFmtId="41" fontId="15" fillId="0" borderId="89" xfId="28" applyNumberFormat="1" applyFont="1" applyBorder="1"/>
    <xf numFmtId="41" fontId="15" fillId="0" borderId="87" xfId="28" applyNumberFormat="1" applyFont="1" applyBorder="1"/>
    <xf numFmtId="41" fontId="15" fillId="0" borderId="89" xfId="28" applyNumberFormat="1" applyFont="1" applyBorder="1" applyAlignment="1">
      <alignment horizontal="center"/>
    </xf>
    <xf numFmtId="237" fontId="15" fillId="0" borderId="89" xfId="28" applyNumberFormat="1" applyFont="1" applyBorder="1" applyAlignment="1">
      <alignment horizontal="center"/>
    </xf>
    <xf numFmtId="241" fontId="15" fillId="0" borderId="89" xfId="28" applyNumberFormat="1" applyFont="1" applyBorder="1" applyAlignment="1">
      <alignment horizontal="center"/>
    </xf>
    <xf numFmtId="42" fontId="15" fillId="0" borderId="87" xfId="28" applyNumberFormat="1" applyFont="1" applyBorder="1"/>
    <xf numFmtId="239" fontId="15" fillId="0" borderId="89" xfId="28" applyNumberFormat="1" applyFont="1" applyBorder="1" applyAlignment="1">
      <alignment horizontal="center"/>
    </xf>
    <xf numFmtId="240" fontId="15" fillId="0" borderId="89" xfId="28" applyNumberFormat="1" applyFont="1" applyBorder="1" applyAlignment="1">
      <alignment horizontal="center"/>
    </xf>
    <xf numFmtId="42" fontId="15" fillId="0" borderId="86" xfId="2" applyNumberFormat="1" applyFont="1" applyBorder="1" applyAlignment="1" applyProtection="1">
      <alignment horizontal="center"/>
      <protection locked="0"/>
    </xf>
    <xf numFmtId="202" fontId="29" fillId="0" borderId="86" xfId="2" applyNumberFormat="1" applyFont="1" applyBorder="1" applyAlignment="1" applyProtection="1">
      <alignment horizontal="center"/>
      <protection locked="0"/>
    </xf>
    <xf numFmtId="9" fontId="29" fillId="0" borderId="0" xfId="15" applyFont="1" applyAlignment="1">
      <alignment horizontal="center"/>
    </xf>
    <xf numFmtId="208" fontId="15" fillId="0" borderId="0" xfId="19808" applyNumberFormat="1" applyFont="1" applyAlignment="1">
      <alignment horizontal="center"/>
    </xf>
    <xf numFmtId="255" fontId="34" fillId="0" borderId="0" xfId="2" applyNumberFormat="1" applyFont="1" applyAlignment="1" applyProtection="1">
      <alignment horizontal="center"/>
      <protection locked="0"/>
    </xf>
    <xf numFmtId="37" fontId="233" fillId="0" borderId="0" xfId="37" applyFont="1" applyAlignment="1">
      <alignment horizontal="left" vertical="top" wrapText="1"/>
    </xf>
    <xf numFmtId="37" fontId="14" fillId="0" borderId="81" xfId="2" applyFont="1" applyBorder="1" applyAlignment="1">
      <alignment horizontal="center"/>
    </xf>
    <xf numFmtId="37" fontId="233" fillId="0" borderId="84" xfId="37" applyFont="1" applyBorder="1"/>
    <xf numFmtId="37" fontId="14" fillId="0" borderId="84" xfId="37" applyFont="1" applyBorder="1" applyAlignment="1">
      <alignment horizontal="left"/>
    </xf>
    <xf numFmtId="41" fontId="233" fillId="0" borderId="98" xfId="37" applyNumberFormat="1" applyFont="1" applyBorder="1"/>
    <xf numFmtId="41" fontId="233" fillId="0" borderId="84" xfId="40" applyNumberFormat="1" applyFont="1" applyBorder="1"/>
    <xf numFmtId="205" fontId="233" fillId="0" borderId="84" xfId="19801" applyNumberFormat="1" applyFont="1" applyBorder="1"/>
    <xf numFmtId="37" fontId="233" fillId="0" borderId="98" xfId="37" applyFont="1" applyBorder="1" applyAlignment="1">
      <alignment horizontal="centerContinuous"/>
    </xf>
    <xf numFmtId="37" fontId="237" fillId="0" borderId="84" xfId="37" quotePrefix="1" applyFont="1" applyBorder="1" applyAlignment="1">
      <alignment horizontal="right"/>
    </xf>
    <xf numFmtId="214" fontId="233" fillId="0" borderId="84" xfId="37" applyNumberFormat="1" applyFont="1" applyBorder="1" applyAlignment="1">
      <alignment horizontal="center"/>
    </xf>
    <xf numFmtId="9" fontId="233" fillId="0" borderId="84" xfId="37" applyNumberFormat="1" applyFont="1" applyBorder="1" applyAlignment="1">
      <alignment horizontal="center"/>
    </xf>
    <xf numFmtId="42" fontId="233" fillId="0" borderId="84" xfId="37" applyNumberFormat="1" applyFont="1" applyBorder="1"/>
    <xf numFmtId="9" fontId="233" fillId="0" borderId="84" xfId="38" applyFont="1" applyBorder="1" applyAlignment="1">
      <alignment horizontal="right"/>
    </xf>
    <xf numFmtId="42" fontId="233" fillId="0" borderId="84" xfId="40" applyNumberFormat="1" applyFont="1" applyBorder="1"/>
    <xf numFmtId="42" fontId="233" fillId="0" borderId="86" xfId="5822" applyNumberFormat="1" applyFont="1" applyBorder="1" applyAlignment="1">
      <alignment horizontal="right"/>
    </xf>
    <xf numFmtId="37" fontId="14" fillId="0" borderId="17" xfId="2" applyFont="1" applyBorder="1" applyAlignment="1">
      <alignment horizontal="centerContinuous"/>
    </xf>
    <xf numFmtId="37" fontId="14" fillId="0" borderId="17" xfId="2" quotePrefix="1" applyFont="1" applyBorder="1" applyAlignment="1">
      <alignment horizontal="center"/>
    </xf>
    <xf numFmtId="165" fontId="14" fillId="0" borderId="17" xfId="2" quotePrefix="1" applyNumberFormat="1" applyFont="1" applyBorder="1" applyAlignment="1">
      <alignment horizontal="centerContinuous"/>
    </xf>
    <xf numFmtId="0" fontId="233" fillId="0" borderId="84" xfId="16" applyFont="1" applyBorder="1"/>
    <xf numFmtId="37" fontId="233" fillId="0" borderId="84" xfId="2" applyFont="1" applyBorder="1"/>
    <xf numFmtId="0" fontId="233" fillId="0" borderId="98" xfId="16" applyFont="1" applyBorder="1"/>
    <xf numFmtId="167" fontId="233" fillId="0" borderId="84" xfId="2" applyNumberFormat="1" applyFont="1" applyBorder="1"/>
    <xf numFmtId="37" fontId="14" fillId="0" borderId="80" xfId="2" applyFont="1" applyBorder="1" applyAlignment="1">
      <alignment horizontal="center"/>
    </xf>
    <xf numFmtId="1" fontId="14" fillId="0" borderId="0" xfId="37" applyNumberFormat="1" applyFont="1" applyAlignment="1">
      <alignment horizontal="left"/>
    </xf>
    <xf numFmtId="167" fontId="233" fillId="0" borderId="0" xfId="2" applyNumberFormat="1" applyFont="1"/>
    <xf numFmtId="165" fontId="14" fillId="0" borderId="0" xfId="2" quotePrefix="1" applyNumberFormat="1" applyFont="1"/>
    <xf numFmtId="167" fontId="14" fillId="0" borderId="0" xfId="2" quotePrefix="1" applyNumberFormat="1" applyFont="1"/>
    <xf numFmtId="42" fontId="233" fillId="0" borderId="0" xfId="2" quotePrefix="1" applyNumberFormat="1" applyFont="1" applyAlignment="1">
      <alignment horizontal="center"/>
    </xf>
    <xf numFmtId="3" fontId="234" fillId="0" borderId="0" xfId="2" applyNumberFormat="1" applyFont="1" applyAlignment="1">
      <alignment horizontal="center"/>
    </xf>
    <xf numFmtId="168" fontId="234" fillId="0" borderId="0" xfId="2" quotePrefix="1" applyNumberFormat="1" applyFont="1" applyAlignment="1">
      <alignment horizontal="center"/>
    </xf>
    <xf numFmtId="41" fontId="233" fillId="0" borderId="0" xfId="2" quotePrefix="1" applyNumberFormat="1" applyFont="1" applyAlignment="1">
      <alignment horizontal="center"/>
    </xf>
    <xf numFmtId="165" fontId="14" fillId="0" borderId="100" xfId="2" quotePrefix="1" applyNumberFormat="1" applyFont="1" applyBorder="1" applyAlignment="1">
      <alignment horizontal="centerContinuous"/>
    </xf>
    <xf numFmtId="219" fontId="14" fillId="0" borderId="100" xfId="19801" quotePrefix="1" applyNumberFormat="1" applyFont="1" applyBorder="1" applyAlignment="1">
      <alignment horizontal="centerContinuous"/>
    </xf>
    <xf numFmtId="10" fontId="14" fillId="0" borderId="100" xfId="15" quotePrefix="1" applyNumberFormat="1" applyFont="1" applyBorder="1" applyAlignment="1">
      <alignment horizontal="centerContinuous"/>
    </xf>
    <xf numFmtId="165" fontId="14" fillId="0" borderId="0" xfId="2" quotePrefix="1" applyNumberFormat="1" applyFont="1" applyAlignment="1">
      <alignment horizontal="center"/>
    </xf>
    <xf numFmtId="0" fontId="14" fillId="0" borderId="0" xfId="16" applyFont="1" applyAlignment="1">
      <alignment horizontal="right"/>
    </xf>
    <xf numFmtId="168" fontId="233" fillId="0" borderId="0" xfId="2" quotePrefix="1" applyNumberFormat="1" applyFont="1" applyAlignment="1">
      <alignment horizontal="right"/>
    </xf>
    <xf numFmtId="41" fontId="233" fillId="0" borderId="0" xfId="2" applyNumberFormat="1" applyFont="1" applyAlignment="1">
      <alignment horizontal="right"/>
    </xf>
    <xf numFmtId="167" fontId="233" fillId="0" borderId="0" xfId="2" quotePrefix="1" applyNumberFormat="1" applyFont="1" applyAlignment="1">
      <alignment horizontal="right"/>
    </xf>
    <xf numFmtId="165" fontId="14" fillId="0" borderId="0" xfId="2" quotePrefix="1" applyNumberFormat="1" applyFont="1" applyAlignment="1">
      <alignment horizontal="right"/>
    </xf>
    <xf numFmtId="37" fontId="14" fillId="0" borderId="0" xfId="2" applyFont="1" applyAlignment="1">
      <alignment horizontal="right"/>
    </xf>
    <xf numFmtId="42" fontId="233" fillId="0" borderId="0" xfId="2" applyNumberFormat="1" applyFont="1" applyAlignment="1">
      <alignment horizontal="right"/>
    </xf>
    <xf numFmtId="167" fontId="233" fillId="0" borderId="0" xfId="2" applyNumberFormat="1" applyFont="1" applyAlignment="1">
      <alignment horizontal="right"/>
    </xf>
    <xf numFmtId="167" fontId="233" fillId="0" borderId="0" xfId="2" quotePrefix="1" applyNumberFormat="1" applyFont="1" applyAlignment="1">
      <alignment horizontal="center"/>
    </xf>
    <xf numFmtId="9" fontId="236" fillId="0" borderId="0" xfId="38" applyFont="1" applyBorder="1" applyAlignment="1">
      <alignment horizontal="center"/>
    </xf>
    <xf numFmtId="10" fontId="14" fillId="0" borderId="0" xfId="38" quotePrefix="1" applyNumberFormat="1" applyFont="1" applyBorder="1" applyAlignment="1">
      <alignment horizontal="centerContinuous"/>
    </xf>
    <xf numFmtId="44" fontId="14" fillId="0" borderId="0" xfId="40" quotePrefix="1" applyFont="1" applyBorder="1" applyAlignment="1">
      <alignment horizontal="centerContinuous"/>
    </xf>
    <xf numFmtId="205" fontId="233" fillId="0" borderId="0" xfId="41" applyNumberFormat="1" applyFont="1" applyBorder="1"/>
    <xf numFmtId="165" fontId="233" fillId="0" borderId="0" xfId="37" applyNumberFormat="1" applyFont="1" applyAlignment="1">
      <alignment horizontal="left"/>
    </xf>
    <xf numFmtId="44" fontId="233" fillId="0" borderId="0" xfId="40" applyFont="1" applyBorder="1"/>
    <xf numFmtId="42" fontId="233" fillId="0" borderId="0" xfId="41" applyNumberFormat="1" applyFont="1" applyBorder="1"/>
    <xf numFmtId="167" fontId="233" fillId="0" borderId="0" xfId="41" applyNumberFormat="1" applyFont="1" applyBorder="1"/>
    <xf numFmtId="37" fontId="237" fillId="0" borderId="0" xfId="2" quotePrefix="1" applyFont="1" applyAlignment="1">
      <alignment horizontal="right"/>
    </xf>
    <xf numFmtId="222" fontId="233" fillId="0" borderId="0" xfId="2" applyNumberFormat="1" applyFont="1" applyAlignment="1">
      <alignment horizontal="left"/>
    </xf>
    <xf numFmtId="41" fontId="233" fillId="0" borderId="0" xfId="41" applyNumberFormat="1" applyFont="1" applyFill="1" applyBorder="1"/>
    <xf numFmtId="41" fontId="233" fillId="0" borderId="0" xfId="41" applyNumberFormat="1" applyFont="1" applyBorder="1"/>
    <xf numFmtId="223" fontId="233" fillId="0" borderId="0" xfId="2" applyNumberFormat="1" applyFont="1" applyAlignment="1">
      <alignment horizontal="left"/>
    </xf>
    <xf numFmtId="224" fontId="233" fillId="0" borderId="0" xfId="2" applyNumberFormat="1" applyFont="1" applyAlignment="1">
      <alignment horizontal="left"/>
    </xf>
    <xf numFmtId="10" fontId="238" fillId="0" borderId="0" xfId="41" applyNumberFormat="1" applyFont="1" applyBorder="1" applyAlignment="1">
      <alignment horizontal="right"/>
    </xf>
    <xf numFmtId="167" fontId="238" fillId="0" borderId="0" xfId="41" applyNumberFormat="1" applyFont="1" applyBorder="1" applyAlignment="1">
      <alignment horizontal="right"/>
    </xf>
    <xf numFmtId="37" fontId="233" fillId="0" borderId="0" xfId="2" applyFont="1" applyAlignment="1">
      <alignment horizontal="left" indent="2"/>
    </xf>
    <xf numFmtId="200" fontId="233" fillId="0" borderId="0" xfId="2" applyNumberFormat="1" applyFont="1" applyAlignment="1">
      <alignment horizontal="left"/>
    </xf>
    <xf numFmtId="42" fontId="234" fillId="0" borderId="0" xfId="41" applyNumberFormat="1" applyFont="1" applyBorder="1"/>
    <xf numFmtId="221" fontId="233" fillId="0" borderId="0" xfId="2" applyNumberFormat="1" applyFont="1" applyAlignment="1">
      <alignment horizontal="left"/>
    </xf>
    <xf numFmtId="41" fontId="234" fillId="0" borderId="0" xfId="41" applyNumberFormat="1" applyFont="1" applyBorder="1"/>
    <xf numFmtId="197" fontId="233" fillId="0" borderId="0" xfId="2" applyNumberFormat="1" applyFont="1" applyAlignment="1">
      <alignment horizontal="left"/>
    </xf>
    <xf numFmtId="198" fontId="233" fillId="0" borderId="0" xfId="2" applyNumberFormat="1" applyFont="1" applyAlignment="1">
      <alignment horizontal="left"/>
    </xf>
    <xf numFmtId="225" fontId="233" fillId="0" borderId="0" xfId="2" applyNumberFormat="1" applyFont="1" applyAlignment="1">
      <alignment horizontal="left"/>
    </xf>
    <xf numFmtId="37" fontId="233" fillId="0" borderId="0" xfId="2" applyFont="1" applyAlignment="1">
      <alignment horizontal="right"/>
    </xf>
    <xf numFmtId="199" fontId="233" fillId="0" borderId="0" xfId="2" applyNumberFormat="1" applyFont="1" applyAlignment="1">
      <alignment horizontal="left"/>
    </xf>
    <xf numFmtId="9" fontId="233" fillId="0" borderId="0" xfId="6" applyNumberFormat="1" applyFont="1" applyAlignment="1">
      <alignment horizontal="center" vertical="center"/>
    </xf>
    <xf numFmtId="165" fontId="234" fillId="0" borderId="0" xfId="2" applyNumberFormat="1" applyFont="1" applyAlignment="1">
      <alignment horizontal="left"/>
    </xf>
    <xf numFmtId="10" fontId="233" fillId="0" borderId="0" xfId="15" applyNumberFormat="1" applyFont="1" applyBorder="1"/>
    <xf numFmtId="0" fontId="14" fillId="0" borderId="0" xfId="6" applyFont="1" applyAlignment="1">
      <alignment horizontal="left"/>
    </xf>
    <xf numFmtId="207" fontId="234" fillId="0" borderId="0" xfId="2" applyNumberFormat="1" applyFont="1" applyAlignment="1">
      <alignment horizontal="center"/>
    </xf>
    <xf numFmtId="226" fontId="233" fillId="0" borderId="0" xfId="2" applyNumberFormat="1" applyFont="1" applyAlignment="1">
      <alignment horizontal="left"/>
    </xf>
    <xf numFmtId="203" fontId="233" fillId="0" borderId="0" xfId="2" applyNumberFormat="1" applyFont="1" applyAlignment="1">
      <alignment horizontal="center"/>
    </xf>
    <xf numFmtId="37" fontId="238" fillId="0" borderId="100" xfId="2" applyFont="1" applyBorder="1"/>
    <xf numFmtId="0" fontId="233" fillId="0" borderId="100" xfId="16" applyFont="1" applyBorder="1"/>
    <xf numFmtId="37" fontId="233" fillId="0" borderId="100" xfId="2" applyFont="1" applyBorder="1"/>
    <xf numFmtId="0" fontId="233" fillId="0" borderId="81" xfId="16" applyFont="1" applyBorder="1"/>
    <xf numFmtId="0" fontId="233" fillId="0" borderId="83" xfId="16" applyFont="1" applyBorder="1"/>
    <xf numFmtId="164" fontId="15" fillId="0" borderId="0" xfId="28" applyFont="1" applyAlignment="1">
      <alignment horizontal="left"/>
    </xf>
    <xf numFmtId="205" fontId="233" fillId="0" borderId="0" xfId="19801" applyNumberFormat="1" applyFont="1" applyBorder="1" applyAlignment="1">
      <alignment horizontal="center"/>
    </xf>
    <xf numFmtId="205" fontId="233" fillId="0" borderId="0" xfId="19801" applyNumberFormat="1" applyFont="1" applyBorder="1"/>
    <xf numFmtId="205" fontId="233" fillId="0" borderId="0" xfId="19801" applyNumberFormat="1" applyFont="1" applyBorder="1" applyAlignment="1" applyProtection="1">
      <alignment horizontal="center"/>
      <protection locked="0"/>
    </xf>
    <xf numFmtId="41" fontId="233" fillId="0" borderId="0" xfId="40" applyNumberFormat="1" applyFont="1" applyFill="1"/>
    <xf numFmtId="41" fontId="233" fillId="0" borderId="84" xfId="40" applyNumberFormat="1" applyFont="1" applyFill="1" applyBorder="1"/>
    <xf numFmtId="41" fontId="233" fillId="0" borderId="84" xfId="41" applyNumberFormat="1" applyFont="1" applyFill="1" applyBorder="1"/>
    <xf numFmtId="258" fontId="233" fillId="0" borderId="0" xfId="2" applyNumberFormat="1" applyFont="1" applyAlignment="1">
      <alignment horizontal="left"/>
    </xf>
    <xf numFmtId="227" fontId="241" fillId="0" borderId="0" xfId="2" applyNumberFormat="1" applyFont="1" applyAlignment="1" applyProtection="1">
      <alignment horizontal="center"/>
      <protection locked="0"/>
    </xf>
    <xf numFmtId="259" fontId="241" fillId="0" borderId="0" xfId="2" applyNumberFormat="1" applyFont="1" applyAlignment="1" applyProtection="1">
      <alignment horizontal="center"/>
      <protection locked="0"/>
    </xf>
    <xf numFmtId="42" fontId="233" fillId="0" borderId="0" xfId="2" quotePrefix="1" applyNumberFormat="1" applyFont="1" applyAlignment="1">
      <alignment horizontal="right"/>
    </xf>
    <xf numFmtId="167" fontId="238" fillId="0" borderId="0" xfId="2" applyNumberFormat="1" applyFont="1"/>
    <xf numFmtId="37" fontId="238" fillId="0" borderId="0" xfId="2" applyFont="1" applyAlignment="1">
      <alignment horizontal="right"/>
    </xf>
    <xf numFmtId="238" fontId="242" fillId="0" borderId="0" xfId="28" applyNumberFormat="1" applyFont="1" applyAlignment="1">
      <alignment horizontal="left"/>
    </xf>
    <xf numFmtId="239" fontId="242" fillId="0" borderId="0" xfId="28" applyNumberFormat="1" applyFont="1" applyAlignment="1">
      <alignment horizontal="left"/>
    </xf>
    <xf numFmtId="202" fontId="29" fillId="0" borderId="0" xfId="2" applyNumberFormat="1" applyFont="1" applyAlignment="1">
      <alignment horizontal="right"/>
    </xf>
    <xf numFmtId="42" fontId="233" fillId="0" borderId="0" xfId="40" applyNumberFormat="1" applyFont="1" applyFill="1"/>
    <xf numFmtId="260" fontId="233" fillId="0" borderId="0" xfId="37" applyNumberFormat="1" applyFont="1" applyAlignment="1">
      <alignment horizontal="left"/>
    </xf>
    <xf numFmtId="42" fontId="233" fillId="0" borderId="85" xfId="2" quotePrefix="1" applyNumberFormat="1" applyFont="1" applyBorder="1" applyAlignment="1">
      <alignment horizontal="center"/>
    </xf>
    <xf numFmtId="167" fontId="233" fillId="0" borderId="0" xfId="2" quotePrefix="1" applyNumberFormat="1" applyFont="1" applyAlignment="1">
      <alignment horizontal="left"/>
    </xf>
    <xf numFmtId="0" fontId="14" fillId="0" borderId="100" xfId="16" applyFont="1" applyBorder="1" applyAlignment="1">
      <alignment horizontal="left" vertical="center"/>
    </xf>
    <xf numFmtId="1" fontId="14" fillId="0" borderId="100" xfId="37" applyNumberFormat="1" applyFont="1" applyBorder="1"/>
    <xf numFmtId="42" fontId="233" fillId="0" borderId="85" xfId="40" applyNumberFormat="1" applyFont="1" applyFill="1" applyBorder="1"/>
    <xf numFmtId="253" fontId="233" fillId="0" borderId="0" xfId="37" applyNumberFormat="1" applyFont="1" applyAlignment="1">
      <alignment horizontal="left"/>
    </xf>
    <xf numFmtId="37" fontId="234" fillId="0" borderId="0" xfId="2" applyFont="1" applyAlignment="1">
      <alignment horizontal="right"/>
    </xf>
    <xf numFmtId="5" fontId="234" fillId="0" borderId="0" xfId="2" applyNumberFormat="1" applyFont="1" applyAlignment="1">
      <alignment horizontal="right"/>
    </xf>
    <xf numFmtId="5" fontId="233" fillId="0" borderId="0" xfId="2" applyNumberFormat="1" applyFont="1" applyAlignment="1">
      <alignment horizontal="right"/>
    </xf>
    <xf numFmtId="41" fontId="15" fillId="0" borderId="88" xfId="2" applyNumberFormat="1" applyFont="1" applyBorder="1" applyAlignment="1" applyProtection="1">
      <alignment horizontal="center"/>
      <protection locked="0"/>
    </xf>
    <xf numFmtId="42" fontId="233" fillId="0" borderId="0" xfId="41" applyNumberFormat="1" applyFont="1" applyFill="1" applyBorder="1"/>
    <xf numFmtId="219" fontId="14" fillId="0" borderId="0" xfId="19801" applyNumberFormat="1" applyFont="1" applyAlignment="1">
      <alignment horizontal="center"/>
    </xf>
    <xf numFmtId="262" fontId="233" fillId="0" borderId="0" xfId="38" applyNumberFormat="1" applyFont="1" applyAlignment="1">
      <alignment horizontal="right"/>
    </xf>
    <xf numFmtId="37" fontId="233" fillId="0" borderId="100" xfId="37" applyFont="1" applyBorder="1"/>
    <xf numFmtId="37" fontId="238" fillId="0" borderId="0" xfId="2" applyFont="1" applyAlignment="1">
      <alignment horizontal="left"/>
    </xf>
    <xf numFmtId="42" fontId="233" fillId="0" borderId="83" xfId="40" applyNumberFormat="1" applyFont="1" applyBorder="1"/>
    <xf numFmtId="230" fontId="233" fillId="0" borderId="0" xfId="2" applyNumberFormat="1" applyFont="1" applyAlignment="1">
      <alignment horizontal="left"/>
    </xf>
    <xf numFmtId="41" fontId="233" fillId="0" borderId="0" xfId="3" applyNumberFormat="1" applyFont="1" applyFill="1" applyAlignment="1">
      <alignment horizontal="right"/>
    </xf>
    <xf numFmtId="10" fontId="233" fillId="0" borderId="0" xfId="40" applyNumberFormat="1" applyFont="1" applyBorder="1"/>
    <xf numFmtId="41" fontId="233" fillId="0" borderId="0" xfId="40" applyNumberFormat="1" applyFont="1" applyBorder="1"/>
    <xf numFmtId="9" fontId="233" fillId="0" borderId="0" xfId="38" applyFont="1" applyBorder="1" applyAlignment="1">
      <alignment horizontal="right"/>
    </xf>
    <xf numFmtId="9" fontId="233" fillId="0" borderId="100" xfId="38" applyFont="1" applyBorder="1" applyAlignment="1">
      <alignment horizontal="right"/>
    </xf>
    <xf numFmtId="42" fontId="233" fillId="0" borderId="100" xfId="37" applyNumberFormat="1" applyFont="1" applyBorder="1"/>
    <xf numFmtId="10" fontId="14" fillId="0" borderId="100" xfId="15" applyNumberFormat="1" applyFont="1" applyBorder="1"/>
    <xf numFmtId="10" fontId="233" fillId="0" borderId="0" xfId="38" applyNumberFormat="1" applyFont="1" applyFill="1" applyBorder="1" applyAlignment="1">
      <alignment horizontal="right"/>
    </xf>
    <xf numFmtId="42" fontId="233" fillId="0" borderId="98" xfId="40" applyNumberFormat="1" applyFont="1" applyFill="1" applyBorder="1"/>
    <xf numFmtId="205" fontId="15" fillId="0" borderId="0" xfId="41" applyNumberFormat="1" applyFont="1" applyFill="1" applyBorder="1" applyAlignment="1">
      <alignment horizontal="center"/>
    </xf>
    <xf numFmtId="9" fontId="233" fillId="0" borderId="0" xfId="38" applyFont="1" applyBorder="1" applyAlignment="1">
      <alignment horizontal="center"/>
    </xf>
    <xf numFmtId="41" fontId="15" fillId="0" borderId="70" xfId="28" applyNumberFormat="1" applyFont="1" applyBorder="1"/>
    <xf numFmtId="42" fontId="15" fillId="0" borderId="98" xfId="28" applyNumberFormat="1" applyFont="1" applyBorder="1"/>
    <xf numFmtId="41" fontId="15" fillId="0" borderId="98" xfId="28" applyNumberFormat="1" applyFont="1" applyBorder="1"/>
    <xf numFmtId="41" fontId="15" fillId="0" borderId="81" xfId="28" applyNumberFormat="1" applyFont="1" applyBorder="1"/>
    <xf numFmtId="42" fontId="15" fillId="0" borderId="81" xfId="28" applyNumberFormat="1" applyFont="1" applyBorder="1"/>
    <xf numFmtId="41" fontId="15" fillId="0" borderId="82" xfId="28" applyNumberFormat="1" applyFont="1" applyBorder="1"/>
    <xf numFmtId="164" fontId="15" fillId="0" borderId="100" xfId="28" applyFont="1" applyBorder="1"/>
    <xf numFmtId="42" fontId="15" fillId="0" borderId="79" xfId="28" applyNumberFormat="1" applyFont="1" applyBorder="1"/>
    <xf numFmtId="245" fontId="233" fillId="0" borderId="0" xfId="37" applyNumberFormat="1" applyFont="1"/>
    <xf numFmtId="209" fontId="15" fillId="0" borderId="0" xfId="15" applyNumberFormat="1" applyFont="1"/>
    <xf numFmtId="37" fontId="233" fillId="0" borderId="100" xfId="37" applyFont="1" applyBorder="1" applyAlignment="1">
      <alignment horizontal="left"/>
    </xf>
    <xf numFmtId="0" fontId="233" fillId="0" borderId="100" xfId="39" applyFont="1" applyBorder="1"/>
    <xf numFmtId="10" fontId="234" fillId="0" borderId="100" xfId="37" applyNumberFormat="1" applyFont="1" applyBorder="1" applyAlignment="1">
      <alignment horizontal="right"/>
    </xf>
    <xf numFmtId="3" fontId="233" fillId="0" borderId="0" xfId="41" applyNumberFormat="1" applyFont="1" applyBorder="1" applyAlignment="1">
      <alignment horizontal="center"/>
    </xf>
    <xf numFmtId="1" fontId="233" fillId="0" borderId="0" xfId="37" applyNumberFormat="1" applyFont="1" applyAlignment="1">
      <alignment horizontal="left"/>
    </xf>
    <xf numFmtId="227" fontId="233" fillId="0" borderId="0" xfId="37" applyNumberFormat="1" applyFont="1"/>
    <xf numFmtId="10" fontId="233" fillId="0" borderId="0" xfId="40" applyNumberFormat="1" applyFont="1" applyFill="1" applyBorder="1"/>
    <xf numFmtId="208" fontId="233" fillId="0" borderId="0" xfId="19808" applyNumberFormat="1" applyFont="1" applyAlignment="1">
      <alignment vertical="center"/>
    </xf>
    <xf numFmtId="208" fontId="240" fillId="0" borderId="0" xfId="19808" applyNumberFormat="1" applyFont="1" applyBorder="1" applyAlignment="1">
      <alignment vertical="center"/>
    </xf>
    <xf numFmtId="208" fontId="233" fillId="0" borderId="0" xfId="19808" applyNumberFormat="1" applyFont="1"/>
    <xf numFmtId="208" fontId="240" fillId="0" borderId="0" xfId="19808" applyNumberFormat="1" applyFont="1" applyBorder="1"/>
    <xf numFmtId="208" fontId="233" fillId="0" borderId="0" xfId="19808" applyNumberFormat="1" applyFont="1" applyFill="1"/>
    <xf numFmtId="37" fontId="233" fillId="0" borderId="0" xfId="37" quotePrefix="1" applyFont="1" applyAlignment="1">
      <alignment horizontal="left"/>
    </xf>
    <xf numFmtId="0" fontId="244" fillId="0" borderId="87" xfId="16" applyFont="1" applyBorder="1" applyAlignment="1">
      <alignment vertical="center"/>
    </xf>
    <xf numFmtId="37" fontId="245" fillId="0" borderId="89" xfId="37" applyFont="1" applyBorder="1"/>
    <xf numFmtId="37" fontId="244" fillId="0" borderId="88" xfId="37" applyFont="1" applyBorder="1"/>
    <xf numFmtId="42" fontId="233" fillId="0" borderId="0" xfId="40" applyNumberFormat="1" applyFont="1" applyFill="1" applyBorder="1"/>
    <xf numFmtId="41" fontId="29" fillId="0" borderId="86" xfId="28" applyNumberFormat="1" applyFont="1" applyBorder="1" applyAlignment="1">
      <alignment horizontal="center"/>
    </xf>
    <xf numFmtId="263" fontId="15" fillId="0" borderId="88" xfId="28" applyNumberFormat="1" applyFont="1" applyBorder="1" applyAlignment="1">
      <alignment horizontal="center"/>
    </xf>
    <xf numFmtId="37" fontId="14" fillId="0" borderId="78" xfId="37" applyFont="1" applyBorder="1" applyAlignment="1">
      <alignment horizontal="center"/>
    </xf>
    <xf numFmtId="37" fontId="244" fillId="0" borderId="0" xfId="37" applyFont="1"/>
    <xf numFmtId="264" fontId="233" fillId="0" borderId="0" xfId="37" applyNumberFormat="1" applyFont="1" applyAlignment="1">
      <alignment horizontal="right"/>
    </xf>
    <xf numFmtId="214" fontId="233" fillId="0" borderId="0" xfId="37" applyNumberFormat="1" applyFont="1" applyAlignment="1">
      <alignment horizontal="right"/>
    </xf>
    <xf numFmtId="169" fontId="233" fillId="0" borderId="0" xfId="41" applyNumberFormat="1" applyFont="1" applyBorder="1" applyAlignment="1">
      <alignment horizontal="right"/>
    </xf>
    <xf numFmtId="42" fontId="233" fillId="0" borderId="0" xfId="40" applyNumberFormat="1" applyFont="1" applyBorder="1"/>
    <xf numFmtId="1" fontId="233" fillId="0" borderId="0" xfId="37" applyNumberFormat="1" applyFont="1"/>
    <xf numFmtId="9" fontId="233" fillId="0" borderId="0" xfId="38" applyFont="1" applyBorder="1" applyAlignment="1">
      <alignment horizontal="left"/>
    </xf>
    <xf numFmtId="1" fontId="234" fillId="0" borderId="0" xfId="38" applyNumberFormat="1" applyFont="1" applyFill="1" applyAlignment="1">
      <alignment horizontal="center"/>
    </xf>
    <xf numFmtId="9" fontId="233" fillId="0" borderId="85" xfId="38" applyFont="1" applyBorder="1" applyAlignment="1">
      <alignment horizontal="right"/>
    </xf>
    <xf numFmtId="270" fontId="233" fillId="0" borderId="0" xfId="37" applyNumberFormat="1" applyFont="1" applyAlignment="1">
      <alignment horizontal="right"/>
    </xf>
    <xf numFmtId="215" fontId="233" fillId="0" borderId="0" xfId="37" applyNumberFormat="1" applyFont="1" applyAlignment="1" applyProtection="1">
      <alignment horizontal="center"/>
      <protection locked="0"/>
    </xf>
    <xf numFmtId="228" fontId="234" fillId="0" borderId="0" xfId="37" applyNumberFormat="1" applyFont="1" applyAlignment="1" applyProtection="1">
      <alignment horizontal="center"/>
      <protection locked="0"/>
    </xf>
    <xf numFmtId="266" fontId="234" fillId="0" borderId="0" xfId="37" applyNumberFormat="1" applyFont="1" applyAlignment="1" applyProtection="1">
      <alignment horizontal="center"/>
      <protection locked="0"/>
    </xf>
    <xf numFmtId="229" fontId="234" fillId="0" borderId="0" xfId="37" applyNumberFormat="1" applyFont="1" applyAlignment="1" applyProtection="1">
      <alignment horizontal="center"/>
      <protection locked="0"/>
    </xf>
    <xf numFmtId="1" fontId="14" fillId="0" borderId="82" xfId="37" applyNumberFormat="1" applyFont="1" applyBorder="1" applyAlignment="1">
      <alignment horizontal="center"/>
    </xf>
    <xf numFmtId="1" fontId="14" fillId="0" borderId="100" xfId="37" applyNumberFormat="1" applyFont="1" applyBorder="1" applyAlignment="1">
      <alignment horizontal="center"/>
    </xf>
    <xf numFmtId="1" fontId="14" fillId="0" borderId="83" xfId="37" applyNumberFormat="1" applyFont="1" applyBorder="1" applyAlignment="1">
      <alignment horizontal="center"/>
    </xf>
    <xf numFmtId="1" fontId="14" fillId="0" borderId="0" xfId="37" quotePrefix="1" applyNumberFormat="1" applyFont="1" applyAlignment="1">
      <alignment horizontal="center"/>
    </xf>
    <xf numFmtId="1" fontId="14" fillId="0" borderId="84" xfId="37" applyNumberFormat="1" applyFont="1" applyBorder="1" applyAlignment="1">
      <alignment horizontal="center"/>
    </xf>
    <xf numFmtId="1" fontId="14" fillId="0" borderId="81" xfId="37" applyNumberFormat="1" applyFont="1" applyBorder="1" applyAlignment="1">
      <alignment horizontal="center"/>
    </xf>
    <xf numFmtId="1" fontId="14" fillId="0" borderId="100" xfId="37" quotePrefix="1" applyNumberFormat="1" applyFont="1" applyBorder="1" applyAlignment="1">
      <alignment horizontal="center"/>
    </xf>
    <xf numFmtId="37" fontId="233" fillId="58" borderId="84" xfId="37" applyFont="1" applyFill="1" applyBorder="1"/>
    <xf numFmtId="37" fontId="233" fillId="58" borderId="100" xfId="37" applyFont="1" applyFill="1" applyBorder="1"/>
    <xf numFmtId="37" fontId="233" fillId="58" borderId="0" xfId="37" applyFont="1" applyFill="1"/>
    <xf numFmtId="0" fontId="235" fillId="0" borderId="100" xfId="16" applyFont="1" applyBorder="1" applyAlignment="1">
      <alignment horizontal="left"/>
    </xf>
    <xf numFmtId="0" fontId="14" fillId="0" borderId="100" xfId="16" applyFont="1" applyBorder="1" applyAlignment="1">
      <alignment horizontal="left"/>
    </xf>
    <xf numFmtId="0" fontId="233" fillId="0" borderId="100" xfId="16" applyFont="1" applyBorder="1" applyAlignment="1">
      <alignment vertical="center"/>
    </xf>
    <xf numFmtId="43" fontId="233" fillId="0" borderId="0" xfId="19826" applyFont="1" applyFill="1" applyBorder="1" applyAlignment="1" applyProtection="1">
      <alignment vertical="center"/>
    </xf>
    <xf numFmtId="37" fontId="14" fillId="0" borderId="80" xfId="2" applyFont="1" applyBorder="1"/>
    <xf numFmtId="43" fontId="233" fillId="0" borderId="84" xfId="19826" applyFont="1" applyFill="1" applyBorder="1" applyProtection="1"/>
    <xf numFmtId="9" fontId="233" fillId="0" borderId="0" xfId="38" applyFont="1" applyFill="1" applyBorder="1" applyAlignment="1" applyProtection="1">
      <alignment horizontal="right"/>
    </xf>
    <xf numFmtId="205" fontId="233" fillId="0" borderId="0" xfId="41" applyNumberFormat="1" applyFont="1" applyFill="1" applyBorder="1" applyProtection="1"/>
    <xf numFmtId="271" fontId="233" fillId="0" borderId="0" xfId="16" applyNumberFormat="1" applyFont="1" applyAlignment="1">
      <alignment horizontal="left"/>
    </xf>
    <xf numFmtId="42" fontId="233" fillId="0" borderId="0" xfId="40" applyNumberFormat="1" applyFont="1" applyFill="1" applyBorder="1" applyProtection="1"/>
    <xf numFmtId="41" fontId="233" fillId="0" borderId="0" xfId="40" applyNumberFormat="1" applyFont="1" applyFill="1" applyBorder="1" applyProtection="1"/>
    <xf numFmtId="43" fontId="233" fillId="0" borderId="0" xfId="19826" applyFont="1" applyFill="1" applyBorder="1" applyProtection="1"/>
    <xf numFmtId="42" fontId="233" fillId="0" borderId="84" xfId="40" applyNumberFormat="1" applyFont="1" applyFill="1" applyBorder="1" applyProtection="1"/>
    <xf numFmtId="37" fontId="14" fillId="0" borderId="100" xfId="37" applyFont="1" applyBorder="1" applyAlignment="1">
      <alignment horizontal="left"/>
    </xf>
    <xf numFmtId="10" fontId="14" fillId="0" borderId="100" xfId="19827" applyNumberFormat="1" applyFont="1" applyFill="1" applyBorder="1" applyProtection="1"/>
    <xf numFmtId="43" fontId="233" fillId="0" borderId="100" xfId="19826" applyFont="1" applyFill="1" applyBorder="1" applyProtection="1"/>
    <xf numFmtId="43" fontId="233" fillId="0" borderId="0" xfId="19826" applyFont="1" applyFill="1" applyProtection="1"/>
    <xf numFmtId="272" fontId="233" fillId="0" borderId="0" xfId="16" applyNumberFormat="1" applyFont="1" applyAlignment="1">
      <alignment horizontal="left"/>
    </xf>
    <xf numFmtId="41" fontId="233" fillId="0" borderId="0" xfId="2" quotePrefix="1" applyNumberFormat="1" applyFont="1" applyAlignment="1">
      <alignment horizontal="right"/>
    </xf>
    <xf numFmtId="42" fontId="233" fillId="0" borderId="84" xfId="2" quotePrefix="1" applyNumberFormat="1" applyFont="1" applyBorder="1" applyAlignment="1">
      <alignment horizontal="right"/>
    </xf>
    <xf numFmtId="275" fontId="233" fillId="0" borderId="0" xfId="2" quotePrefix="1" applyNumberFormat="1" applyFont="1" applyAlignment="1">
      <alignment horizontal="right"/>
    </xf>
    <xf numFmtId="0" fontId="237" fillId="0" borderId="0" xfId="16" quotePrefix="1" applyFont="1" applyAlignment="1">
      <alignment horizontal="right"/>
    </xf>
    <xf numFmtId="275" fontId="233" fillId="0" borderId="84" xfId="2" quotePrefix="1" applyNumberFormat="1" applyFont="1" applyBorder="1" applyAlignment="1">
      <alignment horizontal="right"/>
    </xf>
    <xf numFmtId="276" fontId="233" fillId="0" borderId="0" xfId="16" applyNumberFormat="1" applyFont="1" applyAlignment="1">
      <alignment horizontal="left"/>
    </xf>
    <xf numFmtId="205" fontId="233" fillId="0" borderId="0" xfId="41" applyNumberFormat="1" applyFont="1" applyFill="1"/>
    <xf numFmtId="0" fontId="238" fillId="0" borderId="0" xfId="16" applyFont="1" applyAlignment="1">
      <alignment horizontal="left"/>
    </xf>
    <xf numFmtId="0" fontId="233" fillId="0" borderId="100" xfId="16" applyFont="1" applyBorder="1" applyAlignment="1">
      <alignment horizontal="left"/>
    </xf>
    <xf numFmtId="9" fontId="233" fillId="0" borderId="100" xfId="2" applyNumberFormat="1" applyFont="1" applyBorder="1" applyAlignment="1">
      <alignment horizontal="center"/>
    </xf>
    <xf numFmtId="3" fontId="234" fillId="0" borderId="100" xfId="2" applyNumberFormat="1" applyFont="1" applyBorder="1" applyAlignment="1">
      <alignment horizontal="center"/>
    </xf>
    <xf numFmtId="205" fontId="233" fillId="0" borderId="0" xfId="19801" applyNumberFormat="1" applyFont="1" applyBorder="1" applyAlignment="1">
      <alignment horizontal="left"/>
    </xf>
    <xf numFmtId="37" fontId="233" fillId="0" borderId="98" xfId="37" applyFont="1" applyBorder="1" applyAlignment="1">
      <alignment horizontal="center"/>
    </xf>
    <xf numFmtId="269" fontId="233" fillId="0" borderId="98" xfId="37" applyNumberFormat="1" applyFont="1" applyBorder="1"/>
    <xf numFmtId="1" fontId="14" fillId="0" borderId="102" xfId="37" applyNumberFormat="1" applyFont="1" applyBorder="1" applyAlignment="1">
      <alignment horizontal="center"/>
    </xf>
    <xf numFmtId="42" fontId="14" fillId="0" borderId="102" xfId="40" applyNumberFormat="1" applyFont="1" applyBorder="1" applyAlignment="1">
      <alignment horizontal="center"/>
    </xf>
    <xf numFmtId="41" fontId="14" fillId="0" borderId="79" xfId="37" applyNumberFormat="1" applyFont="1" applyBorder="1" applyAlignment="1">
      <alignment horizontal="center"/>
    </xf>
    <xf numFmtId="168" fontId="233" fillId="0" borderId="0" xfId="37" applyNumberFormat="1" applyFont="1" applyAlignment="1">
      <alignment horizontal="right"/>
    </xf>
    <xf numFmtId="168" fontId="233" fillId="0" borderId="0" xfId="39" applyNumberFormat="1" applyFont="1" applyAlignment="1">
      <alignment horizontal="right"/>
    </xf>
    <xf numFmtId="41" fontId="233" fillId="0" borderId="0" xfId="39" applyNumberFormat="1" applyFont="1" applyAlignment="1">
      <alignment horizontal="right"/>
    </xf>
    <xf numFmtId="37" fontId="14" fillId="0" borderId="80" xfId="37" applyFont="1" applyBorder="1" applyAlignment="1">
      <alignment horizontal="center"/>
    </xf>
    <xf numFmtId="3" fontId="233" fillId="0" borderId="84" xfId="41" applyNumberFormat="1" applyFont="1" applyBorder="1" applyAlignment="1">
      <alignment horizontal="center"/>
    </xf>
    <xf numFmtId="201" fontId="14" fillId="0" borderId="82" xfId="37" applyNumberFormat="1" applyFont="1" applyBorder="1" applyAlignment="1">
      <alignment horizontal="center"/>
    </xf>
    <xf numFmtId="3" fontId="233" fillId="0" borderId="100" xfId="41" applyNumberFormat="1" applyFont="1" applyBorder="1" applyAlignment="1">
      <alignment horizontal="center"/>
    </xf>
    <xf numFmtId="278" fontId="233" fillId="0" borderId="0" xfId="37" applyNumberFormat="1" applyFont="1" applyAlignment="1">
      <alignment horizontal="left"/>
    </xf>
    <xf numFmtId="244" fontId="233" fillId="0" borderId="0" xfId="15" applyNumberFormat="1" applyFont="1" applyFill="1" applyAlignment="1">
      <alignment horizontal="left"/>
    </xf>
    <xf numFmtId="41" fontId="233" fillId="0" borderId="70" xfId="37" applyNumberFormat="1" applyFont="1" applyBorder="1"/>
    <xf numFmtId="1" fontId="14" fillId="0" borderId="78" xfId="37" applyNumberFormat="1" applyFont="1" applyBorder="1" applyAlignment="1">
      <alignment horizontal="center"/>
    </xf>
    <xf numFmtId="37" fontId="233" fillId="0" borderId="102" xfId="37" applyFont="1" applyBorder="1"/>
    <xf numFmtId="1" fontId="14" fillId="0" borderId="79" xfId="37" applyNumberFormat="1" applyFont="1" applyBorder="1" applyAlignment="1">
      <alignment horizontal="center"/>
    </xf>
    <xf numFmtId="44" fontId="233" fillId="0" borderId="84" xfId="2" quotePrefix="1" applyNumberFormat="1" applyFont="1" applyBorder="1" applyAlignment="1">
      <alignment horizontal="right"/>
    </xf>
    <xf numFmtId="41" fontId="233" fillId="0" borderId="84" xfId="2" applyNumberFormat="1" applyFont="1" applyBorder="1" applyAlignment="1">
      <alignment horizontal="right"/>
    </xf>
    <xf numFmtId="1" fontId="119" fillId="0" borderId="0" xfId="37" applyNumberFormat="1" applyFont="1" applyAlignment="1">
      <alignment horizontal="center"/>
    </xf>
    <xf numFmtId="283" fontId="15" fillId="0" borderId="0" xfId="2" applyNumberFormat="1" applyFont="1" applyAlignment="1">
      <alignment horizontal="left"/>
    </xf>
    <xf numFmtId="41" fontId="15" fillId="0" borderId="89" xfId="2" applyNumberFormat="1" applyFont="1" applyBorder="1" applyAlignment="1" applyProtection="1">
      <alignment horizontal="center"/>
      <protection locked="0"/>
    </xf>
    <xf numFmtId="284" fontId="15" fillId="0" borderId="89" xfId="28" applyNumberFormat="1" applyFont="1" applyBorder="1" applyAlignment="1">
      <alignment horizontal="center"/>
    </xf>
    <xf numFmtId="9" fontId="15" fillId="0" borderId="0" xfId="15" applyFont="1" applyAlignment="1" applyProtection="1">
      <alignment horizontal="left"/>
      <protection locked="0"/>
    </xf>
    <xf numFmtId="256" fontId="15" fillId="0" borderId="89" xfId="2" applyNumberFormat="1" applyFont="1" applyBorder="1" applyAlignment="1" applyProtection="1">
      <alignment horizontal="center"/>
      <protection locked="0"/>
    </xf>
    <xf numFmtId="257" fontId="15" fillId="0" borderId="88" xfId="2" applyNumberFormat="1" applyFont="1" applyBorder="1" applyAlignment="1" applyProtection="1">
      <alignment horizontal="center"/>
      <protection locked="0"/>
    </xf>
    <xf numFmtId="254" fontId="15" fillId="0" borderId="0" xfId="2" applyNumberFormat="1" applyFont="1" applyAlignment="1" applyProtection="1">
      <alignment horizontal="left"/>
      <protection locked="0"/>
    </xf>
    <xf numFmtId="231" fontId="233" fillId="0" borderId="0" xfId="19801" applyNumberFormat="1" applyFont="1" applyFill="1"/>
    <xf numFmtId="43" fontId="233" fillId="0" borderId="84" xfId="37" applyNumberFormat="1" applyFont="1" applyBorder="1"/>
    <xf numFmtId="286" fontId="238" fillId="0" borderId="0" xfId="40" applyNumberFormat="1" applyFont="1" applyFill="1" applyBorder="1" applyProtection="1"/>
    <xf numFmtId="205" fontId="233" fillId="0" borderId="0" xfId="19801" applyNumberFormat="1" applyFont="1" applyFill="1" applyBorder="1"/>
    <xf numFmtId="231" fontId="14" fillId="0" borderId="0" xfId="19801" applyNumberFormat="1" applyFont="1" applyAlignment="1">
      <alignment horizontal="center"/>
    </xf>
    <xf numFmtId="287" fontId="238" fillId="0" borderId="0" xfId="40" applyNumberFormat="1" applyFont="1" applyFill="1" applyBorder="1" applyAlignment="1" applyProtection="1"/>
    <xf numFmtId="42" fontId="14" fillId="0" borderId="0" xfId="37" applyNumberFormat="1" applyFont="1" applyAlignment="1">
      <alignment horizontal="center"/>
    </xf>
    <xf numFmtId="215" fontId="14" fillId="0" borderId="87" xfId="37" applyNumberFormat="1" applyFont="1" applyBorder="1" applyAlignment="1" applyProtection="1">
      <alignment horizontal="center"/>
      <protection locked="0"/>
    </xf>
    <xf numFmtId="215" fontId="14" fillId="0" borderId="88" xfId="37" applyNumberFormat="1" applyFont="1" applyBorder="1" applyAlignment="1" applyProtection="1">
      <alignment horizontal="center"/>
      <protection locked="0"/>
    </xf>
    <xf numFmtId="289" fontId="238" fillId="0" borderId="0" xfId="40" applyNumberFormat="1" applyFont="1" applyFill="1" applyBorder="1" applyAlignment="1" applyProtection="1"/>
    <xf numFmtId="41" fontId="233" fillId="58" borderId="0" xfId="38" applyNumberFormat="1" applyFont="1" applyFill="1" applyAlignment="1">
      <alignment horizontal="right"/>
    </xf>
    <xf numFmtId="41" fontId="233" fillId="58" borderId="0" xfId="38" applyNumberFormat="1" applyFont="1" applyFill="1" applyAlignment="1">
      <alignment horizontal="left"/>
    </xf>
    <xf numFmtId="41" fontId="233" fillId="0" borderId="0" xfId="38" quotePrefix="1" applyNumberFormat="1" applyFont="1" applyAlignment="1">
      <alignment horizontal="left"/>
    </xf>
    <xf numFmtId="298" fontId="233" fillId="0" borderId="0" xfId="38" applyNumberFormat="1" applyFont="1" applyAlignment="1">
      <alignment horizontal="left"/>
    </xf>
    <xf numFmtId="295" fontId="233" fillId="0" borderId="0" xfId="38" applyNumberFormat="1" applyFont="1" applyAlignment="1">
      <alignment horizontal="left"/>
    </xf>
    <xf numFmtId="164" fontId="234" fillId="0" borderId="99" xfId="2" applyNumberFormat="1" applyFont="1" applyBorder="1" applyAlignment="1">
      <alignment horizontal="center"/>
    </xf>
    <xf numFmtId="292" fontId="233" fillId="0" borderId="0" xfId="38" applyNumberFormat="1" applyFont="1" applyAlignment="1">
      <alignment horizontal="left"/>
    </xf>
    <xf numFmtId="37" fontId="14" fillId="0" borderId="102" xfId="37" applyFont="1" applyBorder="1" applyAlignment="1">
      <alignment horizontal="center"/>
    </xf>
    <xf numFmtId="37" fontId="14" fillId="0" borderId="79" xfId="37" applyFont="1" applyBorder="1" applyAlignment="1">
      <alignment horizontal="center"/>
    </xf>
    <xf numFmtId="3" fontId="233" fillId="0" borderId="0" xfId="41" applyNumberFormat="1" applyFont="1" applyFill="1" applyBorder="1" applyAlignment="1">
      <alignment horizontal="center"/>
    </xf>
    <xf numFmtId="305" fontId="233" fillId="0" borderId="0" xfId="37" applyNumberFormat="1" applyFont="1" applyAlignment="1">
      <alignment horizontal="left"/>
    </xf>
    <xf numFmtId="9" fontId="233" fillId="0" borderId="0" xfId="38" applyFont="1" applyFill="1" applyBorder="1" applyAlignment="1">
      <alignment horizontal="right"/>
    </xf>
    <xf numFmtId="41" fontId="233" fillId="0" borderId="0" xfId="38" applyNumberFormat="1" applyFont="1" applyBorder="1" applyAlignment="1">
      <alignment horizontal="center"/>
    </xf>
    <xf numFmtId="37" fontId="233" fillId="0" borderId="0" xfId="37" applyFont="1" applyAlignment="1">
      <alignment horizontal="right"/>
    </xf>
    <xf numFmtId="307" fontId="243" fillId="0" borderId="0" xfId="38" applyNumberFormat="1" applyFont="1" applyBorder="1" applyAlignment="1">
      <alignment horizontal="right"/>
    </xf>
    <xf numFmtId="41" fontId="233" fillId="0" borderId="0" xfId="38" applyNumberFormat="1" applyFont="1" applyBorder="1" applyAlignment="1">
      <alignment horizontal="left"/>
    </xf>
    <xf numFmtId="37" fontId="14" fillId="0" borderId="84" xfId="2" quotePrefix="1" applyFont="1" applyBorder="1" applyAlignment="1">
      <alignment horizontal="right"/>
    </xf>
    <xf numFmtId="308" fontId="233" fillId="0" borderId="0" xfId="16" applyNumberFormat="1" applyFont="1" applyAlignment="1">
      <alignment horizontal="left"/>
    </xf>
    <xf numFmtId="277" fontId="233" fillId="0" borderId="0" xfId="16" applyNumberFormat="1" applyFont="1" applyAlignment="1">
      <alignment horizontal="left"/>
    </xf>
    <xf numFmtId="201" fontId="233" fillId="0" borderId="0" xfId="37" applyNumberFormat="1" applyFont="1"/>
    <xf numFmtId="201" fontId="233" fillId="0" borderId="0" xfId="37" applyNumberFormat="1" applyFont="1" applyAlignment="1">
      <alignment horizontal="right"/>
    </xf>
    <xf numFmtId="309" fontId="233" fillId="0" borderId="0" xfId="37" applyNumberFormat="1" applyFont="1" applyAlignment="1">
      <alignment horizontal="right"/>
    </xf>
    <xf numFmtId="9" fontId="233" fillId="0" borderId="0" xfId="15" quotePrefix="1" applyFont="1" applyBorder="1" applyAlignment="1">
      <alignment horizontal="right"/>
    </xf>
    <xf numFmtId="208" fontId="233" fillId="0" borderId="0" xfId="40" applyNumberFormat="1" applyFont="1" applyAlignment="1">
      <alignment vertical="center"/>
    </xf>
    <xf numFmtId="37" fontId="244" fillId="0" borderId="89" xfId="37" applyFont="1" applyBorder="1"/>
    <xf numFmtId="208" fontId="240" fillId="0" borderId="0" xfId="40" applyNumberFormat="1" applyFont="1" applyBorder="1" applyAlignment="1">
      <alignment vertical="center"/>
    </xf>
    <xf numFmtId="208" fontId="233" fillId="0" borderId="0" xfId="40" applyNumberFormat="1" applyFont="1"/>
    <xf numFmtId="1" fontId="14" fillId="59" borderId="0" xfId="37" applyNumberFormat="1" applyFont="1" applyFill="1" applyAlignment="1">
      <alignment horizontal="centerContinuous"/>
    </xf>
    <xf numFmtId="1" fontId="14" fillId="0" borderId="98" xfId="37" applyNumberFormat="1" applyFont="1" applyBorder="1" applyAlignment="1">
      <alignment horizontal="centerContinuous"/>
    </xf>
    <xf numFmtId="37" fontId="246" fillId="0" borderId="89" xfId="37" applyFont="1" applyBorder="1"/>
    <xf numFmtId="208" fontId="240" fillId="0" borderId="0" xfId="40" applyNumberFormat="1" applyFont="1" applyBorder="1"/>
    <xf numFmtId="37" fontId="247" fillId="0" borderId="88" xfId="37" applyFont="1" applyBorder="1"/>
    <xf numFmtId="314" fontId="233" fillId="0" borderId="0" xfId="37" applyNumberFormat="1" applyFont="1" applyAlignment="1">
      <alignment horizontal="right"/>
    </xf>
    <xf numFmtId="169" fontId="233" fillId="0" borderId="0" xfId="41" applyNumberFormat="1" applyFont="1" applyFill="1" applyBorder="1" applyAlignment="1">
      <alignment horizontal="right"/>
    </xf>
    <xf numFmtId="208" fontId="233" fillId="0" borderId="0" xfId="40" applyNumberFormat="1" applyFont="1" applyBorder="1"/>
    <xf numFmtId="5" fontId="233" fillId="0" borderId="0" xfId="37" applyNumberFormat="1" applyFont="1"/>
    <xf numFmtId="315" fontId="233" fillId="0" borderId="0" xfId="37" applyNumberFormat="1" applyFont="1"/>
    <xf numFmtId="316" fontId="238" fillId="0" borderId="0" xfId="37" applyNumberFormat="1" applyFont="1" applyAlignment="1">
      <alignment horizontal="left"/>
    </xf>
    <xf numFmtId="10" fontId="234" fillId="60" borderId="0" xfId="37" applyNumberFormat="1" applyFont="1" applyFill="1" applyAlignment="1">
      <alignment horizontal="right"/>
    </xf>
    <xf numFmtId="208" fontId="233" fillId="0" borderId="0" xfId="40" applyNumberFormat="1" applyFont="1" applyFill="1" applyBorder="1"/>
    <xf numFmtId="267" fontId="238" fillId="0" borderId="0" xfId="37" applyNumberFormat="1" applyFont="1" applyAlignment="1">
      <alignment horizontal="left"/>
    </xf>
    <xf numFmtId="208" fontId="233" fillId="0" borderId="0" xfId="40" applyNumberFormat="1" applyFont="1" applyFill="1"/>
    <xf numFmtId="10" fontId="233" fillId="0" borderId="0" xfId="37" applyNumberFormat="1" applyFont="1" applyAlignment="1">
      <alignment horizontal="right"/>
    </xf>
    <xf numFmtId="37" fontId="233" fillId="59" borderId="0" xfId="37" applyFont="1" applyFill="1"/>
    <xf numFmtId="245" fontId="233" fillId="0" borderId="105" xfId="37" applyNumberFormat="1" applyFont="1" applyBorder="1"/>
    <xf numFmtId="317" fontId="14" fillId="0" borderId="0" xfId="37" applyNumberFormat="1" applyFont="1"/>
    <xf numFmtId="42" fontId="14" fillId="0" borderId="78" xfId="37" applyNumberFormat="1" applyFont="1" applyBorder="1" applyAlignment="1">
      <alignment horizontal="center"/>
    </xf>
    <xf numFmtId="318" fontId="233" fillId="0" borderId="0" xfId="37" applyNumberFormat="1" applyFont="1" applyAlignment="1">
      <alignment horizontal="left"/>
    </xf>
    <xf numFmtId="37" fontId="14" fillId="59" borderId="0" xfId="37" applyFont="1" applyFill="1"/>
    <xf numFmtId="37" fontId="14" fillId="0" borderId="98" xfId="37" applyFont="1" applyBorder="1"/>
    <xf numFmtId="1" fontId="14" fillId="0" borderId="102" xfId="37" quotePrefix="1" applyNumberFormat="1" applyFont="1" applyBorder="1" applyAlignment="1">
      <alignment horizontal="center"/>
    </xf>
    <xf numFmtId="1" fontId="14" fillId="0" borderId="79" xfId="37" quotePrefix="1" applyNumberFormat="1" applyFont="1" applyBorder="1" applyAlignment="1">
      <alignment horizontal="center"/>
    </xf>
    <xf numFmtId="41" fontId="233" fillId="0" borderId="0" xfId="40" applyNumberFormat="1" applyFont="1" applyFill="1" applyBorder="1"/>
    <xf numFmtId="1" fontId="14" fillId="0" borderId="17" xfId="37" applyNumberFormat="1" applyFont="1" applyBorder="1" applyAlignment="1">
      <alignment horizontal="left"/>
    </xf>
    <xf numFmtId="208" fontId="233" fillId="0" borderId="17" xfId="40" applyNumberFormat="1" applyFont="1" applyFill="1" applyBorder="1"/>
    <xf numFmtId="1" fontId="14" fillId="0" borderId="84" xfId="37" applyNumberFormat="1" applyFont="1" applyBorder="1" applyAlignment="1">
      <alignment horizontal="left"/>
    </xf>
    <xf numFmtId="208" fontId="233" fillId="0" borderId="84" xfId="40" applyNumberFormat="1" applyFont="1" applyFill="1" applyBorder="1"/>
    <xf numFmtId="208" fontId="238" fillId="0" borderId="70" xfId="40" quotePrefix="1" applyNumberFormat="1" applyFont="1" applyFill="1" applyBorder="1" applyAlignment="1">
      <alignment horizontal="center"/>
    </xf>
    <xf numFmtId="208" fontId="238" fillId="0" borderId="0" xfId="40" quotePrefix="1" applyNumberFormat="1" applyFont="1" applyFill="1" applyBorder="1" applyAlignment="1">
      <alignment horizontal="center"/>
    </xf>
    <xf numFmtId="208" fontId="238" fillId="0" borderId="98" xfId="40" quotePrefix="1" applyNumberFormat="1" applyFont="1" applyFill="1" applyBorder="1" applyAlignment="1">
      <alignment horizontal="center"/>
    </xf>
    <xf numFmtId="208" fontId="233" fillId="0" borderId="70" xfId="40" applyNumberFormat="1" applyFont="1" applyFill="1" applyBorder="1"/>
    <xf numFmtId="220" fontId="233" fillId="0" borderId="98" xfId="40" applyNumberFormat="1" applyFont="1" applyFill="1" applyBorder="1" applyAlignment="1">
      <alignment horizontal="left"/>
    </xf>
    <xf numFmtId="208" fontId="238" fillId="0" borderId="0" xfId="40" applyNumberFormat="1" applyFont="1" applyFill="1" applyBorder="1" applyAlignment="1">
      <alignment horizontal="right"/>
    </xf>
    <xf numFmtId="168" fontId="233" fillId="0" borderId="98" xfId="40" applyNumberFormat="1" applyFont="1" applyFill="1" applyBorder="1" applyAlignment="1">
      <alignment horizontal="left"/>
    </xf>
    <xf numFmtId="208" fontId="233" fillId="0" borderId="98" xfId="40" applyNumberFormat="1" applyFont="1" applyFill="1" applyBorder="1"/>
    <xf numFmtId="42" fontId="233" fillId="0" borderId="70" xfId="40" applyNumberFormat="1" applyFont="1" applyFill="1" applyBorder="1"/>
    <xf numFmtId="41" fontId="233" fillId="0" borderId="70" xfId="40" applyNumberFormat="1" applyFont="1" applyFill="1" applyBorder="1"/>
    <xf numFmtId="319" fontId="238" fillId="0" borderId="98" xfId="37" applyNumberFormat="1" applyFont="1" applyBorder="1" applyAlignment="1">
      <alignment horizontal="left"/>
    </xf>
    <xf numFmtId="41" fontId="233" fillId="0" borderId="80" xfId="40" applyNumberFormat="1" applyFont="1" applyFill="1" applyBorder="1"/>
    <xf numFmtId="37" fontId="238" fillId="0" borderId="98" xfId="37" applyFont="1" applyBorder="1"/>
    <xf numFmtId="320" fontId="238" fillId="0" borderId="98" xfId="37" applyNumberFormat="1" applyFont="1" applyBorder="1" applyAlignment="1">
      <alignment horizontal="left"/>
    </xf>
    <xf numFmtId="267" fontId="238" fillId="0" borderId="98" xfId="37" applyNumberFormat="1" applyFont="1" applyBorder="1" applyAlignment="1">
      <alignment horizontal="left"/>
    </xf>
    <xf numFmtId="307" fontId="238" fillId="0" borderId="98" xfId="37" applyNumberFormat="1" applyFont="1" applyBorder="1" applyAlignment="1">
      <alignment horizontal="left"/>
    </xf>
    <xf numFmtId="239" fontId="238" fillId="0" borderId="98" xfId="37" applyNumberFormat="1" applyFont="1" applyBorder="1" applyAlignment="1">
      <alignment horizontal="left"/>
    </xf>
    <xf numFmtId="208" fontId="233" fillId="0" borderId="106" xfId="40" applyNumberFormat="1" applyFont="1" applyFill="1" applyBorder="1"/>
    <xf numFmtId="208" fontId="233" fillId="0" borderId="82" xfId="40" applyNumberFormat="1" applyFont="1" applyFill="1" applyBorder="1"/>
    <xf numFmtId="321" fontId="238" fillId="0" borderId="83" xfId="40" applyNumberFormat="1" applyFont="1" applyFill="1" applyBorder="1" applyAlignment="1">
      <alignment horizontal="left"/>
    </xf>
    <xf numFmtId="37" fontId="238" fillId="0" borderId="0" xfId="37" applyFont="1" applyAlignment="1">
      <alignment horizontal="right"/>
    </xf>
    <xf numFmtId="286" fontId="238" fillId="0" borderId="0" xfId="40" applyNumberFormat="1" applyFont="1" applyFill="1" applyBorder="1" applyAlignment="1" applyProtection="1">
      <alignment horizontal="left"/>
    </xf>
    <xf numFmtId="37" fontId="248" fillId="0" borderId="89" xfId="37" applyFont="1" applyBorder="1"/>
    <xf numFmtId="265" fontId="234" fillId="60" borderId="0" xfId="37" applyNumberFormat="1" applyFont="1" applyFill="1" applyAlignment="1">
      <alignment horizontal="right"/>
    </xf>
    <xf numFmtId="10" fontId="246" fillId="0" borderId="0" xfId="40" applyNumberFormat="1" applyFont="1" applyFill="1" applyBorder="1"/>
    <xf numFmtId="282" fontId="246" fillId="0" borderId="0" xfId="37" applyNumberFormat="1" applyFont="1" applyAlignment="1">
      <alignment horizontal="left"/>
    </xf>
    <xf numFmtId="280" fontId="246" fillId="0" borderId="0" xfId="37" applyNumberFormat="1" applyFont="1" applyAlignment="1">
      <alignment horizontal="left"/>
    </xf>
    <xf numFmtId="201" fontId="246" fillId="0" borderId="0" xfId="37" applyNumberFormat="1" applyFont="1"/>
    <xf numFmtId="42" fontId="233" fillId="0" borderId="86" xfId="3" applyNumberFormat="1" applyFont="1" applyBorder="1" applyAlignment="1">
      <alignment horizontal="center"/>
    </xf>
    <xf numFmtId="10" fontId="233" fillId="0" borderId="0" xfId="37" applyNumberFormat="1" applyFont="1" applyAlignment="1">
      <alignment horizontal="center"/>
    </xf>
    <xf numFmtId="269" fontId="238" fillId="0" borderId="0" xfId="37" applyNumberFormat="1" applyFont="1" applyAlignment="1">
      <alignment horizontal="left"/>
    </xf>
    <xf numFmtId="5" fontId="233" fillId="0" borderId="0" xfId="40" applyNumberFormat="1" applyFont="1" applyBorder="1"/>
    <xf numFmtId="37" fontId="14" fillId="0" borderId="81" xfId="37" applyFont="1" applyBorder="1" applyAlignment="1">
      <alignment horizontal="center"/>
    </xf>
    <xf numFmtId="201" fontId="14" fillId="0" borderId="83" xfId="37" applyNumberFormat="1" applyFont="1" applyBorder="1" applyAlignment="1">
      <alignment horizontal="center"/>
    </xf>
    <xf numFmtId="324" fontId="246" fillId="0" borderId="0" xfId="37" applyNumberFormat="1" applyFont="1" applyAlignment="1">
      <alignment horizontal="left"/>
    </xf>
    <xf numFmtId="42" fontId="246" fillId="0" borderId="0" xfId="40" applyNumberFormat="1" applyFont="1" applyFill="1"/>
    <xf numFmtId="322" fontId="238" fillId="0" borderId="0" xfId="37" applyNumberFormat="1" applyFont="1"/>
    <xf numFmtId="168" fontId="238" fillId="0" borderId="0" xfId="37" applyNumberFormat="1" applyFont="1" applyAlignment="1">
      <alignment horizontal="left"/>
    </xf>
    <xf numFmtId="329" fontId="246" fillId="0" borderId="0" xfId="37" applyNumberFormat="1" applyFont="1" applyAlignment="1">
      <alignment horizontal="left"/>
    </xf>
    <xf numFmtId="14" fontId="233" fillId="0" borderId="0" xfId="37" applyNumberFormat="1" applyFont="1"/>
    <xf numFmtId="14" fontId="244" fillId="0" borderId="0" xfId="37" applyNumberFormat="1" applyFont="1"/>
    <xf numFmtId="208" fontId="240" fillId="0" borderId="0" xfId="19808" applyNumberFormat="1" applyFont="1" applyFill="1" applyBorder="1"/>
    <xf numFmtId="10" fontId="233" fillId="0" borderId="0" xfId="15" applyNumberFormat="1" applyFont="1" applyFill="1"/>
    <xf numFmtId="201" fontId="249" fillId="0" borderId="0" xfId="37" applyNumberFormat="1" applyFont="1" applyAlignment="1">
      <alignment horizontal="right"/>
    </xf>
    <xf numFmtId="0" fontId="244" fillId="0" borderId="86" xfId="16" applyFont="1" applyBorder="1" applyAlignment="1">
      <alignment vertical="center"/>
    </xf>
    <xf numFmtId="323" fontId="249" fillId="0" borderId="0" xfId="37" applyNumberFormat="1" applyFont="1" applyAlignment="1">
      <alignment horizontal="left"/>
    </xf>
    <xf numFmtId="325" fontId="249" fillId="0" borderId="0" xfId="37" applyNumberFormat="1" applyFont="1" applyAlignment="1">
      <alignment horizontal="left"/>
    </xf>
    <xf numFmtId="9" fontId="249" fillId="0" borderId="0" xfId="37" applyNumberFormat="1" applyFont="1" applyAlignment="1">
      <alignment horizontal="right"/>
    </xf>
    <xf numFmtId="10" fontId="249" fillId="0" borderId="0" xfId="40" applyNumberFormat="1" applyFont="1" applyFill="1" applyBorder="1"/>
    <xf numFmtId="10" fontId="249" fillId="0" borderId="0" xfId="40" applyNumberFormat="1" applyFont="1" applyBorder="1"/>
    <xf numFmtId="265" fontId="249" fillId="0" borderId="0" xfId="40" applyNumberFormat="1" applyFont="1" applyBorder="1"/>
    <xf numFmtId="228" fontId="249" fillId="0" borderId="89" xfId="37" applyNumberFormat="1" applyFont="1" applyBorder="1" applyAlignment="1" applyProtection="1">
      <alignment horizontal="center"/>
      <protection locked="0"/>
    </xf>
    <xf numFmtId="266" fontId="249" fillId="0" borderId="89" xfId="37" applyNumberFormat="1" applyFont="1" applyBorder="1" applyAlignment="1" applyProtection="1">
      <alignment horizontal="center"/>
      <protection locked="0"/>
    </xf>
    <xf numFmtId="229" fontId="249" fillId="0" borderId="88" xfId="37" applyNumberFormat="1" applyFont="1" applyBorder="1" applyAlignment="1" applyProtection="1">
      <alignment horizontal="center"/>
      <protection locked="0"/>
    </xf>
    <xf numFmtId="41" fontId="249" fillId="0" borderId="0" xfId="40" applyNumberFormat="1" applyFont="1"/>
    <xf numFmtId="41" fontId="249" fillId="0" borderId="0" xfId="40" applyNumberFormat="1" applyFont="1" applyFill="1"/>
    <xf numFmtId="261" fontId="249" fillId="0" borderId="0" xfId="37" applyNumberFormat="1" applyFont="1" applyAlignment="1">
      <alignment horizontal="left"/>
    </xf>
    <xf numFmtId="281" fontId="249" fillId="0" borderId="0" xfId="37" applyNumberFormat="1" applyFont="1" applyAlignment="1">
      <alignment horizontal="left"/>
    </xf>
    <xf numFmtId="306" fontId="249" fillId="0" borderId="0" xfId="37" applyNumberFormat="1" applyFont="1" applyAlignment="1">
      <alignment horizontal="left"/>
    </xf>
    <xf numFmtId="304" fontId="249" fillId="0" borderId="0" xfId="37" applyNumberFormat="1" applyFont="1" applyAlignment="1" applyProtection="1">
      <alignment horizontal="left"/>
      <protection locked="0"/>
    </xf>
    <xf numFmtId="268" fontId="249" fillId="0" borderId="0" xfId="37" applyNumberFormat="1" applyFont="1" applyAlignment="1">
      <alignment horizontal="left"/>
    </xf>
    <xf numFmtId="41" fontId="249" fillId="0" borderId="0" xfId="37" applyNumberFormat="1" applyFont="1"/>
    <xf numFmtId="41" fontId="249" fillId="0" borderId="0" xfId="41" applyNumberFormat="1" applyFont="1"/>
    <xf numFmtId="9" fontId="249" fillId="0" borderId="0" xfId="2" applyNumberFormat="1" applyFont="1" applyAlignment="1" applyProtection="1">
      <alignment horizontal="right"/>
      <protection locked="0"/>
    </xf>
    <xf numFmtId="43" fontId="249" fillId="0" borderId="0" xfId="2" quotePrefix="1" applyNumberFormat="1" applyFont="1" applyAlignment="1" applyProtection="1">
      <alignment horizontal="right"/>
      <protection locked="0"/>
    </xf>
    <xf numFmtId="10" fontId="249" fillId="0" borderId="0" xfId="3" applyNumberFormat="1" applyFont="1" applyAlignment="1" applyProtection="1">
      <alignment horizontal="right"/>
      <protection locked="0"/>
    </xf>
    <xf numFmtId="211" fontId="249" fillId="0" borderId="0" xfId="2" applyNumberFormat="1" applyFont="1" applyProtection="1">
      <protection locked="0"/>
    </xf>
    <xf numFmtId="230" fontId="249" fillId="0" borderId="0" xfId="2" applyNumberFormat="1" applyFont="1" applyAlignment="1">
      <alignment horizontal="left"/>
    </xf>
    <xf numFmtId="9" fontId="249" fillId="0" borderId="0" xfId="2" applyNumberFormat="1" applyFont="1" applyAlignment="1">
      <alignment horizontal="right"/>
    </xf>
    <xf numFmtId="10" fontId="249" fillId="0" borderId="0" xfId="2" applyNumberFormat="1" applyFont="1" applyAlignment="1">
      <alignment horizontal="right"/>
    </xf>
    <xf numFmtId="168" fontId="249" fillId="0" borderId="0" xfId="2" applyNumberFormat="1" applyFont="1" applyAlignment="1">
      <alignment horizontal="right"/>
    </xf>
    <xf numFmtId="283" fontId="249" fillId="0" borderId="0" xfId="2" applyNumberFormat="1" applyFont="1" applyAlignment="1">
      <alignment horizontal="left"/>
    </xf>
    <xf numFmtId="41" fontId="249" fillId="0" borderId="0" xfId="41" applyNumberFormat="1" applyFont="1" applyFill="1" applyBorder="1"/>
    <xf numFmtId="291" fontId="249" fillId="0" borderId="0" xfId="38" applyNumberFormat="1" applyFont="1" applyAlignment="1">
      <alignment horizontal="left"/>
    </xf>
    <xf numFmtId="299" fontId="249" fillId="0" borderId="0" xfId="38" applyNumberFormat="1" applyFont="1" applyAlignment="1">
      <alignment horizontal="left"/>
    </xf>
    <xf numFmtId="294" fontId="249" fillId="0" borderId="0" xfId="38" applyNumberFormat="1" applyFont="1" applyAlignment="1">
      <alignment horizontal="left"/>
    </xf>
    <xf numFmtId="296" fontId="249" fillId="0" borderId="0" xfId="38" applyNumberFormat="1" applyFont="1" applyAlignment="1">
      <alignment horizontal="left"/>
    </xf>
    <xf numFmtId="290" fontId="249" fillId="0" borderId="0" xfId="38" applyNumberFormat="1" applyFont="1" applyAlignment="1">
      <alignment horizontal="left"/>
    </xf>
    <xf numFmtId="292" fontId="249" fillId="0" borderId="0" xfId="38" applyNumberFormat="1" applyFont="1" applyAlignment="1">
      <alignment horizontal="left"/>
    </xf>
    <xf numFmtId="303" fontId="249" fillId="0" borderId="0" xfId="38" applyNumberFormat="1" applyFont="1" applyAlignment="1">
      <alignment horizontal="left"/>
    </xf>
    <xf numFmtId="297" fontId="249" fillId="0" borderId="0" xfId="38" applyNumberFormat="1" applyFont="1" applyAlignment="1">
      <alignment horizontal="left"/>
    </xf>
    <xf numFmtId="301" fontId="249" fillId="0" borderId="0" xfId="38" applyNumberFormat="1" applyFont="1" applyAlignment="1">
      <alignment horizontal="left"/>
    </xf>
    <xf numFmtId="302" fontId="249" fillId="0" borderId="0" xfId="38" applyNumberFormat="1" applyFont="1" applyAlignment="1">
      <alignment horizontal="left"/>
    </xf>
    <xf numFmtId="300" fontId="249" fillId="0" borderId="0" xfId="38" applyNumberFormat="1" applyFont="1" applyAlignment="1">
      <alignment horizontal="left"/>
    </xf>
    <xf numFmtId="42" fontId="249" fillId="0" borderId="0" xfId="40" applyNumberFormat="1" applyFont="1" applyFill="1" applyBorder="1" applyProtection="1"/>
    <xf numFmtId="41" fontId="249" fillId="0" borderId="0" xfId="40" applyNumberFormat="1" applyFont="1" applyFill="1" applyBorder="1" applyProtection="1"/>
    <xf numFmtId="37" fontId="249" fillId="0" borderId="0" xfId="37" applyFont="1" applyAlignment="1">
      <alignment horizontal="center"/>
    </xf>
    <xf numFmtId="288" fontId="249" fillId="0" borderId="0" xfId="37" applyNumberFormat="1" applyFont="1" applyAlignment="1">
      <alignment horizontal="center"/>
    </xf>
    <xf numFmtId="43" fontId="249" fillId="0" borderId="0" xfId="40" applyNumberFormat="1" applyFont="1" applyFill="1" applyBorder="1" applyProtection="1"/>
    <xf numFmtId="273" fontId="249" fillId="0" borderId="0" xfId="16" applyNumberFormat="1" applyFont="1" applyAlignment="1">
      <alignment horizontal="left"/>
    </xf>
    <xf numFmtId="274" fontId="249" fillId="0" borderId="0" xfId="16" applyNumberFormat="1" applyFont="1" applyAlignment="1">
      <alignment horizontal="left"/>
    </xf>
    <xf numFmtId="276" fontId="249" fillId="0" borderId="0" xfId="16" applyNumberFormat="1" applyFont="1" applyAlignment="1">
      <alignment horizontal="left"/>
    </xf>
    <xf numFmtId="277" fontId="249" fillId="0" borderId="0" xfId="16" applyNumberFormat="1" applyFont="1" applyAlignment="1">
      <alignment horizontal="left"/>
    </xf>
    <xf numFmtId="275" fontId="249" fillId="0" borderId="0" xfId="2" quotePrefix="1" applyNumberFormat="1" applyFont="1" applyAlignment="1">
      <alignment horizontal="right"/>
    </xf>
    <xf numFmtId="9" fontId="249" fillId="0" borderId="0" xfId="15" quotePrefix="1" applyFont="1" applyAlignment="1">
      <alignment horizontal="right"/>
    </xf>
    <xf numFmtId="164" fontId="249" fillId="0" borderId="99" xfId="2" applyNumberFormat="1" applyFont="1" applyBorder="1" applyAlignment="1">
      <alignment horizontal="center"/>
    </xf>
    <xf numFmtId="313" fontId="233" fillId="0" borderId="0" xfId="37" applyNumberFormat="1" applyFont="1" applyAlignment="1">
      <alignment horizontal="right"/>
    </xf>
    <xf numFmtId="267" fontId="233" fillId="0" borderId="0" xfId="37" applyNumberFormat="1" applyFont="1" applyAlignment="1">
      <alignment horizontal="right"/>
    </xf>
    <xf numFmtId="265" fontId="233" fillId="0" borderId="0" xfId="37" applyNumberFormat="1" applyFont="1" applyAlignment="1">
      <alignment horizontal="right"/>
    </xf>
    <xf numFmtId="269" fontId="233" fillId="0" borderId="0" xfId="37" applyNumberFormat="1" applyFont="1" applyAlignment="1">
      <alignment horizontal="right"/>
    </xf>
    <xf numFmtId="5" fontId="246" fillId="0" borderId="0" xfId="40" applyNumberFormat="1" applyFont="1" applyFill="1"/>
    <xf numFmtId="208" fontId="233" fillId="0" borderId="100" xfId="40" applyNumberFormat="1" applyFont="1" applyFill="1" applyBorder="1"/>
    <xf numFmtId="0" fontId="14" fillId="0" borderId="0" xfId="16" applyFont="1"/>
    <xf numFmtId="39" fontId="233" fillId="0" borderId="0" xfId="37" applyNumberFormat="1" applyFont="1"/>
    <xf numFmtId="9" fontId="233" fillId="0" borderId="0" xfId="38" applyFont="1" applyFill="1" applyBorder="1" applyAlignment="1">
      <alignment horizontal="left"/>
    </xf>
    <xf numFmtId="1" fontId="14" fillId="0" borderId="100" xfId="37" applyNumberFormat="1" applyFont="1" applyBorder="1" applyAlignment="1">
      <alignment horizontal="left"/>
    </xf>
    <xf numFmtId="9" fontId="233" fillId="0" borderId="100" xfId="38" applyFont="1" applyFill="1" applyBorder="1" applyAlignment="1">
      <alignment horizontal="left"/>
    </xf>
    <xf numFmtId="245" fontId="233" fillId="0" borderId="100" xfId="37" applyNumberFormat="1" applyFont="1" applyBorder="1"/>
    <xf numFmtId="5" fontId="14" fillId="0" borderId="0" xfId="37" applyNumberFormat="1" applyFont="1"/>
    <xf numFmtId="37" fontId="233" fillId="0" borderId="0" xfId="37" quotePrefix="1" applyFont="1"/>
    <xf numFmtId="9" fontId="233" fillId="0" borderId="0" xfId="15" quotePrefix="1" applyFont="1" applyFill="1" applyBorder="1" applyAlignment="1">
      <alignment horizontal="right"/>
    </xf>
    <xf numFmtId="331" fontId="250" fillId="0" borderId="0" xfId="37" applyNumberFormat="1" applyFont="1"/>
    <xf numFmtId="312" fontId="233" fillId="0" borderId="0" xfId="37" applyNumberFormat="1" applyFont="1"/>
    <xf numFmtId="307" fontId="243" fillId="0" borderId="0" xfId="38" applyNumberFormat="1" applyFont="1" applyFill="1" applyBorder="1" applyAlignment="1">
      <alignment horizontal="right"/>
    </xf>
    <xf numFmtId="41" fontId="233" fillId="0" borderId="0" xfId="38" applyNumberFormat="1" applyFont="1" applyFill="1" applyBorder="1" applyAlignment="1">
      <alignment horizontal="left"/>
    </xf>
    <xf numFmtId="37" fontId="233" fillId="0" borderId="107" xfId="37" applyFont="1" applyBorder="1"/>
    <xf numFmtId="9" fontId="233" fillId="0" borderId="107" xfId="38" applyFont="1" applyBorder="1" applyAlignment="1">
      <alignment horizontal="right"/>
    </xf>
    <xf numFmtId="169" fontId="233" fillId="0" borderId="0" xfId="41" applyNumberFormat="1" applyFont="1" applyFill="1" applyBorder="1" applyAlignment="1">
      <alignment horizontal="left"/>
    </xf>
    <xf numFmtId="41" fontId="29" fillId="0" borderId="78" xfId="28" applyNumberFormat="1" applyFont="1" applyBorder="1" applyAlignment="1">
      <alignment horizontal="center"/>
    </xf>
    <xf numFmtId="41" fontId="29" fillId="0" borderId="102" xfId="28" applyNumberFormat="1" applyFont="1" applyBorder="1" applyAlignment="1">
      <alignment horizontal="center"/>
    </xf>
    <xf numFmtId="41" fontId="29" fillId="0" borderId="79" xfId="28" applyNumberFormat="1" applyFont="1" applyBorder="1" applyAlignment="1">
      <alignment horizontal="center"/>
    </xf>
    <xf numFmtId="267" fontId="243" fillId="60" borderId="104" xfId="37" applyNumberFormat="1" applyFont="1" applyFill="1" applyBorder="1" applyAlignment="1">
      <alignment horizontal="right"/>
    </xf>
    <xf numFmtId="314" fontId="233" fillId="0" borderId="104" xfId="37" applyNumberFormat="1" applyFont="1" applyBorder="1" applyAlignment="1">
      <alignment horizontal="right"/>
    </xf>
    <xf numFmtId="5" fontId="233" fillId="0" borderId="103" xfId="37" applyNumberFormat="1" applyFont="1" applyBorder="1"/>
    <xf numFmtId="41" fontId="15" fillId="0" borderId="107" xfId="28" applyNumberFormat="1" applyFont="1" applyBorder="1"/>
    <xf numFmtId="42" fontId="15" fillId="0" borderId="107" xfId="28" applyNumberFormat="1" applyFont="1" applyBorder="1"/>
    <xf numFmtId="164" fontId="15" fillId="0" borderId="70" xfId="28" applyFont="1" applyBorder="1"/>
    <xf numFmtId="42" fontId="15" fillId="0" borderId="108" xfId="28" applyNumberFormat="1" applyFont="1" applyBorder="1"/>
    <xf numFmtId="164" fontId="15" fillId="0" borderId="107" xfId="28" applyFont="1" applyBorder="1"/>
    <xf numFmtId="10" fontId="15" fillId="0" borderId="83" xfId="28" applyNumberFormat="1" applyFont="1" applyBorder="1" applyAlignment="1">
      <alignment horizontal="right"/>
    </xf>
    <xf numFmtId="208" fontId="233" fillId="0" borderId="85" xfId="40" applyNumberFormat="1" applyFont="1" applyFill="1" applyBorder="1"/>
    <xf numFmtId="10" fontId="233" fillId="0" borderId="0" xfId="38" applyNumberFormat="1" applyFont="1" applyFill="1" applyBorder="1" applyAlignment="1">
      <alignment horizontal="center"/>
    </xf>
    <xf numFmtId="0" fontId="233" fillId="0" borderId="0" xfId="39" applyFont="1" applyAlignment="1">
      <alignment horizontal="right"/>
    </xf>
    <xf numFmtId="5" fontId="233" fillId="0" borderId="0" xfId="40" applyNumberFormat="1" applyFont="1" applyFill="1" applyBorder="1"/>
    <xf numFmtId="269" fontId="234" fillId="60" borderId="0" xfId="37" applyNumberFormat="1" applyFont="1" applyFill="1" applyAlignment="1">
      <alignment horizontal="right"/>
    </xf>
    <xf numFmtId="231" fontId="233" fillId="0" borderId="0" xfId="19801" applyNumberFormat="1" applyFont="1" applyFill="1" applyBorder="1"/>
    <xf numFmtId="333" fontId="250" fillId="0" borderId="0" xfId="37" applyNumberFormat="1" applyFont="1" applyAlignment="1">
      <alignment horizontal="left"/>
    </xf>
    <xf numFmtId="334" fontId="250" fillId="0" borderId="0" xfId="37" applyNumberFormat="1" applyFont="1" applyAlignment="1">
      <alignment horizontal="left"/>
    </xf>
    <xf numFmtId="205" fontId="233" fillId="0" borderId="0" xfId="19801" applyNumberFormat="1" applyFont="1" applyFill="1" applyBorder="1" applyAlignment="1">
      <alignment horizontal="left"/>
    </xf>
    <xf numFmtId="267" fontId="243" fillId="60" borderId="0" xfId="37" applyNumberFormat="1" applyFont="1" applyFill="1" applyAlignment="1">
      <alignment horizontal="right"/>
    </xf>
    <xf numFmtId="335" fontId="238" fillId="0" borderId="98" xfId="40" applyNumberFormat="1" applyFont="1" applyFill="1" applyBorder="1" applyAlignment="1">
      <alignment horizontal="left"/>
    </xf>
    <xf numFmtId="336" fontId="238" fillId="0" borderId="0" xfId="37" applyNumberFormat="1" applyFont="1" applyAlignment="1">
      <alignment horizontal="left"/>
    </xf>
    <xf numFmtId="1" fontId="14" fillId="0" borderId="107" xfId="37" applyNumberFormat="1" applyFont="1" applyBorder="1" applyAlignment="1">
      <alignment horizontal="centerContinuous"/>
    </xf>
    <xf numFmtId="37" fontId="237" fillId="0" borderId="0" xfId="37" quotePrefix="1" applyFont="1"/>
    <xf numFmtId="37" fontId="247" fillId="0" borderId="0" xfId="37" applyFont="1"/>
    <xf numFmtId="208" fontId="240" fillId="0" borderId="0" xfId="40" applyNumberFormat="1" applyFont="1" applyFill="1" applyBorder="1"/>
    <xf numFmtId="41" fontId="243" fillId="0" borderId="0" xfId="2" applyNumberFormat="1" applyFont="1" applyAlignment="1">
      <alignment horizontal="right"/>
    </xf>
    <xf numFmtId="42" fontId="246" fillId="0" borderId="0" xfId="2" quotePrefix="1" applyNumberFormat="1" applyFont="1" applyAlignment="1">
      <alignment horizontal="right"/>
    </xf>
    <xf numFmtId="44" fontId="233" fillId="0" borderId="0" xfId="2" quotePrefix="1" applyNumberFormat="1" applyFont="1" applyAlignment="1">
      <alignment horizontal="right"/>
    </xf>
    <xf numFmtId="37" fontId="14" fillId="0" borderId="107" xfId="2" quotePrefix="1" applyFont="1" applyBorder="1" applyAlignment="1">
      <alignment horizontal="center"/>
    </xf>
    <xf numFmtId="0" fontId="233" fillId="0" borderId="107" xfId="16" applyFont="1" applyBorder="1"/>
    <xf numFmtId="41" fontId="250" fillId="0" borderId="0" xfId="2" applyNumberFormat="1" applyFont="1" applyAlignment="1">
      <alignment horizontal="right"/>
    </xf>
    <xf numFmtId="327" fontId="233" fillId="0" borderId="0" xfId="37" applyNumberFormat="1" applyFont="1" applyAlignment="1">
      <alignment horizontal="left"/>
    </xf>
    <xf numFmtId="338" fontId="250" fillId="0" borderId="0" xfId="37" applyNumberFormat="1" applyFont="1" applyAlignment="1">
      <alignment horizontal="left"/>
    </xf>
    <xf numFmtId="309" fontId="14" fillId="0" borderId="0" xfId="37" applyNumberFormat="1" applyFont="1" applyAlignment="1">
      <alignment horizontal="center"/>
    </xf>
    <xf numFmtId="309" fontId="14" fillId="0" borderId="0" xfId="37" applyNumberFormat="1" applyFont="1"/>
    <xf numFmtId="309" fontId="14" fillId="59" borderId="0" xfId="37" applyNumberFormat="1" applyFont="1" applyFill="1" applyAlignment="1">
      <alignment horizontal="centerContinuous"/>
    </xf>
    <xf numFmtId="309" fontId="233" fillId="0" borderId="0" xfId="37" applyNumberFormat="1" applyFont="1"/>
    <xf numFmtId="309" fontId="233" fillId="0" borderId="107" xfId="37" applyNumberFormat="1" applyFont="1" applyBorder="1"/>
    <xf numFmtId="309" fontId="244" fillId="0" borderId="0" xfId="37" applyNumberFormat="1" applyFont="1"/>
    <xf numFmtId="309" fontId="240" fillId="0" borderId="0" xfId="40" applyNumberFormat="1" applyFont="1" applyBorder="1"/>
    <xf numFmtId="309" fontId="233" fillId="0" borderId="0" xfId="40" applyNumberFormat="1" applyFont="1"/>
    <xf numFmtId="42" fontId="14" fillId="0" borderId="0" xfId="2" quotePrefix="1" applyNumberFormat="1" applyFont="1" applyAlignment="1">
      <alignment horizontal="right"/>
    </xf>
    <xf numFmtId="42" fontId="246" fillId="0" borderId="0" xfId="2" applyNumberFormat="1" applyFont="1" applyAlignment="1">
      <alignment horizontal="right"/>
    </xf>
    <xf numFmtId="41" fontId="246" fillId="0" borderId="0" xfId="2" applyNumberFormat="1" applyFont="1" applyAlignment="1">
      <alignment horizontal="right"/>
    </xf>
    <xf numFmtId="44" fontId="233" fillId="0" borderId="0" xfId="2" applyNumberFormat="1" applyFont="1" applyAlignment="1">
      <alignment horizontal="right"/>
    </xf>
    <xf numFmtId="43" fontId="233" fillId="0" borderId="0" xfId="2" applyNumberFormat="1" applyFont="1" applyAlignment="1">
      <alignment horizontal="right"/>
    </xf>
    <xf numFmtId="1" fontId="14" fillId="59" borderId="0" xfId="37" applyNumberFormat="1" applyFont="1" applyFill="1" applyAlignment="1">
      <alignment horizontal="right"/>
    </xf>
    <xf numFmtId="37" fontId="233" fillId="0" borderId="107" xfId="37" applyFont="1" applyBorder="1" applyAlignment="1">
      <alignment horizontal="right"/>
    </xf>
    <xf numFmtId="37" fontId="233" fillId="0" borderId="109" xfId="37" applyFont="1" applyBorder="1" applyAlignment="1">
      <alignment horizontal="right"/>
    </xf>
    <xf numFmtId="339" fontId="233" fillId="0" borderId="0" xfId="37" applyNumberFormat="1" applyFont="1" applyAlignment="1">
      <alignment horizontal="right"/>
    </xf>
    <xf numFmtId="1" fontId="233" fillId="59" borderId="0" xfId="37" applyNumberFormat="1" applyFont="1" applyFill="1" applyAlignment="1">
      <alignment horizontal="right"/>
    </xf>
    <xf numFmtId="169" fontId="233" fillId="0" borderId="0" xfId="41" quotePrefix="1" applyNumberFormat="1" applyFont="1" applyFill="1" applyBorder="1" applyAlignment="1">
      <alignment horizontal="left"/>
    </xf>
    <xf numFmtId="9" fontId="233" fillId="0" borderId="0" xfId="15" applyFont="1" applyAlignment="1">
      <alignment horizontal="right"/>
    </xf>
    <xf numFmtId="9" fontId="233" fillId="59" borderId="0" xfId="15" applyFont="1" applyFill="1" applyAlignment="1">
      <alignment horizontal="right"/>
    </xf>
    <xf numFmtId="9" fontId="233" fillId="0" borderId="109" xfId="15" applyFont="1" applyBorder="1" applyAlignment="1">
      <alignment horizontal="right"/>
    </xf>
    <xf numFmtId="9" fontId="14" fillId="0" borderId="0" xfId="15" applyFont="1"/>
    <xf numFmtId="9" fontId="244" fillId="0" borderId="0" xfId="15" applyFont="1"/>
    <xf numFmtId="9" fontId="240" fillId="0" borderId="0" xfId="15" applyFont="1" applyBorder="1"/>
    <xf numFmtId="37" fontId="249" fillId="0" borderId="89" xfId="37" applyFont="1" applyBorder="1"/>
    <xf numFmtId="273" fontId="234" fillId="60" borderId="0" xfId="16" applyNumberFormat="1" applyFont="1" applyFill="1" applyAlignment="1">
      <alignment horizontal="left"/>
    </xf>
    <xf numFmtId="274" fontId="234" fillId="60" borderId="0" xfId="16" applyNumberFormat="1" applyFont="1" applyFill="1" applyAlignment="1">
      <alignment horizontal="left"/>
    </xf>
    <xf numFmtId="275" fontId="234" fillId="60" borderId="0" xfId="2" quotePrefix="1" applyNumberFormat="1" applyFont="1" applyFill="1" applyAlignment="1">
      <alignment horizontal="right"/>
    </xf>
    <xf numFmtId="276" fontId="234" fillId="60" borderId="0" xfId="16" applyNumberFormat="1" applyFont="1" applyFill="1" applyAlignment="1">
      <alignment horizontal="left"/>
    </xf>
    <xf numFmtId="277" fontId="234" fillId="60" borderId="0" xfId="16" applyNumberFormat="1" applyFont="1" applyFill="1" applyAlignment="1">
      <alignment horizontal="left"/>
    </xf>
    <xf numFmtId="9" fontId="234" fillId="60" borderId="0" xfId="15" quotePrefix="1" applyFont="1" applyFill="1" applyAlignment="1">
      <alignment horizontal="right"/>
    </xf>
    <xf numFmtId="42" fontId="234" fillId="60" borderId="0" xfId="40" applyNumberFormat="1" applyFont="1" applyFill="1" applyBorder="1" applyProtection="1"/>
    <xf numFmtId="41" fontId="234" fillId="60" borderId="0" xfId="40" applyNumberFormat="1" applyFont="1" applyFill="1" applyBorder="1" applyProtection="1"/>
    <xf numFmtId="288" fontId="243" fillId="60" borderId="0" xfId="37" applyNumberFormat="1" applyFont="1" applyFill="1" applyAlignment="1">
      <alignment horizontal="center"/>
    </xf>
    <xf numFmtId="43" fontId="243" fillId="60" borderId="0" xfId="40" applyNumberFormat="1" applyFont="1" applyFill="1" applyBorder="1" applyProtection="1"/>
    <xf numFmtId="291" fontId="243" fillId="60" borderId="0" xfId="38" applyNumberFormat="1" applyFont="1" applyFill="1" applyAlignment="1">
      <alignment horizontal="left"/>
    </xf>
    <xf numFmtId="299" fontId="243" fillId="60" borderId="0" xfId="38" applyNumberFormat="1" applyFont="1" applyFill="1" applyAlignment="1">
      <alignment horizontal="left"/>
    </xf>
    <xf numFmtId="294" fontId="243" fillId="60" borderId="0" xfId="38" applyNumberFormat="1" applyFont="1" applyFill="1" applyAlignment="1">
      <alignment horizontal="left"/>
    </xf>
    <xf numFmtId="296" fontId="243" fillId="60" borderId="0" xfId="38" applyNumberFormat="1" applyFont="1" applyFill="1" applyAlignment="1">
      <alignment horizontal="left"/>
    </xf>
    <xf numFmtId="290" fontId="243" fillId="60" borderId="0" xfId="38" applyNumberFormat="1" applyFont="1" applyFill="1" applyAlignment="1">
      <alignment horizontal="left"/>
    </xf>
    <xf numFmtId="292" fontId="243" fillId="60" borderId="0" xfId="38" applyNumberFormat="1" applyFont="1" applyFill="1" applyAlignment="1">
      <alignment horizontal="left"/>
    </xf>
    <xf numFmtId="303" fontId="243" fillId="60" borderId="0" xfId="38" applyNumberFormat="1" applyFont="1" applyFill="1" applyAlignment="1">
      <alignment horizontal="left"/>
    </xf>
    <xf numFmtId="297" fontId="243" fillId="60" borderId="0" xfId="38" applyNumberFormat="1" applyFont="1" applyFill="1" applyAlignment="1">
      <alignment horizontal="left"/>
    </xf>
    <xf numFmtId="301" fontId="243" fillId="60" borderId="0" xfId="38" applyNumberFormat="1" applyFont="1" applyFill="1" applyAlignment="1">
      <alignment horizontal="left"/>
    </xf>
    <xf numFmtId="302" fontId="243" fillId="60" borderId="0" xfId="38" applyNumberFormat="1" applyFont="1" applyFill="1" applyAlignment="1">
      <alignment horizontal="left"/>
    </xf>
    <xf numFmtId="300" fontId="243" fillId="60" borderId="0" xfId="38" applyNumberFormat="1" applyFont="1" applyFill="1" applyAlignment="1">
      <alignment horizontal="left"/>
    </xf>
    <xf numFmtId="10" fontId="234" fillId="60" borderId="0" xfId="2" applyNumberFormat="1" applyFont="1" applyFill="1" applyAlignment="1">
      <alignment horizontal="right"/>
    </xf>
    <xf numFmtId="9" fontId="234" fillId="60" borderId="0" xfId="2" applyNumberFormat="1" applyFont="1" applyFill="1" applyAlignment="1">
      <alignment horizontal="right"/>
    </xf>
    <xf numFmtId="168" fontId="234" fillId="60" borderId="0" xfId="2" applyNumberFormat="1" applyFont="1" applyFill="1" applyAlignment="1">
      <alignment horizontal="right"/>
    </xf>
    <xf numFmtId="283" fontId="243" fillId="60" borderId="0" xfId="2" applyNumberFormat="1" applyFont="1" applyFill="1" applyAlignment="1">
      <alignment horizontal="left"/>
    </xf>
    <xf numFmtId="41" fontId="243" fillId="60" borderId="0" xfId="41" applyNumberFormat="1" applyFont="1" applyFill="1" applyBorder="1"/>
    <xf numFmtId="331" fontId="243" fillId="60" borderId="0" xfId="37" applyNumberFormat="1" applyFont="1" applyFill="1"/>
    <xf numFmtId="201" fontId="234" fillId="60" borderId="0" xfId="37" applyNumberFormat="1" applyFont="1" applyFill="1" applyAlignment="1">
      <alignment horizontal="right"/>
    </xf>
    <xf numFmtId="338" fontId="243" fillId="60" borderId="0" xfId="37" applyNumberFormat="1" applyFont="1" applyFill="1" applyAlignment="1">
      <alignment horizontal="left"/>
    </xf>
    <xf numFmtId="323" fontId="243" fillId="60" borderId="0" xfId="37" applyNumberFormat="1" applyFont="1" applyFill="1" applyAlignment="1">
      <alignment horizontal="left"/>
    </xf>
    <xf numFmtId="325" fontId="243" fillId="60" borderId="0" xfId="37" applyNumberFormat="1" applyFont="1" applyFill="1" applyAlignment="1">
      <alignment horizontal="left"/>
    </xf>
    <xf numFmtId="9" fontId="234" fillId="60" borderId="0" xfId="37" applyNumberFormat="1" applyFont="1" applyFill="1" applyAlignment="1">
      <alignment horizontal="right"/>
    </xf>
    <xf numFmtId="10" fontId="234" fillId="60" borderId="0" xfId="40" applyNumberFormat="1" applyFont="1" applyFill="1" applyBorder="1"/>
    <xf numFmtId="265" fontId="243" fillId="60" borderId="0" xfId="40" applyNumberFormat="1" applyFont="1" applyFill="1" applyBorder="1"/>
    <xf numFmtId="228" fontId="234" fillId="60" borderId="89" xfId="37" applyNumberFormat="1" applyFont="1" applyFill="1" applyBorder="1" applyAlignment="1" applyProtection="1">
      <alignment horizontal="center"/>
      <protection locked="0"/>
    </xf>
    <xf numFmtId="266" fontId="234" fillId="60" borderId="89" xfId="37" applyNumberFormat="1" applyFont="1" applyFill="1" applyBorder="1" applyAlignment="1" applyProtection="1">
      <alignment horizontal="center"/>
      <protection locked="0"/>
    </xf>
    <xf numFmtId="229" fontId="234" fillId="60" borderId="88" xfId="37" applyNumberFormat="1" applyFont="1" applyFill="1" applyBorder="1" applyAlignment="1" applyProtection="1">
      <alignment horizontal="center"/>
      <protection locked="0"/>
    </xf>
    <xf numFmtId="41" fontId="234" fillId="60" borderId="0" xfId="40" applyNumberFormat="1" applyFont="1" applyFill="1"/>
    <xf numFmtId="337" fontId="243" fillId="60" borderId="0" xfId="37" applyNumberFormat="1" applyFont="1" applyFill="1" applyAlignment="1">
      <alignment horizontal="left"/>
    </xf>
    <xf numFmtId="333" fontId="243" fillId="60" borderId="0" xfId="37" applyNumberFormat="1" applyFont="1" applyFill="1" applyAlignment="1">
      <alignment horizontal="left"/>
    </xf>
    <xf numFmtId="261" fontId="234" fillId="60" borderId="0" xfId="37" applyNumberFormat="1" applyFont="1" applyFill="1" applyAlignment="1">
      <alignment horizontal="left"/>
    </xf>
    <xf numFmtId="281" fontId="243" fillId="60" borderId="0" xfId="37" applyNumberFormat="1" applyFont="1" applyFill="1" applyAlignment="1">
      <alignment horizontal="left"/>
    </xf>
    <xf numFmtId="306" fontId="234" fillId="60" borderId="0" xfId="37" applyNumberFormat="1" applyFont="1" applyFill="1" applyAlignment="1">
      <alignment horizontal="left"/>
    </xf>
    <xf numFmtId="304" fontId="234" fillId="60" borderId="0" xfId="37" applyNumberFormat="1" applyFont="1" applyFill="1" applyAlignment="1" applyProtection="1">
      <alignment horizontal="left"/>
      <protection locked="0"/>
    </xf>
    <xf numFmtId="268" fontId="234" fillId="60" borderId="0" xfId="37" applyNumberFormat="1" applyFont="1" applyFill="1" applyAlignment="1">
      <alignment horizontal="left"/>
    </xf>
    <xf numFmtId="41" fontId="234" fillId="60" borderId="0" xfId="37" applyNumberFormat="1" applyFont="1" applyFill="1"/>
    <xf numFmtId="41" fontId="234" fillId="60" borderId="0" xfId="41" applyNumberFormat="1" applyFont="1" applyFill="1"/>
    <xf numFmtId="9" fontId="234" fillId="60" borderId="0" xfId="2" applyNumberFormat="1" applyFont="1" applyFill="1" applyAlignment="1" applyProtection="1">
      <alignment horizontal="right"/>
      <protection locked="0"/>
    </xf>
    <xf numFmtId="43" fontId="234" fillId="60" borderId="0" xfId="2" quotePrefix="1" applyNumberFormat="1" applyFont="1" applyFill="1" applyAlignment="1" applyProtection="1">
      <alignment horizontal="right"/>
      <protection locked="0"/>
    </xf>
    <xf numFmtId="10" fontId="234" fillId="60" borderId="0" xfId="3" applyNumberFormat="1" applyFont="1" applyFill="1" applyAlignment="1" applyProtection="1">
      <alignment horizontal="right"/>
      <protection locked="0"/>
    </xf>
    <xf numFmtId="211" fontId="234" fillId="60" borderId="0" xfId="2" applyNumberFormat="1" applyFont="1" applyFill="1" applyProtection="1">
      <protection locked="0"/>
    </xf>
    <xf numFmtId="230" fontId="234" fillId="60" borderId="0" xfId="2" applyNumberFormat="1" applyFont="1" applyFill="1" applyAlignment="1">
      <alignment horizontal="left"/>
    </xf>
    <xf numFmtId="9" fontId="233" fillId="0" borderId="0" xfId="15" applyFont="1" applyFill="1" applyAlignment="1">
      <alignment horizontal="right"/>
    </xf>
    <xf numFmtId="9" fontId="233" fillId="0" borderId="84" xfId="15" applyFont="1" applyFill="1" applyBorder="1" applyAlignment="1">
      <alignment horizontal="right"/>
    </xf>
    <xf numFmtId="37" fontId="233" fillId="0" borderId="110" xfId="37" applyFont="1" applyBorder="1"/>
    <xf numFmtId="37" fontId="14" fillId="0" borderId="109" xfId="2" quotePrefix="1" applyFont="1" applyBorder="1" applyAlignment="1">
      <alignment horizontal="center"/>
    </xf>
    <xf numFmtId="0" fontId="233" fillId="0" borderId="109" xfId="16" applyFont="1" applyBorder="1"/>
    <xf numFmtId="328" fontId="14" fillId="0" borderId="0" xfId="37" applyNumberFormat="1" applyFont="1" applyAlignment="1">
      <alignment horizontal="center"/>
    </xf>
    <xf numFmtId="220" fontId="233" fillId="0" borderId="0" xfId="40" applyNumberFormat="1" applyFont="1" applyFill="1" applyBorder="1" applyAlignment="1">
      <alignment horizontal="left"/>
    </xf>
    <xf numFmtId="168" fontId="233" fillId="0" borderId="0" xfId="40" applyNumberFormat="1" applyFont="1" applyFill="1" applyBorder="1" applyAlignment="1">
      <alignment horizontal="left"/>
    </xf>
    <xf numFmtId="319" fontId="238" fillId="0" borderId="0" xfId="37" applyNumberFormat="1" applyFont="1" applyAlignment="1">
      <alignment horizontal="left"/>
    </xf>
    <xf numFmtId="37" fontId="238" fillId="0" borderId="0" xfId="37" applyFont="1"/>
    <xf numFmtId="320" fontId="238" fillId="0" borderId="0" xfId="37" applyNumberFormat="1" applyFont="1" applyAlignment="1">
      <alignment horizontal="left"/>
    </xf>
    <xf numFmtId="307" fontId="238" fillId="0" borderId="0" xfId="37" applyNumberFormat="1" applyFont="1" applyAlignment="1">
      <alignment horizontal="left"/>
    </xf>
    <xf numFmtId="239" fontId="238" fillId="0" borderId="0" xfId="37" applyNumberFormat="1" applyFont="1" applyAlignment="1">
      <alignment horizontal="left"/>
    </xf>
    <xf numFmtId="335" fontId="238" fillId="0" borderId="0" xfId="40" applyNumberFormat="1" applyFont="1" applyFill="1" applyBorder="1" applyAlignment="1">
      <alignment horizontal="left"/>
    </xf>
    <xf numFmtId="321" fontId="238" fillId="0" borderId="0" xfId="40" applyNumberFormat="1" applyFont="1" applyFill="1" applyBorder="1" applyAlignment="1">
      <alignment horizontal="left"/>
    </xf>
    <xf numFmtId="214" fontId="233" fillId="0" borderId="0" xfId="37" applyNumberFormat="1" applyFont="1" applyAlignment="1">
      <alignment horizontal="left"/>
    </xf>
    <xf numFmtId="37" fontId="243" fillId="0" borderId="0" xfId="37" applyFont="1"/>
    <xf numFmtId="339" fontId="243" fillId="0" borderId="0" xfId="37" applyNumberFormat="1" applyFont="1" applyAlignment="1">
      <alignment horizontal="right"/>
    </xf>
    <xf numFmtId="37" fontId="243" fillId="0" borderId="0" xfId="37" applyFont="1" applyAlignment="1">
      <alignment horizontal="right"/>
    </xf>
    <xf numFmtId="309" fontId="243" fillId="0" borderId="0" xfId="37" applyNumberFormat="1" applyFont="1" applyAlignment="1">
      <alignment horizontal="right"/>
    </xf>
    <xf numFmtId="309" fontId="251" fillId="0" borderId="0" xfId="37" applyNumberFormat="1" applyFont="1" applyAlignment="1">
      <alignment horizontal="center"/>
    </xf>
    <xf numFmtId="339" fontId="243" fillId="60" borderId="0" xfId="37" applyNumberFormat="1" applyFont="1" applyFill="1" applyAlignment="1">
      <alignment horizontal="right"/>
    </xf>
    <xf numFmtId="309" fontId="243" fillId="60" borderId="0" xfId="37" applyNumberFormat="1" applyFont="1" applyFill="1" applyAlignment="1">
      <alignment horizontal="right"/>
    </xf>
    <xf numFmtId="167" fontId="233" fillId="0" borderId="104" xfId="40" applyNumberFormat="1" applyFont="1" applyFill="1" applyBorder="1"/>
    <xf numFmtId="167" fontId="233" fillId="0" borderId="103" xfId="40" applyNumberFormat="1" applyFont="1" applyFill="1" applyBorder="1"/>
    <xf numFmtId="205" fontId="233" fillId="0" borderId="0" xfId="19801" applyNumberFormat="1" applyFont="1" applyAlignment="1">
      <alignment horizontal="right"/>
    </xf>
    <xf numFmtId="37" fontId="233" fillId="0" borderId="111" xfId="37" applyFont="1" applyBorder="1"/>
    <xf numFmtId="269" fontId="233" fillId="0" borderId="110" xfId="37" applyNumberFormat="1" applyFont="1" applyBorder="1"/>
    <xf numFmtId="341" fontId="233" fillId="0" borderId="0" xfId="37" applyNumberFormat="1" applyFont="1"/>
    <xf numFmtId="9" fontId="233" fillId="0" borderId="0" xfId="37" applyNumberFormat="1" applyFont="1" applyAlignment="1">
      <alignment horizontal="right"/>
    </xf>
    <xf numFmtId="341" fontId="250" fillId="0" borderId="0" xfId="37" applyNumberFormat="1" applyFont="1"/>
    <xf numFmtId="9" fontId="250" fillId="0" borderId="0" xfId="37" applyNumberFormat="1" applyFont="1" applyAlignment="1">
      <alignment horizontal="right"/>
    </xf>
    <xf numFmtId="341" fontId="243" fillId="0" borderId="0" xfId="37" applyNumberFormat="1" applyFont="1"/>
    <xf numFmtId="9" fontId="243" fillId="0" borderId="0" xfId="37" applyNumberFormat="1" applyFont="1" applyAlignment="1">
      <alignment horizontal="right"/>
    </xf>
    <xf numFmtId="1" fontId="233" fillId="0" borderId="70" xfId="37" applyNumberFormat="1" applyFont="1" applyBorder="1" applyAlignment="1">
      <alignment horizontal="center"/>
    </xf>
    <xf numFmtId="37" fontId="233" fillId="0" borderId="111" xfId="37" applyFont="1" applyBorder="1" applyAlignment="1">
      <alignment horizontal="center"/>
    </xf>
    <xf numFmtId="311" fontId="233" fillId="0" borderId="70" xfId="38" applyNumberFormat="1" applyFont="1" applyBorder="1" applyAlignment="1">
      <alignment horizontal="center"/>
    </xf>
    <xf numFmtId="311" fontId="233" fillId="0" borderId="0" xfId="38" applyNumberFormat="1" applyFont="1" applyBorder="1" applyAlignment="1">
      <alignment horizontal="center"/>
    </xf>
    <xf numFmtId="311" fontId="233" fillId="0" borderId="111" xfId="38" applyNumberFormat="1" applyFont="1" applyBorder="1" applyAlignment="1">
      <alignment horizontal="center"/>
    </xf>
    <xf numFmtId="307" fontId="243" fillId="0" borderId="70" xfId="37" applyNumberFormat="1" applyFont="1" applyBorder="1" applyAlignment="1">
      <alignment horizontal="center"/>
    </xf>
    <xf numFmtId="267" fontId="243" fillId="0" borderId="111" xfId="37" applyNumberFormat="1" applyFont="1" applyBorder="1" applyAlignment="1">
      <alignment horizontal="center"/>
    </xf>
    <xf numFmtId="168" fontId="233" fillId="0" borderId="70" xfId="37" applyNumberFormat="1" applyFont="1" applyBorder="1" applyAlignment="1">
      <alignment horizontal="center"/>
    </xf>
    <xf numFmtId="168" fontId="233" fillId="0" borderId="111" xfId="37" applyNumberFormat="1" applyFont="1" applyBorder="1" applyAlignment="1">
      <alignment horizontal="center"/>
    </xf>
    <xf numFmtId="37" fontId="233" fillId="0" borderId="70" xfId="37" applyFont="1" applyBorder="1" applyAlignment="1">
      <alignment horizontal="right"/>
    </xf>
    <xf numFmtId="307" fontId="243" fillId="0" borderId="111" xfId="37" applyNumberFormat="1" applyFont="1" applyBorder="1" applyAlignment="1">
      <alignment horizontal="center"/>
    </xf>
    <xf numFmtId="267" fontId="243" fillId="0" borderId="70" xfId="37" applyNumberFormat="1" applyFont="1" applyBorder="1" applyAlignment="1">
      <alignment horizontal="center"/>
    </xf>
    <xf numFmtId="37" fontId="233" fillId="0" borderId="78" xfId="37" applyFont="1" applyBorder="1" applyAlignment="1">
      <alignment horizontal="right"/>
    </xf>
    <xf numFmtId="168" fontId="243" fillId="0" borderId="70" xfId="37" applyNumberFormat="1" applyFont="1" applyBorder="1" applyAlignment="1">
      <alignment horizontal="center"/>
    </xf>
    <xf numFmtId="267" fontId="243" fillId="61" borderId="70" xfId="37" applyNumberFormat="1" applyFont="1" applyFill="1" applyBorder="1" applyAlignment="1">
      <alignment horizontal="center"/>
    </xf>
    <xf numFmtId="332" fontId="233" fillId="0" borderId="0" xfId="37" applyNumberFormat="1" applyFont="1" applyAlignment="1">
      <alignment horizontal="left"/>
    </xf>
    <xf numFmtId="342" fontId="238" fillId="0" borderId="0" xfId="37" applyNumberFormat="1" applyFont="1" applyAlignment="1">
      <alignment horizontal="left"/>
    </xf>
    <xf numFmtId="307" fontId="250" fillId="0" borderId="70" xfId="37" applyNumberFormat="1" applyFont="1" applyBorder="1" applyAlignment="1">
      <alignment horizontal="center"/>
    </xf>
    <xf numFmtId="267" fontId="250" fillId="0" borderId="111" xfId="37" applyNumberFormat="1" applyFont="1" applyBorder="1" applyAlignment="1">
      <alignment horizontal="center"/>
    </xf>
    <xf numFmtId="307" fontId="250" fillId="0" borderId="0" xfId="38" applyNumberFormat="1" applyFont="1" applyFill="1" applyBorder="1" applyAlignment="1">
      <alignment horizontal="right"/>
    </xf>
    <xf numFmtId="307" fontId="250" fillId="0" borderId="111" xfId="37" applyNumberFormat="1" applyFont="1" applyBorder="1" applyAlignment="1">
      <alignment horizontal="center"/>
    </xf>
    <xf numFmtId="267" fontId="250" fillId="0" borderId="70" xfId="37" applyNumberFormat="1" applyFont="1" applyBorder="1" applyAlignment="1">
      <alignment horizontal="center"/>
    </xf>
    <xf numFmtId="168" fontId="250" fillId="0" borderId="70" xfId="37" applyNumberFormat="1" applyFont="1" applyBorder="1" applyAlignment="1">
      <alignment horizontal="center"/>
    </xf>
    <xf numFmtId="326" fontId="233" fillId="0" borderId="0" xfId="37" applyNumberFormat="1" applyFont="1" applyAlignment="1">
      <alignment horizontal="left"/>
    </xf>
    <xf numFmtId="10" fontId="233" fillId="0" borderId="104" xfId="40" applyNumberFormat="1" applyFont="1" applyFill="1" applyBorder="1"/>
    <xf numFmtId="37" fontId="14" fillId="0" borderId="78" xfId="37" applyFont="1" applyBorder="1" applyAlignment="1">
      <alignment horizontal="center"/>
    </xf>
    <xf numFmtId="37" fontId="14" fillId="0" borderId="102" xfId="37" applyFont="1" applyBorder="1" applyAlignment="1">
      <alignment horizontal="center"/>
    </xf>
    <xf numFmtId="37" fontId="14" fillId="0" borderId="79" xfId="37" applyFont="1" applyBorder="1" applyAlignment="1">
      <alignment horizontal="center"/>
    </xf>
    <xf numFmtId="328" fontId="14" fillId="0" borderId="78" xfId="37" applyNumberFormat="1" applyFont="1" applyBorder="1" applyAlignment="1">
      <alignment horizontal="center"/>
    </xf>
    <xf numFmtId="328" fontId="14" fillId="0" borderId="102" xfId="37" applyNumberFormat="1" applyFont="1" applyBorder="1" applyAlignment="1">
      <alignment horizontal="center"/>
    </xf>
    <xf numFmtId="328" fontId="14" fillId="0" borderId="79" xfId="37" applyNumberFormat="1" applyFont="1" applyBorder="1" applyAlignment="1">
      <alignment horizontal="center"/>
    </xf>
    <xf numFmtId="42" fontId="14" fillId="0" borderId="78" xfId="37" applyNumberFormat="1" applyFont="1" applyBorder="1" applyAlignment="1">
      <alignment horizontal="center"/>
    </xf>
    <xf numFmtId="42" fontId="14" fillId="0" borderId="102" xfId="37" applyNumberFormat="1" applyFont="1" applyBorder="1" applyAlignment="1">
      <alignment horizontal="center"/>
    </xf>
    <xf numFmtId="42" fontId="14" fillId="0" borderId="79" xfId="37" applyNumberFormat="1" applyFont="1" applyBorder="1" applyAlignment="1">
      <alignment horizontal="center"/>
    </xf>
    <xf numFmtId="330" fontId="238" fillId="0" borderId="0" xfId="15" applyNumberFormat="1" applyFont="1" applyAlignment="1">
      <alignment horizontal="left"/>
    </xf>
    <xf numFmtId="310" fontId="238" fillId="0" borderId="0" xfId="15" applyNumberFormat="1" applyFont="1" applyFill="1" applyAlignment="1">
      <alignment horizontal="left"/>
    </xf>
    <xf numFmtId="279" fontId="234" fillId="60" borderId="0" xfId="37" applyNumberFormat="1" applyFont="1" applyFill="1" applyAlignment="1">
      <alignment horizontal="left"/>
    </xf>
    <xf numFmtId="37" fontId="233" fillId="0" borderId="0" xfId="37" applyFont="1" applyAlignment="1">
      <alignment horizontal="left" vertical="top" wrapText="1"/>
    </xf>
    <xf numFmtId="340" fontId="238" fillId="0" borderId="0" xfId="15" applyNumberFormat="1" applyFont="1" applyFill="1" applyAlignment="1">
      <alignment horizontal="left"/>
    </xf>
    <xf numFmtId="1" fontId="233" fillId="0" borderId="78" xfId="37" applyNumberFormat="1" applyFont="1" applyBorder="1" applyAlignment="1">
      <alignment horizontal="center"/>
    </xf>
    <xf numFmtId="1" fontId="233" fillId="0" borderId="102" xfId="37" applyNumberFormat="1" applyFont="1" applyBorder="1" applyAlignment="1">
      <alignment horizontal="center"/>
    </xf>
    <xf numFmtId="1" fontId="233" fillId="0" borderId="79" xfId="37" applyNumberFormat="1" applyFont="1" applyBorder="1" applyAlignment="1">
      <alignment horizontal="center"/>
    </xf>
    <xf numFmtId="37" fontId="233" fillId="0" borderId="80" xfId="37" applyFont="1" applyBorder="1" applyAlignment="1">
      <alignment horizontal="center"/>
    </xf>
    <xf numFmtId="37" fontId="233" fillId="0" borderId="84" xfId="37" applyFont="1" applyBorder="1" applyAlignment="1">
      <alignment horizontal="center"/>
    </xf>
    <xf numFmtId="37" fontId="233" fillId="0" borderId="81" xfId="37" applyFont="1" applyBorder="1" applyAlignment="1">
      <alignment horizontal="center"/>
    </xf>
    <xf numFmtId="1" fontId="233" fillId="0" borderId="80" xfId="37" applyNumberFormat="1" applyFont="1" applyBorder="1" applyAlignment="1">
      <alignment horizontal="center"/>
    </xf>
    <xf numFmtId="1" fontId="233" fillId="0" borderId="84" xfId="37" applyNumberFormat="1" applyFont="1" applyBorder="1" applyAlignment="1">
      <alignment horizontal="center"/>
    </xf>
    <xf numFmtId="1" fontId="233" fillId="0" borderId="81" xfId="37" applyNumberFormat="1" applyFont="1" applyBorder="1" applyAlignment="1">
      <alignment horizontal="center"/>
    </xf>
    <xf numFmtId="5" fontId="233" fillId="0" borderId="102" xfId="37" applyNumberFormat="1" applyFont="1" applyBorder="1" applyAlignment="1">
      <alignment horizontal="left"/>
    </xf>
    <xf numFmtId="5" fontId="233" fillId="0" borderId="79" xfId="37" applyNumberFormat="1" applyFont="1" applyBorder="1" applyAlignment="1">
      <alignment horizontal="left"/>
    </xf>
    <xf numFmtId="168" fontId="233" fillId="0" borderId="100" xfId="38" applyNumberFormat="1" applyFont="1" applyFill="1" applyBorder="1" applyAlignment="1">
      <alignment horizontal="left"/>
    </xf>
    <xf numFmtId="168" fontId="233" fillId="0" borderId="83" xfId="38" applyNumberFormat="1" applyFont="1" applyFill="1" applyBorder="1" applyAlignment="1">
      <alignment horizontal="left"/>
    </xf>
    <xf numFmtId="168" fontId="233" fillId="0" borderId="100" xfId="38" applyNumberFormat="1" applyFont="1" applyFill="1" applyBorder="1" applyAlignment="1">
      <alignment horizontal="center"/>
    </xf>
    <xf numFmtId="168" fontId="233" fillId="0" borderId="83" xfId="38" applyNumberFormat="1" applyFont="1" applyFill="1" applyBorder="1" applyAlignment="1">
      <alignment horizontal="center"/>
    </xf>
    <xf numFmtId="165" fontId="14" fillId="0" borderId="90" xfId="2" quotePrefix="1" applyNumberFormat="1" applyFont="1" applyBorder="1" applyAlignment="1">
      <alignment horizontal="center"/>
    </xf>
    <xf numFmtId="165" fontId="14" fillId="0" borderId="91" xfId="2" quotePrefix="1" applyNumberFormat="1" applyFont="1" applyBorder="1" applyAlignment="1">
      <alignment horizontal="center"/>
    </xf>
    <xf numFmtId="165" fontId="14" fillId="0" borderId="92" xfId="2" quotePrefix="1" applyNumberFormat="1" applyFont="1" applyBorder="1" applyAlignment="1">
      <alignment horizontal="center"/>
    </xf>
    <xf numFmtId="37" fontId="14" fillId="0" borderId="0" xfId="2" applyFont="1" applyAlignment="1">
      <alignment horizontal="center"/>
    </xf>
    <xf numFmtId="37" fontId="14" fillId="0" borderId="93" xfId="2" applyFont="1" applyBorder="1" applyAlignment="1">
      <alignment horizontal="center"/>
    </xf>
    <xf numFmtId="37" fontId="14" fillId="0" borderId="101" xfId="2" applyFont="1" applyBorder="1" applyAlignment="1">
      <alignment horizontal="center"/>
    </xf>
    <xf numFmtId="37" fontId="14" fillId="0" borderId="94" xfId="2" applyFont="1" applyBorder="1" applyAlignment="1">
      <alignment horizontal="center"/>
    </xf>
    <xf numFmtId="285" fontId="243" fillId="60" borderId="0" xfId="2" quotePrefix="1" applyNumberFormat="1" applyFont="1" applyFill="1" applyAlignment="1">
      <alignment horizontal="left"/>
    </xf>
    <xf numFmtId="1" fontId="14" fillId="0" borderId="78" xfId="37" applyNumberFormat="1" applyFont="1" applyBorder="1" applyAlignment="1">
      <alignment horizontal="center"/>
    </xf>
    <xf numFmtId="1" fontId="14" fillId="0" borderId="102" xfId="37" applyNumberFormat="1" applyFont="1" applyBorder="1" applyAlignment="1">
      <alignment horizontal="center"/>
    </xf>
    <xf numFmtId="1" fontId="14" fillId="0" borderId="79" xfId="37" applyNumberFormat="1" applyFont="1" applyBorder="1" applyAlignment="1">
      <alignment horizontal="center"/>
    </xf>
    <xf numFmtId="293" fontId="233" fillId="0" borderId="84" xfId="37" applyNumberFormat="1" applyFont="1" applyBorder="1" applyAlignment="1">
      <alignment horizontal="center"/>
    </xf>
    <xf numFmtId="287" fontId="238" fillId="0" borderId="0" xfId="2" quotePrefix="1" applyNumberFormat="1" applyFont="1" applyAlignment="1">
      <alignment horizontal="center"/>
    </xf>
    <xf numFmtId="41" fontId="29" fillId="0" borderId="78" xfId="28" applyNumberFormat="1" applyFont="1" applyBorder="1" applyAlignment="1">
      <alignment horizontal="center"/>
    </xf>
    <xf numFmtId="41" fontId="29" fillId="0" borderId="102" xfId="28" applyNumberFormat="1" applyFont="1" applyBorder="1" applyAlignment="1">
      <alignment horizontal="center"/>
    </xf>
    <xf numFmtId="41" fontId="29" fillId="0" borderId="79" xfId="28" applyNumberFormat="1" applyFont="1" applyBorder="1" applyAlignment="1">
      <alignment horizontal="center"/>
    </xf>
    <xf numFmtId="202" fontId="29" fillId="0" borderId="90" xfId="2" applyNumberFormat="1" applyFont="1" applyBorder="1" applyAlignment="1" applyProtection="1">
      <alignment horizontal="center"/>
      <protection locked="0"/>
    </xf>
    <xf numFmtId="202" fontId="29" fillId="0" borderId="91" xfId="2" applyNumberFormat="1" applyFont="1" applyBorder="1" applyAlignment="1" applyProtection="1">
      <alignment horizontal="center"/>
      <protection locked="0"/>
    </xf>
    <xf numFmtId="202" fontId="29" fillId="0" borderId="92" xfId="2" applyNumberFormat="1" applyFont="1" applyBorder="1" applyAlignment="1" applyProtection="1">
      <alignment horizontal="center"/>
      <protection locked="0"/>
    </xf>
    <xf numFmtId="202" fontId="29" fillId="0" borderId="78" xfId="2" applyNumberFormat="1" applyFont="1" applyBorder="1" applyAlignment="1" applyProtection="1">
      <alignment horizontal="center"/>
      <protection locked="0"/>
    </xf>
    <xf numFmtId="202" fontId="29" fillId="0" borderId="79" xfId="2" applyNumberFormat="1" applyFont="1" applyBorder="1" applyAlignment="1" applyProtection="1">
      <alignment horizontal="center"/>
      <protection locked="0"/>
    </xf>
    <xf numFmtId="279" fontId="249" fillId="0" borderId="0" xfId="37" applyNumberFormat="1" applyFont="1" applyAlignment="1">
      <alignment horizontal="left"/>
    </xf>
    <xf numFmtId="340" fontId="238" fillId="0" borderId="0" xfId="15" applyNumberFormat="1" applyFont="1" applyAlignment="1">
      <alignment horizontal="left"/>
    </xf>
    <xf numFmtId="310" fontId="238" fillId="0" borderId="0" xfId="15" applyNumberFormat="1" applyFont="1" applyAlignment="1">
      <alignment horizontal="left"/>
    </xf>
    <xf numFmtId="285" fontId="249" fillId="0" borderId="0" xfId="2" quotePrefix="1" applyNumberFormat="1" applyFont="1" applyAlignment="1">
      <alignment horizontal="left"/>
    </xf>
  </cellXfs>
  <cellStyles count="19829">
    <cellStyle name="_x0013_" xfId="42" xr:uid="{00000000-0005-0000-0000-000000000000}"/>
    <cellStyle name="-" xfId="43" xr:uid="{00000000-0005-0000-0000-000001000000}"/>
    <cellStyle name="—" xfId="44" xr:uid="{00000000-0005-0000-0000-000002000000}"/>
    <cellStyle name="_x000a_386grabber=M" xfId="45" xr:uid="{00000000-0005-0000-0000-000003000000}"/>
    <cellStyle name="_x000d_386grabber=M" xfId="46" xr:uid="{00000000-0005-0000-0000-000004000000}"/>
    <cellStyle name="&quot;X&quot; MEN" xfId="47" xr:uid="{00000000-0005-0000-0000-000005000000}"/>
    <cellStyle name="#,##0" xfId="48" xr:uid="{00000000-0005-0000-0000-000006000000}"/>
    <cellStyle name="#,##0.00¢/kWh" xfId="49" xr:uid="{00000000-0005-0000-0000-000007000000}"/>
    <cellStyle name="$" xfId="50" xr:uid="{00000000-0005-0000-0000-000008000000}"/>
    <cellStyle name="$ &amp; ¢" xfId="51" xr:uid="{00000000-0005-0000-0000-000009000000}"/>
    <cellStyle name="$ [1]" xfId="52" xr:uid="{00000000-0005-0000-0000-00000A000000}"/>
    <cellStyle name="$ [2]" xfId="53" xr:uid="{00000000-0005-0000-0000-00000B000000}"/>
    <cellStyle name="$ FS (#.##)" xfId="54" xr:uid="{00000000-0005-0000-0000-00000C000000}"/>
    <cellStyle name="$ NNN (#.##)" xfId="55" xr:uid="{00000000-0005-0000-0000-00000D000000}"/>
    <cellStyle name="$,000.  t10" xfId="56" xr:uid="{00000000-0005-0000-0000-00000E000000}"/>
    <cellStyle name="$,000.  t12" xfId="57" xr:uid="{00000000-0005-0000-0000-00000F000000}"/>
    <cellStyle name="$,000.00  t10" xfId="58" xr:uid="{00000000-0005-0000-0000-000010000000}"/>
    <cellStyle name="$,000.00  t12" xfId="59" xr:uid="{00000000-0005-0000-0000-000011000000}"/>
    <cellStyle name="$.0" xfId="60" xr:uid="{00000000-0005-0000-0000-000012000000}"/>
    <cellStyle name="$.00" xfId="61" xr:uid="{00000000-0005-0000-0000-000013000000}"/>
    <cellStyle name="$.000" xfId="62" xr:uid="{00000000-0005-0000-0000-000014000000}"/>
    <cellStyle name="$/FAR sf" xfId="63" xr:uid="{00000000-0005-0000-0000-000015000000}"/>
    <cellStyle name="$/gsf" xfId="64" xr:uid="{00000000-0005-0000-0000-000016000000}"/>
    <cellStyle name="$_08 Altar Model" xfId="65" xr:uid="{00000000-0005-0000-0000-000017000000}"/>
    <cellStyle name="$_Book2" xfId="66" xr:uid="{00000000-0005-0000-0000-000018000000}"/>
    <cellStyle name="$_CanneryCasinoModelBofAFINAL(2)" xfId="67" xr:uid="{00000000-0005-0000-0000-000019000000}"/>
    <cellStyle name="$_DCF" xfId="68" xr:uid="{00000000-0005-0000-0000-00001A000000}"/>
    <cellStyle name="$_DCF_Full_June 22 2004_4.5" xfId="69" xr:uid="{00000000-0005-0000-0000-00001B000000}"/>
    <cellStyle name="$_Excel File" xfId="70" xr:uid="{00000000-0005-0000-0000-00001C000000}"/>
    <cellStyle name="$_Goldman's Model" xfId="71" xr:uid="{00000000-0005-0000-0000-00001D000000}"/>
    <cellStyle name="$_NeptunePIA LBO Model 9-2-03 Final Deepak Final" xfId="72" xr:uid="{00000000-0005-0000-0000-00001E000000}"/>
    <cellStyle name="$_New Structure Backup" xfId="73" xr:uid="{00000000-0005-0000-0000-00001F000000}"/>
    <cellStyle name="$_OCM Modelv6(start 1-1-06)" xfId="74" xr:uid="{00000000-0005-0000-0000-000020000000}"/>
    <cellStyle name="$_Pegasus Draft_300 WUD in Year 1" xfId="75" xr:uid="{00000000-0005-0000-0000-000021000000}"/>
    <cellStyle name="$_Pegasus Draft_300 WUD in Year 11" xfId="76" xr:uid="{00000000-0005-0000-0000-000022000000}"/>
    <cellStyle name="$_Pegasus Financials_3.0" xfId="77" xr:uid="{00000000-0005-0000-0000-000023000000}"/>
    <cellStyle name="$_Pegasus Financials_3.7" xfId="78" xr:uid="{00000000-0005-0000-0000-000024000000}"/>
    <cellStyle name="$_Pegasus Financials_Base Case_1.10.052" xfId="79" xr:uid="{00000000-0005-0000-0000-000025000000}"/>
    <cellStyle name="$_Ticket LBO Equity Model 083105" xfId="80" xr:uid="{00000000-0005-0000-0000-000026000000}"/>
    <cellStyle name="$_Ticket LBO Equity Model 083105 (2)" xfId="81" xr:uid="{00000000-0005-0000-0000-000027000000}"/>
    <cellStyle name="$_Wienerberger AVP 2003-08-15" xfId="82" xr:uid="{00000000-0005-0000-0000-000028000000}"/>
    <cellStyle name="$00.00" xfId="83" xr:uid="{00000000-0005-0000-0000-000029000000}"/>
    <cellStyle name="$1000s (0)" xfId="84" xr:uid="{00000000-0005-0000-0000-00002A000000}"/>
    <cellStyle name="$m" xfId="85" xr:uid="{00000000-0005-0000-0000-00002B000000}"/>
    <cellStyle name="$MILLS" xfId="86" xr:uid="{00000000-0005-0000-0000-00002C000000}"/>
    <cellStyle name="$sign" xfId="87" xr:uid="{00000000-0005-0000-0000-00002D000000}"/>
    <cellStyle name="%" xfId="88" xr:uid="{00000000-0005-0000-0000-00002E000000}"/>
    <cellStyle name="% [1]" xfId="89" xr:uid="{00000000-0005-0000-0000-00002F000000}"/>
    <cellStyle name="% [2]" xfId="90" xr:uid="{00000000-0005-0000-0000-000030000000}"/>
    <cellStyle name="% Center" xfId="91" xr:uid="{00000000-0005-0000-0000-000031000000}"/>
    <cellStyle name="%.00" xfId="92" xr:uid="{00000000-0005-0000-0000-000032000000}"/>
    <cellStyle name="%_CanneryCasinoModelBofAFINAL(2)" xfId="93" xr:uid="{00000000-0005-0000-0000-000033000000}"/>
    <cellStyle name="%_Goldman's Model" xfId="94" xr:uid="{00000000-0005-0000-0000-000034000000}"/>
    <cellStyle name="%_Ticket LBO Equity Model 083105" xfId="95" xr:uid="{00000000-0005-0000-0000-000035000000}"/>
    <cellStyle name="%_Ticket LBO Equity Model 083105 (2)" xfId="96" xr:uid="{00000000-0005-0000-0000-000036000000}"/>
    <cellStyle name="%1" xfId="97" xr:uid="{00000000-0005-0000-0000-000037000000}"/>
    <cellStyle name="%bold1" xfId="98" xr:uid="{00000000-0005-0000-0000-000038000000}"/>
    <cellStyle name="(1,000)" xfId="99" xr:uid="{00000000-0005-0000-0000-000039000000}"/>
    <cellStyle name="(1,000)x" xfId="100" xr:uid="{00000000-0005-0000-0000-00003A000000}"/>
    <cellStyle name="******************************************" xfId="101" xr:uid="{00000000-0005-0000-0000-00003B000000}"/>
    <cellStyle name="*MILLS" xfId="102" xr:uid="{00000000-0005-0000-0000-00003C000000}"/>
    <cellStyle name=";;;" xfId="103" xr:uid="{00000000-0005-0000-0000-00003D000000}"/>
    <cellStyle name="??" xfId="104" xr:uid="{00000000-0005-0000-0000-00003E000000}"/>
    <cellStyle name="?? [0]_??" xfId="105" xr:uid="{00000000-0005-0000-0000-00003F000000}"/>
    <cellStyle name="???????????" xfId="106" xr:uid="{00000000-0005-0000-0000-000040000000}"/>
    <cellStyle name="????????????? ???????????" xfId="107" xr:uid="{00000000-0005-0000-0000-000041000000}"/>
    <cellStyle name="???[0]_??" xfId="108" xr:uid="{00000000-0005-0000-0000-000042000000}"/>
    <cellStyle name="???_~ME0858" xfId="109" xr:uid="{00000000-0005-0000-0000-000043000000}"/>
    <cellStyle name="??_?.????" xfId="110" xr:uid="{00000000-0005-0000-0000-000044000000}"/>
    <cellStyle name="]_EUARNEW5_EMF Reports - Shipments" xfId="111" xr:uid="{00000000-0005-0000-0000-000045000000}"/>
    <cellStyle name="]_Labour Efficiency" xfId="112" xr:uid="{00000000-0005-0000-0000-000046000000}"/>
    <cellStyle name="_$accounting" xfId="113" xr:uid="{00000000-0005-0000-0000-000047000000}"/>
    <cellStyle name="_$accounting_PNC_merger_plan_divestitures_05" xfId="114" xr:uid="{00000000-0005-0000-0000-000048000000}"/>
    <cellStyle name="_%(SignOnly)" xfId="115" xr:uid="{00000000-0005-0000-0000-000049000000}"/>
    <cellStyle name="_%(SignOnly)_01 model" xfId="116" xr:uid="{00000000-0005-0000-0000-00004A000000}"/>
    <cellStyle name="_%(SignOnly)_02 Potential Partner Ability to Pay Analysis2" xfId="117" xr:uid="{00000000-0005-0000-0000-00004B000000}"/>
    <cellStyle name="_%(SignOnly)_12 Merger Plans" xfId="118" xr:uid="{00000000-0005-0000-0000-00004C000000}"/>
    <cellStyle name="_%(SignOnly)_AVP - prev. 06 financials" xfId="119" xr:uid="{00000000-0005-0000-0000-00004D000000}"/>
    <cellStyle name="_%(SignOnly)_bank_csc_Q2_2001_c1" xfId="120" xr:uid="{00000000-0005-0000-0000-00004E000000}"/>
    <cellStyle name="_%(SignOnly)_Columbia Entertainment Model FINAL" xfId="121" xr:uid="{00000000-0005-0000-0000-00004F000000}"/>
    <cellStyle name="_%(SignOnly)_FigTech Merger Model_02" xfId="122" xr:uid="{00000000-0005-0000-0000-000050000000}"/>
    <cellStyle name="_%(SignOnly)_Football Field" xfId="123" xr:uid="{00000000-0005-0000-0000-000051000000}"/>
    <cellStyle name="_%(SignOnly)_Meadowsv3" xfId="124" xr:uid="{00000000-0005-0000-0000-000052000000}"/>
    <cellStyle name="_%(SignOnly)_PNC_merger_plan_divestitures_05" xfId="125" xr:uid="{00000000-0005-0000-0000-000053000000}"/>
    <cellStyle name="_%(SignOnly)_Summary Valuation Analysis" xfId="126" xr:uid="{00000000-0005-0000-0000-000054000000}"/>
    <cellStyle name="_%(SignOnly)_Synergies" xfId="127" xr:uid="{00000000-0005-0000-0000-000055000000}"/>
    <cellStyle name="_%(SignSpaceOnly)" xfId="128" xr:uid="{00000000-0005-0000-0000-000056000000}"/>
    <cellStyle name="_%(SignSpaceOnly)_01 model" xfId="129" xr:uid="{00000000-0005-0000-0000-000057000000}"/>
    <cellStyle name="_%(SignSpaceOnly)_02 Potential Partner Ability to Pay Analysis2" xfId="130" xr:uid="{00000000-0005-0000-0000-000058000000}"/>
    <cellStyle name="_%(SignSpaceOnly)_12 Merger Plans" xfId="131" xr:uid="{00000000-0005-0000-0000-000059000000}"/>
    <cellStyle name="_%(SignSpaceOnly)_AVP - prev. 06 financials" xfId="132" xr:uid="{00000000-0005-0000-0000-00005A000000}"/>
    <cellStyle name="_%(SignSpaceOnly)_bank_csc_Q2_2001_c1" xfId="133" xr:uid="{00000000-0005-0000-0000-00005B000000}"/>
    <cellStyle name="_%(SignSpaceOnly)_Columbia Entertainment Model FINAL" xfId="134" xr:uid="{00000000-0005-0000-0000-00005C000000}"/>
    <cellStyle name="_%(SignSpaceOnly)_FigTech Merger Model_02" xfId="135" xr:uid="{00000000-0005-0000-0000-00005D000000}"/>
    <cellStyle name="_%(SignSpaceOnly)_Football Field" xfId="136" xr:uid="{00000000-0005-0000-0000-00005E000000}"/>
    <cellStyle name="_%(SignSpaceOnly)_Meadowsv3" xfId="137" xr:uid="{00000000-0005-0000-0000-00005F000000}"/>
    <cellStyle name="_%(SignSpaceOnly)_PNC_merger_plan_divestitures_05" xfId="138" xr:uid="{00000000-0005-0000-0000-000060000000}"/>
    <cellStyle name="_%(SignSpaceOnly)_Summary Valuation Analysis" xfId="139" xr:uid="{00000000-0005-0000-0000-000061000000}"/>
    <cellStyle name="_%(SignSpaceOnly)_Synergies" xfId="140" xr:uid="{00000000-0005-0000-0000-000062000000}"/>
    <cellStyle name="_08 Altar Model" xfId="141" xr:uid="{00000000-0005-0000-0000-000063000000}"/>
    <cellStyle name="_2008-11-03 FINAL Lender Financial Model (Shiloh II)" xfId="142" xr:uid="{00000000-0005-0000-0000-000064000000}"/>
    <cellStyle name="_2008-11-03 FINAL Lender Financial Model (Shiloh II)_2010-03-05 Financial Model (First Light)" xfId="143" xr:uid="{00000000-0005-0000-0000-000065000000}"/>
    <cellStyle name="_2008-11-03 FINAL Lender Financial Model (Shiloh II)_After Tax Financial Model (13th Rd)_internal to SunEd_v2.6.2" xfId="144" xr:uid="{00000000-0005-0000-0000-000066000000}"/>
    <cellStyle name="_2008-11-03 FINAL Lender Financial Model (Shiloh II)_After Tax Model - Canada Rooftop  Ground 9 14 09_DRAFT ALL-Sept18-GE" xfId="145" xr:uid="{00000000-0005-0000-0000-000067000000}"/>
    <cellStyle name="_2008-11-03 FINAL Lender Financial Model (Shiloh II)_After Tax Model - Canada Rooftop  Ground 9 14 09_DRAFT ALL-Sept22-PortfolioPG" xfId="146" xr:uid="{00000000-0005-0000-0000-000068000000}"/>
    <cellStyle name="_2008-11-03 FINAL Lender Financial Model (Shiloh II)_Copy of After Tax Model - Canada 10-31-09 GE" xfId="147" xr:uid="{00000000-0005-0000-0000-000069000000}"/>
    <cellStyle name="_2008-11-03 FINAL Lender Financial Model (Shiloh II)_Draw Cert - Schedules" xfId="148" xr:uid="{00000000-0005-0000-0000-00006A000000}"/>
    <cellStyle name="_2008-11-03 FINAL Lender Financial Model (Shiloh II)_Financial Model - 13th Road" xfId="149" xr:uid="{00000000-0005-0000-0000-00006B000000}"/>
    <cellStyle name="_2008-11-03 FINAL Lender Financial Model (Shiloh II)_Financial Model - 13th Road (DRAFT)_v1" xfId="150" xr:uid="{00000000-0005-0000-0000-00006C000000}"/>
    <cellStyle name="_2008-11-03 FINAL Lender Financial Model (Shiloh II)_Financial Model - 13th Road (DRAFT)_v4" xfId="151" xr:uid="{00000000-0005-0000-0000-00006D000000}"/>
    <cellStyle name="_2008-11-03 FINAL Lender Financial Model (Shiloh II)_Financial Model - Erie Ridge(DRAFT)_v1" xfId="152" xr:uid="{00000000-0005-0000-0000-00006E000000}"/>
    <cellStyle name="_2008-11-03 FINAL Lender Financial Model (Shiloh II)_Financial Model - Ryersey(DRAFT)" xfId="153" xr:uid="{00000000-0005-0000-0000-00006F000000}"/>
    <cellStyle name="_2008-11-03 FINAL Lender Financial Model (Shiloh II)_Financial Model First Light III (DRAFT)_v1" xfId="154" xr:uid="{00000000-0005-0000-0000-000070000000}"/>
    <cellStyle name="_2008-11-03 FINAL Lender Financial Model (Shiloh II)_Financial Model First Light III (DRAFT2)" xfId="155" xr:uid="{00000000-0005-0000-0000-000071000000}"/>
    <cellStyle name="_2008-11-03 FINAL Lender Financial Model (Shiloh II)_Global Assumptions" xfId="156" xr:uid="{00000000-0005-0000-0000-000072000000}"/>
    <cellStyle name="_2008-11-03 FINAL Lender Financial Model (Shiloh II)_NordLB-Construction" xfId="157" xr:uid="{00000000-0005-0000-0000-000073000000}"/>
    <cellStyle name="_2008-11-03 FINAL Lender Financial Model (Shiloh II)_SSM2_v11_NordLB_v2" xfId="158" xr:uid="{00000000-0005-0000-0000-000074000000}"/>
    <cellStyle name="_2008-11-03 FINAL Lender Financial Model (Shiloh II)_Summary Sheet" xfId="159" xr:uid="{00000000-0005-0000-0000-000075000000}"/>
    <cellStyle name="_x0013__2010-03-05 Financial Model (First Light)" xfId="160" xr:uid="{00000000-0005-0000-0000-000076000000}"/>
    <cellStyle name="_accounting_monet_final_w_output" xfId="161" xr:uid="{00000000-0005-0000-0000-000077000000}"/>
    <cellStyle name="_Ad Valorem" xfId="162" xr:uid="{00000000-0005-0000-0000-000078000000}"/>
    <cellStyle name="_x0013__After Tax Financial Model (13th Rd)_internal to SunEd_v2.6.2" xfId="163" xr:uid="{00000000-0005-0000-0000-000079000000}"/>
    <cellStyle name="_x0013__After Tax Model - Canada Rooftop  Ground 9 14 09_DRAFT ALL-Sept18-GE" xfId="164" xr:uid="{00000000-0005-0000-0000-00007A000000}"/>
    <cellStyle name="_x0013__After Tax Model - Canada Rooftop  Ground 9 14 09_DRAFT ALL-Sept22-PortfolioPG" xfId="165" xr:uid="{00000000-0005-0000-0000-00007B000000}"/>
    <cellStyle name="_Basis fin.model A15-MaVa- 7-mei-'09" xfId="166" xr:uid="{00000000-0005-0000-0000-00007C000000}"/>
    <cellStyle name="—_Book2" xfId="167" xr:uid="{00000000-0005-0000-0000-00007D000000}"/>
    <cellStyle name="—_Book2_earnings" xfId="168" xr:uid="{00000000-0005-0000-0000-00007E000000}"/>
    <cellStyle name="—_Book2_EM_FETone_new" xfId="169" xr:uid="{00000000-0005-0000-0000-00007F000000}"/>
    <cellStyle name="—_Book2_EM_TCC_new" xfId="170" xr:uid="{00000000-0005-0000-0000-000080000000}"/>
    <cellStyle name="_CalPeak Model 5.24.06 - Final Equity Case v1" xfId="171" xr:uid="{00000000-0005-0000-0000-000081000000}"/>
    <cellStyle name="_CalPeak Pro Forma v33" xfId="172" xr:uid="{00000000-0005-0000-0000-000082000000}"/>
    <cellStyle name="_Camelot 2264 Forms" xfId="173" xr:uid="{00000000-0005-0000-0000-000083000000}"/>
    <cellStyle name="_ChinaTelecom" xfId="174" xr:uid="{00000000-0005-0000-0000-000084000000}"/>
    <cellStyle name="_CMHK-final" xfId="175" xr:uid="{00000000-0005-0000-0000-000085000000}"/>
    <cellStyle name="_Comma" xfId="176" xr:uid="{00000000-0005-0000-0000-000086000000}"/>
    <cellStyle name="_Comma[0]" xfId="177" xr:uid="{00000000-0005-0000-0000-000087000000}"/>
    <cellStyle name="_Comma_01 Detailed Financial Model" xfId="178" xr:uid="{00000000-0005-0000-0000-000088000000}"/>
    <cellStyle name="_Comma_01 Fig Tech CSC 1Q03" xfId="179" xr:uid="{00000000-0005-0000-0000-000089000000}"/>
    <cellStyle name="_Comma_02 Potential Partner Ability to Pay Analysis2" xfId="180" xr:uid="{00000000-0005-0000-0000-00008A000000}"/>
    <cellStyle name="_Comma_04 Subsidiary Overview" xfId="181" xr:uid="{00000000-0005-0000-0000-00008B000000}"/>
    <cellStyle name="_Comma_08 Altar Model" xfId="182" xr:uid="{00000000-0005-0000-0000-00008C000000}"/>
    <cellStyle name="_Comma_12 Merger Plans" xfId="183" xr:uid="{00000000-0005-0000-0000-00008D000000}"/>
    <cellStyle name="_Comma_accretion dilution analysis" xfId="184" xr:uid="{00000000-0005-0000-0000-00008E000000}"/>
    <cellStyle name="_Comma_Acquisition Ops 3" xfId="185" xr:uid="{00000000-0005-0000-0000-00008F000000}"/>
    <cellStyle name="_Comma_ADLAC Capital Structure Model-v2" xfId="186" xr:uid="{00000000-0005-0000-0000-000090000000}"/>
    <cellStyle name="_Comma_AVP" xfId="187" xr:uid="{00000000-0005-0000-0000-000091000000}"/>
    <cellStyle name="_Comma_Book1" xfId="188" xr:uid="{00000000-0005-0000-0000-000092000000}"/>
    <cellStyle name="_Comma_Book1_08 Altar Model" xfId="189" xr:uid="{00000000-0005-0000-0000-000093000000}"/>
    <cellStyle name="_Comma_Book2" xfId="190" xr:uid="{00000000-0005-0000-0000-000094000000}"/>
    <cellStyle name="_Comma_buyer_analysis" xfId="191" xr:uid="{00000000-0005-0000-0000-000095000000}"/>
    <cellStyle name="_Comma_Catherine Historical Financials ('94 - '06)" xfId="192" xr:uid="{00000000-0005-0000-0000-000096000000}"/>
    <cellStyle name="_Comma_CC Tracking Model 10-feb (nov results)" xfId="193" xr:uid="{00000000-0005-0000-0000-000097000000}"/>
    <cellStyle name="_Comma_CC Tracking Model 13-feb (dec results)" xfId="194" xr:uid="{00000000-0005-0000-0000-000098000000}"/>
    <cellStyle name="_Comma_Chart LBO model 07-24-03" xfId="195" xr:uid="{00000000-0005-0000-0000-000099000000}"/>
    <cellStyle name="_Comma_Columbia Entertainment Model FINAL" xfId="196" xr:uid="{00000000-0005-0000-0000-00009A000000}"/>
    <cellStyle name="_Comma_Comparative Balance Sheets" xfId="197" xr:uid="{00000000-0005-0000-0000-00009B000000}"/>
    <cellStyle name="_Comma_CSC with WACC" xfId="198" xr:uid="{00000000-0005-0000-0000-00009C000000}"/>
    <cellStyle name="_Comma_DCF Analysis" xfId="199" xr:uid="{00000000-0005-0000-0000-00009D000000}"/>
    <cellStyle name="_Comma_Eagle Ridge Cash Flow 01-10-02_GS" xfId="200" xr:uid="{00000000-0005-0000-0000-00009E000000}"/>
    <cellStyle name="_Comma_Final Canadian Bank Comp (sent to IBD)FORM" xfId="201" xr:uid="{00000000-0005-0000-0000-00009F000000}"/>
    <cellStyle name="_Comma_Financial Comp to Mgmt Projections 02" xfId="202" xr:uid="{00000000-0005-0000-0000-0000A0000000}"/>
    <cellStyle name="_Comma_Financials" xfId="203" xr:uid="{00000000-0005-0000-0000-0000A1000000}"/>
    <cellStyle name="_Comma_Financials from OM" xfId="204" xr:uid="{00000000-0005-0000-0000-0000A2000000}"/>
    <cellStyle name="_Comma_Financials From OM and Audited Financials" xfId="205" xr:uid="{00000000-0005-0000-0000-0000A3000000}"/>
    <cellStyle name="_Comma_Football Field" xfId="206" xr:uid="{00000000-0005-0000-0000-0000A4000000}"/>
    <cellStyle name="_Comma_GS research model" xfId="207" xr:uid="{00000000-0005-0000-0000-0000A5000000}"/>
    <cellStyle name="_Comma_IBES_EPS_Estimates" xfId="208" xr:uid="{00000000-0005-0000-0000-0000A6000000}"/>
    <cellStyle name="_Comma_Initial Build" xfId="209" xr:uid="{00000000-0005-0000-0000-0000A7000000}"/>
    <cellStyle name="_Comma_Input" xfId="210" xr:uid="{00000000-0005-0000-0000-0000A8000000}"/>
    <cellStyle name="_Comma_LBO (Post IM)" xfId="211" xr:uid="{00000000-0005-0000-0000-0000A9000000}"/>
    <cellStyle name="_Comma_Master_Telecom_Equipment_CSCb" xfId="212" xr:uid="{00000000-0005-0000-0000-0000AA000000}"/>
    <cellStyle name="_Comma_Meadowsv3" xfId="213" xr:uid="{00000000-0005-0000-0000-0000AB000000}"/>
    <cellStyle name="_Comma_Merger Model - Exec" xfId="214" xr:uid="{00000000-0005-0000-0000-0000AC000000}"/>
    <cellStyle name="_Comma_merger plans" xfId="215" xr:uid="{00000000-0005-0000-0000-0000AD000000}"/>
    <cellStyle name="_Comma_MotLion Projections may" xfId="216" xr:uid="{00000000-0005-0000-0000-0000AE000000}"/>
    <cellStyle name="_Comma_Old Life CSC" xfId="217" xr:uid="{00000000-0005-0000-0000-0000AF000000}"/>
    <cellStyle name="_Comma_pace_merger plans" xfId="218" xr:uid="{00000000-0005-0000-0000-0000B0000000}"/>
    <cellStyle name="_Comma_Palm Model 10_05" xfId="219" xr:uid="{00000000-0005-0000-0000-0000B1000000}"/>
    <cellStyle name="_Comma_PNC_PF_2Q_update" xfId="220" xr:uid="{00000000-0005-0000-0000-0000B2000000}"/>
    <cellStyle name="_Comma_Potential Strategic Partners" xfId="221" xr:uid="{00000000-0005-0000-0000-0000B3000000}"/>
    <cellStyle name="_Comma_Prepaid_Lease_Model_for_AAT_04(1)" xfId="222" xr:uid="{00000000-0005-0000-0000-0000B4000000}"/>
    <cellStyle name="_Comma_promote model" xfId="223" xr:uid="{00000000-0005-0000-0000-0000B5000000}"/>
    <cellStyle name="_Comma_QVC LBO Model 2-12-03 v3" xfId="224" xr:uid="{00000000-0005-0000-0000-0000B6000000}"/>
    <cellStyle name="_Comma_RJB Long LBO LTM" xfId="225" xr:uid="{00000000-0005-0000-0000-0000B7000000}"/>
    <cellStyle name="_Comma_RJB Long LBO LTM_Columbia Entertainment Model FINAL" xfId="226" xr:uid="{00000000-0005-0000-0000-0000B8000000}"/>
    <cellStyle name="_Comma_Semperit AVP 14-Nov-2002" xfId="227" xr:uid="{00000000-0005-0000-0000-0000B9000000}"/>
    <cellStyle name="_Comma_Short_Form_LBO" xfId="228" xr:uid="{00000000-0005-0000-0000-0000BA000000}"/>
    <cellStyle name="_Comma_Spectrasite model 02" xfId="229" xr:uid="{00000000-0005-0000-0000-0000BB000000}"/>
    <cellStyle name="_Comma_Summary Valuation Analysis" xfId="230" xr:uid="{00000000-0005-0000-0000-0000BC000000}"/>
    <cellStyle name="_Comma_Synergies" xfId="231" xr:uid="{00000000-0005-0000-0000-0000BD000000}"/>
    <cellStyle name="_Comma_Troon Financials 8-1-02" xfId="232" xr:uid="{00000000-0005-0000-0000-0000BE000000}"/>
    <cellStyle name="_Comma_Troon_EBITDA" xfId="233" xr:uid="{00000000-0005-0000-0000-0000BF000000}"/>
    <cellStyle name="_Comma_Valuation Overview - June 2001" xfId="234" xr:uid="{00000000-0005-0000-0000-0000C0000000}"/>
    <cellStyle name="_Comma_Valuation_Troon dpak 8-5-02 v3" xfId="235" xr:uid="{00000000-0005-0000-0000-0000C1000000}"/>
    <cellStyle name="_Comma_Wienerberger AVP 2003-08-15" xfId="236" xr:uid="{00000000-0005-0000-0000-0000C2000000}"/>
    <cellStyle name="_Comma_Wienerberger Estimates" xfId="237" xr:uid="{00000000-0005-0000-0000-0000C3000000}"/>
    <cellStyle name="_x0013__Copy of After Tax Model - Canada 10-31-09 GE" xfId="238" xr:uid="{00000000-0005-0000-0000-0000C4000000}"/>
    <cellStyle name="_Currency" xfId="239" xr:uid="{00000000-0005-0000-0000-0000C5000000}"/>
    <cellStyle name="_Currency(GBP)" xfId="240" xr:uid="{00000000-0005-0000-0000-0000C6000000}"/>
    <cellStyle name="_Currency_01 Detailed Financial Model" xfId="241" xr:uid="{00000000-0005-0000-0000-0000C7000000}"/>
    <cellStyle name="_Currency_01 Fig Tech CSC 1Q03" xfId="242" xr:uid="{00000000-0005-0000-0000-0000C8000000}"/>
    <cellStyle name="_Currency_02 Financials" xfId="243" xr:uid="{00000000-0005-0000-0000-0000C9000000}"/>
    <cellStyle name="_Currency_02 Potential Partner Ability to Pay Analysis2" xfId="244" xr:uid="{00000000-0005-0000-0000-0000CA000000}"/>
    <cellStyle name="_Currency_04 Financials" xfId="245" xr:uid="{00000000-0005-0000-0000-0000CB000000}"/>
    <cellStyle name="_Currency_04 Subsidiary Overview" xfId="246" xr:uid="{00000000-0005-0000-0000-0000CC000000}"/>
    <cellStyle name="_Currency_08 Altar Model" xfId="247" xr:uid="{00000000-0005-0000-0000-0000CD000000}"/>
    <cellStyle name="_Currency_12 Akzo 2nd Round Model" xfId="248" xr:uid="{00000000-0005-0000-0000-0000CE000000}"/>
    <cellStyle name="_Currency_12 Merger Plans" xfId="249" xr:uid="{00000000-0005-0000-0000-0000CF000000}"/>
    <cellStyle name="_Currency_accretion dilution analysis" xfId="250" xr:uid="{00000000-0005-0000-0000-0000D0000000}"/>
    <cellStyle name="_Currency_Acquisition Ops 3" xfId="251" xr:uid="{00000000-0005-0000-0000-0000D1000000}"/>
    <cellStyle name="_Currency_ADLAC Capital Structure Model-v2" xfId="252" xr:uid="{00000000-0005-0000-0000-0000D2000000}"/>
    <cellStyle name="_Currency_AVP" xfId="253" xr:uid="{00000000-0005-0000-0000-0000D3000000}"/>
    <cellStyle name="_Currency_AVP - prev. 06 financials" xfId="254" xr:uid="{00000000-0005-0000-0000-0000D4000000}"/>
    <cellStyle name="_Currency_avp_Palm Model 10_05" xfId="255" xr:uid="{00000000-0005-0000-0000-0000D5000000}"/>
    <cellStyle name="_Currency_bank_csc_Q2_2001_c1" xfId="256" xr:uid="{00000000-0005-0000-0000-0000D6000000}"/>
    <cellStyle name="_Currency_Book1" xfId="257" xr:uid="{00000000-0005-0000-0000-0000D7000000}"/>
    <cellStyle name="_Currency_Book1_08 Altar Model" xfId="258" xr:uid="{00000000-0005-0000-0000-0000D8000000}"/>
    <cellStyle name="_Currency_Book1_1" xfId="259" xr:uid="{00000000-0005-0000-0000-0000D9000000}"/>
    <cellStyle name="_Currency_Book2" xfId="260" xr:uid="{00000000-0005-0000-0000-0000DA000000}"/>
    <cellStyle name="_Currency_Buyer List" xfId="261" xr:uid="{00000000-0005-0000-0000-0000DB000000}"/>
    <cellStyle name="_Currency_buyer_analysis" xfId="262" xr:uid="{00000000-0005-0000-0000-0000DC000000}"/>
    <cellStyle name="_Currency_Catherine Historical Financials ('94 - '06)" xfId="263" xr:uid="{00000000-0005-0000-0000-0000DD000000}"/>
    <cellStyle name="_Currency_CC Tracking Model 10-feb (nov results)" xfId="264" xr:uid="{00000000-0005-0000-0000-0000DE000000}"/>
    <cellStyle name="_Currency_CC Tracking Model 13-feb (dec results)" xfId="265" xr:uid="{00000000-0005-0000-0000-0000DF000000}"/>
    <cellStyle name="_Currency_Chart LBO model 07-24-03" xfId="266" xr:uid="{00000000-0005-0000-0000-0000E0000000}"/>
    <cellStyle name="_Currency_Columbia Entertainment Model FINAL" xfId="267" xr:uid="{00000000-0005-0000-0000-0000E1000000}"/>
    <cellStyle name="_Currency_com_ic_universe_6" xfId="268" xr:uid="{00000000-0005-0000-0000-0000E2000000}"/>
    <cellStyle name="_Currency_Comparative Balance Sheets" xfId="269" xr:uid="{00000000-0005-0000-0000-0000E3000000}"/>
    <cellStyle name="_Currency_CSC Update_Status of Companies_11_19" xfId="270" xr:uid="{00000000-0005-0000-0000-0000E4000000}"/>
    <cellStyle name="_Currency_CSC with WACC" xfId="271" xr:uid="{00000000-0005-0000-0000-0000E5000000}"/>
    <cellStyle name="_Currency_CSC_Palm_Sum_of_Parts_4_20_01" xfId="272" xr:uid="{00000000-0005-0000-0000-0000E6000000}"/>
    <cellStyle name="_Currency_CSC_Palm_Sum_of_Parts_5_23_01a" xfId="273" xr:uid="{00000000-0005-0000-0000-0000E7000000}"/>
    <cellStyle name="_Currency_DCF Analysis" xfId="274" xr:uid="{00000000-0005-0000-0000-0000E8000000}"/>
    <cellStyle name="_Currency_Detailed P&amp;L by Product by Region v2" xfId="275" xr:uid="{00000000-0005-0000-0000-0000E9000000}"/>
    <cellStyle name="_Currency_Eagle Ridge Cash Flow 01-10-02_GS" xfId="276" xr:uid="{00000000-0005-0000-0000-0000EA000000}"/>
    <cellStyle name="_Currency_Euston DCF" xfId="277" xr:uid="{00000000-0005-0000-0000-0000EB000000}"/>
    <cellStyle name="_Currency_Final Canadian Bank Comp (sent to IBD)FORM" xfId="278" xr:uid="{00000000-0005-0000-0000-0000EC000000}"/>
    <cellStyle name="_Currency_Financial Comp to Mgmt Projections 02" xfId="279" xr:uid="{00000000-0005-0000-0000-0000ED000000}"/>
    <cellStyle name="_Currency_Financials" xfId="280" xr:uid="{00000000-0005-0000-0000-0000EE000000}"/>
    <cellStyle name="_Currency_Financials from OM" xfId="281" xr:uid="{00000000-0005-0000-0000-0000EF000000}"/>
    <cellStyle name="_Currency_Financials From OM and Audited Financials" xfId="282" xr:uid="{00000000-0005-0000-0000-0000F0000000}"/>
    <cellStyle name="_Currency_Florida consensus estimates" xfId="283" xr:uid="{00000000-0005-0000-0000-0000F1000000}"/>
    <cellStyle name="_Currency_Football Field" xfId="284" xr:uid="{00000000-0005-0000-0000-0000F2000000}"/>
    <cellStyle name="_Currency_GS research model" xfId="285" xr:uid="{00000000-0005-0000-0000-0000F3000000}"/>
    <cellStyle name="_Currency_IBES_EPS_Estimates" xfId="286" xr:uid="{00000000-0005-0000-0000-0000F4000000}"/>
    <cellStyle name="_Currency_Indikatives Bewertungsniveau" xfId="287" xr:uid="{00000000-0005-0000-0000-0000F5000000}"/>
    <cellStyle name="_Currency_Initial Build" xfId="288" xr:uid="{00000000-0005-0000-0000-0000F6000000}"/>
    <cellStyle name="_Currency_LBO (Post IM)" xfId="289" xr:uid="{00000000-0005-0000-0000-0000F7000000}"/>
    <cellStyle name="_Currency_lbo_short_form" xfId="290" xr:uid="{00000000-0005-0000-0000-0000F8000000}"/>
    <cellStyle name="_Currency_Master_Telecom_Equipment_CSCb" xfId="291" xr:uid="{00000000-0005-0000-0000-0000F9000000}"/>
    <cellStyle name="_Currency_Meadowsv3" xfId="292" xr:uid="{00000000-0005-0000-0000-0000FA000000}"/>
    <cellStyle name="_Currency_Merger Model - Exec" xfId="293" xr:uid="{00000000-0005-0000-0000-0000FB000000}"/>
    <cellStyle name="_Currency_merger plans" xfId="294" xr:uid="{00000000-0005-0000-0000-0000FC000000}"/>
    <cellStyle name="_Currency_monet2.4_temp" xfId="295" xr:uid="{00000000-0005-0000-0000-0000FD000000}"/>
    <cellStyle name="_Currency_monet2.8" xfId="296" xr:uid="{00000000-0005-0000-0000-0000FE000000}"/>
    <cellStyle name="_Currency_MotLion Projections may" xfId="297" xr:uid="{00000000-0005-0000-0000-0000FF000000}"/>
    <cellStyle name="_Currency_Old Life CSC" xfId="298" xr:uid="{00000000-0005-0000-0000-000000010000}"/>
    <cellStyle name="_Currency_pace_merger plans" xfId="299" xr:uid="{00000000-0005-0000-0000-000001010000}"/>
    <cellStyle name="_Currency_Palm Model 10_05" xfId="300" xr:uid="{00000000-0005-0000-0000-000002010000}"/>
    <cellStyle name="_Currency_pdf file" xfId="301" xr:uid="{00000000-0005-0000-0000-000003010000}"/>
    <cellStyle name="_Currency_PNC_PF_2Q_update" xfId="302" xr:uid="{00000000-0005-0000-0000-000004010000}"/>
    <cellStyle name="_Currency_Potential Strategic Partners" xfId="303" xr:uid="{00000000-0005-0000-0000-000005010000}"/>
    <cellStyle name="_Currency_Prepaid_Lease_Model_for_AAT_04(1)" xfId="304" xr:uid="{00000000-0005-0000-0000-000006010000}"/>
    <cellStyle name="_Currency_promote model" xfId="305" xr:uid="{00000000-0005-0000-0000-000007010000}"/>
    <cellStyle name="_Currency_QVC LBO Model 2-12-03 v3" xfId="306" xr:uid="{00000000-0005-0000-0000-000008010000}"/>
    <cellStyle name="_Currency_Relative Contribution Analysis 04" xfId="307" xr:uid="{00000000-0005-0000-0000-000009010000}"/>
    <cellStyle name="_CurrencySpace" xfId="308" xr:uid="{00000000-0005-0000-0000-00000A010000}"/>
    <cellStyle name="_Data" xfId="309" xr:uid="{00000000-0005-0000-0000-00000B010000}"/>
    <cellStyle name="_Daten PCA 005" xfId="310" xr:uid="{00000000-0005-0000-0000-00000C010000}"/>
    <cellStyle name="_Daten PCA 005 PASO_FM 20070727_v2" xfId="311" xr:uid="{00000000-0005-0000-0000-00000D010000}"/>
    <cellStyle name="_x0013__Draw Cert - Schedules" xfId="312" xr:uid="{00000000-0005-0000-0000-00000E010000}"/>
    <cellStyle name="—_earnings" xfId="313" xr:uid="{00000000-0005-0000-0000-00000F010000}"/>
    <cellStyle name="—_EM_ChinaTelecom" xfId="314" xr:uid="{00000000-0005-0000-0000-000010010000}"/>
    <cellStyle name="—_EM_CMHK" xfId="315" xr:uid="{00000000-0005-0000-0000-000011010000}"/>
    <cellStyle name="—_EM_CMHK_consolidated" xfId="316" xr:uid="{00000000-0005-0000-0000-000012010000}"/>
    <cellStyle name="—_EM_CMHKconsolidatednew_WIP.xls Chart 1" xfId="317" xr:uid="{00000000-0005-0000-0000-000013010000}"/>
    <cellStyle name="—_EM_CMHKnew" xfId="318" xr:uid="{00000000-0005-0000-0000-000014010000}"/>
    <cellStyle name="—_EM_CU" xfId="319" xr:uid="{00000000-0005-0000-0000-000015010000}"/>
    <cellStyle name="—_EM_FETone" xfId="320" xr:uid="{00000000-0005-0000-0000-000016010000}"/>
    <cellStyle name="—_EM_FETone_new" xfId="321" xr:uid="{00000000-0005-0000-0000-000017010000}"/>
    <cellStyle name="—_EM_TCC_new" xfId="322" xr:uid="{00000000-0005-0000-0000-000018010000}"/>
    <cellStyle name="—_EM_UTStarcom_new" xfId="323" xr:uid="{00000000-0005-0000-0000-000019010000}"/>
    <cellStyle name="—_EM-Chunghwa" xfId="324" xr:uid="{00000000-0005-0000-0000-00001A010000}"/>
    <cellStyle name="—_EM-Chunghwa sense 060503" xfId="325" xr:uid="{00000000-0005-0000-0000-00001B010000}"/>
    <cellStyle name="—_EM-HTI" xfId="326" xr:uid="{00000000-0005-0000-0000-00001C010000}"/>
    <cellStyle name="—_EM-HTI_EM_ChinaTelecom" xfId="327" xr:uid="{00000000-0005-0000-0000-00001D010000}"/>
    <cellStyle name="—_EM-HTI_EM_FETone_new" xfId="328" xr:uid="{00000000-0005-0000-0000-00001E010000}"/>
    <cellStyle name="—_EM-HTI_EM_TCC_new" xfId="329" xr:uid="{00000000-0005-0000-0000-00001F010000}"/>
    <cellStyle name="—_EM-HTI_EM-Chunghwa" xfId="330" xr:uid="{00000000-0005-0000-0000-000020010000}"/>
    <cellStyle name="—_EM-KT" xfId="331" xr:uid="{00000000-0005-0000-0000-000021010000}"/>
    <cellStyle name="—_EM-MobileOne" xfId="332" xr:uid="{00000000-0005-0000-0000-000022010000}"/>
    <cellStyle name="—_EM-Optus" xfId="333" xr:uid="{00000000-0005-0000-0000-000023010000}"/>
    <cellStyle name="—_EM-PLDT" xfId="334" xr:uid="{00000000-0005-0000-0000-000024010000}"/>
    <cellStyle name="—_EM-SKTelecom_old" xfId="335" xr:uid="{00000000-0005-0000-0000-000025010000}"/>
    <cellStyle name="—_EM-SKTelecom_old_earnings" xfId="336" xr:uid="{00000000-0005-0000-0000-000026010000}"/>
    <cellStyle name="—_EM-SKTelecom_old_EM_ChinaTelecom" xfId="337" xr:uid="{00000000-0005-0000-0000-000027010000}"/>
    <cellStyle name="—_EM-SKTelecom_old_EM_CU" xfId="338" xr:uid="{00000000-0005-0000-0000-000028010000}"/>
    <cellStyle name="—_EM-SKTelecom_old_EM_FETone" xfId="339" xr:uid="{00000000-0005-0000-0000-000029010000}"/>
    <cellStyle name="—_EM-SKTelecom_old_EM_FETone_new" xfId="340" xr:uid="{00000000-0005-0000-0000-00002A010000}"/>
    <cellStyle name="—_EM-SKTelecom_old_EM_TCC_new" xfId="341" xr:uid="{00000000-0005-0000-0000-00002B010000}"/>
    <cellStyle name="—_EM-SKTelecom_old_EM-Chunghwa" xfId="342" xr:uid="{00000000-0005-0000-0000-00002C010000}"/>
    <cellStyle name="—_EM-SKTelecom_old_EM-Chunghwa sense 060503" xfId="343" xr:uid="{00000000-0005-0000-0000-00002D010000}"/>
    <cellStyle name="—_EM-SKTelecom_old_EM-HTI" xfId="344" xr:uid="{00000000-0005-0000-0000-00002E010000}"/>
    <cellStyle name="—_EM-SKTelecom_old_EM-HTI_EM_ChinaTelecom" xfId="345" xr:uid="{00000000-0005-0000-0000-00002F010000}"/>
    <cellStyle name="—_EM-SKTelecom_old_EM-HTI_EM_FETone_new" xfId="346" xr:uid="{00000000-0005-0000-0000-000030010000}"/>
    <cellStyle name="—_EM-SKTelecom_old_EM-HTI_EM_TCC_new" xfId="347" xr:uid="{00000000-0005-0000-0000-000031010000}"/>
    <cellStyle name="—_EM-SKTelecom_old_EM-HTI_EM-Chunghwa" xfId="348" xr:uid="{00000000-0005-0000-0000-000032010000}"/>
    <cellStyle name="—_EM-SKTelecom_old_Revenue" xfId="349" xr:uid="{00000000-0005-0000-0000-000033010000}"/>
    <cellStyle name="_Euro" xfId="350" xr:uid="{00000000-0005-0000-0000-000034010000}"/>
    <cellStyle name="_Fin" xfId="351" xr:uid="{00000000-0005-0000-0000-000035010000}"/>
    <cellStyle name="_x0013__Financial Model - 13th Road" xfId="352" xr:uid="{00000000-0005-0000-0000-000036010000}"/>
    <cellStyle name="_x0013__Financial Model - 13th Road (DRAFT)_v1" xfId="353" xr:uid="{00000000-0005-0000-0000-000037010000}"/>
    <cellStyle name="_x0013__Financial Model - 13th Road (DRAFT)_v4" xfId="354" xr:uid="{00000000-0005-0000-0000-000038010000}"/>
    <cellStyle name="_x0013__Financial Model - Erie Ridge(DRAFT)_v1" xfId="355" xr:uid="{00000000-0005-0000-0000-000039010000}"/>
    <cellStyle name="_x0013__Financial Model - Ryersey(DRAFT)" xfId="356" xr:uid="{00000000-0005-0000-0000-00003A010000}"/>
    <cellStyle name="_x0013__Financial Model First Light III (DRAFT)_v1" xfId="357" xr:uid="{00000000-0005-0000-0000-00003B010000}"/>
    <cellStyle name="_x0013__Financial Model First Light III (DRAFT2)" xfId="358" xr:uid="{00000000-0005-0000-0000-00003C010000}"/>
    <cellStyle name="_Financial Model_06.04.2006_v1" xfId="359" xr:uid="{00000000-0005-0000-0000-00003D010000}"/>
    <cellStyle name="_x0013__Global Assumptions" xfId="360" xr:uid="{00000000-0005-0000-0000-00003E010000}"/>
    <cellStyle name="—_GS Assumptions-F" xfId="361" xr:uid="{00000000-0005-0000-0000-00003F010000}"/>
    <cellStyle name="—_GS Assumptions-F_earnings" xfId="362" xr:uid="{00000000-0005-0000-0000-000040010000}"/>
    <cellStyle name="—_GS Assumptions-F_EM_FETone_new" xfId="363" xr:uid="{00000000-0005-0000-0000-000041010000}"/>
    <cellStyle name="—_GS Assumptions-F_EM_TCC_new" xfId="364" xr:uid="{00000000-0005-0000-0000-000042010000}"/>
    <cellStyle name="—_GS Assumptions-F_EM-Optus" xfId="365" xr:uid="{00000000-0005-0000-0000-000043010000}"/>
    <cellStyle name="—_GS_Balance" xfId="366" xr:uid="{00000000-0005-0000-0000-000044010000}"/>
    <cellStyle name="—_GS_Balance_earnings" xfId="367" xr:uid="{00000000-0005-0000-0000-000045010000}"/>
    <cellStyle name="—_GS_Balance_EM_FETone_new" xfId="368" xr:uid="{00000000-0005-0000-0000-000046010000}"/>
    <cellStyle name="—_GS_Balance_EM_TCC_new" xfId="369" xr:uid="{00000000-0005-0000-0000-000047010000}"/>
    <cellStyle name="—_GS_Balance_EM-Optus" xfId="370" xr:uid="{00000000-0005-0000-0000-000048010000}"/>
    <cellStyle name="—_GS_Cash " xfId="371" xr:uid="{00000000-0005-0000-0000-000049010000}"/>
    <cellStyle name="—_GS_Cash  (2)" xfId="372" xr:uid="{00000000-0005-0000-0000-00004A010000}"/>
    <cellStyle name="—_GS_Cash  (2)_earnings" xfId="373" xr:uid="{00000000-0005-0000-0000-00004B010000}"/>
    <cellStyle name="—_GS_Cash  (2)_EM_FETone_new" xfId="374" xr:uid="{00000000-0005-0000-0000-00004C010000}"/>
    <cellStyle name="—_GS_Cash  (2)_EM_TCC_new" xfId="375" xr:uid="{00000000-0005-0000-0000-00004D010000}"/>
    <cellStyle name="—_GS_Cash  (2)_EM-Optus" xfId="376" xr:uid="{00000000-0005-0000-0000-00004E010000}"/>
    <cellStyle name="—_GS_Cash _earnings" xfId="377" xr:uid="{00000000-0005-0000-0000-00004F010000}"/>
    <cellStyle name="—_GS_Cash _EM_FETone_new" xfId="378" xr:uid="{00000000-0005-0000-0000-000050010000}"/>
    <cellStyle name="—_GS_Cash _EM_TCC_new" xfId="379" xr:uid="{00000000-0005-0000-0000-000051010000}"/>
    <cellStyle name="—_GS_Cash _EM-Optus" xfId="380" xr:uid="{00000000-0005-0000-0000-000052010000}"/>
    <cellStyle name="—_GS_DCF" xfId="381" xr:uid="{00000000-0005-0000-0000-000053010000}"/>
    <cellStyle name="—_GS_DCF_earnings" xfId="382" xr:uid="{00000000-0005-0000-0000-000054010000}"/>
    <cellStyle name="—_GS_DCF_EM_FETone_new" xfId="383" xr:uid="{00000000-0005-0000-0000-000055010000}"/>
    <cellStyle name="—_GS_DCF_EM_TCC_new" xfId="384" xr:uid="{00000000-0005-0000-0000-000056010000}"/>
    <cellStyle name="—_GS_DCF_EM-Optus" xfId="385" xr:uid="{00000000-0005-0000-0000-000057010000}"/>
    <cellStyle name="—_GS_PNL" xfId="386" xr:uid="{00000000-0005-0000-0000-000058010000}"/>
    <cellStyle name="—_GS_PNL_earnings" xfId="387" xr:uid="{00000000-0005-0000-0000-000059010000}"/>
    <cellStyle name="—_GS_PNL_EM_FETone_new" xfId="388" xr:uid="{00000000-0005-0000-0000-00005A010000}"/>
    <cellStyle name="—_GS_PNL_EM_TCC_new" xfId="389" xr:uid="{00000000-0005-0000-0000-00005B010000}"/>
    <cellStyle name="—_GS_PNL_EM-Optus" xfId="390" xr:uid="{00000000-0005-0000-0000-00005C010000}"/>
    <cellStyle name="_Heading" xfId="391" xr:uid="{00000000-0005-0000-0000-00005D010000}"/>
    <cellStyle name="_Highlight" xfId="392" xr:uid="{00000000-0005-0000-0000-00005E010000}"/>
    <cellStyle name="—_I&amp;O Report Tables" xfId="393" xr:uid="{00000000-0005-0000-0000-00005F010000}"/>
    <cellStyle name="—_I&amp;O Report Tables_candicetables" xfId="394" xr:uid="{00000000-0005-0000-0000-000060010000}"/>
    <cellStyle name="—_I&amp;O Report Tables_candicetables_earnings" xfId="395" xr:uid="{00000000-0005-0000-0000-000061010000}"/>
    <cellStyle name="—_I&amp;O Report Tables_candicetables_EM_FETone_new" xfId="396" xr:uid="{00000000-0005-0000-0000-000062010000}"/>
    <cellStyle name="—_I&amp;O Report Tables_candicetables_EM_TCC_new" xfId="397" xr:uid="{00000000-0005-0000-0000-000063010000}"/>
    <cellStyle name="—_I&amp;O Report Tables_earnings" xfId="398" xr:uid="{00000000-0005-0000-0000-000064010000}"/>
    <cellStyle name="—_I&amp;O Report Tables_EM_FETone_new" xfId="399" xr:uid="{00000000-0005-0000-0000-000065010000}"/>
    <cellStyle name="—_I&amp;O Report Tables_EM_TCC_new" xfId="400" xr:uid="{00000000-0005-0000-0000-000066010000}"/>
    <cellStyle name="_IncExp Comps" xfId="401" xr:uid="{00000000-0005-0000-0000-000067010000}"/>
    <cellStyle name="_LiquiRechPCA00x" xfId="402" xr:uid="{00000000-0005-0000-0000-000068010000}"/>
    <cellStyle name="_Multiple" xfId="403" xr:uid="{00000000-0005-0000-0000-000069010000}"/>
    <cellStyle name="_MultipleSpace" xfId="404" xr:uid="{00000000-0005-0000-0000-00006A010000}"/>
    <cellStyle name="_NewEng" xfId="405" xr:uid="{00000000-0005-0000-0000-00006B010000}"/>
    <cellStyle name="_x0013__NordLB-Construction" xfId="406" xr:uid="{00000000-0005-0000-0000-00006C010000}"/>
    <cellStyle name="_PCA Earnings Paso v2" xfId="407" xr:uid="{00000000-0005-0000-0000-00006D010000}"/>
    <cellStyle name="_POD Flow of Funds_v1" xfId="408" xr:uid="{00000000-0005-0000-0000-00006E010000}"/>
    <cellStyle name="—_report1198tables" xfId="409" xr:uid="{00000000-0005-0000-0000-00006F010000}"/>
    <cellStyle name="—_report1198tables_anne" xfId="410" xr:uid="{00000000-0005-0000-0000-000070010000}"/>
    <cellStyle name="—_report1198tables_anne_earnings" xfId="411" xr:uid="{00000000-0005-0000-0000-000071010000}"/>
    <cellStyle name="—_report1198tables_anne_EM_FETone_new" xfId="412" xr:uid="{00000000-0005-0000-0000-000072010000}"/>
    <cellStyle name="—_report1198tables_anne_EM_TCC_new" xfId="413" xr:uid="{00000000-0005-0000-0000-000073010000}"/>
    <cellStyle name="—_report1198tables_earnings" xfId="414" xr:uid="{00000000-0005-0000-0000-000074010000}"/>
    <cellStyle name="—_report1198tables_EM_FETone_new" xfId="415" xr:uid="{00000000-0005-0000-0000-000075010000}"/>
    <cellStyle name="—_report1198tables_EM_TCC_new" xfId="416" xr:uid="{00000000-0005-0000-0000-000076010000}"/>
    <cellStyle name="—_report1198tables_tables_99" xfId="417" xr:uid="{00000000-0005-0000-0000-000077010000}"/>
    <cellStyle name="—_report1198tables_tables_99_earnings" xfId="418" xr:uid="{00000000-0005-0000-0000-000078010000}"/>
    <cellStyle name="—_report1198tables_tables_99_EM_FETone_new" xfId="419" xr:uid="{00000000-0005-0000-0000-000079010000}"/>
    <cellStyle name="—_report1198tables_tables_99_EM_TCC_new" xfId="420" xr:uid="{00000000-0005-0000-0000-00007A010000}"/>
    <cellStyle name="_RES" xfId="421" xr:uid="{00000000-0005-0000-0000-00007B010000}"/>
    <cellStyle name="—_Revenue" xfId="422" xr:uid="{00000000-0005-0000-0000-00007C010000}"/>
    <cellStyle name="—_Revenues" xfId="423" xr:uid="{00000000-0005-0000-0000-00007D010000}"/>
    <cellStyle name="—_RSA" xfId="424" xr:uid="{00000000-0005-0000-0000-00007E010000}"/>
    <cellStyle name="—_RSA_earnings" xfId="425" xr:uid="{00000000-0005-0000-0000-00007F010000}"/>
    <cellStyle name="—_RSA_EM_FETone_new" xfId="426" xr:uid="{00000000-0005-0000-0000-000080010000}"/>
    <cellStyle name="—_RSA_EM_TCC_new" xfId="427" xr:uid="{00000000-0005-0000-0000-000081010000}"/>
    <cellStyle name="_x0013__SSM2_v11_NordLB_v2" xfId="428" xr:uid="{00000000-0005-0000-0000-000082010000}"/>
    <cellStyle name="—_ST 1H03 results handout" xfId="429" xr:uid="{00000000-0005-0000-0000-000083010000}"/>
    <cellStyle name="_SubHeading" xfId="430" xr:uid="{00000000-0005-0000-0000-000084010000}"/>
    <cellStyle name="_x0013__Summary Sheet" xfId="431" xr:uid="{00000000-0005-0000-0000-000085010000}"/>
    <cellStyle name="_Synd-fees model calc_v1" xfId="432" xr:uid="{00000000-0005-0000-0000-000086010000}"/>
    <cellStyle name="_Table" xfId="433" xr:uid="{00000000-0005-0000-0000-000087010000}"/>
    <cellStyle name="_TableHead" xfId="434" xr:uid="{00000000-0005-0000-0000-000088010000}"/>
    <cellStyle name="_TableRowHead" xfId="435" xr:uid="{00000000-0005-0000-0000-000089010000}"/>
    <cellStyle name="_TableSuperHead" xfId="436" xr:uid="{00000000-0005-0000-0000-00008A010000}"/>
    <cellStyle name="_Unicom-Model-FINAL" xfId="437" xr:uid="{00000000-0005-0000-0000-00008B010000}"/>
    <cellStyle name="_XT7" xfId="438" xr:uid="{00000000-0005-0000-0000-00008C010000}"/>
    <cellStyle name="£" xfId="439" xr:uid="{00000000-0005-0000-0000-00008D010000}"/>
    <cellStyle name="£ 10" xfId="440" xr:uid="{00000000-0005-0000-0000-00008E010000}"/>
    <cellStyle name="£ 11" xfId="441" xr:uid="{00000000-0005-0000-0000-00008F010000}"/>
    <cellStyle name="£ 12" xfId="442" xr:uid="{00000000-0005-0000-0000-000090010000}"/>
    <cellStyle name="£ 2" xfId="443" xr:uid="{00000000-0005-0000-0000-000091010000}"/>
    <cellStyle name="£ 3" xfId="444" xr:uid="{00000000-0005-0000-0000-000092010000}"/>
    <cellStyle name="£ 4" xfId="445" xr:uid="{00000000-0005-0000-0000-000093010000}"/>
    <cellStyle name="£ 5" xfId="446" xr:uid="{00000000-0005-0000-0000-000094010000}"/>
    <cellStyle name="£ 6" xfId="447" xr:uid="{00000000-0005-0000-0000-000095010000}"/>
    <cellStyle name="£ 7" xfId="448" xr:uid="{00000000-0005-0000-0000-000096010000}"/>
    <cellStyle name="£ 8" xfId="449" xr:uid="{00000000-0005-0000-0000-000097010000}"/>
    <cellStyle name="£ 9" xfId="450" xr:uid="{00000000-0005-0000-0000-000098010000}"/>
    <cellStyle name="£ BP" xfId="451" xr:uid="{00000000-0005-0000-0000-000099010000}"/>
    <cellStyle name="£_Hotel (Horwath) for MTL.1" xfId="452" xr:uid="{00000000-0005-0000-0000-00009A010000}"/>
    <cellStyle name="£_Hotel (Horwath) for MTL.1 2" xfId="453" xr:uid="{00000000-0005-0000-0000-00009B010000}"/>
    <cellStyle name="£_Montreal market Mix" xfId="454" xr:uid="{00000000-0005-0000-0000-00009C010000}"/>
    <cellStyle name="£_Montreal market Mix 10" xfId="455" xr:uid="{00000000-0005-0000-0000-00009D010000}"/>
    <cellStyle name="£_Montreal market Mix 11" xfId="456" xr:uid="{00000000-0005-0000-0000-00009E010000}"/>
    <cellStyle name="£_Montreal market Mix 12" xfId="457" xr:uid="{00000000-0005-0000-0000-00009F010000}"/>
    <cellStyle name="£_Montreal market Mix 2" xfId="458" xr:uid="{00000000-0005-0000-0000-0000A0010000}"/>
    <cellStyle name="£_Montreal market Mix 3" xfId="459" xr:uid="{00000000-0005-0000-0000-0000A1010000}"/>
    <cellStyle name="£_Montreal market Mix 4" xfId="460" xr:uid="{00000000-0005-0000-0000-0000A2010000}"/>
    <cellStyle name="£_Montreal market Mix 5" xfId="461" xr:uid="{00000000-0005-0000-0000-0000A3010000}"/>
    <cellStyle name="£_Montreal market Mix 6" xfId="462" xr:uid="{00000000-0005-0000-0000-0000A4010000}"/>
    <cellStyle name="£_Montreal market Mix 7" xfId="463" xr:uid="{00000000-0005-0000-0000-0000A5010000}"/>
    <cellStyle name="£_Montreal market Mix 8" xfId="464" xr:uid="{00000000-0005-0000-0000-0000A6010000}"/>
    <cellStyle name="£_Montreal market Mix 9" xfId="465" xr:uid="{00000000-0005-0000-0000-0000A7010000}"/>
    <cellStyle name="£_Spa model Dec. 18" xfId="466" xr:uid="{00000000-0005-0000-0000-0000A8010000}"/>
    <cellStyle name="£_Spa model Dec. 18 2" xfId="467" xr:uid="{00000000-0005-0000-0000-0000A9010000}"/>
    <cellStyle name="¥ JY" xfId="468" xr:uid="{00000000-0005-0000-0000-0000AA010000}"/>
    <cellStyle name="=C:\WINNT35\SYSTEM32\COMMAND.COM" xfId="469" xr:uid="{00000000-0005-0000-0000-0000AB010000}"/>
    <cellStyle name="§Q\?1@" xfId="470" xr:uid="{00000000-0005-0000-0000-0000AC010000}"/>
    <cellStyle name="•W_GE 3 MINIMUM" xfId="471" xr:uid="{00000000-0005-0000-0000-0000AD010000}"/>
    <cellStyle name="0" xfId="472" xr:uid="{00000000-0005-0000-0000-0000AE010000}"/>
    <cellStyle name="0 2" xfId="473" xr:uid="{00000000-0005-0000-0000-0000AF010000}"/>
    <cellStyle name="0%" xfId="474" xr:uid="{00000000-0005-0000-0000-0000B0010000}"/>
    <cellStyle name="0.0" xfId="475" xr:uid="{00000000-0005-0000-0000-0000B1010000}"/>
    <cellStyle name="0.0%" xfId="476" xr:uid="{00000000-0005-0000-0000-0000B2010000}"/>
    <cellStyle name="0.00%" xfId="477" xr:uid="{00000000-0005-0000-0000-0000B3010000}"/>
    <cellStyle name="0.00% 2" xfId="478" xr:uid="{00000000-0005-0000-0000-0000B4010000}"/>
    <cellStyle name="0.00%_hardcode" xfId="479" xr:uid="{00000000-0005-0000-0000-0000B5010000}"/>
    <cellStyle name="0_hardcode" xfId="480" xr:uid="{00000000-0005-0000-0000-0000B6010000}"/>
    <cellStyle name="0_hardcode_input" xfId="481" xr:uid="{00000000-0005-0000-0000-0000B7010000}"/>
    <cellStyle name="04_Table text" xfId="482" xr:uid="{00000000-0005-0000-0000-0000B8010000}"/>
    <cellStyle name="05_table figs 2 dec" xfId="483" xr:uid="{00000000-0005-0000-0000-0000B9010000}"/>
    <cellStyle name="1 Decimal" xfId="484" xr:uid="{00000000-0005-0000-0000-0000BA010000}"/>
    <cellStyle name="1,000" xfId="485" xr:uid="{00000000-0005-0000-0000-0000BB010000}"/>
    <cellStyle name="1,000x" xfId="486" xr:uid="{00000000-0005-0000-0000-0000BC010000}"/>
    <cellStyle name="¹éºÐÀ²_±âÅ¸" xfId="487" xr:uid="{00000000-0005-0000-0000-0000BD010000}"/>
    <cellStyle name="2 Decimal Places" xfId="488" xr:uid="{00000000-0005-0000-0000-0000BE010000}"/>
    <cellStyle name="2 Decimals" xfId="489" xr:uid="{00000000-0005-0000-0000-0000BF010000}"/>
    <cellStyle name="20% - Accent1 10" xfId="490" xr:uid="{00000000-0005-0000-0000-0000C0010000}"/>
    <cellStyle name="20% - Accent1 10 2" xfId="491" xr:uid="{00000000-0005-0000-0000-0000C1010000}"/>
    <cellStyle name="20% - Accent1 11" xfId="492" xr:uid="{00000000-0005-0000-0000-0000C2010000}"/>
    <cellStyle name="20% - Accent1 11 2" xfId="493" xr:uid="{00000000-0005-0000-0000-0000C3010000}"/>
    <cellStyle name="20% - Accent1 12" xfId="494" xr:uid="{00000000-0005-0000-0000-0000C4010000}"/>
    <cellStyle name="20% - Accent1 13" xfId="495" xr:uid="{00000000-0005-0000-0000-0000C5010000}"/>
    <cellStyle name="20% - Accent1 2" xfId="496" xr:uid="{00000000-0005-0000-0000-0000C6010000}"/>
    <cellStyle name="20% - Accent1 2 2" xfId="497" xr:uid="{00000000-0005-0000-0000-0000C7010000}"/>
    <cellStyle name="20% - Accent1 2 2 2" xfId="498" xr:uid="{00000000-0005-0000-0000-0000C8010000}"/>
    <cellStyle name="20% - Accent1 2 3" xfId="499" xr:uid="{00000000-0005-0000-0000-0000C9010000}"/>
    <cellStyle name="20% - Accent1 2 3 2" xfId="500" xr:uid="{00000000-0005-0000-0000-0000CA010000}"/>
    <cellStyle name="20% - Accent1 2 4" xfId="501" xr:uid="{00000000-0005-0000-0000-0000CB010000}"/>
    <cellStyle name="20% - Accent1 2 5" xfId="502" xr:uid="{00000000-0005-0000-0000-0000CC010000}"/>
    <cellStyle name="20% - Accent1 3" xfId="503" xr:uid="{00000000-0005-0000-0000-0000CD010000}"/>
    <cellStyle name="20% - Accent1 3 2" xfId="504" xr:uid="{00000000-0005-0000-0000-0000CE010000}"/>
    <cellStyle name="20% - Accent1 4" xfId="505" xr:uid="{00000000-0005-0000-0000-0000CF010000}"/>
    <cellStyle name="20% - Accent1 4 2" xfId="506" xr:uid="{00000000-0005-0000-0000-0000D0010000}"/>
    <cellStyle name="20% - Accent1 5" xfId="507" xr:uid="{00000000-0005-0000-0000-0000D1010000}"/>
    <cellStyle name="20% - Accent1 5 2" xfId="508" xr:uid="{00000000-0005-0000-0000-0000D2010000}"/>
    <cellStyle name="20% - Accent1 6" xfId="509" xr:uid="{00000000-0005-0000-0000-0000D3010000}"/>
    <cellStyle name="20% - Accent1 6 2" xfId="510" xr:uid="{00000000-0005-0000-0000-0000D4010000}"/>
    <cellStyle name="20% - Accent1 7" xfId="511" xr:uid="{00000000-0005-0000-0000-0000D5010000}"/>
    <cellStyle name="20% - Accent1 7 2" xfId="512" xr:uid="{00000000-0005-0000-0000-0000D6010000}"/>
    <cellStyle name="20% - Accent1 8" xfId="513" xr:uid="{00000000-0005-0000-0000-0000D7010000}"/>
    <cellStyle name="20% - Accent1 8 2" xfId="514" xr:uid="{00000000-0005-0000-0000-0000D8010000}"/>
    <cellStyle name="20% - Accent1 9" xfId="515" xr:uid="{00000000-0005-0000-0000-0000D9010000}"/>
    <cellStyle name="20% - Accent1 9 2" xfId="516" xr:uid="{00000000-0005-0000-0000-0000DA010000}"/>
    <cellStyle name="20% - Accent2 10" xfId="517" xr:uid="{00000000-0005-0000-0000-0000DB010000}"/>
    <cellStyle name="20% - Accent2 10 2" xfId="518" xr:uid="{00000000-0005-0000-0000-0000DC010000}"/>
    <cellStyle name="20% - Accent2 11" xfId="519" xr:uid="{00000000-0005-0000-0000-0000DD010000}"/>
    <cellStyle name="20% - Accent2 11 2" xfId="520" xr:uid="{00000000-0005-0000-0000-0000DE010000}"/>
    <cellStyle name="20% - Accent2 12" xfId="521" xr:uid="{00000000-0005-0000-0000-0000DF010000}"/>
    <cellStyle name="20% - Accent2 13" xfId="522" xr:uid="{00000000-0005-0000-0000-0000E0010000}"/>
    <cellStyle name="20% - Accent2 2" xfId="523" xr:uid="{00000000-0005-0000-0000-0000E1010000}"/>
    <cellStyle name="20% - Accent2 2 2" xfId="524" xr:uid="{00000000-0005-0000-0000-0000E2010000}"/>
    <cellStyle name="20% - Accent2 2 2 2" xfId="525" xr:uid="{00000000-0005-0000-0000-0000E3010000}"/>
    <cellStyle name="20% - Accent2 2 3" xfId="526" xr:uid="{00000000-0005-0000-0000-0000E4010000}"/>
    <cellStyle name="20% - Accent2 2 3 2" xfId="527" xr:uid="{00000000-0005-0000-0000-0000E5010000}"/>
    <cellStyle name="20% - Accent2 2 4" xfId="528" xr:uid="{00000000-0005-0000-0000-0000E6010000}"/>
    <cellStyle name="20% - Accent2 2 5" xfId="529" xr:uid="{00000000-0005-0000-0000-0000E7010000}"/>
    <cellStyle name="20% - Accent2 3" xfId="530" xr:uid="{00000000-0005-0000-0000-0000E8010000}"/>
    <cellStyle name="20% - Accent2 3 2" xfId="531" xr:uid="{00000000-0005-0000-0000-0000E9010000}"/>
    <cellStyle name="20% - Accent2 4" xfId="532" xr:uid="{00000000-0005-0000-0000-0000EA010000}"/>
    <cellStyle name="20% - Accent2 4 2" xfId="533" xr:uid="{00000000-0005-0000-0000-0000EB010000}"/>
    <cellStyle name="20% - Accent2 5" xfId="534" xr:uid="{00000000-0005-0000-0000-0000EC010000}"/>
    <cellStyle name="20% - Accent2 5 2" xfId="535" xr:uid="{00000000-0005-0000-0000-0000ED010000}"/>
    <cellStyle name="20% - Accent2 6" xfId="536" xr:uid="{00000000-0005-0000-0000-0000EE010000}"/>
    <cellStyle name="20% - Accent2 6 2" xfId="537" xr:uid="{00000000-0005-0000-0000-0000EF010000}"/>
    <cellStyle name="20% - Accent2 7" xfId="538" xr:uid="{00000000-0005-0000-0000-0000F0010000}"/>
    <cellStyle name="20% - Accent2 7 2" xfId="539" xr:uid="{00000000-0005-0000-0000-0000F1010000}"/>
    <cellStyle name="20% - Accent2 8" xfId="540" xr:uid="{00000000-0005-0000-0000-0000F2010000}"/>
    <cellStyle name="20% - Accent2 8 2" xfId="541" xr:uid="{00000000-0005-0000-0000-0000F3010000}"/>
    <cellStyle name="20% - Accent2 9" xfId="542" xr:uid="{00000000-0005-0000-0000-0000F4010000}"/>
    <cellStyle name="20% - Accent2 9 2" xfId="543" xr:uid="{00000000-0005-0000-0000-0000F5010000}"/>
    <cellStyle name="20% - Accent3 10" xfId="544" xr:uid="{00000000-0005-0000-0000-0000F6010000}"/>
    <cellStyle name="20% - Accent3 10 2" xfId="545" xr:uid="{00000000-0005-0000-0000-0000F7010000}"/>
    <cellStyle name="20% - Accent3 11" xfId="546" xr:uid="{00000000-0005-0000-0000-0000F8010000}"/>
    <cellStyle name="20% - Accent3 11 2" xfId="547" xr:uid="{00000000-0005-0000-0000-0000F9010000}"/>
    <cellStyle name="20% - Accent3 12" xfId="548" xr:uid="{00000000-0005-0000-0000-0000FA010000}"/>
    <cellStyle name="20% - Accent3 13" xfId="549" xr:uid="{00000000-0005-0000-0000-0000FB010000}"/>
    <cellStyle name="20% - Accent3 2" xfId="550" xr:uid="{00000000-0005-0000-0000-0000FC010000}"/>
    <cellStyle name="20% - Accent3 2 2" xfId="551" xr:uid="{00000000-0005-0000-0000-0000FD010000}"/>
    <cellStyle name="20% - Accent3 2 2 2" xfId="552" xr:uid="{00000000-0005-0000-0000-0000FE010000}"/>
    <cellStyle name="20% - Accent3 2 3" xfId="553" xr:uid="{00000000-0005-0000-0000-0000FF010000}"/>
    <cellStyle name="20% - Accent3 2 3 2" xfId="554" xr:uid="{00000000-0005-0000-0000-000000020000}"/>
    <cellStyle name="20% - Accent3 2 4" xfId="555" xr:uid="{00000000-0005-0000-0000-000001020000}"/>
    <cellStyle name="20% - Accent3 2 5" xfId="556" xr:uid="{00000000-0005-0000-0000-000002020000}"/>
    <cellStyle name="20% - Accent3 3" xfId="557" xr:uid="{00000000-0005-0000-0000-000003020000}"/>
    <cellStyle name="20% - Accent3 3 2" xfId="558" xr:uid="{00000000-0005-0000-0000-000004020000}"/>
    <cellStyle name="20% - Accent3 4" xfId="559" xr:uid="{00000000-0005-0000-0000-000005020000}"/>
    <cellStyle name="20% - Accent3 4 2" xfId="560" xr:uid="{00000000-0005-0000-0000-000006020000}"/>
    <cellStyle name="20% - Accent3 5" xfId="561" xr:uid="{00000000-0005-0000-0000-000007020000}"/>
    <cellStyle name="20% - Accent3 5 2" xfId="562" xr:uid="{00000000-0005-0000-0000-000008020000}"/>
    <cellStyle name="20% - Accent3 6" xfId="563" xr:uid="{00000000-0005-0000-0000-000009020000}"/>
    <cellStyle name="20% - Accent3 6 2" xfId="564" xr:uid="{00000000-0005-0000-0000-00000A020000}"/>
    <cellStyle name="20% - Accent3 7" xfId="565" xr:uid="{00000000-0005-0000-0000-00000B020000}"/>
    <cellStyle name="20% - Accent3 7 2" xfId="566" xr:uid="{00000000-0005-0000-0000-00000C020000}"/>
    <cellStyle name="20% - Accent3 8" xfId="567" xr:uid="{00000000-0005-0000-0000-00000D020000}"/>
    <cellStyle name="20% - Accent3 8 2" xfId="568" xr:uid="{00000000-0005-0000-0000-00000E020000}"/>
    <cellStyle name="20% - Accent3 9" xfId="569" xr:uid="{00000000-0005-0000-0000-00000F020000}"/>
    <cellStyle name="20% - Accent3 9 2" xfId="570" xr:uid="{00000000-0005-0000-0000-000010020000}"/>
    <cellStyle name="20% - Accent4 10" xfId="571" xr:uid="{00000000-0005-0000-0000-000011020000}"/>
    <cellStyle name="20% - Accent4 10 2" xfId="572" xr:uid="{00000000-0005-0000-0000-000012020000}"/>
    <cellStyle name="20% - Accent4 11" xfId="573" xr:uid="{00000000-0005-0000-0000-000013020000}"/>
    <cellStyle name="20% - Accent4 11 2" xfId="574" xr:uid="{00000000-0005-0000-0000-000014020000}"/>
    <cellStyle name="20% - Accent4 12" xfId="575" xr:uid="{00000000-0005-0000-0000-000015020000}"/>
    <cellStyle name="20% - Accent4 13" xfId="576" xr:uid="{00000000-0005-0000-0000-000016020000}"/>
    <cellStyle name="20% - Accent4 2" xfId="577" xr:uid="{00000000-0005-0000-0000-000017020000}"/>
    <cellStyle name="20% - Accent4 2 2" xfId="578" xr:uid="{00000000-0005-0000-0000-000018020000}"/>
    <cellStyle name="20% - Accent4 2 2 2" xfId="579" xr:uid="{00000000-0005-0000-0000-000019020000}"/>
    <cellStyle name="20% - Accent4 2 3" xfId="580" xr:uid="{00000000-0005-0000-0000-00001A020000}"/>
    <cellStyle name="20% - Accent4 2 3 2" xfId="581" xr:uid="{00000000-0005-0000-0000-00001B020000}"/>
    <cellStyle name="20% - Accent4 2 4" xfId="582" xr:uid="{00000000-0005-0000-0000-00001C020000}"/>
    <cellStyle name="20% - Accent4 2 5" xfId="583" xr:uid="{00000000-0005-0000-0000-00001D020000}"/>
    <cellStyle name="20% - Accent4 3" xfId="584" xr:uid="{00000000-0005-0000-0000-00001E020000}"/>
    <cellStyle name="20% - Accent4 3 2" xfId="585" xr:uid="{00000000-0005-0000-0000-00001F020000}"/>
    <cellStyle name="20% - Accent4 4" xfId="586" xr:uid="{00000000-0005-0000-0000-000020020000}"/>
    <cellStyle name="20% - Accent4 4 2" xfId="587" xr:uid="{00000000-0005-0000-0000-000021020000}"/>
    <cellStyle name="20% - Accent4 5" xfId="588" xr:uid="{00000000-0005-0000-0000-000022020000}"/>
    <cellStyle name="20% - Accent4 5 2" xfId="589" xr:uid="{00000000-0005-0000-0000-000023020000}"/>
    <cellStyle name="20% - Accent4 6" xfId="590" xr:uid="{00000000-0005-0000-0000-000024020000}"/>
    <cellStyle name="20% - Accent4 6 2" xfId="591" xr:uid="{00000000-0005-0000-0000-000025020000}"/>
    <cellStyle name="20% - Accent4 7" xfId="592" xr:uid="{00000000-0005-0000-0000-000026020000}"/>
    <cellStyle name="20% - Accent4 7 2" xfId="593" xr:uid="{00000000-0005-0000-0000-000027020000}"/>
    <cellStyle name="20% - Accent4 8" xfId="594" xr:uid="{00000000-0005-0000-0000-000028020000}"/>
    <cellStyle name="20% - Accent4 8 2" xfId="595" xr:uid="{00000000-0005-0000-0000-000029020000}"/>
    <cellStyle name="20% - Accent4 9" xfId="596" xr:uid="{00000000-0005-0000-0000-00002A020000}"/>
    <cellStyle name="20% - Accent4 9 2" xfId="597" xr:uid="{00000000-0005-0000-0000-00002B020000}"/>
    <cellStyle name="20% - Accent5 10" xfId="598" xr:uid="{00000000-0005-0000-0000-00002C020000}"/>
    <cellStyle name="20% - Accent5 10 2" xfId="599" xr:uid="{00000000-0005-0000-0000-00002D020000}"/>
    <cellStyle name="20% - Accent5 11" xfId="600" xr:uid="{00000000-0005-0000-0000-00002E020000}"/>
    <cellStyle name="20% - Accent5 11 2" xfId="601" xr:uid="{00000000-0005-0000-0000-00002F020000}"/>
    <cellStyle name="20% - Accent5 12" xfId="602" xr:uid="{00000000-0005-0000-0000-000030020000}"/>
    <cellStyle name="20% - Accent5 13" xfId="603" xr:uid="{00000000-0005-0000-0000-000031020000}"/>
    <cellStyle name="20% - Accent5 2" xfId="604" xr:uid="{00000000-0005-0000-0000-000032020000}"/>
    <cellStyle name="20% - Accent5 2 2" xfId="605" xr:uid="{00000000-0005-0000-0000-000033020000}"/>
    <cellStyle name="20% - Accent5 2 2 2" xfId="606" xr:uid="{00000000-0005-0000-0000-000034020000}"/>
    <cellStyle name="20% - Accent5 2 3" xfId="607" xr:uid="{00000000-0005-0000-0000-000035020000}"/>
    <cellStyle name="20% - Accent5 2 3 2" xfId="608" xr:uid="{00000000-0005-0000-0000-000036020000}"/>
    <cellStyle name="20% - Accent5 2 4" xfId="609" xr:uid="{00000000-0005-0000-0000-000037020000}"/>
    <cellStyle name="20% - Accent5 2 5" xfId="610" xr:uid="{00000000-0005-0000-0000-000038020000}"/>
    <cellStyle name="20% - Accent5 3" xfId="611" xr:uid="{00000000-0005-0000-0000-000039020000}"/>
    <cellStyle name="20% - Accent5 3 2" xfId="612" xr:uid="{00000000-0005-0000-0000-00003A020000}"/>
    <cellStyle name="20% - Accent5 4" xfId="613" xr:uid="{00000000-0005-0000-0000-00003B020000}"/>
    <cellStyle name="20% - Accent5 4 2" xfId="614" xr:uid="{00000000-0005-0000-0000-00003C020000}"/>
    <cellStyle name="20% - Accent5 5" xfId="615" xr:uid="{00000000-0005-0000-0000-00003D020000}"/>
    <cellStyle name="20% - Accent5 5 2" xfId="616" xr:uid="{00000000-0005-0000-0000-00003E020000}"/>
    <cellStyle name="20% - Accent5 6" xfId="617" xr:uid="{00000000-0005-0000-0000-00003F020000}"/>
    <cellStyle name="20% - Accent5 6 2" xfId="618" xr:uid="{00000000-0005-0000-0000-000040020000}"/>
    <cellStyle name="20% - Accent5 7" xfId="619" xr:uid="{00000000-0005-0000-0000-000041020000}"/>
    <cellStyle name="20% - Accent5 7 2" xfId="620" xr:uid="{00000000-0005-0000-0000-000042020000}"/>
    <cellStyle name="20% - Accent5 8" xfId="621" xr:uid="{00000000-0005-0000-0000-000043020000}"/>
    <cellStyle name="20% - Accent5 8 2" xfId="622" xr:uid="{00000000-0005-0000-0000-000044020000}"/>
    <cellStyle name="20% - Accent5 9" xfId="623" xr:uid="{00000000-0005-0000-0000-000045020000}"/>
    <cellStyle name="20% - Accent5 9 2" xfId="624" xr:uid="{00000000-0005-0000-0000-000046020000}"/>
    <cellStyle name="20% - Accent6 10" xfId="625" xr:uid="{00000000-0005-0000-0000-000047020000}"/>
    <cellStyle name="20% - Accent6 10 2" xfId="626" xr:uid="{00000000-0005-0000-0000-000048020000}"/>
    <cellStyle name="20% - Accent6 11" xfId="627" xr:uid="{00000000-0005-0000-0000-000049020000}"/>
    <cellStyle name="20% - Accent6 11 2" xfId="628" xr:uid="{00000000-0005-0000-0000-00004A020000}"/>
    <cellStyle name="20% - Accent6 12" xfId="629" xr:uid="{00000000-0005-0000-0000-00004B020000}"/>
    <cellStyle name="20% - Accent6 13" xfId="630" xr:uid="{00000000-0005-0000-0000-00004C020000}"/>
    <cellStyle name="20% - Accent6 2" xfId="631" xr:uid="{00000000-0005-0000-0000-00004D020000}"/>
    <cellStyle name="20% - Accent6 2 2" xfId="632" xr:uid="{00000000-0005-0000-0000-00004E020000}"/>
    <cellStyle name="20% - Accent6 2 2 2" xfId="633" xr:uid="{00000000-0005-0000-0000-00004F020000}"/>
    <cellStyle name="20% - Accent6 2 3" xfId="634" xr:uid="{00000000-0005-0000-0000-000050020000}"/>
    <cellStyle name="20% - Accent6 2 3 2" xfId="635" xr:uid="{00000000-0005-0000-0000-000051020000}"/>
    <cellStyle name="20% - Accent6 2 4" xfId="636" xr:uid="{00000000-0005-0000-0000-000052020000}"/>
    <cellStyle name="20% - Accent6 2 5" xfId="637" xr:uid="{00000000-0005-0000-0000-000053020000}"/>
    <cellStyle name="20% - Accent6 3" xfId="638" xr:uid="{00000000-0005-0000-0000-000054020000}"/>
    <cellStyle name="20% - Accent6 3 2" xfId="639" xr:uid="{00000000-0005-0000-0000-000055020000}"/>
    <cellStyle name="20% - Accent6 4" xfId="640" xr:uid="{00000000-0005-0000-0000-000056020000}"/>
    <cellStyle name="20% - Accent6 4 2" xfId="641" xr:uid="{00000000-0005-0000-0000-000057020000}"/>
    <cellStyle name="20% - Accent6 5" xfId="642" xr:uid="{00000000-0005-0000-0000-000058020000}"/>
    <cellStyle name="20% - Accent6 5 2" xfId="643" xr:uid="{00000000-0005-0000-0000-000059020000}"/>
    <cellStyle name="20% - Accent6 6" xfId="644" xr:uid="{00000000-0005-0000-0000-00005A020000}"/>
    <cellStyle name="20% - Accent6 6 2" xfId="645" xr:uid="{00000000-0005-0000-0000-00005B020000}"/>
    <cellStyle name="20% - Accent6 7" xfId="646" xr:uid="{00000000-0005-0000-0000-00005C020000}"/>
    <cellStyle name="20% - Accent6 7 2" xfId="647" xr:uid="{00000000-0005-0000-0000-00005D020000}"/>
    <cellStyle name="20% - Accent6 8" xfId="648" xr:uid="{00000000-0005-0000-0000-00005E020000}"/>
    <cellStyle name="20% - Accent6 8 2" xfId="649" xr:uid="{00000000-0005-0000-0000-00005F020000}"/>
    <cellStyle name="20% - Accent6 9" xfId="650" xr:uid="{00000000-0005-0000-0000-000060020000}"/>
    <cellStyle name="20% - Accent6 9 2" xfId="651" xr:uid="{00000000-0005-0000-0000-000061020000}"/>
    <cellStyle name="20% - הדגשה1" xfId="652" xr:uid="{00000000-0005-0000-0000-000062020000}"/>
    <cellStyle name="20% - הדגשה2" xfId="653" xr:uid="{00000000-0005-0000-0000-000063020000}"/>
    <cellStyle name="20% - הדגשה3" xfId="654" xr:uid="{00000000-0005-0000-0000-000064020000}"/>
    <cellStyle name="20% - הדגשה4" xfId="655" xr:uid="{00000000-0005-0000-0000-000065020000}"/>
    <cellStyle name="20% - הדגשה5" xfId="656" xr:uid="{00000000-0005-0000-0000-000066020000}"/>
    <cellStyle name="20% - הדגשה6" xfId="657" xr:uid="{00000000-0005-0000-0000-000067020000}"/>
    <cellStyle name="3 Decimals" xfId="658" xr:uid="{00000000-0005-0000-0000-000068020000}"/>
    <cellStyle name="30 Percent" xfId="659" xr:uid="{00000000-0005-0000-0000-000069020000}"/>
    <cellStyle name="30 Percent 2" xfId="660" xr:uid="{00000000-0005-0000-0000-00006A020000}"/>
    <cellStyle name="30 Percent 3" xfId="661" xr:uid="{00000000-0005-0000-0000-00006B020000}"/>
    <cellStyle name="40% - Accent1 10" xfId="662" xr:uid="{00000000-0005-0000-0000-00006C020000}"/>
    <cellStyle name="40% - Accent1 10 2" xfId="663" xr:uid="{00000000-0005-0000-0000-00006D020000}"/>
    <cellStyle name="40% - Accent1 11" xfId="664" xr:uid="{00000000-0005-0000-0000-00006E020000}"/>
    <cellStyle name="40% - Accent1 11 2" xfId="665" xr:uid="{00000000-0005-0000-0000-00006F020000}"/>
    <cellStyle name="40% - Accent1 12" xfId="666" xr:uid="{00000000-0005-0000-0000-000070020000}"/>
    <cellStyle name="40% - Accent1 13" xfId="667" xr:uid="{00000000-0005-0000-0000-000071020000}"/>
    <cellStyle name="40% - Accent1 2" xfId="668" xr:uid="{00000000-0005-0000-0000-000072020000}"/>
    <cellStyle name="40% - Accent1 2 2" xfId="669" xr:uid="{00000000-0005-0000-0000-000073020000}"/>
    <cellStyle name="40% - Accent1 2 2 2" xfId="670" xr:uid="{00000000-0005-0000-0000-000074020000}"/>
    <cellStyle name="40% - Accent1 2 3" xfId="671" xr:uid="{00000000-0005-0000-0000-000075020000}"/>
    <cellStyle name="40% - Accent1 2 3 2" xfId="672" xr:uid="{00000000-0005-0000-0000-000076020000}"/>
    <cellStyle name="40% - Accent1 2 4" xfId="673" xr:uid="{00000000-0005-0000-0000-000077020000}"/>
    <cellStyle name="40% - Accent1 2 5" xfId="674" xr:uid="{00000000-0005-0000-0000-000078020000}"/>
    <cellStyle name="40% - Accent1 3" xfId="675" xr:uid="{00000000-0005-0000-0000-000079020000}"/>
    <cellStyle name="40% - Accent1 3 2" xfId="676" xr:uid="{00000000-0005-0000-0000-00007A020000}"/>
    <cellStyle name="40% - Accent1 4" xfId="677" xr:uid="{00000000-0005-0000-0000-00007B020000}"/>
    <cellStyle name="40% - Accent1 4 2" xfId="678" xr:uid="{00000000-0005-0000-0000-00007C020000}"/>
    <cellStyle name="40% - Accent1 5" xfId="679" xr:uid="{00000000-0005-0000-0000-00007D020000}"/>
    <cellStyle name="40% - Accent1 5 2" xfId="680" xr:uid="{00000000-0005-0000-0000-00007E020000}"/>
    <cellStyle name="40% - Accent1 6" xfId="681" xr:uid="{00000000-0005-0000-0000-00007F020000}"/>
    <cellStyle name="40% - Accent1 6 2" xfId="682" xr:uid="{00000000-0005-0000-0000-000080020000}"/>
    <cellStyle name="40% - Accent1 7" xfId="683" xr:uid="{00000000-0005-0000-0000-000081020000}"/>
    <cellStyle name="40% - Accent1 7 2" xfId="684" xr:uid="{00000000-0005-0000-0000-000082020000}"/>
    <cellStyle name="40% - Accent1 8" xfId="685" xr:uid="{00000000-0005-0000-0000-000083020000}"/>
    <cellStyle name="40% - Accent1 8 2" xfId="686" xr:uid="{00000000-0005-0000-0000-000084020000}"/>
    <cellStyle name="40% - Accent1 9" xfId="687" xr:uid="{00000000-0005-0000-0000-000085020000}"/>
    <cellStyle name="40% - Accent1 9 2" xfId="688" xr:uid="{00000000-0005-0000-0000-000086020000}"/>
    <cellStyle name="40% - Accent2 10" xfId="689" xr:uid="{00000000-0005-0000-0000-000087020000}"/>
    <cellStyle name="40% - Accent2 10 2" xfId="690" xr:uid="{00000000-0005-0000-0000-000088020000}"/>
    <cellStyle name="40% - Accent2 11" xfId="691" xr:uid="{00000000-0005-0000-0000-000089020000}"/>
    <cellStyle name="40% - Accent2 11 2" xfId="692" xr:uid="{00000000-0005-0000-0000-00008A020000}"/>
    <cellStyle name="40% - Accent2 12" xfId="693" xr:uid="{00000000-0005-0000-0000-00008B020000}"/>
    <cellStyle name="40% - Accent2 13" xfId="694" xr:uid="{00000000-0005-0000-0000-00008C020000}"/>
    <cellStyle name="40% - Accent2 2" xfId="695" xr:uid="{00000000-0005-0000-0000-00008D020000}"/>
    <cellStyle name="40% - Accent2 2 2" xfId="696" xr:uid="{00000000-0005-0000-0000-00008E020000}"/>
    <cellStyle name="40% - Accent2 2 2 2" xfId="697" xr:uid="{00000000-0005-0000-0000-00008F020000}"/>
    <cellStyle name="40% - Accent2 2 3" xfId="698" xr:uid="{00000000-0005-0000-0000-000090020000}"/>
    <cellStyle name="40% - Accent2 2 3 2" xfId="699" xr:uid="{00000000-0005-0000-0000-000091020000}"/>
    <cellStyle name="40% - Accent2 2 4" xfId="700" xr:uid="{00000000-0005-0000-0000-000092020000}"/>
    <cellStyle name="40% - Accent2 2 5" xfId="701" xr:uid="{00000000-0005-0000-0000-000093020000}"/>
    <cellStyle name="40% - Accent2 3" xfId="702" xr:uid="{00000000-0005-0000-0000-000094020000}"/>
    <cellStyle name="40% - Accent2 3 2" xfId="703" xr:uid="{00000000-0005-0000-0000-000095020000}"/>
    <cellStyle name="40% - Accent2 4" xfId="704" xr:uid="{00000000-0005-0000-0000-000096020000}"/>
    <cellStyle name="40% - Accent2 4 2" xfId="705" xr:uid="{00000000-0005-0000-0000-000097020000}"/>
    <cellStyle name="40% - Accent2 5" xfId="706" xr:uid="{00000000-0005-0000-0000-000098020000}"/>
    <cellStyle name="40% - Accent2 5 2" xfId="707" xr:uid="{00000000-0005-0000-0000-000099020000}"/>
    <cellStyle name="40% - Accent2 6" xfId="708" xr:uid="{00000000-0005-0000-0000-00009A020000}"/>
    <cellStyle name="40% - Accent2 6 2" xfId="709" xr:uid="{00000000-0005-0000-0000-00009B020000}"/>
    <cellStyle name="40% - Accent2 7" xfId="710" xr:uid="{00000000-0005-0000-0000-00009C020000}"/>
    <cellStyle name="40% - Accent2 7 2" xfId="711" xr:uid="{00000000-0005-0000-0000-00009D020000}"/>
    <cellStyle name="40% - Accent2 8" xfId="712" xr:uid="{00000000-0005-0000-0000-00009E020000}"/>
    <cellStyle name="40% - Accent2 8 2" xfId="713" xr:uid="{00000000-0005-0000-0000-00009F020000}"/>
    <cellStyle name="40% - Accent2 9" xfId="714" xr:uid="{00000000-0005-0000-0000-0000A0020000}"/>
    <cellStyle name="40% - Accent2 9 2" xfId="715" xr:uid="{00000000-0005-0000-0000-0000A1020000}"/>
    <cellStyle name="40% - Accent3 10" xfId="716" xr:uid="{00000000-0005-0000-0000-0000A2020000}"/>
    <cellStyle name="40% - Accent3 10 2" xfId="717" xr:uid="{00000000-0005-0000-0000-0000A3020000}"/>
    <cellStyle name="40% - Accent3 11" xfId="718" xr:uid="{00000000-0005-0000-0000-0000A4020000}"/>
    <cellStyle name="40% - Accent3 11 2" xfId="719" xr:uid="{00000000-0005-0000-0000-0000A5020000}"/>
    <cellStyle name="40% - Accent3 12" xfId="720" xr:uid="{00000000-0005-0000-0000-0000A6020000}"/>
    <cellStyle name="40% - Accent3 13" xfId="721" xr:uid="{00000000-0005-0000-0000-0000A7020000}"/>
    <cellStyle name="40% - Accent3 2" xfId="722" xr:uid="{00000000-0005-0000-0000-0000A8020000}"/>
    <cellStyle name="40% - Accent3 2 2" xfId="723" xr:uid="{00000000-0005-0000-0000-0000A9020000}"/>
    <cellStyle name="40% - Accent3 2 2 2" xfId="724" xr:uid="{00000000-0005-0000-0000-0000AA020000}"/>
    <cellStyle name="40% - Accent3 2 3" xfId="725" xr:uid="{00000000-0005-0000-0000-0000AB020000}"/>
    <cellStyle name="40% - Accent3 2 3 2" xfId="726" xr:uid="{00000000-0005-0000-0000-0000AC020000}"/>
    <cellStyle name="40% - Accent3 2 4" xfId="727" xr:uid="{00000000-0005-0000-0000-0000AD020000}"/>
    <cellStyle name="40% - Accent3 2 5" xfId="728" xr:uid="{00000000-0005-0000-0000-0000AE020000}"/>
    <cellStyle name="40% - Accent3 3" xfId="729" xr:uid="{00000000-0005-0000-0000-0000AF020000}"/>
    <cellStyle name="40% - Accent3 3 2" xfId="730" xr:uid="{00000000-0005-0000-0000-0000B0020000}"/>
    <cellStyle name="40% - Accent3 4" xfId="731" xr:uid="{00000000-0005-0000-0000-0000B1020000}"/>
    <cellStyle name="40% - Accent3 4 2" xfId="732" xr:uid="{00000000-0005-0000-0000-0000B2020000}"/>
    <cellStyle name="40% - Accent3 5" xfId="733" xr:uid="{00000000-0005-0000-0000-0000B3020000}"/>
    <cellStyle name="40% - Accent3 5 2" xfId="734" xr:uid="{00000000-0005-0000-0000-0000B4020000}"/>
    <cellStyle name="40% - Accent3 6" xfId="735" xr:uid="{00000000-0005-0000-0000-0000B5020000}"/>
    <cellStyle name="40% - Accent3 6 2" xfId="736" xr:uid="{00000000-0005-0000-0000-0000B6020000}"/>
    <cellStyle name="40% - Accent3 7" xfId="737" xr:uid="{00000000-0005-0000-0000-0000B7020000}"/>
    <cellStyle name="40% - Accent3 7 2" xfId="738" xr:uid="{00000000-0005-0000-0000-0000B8020000}"/>
    <cellStyle name="40% - Accent3 8" xfId="739" xr:uid="{00000000-0005-0000-0000-0000B9020000}"/>
    <cellStyle name="40% - Accent3 8 2" xfId="740" xr:uid="{00000000-0005-0000-0000-0000BA020000}"/>
    <cellStyle name="40% - Accent3 9" xfId="741" xr:uid="{00000000-0005-0000-0000-0000BB020000}"/>
    <cellStyle name="40% - Accent3 9 2" xfId="742" xr:uid="{00000000-0005-0000-0000-0000BC020000}"/>
    <cellStyle name="40% - Accent4 10" xfId="743" xr:uid="{00000000-0005-0000-0000-0000BD020000}"/>
    <cellStyle name="40% - Accent4 10 2" xfId="744" xr:uid="{00000000-0005-0000-0000-0000BE020000}"/>
    <cellStyle name="40% - Accent4 11" xfId="745" xr:uid="{00000000-0005-0000-0000-0000BF020000}"/>
    <cellStyle name="40% - Accent4 11 2" xfId="746" xr:uid="{00000000-0005-0000-0000-0000C0020000}"/>
    <cellStyle name="40% - Accent4 12" xfId="747" xr:uid="{00000000-0005-0000-0000-0000C1020000}"/>
    <cellStyle name="40% - Accent4 13" xfId="748" xr:uid="{00000000-0005-0000-0000-0000C2020000}"/>
    <cellStyle name="40% - Accent4 2" xfId="749" xr:uid="{00000000-0005-0000-0000-0000C3020000}"/>
    <cellStyle name="40% - Accent4 2 2" xfId="750" xr:uid="{00000000-0005-0000-0000-0000C4020000}"/>
    <cellStyle name="40% - Accent4 2 2 2" xfId="751" xr:uid="{00000000-0005-0000-0000-0000C5020000}"/>
    <cellStyle name="40% - Accent4 2 3" xfId="752" xr:uid="{00000000-0005-0000-0000-0000C6020000}"/>
    <cellStyle name="40% - Accent4 2 3 2" xfId="753" xr:uid="{00000000-0005-0000-0000-0000C7020000}"/>
    <cellStyle name="40% - Accent4 2 4" xfId="754" xr:uid="{00000000-0005-0000-0000-0000C8020000}"/>
    <cellStyle name="40% - Accent4 2 5" xfId="755" xr:uid="{00000000-0005-0000-0000-0000C9020000}"/>
    <cellStyle name="40% - Accent4 3" xfId="756" xr:uid="{00000000-0005-0000-0000-0000CA020000}"/>
    <cellStyle name="40% - Accent4 3 2" xfId="757" xr:uid="{00000000-0005-0000-0000-0000CB020000}"/>
    <cellStyle name="40% - Accent4 4" xfId="758" xr:uid="{00000000-0005-0000-0000-0000CC020000}"/>
    <cellStyle name="40% - Accent4 4 2" xfId="759" xr:uid="{00000000-0005-0000-0000-0000CD020000}"/>
    <cellStyle name="40% - Accent4 5" xfId="760" xr:uid="{00000000-0005-0000-0000-0000CE020000}"/>
    <cellStyle name="40% - Accent4 5 2" xfId="761" xr:uid="{00000000-0005-0000-0000-0000CF020000}"/>
    <cellStyle name="40% - Accent4 6" xfId="762" xr:uid="{00000000-0005-0000-0000-0000D0020000}"/>
    <cellStyle name="40% - Accent4 6 2" xfId="763" xr:uid="{00000000-0005-0000-0000-0000D1020000}"/>
    <cellStyle name="40% - Accent4 7" xfId="764" xr:uid="{00000000-0005-0000-0000-0000D2020000}"/>
    <cellStyle name="40% - Accent4 7 2" xfId="765" xr:uid="{00000000-0005-0000-0000-0000D3020000}"/>
    <cellStyle name="40% - Accent4 8" xfId="766" xr:uid="{00000000-0005-0000-0000-0000D4020000}"/>
    <cellStyle name="40% - Accent4 8 2" xfId="767" xr:uid="{00000000-0005-0000-0000-0000D5020000}"/>
    <cellStyle name="40% - Accent4 9" xfId="768" xr:uid="{00000000-0005-0000-0000-0000D6020000}"/>
    <cellStyle name="40% - Accent4 9 2" xfId="769" xr:uid="{00000000-0005-0000-0000-0000D7020000}"/>
    <cellStyle name="40% - Accent5 10" xfId="770" xr:uid="{00000000-0005-0000-0000-0000D8020000}"/>
    <cellStyle name="40% - Accent5 10 2" xfId="771" xr:uid="{00000000-0005-0000-0000-0000D9020000}"/>
    <cellStyle name="40% - Accent5 11" xfId="772" xr:uid="{00000000-0005-0000-0000-0000DA020000}"/>
    <cellStyle name="40% - Accent5 11 2" xfId="773" xr:uid="{00000000-0005-0000-0000-0000DB020000}"/>
    <cellStyle name="40% - Accent5 12" xfId="774" xr:uid="{00000000-0005-0000-0000-0000DC020000}"/>
    <cellStyle name="40% - Accent5 13" xfId="775" xr:uid="{00000000-0005-0000-0000-0000DD020000}"/>
    <cellStyle name="40% - Accent5 2" xfId="776" xr:uid="{00000000-0005-0000-0000-0000DE020000}"/>
    <cellStyle name="40% - Accent5 2 2" xfId="777" xr:uid="{00000000-0005-0000-0000-0000DF020000}"/>
    <cellStyle name="40% - Accent5 2 2 2" xfId="778" xr:uid="{00000000-0005-0000-0000-0000E0020000}"/>
    <cellStyle name="40% - Accent5 2 3" xfId="779" xr:uid="{00000000-0005-0000-0000-0000E1020000}"/>
    <cellStyle name="40% - Accent5 2 3 2" xfId="780" xr:uid="{00000000-0005-0000-0000-0000E2020000}"/>
    <cellStyle name="40% - Accent5 2 4" xfId="781" xr:uid="{00000000-0005-0000-0000-0000E3020000}"/>
    <cellStyle name="40% - Accent5 2 5" xfId="782" xr:uid="{00000000-0005-0000-0000-0000E4020000}"/>
    <cellStyle name="40% - Accent5 3" xfId="783" xr:uid="{00000000-0005-0000-0000-0000E5020000}"/>
    <cellStyle name="40% - Accent5 3 2" xfId="784" xr:uid="{00000000-0005-0000-0000-0000E6020000}"/>
    <cellStyle name="40% - Accent5 4" xfId="785" xr:uid="{00000000-0005-0000-0000-0000E7020000}"/>
    <cellStyle name="40% - Accent5 4 2" xfId="786" xr:uid="{00000000-0005-0000-0000-0000E8020000}"/>
    <cellStyle name="40% - Accent5 5" xfId="787" xr:uid="{00000000-0005-0000-0000-0000E9020000}"/>
    <cellStyle name="40% - Accent5 5 2" xfId="788" xr:uid="{00000000-0005-0000-0000-0000EA020000}"/>
    <cellStyle name="40% - Accent5 6" xfId="789" xr:uid="{00000000-0005-0000-0000-0000EB020000}"/>
    <cellStyle name="40% - Accent5 6 2" xfId="790" xr:uid="{00000000-0005-0000-0000-0000EC020000}"/>
    <cellStyle name="40% - Accent5 7" xfId="791" xr:uid="{00000000-0005-0000-0000-0000ED020000}"/>
    <cellStyle name="40% - Accent5 7 2" xfId="792" xr:uid="{00000000-0005-0000-0000-0000EE020000}"/>
    <cellStyle name="40% - Accent5 8" xfId="793" xr:uid="{00000000-0005-0000-0000-0000EF020000}"/>
    <cellStyle name="40% - Accent5 8 2" xfId="794" xr:uid="{00000000-0005-0000-0000-0000F0020000}"/>
    <cellStyle name="40% - Accent5 9" xfId="795" xr:uid="{00000000-0005-0000-0000-0000F1020000}"/>
    <cellStyle name="40% - Accent5 9 2" xfId="796" xr:uid="{00000000-0005-0000-0000-0000F2020000}"/>
    <cellStyle name="40% - Accent6 10" xfId="797" xr:uid="{00000000-0005-0000-0000-0000F3020000}"/>
    <cellStyle name="40% - Accent6 10 2" xfId="798" xr:uid="{00000000-0005-0000-0000-0000F4020000}"/>
    <cellStyle name="40% - Accent6 11" xfId="799" xr:uid="{00000000-0005-0000-0000-0000F5020000}"/>
    <cellStyle name="40% - Accent6 11 2" xfId="800" xr:uid="{00000000-0005-0000-0000-0000F6020000}"/>
    <cellStyle name="40% - Accent6 12" xfId="801" xr:uid="{00000000-0005-0000-0000-0000F7020000}"/>
    <cellStyle name="40% - Accent6 13" xfId="802" xr:uid="{00000000-0005-0000-0000-0000F8020000}"/>
    <cellStyle name="40% - Accent6 2" xfId="803" xr:uid="{00000000-0005-0000-0000-0000F9020000}"/>
    <cellStyle name="40% - Accent6 2 2" xfId="804" xr:uid="{00000000-0005-0000-0000-0000FA020000}"/>
    <cellStyle name="40% - Accent6 2 2 2" xfId="805" xr:uid="{00000000-0005-0000-0000-0000FB020000}"/>
    <cellStyle name="40% - Accent6 2 3" xfId="806" xr:uid="{00000000-0005-0000-0000-0000FC020000}"/>
    <cellStyle name="40% - Accent6 2 3 2" xfId="807" xr:uid="{00000000-0005-0000-0000-0000FD020000}"/>
    <cellStyle name="40% - Accent6 2 4" xfId="808" xr:uid="{00000000-0005-0000-0000-0000FE020000}"/>
    <cellStyle name="40% - Accent6 2 5" xfId="809" xr:uid="{00000000-0005-0000-0000-0000FF020000}"/>
    <cellStyle name="40% - Accent6 3" xfId="810" xr:uid="{00000000-0005-0000-0000-000000030000}"/>
    <cellStyle name="40% - Accent6 3 2" xfId="811" xr:uid="{00000000-0005-0000-0000-000001030000}"/>
    <cellStyle name="40% - Accent6 4" xfId="812" xr:uid="{00000000-0005-0000-0000-000002030000}"/>
    <cellStyle name="40% - Accent6 4 2" xfId="813" xr:uid="{00000000-0005-0000-0000-000003030000}"/>
    <cellStyle name="40% - Accent6 5" xfId="814" xr:uid="{00000000-0005-0000-0000-000004030000}"/>
    <cellStyle name="40% - Accent6 5 2" xfId="815" xr:uid="{00000000-0005-0000-0000-000005030000}"/>
    <cellStyle name="40% - Accent6 6" xfId="816" xr:uid="{00000000-0005-0000-0000-000006030000}"/>
    <cellStyle name="40% - Accent6 6 2" xfId="817" xr:uid="{00000000-0005-0000-0000-000007030000}"/>
    <cellStyle name="40% - Accent6 7" xfId="818" xr:uid="{00000000-0005-0000-0000-000008030000}"/>
    <cellStyle name="40% - Accent6 7 2" xfId="819" xr:uid="{00000000-0005-0000-0000-000009030000}"/>
    <cellStyle name="40% - Accent6 8" xfId="820" xr:uid="{00000000-0005-0000-0000-00000A030000}"/>
    <cellStyle name="40% - Accent6 8 2" xfId="821" xr:uid="{00000000-0005-0000-0000-00000B030000}"/>
    <cellStyle name="40% - Accent6 9" xfId="822" xr:uid="{00000000-0005-0000-0000-00000C030000}"/>
    <cellStyle name="40% - Accent6 9 2" xfId="823" xr:uid="{00000000-0005-0000-0000-00000D030000}"/>
    <cellStyle name="40% - הדגשה1" xfId="824" xr:uid="{00000000-0005-0000-0000-00000E030000}"/>
    <cellStyle name="40% - הדגשה2" xfId="825" xr:uid="{00000000-0005-0000-0000-00000F030000}"/>
    <cellStyle name="40% - הדגשה3" xfId="826" xr:uid="{00000000-0005-0000-0000-000010030000}"/>
    <cellStyle name="40% - הדגשה4" xfId="827" xr:uid="{00000000-0005-0000-0000-000011030000}"/>
    <cellStyle name="40% - הדגשה5" xfId="828" xr:uid="{00000000-0005-0000-0000-000012030000}"/>
    <cellStyle name="40% - הדגשה6" xfId="829" xr:uid="{00000000-0005-0000-0000-000013030000}"/>
    <cellStyle name="60% - Accent1 2" xfId="830" xr:uid="{00000000-0005-0000-0000-000014030000}"/>
    <cellStyle name="60% - Accent1 2 2" xfId="831" xr:uid="{00000000-0005-0000-0000-000015030000}"/>
    <cellStyle name="60% - Accent1 2 3" xfId="832" xr:uid="{00000000-0005-0000-0000-000016030000}"/>
    <cellStyle name="60% - Accent1 2 4" xfId="833" xr:uid="{00000000-0005-0000-0000-000017030000}"/>
    <cellStyle name="60% - Accent1 2 5" xfId="834" xr:uid="{00000000-0005-0000-0000-000018030000}"/>
    <cellStyle name="60% - Accent1 3" xfId="835" xr:uid="{00000000-0005-0000-0000-000019030000}"/>
    <cellStyle name="60% - Accent1 4" xfId="836" xr:uid="{00000000-0005-0000-0000-00001A030000}"/>
    <cellStyle name="60% - Accent1 5" xfId="837" xr:uid="{00000000-0005-0000-0000-00001B030000}"/>
    <cellStyle name="60% - Accent1 6" xfId="838" xr:uid="{00000000-0005-0000-0000-00001C030000}"/>
    <cellStyle name="60% - Accent2 2" xfId="839" xr:uid="{00000000-0005-0000-0000-00001D030000}"/>
    <cellStyle name="60% - Accent2 2 2" xfId="840" xr:uid="{00000000-0005-0000-0000-00001E030000}"/>
    <cellStyle name="60% - Accent2 2 3" xfId="841" xr:uid="{00000000-0005-0000-0000-00001F030000}"/>
    <cellStyle name="60% - Accent2 2 4" xfId="842" xr:uid="{00000000-0005-0000-0000-000020030000}"/>
    <cellStyle name="60% - Accent2 2 5" xfId="843" xr:uid="{00000000-0005-0000-0000-000021030000}"/>
    <cellStyle name="60% - Accent2 3" xfId="844" xr:uid="{00000000-0005-0000-0000-000022030000}"/>
    <cellStyle name="60% - Accent2 4" xfId="845" xr:uid="{00000000-0005-0000-0000-000023030000}"/>
    <cellStyle name="60% - Accent2 5" xfId="846" xr:uid="{00000000-0005-0000-0000-000024030000}"/>
    <cellStyle name="60% - Accent2 6" xfId="847" xr:uid="{00000000-0005-0000-0000-000025030000}"/>
    <cellStyle name="60% - Accent3 2" xfId="848" xr:uid="{00000000-0005-0000-0000-000026030000}"/>
    <cellStyle name="60% - Accent3 2 2" xfId="849" xr:uid="{00000000-0005-0000-0000-000027030000}"/>
    <cellStyle name="60% - Accent3 2 3" xfId="850" xr:uid="{00000000-0005-0000-0000-000028030000}"/>
    <cellStyle name="60% - Accent3 2 4" xfId="851" xr:uid="{00000000-0005-0000-0000-000029030000}"/>
    <cellStyle name="60% - Accent3 2 5" xfId="852" xr:uid="{00000000-0005-0000-0000-00002A030000}"/>
    <cellStyle name="60% - Accent3 3" xfId="853" xr:uid="{00000000-0005-0000-0000-00002B030000}"/>
    <cellStyle name="60% - Accent3 4" xfId="854" xr:uid="{00000000-0005-0000-0000-00002C030000}"/>
    <cellStyle name="60% - Accent3 5" xfId="855" xr:uid="{00000000-0005-0000-0000-00002D030000}"/>
    <cellStyle name="60% - Accent3 6" xfId="856" xr:uid="{00000000-0005-0000-0000-00002E030000}"/>
    <cellStyle name="60% - Accent4 2" xfId="857" xr:uid="{00000000-0005-0000-0000-00002F030000}"/>
    <cellStyle name="60% - Accent4 2 2" xfId="858" xr:uid="{00000000-0005-0000-0000-000030030000}"/>
    <cellStyle name="60% - Accent4 2 3" xfId="859" xr:uid="{00000000-0005-0000-0000-000031030000}"/>
    <cellStyle name="60% - Accent4 2 4" xfId="860" xr:uid="{00000000-0005-0000-0000-000032030000}"/>
    <cellStyle name="60% - Accent4 2 5" xfId="861" xr:uid="{00000000-0005-0000-0000-000033030000}"/>
    <cellStyle name="60% - Accent4 3" xfId="862" xr:uid="{00000000-0005-0000-0000-000034030000}"/>
    <cellStyle name="60% - Accent4 4" xfId="863" xr:uid="{00000000-0005-0000-0000-000035030000}"/>
    <cellStyle name="60% - Accent4 5" xfId="864" xr:uid="{00000000-0005-0000-0000-000036030000}"/>
    <cellStyle name="60% - Accent4 6" xfId="865" xr:uid="{00000000-0005-0000-0000-000037030000}"/>
    <cellStyle name="60% - Accent5 2" xfId="866" xr:uid="{00000000-0005-0000-0000-000038030000}"/>
    <cellStyle name="60% - Accent5 2 2" xfId="867" xr:uid="{00000000-0005-0000-0000-000039030000}"/>
    <cellStyle name="60% - Accent5 2 3" xfId="868" xr:uid="{00000000-0005-0000-0000-00003A030000}"/>
    <cellStyle name="60% - Accent5 2 4" xfId="869" xr:uid="{00000000-0005-0000-0000-00003B030000}"/>
    <cellStyle name="60% - Accent5 2 5" xfId="870" xr:uid="{00000000-0005-0000-0000-00003C030000}"/>
    <cellStyle name="60% - Accent5 3" xfId="871" xr:uid="{00000000-0005-0000-0000-00003D030000}"/>
    <cellStyle name="60% - Accent5 4" xfId="872" xr:uid="{00000000-0005-0000-0000-00003E030000}"/>
    <cellStyle name="60% - Accent5 5" xfId="873" xr:uid="{00000000-0005-0000-0000-00003F030000}"/>
    <cellStyle name="60% - Accent5 6" xfId="874" xr:uid="{00000000-0005-0000-0000-000040030000}"/>
    <cellStyle name="60% - Accent6 2" xfId="875" xr:uid="{00000000-0005-0000-0000-000041030000}"/>
    <cellStyle name="60% - Accent6 2 2" xfId="876" xr:uid="{00000000-0005-0000-0000-000042030000}"/>
    <cellStyle name="60% - Accent6 2 3" xfId="877" xr:uid="{00000000-0005-0000-0000-000043030000}"/>
    <cellStyle name="60% - Accent6 2 4" xfId="878" xr:uid="{00000000-0005-0000-0000-000044030000}"/>
    <cellStyle name="60% - Accent6 2 5" xfId="879" xr:uid="{00000000-0005-0000-0000-000045030000}"/>
    <cellStyle name="60% - Accent6 3" xfId="880" xr:uid="{00000000-0005-0000-0000-000046030000}"/>
    <cellStyle name="60% - Accent6 4" xfId="881" xr:uid="{00000000-0005-0000-0000-000047030000}"/>
    <cellStyle name="60% - Accent6 5" xfId="882" xr:uid="{00000000-0005-0000-0000-000048030000}"/>
    <cellStyle name="60% - Accent6 6" xfId="883" xr:uid="{00000000-0005-0000-0000-000049030000}"/>
    <cellStyle name="60% - הדגשה1" xfId="884" xr:uid="{00000000-0005-0000-0000-00004A030000}"/>
    <cellStyle name="60% - הדגשה2" xfId="885" xr:uid="{00000000-0005-0000-0000-00004B030000}"/>
    <cellStyle name="60% - הדגשה3" xfId="886" xr:uid="{00000000-0005-0000-0000-00004C030000}"/>
    <cellStyle name="60% - הדגשה4" xfId="887" xr:uid="{00000000-0005-0000-0000-00004D030000}"/>
    <cellStyle name="60% - הדגשה5" xfId="888" xr:uid="{00000000-0005-0000-0000-00004E030000}"/>
    <cellStyle name="60% - הדגשה6" xfId="889" xr:uid="{00000000-0005-0000-0000-00004F030000}"/>
    <cellStyle name="A" xfId="890" xr:uid="{00000000-0005-0000-0000-000050030000}"/>
    <cellStyle name="Accent1 2" xfId="891" xr:uid="{00000000-0005-0000-0000-000051030000}"/>
    <cellStyle name="Accent1 2 2" xfId="892" xr:uid="{00000000-0005-0000-0000-000052030000}"/>
    <cellStyle name="Accent1 2 3" xfId="893" xr:uid="{00000000-0005-0000-0000-000053030000}"/>
    <cellStyle name="Accent1 2 4" xfId="894" xr:uid="{00000000-0005-0000-0000-000054030000}"/>
    <cellStyle name="Accent1 2 5" xfId="895" xr:uid="{00000000-0005-0000-0000-000055030000}"/>
    <cellStyle name="Accent1 3" xfId="896" xr:uid="{00000000-0005-0000-0000-000056030000}"/>
    <cellStyle name="Accent1 4" xfId="897" xr:uid="{00000000-0005-0000-0000-000057030000}"/>
    <cellStyle name="Accent1 5" xfId="898" xr:uid="{00000000-0005-0000-0000-000058030000}"/>
    <cellStyle name="Accent1 6" xfId="899" xr:uid="{00000000-0005-0000-0000-000059030000}"/>
    <cellStyle name="Accent2 2" xfId="900" xr:uid="{00000000-0005-0000-0000-00005A030000}"/>
    <cellStyle name="Accent2 2 2" xfId="901" xr:uid="{00000000-0005-0000-0000-00005B030000}"/>
    <cellStyle name="Accent2 2 3" xfId="902" xr:uid="{00000000-0005-0000-0000-00005C030000}"/>
    <cellStyle name="Accent2 2 4" xfId="903" xr:uid="{00000000-0005-0000-0000-00005D030000}"/>
    <cellStyle name="Accent2 2 5" xfId="904" xr:uid="{00000000-0005-0000-0000-00005E030000}"/>
    <cellStyle name="Accent2 3" xfId="905" xr:uid="{00000000-0005-0000-0000-00005F030000}"/>
    <cellStyle name="Accent2 4" xfId="906" xr:uid="{00000000-0005-0000-0000-000060030000}"/>
    <cellStyle name="Accent2 5" xfId="907" xr:uid="{00000000-0005-0000-0000-000061030000}"/>
    <cellStyle name="Accent2 6" xfId="908" xr:uid="{00000000-0005-0000-0000-000062030000}"/>
    <cellStyle name="Accent3 2" xfId="909" xr:uid="{00000000-0005-0000-0000-000063030000}"/>
    <cellStyle name="Accent3 2 2" xfId="910" xr:uid="{00000000-0005-0000-0000-000064030000}"/>
    <cellStyle name="Accent3 2 3" xfId="911" xr:uid="{00000000-0005-0000-0000-000065030000}"/>
    <cellStyle name="Accent3 2 4" xfId="912" xr:uid="{00000000-0005-0000-0000-000066030000}"/>
    <cellStyle name="Accent3 2 5" xfId="913" xr:uid="{00000000-0005-0000-0000-000067030000}"/>
    <cellStyle name="Accent3 3" xfId="914" xr:uid="{00000000-0005-0000-0000-000068030000}"/>
    <cellStyle name="Accent3 4" xfId="915" xr:uid="{00000000-0005-0000-0000-000069030000}"/>
    <cellStyle name="Accent3 5" xfId="916" xr:uid="{00000000-0005-0000-0000-00006A030000}"/>
    <cellStyle name="Accent3 6" xfId="917" xr:uid="{00000000-0005-0000-0000-00006B030000}"/>
    <cellStyle name="Accent4 2" xfId="918" xr:uid="{00000000-0005-0000-0000-00006C030000}"/>
    <cellStyle name="Accent4 2 2" xfId="919" xr:uid="{00000000-0005-0000-0000-00006D030000}"/>
    <cellStyle name="Accent4 2 3" xfId="920" xr:uid="{00000000-0005-0000-0000-00006E030000}"/>
    <cellStyle name="Accent4 2 4" xfId="921" xr:uid="{00000000-0005-0000-0000-00006F030000}"/>
    <cellStyle name="Accent4 2 5" xfId="922" xr:uid="{00000000-0005-0000-0000-000070030000}"/>
    <cellStyle name="Accent4 3" xfId="923" xr:uid="{00000000-0005-0000-0000-000071030000}"/>
    <cellStyle name="Accent4 4" xfId="924" xr:uid="{00000000-0005-0000-0000-000072030000}"/>
    <cellStyle name="Accent4 5" xfId="925" xr:uid="{00000000-0005-0000-0000-000073030000}"/>
    <cellStyle name="Accent4 6" xfId="926" xr:uid="{00000000-0005-0000-0000-000074030000}"/>
    <cellStyle name="Accent5 2" xfId="927" xr:uid="{00000000-0005-0000-0000-000075030000}"/>
    <cellStyle name="Accent5 2 2" xfId="928" xr:uid="{00000000-0005-0000-0000-000076030000}"/>
    <cellStyle name="Accent5 2 3" xfId="929" xr:uid="{00000000-0005-0000-0000-000077030000}"/>
    <cellStyle name="Accent5 2 4" xfId="930" xr:uid="{00000000-0005-0000-0000-000078030000}"/>
    <cellStyle name="Accent5 2 5" xfId="931" xr:uid="{00000000-0005-0000-0000-000079030000}"/>
    <cellStyle name="Accent5 3" xfId="932" xr:uid="{00000000-0005-0000-0000-00007A030000}"/>
    <cellStyle name="Accent5 4" xfId="933" xr:uid="{00000000-0005-0000-0000-00007B030000}"/>
    <cellStyle name="Accent5 5" xfId="934" xr:uid="{00000000-0005-0000-0000-00007C030000}"/>
    <cellStyle name="Accent5 6" xfId="935" xr:uid="{00000000-0005-0000-0000-00007D030000}"/>
    <cellStyle name="Accent6 2" xfId="936" xr:uid="{00000000-0005-0000-0000-00007E030000}"/>
    <cellStyle name="Accent6 2 2" xfId="937" xr:uid="{00000000-0005-0000-0000-00007F030000}"/>
    <cellStyle name="Accent6 2 3" xfId="938" xr:uid="{00000000-0005-0000-0000-000080030000}"/>
    <cellStyle name="Accent6 2 4" xfId="939" xr:uid="{00000000-0005-0000-0000-000081030000}"/>
    <cellStyle name="Accent6 2 5" xfId="940" xr:uid="{00000000-0005-0000-0000-000082030000}"/>
    <cellStyle name="Accent6 3" xfId="941" xr:uid="{00000000-0005-0000-0000-000083030000}"/>
    <cellStyle name="Accent6 4" xfId="942" xr:uid="{00000000-0005-0000-0000-000084030000}"/>
    <cellStyle name="Accent6 5" xfId="943" xr:uid="{00000000-0005-0000-0000-000085030000}"/>
    <cellStyle name="Accent6 6" xfId="944" xr:uid="{00000000-0005-0000-0000-000086030000}"/>
    <cellStyle name="active" xfId="7" xr:uid="{00000000-0005-0000-0000-000087030000}"/>
    <cellStyle name="ÅëÈ­ [0]_±âÅ¸" xfId="945" xr:uid="{00000000-0005-0000-0000-000088030000}"/>
    <cellStyle name="ÅëÈ­_±âÅ¸" xfId="946" xr:uid="{00000000-0005-0000-0000-000089030000}"/>
    <cellStyle name="AFE" xfId="947" xr:uid="{00000000-0005-0000-0000-00008A030000}"/>
    <cellStyle name="Aggregate" xfId="948" xr:uid="{00000000-0005-0000-0000-00008B030000}"/>
    <cellStyle name="amount" xfId="949" xr:uid="{00000000-0005-0000-0000-00008C030000}"/>
    <cellStyle name="Analyst Name" xfId="950" xr:uid="{00000000-0005-0000-0000-00008D030000}"/>
    <cellStyle name="Arial 10" xfId="951" xr:uid="{00000000-0005-0000-0000-00008E030000}"/>
    <cellStyle name="Arial 12" xfId="952" xr:uid="{00000000-0005-0000-0000-00008F030000}"/>
    <cellStyle name="Arial6Bold" xfId="953" xr:uid="{00000000-0005-0000-0000-000090030000}"/>
    <cellStyle name="Arial8" xfId="954" xr:uid="{00000000-0005-0000-0000-000091030000}"/>
    <cellStyle name="ArialNormal" xfId="955" xr:uid="{00000000-0005-0000-0000-000092030000}"/>
    <cellStyle name="ÄÞ¸¶ [0]_±âÅ¸" xfId="956" xr:uid="{00000000-0005-0000-0000-000093030000}"/>
    <cellStyle name="ÄÞ¸¶_±âÅ¸" xfId="957" xr:uid="{00000000-0005-0000-0000-000094030000}"/>
    <cellStyle name="B" xfId="958" xr:uid="{00000000-0005-0000-0000-000095030000}"/>
    <cellStyle name="Background" xfId="959" xr:uid="{00000000-0005-0000-0000-000096030000}"/>
    <cellStyle name="Bad 2" xfId="960" xr:uid="{00000000-0005-0000-0000-000097030000}"/>
    <cellStyle name="Bad 2 2" xfId="961" xr:uid="{00000000-0005-0000-0000-000098030000}"/>
    <cellStyle name="Bad 2 3" xfId="962" xr:uid="{00000000-0005-0000-0000-000099030000}"/>
    <cellStyle name="Bad 2 4" xfId="963" xr:uid="{00000000-0005-0000-0000-00009A030000}"/>
    <cellStyle name="Bad 2 5" xfId="964" xr:uid="{00000000-0005-0000-0000-00009B030000}"/>
    <cellStyle name="Bad 3" xfId="965" xr:uid="{00000000-0005-0000-0000-00009C030000}"/>
    <cellStyle name="Bad 4" xfId="966" xr:uid="{00000000-0005-0000-0000-00009D030000}"/>
    <cellStyle name="Bad 5" xfId="967" xr:uid="{00000000-0005-0000-0000-00009E030000}"/>
    <cellStyle name="Bad 6" xfId="968" xr:uid="{00000000-0005-0000-0000-00009F030000}"/>
    <cellStyle name="Blue" xfId="969" xr:uid="{00000000-0005-0000-0000-0000A0030000}"/>
    <cellStyle name="Body" xfId="970" xr:uid="{00000000-0005-0000-0000-0000A1030000}"/>
    <cellStyle name="Body text" xfId="971" xr:uid="{00000000-0005-0000-0000-0000A2030000}"/>
    <cellStyle name="Bold" xfId="972" xr:uid="{00000000-0005-0000-0000-0000A3030000}"/>
    <cellStyle name="Bold and Bottom line" xfId="973" xr:uid="{00000000-0005-0000-0000-0000A4030000}"/>
    <cellStyle name="Bold/Border" xfId="974" xr:uid="{00000000-0005-0000-0000-0000A5030000}"/>
    <cellStyle name="brakcomma" xfId="975" xr:uid="{00000000-0005-0000-0000-0000A6030000}"/>
    <cellStyle name="British Pound" xfId="976" xr:uid="{00000000-0005-0000-0000-0000A7030000}"/>
    <cellStyle name="Bullet" xfId="977" xr:uid="{00000000-0005-0000-0000-0000A8030000}"/>
    <cellStyle name="Ç¥ÁØ_¿ù°£¿ä¾àº¸°í" xfId="978" xr:uid="{00000000-0005-0000-0000-0000A9030000}"/>
    <cellStyle name="Calc Currency (0)" xfId="979" xr:uid="{00000000-0005-0000-0000-0000AA030000}"/>
    <cellStyle name="Calc Currency (0) 2" xfId="980" xr:uid="{00000000-0005-0000-0000-0000AB030000}"/>
    <cellStyle name="Calc Currency (2)" xfId="981" xr:uid="{00000000-0005-0000-0000-0000AC030000}"/>
    <cellStyle name="Calc Percent (0)" xfId="982" xr:uid="{00000000-0005-0000-0000-0000AD030000}"/>
    <cellStyle name="Calc Percent (0) 10" xfId="983" xr:uid="{00000000-0005-0000-0000-0000AE030000}"/>
    <cellStyle name="Calc Percent (0) 11" xfId="984" xr:uid="{00000000-0005-0000-0000-0000AF030000}"/>
    <cellStyle name="Calc Percent (0) 12" xfId="985" xr:uid="{00000000-0005-0000-0000-0000B0030000}"/>
    <cellStyle name="Calc Percent (0) 2" xfId="986" xr:uid="{00000000-0005-0000-0000-0000B1030000}"/>
    <cellStyle name="Calc Percent (0) 3" xfId="987" xr:uid="{00000000-0005-0000-0000-0000B2030000}"/>
    <cellStyle name="Calc Percent (0) 4" xfId="988" xr:uid="{00000000-0005-0000-0000-0000B3030000}"/>
    <cellStyle name="Calc Percent (0) 5" xfId="989" xr:uid="{00000000-0005-0000-0000-0000B4030000}"/>
    <cellStyle name="Calc Percent (0) 6" xfId="990" xr:uid="{00000000-0005-0000-0000-0000B5030000}"/>
    <cellStyle name="Calc Percent (0) 7" xfId="991" xr:uid="{00000000-0005-0000-0000-0000B6030000}"/>
    <cellStyle name="Calc Percent (0) 8" xfId="992" xr:uid="{00000000-0005-0000-0000-0000B7030000}"/>
    <cellStyle name="Calc Percent (0) 9" xfId="993" xr:uid="{00000000-0005-0000-0000-0000B8030000}"/>
    <cellStyle name="Calc Percent (1)" xfId="994" xr:uid="{00000000-0005-0000-0000-0000B9030000}"/>
    <cellStyle name="Calc Percent (1) 10" xfId="995" xr:uid="{00000000-0005-0000-0000-0000BA030000}"/>
    <cellStyle name="Calc Percent (1) 11" xfId="996" xr:uid="{00000000-0005-0000-0000-0000BB030000}"/>
    <cellStyle name="Calc Percent (1) 12" xfId="997" xr:uid="{00000000-0005-0000-0000-0000BC030000}"/>
    <cellStyle name="Calc Percent (1) 2" xfId="998" xr:uid="{00000000-0005-0000-0000-0000BD030000}"/>
    <cellStyle name="Calc Percent (1) 3" xfId="999" xr:uid="{00000000-0005-0000-0000-0000BE030000}"/>
    <cellStyle name="Calc Percent (1) 4" xfId="1000" xr:uid="{00000000-0005-0000-0000-0000BF030000}"/>
    <cellStyle name="Calc Percent (1) 5" xfId="1001" xr:uid="{00000000-0005-0000-0000-0000C0030000}"/>
    <cellStyle name="Calc Percent (1) 6" xfId="1002" xr:uid="{00000000-0005-0000-0000-0000C1030000}"/>
    <cellStyle name="Calc Percent (1) 7" xfId="1003" xr:uid="{00000000-0005-0000-0000-0000C2030000}"/>
    <cellStyle name="Calc Percent (1) 8" xfId="1004" xr:uid="{00000000-0005-0000-0000-0000C3030000}"/>
    <cellStyle name="Calc Percent (1) 9" xfId="1005" xr:uid="{00000000-0005-0000-0000-0000C4030000}"/>
    <cellStyle name="Calc Percent (2)" xfId="1006" xr:uid="{00000000-0005-0000-0000-0000C5030000}"/>
    <cellStyle name="Calc Units (0)" xfId="1007" xr:uid="{00000000-0005-0000-0000-0000C6030000}"/>
    <cellStyle name="Calc Units (1)" xfId="1008" xr:uid="{00000000-0005-0000-0000-0000C7030000}"/>
    <cellStyle name="Calc Units (2)" xfId="1009" xr:uid="{00000000-0005-0000-0000-0000C8030000}"/>
    <cellStyle name="Calc_0dp" xfId="1010" xr:uid="{00000000-0005-0000-0000-0000C9030000}"/>
    <cellStyle name="Calculation 10" xfId="1011" xr:uid="{00000000-0005-0000-0000-0000CA030000}"/>
    <cellStyle name="Calculation 10 2" xfId="1012" xr:uid="{00000000-0005-0000-0000-0000CB030000}"/>
    <cellStyle name="Calculation 10 2 2" xfId="1013" xr:uid="{00000000-0005-0000-0000-0000CC030000}"/>
    <cellStyle name="Calculation 10 3" xfId="1014" xr:uid="{00000000-0005-0000-0000-0000CD030000}"/>
    <cellStyle name="Calculation 11" xfId="1015" xr:uid="{00000000-0005-0000-0000-0000CE030000}"/>
    <cellStyle name="Calculation 11 2" xfId="1016" xr:uid="{00000000-0005-0000-0000-0000CF030000}"/>
    <cellStyle name="Calculation 11 2 2" xfId="1017" xr:uid="{00000000-0005-0000-0000-0000D0030000}"/>
    <cellStyle name="Calculation 11 3" xfId="1018" xr:uid="{00000000-0005-0000-0000-0000D1030000}"/>
    <cellStyle name="Calculation 12" xfId="1019" xr:uid="{00000000-0005-0000-0000-0000D2030000}"/>
    <cellStyle name="Calculation 12 2" xfId="1020" xr:uid="{00000000-0005-0000-0000-0000D3030000}"/>
    <cellStyle name="Calculation 12 2 2" xfId="1021" xr:uid="{00000000-0005-0000-0000-0000D4030000}"/>
    <cellStyle name="Calculation 12 2 2 2" xfId="1022" xr:uid="{00000000-0005-0000-0000-0000D5030000}"/>
    <cellStyle name="Calculation 12 2 3" xfId="1023" xr:uid="{00000000-0005-0000-0000-0000D6030000}"/>
    <cellStyle name="Calculation 12 3" xfId="1024" xr:uid="{00000000-0005-0000-0000-0000D7030000}"/>
    <cellStyle name="Calculation 12 3 2" xfId="1025" xr:uid="{00000000-0005-0000-0000-0000D8030000}"/>
    <cellStyle name="Calculation 12 4" xfId="1026" xr:uid="{00000000-0005-0000-0000-0000D9030000}"/>
    <cellStyle name="Calculation 13" xfId="1027" xr:uid="{00000000-0005-0000-0000-0000DA030000}"/>
    <cellStyle name="Calculation 13 2" xfId="1028" xr:uid="{00000000-0005-0000-0000-0000DB030000}"/>
    <cellStyle name="Calculation 13 2 2" xfId="1029" xr:uid="{00000000-0005-0000-0000-0000DC030000}"/>
    <cellStyle name="Calculation 13 2 2 2" xfId="1030" xr:uid="{00000000-0005-0000-0000-0000DD030000}"/>
    <cellStyle name="Calculation 13 2 3" xfId="1031" xr:uid="{00000000-0005-0000-0000-0000DE030000}"/>
    <cellStyle name="Calculation 13 3" xfId="1032" xr:uid="{00000000-0005-0000-0000-0000DF030000}"/>
    <cellStyle name="Calculation 13 3 2" xfId="1033" xr:uid="{00000000-0005-0000-0000-0000E0030000}"/>
    <cellStyle name="Calculation 13 4" xfId="1034" xr:uid="{00000000-0005-0000-0000-0000E1030000}"/>
    <cellStyle name="Calculation 14" xfId="1035" xr:uid="{00000000-0005-0000-0000-0000E2030000}"/>
    <cellStyle name="Calculation 14 2" xfId="1036" xr:uid="{00000000-0005-0000-0000-0000E3030000}"/>
    <cellStyle name="Calculation 14 2 2" xfId="1037" xr:uid="{00000000-0005-0000-0000-0000E4030000}"/>
    <cellStyle name="Calculation 14 2 2 2" xfId="1038" xr:uid="{00000000-0005-0000-0000-0000E5030000}"/>
    <cellStyle name="Calculation 14 2 3" xfId="1039" xr:uid="{00000000-0005-0000-0000-0000E6030000}"/>
    <cellStyle name="Calculation 14 3" xfId="1040" xr:uid="{00000000-0005-0000-0000-0000E7030000}"/>
    <cellStyle name="Calculation 14 3 2" xfId="1041" xr:uid="{00000000-0005-0000-0000-0000E8030000}"/>
    <cellStyle name="Calculation 14 4" xfId="1042" xr:uid="{00000000-0005-0000-0000-0000E9030000}"/>
    <cellStyle name="Calculation 15" xfId="1043" xr:uid="{00000000-0005-0000-0000-0000EA030000}"/>
    <cellStyle name="Calculation 15 2" xfId="1044" xr:uid="{00000000-0005-0000-0000-0000EB030000}"/>
    <cellStyle name="Calculation 2" xfId="1045" xr:uid="{00000000-0005-0000-0000-0000EC030000}"/>
    <cellStyle name="Calculation 2 10" xfId="1046" xr:uid="{00000000-0005-0000-0000-0000ED030000}"/>
    <cellStyle name="Calculation 2 2" xfId="1047" xr:uid="{00000000-0005-0000-0000-0000EE030000}"/>
    <cellStyle name="Calculation 2 2 2" xfId="1048" xr:uid="{00000000-0005-0000-0000-0000EF030000}"/>
    <cellStyle name="Calculation 2 2 2 2" xfId="1049" xr:uid="{00000000-0005-0000-0000-0000F0030000}"/>
    <cellStyle name="Calculation 2 2 2 2 2" xfId="1050" xr:uid="{00000000-0005-0000-0000-0000F1030000}"/>
    <cellStyle name="Calculation 2 2 2 3" xfId="1051" xr:uid="{00000000-0005-0000-0000-0000F2030000}"/>
    <cellStyle name="Calculation 2 2 3" xfId="1052" xr:uid="{00000000-0005-0000-0000-0000F3030000}"/>
    <cellStyle name="Calculation 2 2 3 2" xfId="1053" xr:uid="{00000000-0005-0000-0000-0000F4030000}"/>
    <cellStyle name="Calculation 2 2 3 2 2" xfId="1054" xr:uid="{00000000-0005-0000-0000-0000F5030000}"/>
    <cellStyle name="Calculation 2 2 3 3" xfId="1055" xr:uid="{00000000-0005-0000-0000-0000F6030000}"/>
    <cellStyle name="Calculation 2 2 4" xfId="1056" xr:uid="{00000000-0005-0000-0000-0000F7030000}"/>
    <cellStyle name="Calculation 2 2 4 2" xfId="1057" xr:uid="{00000000-0005-0000-0000-0000F8030000}"/>
    <cellStyle name="Calculation 2 2 5" xfId="1058" xr:uid="{00000000-0005-0000-0000-0000F9030000}"/>
    <cellStyle name="Calculation 2 3" xfId="1059" xr:uid="{00000000-0005-0000-0000-0000FA030000}"/>
    <cellStyle name="Calculation 2 3 2" xfId="1060" xr:uid="{00000000-0005-0000-0000-0000FB030000}"/>
    <cellStyle name="Calculation 2 3 2 2" xfId="1061" xr:uid="{00000000-0005-0000-0000-0000FC030000}"/>
    <cellStyle name="Calculation 2 3 3" xfId="1062" xr:uid="{00000000-0005-0000-0000-0000FD030000}"/>
    <cellStyle name="Calculation 2 4" xfId="1063" xr:uid="{00000000-0005-0000-0000-0000FE030000}"/>
    <cellStyle name="Calculation 2 4 2" xfId="1064" xr:uid="{00000000-0005-0000-0000-0000FF030000}"/>
    <cellStyle name="Calculation 2 4 2 2" xfId="1065" xr:uid="{00000000-0005-0000-0000-000000040000}"/>
    <cellStyle name="Calculation 2 4 3" xfId="1066" xr:uid="{00000000-0005-0000-0000-000001040000}"/>
    <cellStyle name="Calculation 2 5" xfId="1067" xr:uid="{00000000-0005-0000-0000-000002040000}"/>
    <cellStyle name="Calculation 2 5 2" xfId="1068" xr:uid="{00000000-0005-0000-0000-000003040000}"/>
    <cellStyle name="Calculation 2 5 2 2" xfId="1069" xr:uid="{00000000-0005-0000-0000-000004040000}"/>
    <cellStyle name="Calculation 2 5 3" xfId="1070" xr:uid="{00000000-0005-0000-0000-000005040000}"/>
    <cellStyle name="Calculation 2 6" xfId="1071" xr:uid="{00000000-0005-0000-0000-000006040000}"/>
    <cellStyle name="Calculation 2 6 2" xfId="1072" xr:uid="{00000000-0005-0000-0000-000007040000}"/>
    <cellStyle name="Calculation 2 6 2 2" xfId="1073" xr:uid="{00000000-0005-0000-0000-000008040000}"/>
    <cellStyle name="Calculation 2 6 3" xfId="1074" xr:uid="{00000000-0005-0000-0000-000009040000}"/>
    <cellStyle name="Calculation 2 7" xfId="1075" xr:uid="{00000000-0005-0000-0000-00000A040000}"/>
    <cellStyle name="Calculation 2 7 2" xfId="1076" xr:uid="{00000000-0005-0000-0000-00000B040000}"/>
    <cellStyle name="Calculation 2 7 2 2" xfId="1077" xr:uid="{00000000-0005-0000-0000-00000C040000}"/>
    <cellStyle name="Calculation 2 7 3" xfId="1078" xr:uid="{00000000-0005-0000-0000-00000D040000}"/>
    <cellStyle name="Calculation 2 8" xfId="1079" xr:uid="{00000000-0005-0000-0000-00000E040000}"/>
    <cellStyle name="Calculation 2 8 2" xfId="1080" xr:uid="{00000000-0005-0000-0000-00000F040000}"/>
    <cellStyle name="Calculation 2 8 2 2" xfId="1081" xr:uid="{00000000-0005-0000-0000-000010040000}"/>
    <cellStyle name="Calculation 2 8 3" xfId="1082" xr:uid="{00000000-0005-0000-0000-000011040000}"/>
    <cellStyle name="Calculation 2 9" xfId="1083" xr:uid="{00000000-0005-0000-0000-000012040000}"/>
    <cellStyle name="Calculation 2 9 2" xfId="1084" xr:uid="{00000000-0005-0000-0000-000013040000}"/>
    <cellStyle name="Calculation 2 9 2 2" xfId="1085" xr:uid="{00000000-0005-0000-0000-000014040000}"/>
    <cellStyle name="Calculation 2 9 3" xfId="1086" xr:uid="{00000000-0005-0000-0000-000015040000}"/>
    <cellStyle name="Calculation 3" xfId="1087" xr:uid="{00000000-0005-0000-0000-000016040000}"/>
    <cellStyle name="Calculation 3 2" xfId="1088" xr:uid="{00000000-0005-0000-0000-000017040000}"/>
    <cellStyle name="Calculation 3 2 2" xfId="1089" xr:uid="{00000000-0005-0000-0000-000018040000}"/>
    <cellStyle name="Calculation 3 2 2 2" xfId="1090" xr:uid="{00000000-0005-0000-0000-000019040000}"/>
    <cellStyle name="Calculation 3 2 3" xfId="1091" xr:uid="{00000000-0005-0000-0000-00001A040000}"/>
    <cellStyle name="Calculation 3 3" xfId="1092" xr:uid="{00000000-0005-0000-0000-00001B040000}"/>
    <cellStyle name="Calculation 3 3 2" xfId="1093" xr:uid="{00000000-0005-0000-0000-00001C040000}"/>
    <cellStyle name="Calculation 3 3 2 2" xfId="1094" xr:uid="{00000000-0005-0000-0000-00001D040000}"/>
    <cellStyle name="Calculation 3 3 3" xfId="1095" xr:uid="{00000000-0005-0000-0000-00001E040000}"/>
    <cellStyle name="Calculation 3 4" xfId="1096" xr:uid="{00000000-0005-0000-0000-00001F040000}"/>
    <cellStyle name="Calculation 3 4 2" xfId="1097" xr:uid="{00000000-0005-0000-0000-000020040000}"/>
    <cellStyle name="Calculation 3 4 2 2" xfId="1098" xr:uid="{00000000-0005-0000-0000-000021040000}"/>
    <cellStyle name="Calculation 3 4 3" xfId="1099" xr:uid="{00000000-0005-0000-0000-000022040000}"/>
    <cellStyle name="Calculation 3 5" xfId="1100" xr:uid="{00000000-0005-0000-0000-000023040000}"/>
    <cellStyle name="Calculation 3 5 2" xfId="1101" xr:uid="{00000000-0005-0000-0000-000024040000}"/>
    <cellStyle name="Calculation 3 5 2 2" xfId="1102" xr:uid="{00000000-0005-0000-0000-000025040000}"/>
    <cellStyle name="Calculation 3 5 3" xfId="1103" xr:uid="{00000000-0005-0000-0000-000026040000}"/>
    <cellStyle name="Calculation 3 6" xfId="1104" xr:uid="{00000000-0005-0000-0000-000027040000}"/>
    <cellStyle name="Calculation 3 6 2" xfId="1105" xr:uid="{00000000-0005-0000-0000-000028040000}"/>
    <cellStyle name="Calculation 3 6 2 2" xfId="1106" xr:uid="{00000000-0005-0000-0000-000029040000}"/>
    <cellStyle name="Calculation 3 6 3" xfId="1107" xr:uid="{00000000-0005-0000-0000-00002A040000}"/>
    <cellStyle name="Calculation 3 7" xfId="1108" xr:uid="{00000000-0005-0000-0000-00002B040000}"/>
    <cellStyle name="Calculation 3 7 2" xfId="1109" xr:uid="{00000000-0005-0000-0000-00002C040000}"/>
    <cellStyle name="Calculation 3 7 2 2" xfId="1110" xr:uid="{00000000-0005-0000-0000-00002D040000}"/>
    <cellStyle name="Calculation 3 7 3" xfId="1111" xr:uid="{00000000-0005-0000-0000-00002E040000}"/>
    <cellStyle name="Calculation 3 8" xfId="1112" xr:uid="{00000000-0005-0000-0000-00002F040000}"/>
    <cellStyle name="Calculation 3 8 2" xfId="1113" xr:uid="{00000000-0005-0000-0000-000030040000}"/>
    <cellStyle name="Calculation 3 8 2 2" xfId="1114" xr:uid="{00000000-0005-0000-0000-000031040000}"/>
    <cellStyle name="Calculation 3 8 3" xfId="1115" xr:uid="{00000000-0005-0000-0000-000032040000}"/>
    <cellStyle name="Calculation 3 9" xfId="1116" xr:uid="{00000000-0005-0000-0000-000033040000}"/>
    <cellStyle name="Calculation 4" xfId="1117" xr:uid="{00000000-0005-0000-0000-000034040000}"/>
    <cellStyle name="Calculation 4 2" xfId="1118" xr:uid="{00000000-0005-0000-0000-000035040000}"/>
    <cellStyle name="Calculation 4 2 2" xfId="1119" xr:uid="{00000000-0005-0000-0000-000036040000}"/>
    <cellStyle name="Calculation 4 3" xfId="1120" xr:uid="{00000000-0005-0000-0000-000037040000}"/>
    <cellStyle name="Calculation 5" xfId="1121" xr:uid="{00000000-0005-0000-0000-000038040000}"/>
    <cellStyle name="Calculation 5 2" xfId="1122" xr:uid="{00000000-0005-0000-0000-000039040000}"/>
    <cellStyle name="Calculation 5 2 2" xfId="1123" xr:uid="{00000000-0005-0000-0000-00003A040000}"/>
    <cellStyle name="Calculation 5 3" xfId="1124" xr:uid="{00000000-0005-0000-0000-00003B040000}"/>
    <cellStyle name="Calculation 6" xfId="1125" xr:uid="{00000000-0005-0000-0000-00003C040000}"/>
    <cellStyle name="Calculation 6 2" xfId="1126" xr:uid="{00000000-0005-0000-0000-00003D040000}"/>
    <cellStyle name="Calculation 6 2 2" xfId="1127" xr:uid="{00000000-0005-0000-0000-00003E040000}"/>
    <cellStyle name="Calculation 6 3" xfId="1128" xr:uid="{00000000-0005-0000-0000-00003F040000}"/>
    <cellStyle name="Calculation 7" xfId="1129" xr:uid="{00000000-0005-0000-0000-000040040000}"/>
    <cellStyle name="Calculation 7 2" xfId="1130" xr:uid="{00000000-0005-0000-0000-000041040000}"/>
    <cellStyle name="Calculation 7 2 2" xfId="1131" xr:uid="{00000000-0005-0000-0000-000042040000}"/>
    <cellStyle name="Calculation 7 3" xfId="1132" xr:uid="{00000000-0005-0000-0000-000043040000}"/>
    <cellStyle name="Calculation 8" xfId="1133" xr:uid="{00000000-0005-0000-0000-000044040000}"/>
    <cellStyle name="Calculation 8 2" xfId="1134" xr:uid="{00000000-0005-0000-0000-000045040000}"/>
    <cellStyle name="Calculation 8 2 2" xfId="1135" xr:uid="{00000000-0005-0000-0000-000046040000}"/>
    <cellStyle name="Calculation 8 3" xfId="1136" xr:uid="{00000000-0005-0000-0000-000047040000}"/>
    <cellStyle name="Calculation 9" xfId="1137" xr:uid="{00000000-0005-0000-0000-000048040000}"/>
    <cellStyle name="Calculation 9 2" xfId="1138" xr:uid="{00000000-0005-0000-0000-000049040000}"/>
    <cellStyle name="Calculation 9 2 2" xfId="1139" xr:uid="{00000000-0005-0000-0000-00004A040000}"/>
    <cellStyle name="Calculation 9 2 2 2" xfId="1140" xr:uid="{00000000-0005-0000-0000-00004B040000}"/>
    <cellStyle name="Calculation 9 2 3" xfId="1141" xr:uid="{00000000-0005-0000-0000-00004C040000}"/>
    <cellStyle name="Calculation 9 3" xfId="1142" xr:uid="{00000000-0005-0000-0000-00004D040000}"/>
    <cellStyle name="Calculation 9 3 2" xfId="1143" xr:uid="{00000000-0005-0000-0000-00004E040000}"/>
    <cellStyle name="Calculation 9 4" xfId="1144" xr:uid="{00000000-0005-0000-0000-00004F040000}"/>
    <cellStyle name="CHANGE" xfId="1145" xr:uid="{00000000-0005-0000-0000-000050040000}"/>
    <cellStyle name="Changeable" xfId="1146" xr:uid="{00000000-0005-0000-0000-000051040000}"/>
    <cellStyle name="CHANGEB" xfId="1147" xr:uid="{00000000-0005-0000-0000-000052040000}"/>
    <cellStyle name="Chart Box" xfId="1148" xr:uid="{00000000-0005-0000-0000-000053040000}"/>
    <cellStyle name="Check Cell 2" xfId="1149" xr:uid="{00000000-0005-0000-0000-000054040000}"/>
    <cellStyle name="Check Cell 2 2" xfId="1150" xr:uid="{00000000-0005-0000-0000-000055040000}"/>
    <cellStyle name="Check Cell 2 3" xfId="1151" xr:uid="{00000000-0005-0000-0000-000056040000}"/>
    <cellStyle name="Check Cell 2 4" xfId="1152" xr:uid="{00000000-0005-0000-0000-000057040000}"/>
    <cellStyle name="Check Cell 2 5" xfId="1153" xr:uid="{00000000-0005-0000-0000-000058040000}"/>
    <cellStyle name="Check Cell 3" xfId="1154" xr:uid="{00000000-0005-0000-0000-000059040000}"/>
    <cellStyle name="Check Cell 4" xfId="1155" xr:uid="{00000000-0005-0000-0000-00005A040000}"/>
    <cellStyle name="Check Cell 5" xfId="1156" xr:uid="{00000000-0005-0000-0000-00005B040000}"/>
    <cellStyle name="Check Cell 6" xfId="1157" xr:uid="{00000000-0005-0000-0000-00005C040000}"/>
    <cellStyle name="Column Head" xfId="1158" xr:uid="{00000000-0005-0000-0000-00005D040000}"/>
    <cellStyle name="Column Title" xfId="1159" xr:uid="{00000000-0005-0000-0000-00005E040000}"/>
    <cellStyle name="ColumnHeading" xfId="1160" xr:uid="{00000000-0005-0000-0000-00005F040000}"/>
    <cellStyle name="Comma" xfId="19801" builtinId="3"/>
    <cellStyle name="Comma  - Style1" xfId="1161" xr:uid="{00000000-0005-0000-0000-000061040000}"/>
    <cellStyle name="Comma  - Style2" xfId="1162" xr:uid="{00000000-0005-0000-0000-000062040000}"/>
    <cellStyle name="Comma  - Style3" xfId="1163" xr:uid="{00000000-0005-0000-0000-000063040000}"/>
    <cellStyle name="Comma  - Style4" xfId="1164" xr:uid="{00000000-0005-0000-0000-000064040000}"/>
    <cellStyle name="Comma  - Style5" xfId="1165" xr:uid="{00000000-0005-0000-0000-000065040000}"/>
    <cellStyle name="Comma  - Style6" xfId="1166" xr:uid="{00000000-0005-0000-0000-000066040000}"/>
    <cellStyle name="Comma  - Style7" xfId="1167" xr:uid="{00000000-0005-0000-0000-000067040000}"/>
    <cellStyle name="Comma  - Style8" xfId="1168" xr:uid="{00000000-0005-0000-0000-000068040000}"/>
    <cellStyle name="Comma (0)" xfId="1169" xr:uid="{00000000-0005-0000-0000-000069040000}"/>
    <cellStyle name="Comma (1)" xfId="1170" xr:uid="{00000000-0005-0000-0000-00006A040000}"/>
    <cellStyle name="Comma (2)" xfId="1171" xr:uid="{00000000-0005-0000-0000-00006B040000}"/>
    <cellStyle name="Comma [0] 2" xfId="1172" xr:uid="{00000000-0005-0000-0000-00006C040000}"/>
    <cellStyle name="Comma [00]" xfId="1173" xr:uid="{00000000-0005-0000-0000-00006D040000}"/>
    <cellStyle name="Comma [1]" xfId="1174" xr:uid="{00000000-0005-0000-0000-00006E040000}"/>
    <cellStyle name="Comma 10" xfId="41" xr:uid="{00000000-0005-0000-0000-00006F040000}"/>
    <cellStyle name="Comma 10 2" xfId="1175" xr:uid="{00000000-0005-0000-0000-000070040000}"/>
    <cellStyle name="Comma 11" xfId="1176" xr:uid="{00000000-0005-0000-0000-000071040000}"/>
    <cellStyle name="Comma 11 2" xfId="1177" xr:uid="{00000000-0005-0000-0000-000072040000}"/>
    <cellStyle name="Comma 12" xfId="1178" xr:uid="{00000000-0005-0000-0000-000073040000}"/>
    <cellStyle name="Comma 13" xfId="1179" xr:uid="{00000000-0005-0000-0000-000074040000}"/>
    <cellStyle name="Comma 14" xfId="19798" xr:uid="{00000000-0005-0000-0000-000075040000}"/>
    <cellStyle name="Comma 2" xfId="4" xr:uid="{00000000-0005-0000-0000-000076040000}"/>
    <cellStyle name="Comma 2 10" xfId="19802" xr:uid="{00000000-0005-0000-0000-000077040000}"/>
    <cellStyle name="Comma 2 11" xfId="19813" xr:uid="{00000000-0005-0000-0000-000078040000}"/>
    <cellStyle name="Comma 2 2" xfId="18" xr:uid="{00000000-0005-0000-0000-000079040000}"/>
    <cellStyle name="Comma 2 2 2" xfId="1180" xr:uid="{00000000-0005-0000-0000-00007A040000}"/>
    <cellStyle name="Comma 2 2 2 2" xfId="1181" xr:uid="{00000000-0005-0000-0000-00007B040000}"/>
    <cellStyle name="Comma 2 2 2 2 2" xfId="1182" xr:uid="{00000000-0005-0000-0000-00007C040000}"/>
    <cellStyle name="Comma 2 2 2 2 2 2" xfId="1183" xr:uid="{00000000-0005-0000-0000-00007D040000}"/>
    <cellStyle name="Comma 2 2 2 2 2 3" xfId="1184" xr:uid="{00000000-0005-0000-0000-00007E040000}"/>
    <cellStyle name="Comma 2 2 2 2 2 3 2" xfId="1185" xr:uid="{00000000-0005-0000-0000-00007F040000}"/>
    <cellStyle name="Comma 2 2 2 2 2 4" xfId="1186" xr:uid="{00000000-0005-0000-0000-000080040000}"/>
    <cellStyle name="Comma 2 2 2 2 3" xfId="1187" xr:uid="{00000000-0005-0000-0000-000081040000}"/>
    <cellStyle name="Comma 2 2 2 3" xfId="1188" xr:uid="{00000000-0005-0000-0000-000082040000}"/>
    <cellStyle name="Comma 2 2 2 3 2" xfId="1189" xr:uid="{00000000-0005-0000-0000-000083040000}"/>
    <cellStyle name="Comma 2 2 2 3 2 2" xfId="1190" xr:uid="{00000000-0005-0000-0000-000084040000}"/>
    <cellStyle name="Comma 2 2 2 3 2 2 2" xfId="1191" xr:uid="{00000000-0005-0000-0000-000085040000}"/>
    <cellStyle name="Comma 2 2 2 3 2 2 2 2" xfId="1192" xr:uid="{00000000-0005-0000-0000-000086040000}"/>
    <cellStyle name="Comma 2 2 2 3 2 2 2 2 2" xfId="1193" xr:uid="{00000000-0005-0000-0000-000087040000}"/>
    <cellStyle name="Comma 2 2 2 3 2 2 3" xfId="1194" xr:uid="{00000000-0005-0000-0000-000088040000}"/>
    <cellStyle name="Comma 2 2 2 3 2 3" xfId="1195" xr:uid="{00000000-0005-0000-0000-000089040000}"/>
    <cellStyle name="Comma 2 2 2 3 2 3 2" xfId="1196" xr:uid="{00000000-0005-0000-0000-00008A040000}"/>
    <cellStyle name="Comma 2 2 2 3 3" xfId="1197" xr:uid="{00000000-0005-0000-0000-00008B040000}"/>
    <cellStyle name="Comma 2 2 2 3 3 2" xfId="1198" xr:uid="{00000000-0005-0000-0000-00008C040000}"/>
    <cellStyle name="Comma 2 2 2 3 3 2 2" xfId="1199" xr:uid="{00000000-0005-0000-0000-00008D040000}"/>
    <cellStyle name="Comma 2 2 2 3 4" xfId="1200" xr:uid="{00000000-0005-0000-0000-00008E040000}"/>
    <cellStyle name="Comma 2 2 2 4" xfId="1201" xr:uid="{00000000-0005-0000-0000-00008F040000}"/>
    <cellStyle name="Comma 2 2 2 4 2" xfId="1202" xr:uid="{00000000-0005-0000-0000-000090040000}"/>
    <cellStyle name="Comma 2 2 2 4 2 2" xfId="1203" xr:uid="{00000000-0005-0000-0000-000091040000}"/>
    <cellStyle name="Comma 2 2 2 4 3" xfId="1204" xr:uid="{00000000-0005-0000-0000-000092040000}"/>
    <cellStyle name="Comma 2 2 2 5" xfId="1205" xr:uid="{00000000-0005-0000-0000-000093040000}"/>
    <cellStyle name="Comma 2 2 2 5 2" xfId="1206" xr:uid="{00000000-0005-0000-0000-000094040000}"/>
    <cellStyle name="Comma 2 2 2 5 2 2" xfId="1207" xr:uid="{00000000-0005-0000-0000-000095040000}"/>
    <cellStyle name="Comma 2 2 2 5 3" xfId="1208" xr:uid="{00000000-0005-0000-0000-000096040000}"/>
    <cellStyle name="Comma 2 2 2 6" xfId="1209" xr:uid="{00000000-0005-0000-0000-000097040000}"/>
    <cellStyle name="Comma 2 2 2 6 2" xfId="1210" xr:uid="{00000000-0005-0000-0000-000098040000}"/>
    <cellStyle name="Comma 2 2 2 6 2 2" xfId="1211" xr:uid="{00000000-0005-0000-0000-000099040000}"/>
    <cellStyle name="Comma 2 2 2 6 3" xfId="1212" xr:uid="{00000000-0005-0000-0000-00009A040000}"/>
    <cellStyle name="Comma 2 2 2 7" xfId="1213" xr:uid="{00000000-0005-0000-0000-00009B040000}"/>
    <cellStyle name="Comma 2 2 2 7 2" xfId="1214" xr:uid="{00000000-0005-0000-0000-00009C040000}"/>
    <cellStyle name="Comma 2 2 2 8" xfId="1215" xr:uid="{00000000-0005-0000-0000-00009D040000}"/>
    <cellStyle name="Comma 2 2 2 9" xfId="1216" xr:uid="{00000000-0005-0000-0000-00009E040000}"/>
    <cellStyle name="Comma 2 2 3" xfId="1217" xr:uid="{00000000-0005-0000-0000-00009F040000}"/>
    <cellStyle name="Comma 2 2 4" xfId="1218" xr:uid="{00000000-0005-0000-0000-0000A0040000}"/>
    <cellStyle name="Comma 2 2 4 2" xfId="1219" xr:uid="{00000000-0005-0000-0000-0000A1040000}"/>
    <cellStyle name="Comma 2 2 4 3" xfId="1220" xr:uid="{00000000-0005-0000-0000-0000A2040000}"/>
    <cellStyle name="Comma 2 2 4 3 2" xfId="1221" xr:uid="{00000000-0005-0000-0000-0000A3040000}"/>
    <cellStyle name="Comma 2 2 4 4" xfId="1222" xr:uid="{00000000-0005-0000-0000-0000A4040000}"/>
    <cellStyle name="Comma 2 2 5" xfId="1223" xr:uid="{00000000-0005-0000-0000-0000A5040000}"/>
    <cellStyle name="Comma 2 3" xfId="1224" xr:uid="{00000000-0005-0000-0000-0000A6040000}"/>
    <cellStyle name="Comma 2 3 2" xfId="1225" xr:uid="{00000000-0005-0000-0000-0000A7040000}"/>
    <cellStyle name="Comma 2 3 2 2" xfId="1226" xr:uid="{00000000-0005-0000-0000-0000A8040000}"/>
    <cellStyle name="Comma 2 3 2 2 2" xfId="1227" xr:uid="{00000000-0005-0000-0000-0000A9040000}"/>
    <cellStyle name="Comma 2 3 2 2 2 2" xfId="1228" xr:uid="{00000000-0005-0000-0000-0000AA040000}"/>
    <cellStyle name="Comma 2 3 2 2 3" xfId="1229" xr:uid="{00000000-0005-0000-0000-0000AB040000}"/>
    <cellStyle name="Comma 2 3 2 3" xfId="1230" xr:uid="{00000000-0005-0000-0000-0000AC040000}"/>
    <cellStyle name="Comma 2 3 2 3 2" xfId="1231" xr:uid="{00000000-0005-0000-0000-0000AD040000}"/>
    <cellStyle name="Comma 2 3 3" xfId="1232" xr:uid="{00000000-0005-0000-0000-0000AE040000}"/>
    <cellStyle name="Comma 2 3 4" xfId="1233" xr:uid="{00000000-0005-0000-0000-0000AF040000}"/>
    <cellStyle name="Comma 2 3 4 2" xfId="1234" xr:uid="{00000000-0005-0000-0000-0000B0040000}"/>
    <cellStyle name="Comma 2 3 5" xfId="1235" xr:uid="{00000000-0005-0000-0000-0000B1040000}"/>
    <cellStyle name="Comma 2 4" xfId="1236" xr:uid="{00000000-0005-0000-0000-0000B2040000}"/>
    <cellStyle name="Comma 2 5" xfId="1237" xr:uid="{00000000-0005-0000-0000-0000B3040000}"/>
    <cellStyle name="Comma 2 6" xfId="1238" xr:uid="{00000000-0005-0000-0000-0000B4040000}"/>
    <cellStyle name="Comma 2 7" xfId="1239" xr:uid="{00000000-0005-0000-0000-0000B5040000}"/>
    <cellStyle name="Comma 2 7 2" xfId="1240" xr:uid="{00000000-0005-0000-0000-0000B6040000}"/>
    <cellStyle name="Comma 2 7 2 2" xfId="1241" xr:uid="{00000000-0005-0000-0000-0000B7040000}"/>
    <cellStyle name="Comma 2 7 2 2 2" xfId="1242" xr:uid="{00000000-0005-0000-0000-0000B8040000}"/>
    <cellStyle name="Comma 2 7 2 3" xfId="1243" xr:uid="{00000000-0005-0000-0000-0000B9040000}"/>
    <cellStyle name="Comma 2 7 3" xfId="1244" xr:uid="{00000000-0005-0000-0000-0000BA040000}"/>
    <cellStyle name="Comma 2 7 3 2" xfId="1245" xr:uid="{00000000-0005-0000-0000-0000BB040000}"/>
    <cellStyle name="Comma 2 8" xfId="1246" xr:uid="{00000000-0005-0000-0000-0000BC040000}"/>
    <cellStyle name="Comma 2 8 2" xfId="1247" xr:uid="{00000000-0005-0000-0000-0000BD040000}"/>
    <cellStyle name="Comma 2 9" xfId="1248" xr:uid="{00000000-0005-0000-0000-0000BE040000}"/>
    <cellStyle name="Comma 3" xfId="19" xr:uid="{00000000-0005-0000-0000-0000BF040000}"/>
    <cellStyle name="Comma 3 2" xfId="1249" xr:uid="{00000000-0005-0000-0000-0000C0040000}"/>
    <cellStyle name="Comma 3 2 2" xfId="1250" xr:uid="{00000000-0005-0000-0000-0000C1040000}"/>
    <cellStyle name="Comma 3 2 2 2" xfId="1251" xr:uid="{00000000-0005-0000-0000-0000C2040000}"/>
    <cellStyle name="Comma 3 2 2 2 2" xfId="1252" xr:uid="{00000000-0005-0000-0000-0000C3040000}"/>
    <cellStyle name="Comma 3 2 2 2 2 2" xfId="1253" xr:uid="{00000000-0005-0000-0000-0000C4040000}"/>
    <cellStyle name="Comma 3 2 2 2 3" xfId="1254" xr:uid="{00000000-0005-0000-0000-0000C5040000}"/>
    <cellStyle name="Comma 3 2 2 3" xfId="1255" xr:uid="{00000000-0005-0000-0000-0000C6040000}"/>
    <cellStyle name="Comma 3 2 2 3 2" xfId="1256" xr:uid="{00000000-0005-0000-0000-0000C7040000}"/>
    <cellStyle name="Comma 3 2 3" xfId="1257" xr:uid="{00000000-0005-0000-0000-0000C8040000}"/>
    <cellStyle name="Comma 3 2 4" xfId="1258" xr:uid="{00000000-0005-0000-0000-0000C9040000}"/>
    <cellStyle name="Comma 3 2 4 2" xfId="1259" xr:uid="{00000000-0005-0000-0000-0000CA040000}"/>
    <cellStyle name="Comma 3 2 5" xfId="1260" xr:uid="{00000000-0005-0000-0000-0000CB040000}"/>
    <cellStyle name="Comma 3 3" xfId="1261" xr:uid="{00000000-0005-0000-0000-0000CC040000}"/>
    <cellStyle name="Comma 3 3 2" xfId="19812" xr:uid="{00000000-0005-0000-0000-0000CD040000}"/>
    <cellStyle name="Comma 3 4" xfId="1262" xr:uid="{00000000-0005-0000-0000-0000CE040000}"/>
    <cellStyle name="Comma 3 5" xfId="1263" xr:uid="{00000000-0005-0000-0000-0000CF040000}"/>
    <cellStyle name="Comma 3 6" xfId="1264" xr:uid="{00000000-0005-0000-0000-0000D0040000}"/>
    <cellStyle name="Comma 3 6 2" xfId="1265" xr:uid="{00000000-0005-0000-0000-0000D1040000}"/>
    <cellStyle name="Comma 3 6 2 2" xfId="1266" xr:uid="{00000000-0005-0000-0000-0000D2040000}"/>
    <cellStyle name="Comma 3 6 2 2 2" xfId="1267" xr:uid="{00000000-0005-0000-0000-0000D3040000}"/>
    <cellStyle name="Comma 3 6 2 2 3" xfId="1268" xr:uid="{00000000-0005-0000-0000-0000D4040000}"/>
    <cellStyle name="Comma 3 6 2 2 3 2" xfId="1269" xr:uid="{00000000-0005-0000-0000-0000D5040000}"/>
    <cellStyle name="Comma 3 6 2 2 4" xfId="1270" xr:uid="{00000000-0005-0000-0000-0000D6040000}"/>
    <cellStyle name="Comma 3 6 2 3" xfId="1271" xr:uid="{00000000-0005-0000-0000-0000D7040000}"/>
    <cellStyle name="Comma 3 6 3" xfId="1272" xr:uid="{00000000-0005-0000-0000-0000D8040000}"/>
    <cellStyle name="Comma 3 6 3 2" xfId="1273" xr:uid="{00000000-0005-0000-0000-0000D9040000}"/>
    <cellStyle name="Comma 3 6 3 2 2" xfId="1274" xr:uid="{00000000-0005-0000-0000-0000DA040000}"/>
    <cellStyle name="Comma 3 6 3 2 2 2" xfId="1275" xr:uid="{00000000-0005-0000-0000-0000DB040000}"/>
    <cellStyle name="Comma 3 6 3 2 2 2 2" xfId="1276" xr:uid="{00000000-0005-0000-0000-0000DC040000}"/>
    <cellStyle name="Comma 3 6 3 2 2 2 2 2" xfId="1277" xr:uid="{00000000-0005-0000-0000-0000DD040000}"/>
    <cellStyle name="Comma 3 6 3 2 2 3" xfId="1278" xr:uid="{00000000-0005-0000-0000-0000DE040000}"/>
    <cellStyle name="Comma 3 6 3 2 3" xfId="1279" xr:uid="{00000000-0005-0000-0000-0000DF040000}"/>
    <cellStyle name="Comma 3 6 3 2 3 2" xfId="1280" xr:uid="{00000000-0005-0000-0000-0000E0040000}"/>
    <cellStyle name="Comma 3 6 3 3" xfId="1281" xr:uid="{00000000-0005-0000-0000-0000E1040000}"/>
    <cellStyle name="Comma 3 6 3 3 2" xfId="1282" xr:uid="{00000000-0005-0000-0000-0000E2040000}"/>
    <cellStyle name="Comma 3 6 3 3 2 2" xfId="1283" xr:uid="{00000000-0005-0000-0000-0000E3040000}"/>
    <cellStyle name="Comma 3 6 3 4" xfId="1284" xr:uid="{00000000-0005-0000-0000-0000E4040000}"/>
    <cellStyle name="Comma 3 6 4" xfId="1285" xr:uid="{00000000-0005-0000-0000-0000E5040000}"/>
    <cellStyle name="Comma 3 6 4 2" xfId="1286" xr:uid="{00000000-0005-0000-0000-0000E6040000}"/>
    <cellStyle name="Comma 3 6 4 2 2" xfId="1287" xr:uid="{00000000-0005-0000-0000-0000E7040000}"/>
    <cellStyle name="Comma 3 6 4 3" xfId="1288" xr:uid="{00000000-0005-0000-0000-0000E8040000}"/>
    <cellStyle name="Comma 3 6 5" xfId="1289" xr:uid="{00000000-0005-0000-0000-0000E9040000}"/>
    <cellStyle name="Comma 3 6 5 2" xfId="1290" xr:uid="{00000000-0005-0000-0000-0000EA040000}"/>
    <cellStyle name="Comma 3 6 5 2 2" xfId="1291" xr:uid="{00000000-0005-0000-0000-0000EB040000}"/>
    <cellStyle name="Comma 3 6 5 3" xfId="1292" xr:uid="{00000000-0005-0000-0000-0000EC040000}"/>
    <cellStyle name="Comma 3 6 6" xfId="1293" xr:uid="{00000000-0005-0000-0000-0000ED040000}"/>
    <cellStyle name="Comma 3 6 6 2" xfId="1294" xr:uid="{00000000-0005-0000-0000-0000EE040000}"/>
    <cellStyle name="Comma 3 6 6 2 2" xfId="1295" xr:uid="{00000000-0005-0000-0000-0000EF040000}"/>
    <cellStyle name="Comma 3 6 6 3" xfId="1296" xr:uid="{00000000-0005-0000-0000-0000F0040000}"/>
    <cellStyle name="Comma 3 6 7" xfId="1297" xr:uid="{00000000-0005-0000-0000-0000F1040000}"/>
    <cellStyle name="Comma 3 6 7 2" xfId="1298" xr:uid="{00000000-0005-0000-0000-0000F2040000}"/>
    <cellStyle name="Comma 3 6 8" xfId="1299" xr:uid="{00000000-0005-0000-0000-0000F3040000}"/>
    <cellStyle name="Comma 3 7" xfId="1300" xr:uid="{00000000-0005-0000-0000-0000F4040000}"/>
    <cellStyle name="Comma 3 7 2" xfId="1301" xr:uid="{00000000-0005-0000-0000-0000F5040000}"/>
    <cellStyle name="Comma 3 7 3" xfId="1302" xr:uid="{00000000-0005-0000-0000-0000F6040000}"/>
    <cellStyle name="Comma 3 7 3 2" xfId="1303" xr:uid="{00000000-0005-0000-0000-0000F7040000}"/>
    <cellStyle name="Comma 3 7 4" xfId="1304" xr:uid="{00000000-0005-0000-0000-0000F8040000}"/>
    <cellStyle name="Comma 3 8" xfId="1305" xr:uid="{00000000-0005-0000-0000-0000F9040000}"/>
    <cellStyle name="Comma 3 9" xfId="19796" xr:uid="{00000000-0005-0000-0000-0000FA040000}"/>
    <cellStyle name="Comma 4" xfId="29" xr:uid="{00000000-0005-0000-0000-0000FB040000}"/>
    <cellStyle name="Comma 4 10" xfId="1306" xr:uid="{00000000-0005-0000-0000-0000FC040000}"/>
    <cellStyle name="Comma 4 10 2" xfId="1307" xr:uid="{00000000-0005-0000-0000-0000FD040000}"/>
    <cellStyle name="Comma 4 10 2 2" xfId="1308" xr:uid="{00000000-0005-0000-0000-0000FE040000}"/>
    <cellStyle name="Comma 4 10 2 2 2" xfId="1309" xr:uid="{00000000-0005-0000-0000-0000FF040000}"/>
    <cellStyle name="Comma 4 10 2 2 2 2" xfId="1310" xr:uid="{00000000-0005-0000-0000-000000050000}"/>
    <cellStyle name="Comma 4 10 2 2 2 3" xfId="1311" xr:uid="{00000000-0005-0000-0000-000001050000}"/>
    <cellStyle name="Comma 4 10 2 3" xfId="1312" xr:uid="{00000000-0005-0000-0000-000002050000}"/>
    <cellStyle name="Comma 4 10 2 4" xfId="1313" xr:uid="{00000000-0005-0000-0000-000003050000}"/>
    <cellStyle name="Comma 4 10 3" xfId="1314" xr:uid="{00000000-0005-0000-0000-000004050000}"/>
    <cellStyle name="Comma 4 10 3 2" xfId="1315" xr:uid="{00000000-0005-0000-0000-000005050000}"/>
    <cellStyle name="Comma 4 10 3 3" xfId="1316" xr:uid="{00000000-0005-0000-0000-000006050000}"/>
    <cellStyle name="Comma 4 11" xfId="1317" xr:uid="{00000000-0005-0000-0000-000007050000}"/>
    <cellStyle name="Comma 4 12" xfId="1318" xr:uid="{00000000-0005-0000-0000-000008050000}"/>
    <cellStyle name="Comma 4 13" xfId="1319" xr:uid="{00000000-0005-0000-0000-000009050000}"/>
    <cellStyle name="Comma 4 14" xfId="1320" xr:uid="{00000000-0005-0000-0000-00000A050000}"/>
    <cellStyle name="Comma 4 15" xfId="1321" xr:uid="{00000000-0005-0000-0000-00000B050000}"/>
    <cellStyle name="Comma 4 16" xfId="1322" xr:uid="{00000000-0005-0000-0000-00000C050000}"/>
    <cellStyle name="Comma 4 2" xfId="1323" xr:uid="{00000000-0005-0000-0000-00000D050000}"/>
    <cellStyle name="Comma 4 2 10" xfId="1324" xr:uid="{00000000-0005-0000-0000-00000E050000}"/>
    <cellStyle name="Comma 4 2 11" xfId="1325" xr:uid="{00000000-0005-0000-0000-00000F050000}"/>
    <cellStyle name="Comma 4 2 12" xfId="1326" xr:uid="{00000000-0005-0000-0000-000010050000}"/>
    <cellStyle name="Comma 4 2 2" xfId="1327" xr:uid="{00000000-0005-0000-0000-000011050000}"/>
    <cellStyle name="Comma 4 2 3" xfId="1328" xr:uid="{00000000-0005-0000-0000-000012050000}"/>
    <cellStyle name="Comma 4 2 4" xfId="1329" xr:uid="{00000000-0005-0000-0000-000013050000}"/>
    <cellStyle name="Comma 4 2 5" xfId="1330" xr:uid="{00000000-0005-0000-0000-000014050000}"/>
    <cellStyle name="Comma 4 2 6" xfId="1331" xr:uid="{00000000-0005-0000-0000-000015050000}"/>
    <cellStyle name="Comma 4 2 7" xfId="1332" xr:uid="{00000000-0005-0000-0000-000016050000}"/>
    <cellStyle name="Comma 4 2 8" xfId="1333" xr:uid="{00000000-0005-0000-0000-000017050000}"/>
    <cellStyle name="Comma 4 2 9" xfId="1334" xr:uid="{00000000-0005-0000-0000-000018050000}"/>
    <cellStyle name="Comma 4 3" xfId="1335" xr:uid="{00000000-0005-0000-0000-000019050000}"/>
    <cellStyle name="Comma 4 4" xfId="1336" xr:uid="{00000000-0005-0000-0000-00001A050000}"/>
    <cellStyle name="Comma 4 5" xfId="1337" xr:uid="{00000000-0005-0000-0000-00001B050000}"/>
    <cellStyle name="Comma 4 6" xfId="1338" xr:uid="{00000000-0005-0000-0000-00001C050000}"/>
    <cellStyle name="Comma 4 7" xfId="1339" xr:uid="{00000000-0005-0000-0000-00001D050000}"/>
    <cellStyle name="Comma 4 7 2" xfId="1340" xr:uid="{00000000-0005-0000-0000-00001E050000}"/>
    <cellStyle name="Comma 4 7 2 2" xfId="1341" xr:uid="{00000000-0005-0000-0000-00001F050000}"/>
    <cellStyle name="Comma 4 7 2 2 2" xfId="1342" xr:uid="{00000000-0005-0000-0000-000020050000}"/>
    <cellStyle name="Comma 4 7 2 2 2 2" xfId="1343" xr:uid="{00000000-0005-0000-0000-000021050000}"/>
    <cellStyle name="Comma 4 7 2 2 3" xfId="1344" xr:uid="{00000000-0005-0000-0000-000022050000}"/>
    <cellStyle name="Comma 4 7 2 3" xfId="1345" xr:uid="{00000000-0005-0000-0000-000023050000}"/>
    <cellStyle name="Comma 4 7 2 3 2" xfId="1346" xr:uid="{00000000-0005-0000-0000-000024050000}"/>
    <cellStyle name="Comma 4 7 2 3 2 2" xfId="1347" xr:uid="{00000000-0005-0000-0000-000025050000}"/>
    <cellStyle name="Comma 4 7 2 3 3" xfId="1348" xr:uid="{00000000-0005-0000-0000-000026050000}"/>
    <cellStyle name="Comma 4 7 2 4" xfId="1349" xr:uid="{00000000-0005-0000-0000-000027050000}"/>
    <cellStyle name="Comma 4 7 2 4 2" xfId="1350" xr:uid="{00000000-0005-0000-0000-000028050000}"/>
    <cellStyle name="Comma 4 7 2 4 2 2" xfId="1351" xr:uid="{00000000-0005-0000-0000-000029050000}"/>
    <cellStyle name="Comma 4 7 2 4 3" xfId="1352" xr:uid="{00000000-0005-0000-0000-00002A050000}"/>
    <cellStyle name="Comma 4 7 2 5" xfId="1353" xr:uid="{00000000-0005-0000-0000-00002B050000}"/>
    <cellStyle name="Comma 4 7 2 5 2" xfId="1354" xr:uid="{00000000-0005-0000-0000-00002C050000}"/>
    <cellStyle name="Comma 4 7 2 5 2 2" xfId="1355" xr:uid="{00000000-0005-0000-0000-00002D050000}"/>
    <cellStyle name="Comma 4 7 2 5 3" xfId="1356" xr:uid="{00000000-0005-0000-0000-00002E050000}"/>
    <cellStyle name="Comma 4 7 2 6" xfId="1357" xr:uid="{00000000-0005-0000-0000-00002F050000}"/>
    <cellStyle name="Comma 4 7 2 6 2" xfId="1358" xr:uid="{00000000-0005-0000-0000-000030050000}"/>
    <cellStyle name="Comma 4 7 2 7" xfId="1359" xr:uid="{00000000-0005-0000-0000-000031050000}"/>
    <cellStyle name="Comma 4 7 3" xfId="1360" xr:uid="{00000000-0005-0000-0000-000032050000}"/>
    <cellStyle name="Comma 4 7 3 2" xfId="1361" xr:uid="{00000000-0005-0000-0000-000033050000}"/>
    <cellStyle name="Comma 4 7 3 2 2" xfId="1362" xr:uid="{00000000-0005-0000-0000-000034050000}"/>
    <cellStyle name="Comma 4 7 3 3" xfId="1363" xr:uid="{00000000-0005-0000-0000-000035050000}"/>
    <cellStyle name="Comma 4 7 4" xfId="1364" xr:uid="{00000000-0005-0000-0000-000036050000}"/>
    <cellStyle name="Comma 4 7 4 2" xfId="1365" xr:uid="{00000000-0005-0000-0000-000037050000}"/>
    <cellStyle name="Comma 4 7 4 2 2" xfId="1366" xr:uid="{00000000-0005-0000-0000-000038050000}"/>
    <cellStyle name="Comma 4 7 4 3" xfId="1367" xr:uid="{00000000-0005-0000-0000-000039050000}"/>
    <cellStyle name="Comma 4 7 5" xfId="1368" xr:uid="{00000000-0005-0000-0000-00003A050000}"/>
    <cellStyle name="Comma 4 7 5 2" xfId="1369" xr:uid="{00000000-0005-0000-0000-00003B050000}"/>
    <cellStyle name="Comma 4 7 5 2 2" xfId="1370" xr:uid="{00000000-0005-0000-0000-00003C050000}"/>
    <cellStyle name="Comma 4 7 5 3" xfId="1371" xr:uid="{00000000-0005-0000-0000-00003D050000}"/>
    <cellStyle name="Comma 4 7 6" xfId="1372" xr:uid="{00000000-0005-0000-0000-00003E050000}"/>
    <cellStyle name="Comma 4 7 6 2" xfId="1373" xr:uid="{00000000-0005-0000-0000-00003F050000}"/>
    <cellStyle name="Comma 4 7 6 2 2" xfId="1374" xr:uid="{00000000-0005-0000-0000-000040050000}"/>
    <cellStyle name="Comma 4 7 6 3" xfId="1375" xr:uid="{00000000-0005-0000-0000-000041050000}"/>
    <cellStyle name="Comma 4 7 7" xfId="1376" xr:uid="{00000000-0005-0000-0000-000042050000}"/>
    <cellStyle name="Comma 4 7 7 2" xfId="1377" xr:uid="{00000000-0005-0000-0000-000043050000}"/>
    <cellStyle name="Comma 4 7 8" xfId="1378" xr:uid="{00000000-0005-0000-0000-000044050000}"/>
    <cellStyle name="Comma 4 8" xfId="1379" xr:uid="{00000000-0005-0000-0000-000045050000}"/>
    <cellStyle name="Comma 4 8 2" xfId="1380" xr:uid="{00000000-0005-0000-0000-000046050000}"/>
    <cellStyle name="Comma 4 8 2 2" xfId="1381" xr:uid="{00000000-0005-0000-0000-000047050000}"/>
    <cellStyle name="Comma 4 8 2 2 2" xfId="1382" xr:uid="{00000000-0005-0000-0000-000048050000}"/>
    <cellStyle name="Comma 4 8 2 2 2 2" xfId="1383" xr:uid="{00000000-0005-0000-0000-000049050000}"/>
    <cellStyle name="Comma 4 8 2 2 3" xfId="1384" xr:uid="{00000000-0005-0000-0000-00004A050000}"/>
    <cellStyle name="Comma 4 8 2 3" xfId="1385" xr:uid="{00000000-0005-0000-0000-00004B050000}"/>
    <cellStyle name="Comma 4 8 2 3 2" xfId="1386" xr:uid="{00000000-0005-0000-0000-00004C050000}"/>
    <cellStyle name="Comma 4 8 2 3 2 2" xfId="1387" xr:uid="{00000000-0005-0000-0000-00004D050000}"/>
    <cellStyle name="Comma 4 8 2 3 3" xfId="1388" xr:uid="{00000000-0005-0000-0000-00004E050000}"/>
    <cellStyle name="Comma 4 8 2 4" xfId="1389" xr:uid="{00000000-0005-0000-0000-00004F050000}"/>
    <cellStyle name="Comma 4 8 2 4 2" xfId="1390" xr:uid="{00000000-0005-0000-0000-000050050000}"/>
    <cellStyle name="Comma 4 8 2 4 2 2" xfId="1391" xr:uid="{00000000-0005-0000-0000-000051050000}"/>
    <cellStyle name="Comma 4 8 2 4 3" xfId="1392" xr:uid="{00000000-0005-0000-0000-000052050000}"/>
    <cellStyle name="Comma 4 8 2 5" xfId="1393" xr:uid="{00000000-0005-0000-0000-000053050000}"/>
    <cellStyle name="Comma 4 8 2 5 2" xfId="1394" xr:uid="{00000000-0005-0000-0000-000054050000}"/>
    <cellStyle name="Comma 4 8 2 5 2 2" xfId="1395" xr:uid="{00000000-0005-0000-0000-000055050000}"/>
    <cellStyle name="Comma 4 8 2 5 3" xfId="1396" xr:uid="{00000000-0005-0000-0000-000056050000}"/>
    <cellStyle name="Comma 4 8 2 6" xfId="1397" xr:uid="{00000000-0005-0000-0000-000057050000}"/>
    <cellStyle name="Comma 4 8 2 6 2" xfId="1398" xr:uid="{00000000-0005-0000-0000-000058050000}"/>
    <cellStyle name="Comma 4 8 2 7" xfId="1399" xr:uid="{00000000-0005-0000-0000-000059050000}"/>
    <cellStyle name="Comma 4 8 3" xfId="1400" xr:uid="{00000000-0005-0000-0000-00005A050000}"/>
    <cellStyle name="Comma 4 8 3 2" xfId="1401" xr:uid="{00000000-0005-0000-0000-00005B050000}"/>
    <cellStyle name="Comma 4 8 3 2 2" xfId="1402" xr:uid="{00000000-0005-0000-0000-00005C050000}"/>
    <cellStyle name="Comma 4 8 3 3" xfId="1403" xr:uid="{00000000-0005-0000-0000-00005D050000}"/>
    <cellStyle name="Comma 4 8 4" xfId="1404" xr:uid="{00000000-0005-0000-0000-00005E050000}"/>
    <cellStyle name="Comma 4 8 4 2" xfId="1405" xr:uid="{00000000-0005-0000-0000-00005F050000}"/>
    <cellStyle name="Comma 4 8 4 2 2" xfId="1406" xr:uid="{00000000-0005-0000-0000-000060050000}"/>
    <cellStyle name="Comma 4 8 4 3" xfId="1407" xr:uid="{00000000-0005-0000-0000-000061050000}"/>
    <cellStyle name="Comma 4 8 5" xfId="1408" xr:uid="{00000000-0005-0000-0000-000062050000}"/>
    <cellStyle name="Comma 4 8 5 2" xfId="1409" xr:uid="{00000000-0005-0000-0000-000063050000}"/>
    <cellStyle name="Comma 4 8 5 2 2" xfId="1410" xr:uid="{00000000-0005-0000-0000-000064050000}"/>
    <cellStyle name="Comma 4 8 5 3" xfId="1411" xr:uid="{00000000-0005-0000-0000-000065050000}"/>
    <cellStyle name="Comma 4 8 6" xfId="1412" xr:uid="{00000000-0005-0000-0000-000066050000}"/>
    <cellStyle name="Comma 4 8 6 2" xfId="1413" xr:uid="{00000000-0005-0000-0000-000067050000}"/>
    <cellStyle name="Comma 4 8 6 2 2" xfId="1414" xr:uid="{00000000-0005-0000-0000-000068050000}"/>
    <cellStyle name="Comma 4 8 6 3" xfId="1415" xr:uid="{00000000-0005-0000-0000-000069050000}"/>
    <cellStyle name="Comma 4 8 7" xfId="1416" xr:uid="{00000000-0005-0000-0000-00006A050000}"/>
    <cellStyle name="Comma 4 8 7 2" xfId="1417" xr:uid="{00000000-0005-0000-0000-00006B050000}"/>
    <cellStyle name="Comma 4 8 8" xfId="1418" xr:uid="{00000000-0005-0000-0000-00006C050000}"/>
    <cellStyle name="Comma 4 9" xfId="1419" xr:uid="{00000000-0005-0000-0000-00006D050000}"/>
    <cellStyle name="Comma 4 9 2" xfId="1420" xr:uid="{00000000-0005-0000-0000-00006E050000}"/>
    <cellStyle name="Comma 4 9 2 2" xfId="1421" xr:uid="{00000000-0005-0000-0000-00006F050000}"/>
    <cellStyle name="Comma 4 9 2 2 2" xfId="1422" xr:uid="{00000000-0005-0000-0000-000070050000}"/>
    <cellStyle name="Comma 4 9 2 2 3" xfId="1423" xr:uid="{00000000-0005-0000-0000-000071050000}"/>
    <cellStyle name="Comma 4 9 2 2 3 2" xfId="1424" xr:uid="{00000000-0005-0000-0000-000072050000}"/>
    <cellStyle name="Comma 4 9 2 2 4" xfId="1425" xr:uid="{00000000-0005-0000-0000-000073050000}"/>
    <cellStyle name="Comma 4 9 2 3" xfId="1426" xr:uid="{00000000-0005-0000-0000-000074050000}"/>
    <cellStyle name="Comma 4 9 3" xfId="1427" xr:uid="{00000000-0005-0000-0000-000075050000}"/>
    <cellStyle name="Comma 4 9 3 2" xfId="1428" xr:uid="{00000000-0005-0000-0000-000076050000}"/>
    <cellStyle name="Comma 4 9 3 2 2" xfId="1429" xr:uid="{00000000-0005-0000-0000-000077050000}"/>
    <cellStyle name="Comma 4 9 3 2 2 2" xfId="1430" xr:uid="{00000000-0005-0000-0000-000078050000}"/>
    <cellStyle name="Comma 4 9 3 2 2 2 2" xfId="1431" xr:uid="{00000000-0005-0000-0000-000079050000}"/>
    <cellStyle name="Comma 4 9 3 2 2 2 2 2" xfId="1432" xr:uid="{00000000-0005-0000-0000-00007A050000}"/>
    <cellStyle name="Comma 4 9 3 2 2 3" xfId="1433" xr:uid="{00000000-0005-0000-0000-00007B050000}"/>
    <cellStyle name="Comma 4 9 3 2 3" xfId="1434" xr:uid="{00000000-0005-0000-0000-00007C050000}"/>
    <cellStyle name="Comma 4 9 3 2 3 2" xfId="1435" xr:uid="{00000000-0005-0000-0000-00007D050000}"/>
    <cellStyle name="Comma 4 9 3 3" xfId="1436" xr:uid="{00000000-0005-0000-0000-00007E050000}"/>
    <cellStyle name="Comma 4 9 3 3 2" xfId="1437" xr:uid="{00000000-0005-0000-0000-00007F050000}"/>
    <cellStyle name="Comma 4 9 3 3 2 2" xfId="1438" xr:uid="{00000000-0005-0000-0000-000080050000}"/>
    <cellStyle name="Comma 4 9 3 4" xfId="1439" xr:uid="{00000000-0005-0000-0000-000081050000}"/>
    <cellStyle name="Comma 4 9 4" xfId="1440" xr:uid="{00000000-0005-0000-0000-000082050000}"/>
    <cellStyle name="Comma 4 9 4 2" xfId="1441" xr:uid="{00000000-0005-0000-0000-000083050000}"/>
    <cellStyle name="Comma 4 9 4 2 2" xfId="1442" xr:uid="{00000000-0005-0000-0000-000084050000}"/>
    <cellStyle name="Comma 4 9 4 3" xfId="1443" xr:uid="{00000000-0005-0000-0000-000085050000}"/>
    <cellStyle name="Comma 4 9 5" xfId="1444" xr:uid="{00000000-0005-0000-0000-000086050000}"/>
    <cellStyle name="Comma 4 9 5 2" xfId="1445" xr:uid="{00000000-0005-0000-0000-000087050000}"/>
    <cellStyle name="Comma 4 9 5 2 2" xfId="1446" xr:uid="{00000000-0005-0000-0000-000088050000}"/>
    <cellStyle name="Comma 4 9 5 3" xfId="1447" xr:uid="{00000000-0005-0000-0000-000089050000}"/>
    <cellStyle name="Comma 4 9 6" xfId="1448" xr:uid="{00000000-0005-0000-0000-00008A050000}"/>
    <cellStyle name="Comma 4 9 6 2" xfId="1449" xr:uid="{00000000-0005-0000-0000-00008B050000}"/>
    <cellStyle name="Comma 4 9 6 2 2" xfId="1450" xr:uid="{00000000-0005-0000-0000-00008C050000}"/>
    <cellStyle name="Comma 4 9 6 3" xfId="1451" xr:uid="{00000000-0005-0000-0000-00008D050000}"/>
    <cellStyle name="Comma 4 9 7" xfId="1452" xr:uid="{00000000-0005-0000-0000-00008E050000}"/>
    <cellStyle name="Comma 4 9 7 2" xfId="1453" xr:uid="{00000000-0005-0000-0000-00008F050000}"/>
    <cellStyle name="Comma 4 9 8" xfId="1454" xr:uid="{00000000-0005-0000-0000-000090050000}"/>
    <cellStyle name="Comma 5" xfId="35" xr:uid="{00000000-0005-0000-0000-000091050000}"/>
    <cellStyle name="Comma 5 2" xfId="1455" xr:uid="{00000000-0005-0000-0000-000092050000}"/>
    <cellStyle name="Comma 5 3" xfId="1456" xr:uid="{00000000-0005-0000-0000-000093050000}"/>
    <cellStyle name="Comma 5 4" xfId="1457" xr:uid="{00000000-0005-0000-0000-000094050000}"/>
    <cellStyle name="Comma 5 5" xfId="1458" xr:uid="{00000000-0005-0000-0000-000095050000}"/>
    <cellStyle name="Comma 5 6" xfId="19803" xr:uid="{00000000-0005-0000-0000-000096050000}"/>
    <cellStyle name="Comma 5 6 2" xfId="19805" xr:uid="{00000000-0005-0000-0000-000097050000}"/>
    <cellStyle name="Comma 5 6 3" xfId="19807" xr:uid="{00000000-0005-0000-0000-000098050000}"/>
    <cellStyle name="Comma 5 7" xfId="19825" xr:uid="{00000000-0005-0000-0000-000099050000}"/>
    <cellStyle name="Comma 5 8" xfId="19826" xr:uid="{148B1B17-9F40-4A86-9914-1F1F1DD44DC4}"/>
    <cellStyle name="Comma 6" xfId="1459" xr:uid="{00000000-0005-0000-0000-00009A050000}"/>
    <cellStyle name="Comma 6 2" xfId="1460" xr:uid="{00000000-0005-0000-0000-00009B050000}"/>
    <cellStyle name="Comma 7" xfId="1461" xr:uid="{00000000-0005-0000-0000-00009C050000}"/>
    <cellStyle name="Comma 8" xfId="1462" xr:uid="{00000000-0005-0000-0000-00009D050000}"/>
    <cellStyle name="Comma 9" xfId="1463" xr:uid="{00000000-0005-0000-0000-00009E050000}"/>
    <cellStyle name="Comma0" xfId="1464" xr:uid="{00000000-0005-0000-0000-00009F050000}"/>
    <cellStyle name="Comma0 2" xfId="1465" xr:uid="{00000000-0005-0000-0000-0000A0050000}"/>
    <cellStyle name="Comma0 2 2" xfId="1466" xr:uid="{00000000-0005-0000-0000-0000A1050000}"/>
    <cellStyle name="Comma0 2 2 2" xfId="1467" xr:uid="{00000000-0005-0000-0000-0000A2050000}"/>
    <cellStyle name="Comma0 2 2 2 2" xfId="1468" xr:uid="{00000000-0005-0000-0000-0000A3050000}"/>
    <cellStyle name="Comma0 2 2 2 2 2" xfId="1469" xr:uid="{00000000-0005-0000-0000-0000A4050000}"/>
    <cellStyle name="Comma0 2 2 2 3" xfId="1470" xr:uid="{00000000-0005-0000-0000-0000A5050000}"/>
    <cellStyle name="Comma0 2 2 3" xfId="1471" xr:uid="{00000000-0005-0000-0000-0000A6050000}"/>
    <cellStyle name="Comma0 2 2 3 2" xfId="1472" xr:uid="{00000000-0005-0000-0000-0000A7050000}"/>
    <cellStyle name="Comma0 2 3" xfId="1473" xr:uid="{00000000-0005-0000-0000-0000A8050000}"/>
    <cellStyle name="Comma0 2 4" xfId="1474" xr:uid="{00000000-0005-0000-0000-0000A9050000}"/>
    <cellStyle name="Comma0 2 4 2" xfId="1475" xr:uid="{00000000-0005-0000-0000-0000AA050000}"/>
    <cellStyle name="Comma0 2 5" xfId="1476" xr:uid="{00000000-0005-0000-0000-0000AB050000}"/>
    <cellStyle name="Comma0 3" xfId="1477" xr:uid="{00000000-0005-0000-0000-0000AC050000}"/>
    <cellStyle name="Comma0 4" xfId="1478" xr:uid="{00000000-0005-0000-0000-0000AD050000}"/>
    <cellStyle name="Comma0 5" xfId="1479" xr:uid="{00000000-0005-0000-0000-0000AE050000}"/>
    <cellStyle name="Comma0 6" xfId="1480" xr:uid="{00000000-0005-0000-0000-0000AF050000}"/>
    <cellStyle name="Comma0 6 2" xfId="1481" xr:uid="{00000000-0005-0000-0000-0000B0050000}"/>
    <cellStyle name="Comma0 6 2 2" xfId="1482" xr:uid="{00000000-0005-0000-0000-0000B1050000}"/>
    <cellStyle name="Comma0 6 2 2 2" xfId="1483" xr:uid="{00000000-0005-0000-0000-0000B2050000}"/>
    <cellStyle name="Comma0 6 2 3" xfId="1484" xr:uid="{00000000-0005-0000-0000-0000B3050000}"/>
    <cellStyle name="Comma0 6 3" xfId="1485" xr:uid="{00000000-0005-0000-0000-0000B4050000}"/>
    <cellStyle name="Comma0 6 3 2" xfId="1486" xr:uid="{00000000-0005-0000-0000-0000B5050000}"/>
    <cellStyle name="Comma0 7" xfId="1487" xr:uid="{00000000-0005-0000-0000-0000B6050000}"/>
    <cellStyle name="Comma0 7 2" xfId="1488" xr:uid="{00000000-0005-0000-0000-0000B7050000}"/>
    <cellStyle name="Comma0 8" xfId="1489" xr:uid="{00000000-0005-0000-0000-0000B8050000}"/>
    <cellStyle name="Company Name" xfId="1490" xr:uid="{00000000-0005-0000-0000-0000B9050000}"/>
    <cellStyle name="ConvVer" xfId="1491" xr:uid="{00000000-0005-0000-0000-0000BA050000}"/>
    <cellStyle name="Curren - Style1" xfId="1492" xr:uid="{00000000-0005-0000-0000-0000BB050000}"/>
    <cellStyle name="Currency" xfId="19808" builtinId="4"/>
    <cellStyle name="Currency (0)" xfId="1493" xr:uid="{00000000-0005-0000-0000-0000BD050000}"/>
    <cellStyle name="Currency (1)" xfId="1494" xr:uid="{00000000-0005-0000-0000-0000BE050000}"/>
    <cellStyle name="Currency (2)" xfId="1495" xr:uid="{00000000-0005-0000-0000-0000BF050000}"/>
    <cellStyle name="Currency [0] 2" xfId="19814" xr:uid="{00000000-0005-0000-0000-0000C0050000}"/>
    <cellStyle name="Currency [00]" xfId="1496" xr:uid="{00000000-0005-0000-0000-0000C1050000}"/>
    <cellStyle name="Currency [2]" xfId="1497" xr:uid="{00000000-0005-0000-0000-0000C2050000}"/>
    <cellStyle name="Currency [2] 10" xfId="1498" xr:uid="{00000000-0005-0000-0000-0000C3050000}"/>
    <cellStyle name="Currency [2] 10 2" xfId="1499" xr:uid="{00000000-0005-0000-0000-0000C4050000}"/>
    <cellStyle name="Currency [2] 11" xfId="1500" xr:uid="{00000000-0005-0000-0000-0000C5050000}"/>
    <cellStyle name="Currency [2] 11 2" xfId="1501" xr:uid="{00000000-0005-0000-0000-0000C6050000}"/>
    <cellStyle name="Currency [2] 12" xfId="1502" xr:uid="{00000000-0005-0000-0000-0000C7050000}"/>
    <cellStyle name="Currency [2] 12 2" xfId="1503" xr:uid="{00000000-0005-0000-0000-0000C8050000}"/>
    <cellStyle name="Currency [2] 2" xfId="1504" xr:uid="{00000000-0005-0000-0000-0000C9050000}"/>
    <cellStyle name="Currency [2] 2 2" xfId="1505" xr:uid="{00000000-0005-0000-0000-0000CA050000}"/>
    <cellStyle name="Currency [2] 2 2 2" xfId="1506" xr:uid="{00000000-0005-0000-0000-0000CB050000}"/>
    <cellStyle name="Currency [2] 2 3" xfId="1507" xr:uid="{00000000-0005-0000-0000-0000CC050000}"/>
    <cellStyle name="Currency [2] 2 3 2" xfId="1508" xr:uid="{00000000-0005-0000-0000-0000CD050000}"/>
    <cellStyle name="Currency [2] 2 4" xfId="1509" xr:uid="{00000000-0005-0000-0000-0000CE050000}"/>
    <cellStyle name="Currency [2] 3" xfId="1510" xr:uid="{00000000-0005-0000-0000-0000CF050000}"/>
    <cellStyle name="Currency [2] 3 2" xfId="1511" xr:uid="{00000000-0005-0000-0000-0000D0050000}"/>
    <cellStyle name="Currency [2] 3 2 2" xfId="1512" xr:uid="{00000000-0005-0000-0000-0000D1050000}"/>
    <cellStyle name="Currency [2] 3 3" xfId="1513" xr:uid="{00000000-0005-0000-0000-0000D2050000}"/>
    <cellStyle name="Currency [2] 3 3 2" xfId="1514" xr:uid="{00000000-0005-0000-0000-0000D3050000}"/>
    <cellStyle name="Currency [2] 3 4" xfId="1515" xr:uid="{00000000-0005-0000-0000-0000D4050000}"/>
    <cellStyle name="Currency [2] 4" xfId="1516" xr:uid="{00000000-0005-0000-0000-0000D5050000}"/>
    <cellStyle name="Currency [2] 4 2" xfId="1517" xr:uid="{00000000-0005-0000-0000-0000D6050000}"/>
    <cellStyle name="Currency [2] 4 2 2" xfId="1518" xr:uid="{00000000-0005-0000-0000-0000D7050000}"/>
    <cellStyle name="Currency [2] 4 2 2 2" xfId="1519" xr:uid="{00000000-0005-0000-0000-0000D8050000}"/>
    <cellStyle name="Currency [2] 4 2 3" xfId="1520" xr:uid="{00000000-0005-0000-0000-0000D9050000}"/>
    <cellStyle name="Currency [2] 4 2 3 2" xfId="1521" xr:uid="{00000000-0005-0000-0000-0000DA050000}"/>
    <cellStyle name="Currency [2] 4 2 4" xfId="1522" xr:uid="{00000000-0005-0000-0000-0000DB050000}"/>
    <cellStyle name="Currency [2] 4 3" xfId="1523" xr:uid="{00000000-0005-0000-0000-0000DC050000}"/>
    <cellStyle name="Currency [2] 4 3 2" xfId="1524" xr:uid="{00000000-0005-0000-0000-0000DD050000}"/>
    <cellStyle name="Currency [2] 4 4" xfId="1525" xr:uid="{00000000-0005-0000-0000-0000DE050000}"/>
    <cellStyle name="Currency [2] 4 4 2" xfId="1526" xr:uid="{00000000-0005-0000-0000-0000DF050000}"/>
    <cellStyle name="Currency [2] 4 5" xfId="1527" xr:uid="{00000000-0005-0000-0000-0000E0050000}"/>
    <cellStyle name="Currency [2] 4 5 2" xfId="1528" xr:uid="{00000000-0005-0000-0000-0000E1050000}"/>
    <cellStyle name="Currency [2] 4 6" xfId="1529" xr:uid="{00000000-0005-0000-0000-0000E2050000}"/>
    <cellStyle name="Currency [2] 4 6 2" xfId="1530" xr:uid="{00000000-0005-0000-0000-0000E3050000}"/>
    <cellStyle name="Currency [2] 4 7" xfId="1531" xr:uid="{00000000-0005-0000-0000-0000E4050000}"/>
    <cellStyle name="Currency [2] 4 7 2" xfId="1532" xr:uid="{00000000-0005-0000-0000-0000E5050000}"/>
    <cellStyle name="Currency [2] 4 8" xfId="1533" xr:uid="{00000000-0005-0000-0000-0000E6050000}"/>
    <cellStyle name="Currency [2] 4 8 2" xfId="1534" xr:uid="{00000000-0005-0000-0000-0000E7050000}"/>
    <cellStyle name="Currency [2] 4 9" xfId="1535" xr:uid="{00000000-0005-0000-0000-0000E8050000}"/>
    <cellStyle name="Currency [2] 5" xfId="1536" xr:uid="{00000000-0005-0000-0000-0000E9050000}"/>
    <cellStyle name="Currency [2] 5 2" xfId="1537" xr:uid="{00000000-0005-0000-0000-0000EA050000}"/>
    <cellStyle name="Currency [2] 5 2 2" xfId="1538" xr:uid="{00000000-0005-0000-0000-0000EB050000}"/>
    <cellStyle name="Currency [2] 5 2 2 2" xfId="1539" xr:uid="{00000000-0005-0000-0000-0000EC050000}"/>
    <cellStyle name="Currency [2] 5 2 3" xfId="1540" xr:uid="{00000000-0005-0000-0000-0000ED050000}"/>
    <cellStyle name="Currency [2] 5 2 3 2" xfId="1541" xr:uid="{00000000-0005-0000-0000-0000EE050000}"/>
    <cellStyle name="Currency [2] 5 2 4" xfId="1542" xr:uid="{00000000-0005-0000-0000-0000EF050000}"/>
    <cellStyle name="Currency [2] 5 3" xfId="1543" xr:uid="{00000000-0005-0000-0000-0000F0050000}"/>
    <cellStyle name="Currency [2] 5 3 2" xfId="1544" xr:uid="{00000000-0005-0000-0000-0000F1050000}"/>
    <cellStyle name="Currency [2] 5 4" xfId="1545" xr:uid="{00000000-0005-0000-0000-0000F2050000}"/>
    <cellStyle name="Currency [2] 5 4 2" xfId="1546" xr:uid="{00000000-0005-0000-0000-0000F3050000}"/>
    <cellStyle name="Currency [2] 5 5" xfId="1547" xr:uid="{00000000-0005-0000-0000-0000F4050000}"/>
    <cellStyle name="Currency [2] 5 5 2" xfId="1548" xr:uid="{00000000-0005-0000-0000-0000F5050000}"/>
    <cellStyle name="Currency [2] 5 6" xfId="1549" xr:uid="{00000000-0005-0000-0000-0000F6050000}"/>
    <cellStyle name="Currency [2] 5 6 2" xfId="1550" xr:uid="{00000000-0005-0000-0000-0000F7050000}"/>
    <cellStyle name="Currency [2] 5 7" xfId="1551" xr:uid="{00000000-0005-0000-0000-0000F8050000}"/>
    <cellStyle name="Currency [2] 5 7 2" xfId="1552" xr:uid="{00000000-0005-0000-0000-0000F9050000}"/>
    <cellStyle name="Currency [2] 5 8" xfId="1553" xr:uid="{00000000-0005-0000-0000-0000FA050000}"/>
    <cellStyle name="Currency [2] 5 8 2" xfId="1554" xr:uid="{00000000-0005-0000-0000-0000FB050000}"/>
    <cellStyle name="Currency [2] 5 9" xfId="1555" xr:uid="{00000000-0005-0000-0000-0000FC050000}"/>
    <cellStyle name="Currency [2] 6" xfId="1556" xr:uid="{00000000-0005-0000-0000-0000FD050000}"/>
    <cellStyle name="Currency [2] 6 2" xfId="1557" xr:uid="{00000000-0005-0000-0000-0000FE050000}"/>
    <cellStyle name="Currency [2] 7" xfId="1558" xr:uid="{00000000-0005-0000-0000-0000FF050000}"/>
    <cellStyle name="Currency [2] 7 2" xfId="1559" xr:uid="{00000000-0005-0000-0000-000000060000}"/>
    <cellStyle name="Currency [2] 8" xfId="1560" xr:uid="{00000000-0005-0000-0000-000001060000}"/>
    <cellStyle name="Currency [2] 8 2" xfId="1561" xr:uid="{00000000-0005-0000-0000-000002060000}"/>
    <cellStyle name="Currency [2] 9" xfId="1562" xr:uid="{00000000-0005-0000-0000-000003060000}"/>
    <cellStyle name="Currency [2] 9 2" xfId="1563" xr:uid="{00000000-0005-0000-0000-000004060000}"/>
    <cellStyle name="Currency 10" xfId="40" xr:uid="{00000000-0005-0000-0000-000005060000}"/>
    <cellStyle name="Currency 10 2" xfId="1564" xr:uid="{00000000-0005-0000-0000-000006060000}"/>
    <cellStyle name="Currency 10 3" xfId="1565" xr:uid="{00000000-0005-0000-0000-000007060000}"/>
    <cellStyle name="Currency 11" xfId="1566" xr:uid="{00000000-0005-0000-0000-000008060000}"/>
    <cellStyle name="Currency 11 10" xfId="1567" xr:uid="{00000000-0005-0000-0000-000009060000}"/>
    <cellStyle name="Currency 11 11" xfId="1568" xr:uid="{00000000-0005-0000-0000-00000A060000}"/>
    <cellStyle name="Currency 11 2" xfId="1569" xr:uid="{00000000-0005-0000-0000-00000B060000}"/>
    <cellStyle name="Currency 11 3" xfId="1570" xr:uid="{00000000-0005-0000-0000-00000C060000}"/>
    <cellStyle name="Currency 11 4" xfId="1571" xr:uid="{00000000-0005-0000-0000-00000D060000}"/>
    <cellStyle name="Currency 11 5" xfId="1572" xr:uid="{00000000-0005-0000-0000-00000E060000}"/>
    <cellStyle name="Currency 11 6" xfId="1573" xr:uid="{00000000-0005-0000-0000-00000F060000}"/>
    <cellStyle name="Currency 11 7" xfId="1574" xr:uid="{00000000-0005-0000-0000-000010060000}"/>
    <cellStyle name="Currency 11 8" xfId="1575" xr:uid="{00000000-0005-0000-0000-000011060000}"/>
    <cellStyle name="Currency 11 9" xfId="1576" xr:uid="{00000000-0005-0000-0000-000012060000}"/>
    <cellStyle name="Currency 12" xfId="1577" xr:uid="{00000000-0005-0000-0000-000013060000}"/>
    <cellStyle name="Currency 12 10" xfId="1578" xr:uid="{00000000-0005-0000-0000-000014060000}"/>
    <cellStyle name="Currency 12 11" xfId="1579" xr:uid="{00000000-0005-0000-0000-000015060000}"/>
    <cellStyle name="Currency 12 2" xfId="1580" xr:uid="{00000000-0005-0000-0000-000016060000}"/>
    <cellStyle name="Currency 12 3" xfId="1581" xr:uid="{00000000-0005-0000-0000-000017060000}"/>
    <cellStyle name="Currency 12 4" xfId="1582" xr:uid="{00000000-0005-0000-0000-000018060000}"/>
    <cellStyle name="Currency 12 5" xfId="1583" xr:uid="{00000000-0005-0000-0000-000019060000}"/>
    <cellStyle name="Currency 12 6" xfId="1584" xr:uid="{00000000-0005-0000-0000-00001A060000}"/>
    <cellStyle name="Currency 12 7" xfId="1585" xr:uid="{00000000-0005-0000-0000-00001B060000}"/>
    <cellStyle name="Currency 12 8" xfId="1586" xr:uid="{00000000-0005-0000-0000-00001C060000}"/>
    <cellStyle name="Currency 12 9" xfId="1587" xr:uid="{00000000-0005-0000-0000-00001D060000}"/>
    <cellStyle name="Currency 13" xfId="1588" xr:uid="{00000000-0005-0000-0000-00001E060000}"/>
    <cellStyle name="Currency 13 10" xfId="1589" xr:uid="{00000000-0005-0000-0000-00001F060000}"/>
    <cellStyle name="Currency 13 11" xfId="1590" xr:uid="{00000000-0005-0000-0000-000020060000}"/>
    <cellStyle name="Currency 13 2" xfId="1591" xr:uid="{00000000-0005-0000-0000-000021060000}"/>
    <cellStyle name="Currency 13 3" xfId="1592" xr:uid="{00000000-0005-0000-0000-000022060000}"/>
    <cellStyle name="Currency 13 4" xfId="1593" xr:uid="{00000000-0005-0000-0000-000023060000}"/>
    <cellStyle name="Currency 13 5" xfId="1594" xr:uid="{00000000-0005-0000-0000-000024060000}"/>
    <cellStyle name="Currency 13 6" xfId="1595" xr:uid="{00000000-0005-0000-0000-000025060000}"/>
    <cellStyle name="Currency 13 7" xfId="1596" xr:uid="{00000000-0005-0000-0000-000026060000}"/>
    <cellStyle name="Currency 13 8" xfId="1597" xr:uid="{00000000-0005-0000-0000-000027060000}"/>
    <cellStyle name="Currency 13 9" xfId="1598" xr:uid="{00000000-0005-0000-0000-000028060000}"/>
    <cellStyle name="Currency 14" xfId="1599" xr:uid="{00000000-0005-0000-0000-000029060000}"/>
    <cellStyle name="Currency 15" xfId="1600" xr:uid="{00000000-0005-0000-0000-00002A060000}"/>
    <cellStyle name="Currency 16" xfId="1601" xr:uid="{00000000-0005-0000-0000-00002B060000}"/>
    <cellStyle name="Currency 17" xfId="1602" xr:uid="{00000000-0005-0000-0000-00002C060000}"/>
    <cellStyle name="Currency 18" xfId="1603" xr:uid="{00000000-0005-0000-0000-00002D060000}"/>
    <cellStyle name="Currency 19" xfId="19817" xr:uid="{00000000-0005-0000-0000-00002E060000}"/>
    <cellStyle name="Currency 2" xfId="5" xr:uid="{00000000-0005-0000-0000-00002F060000}"/>
    <cellStyle name="Currency 2 10" xfId="1604" xr:uid="{00000000-0005-0000-0000-000030060000}"/>
    <cellStyle name="Currency 2 11" xfId="1605" xr:uid="{00000000-0005-0000-0000-000031060000}"/>
    <cellStyle name="Currency 2 12" xfId="1606" xr:uid="{00000000-0005-0000-0000-000032060000}"/>
    <cellStyle name="Currency 2 13" xfId="1607" xr:uid="{00000000-0005-0000-0000-000033060000}"/>
    <cellStyle name="Currency 2 2" xfId="20" xr:uid="{00000000-0005-0000-0000-000034060000}"/>
    <cellStyle name="Currency 2 2 10" xfId="1608" xr:uid="{00000000-0005-0000-0000-000035060000}"/>
    <cellStyle name="Currency 2 2 11" xfId="1609" xr:uid="{00000000-0005-0000-0000-000036060000}"/>
    <cellStyle name="Currency 2 2 12" xfId="1610" xr:uid="{00000000-0005-0000-0000-000037060000}"/>
    <cellStyle name="Currency 2 2 13" xfId="1611" xr:uid="{00000000-0005-0000-0000-000038060000}"/>
    <cellStyle name="Currency 2 2 2" xfId="1612" xr:uid="{00000000-0005-0000-0000-000039060000}"/>
    <cellStyle name="Currency 2 2 3" xfId="1613" xr:uid="{00000000-0005-0000-0000-00003A060000}"/>
    <cellStyle name="Currency 2 2 3 2" xfId="1614" xr:uid="{00000000-0005-0000-0000-00003B060000}"/>
    <cellStyle name="Currency 2 2 3 2 2" xfId="1615" xr:uid="{00000000-0005-0000-0000-00003C060000}"/>
    <cellStyle name="Currency 2 2 3 2 2 2" xfId="1616" xr:uid="{00000000-0005-0000-0000-00003D060000}"/>
    <cellStyle name="Currency 2 2 3 2 2 3" xfId="1617" xr:uid="{00000000-0005-0000-0000-00003E060000}"/>
    <cellStyle name="Currency 2 2 3 2 2 3 2" xfId="1618" xr:uid="{00000000-0005-0000-0000-00003F060000}"/>
    <cellStyle name="Currency 2 2 3 2 2 4" xfId="1619" xr:uid="{00000000-0005-0000-0000-000040060000}"/>
    <cellStyle name="Currency 2 2 3 2 3" xfId="1620" xr:uid="{00000000-0005-0000-0000-000041060000}"/>
    <cellStyle name="Currency 2 2 3 3" xfId="1621" xr:uid="{00000000-0005-0000-0000-000042060000}"/>
    <cellStyle name="Currency 2 2 3 3 2" xfId="1622" xr:uid="{00000000-0005-0000-0000-000043060000}"/>
    <cellStyle name="Currency 2 2 3 3 2 2" xfId="1623" xr:uid="{00000000-0005-0000-0000-000044060000}"/>
    <cellStyle name="Currency 2 2 3 3 2 2 2" xfId="1624" xr:uid="{00000000-0005-0000-0000-000045060000}"/>
    <cellStyle name="Currency 2 2 3 3 2 2 2 2" xfId="1625" xr:uid="{00000000-0005-0000-0000-000046060000}"/>
    <cellStyle name="Currency 2 2 3 3 2 2 2 2 2" xfId="1626" xr:uid="{00000000-0005-0000-0000-000047060000}"/>
    <cellStyle name="Currency 2 2 3 3 2 2 3" xfId="1627" xr:uid="{00000000-0005-0000-0000-000048060000}"/>
    <cellStyle name="Currency 2 2 3 3 2 3" xfId="1628" xr:uid="{00000000-0005-0000-0000-000049060000}"/>
    <cellStyle name="Currency 2 2 3 3 2 3 2" xfId="1629" xr:uid="{00000000-0005-0000-0000-00004A060000}"/>
    <cellStyle name="Currency 2 2 3 3 3" xfId="1630" xr:uid="{00000000-0005-0000-0000-00004B060000}"/>
    <cellStyle name="Currency 2 2 3 3 3 2" xfId="1631" xr:uid="{00000000-0005-0000-0000-00004C060000}"/>
    <cellStyle name="Currency 2 2 3 3 3 2 2" xfId="1632" xr:uid="{00000000-0005-0000-0000-00004D060000}"/>
    <cellStyle name="Currency 2 2 3 3 4" xfId="1633" xr:uid="{00000000-0005-0000-0000-00004E060000}"/>
    <cellStyle name="Currency 2 2 3 4" xfId="1634" xr:uid="{00000000-0005-0000-0000-00004F060000}"/>
    <cellStyle name="Currency 2 2 3 4 2" xfId="1635" xr:uid="{00000000-0005-0000-0000-000050060000}"/>
    <cellStyle name="Currency 2 2 3 4 2 2" xfId="1636" xr:uid="{00000000-0005-0000-0000-000051060000}"/>
    <cellStyle name="Currency 2 2 3 4 3" xfId="1637" xr:uid="{00000000-0005-0000-0000-000052060000}"/>
    <cellStyle name="Currency 2 2 3 5" xfId="1638" xr:uid="{00000000-0005-0000-0000-000053060000}"/>
    <cellStyle name="Currency 2 2 3 5 2" xfId="1639" xr:uid="{00000000-0005-0000-0000-000054060000}"/>
    <cellStyle name="Currency 2 2 3 5 2 2" xfId="1640" xr:uid="{00000000-0005-0000-0000-000055060000}"/>
    <cellStyle name="Currency 2 2 3 5 3" xfId="1641" xr:uid="{00000000-0005-0000-0000-000056060000}"/>
    <cellStyle name="Currency 2 2 3 6" xfId="1642" xr:uid="{00000000-0005-0000-0000-000057060000}"/>
    <cellStyle name="Currency 2 2 3 6 2" xfId="1643" xr:uid="{00000000-0005-0000-0000-000058060000}"/>
    <cellStyle name="Currency 2 2 3 6 2 2" xfId="1644" xr:uid="{00000000-0005-0000-0000-000059060000}"/>
    <cellStyle name="Currency 2 2 3 6 3" xfId="1645" xr:uid="{00000000-0005-0000-0000-00005A060000}"/>
    <cellStyle name="Currency 2 2 3 7" xfId="1646" xr:uid="{00000000-0005-0000-0000-00005B060000}"/>
    <cellStyle name="Currency 2 2 3 7 2" xfId="1647" xr:uid="{00000000-0005-0000-0000-00005C060000}"/>
    <cellStyle name="Currency 2 2 3 8" xfId="1648" xr:uid="{00000000-0005-0000-0000-00005D060000}"/>
    <cellStyle name="Currency 2 2 4" xfId="1649" xr:uid="{00000000-0005-0000-0000-00005E060000}"/>
    <cellStyle name="Currency 2 2 4 2" xfId="1650" xr:uid="{00000000-0005-0000-0000-00005F060000}"/>
    <cellStyle name="Currency 2 2 4 3" xfId="1651" xr:uid="{00000000-0005-0000-0000-000060060000}"/>
    <cellStyle name="Currency 2 2 4 3 2" xfId="1652" xr:uid="{00000000-0005-0000-0000-000061060000}"/>
    <cellStyle name="Currency 2 2 4 4" xfId="1653" xr:uid="{00000000-0005-0000-0000-000062060000}"/>
    <cellStyle name="Currency 2 2 5" xfId="1654" xr:uid="{00000000-0005-0000-0000-000063060000}"/>
    <cellStyle name="Currency 2 2 6" xfId="1655" xr:uid="{00000000-0005-0000-0000-000064060000}"/>
    <cellStyle name="Currency 2 2 7" xfId="1656" xr:uid="{00000000-0005-0000-0000-000065060000}"/>
    <cellStyle name="Currency 2 2 8" xfId="1657" xr:uid="{00000000-0005-0000-0000-000066060000}"/>
    <cellStyle name="Currency 2 2 9" xfId="1658" xr:uid="{00000000-0005-0000-0000-000067060000}"/>
    <cellStyle name="Currency 2 3" xfId="1659" xr:uid="{00000000-0005-0000-0000-000068060000}"/>
    <cellStyle name="Currency 2 3 2" xfId="1660" xr:uid="{00000000-0005-0000-0000-000069060000}"/>
    <cellStyle name="Currency 2 4" xfId="1661" xr:uid="{00000000-0005-0000-0000-00006A060000}"/>
    <cellStyle name="Currency 2 5" xfId="1662" xr:uid="{00000000-0005-0000-0000-00006B060000}"/>
    <cellStyle name="Currency 2 6" xfId="1663" xr:uid="{00000000-0005-0000-0000-00006C060000}"/>
    <cellStyle name="Currency 2 7" xfId="1664" xr:uid="{00000000-0005-0000-0000-00006D060000}"/>
    <cellStyle name="Currency 2 8" xfId="1665" xr:uid="{00000000-0005-0000-0000-00006E060000}"/>
    <cellStyle name="Currency 2 8 2" xfId="1666" xr:uid="{00000000-0005-0000-0000-00006F060000}"/>
    <cellStyle name="Currency 2 8 2 2" xfId="1667" xr:uid="{00000000-0005-0000-0000-000070060000}"/>
    <cellStyle name="Currency 2 8 2 2 2" xfId="1668" xr:uid="{00000000-0005-0000-0000-000071060000}"/>
    <cellStyle name="Currency 2 8 2 3" xfId="1669" xr:uid="{00000000-0005-0000-0000-000072060000}"/>
    <cellStyle name="Currency 2 8 3" xfId="1670" xr:uid="{00000000-0005-0000-0000-000073060000}"/>
    <cellStyle name="Currency 2 8 3 2" xfId="1671" xr:uid="{00000000-0005-0000-0000-000074060000}"/>
    <cellStyle name="Currency 2 9" xfId="1672" xr:uid="{00000000-0005-0000-0000-000075060000}"/>
    <cellStyle name="Currency 2 9 2" xfId="1673" xr:uid="{00000000-0005-0000-0000-000076060000}"/>
    <cellStyle name="Currency 3" xfId="21" xr:uid="{00000000-0005-0000-0000-000077060000}"/>
    <cellStyle name="Currency 3 10" xfId="1674" xr:uid="{00000000-0005-0000-0000-000078060000}"/>
    <cellStyle name="Currency 3 11" xfId="1675" xr:uid="{00000000-0005-0000-0000-000079060000}"/>
    <cellStyle name="Currency 3 12" xfId="1676" xr:uid="{00000000-0005-0000-0000-00007A060000}"/>
    <cellStyle name="Currency 3 13" xfId="1677" xr:uid="{00000000-0005-0000-0000-00007B060000}"/>
    <cellStyle name="Currency 3 14" xfId="1678" xr:uid="{00000000-0005-0000-0000-00007C060000}"/>
    <cellStyle name="Currency 3 15" xfId="1679" xr:uid="{00000000-0005-0000-0000-00007D060000}"/>
    <cellStyle name="Currency 3 16" xfId="19819" xr:uid="{00000000-0005-0000-0000-00007E060000}"/>
    <cellStyle name="Currency 3 2" xfId="1680" xr:uid="{00000000-0005-0000-0000-00007F060000}"/>
    <cellStyle name="Currency 3 3" xfId="1681" xr:uid="{00000000-0005-0000-0000-000080060000}"/>
    <cellStyle name="Currency 3 4" xfId="1682" xr:uid="{00000000-0005-0000-0000-000081060000}"/>
    <cellStyle name="Currency 3 5" xfId="1683" xr:uid="{00000000-0005-0000-0000-000082060000}"/>
    <cellStyle name="Currency 3 6" xfId="1684" xr:uid="{00000000-0005-0000-0000-000083060000}"/>
    <cellStyle name="Currency 3 6 2" xfId="1685" xr:uid="{00000000-0005-0000-0000-000084060000}"/>
    <cellStyle name="Currency 3 6 2 2" xfId="1686" xr:uid="{00000000-0005-0000-0000-000085060000}"/>
    <cellStyle name="Currency 3 6 2 2 2" xfId="1687" xr:uid="{00000000-0005-0000-0000-000086060000}"/>
    <cellStyle name="Currency 3 6 2 2 2 2" xfId="1688" xr:uid="{00000000-0005-0000-0000-000087060000}"/>
    <cellStyle name="Currency 3 6 2 2 3" xfId="1689" xr:uid="{00000000-0005-0000-0000-000088060000}"/>
    <cellStyle name="Currency 3 6 2 3" xfId="1690" xr:uid="{00000000-0005-0000-0000-000089060000}"/>
    <cellStyle name="Currency 3 6 2 3 2" xfId="1691" xr:uid="{00000000-0005-0000-0000-00008A060000}"/>
    <cellStyle name="Currency 3 6 2 3 2 2" xfId="1692" xr:uid="{00000000-0005-0000-0000-00008B060000}"/>
    <cellStyle name="Currency 3 6 2 3 3" xfId="1693" xr:uid="{00000000-0005-0000-0000-00008C060000}"/>
    <cellStyle name="Currency 3 6 2 4" xfId="1694" xr:uid="{00000000-0005-0000-0000-00008D060000}"/>
    <cellStyle name="Currency 3 6 2 4 2" xfId="1695" xr:uid="{00000000-0005-0000-0000-00008E060000}"/>
    <cellStyle name="Currency 3 6 2 4 2 2" xfId="1696" xr:uid="{00000000-0005-0000-0000-00008F060000}"/>
    <cellStyle name="Currency 3 6 2 4 3" xfId="1697" xr:uid="{00000000-0005-0000-0000-000090060000}"/>
    <cellStyle name="Currency 3 6 2 5" xfId="1698" xr:uid="{00000000-0005-0000-0000-000091060000}"/>
    <cellStyle name="Currency 3 6 2 5 2" xfId="1699" xr:uid="{00000000-0005-0000-0000-000092060000}"/>
    <cellStyle name="Currency 3 6 2 5 2 2" xfId="1700" xr:uid="{00000000-0005-0000-0000-000093060000}"/>
    <cellStyle name="Currency 3 6 2 5 3" xfId="1701" xr:uid="{00000000-0005-0000-0000-000094060000}"/>
    <cellStyle name="Currency 3 6 2 6" xfId="1702" xr:uid="{00000000-0005-0000-0000-000095060000}"/>
    <cellStyle name="Currency 3 6 2 6 2" xfId="1703" xr:uid="{00000000-0005-0000-0000-000096060000}"/>
    <cellStyle name="Currency 3 6 2 7" xfId="1704" xr:uid="{00000000-0005-0000-0000-000097060000}"/>
    <cellStyle name="Currency 3 6 3" xfId="1705" xr:uid="{00000000-0005-0000-0000-000098060000}"/>
    <cellStyle name="Currency 3 6 3 2" xfId="1706" xr:uid="{00000000-0005-0000-0000-000099060000}"/>
    <cellStyle name="Currency 3 6 3 2 2" xfId="1707" xr:uid="{00000000-0005-0000-0000-00009A060000}"/>
    <cellStyle name="Currency 3 6 3 3" xfId="1708" xr:uid="{00000000-0005-0000-0000-00009B060000}"/>
    <cellStyle name="Currency 3 6 4" xfId="1709" xr:uid="{00000000-0005-0000-0000-00009C060000}"/>
    <cellStyle name="Currency 3 6 4 2" xfId="1710" xr:uid="{00000000-0005-0000-0000-00009D060000}"/>
    <cellStyle name="Currency 3 6 4 2 2" xfId="1711" xr:uid="{00000000-0005-0000-0000-00009E060000}"/>
    <cellStyle name="Currency 3 6 4 3" xfId="1712" xr:uid="{00000000-0005-0000-0000-00009F060000}"/>
    <cellStyle name="Currency 3 6 5" xfId="1713" xr:uid="{00000000-0005-0000-0000-0000A0060000}"/>
    <cellStyle name="Currency 3 6 5 2" xfId="1714" xr:uid="{00000000-0005-0000-0000-0000A1060000}"/>
    <cellStyle name="Currency 3 6 5 2 2" xfId="1715" xr:uid="{00000000-0005-0000-0000-0000A2060000}"/>
    <cellStyle name="Currency 3 6 5 3" xfId="1716" xr:uid="{00000000-0005-0000-0000-0000A3060000}"/>
    <cellStyle name="Currency 3 6 6" xfId="1717" xr:uid="{00000000-0005-0000-0000-0000A4060000}"/>
    <cellStyle name="Currency 3 6 6 2" xfId="1718" xr:uid="{00000000-0005-0000-0000-0000A5060000}"/>
    <cellStyle name="Currency 3 6 6 2 2" xfId="1719" xr:uid="{00000000-0005-0000-0000-0000A6060000}"/>
    <cellStyle name="Currency 3 6 6 3" xfId="1720" xr:uid="{00000000-0005-0000-0000-0000A7060000}"/>
    <cellStyle name="Currency 3 6 7" xfId="1721" xr:uid="{00000000-0005-0000-0000-0000A8060000}"/>
    <cellStyle name="Currency 3 6 7 2" xfId="1722" xr:uid="{00000000-0005-0000-0000-0000A9060000}"/>
    <cellStyle name="Currency 3 6 8" xfId="1723" xr:uid="{00000000-0005-0000-0000-0000AA060000}"/>
    <cellStyle name="Currency 3 7" xfId="1724" xr:uid="{00000000-0005-0000-0000-0000AB060000}"/>
    <cellStyle name="Currency 3 7 2" xfId="1725" xr:uid="{00000000-0005-0000-0000-0000AC060000}"/>
    <cellStyle name="Currency 3 7 2 2" xfId="1726" xr:uid="{00000000-0005-0000-0000-0000AD060000}"/>
    <cellStyle name="Currency 3 7 2 2 2" xfId="1727" xr:uid="{00000000-0005-0000-0000-0000AE060000}"/>
    <cellStyle name="Currency 3 7 2 2 2 2" xfId="1728" xr:uid="{00000000-0005-0000-0000-0000AF060000}"/>
    <cellStyle name="Currency 3 7 2 2 3" xfId="1729" xr:uid="{00000000-0005-0000-0000-0000B0060000}"/>
    <cellStyle name="Currency 3 7 2 3" xfId="1730" xr:uid="{00000000-0005-0000-0000-0000B1060000}"/>
    <cellStyle name="Currency 3 7 2 3 2" xfId="1731" xr:uid="{00000000-0005-0000-0000-0000B2060000}"/>
    <cellStyle name="Currency 3 7 2 3 2 2" xfId="1732" xr:uid="{00000000-0005-0000-0000-0000B3060000}"/>
    <cellStyle name="Currency 3 7 2 3 3" xfId="1733" xr:uid="{00000000-0005-0000-0000-0000B4060000}"/>
    <cellStyle name="Currency 3 7 2 4" xfId="1734" xr:uid="{00000000-0005-0000-0000-0000B5060000}"/>
    <cellStyle name="Currency 3 7 2 4 2" xfId="1735" xr:uid="{00000000-0005-0000-0000-0000B6060000}"/>
    <cellStyle name="Currency 3 7 2 4 2 2" xfId="1736" xr:uid="{00000000-0005-0000-0000-0000B7060000}"/>
    <cellStyle name="Currency 3 7 2 4 3" xfId="1737" xr:uid="{00000000-0005-0000-0000-0000B8060000}"/>
    <cellStyle name="Currency 3 7 2 5" xfId="1738" xr:uid="{00000000-0005-0000-0000-0000B9060000}"/>
    <cellStyle name="Currency 3 7 2 5 2" xfId="1739" xr:uid="{00000000-0005-0000-0000-0000BA060000}"/>
    <cellStyle name="Currency 3 7 2 5 2 2" xfId="1740" xr:uid="{00000000-0005-0000-0000-0000BB060000}"/>
    <cellStyle name="Currency 3 7 2 5 3" xfId="1741" xr:uid="{00000000-0005-0000-0000-0000BC060000}"/>
    <cellStyle name="Currency 3 7 2 6" xfId="1742" xr:uid="{00000000-0005-0000-0000-0000BD060000}"/>
    <cellStyle name="Currency 3 7 2 6 2" xfId="1743" xr:uid="{00000000-0005-0000-0000-0000BE060000}"/>
    <cellStyle name="Currency 3 7 2 7" xfId="1744" xr:uid="{00000000-0005-0000-0000-0000BF060000}"/>
    <cellStyle name="Currency 3 7 3" xfId="1745" xr:uid="{00000000-0005-0000-0000-0000C0060000}"/>
    <cellStyle name="Currency 3 7 3 2" xfId="1746" xr:uid="{00000000-0005-0000-0000-0000C1060000}"/>
    <cellStyle name="Currency 3 7 3 2 2" xfId="1747" xr:uid="{00000000-0005-0000-0000-0000C2060000}"/>
    <cellStyle name="Currency 3 7 3 3" xfId="1748" xr:uid="{00000000-0005-0000-0000-0000C3060000}"/>
    <cellStyle name="Currency 3 7 4" xfId="1749" xr:uid="{00000000-0005-0000-0000-0000C4060000}"/>
    <cellStyle name="Currency 3 7 4 2" xfId="1750" xr:uid="{00000000-0005-0000-0000-0000C5060000}"/>
    <cellStyle name="Currency 3 7 4 2 2" xfId="1751" xr:uid="{00000000-0005-0000-0000-0000C6060000}"/>
    <cellStyle name="Currency 3 7 4 3" xfId="1752" xr:uid="{00000000-0005-0000-0000-0000C7060000}"/>
    <cellStyle name="Currency 3 7 5" xfId="1753" xr:uid="{00000000-0005-0000-0000-0000C8060000}"/>
    <cellStyle name="Currency 3 7 5 2" xfId="1754" xr:uid="{00000000-0005-0000-0000-0000C9060000}"/>
    <cellStyle name="Currency 3 7 5 2 2" xfId="1755" xr:uid="{00000000-0005-0000-0000-0000CA060000}"/>
    <cellStyle name="Currency 3 7 5 3" xfId="1756" xr:uid="{00000000-0005-0000-0000-0000CB060000}"/>
    <cellStyle name="Currency 3 7 6" xfId="1757" xr:uid="{00000000-0005-0000-0000-0000CC060000}"/>
    <cellStyle name="Currency 3 7 6 2" xfId="1758" xr:uid="{00000000-0005-0000-0000-0000CD060000}"/>
    <cellStyle name="Currency 3 7 6 2 2" xfId="1759" xr:uid="{00000000-0005-0000-0000-0000CE060000}"/>
    <cellStyle name="Currency 3 7 6 3" xfId="1760" xr:uid="{00000000-0005-0000-0000-0000CF060000}"/>
    <cellStyle name="Currency 3 7 7" xfId="1761" xr:uid="{00000000-0005-0000-0000-0000D0060000}"/>
    <cellStyle name="Currency 3 7 7 2" xfId="1762" xr:uid="{00000000-0005-0000-0000-0000D1060000}"/>
    <cellStyle name="Currency 3 7 8" xfId="1763" xr:uid="{00000000-0005-0000-0000-0000D2060000}"/>
    <cellStyle name="Currency 3 8" xfId="1764" xr:uid="{00000000-0005-0000-0000-0000D3060000}"/>
    <cellStyle name="Currency 3 8 2" xfId="1765" xr:uid="{00000000-0005-0000-0000-0000D4060000}"/>
    <cellStyle name="Currency 3 8 2 2" xfId="1766" xr:uid="{00000000-0005-0000-0000-0000D5060000}"/>
    <cellStyle name="Currency 3 8 2 2 2" xfId="1767" xr:uid="{00000000-0005-0000-0000-0000D6060000}"/>
    <cellStyle name="Currency 3 8 2 2 3" xfId="1768" xr:uid="{00000000-0005-0000-0000-0000D7060000}"/>
    <cellStyle name="Currency 3 8 2 2 3 2" xfId="1769" xr:uid="{00000000-0005-0000-0000-0000D8060000}"/>
    <cellStyle name="Currency 3 8 2 2 4" xfId="1770" xr:uid="{00000000-0005-0000-0000-0000D9060000}"/>
    <cellStyle name="Currency 3 8 2 3" xfId="1771" xr:uid="{00000000-0005-0000-0000-0000DA060000}"/>
    <cellStyle name="Currency 3 8 3" xfId="1772" xr:uid="{00000000-0005-0000-0000-0000DB060000}"/>
    <cellStyle name="Currency 3 8 3 2" xfId="1773" xr:uid="{00000000-0005-0000-0000-0000DC060000}"/>
    <cellStyle name="Currency 3 8 3 2 2" xfId="1774" xr:uid="{00000000-0005-0000-0000-0000DD060000}"/>
    <cellStyle name="Currency 3 8 3 2 2 2" xfId="1775" xr:uid="{00000000-0005-0000-0000-0000DE060000}"/>
    <cellStyle name="Currency 3 8 3 2 2 2 2" xfId="1776" xr:uid="{00000000-0005-0000-0000-0000DF060000}"/>
    <cellStyle name="Currency 3 8 3 2 2 2 2 2" xfId="1777" xr:uid="{00000000-0005-0000-0000-0000E0060000}"/>
    <cellStyle name="Currency 3 8 3 2 2 3" xfId="1778" xr:uid="{00000000-0005-0000-0000-0000E1060000}"/>
    <cellStyle name="Currency 3 8 3 2 3" xfId="1779" xr:uid="{00000000-0005-0000-0000-0000E2060000}"/>
    <cellStyle name="Currency 3 8 3 2 3 2" xfId="1780" xr:uid="{00000000-0005-0000-0000-0000E3060000}"/>
    <cellStyle name="Currency 3 8 3 3" xfId="1781" xr:uid="{00000000-0005-0000-0000-0000E4060000}"/>
    <cellStyle name="Currency 3 8 3 3 2" xfId="1782" xr:uid="{00000000-0005-0000-0000-0000E5060000}"/>
    <cellStyle name="Currency 3 8 3 3 2 2" xfId="1783" xr:uid="{00000000-0005-0000-0000-0000E6060000}"/>
    <cellStyle name="Currency 3 8 3 4" xfId="1784" xr:uid="{00000000-0005-0000-0000-0000E7060000}"/>
    <cellStyle name="Currency 3 8 4" xfId="1785" xr:uid="{00000000-0005-0000-0000-0000E8060000}"/>
    <cellStyle name="Currency 3 8 4 2" xfId="1786" xr:uid="{00000000-0005-0000-0000-0000E9060000}"/>
    <cellStyle name="Currency 3 8 4 2 2" xfId="1787" xr:uid="{00000000-0005-0000-0000-0000EA060000}"/>
    <cellStyle name="Currency 3 8 4 3" xfId="1788" xr:uid="{00000000-0005-0000-0000-0000EB060000}"/>
    <cellStyle name="Currency 3 8 5" xfId="1789" xr:uid="{00000000-0005-0000-0000-0000EC060000}"/>
    <cellStyle name="Currency 3 8 5 2" xfId="1790" xr:uid="{00000000-0005-0000-0000-0000ED060000}"/>
    <cellStyle name="Currency 3 8 5 2 2" xfId="1791" xr:uid="{00000000-0005-0000-0000-0000EE060000}"/>
    <cellStyle name="Currency 3 8 5 3" xfId="1792" xr:uid="{00000000-0005-0000-0000-0000EF060000}"/>
    <cellStyle name="Currency 3 8 6" xfId="1793" xr:uid="{00000000-0005-0000-0000-0000F0060000}"/>
    <cellStyle name="Currency 3 8 6 2" xfId="1794" xr:uid="{00000000-0005-0000-0000-0000F1060000}"/>
    <cellStyle name="Currency 3 8 6 2 2" xfId="1795" xr:uid="{00000000-0005-0000-0000-0000F2060000}"/>
    <cellStyle name="Currency 3 8 6 3" xfId="1796" xr:uid="{00000000-0005-0000-0000-0000F3060000}"/>
    <cellStyle name="Currency 3 8 7" xfId="1797" xr:uid="{00000000-0005-0000-0000-0000F4060000}"/>
    <cellStyle name="Currency 3 8 7 2" xfId="1798" xr:uid="{00000000-0005-0000-0000-0000F5060000}"/>
    <cellStyle name="Currency 3 8 8" xfId="1799" xr:uid="{00000000-0005-0000-0000-0000F6060000}"/>
    <cellStyle name="Currency 3 9" xfId="1800" xr:uid="{00000000-0005-0000-0000-0000F7060000}"/>
    <cellStyle name="Currency 3 9 2" xfId="1801" xr:uid="{00000000-0005-0000-0000-0000F8060000}"/>
    <cellStyle name="Currency 3 9 2 2" xfId="1802" xr:uid="{00000000-0005-0000-0000-0000F9060000}"/>
    <cellStyle name="Currency 3 9 2 2 2" xfId="1803" xr:uid="{00000000-0005-0000-0000-0000FA060000}"/>
    <cellStyle name="Currency 3 9 2 2 2 2" xfId="1804" xr:uid="{00000000-0005-0000-0000-0000FB060000}"/>
    <cellStyle name="Currency 3 9 2 2 2 3" xfId="1805" xr:uid="{00000000-0005-0000-0000-0000FC060000}"/>
    <cellStyle name="Currency 3 9 2 3" xfId="1806" xr:uid="{00000000-0005-0000-0000-0000FD060000}"/>
    <cellStyle name="Currency 3 9 2 4" xfId="1807" xr:uid="{00000000-0005-0000-0000-0000FE060000}"/>
    <cellStyle name="Currency 3 9 3" xfId="1808" xr:uid="{00000000-0005-0000-0000-0000FF060000}"/>
    <cellStyle name="Currency 3 9 3 2" xfId="1809" xr:uid="{00000000-0005-0000-0000-000000070000}"/>
    <cellStyle name="Currency 3 9 3 3" xfId="1810" xr:uid="{00000000-0005-0000-0000-000001070000}"/>
    <cellStyle name="Currency 4" xfId="36" xr:uid="{00000000-0005-0000-0000-000002070000}"/>
    <cellStyle name="Currency 4 2" xfId="1811" xr:uid="{00000000-0005-0000-0000-000003070000}"/>
    <cellStyle name="Currency 4 2 10" xfId="1812" xr:uid="{00000000-0005-0000-0000-000004070000}"/>
    <cellStyle name="Currency 4 2 11" xfId="1813" xr:uid="{00000000-0005-0000-0000-000005070000}"/>
    <cellStyle name="Currency 4 2 2" xfId="1814" xr:uid="{00000000-0005-0000-0000-000006070000}"/>
    <cellStyle name="Currency 4 2 3" xfId="1815" xr:uid="{00000000-0005-0000-0000-000007070000}"/>
    <cellStyle name="Currency 4 2 4" xfId="1816" xr:uid="{00000000-0005-0000-0000-000008070000}"/>
    <cellStyle name="Currency 4 2 5" xfId="1817" xr:uid="{00000000-0005-0000-0000-000009070000}"/>
    <cellStyle name="Currency 4 2 6" xfId="1818" xr:uid="{00000000-0005-0000-0000-00000A070000}"/>
    <cellStyle name="Currency 4 2 7" xfId="1819" xr:uid="{00000000-0005-0000-0000-00000B070000}"/>
    <cellStyle name="Currency 4 2 8" xfId="1820" xr:uid="{00000000-0005-0000-0000-00000C070000}"/>
    <cellStyle name="Currency 4 2 9" xfId="1821" xr:uid="{00000000-0005-0000-0000-00000D070000}"/>
    <cellStyle name="Currency 4 3" xfId="1822" xr:uid="{00000000-0005-0000-0000-00000E070000}"/>
    <cellStyle name="Currency 4 3 2" xfId="1823" xr:uid="{00000000-0005-0000-0000-00000F070000}"/>
    <cellStyle name="Currency 4 3 2 2" xfId="1824" xr:uid="{00000000-0005-0000-0000-000010070000}"/>
    <cellStyle name="Currency 4 3 2 2 2" xfId="1825" xr:uid="{00000000-0005-0000-0000-000011070000}"/>
    <cellStyle name="Currency 4 3 2 2 3" xfId="1826" xr:uid="{00000000-0005-0000-0000-000012070000}"/>
    <cellStyle name="Currency 4 3 2 2 3 2" xfId="1827" xr:uid="{00000000-0005-0000-0000-000013070000}"/>
    <cellStyle name="Currency 4 3 2 2 4" xfId="1828" xr:uid="{00000000-0005-0000-0000-000014070000}"/>
    <cellStyle name="Currency 4 3 2 3" xfId="1829" xr:uid="{00000000-0005-0000-0000-000015070000}"/>
    <cellStyle name="Currency 4 3 3" xfId="1830" xr:uid="{00000000-0005-0000-0000-000016070000}"/>
    <cellStyle name="Currency 4 3 3 2" xfId="1831" xr:uid="{00000000-0005-0000-0000-000017070000}"/>
    <cellStyle name="Currency 4 3 3 2 2" xfId="1832" xr:uid="{00000000-0005-0000-0000-000018070000}"/>
    <cellStyle name="Currency 4 3 3 2 2 2" xfId="1833" xr:uid="{00000000-0005-0000-0000-000019070000}"/>
    <cellStyle name="Currency 4 3 3 2 2 2 2" xfId="1834" xr:uid="{00000000-0005-0000-0000-00001A070000}"/>
    <cellStyle name="Currency 4 3 3 2 2 2 2 2" xfId="1835" xr:uid="{00000000-0005-0000-0000-00001B070000}"/>
    <cellStyle name="Currency 4 3 3 2 2 3" xfId="1836" xr:uid="{00000000-0005-0000-0000-00001C070000}"/>
    <cellStyle name="Currency 4 3 3 2 3" xfId="1837" xr:uid="{00000000-0005-0000-0000-00001D070000}"/>
    <cellStyle name="Currency 4 3 3 2 3 2" xfId="1838" xr:uid="{00000000-0005-0000-0000-00001E070000}"/>
    <cellStyle name="Currency 4 3 3 3" xfId="1839" xr:uid="{00000000-0005-0000-0000-00001F070000}"/>
    <cellStyle name="Currency 4 3 3 3 2" xfId="1840" xr:uid="{00000000-0005-0000-0000-000020070000}"/>
    <cellStyle name="Currency 4 3 3 3 2 2" xfId="1841" xr:uid="{00000000-0005-0000-0000-000021070000}"/>
    <cellStyle name="Currency 4 3 3 4" xfId="1842" xr:uid="{00000000-0005-0000-0000-000022070000}"/>
    <cellStyle name="Currency 4 3 4" xfId="1843" xr:uid="{00000000-0005-0000-0000-000023070000}"/>
    <cellStyle name="Currency 4 3 4 2" xfId="1844" xr:uid="{00000000-0005-0000-0000-000024070000}"/>
    <cellStyle name="Currency 4 3 4 2 2" xfId="1845" xr:uid="{00000000-0005-0000-0000-000025070000}"/>
    <cellStyle name="Currency 4 3 4 3" xfId="1846" xr:uid="{00000000-0005-0000-0000-000026070000}"/>
    <cellStyle name="Currency 4 3 5" xfId="1847" xr:uid="{00000000-0005-0000-0000-000027070000}"/>
    <cellStyle name="Currency 4 3 5 2" xfId="1848" xr:uid="{00000000-0005-0000-0000-000028070000}"/>
    <cellStyle name="Currency 4 3 5 2 2" xfId="1849" xr:uid="{00000000-0005-0000-0000-000029070000}"/>
    <cellStyle name="Currency 4 3 5 3" xfId="1850" xr:uid="{00000000-0005-0000-0000-00002A070000}"/>
    <cellStyle name="Currency 4 3 6" xfId="1851" xr:uid="{00000000-0005-0000-0000-00002B070000}"/>
    <cellStyle name="Currency 4 3 6 2" xfId="1852" xr:uid="{00000000-0005-0000-0000-00002C070000}"/>
    <cellStyle name="Currency 4 3 6 2 2" xfId="1853" xr:uid="{00000000-0005-0000-0000-00002D070000}"/>
    <cellStyle name="Currency 4 3 6 3" xfId="1854" xr:uid="{00000000-0005-0000-0000-00002E070000}"/>
    <cellStyle name="Currency 4 3 7" xfId="1855" xr:uid="{00000000-0005-0000-0000-00002F070000}"/>
    <cellStyle name="Currency 4 3 7 2" xfId="1856" xr:uid="{00000000-0005-0000-0000-000030070000}"/>
    <cellStyle name="Currency 4 3 8" xfId="1857" xr:uid="{00000000-0005-0000-0000-000031070000}"/>
    <cellStyle name="Currency 4 4" xfId="1858" xr:uid="{00000000-0005-0000-0000-000032070000}"/>
    <cellStyle name="Currency 4 4 2" xfId="1859" xr:uid="{00000000-0005-0000-0000-000033070000}"/>
    <cellStyle name="Currency 4 4 3" xfId="1860" xr:uid="{00000000-0005-0000-0000-000034070000}"/>
    <cellStyle name="Currency 4 4 3 2" xfId="1861" xr:uid="{00000000-0005-0000-0000-000035070000}"/>
    <cellStyle name="Currency 4 4 4" xfId="1862" xr:uid="{00000000-0005-0000-0000-000036070000}"/>
    <cellStyle name="Currency 4 5" xfId="1863" xr:uid="{00000000-0005-0000-0000-000037070000}"/>
    <cellStyle name="Currency 5" xfId="1864" xr:uid="{00000000-0005-0000-0000-000038070000}"/>
    <cellStyle name="Currency 5 10" xfId="1865" xr:uid="{00000000-0005-0000-0000-000039070000}"/>
    <cellStyle name="Currency 5 11" xfId="1866" xr:uid="{00000000-0005-0000-0000-00003A070000}"/>
    <cellStyle name="Currency 5 2" xfId="1867" xr:uid="{00000000-0005-0000-0000-00003B070000}"/>
    <cellStyle name="Currency 5 3" xfId="1868" xr:uid="{00000000-0005-0000-0000-00003C070000}"/>
    <cellStyle name="Currency 5 4" xfId="1869" xr:uid="{00000000-0005-0000-0000-00003D070000}"/>
    <cellStyle name="Currency 5 5" xfId="1870" xr:uid="{00000000-0005-0000-0000-00003E070000}"/>
    <cellStyle name="Currency 5 6" xfId="1871" xr:uid="{00000000-0005-0000-0000-00003F070000}"/>
    <cellStyle name="Currency 5 7" xfId="1872" xr:uid="{00000000-0005-0000-0000-000040070000}"/>
    <cellStyle name="Currency 5 8" xfId="1873" xr:uid="{00000000-0005-0000-0000-000041070000}"/>
    <cellStyle name="Currency 5 9" xfId="1874" xr:uid="{00000000-0005-0000-0000-000042070000}"/>
    <cellStyle name="Currency 6" xfId="1875" xr:uid="{00000000-0005-0000-0000-000043070000}"/>
    <cellStyle name="Currency 6 10" xfId="1876" xr:uid="{00000000-0005-0000-0000-000044070000}"/>
    <cellStyle name="Currency 6 11" xfId="1877" xr:uid="{00000000-0005-0000-0000-000045070000}"/>
    <cellStyle name="Currency 6 2" xfId="1878" xr:uid="{00000000-0005-0000-0000-000046070000}"/>
    <cellStyle name="Currency 6 3" xfId="1879" xr:uid="{00000000-0005-0000-0000-000047070000}"/>
    <cellStyle name="Currency 6 4" xfId="1880" xr:uid="{00000000-0005-0000-0000-000048070000}"/>
    <cellStyle name="Currency 6 5" xfId="1881" xr:uid="{00000000-0005-0000-0000-000049070000}"/>
    <cellStyle name="Currency 6 6" xfId="1882" xr:uid="{00000000-0005-0000-0000-00004A070000}"/>
    <cellStyle name="Currency 6 7" xfId="1883" xr:uid="{00000000-0005-0000-0000-00004B070000}"/>
    <cellStyle name="Currency 6 8" xfId="1884" xr:uid="{00000000-0005-0000-0000-00004C070000}"/>
    <cellStyle name="Currency 6 9" xfId="1885" xr:uid="{00000000-0005-0000-0000-00004D070000}"/>
    <cellStyle name="Currency 7" xfId="1886" xr:uid="{00000000-0005-0000-0000-00004E070000}"/>
    <cellStyle name="Currency 7 10" xfId="1887" xr:uid="{00000000-0005-0000-0000-00004F070000}"/>
    <cellStyle name="Currency 7 11" xfId="1888" xr:uid="{00000000-0005-0000-0000-000050070000}"/>
    <cellStyle name="Currency 7 2" xfId="1889" xr:uid="{00000000-0005-0000-0000-000051070000}"/>
    <cellStyle name="Currency 7 3" xfId="1890" xr:uid="{00000000-0005-0000-0000-000052070000}"/>
    <cellStyle name="Currency 7 4" xfId="1891" xr:uid="{00000000-0005-0000-0000-000053070000}"/>
    <cellStyle name="Currency 7 5" xfId="1892" xr:uid="{00000000-0005-0000-0000-000054070000}"/>
    <cellStyle name="Currency 7 6" xfId="1893" xr:uid="{00000000-0005-0000-0000-000055070000}"/>
    <cellStyle name="Currency 7 7" xfId="1894" xr:uid="{00000000-0005-0000-0000-000056070000}"/>
    <cellStyle name="Currency 7 8" xfId="1895" xr:uid="{00000000-0005-0000-0000-000057070000}"/>
    <cellStyle name="Currency 7 9" xfId="1896" xr:uid="{00000000-0005-0000-0000-000058070000}"/>
    <cellStyle name="Currency 8" xfId="1897" xr:uid="{00000000-0005-0000-0000-000059070000}"/>
    <cellStyle name="Currency 8 10" xfId="1898" xr:uid="{00000000-0005-0000-0000-00005A070000}"/>
    <cellStyle name="Currency 8 11" xfId="1899" xr:uid="{00000000-0005-0000-0000-00005B070000}"/>
    <cellStyle name="Currency 8 12" xfId="1900" xr:uid="{00000000-0005-0000-0000-00005C070000}"/>
    <cellStyle name="Currency 8 2" xfId="1901" xr:uid="{00000000-0005-0000-0000-00005D070000}"/>
    <cellStyle name="Currency 8 3" xfId="1902" xr:uid="{00000000-0005-0000-0000-00005E070000}"/>
    <cellStyle name="Currency 8 4" xfId="1903" xr:uid="{00000000-0005-0000-0000-00005F070000}"/>
    <cellStyle name="Currency 8 5" xfId="1904" xr:uid="{00000000-0005-0000-0000-000060070000}"/>
    <cellStyle name="Currency 8 6" xfId="1905" xr:uid="{00000000-0005-0000-0000-000061070000}"/>
    <cellStyle name="Currency 8 7" xfId="1906" xr:uid="{00000000-0005-0000-0000-000062070000}"/>
    <cellStyle name="Currency 8 8" xfId="1907" xr:uid="{00000000-0005-0000-0000-000063070000}"/>
    <cellStyle name="Currency 8 9" xfId="1908" xr:uid="{00000000-0005-0000-0000-000064070000}"/>
    <cellStyle name="Currency 9" xfId="1909" xr:uid="{00000000-0005-0000-0000-000065070000}"/>
    <cellStyle name="Currency 9 10" xfId="1910" xr:uid="{00000000-0005-0000-0000-000066070000}"/>
    <cellStyle name="Currency 9 11" xfId="1911" xr:uid="{00000000-0005-0000-0000-000067070000}"/>
    <cellStyle name="Currency 9 2" xfId="1912" xr:uid="{00000000-0005-0000-0000-000068070000}"/>
    <cellStyle name="Currency 9 3" xfId="1913" xr:uid="{00000000-0005-0000-0000-000069070000}"/>
    <cellStyle name="Currency 9 4" xfId="1914" xr:uid="{00000000-0005-0000-0000-00006A070000}"/>
    <cellStyle name="Currency 9 5" xfId="1915" xr:uid="{00000000-0005-0000-0000-00006B070000}"/>
    <cellStyle name="Currency 9 6" xfId="1916" xr:uid="{00000000-0005-0000-0000-00006C070000}"/>
    <cellStyle name="Currency 9 7" xfId="1917" xr:uid="{00000000-0005-0000-0000-00006D070000}"/>
    <cellStyle name="Currency 9 8" xfId="1918" xr:uid="{00000000-0005-0000-0000-00006E070000}"/>
    <cellStyle name="Currency 9 9" xfId="1919" xr:uid="{00000000-0005-0000-0000-00006F070000}"/>
    <cellStyle name="Currency0" xfId="1920" xr:uid="{00000000-0005-0000-0000-000070070000}"/>
    <cellStyle name="Currency0 2" xfId="1921" xr:uid="{00000000-0005-0000-0000-000071070000}"/>
    <cellStyle name="Currency0 2 2" xfId="1922" xr:uid="{00000000-0005-0000-0000-000072070000}"/>
    <cellStyle name="Currency0 2 2 2" xfId="1923" xr:uid="{00000000-0005-0000-0000-000073070000}"/>
    <cellStyle name="Currency0 2 2 2 2" xfId="1924" xr:uid="{00000000-0005-0000-0000-000074070000}"/>
    <cellStyle name="Currency0 2 2 2 2 2" xfId="1925" xr:uid="{00000000-0005-0000-0000-000075070000}"/>
    <cellStyle name="Currency0 2 2 2 3" xfId="1926" xr:uid="{00000000-0005-0000-0000-000076070000}"/>
    <cellStyle name="Currency0 2 2 3" xfId="1927" xr:uid="{00000000-0005-0000-0000-000077070000}"/>
    <cellStyle name="Currency0 2 2 3 2" xfId="1928" xr:uid="{00000000-0005-0000-0000-000078070000}"/>
    <cellStyle name="Currency0 2 3" xfId="1929" xr:uid="{00000000-0005-0000-0000-000079070000}"/>
    <cellStyle name="Currency0 2 4" xfId="1930" xr:uid="{00000000-0005-0000-0000-00007A070000}"/>
    <cellStyle name="Currency0 2 4 2" xfId="1931" xr:uid="{00000000-0005-0000-0000-00007B070000}"/>
    <cellStyle name="Currency0 2 5" xfId="1932" xr:uid="{00000000-0005-0000-0000-00007C070000}"/>
    <cellStyle name="Currency0 3" xfId="1933" xr:uid="{00000000-0005-0000-0000-00007D070000}"/>
    <cellStyle name="Currency0 4" xfId="1934" xr:uid="{00000000-0005-0000-0000-00007E070000}"/>
    <cellStyle name="Currency0 5" xfId="1935" xr:uid="{00000000-0005-0000-0000-00007F070000}"/>
    <cellStyle name="Currency0 6" xfId="1936" xr:uid="{00000000-0005-0000-0000-000080070000}"/>
    <cellStyle name="Currency0 6 2" xfId="1937" xr:uid="{00000000-0005-0000-0000-000081070000}"/>
    <cellStyle name="Currency0 6 2 2" xfId="1938" xr:uid="{00000000-0005-0000-0000-000082070000}"/>
    <cellStyle name="Currency0 6 2 2 2" xfId="1939" xr:uid="{00000000-0005-0000-0000-000083070000}"/>
    <cellStyle name="Currency0 6 2 3" xfId="1940" xr:uid="{00000000-0005-0000-0000-000084070000}"/>
    <cellStyle name="Currency0 6 3" xfId="1941" xr:uid="{00000000-0005-0000-0000-000085070000}"/>
    <cellStyle name="Currency0 6 3 2" xfId="1942" xr:uid="{00000000-0005-0000-0000-000086070000}"/>
    <cellStyle name="Currency0 7" xfId="1943" xr:uid="{00000000-0005-0000-0000-000087070000}"/>
    <cellStyle name="Currency0 7 2" xfId="1944" xr:uid="{00000000-0005-0000-0000-000088070000}"/>
    <cellStyle name="Currency0 8" xfId="1945" xr:uid="{00000000-0005-0000-0000-000089070000}"/>
    <cellStyle name="Currency2" xfId="1946" xr:uid="{00000000-0005-0000-0000-00008A070000}"/>
    <cellStyle name="D" xfId="1947" xr:uid="{00000000-0005-0000-0000-00008B070000}"/>
    <cellStyle name="d4's" xfId="1948" xr:uid="{00000000-0005-0000-0000-00008C070000}"/>
    <cellStyle name="Dash" xfId="1949" xr:uid="{00000000-0005-0000-0000-00008D070000}"/>
    <cellStyle name="Data_0dp" xfId="1950" xr:uid="{00000000-0005-0000-0000-00008E070000}"/>
    <cellStyle name="DataSheet Style" xfId="1951" xr:uid="{00000000-0005-0000-0000-00008F070000}"/>
    <cellStyle name="Date" xfId="1952" xr:uid="{00000000-0005-0000-0000-000090070000}"/>
    <cellStyle name="Date 2" xfId="1953" xr:uid="{00000000-0005-0000-0000-000091070000}"/>
    <cellStyle name="Date 2 2" xfId="1954" xr:uid="{00000000-0005-0000-0000-000092070000}"/>
    <cellStyle name="Date 2 2 2" xfId="1955" xr:uid="{00000000-0005-0000-0000-000093070000}"/>
    <cellStyle name="Date 2 2 2 2" xfId="1956" xr:uid="{00000000-0005-0000-0000-000094070000}"/>
    <cellStyle name="Date 2 2 2 2 2" xfId="1957" xr:uid="{00000000-0005-0000-0000-000095070000}"/>
    <cellStyle name="Date 2 2 2 3" xfId="1958" xr:uid="{00000000-0005-0000-0000-000096070000}"/>
    <cellStyle name="Date 2 2 3" xfId="1959" xr:uid="{00000000-0005-0000-0000-000097070000}"/>
    <cellStyle name="Date 2 2 3 2" xfId="1960" xr:uid="{00000000-0005-0000-0000-000098070000}"/>
    <cellStyle name="Date 2 3" xfId="1961" xr:uid="{00000000-0005-0000-0000-000099070000}"/>
    <cellStyle name="Date 2 4" xfId="1962" xr:uid="{00000000-0005-0000-0000-00009A070000}"/>
    <cellStyle name="Date 2 4 2" xfId="1963" xr:uid="{00000000-0005-0000-0000-00009B070000}"/>
    <cellStyle name="Date 2 5" xfId="1964" xr:uid="{00000000-0005-0000-0000-00009C070000}"/>
    <cellStyle name="Date 3" xfId="1965" xr:uid="{00000000-0005-0000-0000-00009D070000}"/>
    <cellStyle name="Date 4" xfId="1966" xr:uid="{00000000-0005-0000-0000-00009E070000}"/>
    <cellStyle name="Date 5" xfId="1967" xr:uid="{00000000-0005-0000-0000-00009F070000}"/>
    <cellStyle name="Date 6" xfId="1968" xr:uid="{00000000-0005-0000-0000-0000A0070000}"/>
    <cellStyle name="Date 6 2" xfId="1969" xr:uid="{00000000-0005-0000-0000-0000A1070000}"/>
    <cellStyle name="Date 6 2 2" xfId="1970" xr:uid="{00000000-0005-0000-0000-0000A2070000}"/>
    <cellStyle name="Date 6 2 2 2" xfId="1971" xr:uid="{00000000-0005-0000-0000-0000A3070000}"/>
    <cellStyle name="Date 6 2 3" xfId="1972" xr:uid="{00000000-0005-0000-0000-0000A4070000}"/>
    <cellStyle name="Date 6 3" xfId="1973" xr:uid="{00000000-0005-0000-0000-0000A5070000}"/>
    <cellStyle name="Date 6 3 2" xfId="1974" xr:uid="{00000000-0005-0000-0000-0000A6070000}"/>
    <cellStyle name="Date 7" xfId="1975" xr:uid="{00000000-0005-0000-0000-0000A7070000}"/>
    <cellStyle name="Date 7 2" xfId="1976" xr:uid="{00000000-0005-0000-0000-0000A8070000}"/>
    <cellStyle name="Date 8" xfId="1977" xr:uid="{00000000-0005-0000-0000-0000A9070000}"/>
    <cellStyle name="Date m/d/yy" xfId="1978" xr:uid="{00000000-0005-0000-0000-0000AA070000}"/>
    <cellStyle name="Date Short" xfId="1979" xr:uid="{00000000-0005-0000-0000-0000AB070000}"/>
    <cellStyle name="DateLong" xfId="1980" xr:uid="{00000000-0005-0000-0000-0000AC070000}"/>
    <cellStyle name="DateShort" xfId="1981" xr:uid="{00000000-0005-0000-0000-0000AD070000}"/>
    <cellStyle name="DATETIME" xfId="1982" xr:uid="{00000000-0005-0000-0000-0000AE070000}"/>
    <cellStyle name="Dec" xfId="1983" xr:uid="{00000000-0005-0000-0000-0000AF070000}"/>
    <cellStyle name="Derive" xfId="1984" xr:uid="{00000000-0005-0000-0000-0000B0070000}"/>
    <cellStyle name="Dezimal [0]_Compiling Utility Macros" xfId="1985" xr:uid="{00000000-0005-0000-0000-0000B1070000}"/>
    <cellStyle name="Dezimal_Compiling Utility Macros" xfId="1986" xr:uid="{00000000-0005-0000-0000-0000B2070000}"/>
    <cellStyle name="Dollar" xfId="1987" xr:uid="{00000000-0005-0000-0000-0000B3070000}"/>
    <cellStyle name="dotted" xfId="1988" xr:uid="{00000000-0005-0000-0000-0000B4070000}"/>
    <cellStyle name="Double Accounting" xfId="1989" xr:uid="{00000000-0005-0000-0000-0000B5070000}"/>
    <cellStyle name="ec" xfId="1990" xr:uid="{00000000-0005-0000-0000-0000B6070000}"/>
    <cellStyle name="EDComma0" xfId="1991" xr:uid="{00000000-0005-0000-0000-0000B7070000}"/>
    <cellStyle name="EDComma1" xfId="1992" xr:uid="{00000000-0005-0000-0000-0000B8070000}"/>
    <cellStyle name="EDComma2" xfId="1993" xr:uid="{00000000-0005-0000-0000-0000B9070000}"/>
    <cellStyle name="EDCommaB0" xfId="1994" xr:uid="{00000000-0005-0000-0000-0000BA070000}"/>
    <cellStyle name="EDCommaB1" xfId="1995" xr:uid="{00000000-0005-0000-0000-0000BB070000}"/>
    <cellStyle name="EDCommaB2" xfId="1996" xr:uid="{00000000-0005-0000-0000-0000BC070000}"/>
    <cellStyle name="EDDate" xfId="1997" xr:uid="{00000000-0005-0000-0000-0000BD070000}"/>
    <cellStyle name="EDDateB" xfId="1998" xr:uid="{00000000-0005-0000-0000-0000BE070000}"/>
    <cellStyle name="EDFullDate" xfId="1999" xr:uid="{00000000-0005-0000-0000-0000BF070000}"/>
    <cellStyle name="EDFullDateB" xfId="2000" xr:uid="{00000000-0005-0000-0000-0000C0070000}"/>
    <cellStyle name="EDNormal" xfId="2001" xr:uid="{00000000-0005-0000-0000-0000C1070000}"/>
    <cellStyle name="EDPercent" xfId="2002" xr:uid="{00000000-0005-0000-0000-0000C2070000}"/>
    <cellStyle name="EDPercent1" xfId="2003" xr:uid="{00000000-0005-0000-0000-0000C3070000}"/>
    <cellStyle name="EDPercent2" xfId="2004" xr:uid="{00000000-0005-0000-0000-0000C4070000}"/>
    <cellStyle name="EDRightText" xfId="2005" xr:uid="{00000000-0005-0000-0000-0000C5070000}"/>
    <cellStyle name="Empty_Cell" xfId="2006" xr:uid="{00000000-0005-0000-0000-0000C6070000}"/>
    <cellStyle name="Enter Currency (0)" xfId="2007" xr:uid="{00000000-0005-0000-0000-0000C7070000}"/>
    <cellStyle name="Enter Currency (0) 2" xfId="2008" xr:uid="{00000000-0005-0000-0000-0000C8070000}"/>
    <cellStyle name="Enter Currency (2)" xfId="2009" xr:uid="{00000000-0005-0000-0000-0000C9070000}"/>
    <cellStyle name="Enter Units (0)" xfId="2010" xr:uid="{00000000-0005-0000-0000-0000CA070000}"/>
    <cellStyle name="Enter Units (1)" xfId="2011" xr:uid="{00000000-0005-0000-0000-0000CB070000}"/>
    <cellStyle name="Enter Units (2)" xfId="2012" xr:uid="{00000000-0005-0000-0000-0000CC070000}"/>
    <cellStyle name="Euro" xfId="2013" xr:uid="{00000000-0005-0000-0000-0000CD070000}"/>
    <cellStyle name="Euro 2" xfId="2014" xr:uid="{00000000-0005-0000-0000-0000CE070000}"/>
    <cellStyle name="Euro 2 2" xfId="2015" xr:uid="{00000000-0005-0000-0000-0000CF070000}"/>
    <cellStyle name="Euro 2 2 2" xfId="2016" xr:uid="{00000000-0005-0000-0000-0000D0070000}"/>
    <cellStyle name="Euro 2 2 2 2" xfId="2017" xr:uid="{00000000-0005-0000-0000-0000D1070000}"/>
    <cellStyle name="Euro 2 2 2 2 2" xfId="2018" xr:uid="{00000000-0005-0000-0000-0000D2070000}"/>
    <cellStyle name="Euro 2 2 2 3" xfId="2019" xr:uid="{00000000-0005-0000-0000-0000D3070000}"/>
    <cellStyle name="Euro 2 2 3" xfId="2020" xr:uid="{00000000-0005-0000-0000-0000D4070000}"/>
    <cellStyle name="Euro 2 2 3 2" xfId="2021" xr:uid="{00000000-0005-0000-0000-0000D5070000}"/>
    <cellStyle name="Euro 2 3" xfId="2022" xr:uid="{00000000-0005-0000-0000-0000D6070000}"/>
    <cellStyle name="Euro 2 4" xfId="2023" xr:uid="{00000000-0005-0000-0000-0000D7070000}"/>
    <cellStyle name="Euro 2 4 2" xfId="2024" xr:uid="{00000000-0005-0000-0000-0000D8070000}"/>
    <cellStyle name="Euro 2 5" xfId="2025" xr:uid="{00000000-0005-0000-0000-0000D9070000}"/>
    <cellStyle name="Euro 3" xfId="2026" xr:uid="{00000000-0005-0000-0000-0000DA070000}"/>
    <cellStyle name="Euro 3 2" xfId="2027" xr:uid="{00000000-0005-0000-0000-0000DB070000}"/>
    <cellStyle name="Euro 3 2 2" xfId="2028" xr:uid="{00000000-0005-0000-0000-0000DC070000}"/>
    <cellStyle name="Euro 3 2 2 2" xfId="2029" xr:uid="{00000000-0005-0000-0000-0000DD070000}"/>
    <cellStyle name="Euro 3 2 2 2 2" xfId="2030" xr:uid="{00000000-0005-0000-0000-0000DE070000}"/>
    <cellStyle name="Euro 3 2 2 3" xfId="2031" xr:uid="{00000000-0005-0000-0000-0000DF070000}"/>
    <cellStyle name="Euro 3 2 3" xfId="2032" xr:uid="{00000000-0005-0000-0000-0000E0070000}"/>
    <cellStyle name="Euro 3 2 3 2" xfId="2033" xr:uid="{00000000-0005-0000-0000-0000E1070000}"/>
    <cellStyle name="Euro 3 3" xfId="2034" xr:uid="{00000000-0005-0000-0000-0000E2070000}"/>
    <cellStyle name="Euro 3 4" xfId="2035" xr:uid="{00000000-0005-0000-0000-0000E3070000}"/>
    <cellStyle name="Euro 3 4 2" xfId="2036" xr:uid="{00000000-0005-0000-0000-0000E4070000}"/>
    <cellStyle name="Euro 3 5" xfId="2037" xr:uid="{00000000-0005-0000-0000-0000E5070000}"/>
    <cellStyle name="Euro 4" xfId="2038" xr:uid="{00000000-0005-0000-0000-0000E6070000}"/>
    <cellStyle name="Euro 4 2" xfId="2039" xr:uid="{00000000-0005-0000-0000-0000E7070000}"/>
    <cellStyle name="Euro 4 2 2" xfId="2040" xr:uid="{00000000-0005-0000-0000-0000E8070000}"/>
    <cellStyle name="Euro 4 2 2 2" xfId="2041" xr:uid="{00000000-0005-0000-0000-0000E9070000}"/>
    <cellStyle name="Euro 4 2 2 2 2" xfId="2042" xr:uid="{00000000-0005-0000-0000-0000EA070000}"/>
    <cellStyle name="Euro 4 2 2 3" xfId="2043" xr:uid="{00000000-0005-0000-0000-0000EB070000}"/>
    <cellStyle name="Euro 4 2 3" xfId="2044" xr:uid="{00000000-0005-0000-0000-0000EC070000}"/>
    <cellStyle name="Euro 4 2 3 2" xfId="2045" xr:uid="{00000000-0005-0000-0000-0000ED070000}"/>
    <cellStyle name="Euro 4 3" xfId="2046" xr:uid="{00000000-0005-0000-0000-0000EE070000}"/>
    <cellStyle name="Euro 4 4" xfId="2047" xr:uid="{00000000-0005-0000-0000-0000EF070000}"/>
    <cellStyle name="Euro 4 4 2" xfId="2048" xr:uid="{00000000-0005-0000-0000-0000F0070000}"/>
    <cellStyle name="Euro 4 5" xfId="2049" xr:uid="{00000000-0005-0000-0000-0000F1070000}"/>
    <cellStyle name="Euro 5" xfId="2050" xr:uid="{00000000-0005-0000-0000-0000F2070000}"/>
    <cellStyle name="Euro 5 2" xfId="2051" xr:uid="{00000000-0005-0000-0000-0000F3070000}"/>
    <cellStyle name="Euro 5 2 2" xfId="2052" xr:uid="{00000000-0005-0000-0000-0000F4070000}"/>
    <cellStyle name="Euro 5 2 2 2" xfId="2053" xr:uid="{00000000-0005-0000-0000-0000F5070000}"/>
    <cellStyle name="Euro 5 2 2 2 2" xfId="2054" xr:uid="{00000000-0005-0000-0000-0000F6070000}"/>
    <cellStyle name="Euro 5 2 2 3" xfId="2055" xr:uid="{00000000-0005-0000-0000-0000F7070000}"/>
    <cellStyle name="Euro 5 2 3" xfId="2056" xr:uid="{00000000-0005-0000-0000-0000F8070000}"/>
    <cellStyle name="Euro 5 2 3 2" xfId="2057" xr:uid="{00000000-0005-0000-0000-0000F9070000}"/>
    <cellStyle name="Euro 5 3" xfId="2058" xr:uid="{00000000-0005-0000-0000-0000FA070000}"/>
    <cellStyle name="Euro 5 4" xfId="2059" xr:uid="{00000000-0005-0000-0000-0000FB070000}"/>
    <cellStyle name="Euro 5 4 2" xfId="2060" xr:uid="{00000000-0005-0000-0000-0000FC070000}"/>
    <cellStyle name="Euro 5 5" xfId="2061" xr:uid="{00000000-0005-0000-0000-0000FD070000}"/>
    <cellStyle name="Euro 6" xfId="2062" xr:uid="{00000000-0005-0000-0000-0000FE070000}"/>
    <cellStyle name="Euro 6 2" xfId="2063" xr:uid="{00000000-0005-0000-0000-0000FF070000}"/>
    <cellStyle name="Euro 6 2 2" xfId="2064" xr:uid="{00000000-0005-0000-0000-000000080000}"/>
    <cellStyle name="Euro 6 2 2 2" xfId="2065" xr:uid="{00000000-0005-0000-0000-000001080000}"/>
    <cellStyle name="Euro 6 2 3" xfId="2066" xr:uid="{00000000-0005-0000-0000-000002080000}"/>
    <cellStyle name="Euro 6 3" xfId="2067" xr:uid="{00000000-0005-0000-0000-000003080000}"/>
    <cellStyle name="Euro 6 3 2" xfId="2068" xr:uid="{00000000-0005-0000-0000-000004080000}"/>
    <cellStyle name="Euro 7" xfId="2069" xr:uid="{00000000-0005-0000-0000-000005080000}"/>
    <cellStyle name="Euro 8" xfId="2070" xr:uid="{00000000-0005-0000-0000-000006080000}"/>
    <cellStyle name="Euro 8 2" xfId="2071" xr:uid="{00000000-0005-0000-0000-000007080000}"/>
    <cellStyle name="Euro 9" xfId="2072" xr:uid="{00000000-0005-0000-0000-000008080000}"/>
    <cellStyle name="EvenBodyShade" xfId="2073" xr:uid="{00000000-0005-0000-0000-000009080000}"/>
    <cellStyle name="EvenBodyShade 2" xfId="2074" xr:uid="{00000000-0005-0000-0000-00000A080000}"/>
    <cellStyle name="Explanatory Text 2" xfId="2075" xr:uid="{00000000-0005-0000-0000-00000B080000}"/>
    <cellStyle name="Explanatory Text 2 2" xfId="2076" xr:uid="{00000000-0005-0000-0000-00000C080000}"/>
    <cellStyle name="Explanatory Text 2 3" xfId="2077" xr:uid="{00000000-0005-0000-0000-00000D080000}"/>
    <cellStyle name="Explanatory Text 2 4" xfId="2078" xr:uid="{00000000-0005-0000-0000-00000E080000}"/>
    <cellStyle name="Explanatory Text 2 5" xfId="2079" xr:uid="{00000000-0005-0000-0000-00000F080000}"/>
    <cellStyle name="Explanatory Text 3" xfId="2080" xr:uid="{00000000-0005-0000-0000-000010080000}"/>
    <cellStyle name="Explanatory Text 4" xfId="2081" xr:uid="{00000000-0005-0000-0000-000011080000}"/>
    <cellStyle name="Explanatory Text 5" xfId="2082" xr:uid="{00000000-0005-0000-0000-000012080000}"/>
    <cellStyle name="Explanatory Text 6" xfId="2083" xr:uid="{00000000-0005-0000-0000-000013080000}"/>
    <cellStyle name="ExtStyle 0" xfId="2084" xr:uid="{00000000-0005-0000-0000-000014080000}"/>
    <cellStyle name="ExtStyle 0 2" xfId="2085" xr:uid="{00000000-0005-0000-0000-000015080000}"/>
    <cellStyle name="ExtStyle 16" xfId="2086" xr:uid="{00000000-0005-0000-0000-000016080000}"/>
    <cellStyle name="ExtStyle 16 2" xfId="2087" xr:uid="{00000000-0005-0000-0000-000017080000}"/>
    <cellStyle name="ExtStyle 17" xfId="2088" xr:uid="{00000000-0005-0000-0000-000018080000}"/>
    <cellStyle name="ExtStyle 17 2" xfId="2089" xr:uid="{00000000-0005-0000-0000-000019080000}"/>
    <cellStyle name="ExtStyle 18" xfId="2090" xr:uid="{00000000-0005-0000-0000-00001A080000}"/>
    <cellStyle name="ExtStyle 18 2" xfId="2091" xr:uid="{00000000-0005-0000-0000-00001B080000}"/>
    <cellStyle name="ExtStyle 19" xfId="2092" xr:uid="{00000000-0005-0000-0000-00001C080000}"/>
    <cellStyle name="ExtStyle 19 2" xfId="2093" xr:uid="{00000000-0005-0000-0000-00001D080000}"/>
    <cellStyle name="ExtStyle 20" xfId="2094" xr:uid="{00000000-0005-0000-0000-00001E080000}"/>
    <cellStyle name="ExtStyle 21" xfId="2095" xr:uid="{00000000-0005-0000-0000-00001F080000}"/>
    <cellStyle name="ExtStyle 22" xfId="2096" xr:uid="{00000000-0005-0000-0000-000020080000}"/>
    <cellStyle name="ExtStyle 22 2" xfId="2097" xr:uid="{00000000-0005-0000-0000-000021080000}"/>
    <cellStyle name="ExtStyle 28" xfId="2098" xr:uid="{00000000-0005-0000-0000-000022080000}"/>
    <cellStyle name="ExtStyle 29" xfId="2099" xr:uid="{00000000-0005-0000-0000-000023080000}"/>
    <cellStyle name="ExtStyle 30" xfId="2100" xr:uid="{00000000-0005-0000-0000-000024080000}"/>
    <cellStyle name="ExtStyle 30 2" xfId="2101" xr:uid="{00000000-0005-0000-0000-000025080000}"/>
    <cellStyle name="ExtStyle 31" xfId="2102" xr:uid="{00000000-0005-0000-0000-000026080000}"/>
    <cellStyle name="ExtStyle 32" xfId="2103" xr:uid="{00000000-0005-0000-0000-000027080000}"/>
    <cellStyle name="ExtStyle 33" xfId="2104" xr:uid="{00000000-0005-0000-0000-000028080000}"/>
    <cellStyle name="ExtStyle 33 2" xfId="2105" xr:uid="{00000000-0005-0000-0000-000029080000}"/>
    <cellStyle name="EY House" xfId="2106" xr:uid="{00000000-0005-0000-0000-00002A080000}"/>
    <cellStyle name="F1" xfId="2107" xr:uid="{00000000-0005-0000-0000-00002B080000}"/>
    <cellStyle name="F2" xfId="2108" xr:uid="{00000000-0005-0000-0000-00002C080000}"/>
    <cellStyle name="F2 2" xfId="2109" xr:uid="{00000000-0005-0000-0000-00002D080000}"/>
    <cellStyle name="F2 3" xfId="2110" xr:uid="{00000000-0005-0000-0000-00002E080000}"/>
    <cellStyle name="F3" xfId="2111" xr:uid="{00000000-0005-0000-0000-00002F080000}"/>
    <cellStyle name="F3 2" xfId="2112" xr:uid="{00000000-0005-0000-0000-000030080000}"/>
    <cellStyle name="F3 3" xfId="2113" xr:uid="{00000000-0005-0000-0000-000031080000}"/>
    <cellStyle name="F4" xfId="2114" xr:uid="{00000000-0005-0000-0000-000032080000}"/>
    <cellStyle name="F4 2" xfId="2115" xr:uid="{00000000-0005-0000-0000-000033080000}"/>
    <cellStyle name="F4 3" xfId="2116" xr:uid="{00000000-0005-0000-0000-000034080000}"/>
    <cellStyle name="F5" xfId="2117" xr:uid="{00000000-0005-0000-0000-000035080000}"/>
    <cellStyle name="F5 2" xfId="2118" xr:uid="{00000000-0005-0000-0000-000036080000}"/>
    <cellStyle name="F5 3" xfId="2119" xr:uid="{00000000-0005-0000-0000-000037080000}"/>
    <cellStyle name="F6" xfId="2120" xr:uid="{00000000-0005-0000-0000-000038080000}"/>
    <cellStyle name="F6 2" xfId="2121" xr:uid="{00000000-0005-0000-0000-000039080000}"/>
    <cellStyle name="F6 3" xfId="2122" xr:uid="{00000000-0005-0000-0000-00003A080000}"/>
    <cellStyle name="F7" xfId="2123" xr:uid="{00000000-0005-0000-0000-00003B080000}"/>
    <cellStyle name="F7 2" xfId="2124" xr:uid="{00000000-0005-0000-0000-00003C080000}"/>
    <cellStyle name="F7 3" xfId="2125" xr:uid="{00000000-0005-0000-0000-00003D080000}"/>
    <cellStyle name="F8" xfId="2126" xr:uid="{00000000-0005-0000-0000-00003E080000}"/>
    <cellStyle name="F8 2" xfId="2127" xr:uid="{00000000-0005-0000-0000-00003F080000}"/>
    <cellStyle name="F8 3" xfId="2128" xr:uid="{00000000-0005-0000-0000-000040080000}"/>
    <cellStyle name="Factor" xfId="2129" xr:uid="{00000000-0005-0000-0000-000041080000}"/>
    <cellStyle name="Final" xfId="2130" xr:uid="{00000000-0005-0000-0000-000042080000}"/>
    <cellStyle name="Fixed" xfId="2131" xr:uid="{00000000-0005-0000-0000-000043080000}"/>
    <cellStyle name="Fixed [0]" xfId="2132" xr:uid="{00000000-0005-0000-0000-000044080000}"/>
    <cellStyle name="Fixed 2" xfId="2133" xr:uid="{00000000-0005-0000-0000-000045080000}"/>
    <cellStyle name="Fixed 2 2" xfId="2134" xr:uid="{00000000-0005-0000-0000-000046080000}"/>
    <cellStyle name="Fixed 2 2 2" xfId="2135" xr:uid="{00000000-0005-0000-0000-000047080000}"/>
    <cellStyle name="Fixed 2 2 2 2" xfId="2136" xr:uid="{00000000-0005-0000-0000-000048080000}"/>
    <cellStyle name="Fixed 2 2 2 2 2" xfId="2137" xr:uid="{00000000-0005-0000-0000-000049080000}"/>
    <cellStyle name="Fixed 2 2 2 3" xfId="2138" xr:uid="{00000000-0005-0000-0000-00004A080000}"/>
    <cellStyle name="Fixed 2 2 3" xfId="2139" xr:uid="{00000000-0005-0000-0000-00004B080000}"/>
    <cellStyle name="Fixed 2 2 3 2" xfId="2140" xr:uid="{00000000-0005-0000-0000-00004C080000}"/>
    <cellStyle name="Fixed 2 3" xfId="2141" xr:uid="{00000000-0005-0000-0000-00004D080000}"/>
    <cellStyle name="Fixed 2 4" xfId="2142" xr:uid="{00000000-0005-0000-0000-00004E080000}"/>
    <cellStyle name="Fixed 2 4 2" xfId="2143" xr:uid="{00000000-0005-0000-0000-00004F080000}"/>
    <cellStyle name="Fixed 2 5" xfId="2144" xr:uid="{00000000-0005-0000-0000-000050080000}"/>
    <cellStyle name="Fixed 3" xfId="2145" xr:uid="{00000000-0005-0000-0000-000051080000}"/>
    <cellStyle name="Fixed 4" xfId="2146" xr:uid="{00000000-0005-0000-0000-000052080000}"/>
    <cellStyle name="Fixed 5" xfId="2147" xr:uid="{00000000-0005-0000-0000-000053080000}"/>
    <cellStyle name="Fixed 6" xfId="2148" xr:uid="{00000000-0005-0000-0000-000054080000}"/>
    <cellStyle name="Fixed 6 2" xfId="2149" xr:uid="{00000000-0005-0000-0000-000055080000}"/>
    <cellStyle name="Fixed 6 2 2" xfId="2150" xr:uid="{00000000-0005-0000-0000-000056080000}"/>
    <cellStyle name="Fixed 6 2 2 2" xfId="2151" xr:uid="{00000000-0005-0000-0000-000057080000}"/>
    <cellStyle name="Fixed 6 2 3" xfId="2152" xr:uid="{00000000-0005-0000-0000-000058080000}"/>
    <cellStyle name="Fixed 6 3" xfId="2153" xr:uid="{00000000-0005-0000-0000-000059080000}"/>
    <cellStyle name="Fixed 6 3 2" xfId="2154" xr:uid="{00000000-0005-0000-0000-00005A080000}"/>
    <cellStyle name="Fixed 7" xfId="2155" xr:uid="{00000000-0005-0000-0000-00005B080000}"/>
    <cellStyle name="Fixed 7 2" xfId="2156" xr:uid="{00000000-0005-0000-0000-00005C080000}"/>
    <cellStyle name="Fixed 8" xfId="2157" xr:uid="{00000000-0005-0000-0000-00005D080000}"/>
    <cellStyle name="Flag" xfId="2158" xr:uid="{00000000-0005-0000-0000-00005E080000}"/>
    <cellStyle name="General" xfId="2159" xr:uid="{00000000-0005-0000-0000-00005F080000}"/>
    <cellStyle name="Good 2" xfId="2160" xr:uid="{00000000-0005-0000-0000-000060080000}"/>
    <cellStyle name="Good 2 2" xfId="2161" xr:uid="{00000000-0005-0000-0000-000061080000}"/>
    <cellStyle name="Good 2 3" xfId="2162" xr:uid="{00000000-0005-0000-0000-000062080000}"/>
    <cellStyle name="Good 2 4" xfId="2163" xr:uid="{00000000-0005-0000-0000-000063080000}"/>
    <cellStyle name="Good 2 5" xfId="2164" xr:uid="{00000000-0005-0000-0000-000064080000}"/>
    <cellStyle name="Good 3" xfId="2165" xr:uid="{00000000-0005-0000-0000-000065080000}"/>
    <cellStyle name="Good 4" xfId="2166" xr:uid="{00000000-0005-0000-0000-000066080000}"/>
    <cellStyle name="Good 5" xfId="2167" xr:uid="{00000000-0005-0000-0000-000067080000}"/>
    <cellStyle name="Good 6" xfId="2168" xr:uid="{00000000-0005-0000-0000-000068080000}"/>
    <cellStyle name="GrandTotal" xfId="2169" xr:uid="{00000000-0005-0000-0000-000069080000}"/>
    <cellStyle name="Grey" xfId="8" xr:uid="{00000000-0005-0000-0000-00006A080000}"/>
    <cellStyle name="Grey 10" xfId="2170" xr:uid="{00000000-0005-0000-0000-00006B080000}"/>
    <cellStyle name="Grey 11" xfId="2171" xr:uid="{00000000-0005-0000-0000-00006C080000}"/>
    <cellStyle name="Grey 12" xfId="2172" xr:uid="{00000000-0005-0000-0000-00006D080000}"/>
    <cellStyle name="Grey 2" xfId="2173" xr:uid="{00000000-0005-0000-0000-00006E080000}"/>
    <cellStyle name="Grey 3" xfId="2174" xr:uid="{00000000-0005-0000-0000-00006F080000}"/>
    <cellStyle name="Grey 4" xfId="2175" xr:uid="{00000000-0005-0000-0000-000070080000}"/>
    <cellStyle name="Grey 5" xfId="2176" xr:uid="{00000000-0005-0000-0000-000071080000}"/>
    <cellStyle name="Grey 6" xfId="2177" xr:uid="{00000000-0005-0000-0000-000072080000}"/>
    <cellStyle name="Grey 7" xfId="2178" xr:uid="{00000000-0005-0000-0000-000073080000}"/>
    <cellStyle name="Grey 8" xfId="2179" xr:uid="{00000000-0005-0000-0000-000074080000}"/>
    <cellStyle name="Grey 9" xfId="2180" xr:uid="{00000000-0005-0000-0000-000075080000}"/>
    <cellStyle name="Head - Style2" xfId="2181" xr:uid="{00000000-0005-0000-0000-000076080000}"/>
    <cellStyle name="Head0" xfId="2182" xr:uid="{00000000-0005-0000-0000-000077080000}"/>
    <cellStyle name="Head0 2" xfId="2183" xr:uid="{00000000-0005-0000-0000-000078080000}"/>
    <cellStyle name="Head1" xfId="2184" xr:uid="{00000000-0005-0000-0000-000079080000}"/>
    <cellStyle name="Head2" xfId="2185" xr:uid="{00000000-0005-0000-0000-00007A080000}"/>
    <cellStyle name="Head3" xfId="2186" xr:uid="{00000000-0005-0000-0000-00007B080000}"/>
    <cellStyle name="Head4" xfId="2187" xr:uid="{00000000-0005-0000-0000-00007C080000}"/>
    <cellStyle name="Head5" xfId="2188" xr:uid="{00000000-0005-0000-0000-00007D080000}"/>
    <cellStyle name="Head6" xfId="2189" xr:uid="{00000000-0005-0000-0000-00007E080000}"/>
    <cellStyle name="Head7" xfId="2190" xr:uid="{00000000-0005-0000-0000-00007F080000}"/>
    <cellStyle name="Head8" xfId="2191" xr:uid="{00000000-0005-0000-0000-000080080000}"/>
    <cellStyle name="Head9" xfId="2192" xr:uid="{00000000-0005-0000-0000-000081080000}"/>
    <cellStyle name="header" xfId="2193" xr:uid="{00000000-0005-0000-0000-000082080000}"/>
    <cellStyle name="Header Total" xfId="2194" xr:uid="{00000000-0005-0000-0000-000083080000}"/>
    <cellStyle name="Header1" xfId="9" xr:uid="{00000000-0005-0000-0000-000084080000}"/>
    <cellStyle name="Header2" xfId="10" xr:uid="{00000000-0005-0000-0000-000085080000}"/>
    <cellStyle name="Header2 10" xfId="2195" xr:uid="{00000000-0005-0000-0000-000086080000}"/>
    <cellStyle name="Header2 11" xfId="2196" xr:uid="{00000000-0005-0000-0000-000087080000}"/>
    <cellStyle name="Header2 12" xfId="2197" xr:uid="{00000000-0005-0000-0000-000088080000}"/>
    <cellStyle name="Header2 13" xfId="2198" xr:uid="{00000000-0005-0000-0000-000089080000}"/>
    <cellStyle name="Header2 14" xfId="2199" xr:uid="{00000000-0005-0000-0000-00008A080000}"/>
    <cellStyle name="Header2 15" xfId="2200" xr:uid="{00000000-0005-0000-0000-00008B080000}"/>
    <cellStyle name="Header2 2" xfId="2201" xr:uid="{00000000-0005-0000-0000-00008C080000}"/>
    <cellStyle name="Header2 2 2" xfId="2202" xr:uid="{00000000-0005-0000-0000-00008D080000}"/>
    <cellStyle name="Header2 2 3" xfId="2203" xr:uid="{00000000-0005-0000-0000-00008E080000}"/>
    <cellStyle name="Header2 2 3 2" xfId="2204" xr:uid="{00000000-0005-0000-0000-00008F080000}"/>
    <cellStyle name="Header2 2 3 2 2" xfId="2205" xr:uid="{00000000-0005-0000-0000-000090080000}"/>
    <cellStyle name="Header2 2 4" xfId="2206" xr:uid="{00000000-0005-0000-0000-000091080000}"/>
    <cellStyle name="Header2 2 5" xfId="2207" xr:uid="{00000000-0005-0000-0000-000092080000}"/>
    <cellStyle name="Header2 2 6" xfId="2208" xr:uid="{00000000-0005-0000-0000-000093080000}"/>
    <cellStyle name="Header2 3" xfId="2209" xr:uid="{00000000-0005-0000-0000-000094080000}"/>
    <cellStyle name="Header2 3 2" xfId="2210" xr:uid="{00000000-0005-0000-0000-000095080000}"/>
    <cellStyle name="Header2 3 2 2" xfId="2211" xr:uid="{00000000-0005-0000-0000-000096080000}"/>
    <cellStyle name="Header2 3 2 2 2" xfId="2212" xr:uid="{00000000-0005-0000-0000-000097080000}"/>
    <cellStyle name="Header2 3 2 2 2 2" xfId="2213" xr:uid="{00000000-0005-0000-0000-000098080000}"/>
    <cellStyle name="Header2 3 2 2 2 3" xfId="2214" xr:uid="{00000000-0005-0000-0000-000099080000}"/>
    <cellStyle name="Header2 3 2 2 2 3 2" xfId="2215" xr:uid="{00000000-0005-0000-0000-00009A080000}"/>
    <cellStyle name="Header2 3 2 2 3" xfId="2216" xr:uid="{00000000-0005-0000-0000-00009B080000}"/>
    <cellStyle name="Header2 3 2 3" xfId="2217" xr:uid="{00000000-0005-0000-0000-00009C080000}"/>
    <cellStyle name="Header2 3 2 4" xfId="2218" xr:uid="{00000000-0005-0000-0000-00009D080000}"/>
    <cellStyle name="Header2 3 2 5" xfId="2219" xr:uid="{00000000-0005-0000-0000-00009E080000}"/>
    <cellStyle name="Header2 3 3" xfId="2220" xr:uid="{00000000-0005-0000-0000-00009F080000}"/>
    <cellStyle name="Header2 3 3 2" xfId="2221" xr:uid="{00000000-0005-0000-0000-0000A0080000}"/>
    <cellStyle name="Header2 3 3 3" xfId="2222" xr:uid="{00000000-0005-0000-0000-0000A1080000}"/>
    <cellStyle name="Header2 3 3 3 2" xfId="2223" xr:uid="{00000000-0005-0000-0000-0000A2080000}"/>
    <cellStyle name="Header2 3 4" xfId="2224" xr:uid="{00000000-0005-0000-0000-0000A3080000}"/>
    <cellStyle name="Header2 3 5" xfId="2225" xr:uid="{00000000-0005-0000-0000-0000A4080000}"/>
    <cellStyle name="Header2 3 6" xfId="2226" xr:uid="{00000000-0005-0000-0000-0000A5080000}"/>
    <cellStyle name="Header2 3 7" xfId="2227" xr:uid="{00000000-0005-0000-0000-0000A6080000}"/>
    <cellStyle name="Header2 3 8" xfId="2228" xr:uid="{00000000-0005-0000-0000-0000A7080000}"/>
    <cellStyle name="Header2 3 9" xfId="2229" xr:uid="{00000000-0005-0000-0000-0000A8080000}"/>
    <cellStyle name="Header2 4" xfId="2230" xr:uid="{00000000-0005-0000-0000-0000A9080000}"/>
    <cellStyle name="Header2 4 2" xfId="2231" xr:uid="{00000000-0005-0000-0000-0000AA080000}"/>
    <cellStyle name="Header2 4 2 2" xfId="2232" xr:uid="{00000000-0005-0000-0000-0000AB080000}"/>
    <cellStyle name="Header2 4 2 2 2" xfId="2233" xr:uid="{00000000-0005-0000-0000-0000AC080000}"/>
    <cellStyle name="Header2 4 2 2 2 2" xfId="2234" xr:uid="{00000000-0005-0000-0000-0000AD080000}"/>
    <cellStyle name="Header2 4 2 2 2 3" xfId="2235" xr:uid="{00000000-0005-0000-0000-0000AE080000}"/>
    <cellStyle name="Header2 4 2 2 2 3 2" xfId="2236" xr:uid="{00000000-0005-0000-0000-0000AF080000}"/>
    <cellStyle name="Header2 4 2 2 3" xfId="2237" xr:uid="{00000000-0005-0000-0000-0000B0080000}"/>
    <cellStyle name="Header2 4 2 3" xfId="2238" xr:uid="{00000000-0005-0000-0000-0000B1080000}"/>
    <cellStyle name="Header2 4 2 4" xfId="2239" xr:uid="{00000000-0005-0000-0000-0000B2080000}"/>
    <cellStyle name="Header2 4 2 5" xfId="2240" xr:uid="{00000000-0005-0000-0000-0000B3080000}"/>
    <cellStyle name="Header2 4 3" xfId="2241" xr:uid="{00000000-0005-0000-0000-0000B4080000}"/>
    <cellStyle name="Header2 4 3 2" xfId="2242" xr:uid="{00000000-0005-0000-0000-0000B5080000}"/>
    <cellStyle name="Header2 4 3 3" xfId="2243" xr:uid="{00000000-0005-0000-0000-0000B6080000}"/>
    <cellStyle name="Header2 4 3 3 2" xfId="2244" xr:uid="{00000000-0005-0000-0000-0000B7080000}"/>
    <cellStyle name="Header2 4 4" xfId="2245" xr:uid="{00000000-0005-0000-0000-0000B8080000}"/>
    <cellStyle name="Header2 4 5" xfId="2246" xr:uid="{00000000-0005-0000-0000-0000B9080000}"/>
    <cellStyle name="Header2 4 6" xfId="2247" xr:uid="{00000000-0005-0000-0000-0000BA080000}"/>
    <cellStyle name="Header2 4 7" xfId="2248" xr:uid="{00000000-0005-0000-0000-0000BB080000}"/>
    <cellStyle name="Header2 4 8" xfId="2249" xr:uid="{00000000-0005-0000-0000-0000BC080000}"/>
    <cellStyle name="Header2 4 9" xfId="2250" xr:uid="{00000000-0005-0000-0000-0000BD080000}"/>
    <cellStyle name="Header2 5" xfId="2251" xr:uid="{00000000-0005-0000-0000-0000BE080000}"/>
    <cellStyle name="Header2 6" xfId="2252" xr:uid="{00000000-0005-0000-0000-0000BF080000}"/>
    <cellStyle name="Header2 6 2" xfId="2253" xr:uid="{00000000-0005-0000-0000-0000C0080000}"/>
    <cellStyle name="Header2 6 2 2" xfId="2254" xr:uid="{00000000-0005-0000-0000-0000C1080000}"/>
    <cellStyle name="Header2 6 2 2 2" xfId="2255" xr:uid="{00000000-0005-0000-0000-0000C2080000}"/>
    <cellStyle name="Header2 6 2 2 3" xfId="2256" xr:uid="{00000000-0005-0000-0000-0000C3080000}"/>
    <cellStyle name="Header2 6 2 2 3 2" xfId="2257" xr:uid="{00000000-0005-0000-0000-0000C4080000}"/>
    <cellStyle name="Header2 6 2 3" xfId="2258" xr:uid="{00000000-0005-0000-0000-0000C5080000}"/>
    <cellStyle name="Header2 6 3" xfId="2259" xr:uid="{00000000-0005-0000-0000-0000C6080000}"/>
    <cellStyle name="Header2 6 4" xfId="2260" xr:uid="{00000000-0005-0000-0000-0000C7080000}"/>
    <cellStyle name="Header2 6 5" xfId="2261" xr:uid="{00000000-0005-0000-0000-0000C8080000}"/>
    <cellStyle name="Header2 7" xfId="2262" xr:uid="{00000000-0005-0000-0000-0000C9080000}"/>
    <cellStyle name="Header2 7 2" xfId="2263" xr:uid="{00000000-0005-0000-0000-0000CA080000}"/>
    <cellStyle name="Header2 7 3" xfId="2264" xr:uid="{00000000-0005-0000-0000-0000CB080000}"/>
    <cellStyle name="Header2 7 3 2" xfId="2265" xr:uid="{00000000-0005-0000-0000-0000CC080000}"/>
    <cellStyle name="Header2 8" xfId="2266" xr:uid="{00000000-0005-0000-0000-0000CD080000}"/>
    <cellStyle name="Header2 9" xfId="2267" xr:uid="{00000000-0005-0000-0000-0000CE080000}"/>
    <cellStyle name="Header3" xfId="2268" xr:uid="{00000000-0005-0000-0000-0000CF080000}"/>
    <cellStyle name="Header4" xfId="2269" xr:uid="{00000000-0005-0000-0000-0000D0080000}"/>
    <cellStyle name="Heading 1 10" xfId="2270" xr:uid="{00000000-0005-0000-0000-0000D1080000}"/>
    <cellStyle name="Heading 1 11" xfId="2271" xr:uid="{00000000-0005-0000-0000-0000D2080000}"/>
    <cellStyle name="Heading 1 12" xfId="2272" xr:uid="{00000000-0005-0000-0000-0000D3080000}"/>
    <cellStyle name="Heading 1 13" xfId="2273" xr:uid="{00000000-0005-0000-0000-0000D4080000}"/>
    <cellStyle name="Heading 1 14" xfId="2274" xr:uid="{00000000-0005-0000-0000-0000D5080000}"/>
    <cellStyle name="Heading 1 15" xfId="2275" xr:uid="{00000000-0005-0000-0000-0000D6080000}"/>
    <cellStyle name="Heading 1 16" xfId="2276" xr:uid="{00000000-0005-0000-0000-0000D7080000}"/>
    <cellStyle name="Heading 1 2" xfId="2277" xr:uid="{00000000-0005-0000-0000-0000D8080000}"/>
    <cellStyle name="Heading 1 2 2" xfId="2278" xr:uid="{00000000-0005-0000-0000-0000D9080000}"/>
    <cellStyle name="Heading 1 2 2 2" xfId="2279" xr:uid="{00000000-0005-0000-0000-0000DA080000}"/>
    <cellStyle name="Heading 1 2 3" xfId="2280" xr:uid="{00000000-0005-0000-0000-0000DB080000}"/>
    <cellStyle name="Heading 1 2 4" xfId="2281" xr:uid="{00000000-0005-0000-0000-0000DC080000}"/>
    <cellStyle name="Heading 1 2 5" xfId="2282" xr:uid="{00000000-0005-0000-0000-0000DD080000}"/>
    <cellStyle name="Heading 1 3" xfId="2283" xr:uid="{00000000-0005-0000-0000-0000DE080000}"/>
    <cellStyle name="Heading 1 4" xfId="2284" xr:uid="{00000000-0005-0000-0000-0000DF080000}"/>
    <cellStyle name="Heading 1 5" xfId="2285" xr:uid="{00000000-0005-0000-0000-0000E0080000}"/>
    <cellStyle name="Heading 1 6" xfId="2286" xr:uid="{00000000-0005-0000-0000-0000E1080000}"/>
    <cellStyle name="Heading 1 7" xfId="2287" xr:uid="{00000000-0005-0000-0000-0000E2080000}"/>
    <cellStyle name="Heading 1 8" xfId="2288" xr:uid="{00000000-0005-0000-0000-0000E3080000}"/>
    <cellStyle name="Heading 1 9" xfId="2289" xr:uid="{00000000-0005-0000-0000-0000E4080000}"/>
    <cellStyle name="Heading 2 10" xfId="2290" xr:uid="{00000000-0005-0000-0000-0000E5080000}"/>
    <cellStyle name="Heading 2 11" xfId="2291" xr:uid="{00000000-0005-0000-0000-0000E6080000}"/>
    <cellStyle name="Heading 2 12" xfId="2292" xr:uid="{00000000-0005-0000-0000-0000E7080000}"/>
    <cellStyle name="Heading 2 13" xfId="2293" xr:uid="{00000000-0005-0000-0000-0000E8080000}"/>
    <cellStyle name="Heading 2 14" xfId="2294" xr:uid="{00000000-0005-0000-0000-0000E9080000}"/>
    <cellStyle name="Heading 2 15" xfId="2295" xr:uid="{00000000-0005-0000-0000-0000EA080000}"/>
    <cellStyle name="Heading 2 16" xfId="2296" xr:uid="{00000000-0005-0000-0000-0000EB080000}"/>
    <cellStyle name="Heading 2 2" xfId="2297" xr:uid="{00000000-0005-0000-0000-0000EC080000}"/>
    <cellStyle name="Heading 2 2 2" xfId="2298" xr:uid="{00000000-0005-0000-0000-0000ED080000}"/>
    <cellStyle name="Heading 2 2 2 2" xfId="2299" xr:uid="{00000000-0005-0000-0000-0000EE080000}"/>
    <cellStyle name="Heading 2 2 3" xfId="2300" xr:uid="{00000000-0005-0000-0000-0000EF080000}"/>
    <cellStyle name="Heading 2 2 4" xfId="2301" xr:uid="{00000000-0005-0000-0000-0000F0080000}"/>
    <cellStyle name="Heading 2 2 5" xfId="2302" xr:uid="{00000000-0005-0000-0000-0000F1080000}"/>
    <cellStyle name="Heading 2 3" xfId="2303" xr:uid="{00000000-0005-0000-0000-0000F2080000}"/>
    <cellStyle name="Heading 2 4" xfId="2304" xr:uid="{00000000-0005-0000-0000-0000F3080000}"/>
    <cellStyle name="Heading 2 5" xfId="2305" xr:uid="{00000000-0005-0000-0000-0000F4080000}"/>
    <cellStyle name="Heading 2 6" xfId="2306" xr:uid="{00000000-0005-0000-0000-0000F5080000}"/>
    <cellStyle name="Heading 2 7" xfId="2307" xr:uid="{00000000-0005-0000-0000-0000F6080000}"/>
    <cellStyle name="Heading 2 8" xfId="2308" xr:uid="{00000000-0005-0000-0000-0000F7080000}"/>
    <cellStyle name="Heading 2 9" xfId="2309" xr:uid="{00000000-0005-0000-0000-0000F8080000}"/>
    <cellStyle name="Heading 3 2" xfId="2310" xr:uid="{00000000-0005-0000-0000-0000F9080000}"/>
    <cellStyle name="Heading 3 2 2" xfId="2311" xr:uid="{00000000-0005-0000-0000-0000FA080000}"/>
    <cellStyle name="Heading 3 2 2 2" xfId="2312" xr:uid="{00000000-0005-0000-0000-0000FB080000}"/>
    <cellStyle name="Heading 3 2 3" xfId="2313" xr:uid="{00000000-0005-0000-0000-0000FC080000}"/>
    <cellStyle name="Heading 3 2 3 2" xfId="2314" xr:uid="{00000000-0005-0000-0000-0000FD080000}"/>
    <cellStyle name="Heading 3 2 4" xfId="2315" xr:uid="{00000000-0005-0000-0000-0000FE080000}"/>
    <cellStyle name="Heading 3 2 4 2" xfId="2316" xr:uid="{00000000-0005-0000-0000-0000FF080000}"/>
    <cellStyle name="Heading 3 2 5" xfId="2317" xr:uid="{00000000-0005-0000-0000-000000090000}"/>
    <cellStyle name="Heading 3 2 5 2" xfId="2318" xr:uid="{00000000-0005-0000-0000-000001090000}"/>
    <cellStyle name="Heading 3 2 6" xfId="2319" xr:uid="{00000000-0005-0000-0000-000002090000}"/>
    <cellStyle name="Heading 3 3" xfId="2320" xr:uid="{00000000-0005-0000-0000-000003090000}"/>
    <cellStyle name="Heading 3 3 2" xfId="2321" xr:uid="{00000000-0005-0000-0000-000004090000}"/>
    <cellStyle name="Heading 3 4" xfId="2322" xr:uid="{00000000-0005-0000-0000-000005090000}"/>
    <cellStyle name="Heading 3 4 2" xfId="2323" xr:uid="{00000000-0005-0000-0000-000006090000}"/>
    <cellStyle name="Heading 3 5" xfId="2324" xr:uid="{00000000-0005-0000-0000-000007090000}"/>
    <cellStyle name="Heading 3 5 2" xfId="2325" xr:uid="{00000000-0005-0000-0000-000008090000}"/>
    <cellStyle name="Heading 3 6" xfId="2326" xr:uid="{00000000-0005-0000-0000-000009090000}"/>
    <cellStyle name="Heading 3 6 2" xfId="2327" xr:uid="{00000000-0005-0000-0000-00000A090000}"/>
    <cellStyle name="Heading 4 2" xfId="2328" xr:uid="{00000000-0005-0000-0000-00000B090000}"/>
    <cellStyle name="Heading 4 2 2" xfId="2329" xr:uid="{00000000-0005-0000-0000-00000C090000}"/>
    <cellStyle name="Heading 4 2 3" xfId="2330" xr:uid="{00000000-0005-0000-0000-00000D090000}"/>
    <cellStyle name="Heading 4 2 4" xfId="2331" xr:uid="{00000000-0005-0000-0000-00000E090000}"/>
    <cellStyle name="Heading 4 2 5" xfId="2332" xr:uid="{00000000-0005-0000-0000-00000F090000}"/>
    <cellStyle name="Heading 4 3" xfId="2333" xr:uid="{00000000-0005-0000-0000-000010090000}"/>
    <cellStyle name="Heading 4 4" xfId="2334" xr:uid="{00000000-0005-0000-0000-000011090000}"/>
    <cellStyle name="Heading 4 5" xfId="2335" xr:uid="{00000000-0005-0000-0000-000012090000}"/>
    <cellStyle name="Heading 4 6" xfId="2336" xr:uid="{00000000-0005-0000-0000-000013090000}"/>
    <cellStyle name="Heading1" xfId="2337" xr:uid="{00000000-0005-0000-0000-000014090000}"/>
    <cellStyle name="Heading1 2" xfId="2338" xr:uid="{00000000-0005-0000-0000-000015090000}"/>
    <cellStyle name="Heading1 3" xfId="2339" xr:uid="{00000000-0005-0000-0000-000016090000}"/>
    <cellStyle name="Heading2" xfId="2340" xr:uid="{00000000-0005-0000-0000-000017090000}"/>
    <cellStyle name="Heading2 2" xfId="2341" xr:uid="{00000000-0005-0000-0000-000018090000}"/>
    <cellStyle name="Heading2 3" xfId="2342" xr:uid="{00000000-0005-0000-0000-000019090000}"/>
    <cellStyle name="HeadlineStyle" xfId="2343" xr:uid="{00000000-0005-0000-0000-00001A090000}"/>
    <cellStyle name="HeadlineStyleJustified" xfId="2344" xr:uid="{00000000-0005-0000-0000-00001B090000}"/>
    <cellStyle name="HeadShade" xfId="2345" xr:uid="{00000000-0005-0000-0000-00001C090000}"/>
    <cellStyle name="HeadShade 2" xfId="2346" xr:uid="{00000000-0005-0000-0000-00001D090000}"/>
    <cellStyle name="HeadShade 3" xfId="2347" xr:uid="{00000000-0005-0000-0000-00001E090000}"/>
    <cellStyle name="Helv" xfId="2348" xr:uid="{00000000-0005-0000-0000-00001F090000}"/>
    <cellStyle name="Hyperlink 2" xfId="2349" xr:uid="{00000000-0005-0000-0000-000020090000}"/>
    <cellStyle name="Hyperlink 3" xfId="2350" xr:uid="{00000000-0005-0000-0000-000021090000}"/>
    <cellStyle name="I" xfId="2351" xr:uid="{00000000-0005-0000-0000-000022090000}"/>
    <cellStyle name="Info_Main" xfId="2352" xr:uid="{00000000-0005-0000-0000-000023090000}"/>
    <cellStyle name="Input [yellow]" xfId="11" xr:uid="{00000000-0005-0000-0000-000024090000}"/>
    <cellStyle name="Input [yellow] 10" xfId="2353" xr:uid="{00000000-0005-0000-0000-000025090000}"/>
    <cellStyle name="Input [yellow] 11" xfId="2354" xr:uid="{00000000-0005-0000-0000-000026090000}"/>
    <cellStyle name="Input [yellow] 12" xfId="2355" xr:uid="{00000000-0005-0000-0000-000027090000}"/>
    <cellStyle name="Input [yellow] 2" xfId="2356" xr:uid="{00000000-0005-0000-0000-000028090000}"/>
    <cellStyle name="Input [yellow] 2 2" xfId="2357" xr:uid="{00000000-0005-0000-0000-000029090000}"/>
    <cellStyle name="Input [yellow] 2 3" xfId="2358" xr:uid="{00000000-0005-0000-0000-00002A090000}"/>
    <cellStyle name="Input [yellow] 2 4" xfId="2359" xr:uid="{00000000-0005-0000-0000-00002B090000}"/>
    <cellStyle name="Input [yellow] 2 5" xfId="2360" xr:uid="{00000000-0005-0000-0000-00002C090000}"/>
    <cellStyle name="Input [yellow] 2 6" xfId="2361" xr:uid="{00000000-0005-0000-0000-00002D090000}"/>
    <cellStyle name="Input [yellow] 2 7" xfId="2362" xr:uid="{00000000-0005-0000-0000-00002E090000}"/>
    <cellStyle name="Input [yellow] 3" xfId="2363" xr:uid="{00000000-0005-0000-0000-00002F090000}"/>
    <cellStyle name="Input [yellow] 3 2" xfId="2364" xr:uid="{00000000-0005-0000-0000-000030090000}"/>
    <cellStyle name="Input [yellow] 3 2 2" xfId="2365" xr:uid="{00000000-0005-0000-0000-000031090000}"/>
    <cellStyle name="Input [yellow] 3 2 3" xfId="2366" xr:uid="{00000000-0005-0000-0000-000032090000}"/>
    <cellStyle name="Input [yellow] 3 2 4" xfId="2367" xr:uid="{00000000-0005-0000-0000-000033090000}"/>
    <cellStyle name="Input [yellow] 3 2 5" xfId="2368" xr:uid="{00000000-0005-0000-0000-000034090000}"/>
    <cellStyle name="Input [yellow] 3 2 6" xfId="2369" xr:uid="{00000000-0005-0000-0000-000035090000}"/>
    <cellStyle name="Input [yellow] 3 3" xfId="2370" xr:uid="{00000000-0005-0000-0000-000036090000}"/>
    <cellStyle name="Input [yellow] 3 3 2" xfId="2371" xr:uid="{00000000-0005-0000-0000-000037090000}"/>
    <cellStyle name="Input [yellow] 3 3 3" xfId="2372" xr:uid="{00000000-0005-0000-0000-000038090000}"/>
    <cellStyle name="Input [yellow] 3 3 3 2" xfId="2373" xr:uid="{00000000-0005-0000-0000-000039090000}"/>
    <cellStyle name="Input [yellow] 3 4" xfId="2374" xr:uid="{00000000-0005-0000-0000-00003A090000}"/>
    <cellStyle name="Input [yellow] 3 5" xfId="2375" xr:uid="{00000000-0005-0000-0000-00003B090000}"/>
    <cellStyle name="Input [yellow] 3 6" xfId="2376" xr:uid="{00000000-0005-0000-0000-00003C090000}"/>
    <cellStyle name="Input [yellow] 3 7" xfId="2377" xr:uid="{00000000-0005-0000-0000-00003D090000}"/>
    <cellStyle name="Input [yellow] 3 8" xfId="2378" xr:uid="{00000000-0005-0000-0000-00003E090000}"/>
    <cellStyle name="Input [yellow] 3 9" xfId="2379" xr:uid="{00000000-0005-0000-0000-00003F090000}"/>
    <cellStyle name="Input [yellow] 4" xfId="2380" xr:uid="{00000000-0005-0000-0000-000040090000}"/>
    <cellStyle name="Input [yellow] 4 2" xfId="2381" xr:uid="{00000000-0005-0000-0000-000041090000}"/>
    <cellStyle name="Input [yellow] 4 2 2" xfId="2382" xr:uid="{00000000-0005-0000-0000-000042090000}"/>
    <cellStyle name="Input [yellow] 4 2 3" xfId="2383" xr:uid="{00000000-0005-0000-0000-000043090000}"/>
    <cellStyle name="Input [yellow] 4 2 4" xfId="2384" xr:uid="{00000000-0005-0000-0000-000044090000}"/>
    <cellStyle name="Input [yellow] 4 2 5" xfId="2385" xr:uid="{00000000-0005-0000-0000-000045090000}"/>
    <cellStyle name="Input [yellow] 4 2 6" xfId="2386" xr:uid="{00000000-0005-0000-0000-000046090000}"/>
    <cellStyle name="Input [yellow] 4 3" xfId="2387" xr:uid="{00000000-0005-0000-0000-000047090000}"/>
    <cellStyle name="Input [yellow] 4 3 2" xfId="2388" xr:uid="{00000000-0005-0000-0000-000048090000}"/>
    <cellStyle name="Input [yellow] 4 3 3" xfId="2389" xr:uid="{00000000-0005-0000-0000-000049090000}"/>
    <cellStyle name="Input [yellow] 4 3 3 2" xfId="2390" xr:uid="{00000000-0005-0000-0000-00004A090000}"/>
    <cellStyle name="Input [yellow] 4 4" xfId="2391" xr:uid="{00000000-0005-0000-0000-00004B090000}"/>
    <cellStyle name="Input [yellow] 4 5" xfId="2392" xr:uid="{00000000-0005-0000-0000-00004C090000}"/>
    <cellStyle name="Input [yellow] 4 6" xfId="2393" xr:uid="{00000000-0005-0000-0000-00004D090000}"/>
    <cellStyle name="Input [yellow] 4 7" xfId="2394" xr:uid="{00000000-0005-0000-0000-00004E090000}"/>
    <cellStyle name="Input [yellow] 4 8" xfId="2395" xr:uid="{00000000-0005-0000-0000-00004F090000}"/>
    <cellStyle name="Input [yellow] 4 9" xfId="2396" xr:uid="{00000000-0005-0000-0000-000050090000}"/>
    <cellStyle name="Input [yellow] 5" xfId="2397" xr:uid="{00000000-0005-0000-0000-000051090000}"/>
    <cellStyle name="Input [yellow] 6" xfId="2398" xr:uid="{00000000-0005-0000-0000-000052090000}"/>
    <cellStyle name="Input [yellow] 7" xfId="2399" xr:uid="{00000000-0005-0000-0000-000053090000}"/>
    <cellStyle name="Input [yellow] 8" xfId="2400" xr:uid="{00000000-0005-0000-0000-000054090000}"/>
    <cellStyle name="Input [yellow] 9" xfId="2401" xr:uid="{00000000-0005-0000-0000-000055090000}"/>
    <cellStyle name="Input 10" xfId="2402" xr:uid="{00000000-0005-0000-0000-000056090000}"/>
    <cellStyle name="Input 11" xfId="2403" xr:uid="{00000000-0005-0000-0000-000057090000}"/>
    <cellStyle name="Input 12" xfId="2404" xr:uid="{00000000-0005-0000-0000-000058090000}"/>
    <cellStyle name="Input 12 2" xfId="2405" xr:uid="{00000000-0005-0000-0000-000059090000}"/>
    <cellStyle name="Input 12 2 2" xfId="2406" xr:uid="{00000000-0005-0000-0000-00005A090000}"/>
    <cellStyle name="Input 12 2 2 2" xfId="2407" xr:uid="{00000000-0005-0000-0000-00005B090000}"/>
    <cellStyle name="Input 12 2 3" xfId="2408" xr:uid="{00000000-0005-0000-0000-00005C090000}"/>
    <cellStyle name="Input 12 3" xfId="2409" xr:uid="{00000000-0005-0000-0000-00005D090000}"/>
    <cellStyle name="Input 12 3 2" xfId="2410" xr:uid="{00000000-0005-0000-0000-00005E090000}"/>
    <cellStyle name="Input 12 3 2 2" xfId="2411" xr:uid="{00000000-0005-0000-0000-00005F090000}"/>
    <cellStyle name="Input 12 3 3" xfId="2412" xr:uid="{00000000-0005-0000-0000-000060090000}"/>
    <cellStyle name="Input 12 4" xfId="2413" xr:uid="{00000000-0005-0000-0000-000061090000}"/>
    <cellStyle name="Input 12 4 2" xfId="2414" xr:uid="{00000000-0005-0000-0000-000062090000}"/>
    <cellStyle name="Input 12 5" xfId="2415" xr:uid="{00000000-0005-0000-0000-000063090000}"/>
    <cellStyle name="Input 13" xfId="2416" xr:uid="{00000000-0005-0000-0000-000064090000}"/>
    <cellStyle name="Input 13 2" xfId="2417" xr:uid="{00000000-0005-0000-0000-000065090000}"/>
    <cellStyle name="Input 13 2 2" xfId="2418" xr:uid="{00000000-0005-0000-0000-000066090000}"/>
    <cellStyle name="Input 13 3" xfId="2419" xr:uid="{00000000-0005-0000-0000-000067090000}"/>
    <cellStyle name="Input 14" xfId="2420" xr:uid="{00000000-0005-0000-0000-000068090000}"/>
    <cellStyle name="Input 14 2" xfId="2421" xr:uid="{00000000-0005-0000-0000-000069090000}"/>
    <cellStyle name="Input 14 2 2" xfId="2422" xr:uid="{00000000-0005-0000-0000-00006A090000}"/>
    <cellStyle name="Input 14 2 2 2" xfId="2423" xr:uid="{00000000-0005-0000-0000-00006B090000}"/>
    <cellStyle name="Input 14 2 3" xfId="2424" xr:uid="{00000000-0005-0000-0000-00006C090000}"/>
    <cellStyle name="Input 14 3" xfId="2425" xr:uid="{00000000-0005-0000-0000-00006D090000}"/>
    <cellStyle name="Input 14 3 2" xfId="2426" xr:uid="{00000000-0005-0000-0000-00006E090000}"/>
    <cellStyle name="Input 14 4" xfId="2427" xr:uid="{00000000-0005-0000-0000-00006F090000}"/>
    <cellStyle name="Input 15" xfId="2428" xr:uid="{00000000-0005-0000-0000-000070090000}"/>
    <cellStyle name="Input 15 2" xfId="2429" xr:uid="{00000000-0005-0000-0000-000071090000}"/>
    <cellStyle name="Input 15 2 2" xfId="2430" xr:uid="{00000000-0005-0000-0000-000072090000}"/>
    <cellStyle name="Input 15 3" xfId="2431" xr:uid="{00000000-0005-0000-0000-000073090000}"/>
    <cellStyle name="Input 16" xfId="2432" xr:uid="{00000000-0005-0000-0000-000074090000}"/>
    <cellStyle name="Input 16 2" xfId="2433" xr:uid="{00000000-0005-0000-0000-000075090000}"/>
    <cellStyle name="Input 16 2 2" xfId="2434" xr:uid="{00000000-0005-0000-0000-000076090000}"/>
    <cellStyle name="Input 16 3" xfId="2435" xr:uid="{00000000-0005-0000-0000-000077090000}"/>
    <cellStyle name="Input 17" xfId="2436" xr:uid="{00000000-0005-0000-0000-000078090000}"/>
    <cellStyle name="Input 17 2" xfId="2437" xr:uid="{00000000-0005-0000-0000-000079090000}"/>
    <cellStyle name="Input 17 2 2" xfId="2438" xr:uid="{00000000-0005-0000-0000-00007A090000}"/>
    <cellStyle name="Input 17 2 2 2" xfId="2439" xr:uid="{00000000-0005-0000-0000-00007B090000}"/>
    <cellStyle name="Input 17 2 3" xfId="2440" xr:uid="{00000000-0005-0000-0000-00007C090000}"/>
    <cellStyle name="Input 17 3" xfId="2441" xr:uid="{00000000-0005-0000-0000-00007D090000}"/>
    <cellStyle name="Input 17 3 2" xfId="2442" xr:uid="{00000000-0005-0000-0000-00007E090000}"/>
    <cellStyle name="Input 17 4" xfId="2443" xr:uid="{00000000-0005-0000-0000-00007F090000}"/>
    <cellStyle name="Input 18" xfId="2444" xr:uid="{00000000-0005-0000-0000-000080090000}"/>
    <cellStyle name="Input 18 2" xfId="2445" xr:uid="{00000000-0005-0000-0000-000081090000}"/>
    <cellStyle name="Input 18 2 2" xfId="2446" xr:uid="{00000000-0005-0000-0000-000082090000}"/>
    <cellStyle name="Input 18 2 2 2" xfId="2447" xr:uid="{00000000-0005-0000-0000-000083090000}"/>
    <cellStyle name="Input 18 2 3" xfId="2448" xr:uid="{00000000-0005-0000-0000-000084090000}"/>
    <cellStyle name="Input 18 3" xfId="2449" xr:uid="{00000000-0005-0000-0000-000085090000}"/>
    <cellStyle name="Input 18 3 2" xfId="2450" xr:uid="{00000000-0005-0000-0000-000086090000}"/>
    <cellStyle name="Input 18 4" xfId="2451" xr:uid="{00000000-0005-0000-0000-000087090000}"/>
    <cellStyle name="Input 19" xfId="2452" xr:uid="{00000000-0005-0000-0000-000088090000}"/>
    <cellStyle name="Input 19 2" xfId="2453" xr:uid="{00000000-0005-0000-0000-000089090000}"/>
    <cellStyle name="Input 19 2 2" xfId="2454" xr:uid="{00000000-0005-0000-0000-00008A090000}"/>
    <cellStyle name="Input 19 2 2 2" xfId="2455" xr:uid="{00000000-0005-0000-0000-00008B090000}"/>
    <cellStyle name="Input 19 2 3" xfId="2456" xr:uid="{00000000-0005-0000-0000-00008C090000}"/>
    <cellStyle name="Input 19 3" xfId="2457" xr:uid="{00000000-0005-0000-0000-00008D090000}"/>
    <cellStyle name="Input 19 3 2" xfId="2458" xr:uid="{00000000-0005-0000-0000-00008E090000}"/>
    <cellStyle name="Input 19 4" xfId="2459" xr:uid="{00000000-0005-0000-0000-00008F090000}"/>
    <cellStyle name="Input 2" xfId="2460" xr:uid="{00000000-0005-0000-0000-000090090000}"/>
    <cellStyle name="Input 2 10" xfId="2461" xr:uid="{00000000-0005-0000-0000-000091090000}"/>
    <cellStyle name="Input 2 2" xfId="2462" xr:uid="{00000000-0005-0000-0000-000092090000}"/>
    <cellStyle name="Input 2 2 2" xfId="2463" xr:uid="{00000000-0005-0000-0000-000093090000}"/>
    <cellStyle name="Input 2 2 2 2" xfId="2464" xr:uid="{00000000-0005-0000-0000-000094090000}"/>
    <cellStyle name="Input 2 2 2 2 2" xfId="2465" xr:uid="{00000000-0005-0000-0000-000095090000}"/>
    <cellStyle name="Input 2 2 2 2 2 2" xfId="2466" xr:uid="{00000000-0005-0000-0000-000096090000}"/>
    <cellStyle name="Input 2 2 2 2 2 2 2" xfId="2467" xr:uid="{00000000-0005-0000-0000-000097090000}"/>
    <cellStyle name="Input 2 2 2 2 2 2 2 2" xfId="2468" xr:uid="{00000000-0005-0000-0000-000098090000}"/>
    <cellStyle name="Input 2 2 2 2 2 3" xfId="2469" xr:uid="{00000000-0005-0000-0000-000099090000}"/>
    <cellStyle name="Input 2 2 2 2 3" xfId="2470" xr:uid="{00000000-0005-0000-0000-00009A090000}"/>
    <cellStyle name="Input 2 2 2 2 3 2" xfId="2471" xr:uid="{00000000-0005-0000-0000-00009B090000}"/>
    <cellStyle name="Input 2 2 2 3" xfId="2472" xr:uid="{00000000-0005-0000-0000-00009C090000}"/>
    <cellStyle name="Input 2 2 2 3 2" xfId="2473" xr:uid="{00000000-0005-0000-0000-00009D090000}"/>
    <cellStyle name="Input 2 2 2 3 2 2" xfId="2474" xr:uid="{00000000-0005-0000-0000-00009E090000}"/>
    <cellStyle name="Input 2 2 2 3 3" xfId="2475" xr:uid="{00000000-0005-0000-0000-00009F090000}"/>
    <cellStyle name="Input 2 2 2 4" xfId="2476" xr:uid="{00000000-0005-0000-0000-0000A0090000}"/>
    <cellStyle name="Input 2 2 2 5" xfId="2477" xr:uid="{00000000-0005-0000-0000-0000A1090000}"/>
    <cellStyle name="Input 2 2 3" xfId="2478" xr:uid="{00000000-0005-0000-0000-0000A2090000}"/>
    <cellStyle name="Input 2 2 3 2" xfId="2479" xr:uid="{00000000-0005-0000-0000-0000A3090000}"/>
    <cellStyle name="Input 2 2 3 3" xfId="2480" xr:uid="{00000000-0005-0000-0000-0000A4090000}"/>
    <cellStyle name="Input 2 2 3 3 2" xfId="2481" xr:uid="{00000000-0005-0000-0000-0000A5090000}"/>
    <cellStyle name="Input 2 2 3 4" xfId="2482" xr:uid="{00000000-0005-0000-0000-0000A6090000}"/>
    <cellStyle name="Input 2 2 4" xfId="2483" xr:uid="{00000000-0005-0000-0000-0000A7090000}"/>
    <cellStyle name="Input 2 2 4 2" xfId="2484" xr:uid="{00000000-0005-0000-0000-0000A8090000}"/>
    <cellStyle name="Input 2 2 5" xfId="2485" xr:uid="{00000000-0005-0000-0000-0000A9090000}"/>
    <cellStyle name="Input 2 3" xfId="2486" xr:uid="{00000000-0005-0000-0000-0000AA090000}"/>
    <cellStyle name="Input 2 3 2" xfId="2487" xr:uid="{00000000-0005-0000-0000-0000AB090000}"/>
    <cellStyle name="Input 2 3 2 2" xfId="2488" xr:uid="{00000000-0005-0000-0000-0000AC090000}"/>
    <cellStyle name="Input 2 3 3" xfId="2489" xr:uid="{00000000-0005-0000-0000-0000AD090000}"/>
    <cellStyle name="Input 2 4" xfId="2490" xr:uid="{00000000-0005-0000-0000-0000AE090000}"/>
    <cellStyle name="Input 2 4 2" xfId="2491" xr:uid="{00000000-0005-0000-0000-0000AF090000}"/>
    <cellStyle name="Input 2 4 2 2" xfId="2492" xr:uid="{00000000-0005-0000-0000-0000B0090000}"/>
    <cellStyle name="Input 2 4 2 2 2" xfId="2493" xr:uid="{00000000-0005-0000-0000-0000B1090000}"/>
    <cellStyle name="Input 2 4 2 2 2 2" xfId="2494" xr:uid="{00000000-0005-0000-0000-0000B2090000}"/>
    <cellStyle name="Input 2 4 2 2 2 2 2" xfId="2495" xr:uid="{00000000-0005-0000-0000-0000B3090000}"/>
    <cellStyle name="Input 2 4 2 2 2 2 2 2" xfId="2496" xr:uid="{00000000-0005-0000-0000-0000B4090000}"/>
    <cellStyle name="Input 2 4 2 2 2 2 3" xfId="2497" xr:uid="{00000000-0005-0000-0000-0000B5090000}"/>
    <cellStyle name="Input 2 4 2 2 3" xfId="2498" xr:uid="{00000000-0005-0000-0000-0000B6090000}"/>
    <cellStyle name="Input 2 4 2 2 3 2" xfId="2499" xr:uid="{00000000-0005-0000-0000-0000B7090000}"/>
    <cellStyle name="Input 2 4 2 2 4" xfId="2500" xr:uid="{00000000-0005-0000-0000-0000B8090000}"/>
    <cellStyle name="Input 2 4 2 3" xfId="2501" xr:uid="{00000000-0005-0000-0000-0000B9090000}"/>
    <cellStyle name="Input 2 4 2 3 2" xfId="2502" xr:uid="{00000000-0005-0000-0000-0000BA090000}"/>
    <cellStyle name="Input 2 4 2 3 2 2" xfId="2503" xr:uid="{00000000-0005-0000-0000-0000BB090000}"/>
    <cellStyle name="Input 2 4 2 3 3" xfId="2504" xr:uid="{00000000-0005-0000-0000-0000BC090000}"/>
    <cellStyle name="Input 2 4 3" xfId="2505" xr:uid="{00000000-0005-0000-0000-0000BD090000}"/>
    <cellStyle name="Input 2 4 3 2" xfId="2506" xr:uid="{00000000-0005-0000-0000-0000BE090000}"/>
    <cellStyle name="Input 2 4 3 2 2" xfId="2507" xr:uid="{00000000-0005-0000-0000-0000BF090000}"/>
    <cellStyle name="Input 2 4 3 2 2 2" xfId="2508" xr:uid="{00000000-0005-0000-0000-0000C0090000}"/>
    <cellStyle name="Input 2 4 3 2 3" xfId="2509" xr:uid="{00000000-0005-0000-0000-0000C1090000}"/>
    <cellStyle name="Input 2 4 4" xfId="2510" xr:uid="{00000000-0005-0000-0000-0000C2090000}"/>
    <cellStyle name="Input 2 4 4 2" xfId="2511" xr:uid="{00000000-0005-0000-0000-0000C3090000}"/>
    <cellStyle name="Input 2 4 5" xfId="2512" xr:uid="{00000000-0005-0000-0000-0000C4090000}"/>
    <cellStyle name="Input 2 5" xfId="2513" xr:uid="{00000000-0005-0000-0000-0000C5090000}"/>
    <cellStyle name="Input 2 5 2" xfId="2514" xr:uid="{00000000-0005-0000-0000-0000C6090000}"/>
    <cellStyle name="Input 2 5 2 2" xfId="2515" xr:uid="{00000000-0005-0000-0000-0000C7090000}"/>
    <cellStyle name="Input 2 5 3" xfId="2516" xr:uid="{00000000-0005-0000-0000-0000C8090000}"/>
    <cellStyle name="Input 2 6" xfId="2517" xr:uid="{00000000-0005-0000-0000-0000C9090000}"/>
    <cellStyle name="Input 2 6 2" xfId="2518" xr:uid="{00000000-0005-0000-0000-0000CA090000}"/>
    <cellStyle name="Input 2 6 2 2" xfId="2519" xr:uid="{00000000-0005-0000-0000-0000CB090000}"/>
    <cellStyle name="Input 2 6 3" xfId="2520" xr:uid="{00000000-0005-0000-0000-0000CC090000}"/>
    <cellStyle name="Input 2 7" xfId="2521" xr:uid="{00000000-0005-0000-0000-0000CD090000}"/>
    <cellStyle name="Input 2 7 2" xfId="2522" xr:uid="{00000000-0005-0000-0000-0000CE090000}"/>
    <cellStyle name="Input 2 7 2 2" xfId="2523" xr:uid="{00000000-0005-0000-0000-0000CF090000}"/>
    <cellStyle name="Input 2 7 3" xfId="2524" xr:uid="{00000000-0005-0000-0000-0000D0090000}"/>
    <cellStyle name="Input 2 8" xfId="2525" xr:uid="{00000000-0005-0000-0000-0000D1090000}"/>
    <cellStyle name="Input 2 8 2" xfId="2526" xr:uid="{00000000-0005-0000-0000-0000D2090000}"/>
    <cellStyle name="Input 2 8 2 2" xfId="2527" xr:uid="{00000000-0005-0000-0000-0000D3090000}"/>
    <cellStyle name="Input 2 8 3" xfId="2528" xr:uid="{00000000-0005-0000-0000-0000D4090000}"/>
    <cellStyle name="Input 2 9" xfId="2529" xr:uid="{00000000-0005-0000-0000-0000D5090000}"/>
    <cellStyle name="Input 2 9 2" xfId="2530" xr:uid="{00000000-0005-0000-0000-0000D6090000}"/>
    <cellStyle name="Input 2 9 2 2" xfId="2531" xr:uid="{00000000-0005-0000-0000-0000D7090000}"/>
    <cellStyle name="Input 2 9 3" xfId="2532" xr:uid="{00000000-0005-0000-0000-0000D8090000}"/>
    <cellStyle name="Input 20" xfId="2533" xr:uid="{00000000-0005-0000-0000-0000D9090000}"/>
    <cellStyle name="Input 20 2" xfId="2534" xr:uid="{00000000-0005-0000-0000-0000DA090000}"/>
    <cellStyle name="Input 21" xfId="2535" xr:uid="{00000000-0005-0000-0000-0000DB090000}"/>
    <cellStyle name="Input 21 2" xfId="2536" xr:uid="{00000000-0005-0000-0000-0000DC090000}"/>
    <cellStyle name="Input 22" xfId="2537" xr:uid="{00000000-0005-0000-0000-0000DD090000}"/>
    <cellStyle name="Input 22 2" xfId="2538" xr:uid="{00000000-0005-0000-0000-0000DE090000}"/>
    <cellStyle name="Input 23" xfId="2539" xr:uid="{00000000-0005-0000-0000-0000DF090000}"/>
    <cellStyle name="Input 23 2" xfId="2540" xr:uid="{00000000-0005-0000-0000-0000E0090000}"/>
    <cellStyle name="Input 3" xfId="2541" xr:uid="{00000000-0005-0000-0000-0000E1090000}"/>
    <cellStyle name="Input 3 10" xfId="2542" xr:uid="{00000000-0005-0000-0000-0000E2090000}"/>
    <cellStyle name="Input 3 2" xfId="2543" xr:uid="{00000000-0005-0000-0000-0000E3090000}"/>
    <cellStyle name="Input 3 2 2" xfId="2544" xr:uid="{00000000-0005-0000-0000-0000E4090000}"/>
    <cellStyle name="Input 3 2 2 2" xfId="2545" xr:uid="{00000000-0005-0000-0000-0000E5090000}"/>
    <cellStyle name="Input 3 2 2 2 2" xfId="2546" xr:uid="{00000000-0005-0000-0000-0000E6090000}"/>
    <cellStyle name="Input 3 2 2 2 2 2" xfId="2547" xr:uid="{00000000-0005-0000-0000-0000E7090000}"/>
    <cellStyle name="Input 3 2 2 2 2 2 2" xfId="2548" xr:uid="{00000000-0005-0000-0000-0000E8090000}"/>
    <cellStyle name="Input 3 2 2 2 2 3" xfId="2549" xr:uid="{00000000-0005-0000-0000-0000E9090000}"/>
    <cellStyle name="Input 3 2 2 3" xfId="2550" xr:uid="{00000000-0005-0000-0000-0000EA090000}"/>
    <cellStyle name="Input 3 2 2 3 2" xfId="2551" xr:uid="{00000000-0005-0000-0000-0000EB090000}"/>
    <cellStyle name="Input 3 2 2 3 2 2" xfId="2552" xr:uid="{00000000-0005-0000-0000-0000EC090000}"/>
    <cellStyle name="Input 3 2 2 3 3" xfId="2553" xr:uid="{00000000-0005-0000-0000-0000ED090000}"/>
    <cellStyle name="Input 3 2 2 4" xfId="2554" xr:uid="{00000000-0005-0000-0000-0000EE090000}"/>
    <cellStyle name="Input 3 2 2 4 2" xfId="2555" xr:uid="{00000000-0005-0000-0000-0000EF090000}"/>
    <cellStyle name="Input 3 2 2 5" xfId="2556" xr:uid="{00000000-0005-0000-0000-0000F0090000}"/>
    <cellStyle name="Input 3 2 3" xfId="2557" xr:uid="{00000000-0005-0000-0000-0000F1090000}"/>
    <cellStyle name="Input 3 2 3 2" xfId="2558" xr:uid="{00000000-0005-0000-0000-0000F2090000}"/>
    <cellStyle name="Input 3 2 3 3" xfId="2559" xr:uid="{00000000-0005-0000-0000-0000F3090000}"/>
    <cellStyle name="Input 3 2 3 3 2" xfId="2560" xr:uid="{00000000-0005-0000-0000-0000F4090000}"/>
    <cellStyle name="Input 3 2 3 4" xfId="2561" xr:uid="{00000000-0005-0000-0000-0000F5090000}"/>
    <cellStyle name="Input 3 3" xfId="2562" xr:uid="{00000000-0005-0000-0000-0000F6090000}"/>
    <cellStyle name="Input 3 3 2" xfId="2563" xr:uid="{00000000-0005-0000-0000-0000F7090000}"/>
    <cellStyle name="Input 3 3 2 2" xfId="2564" xr:uid="{00000000-0005-0000-0000-0000F8090000}"/>
    <cellStyle name="Input 3 3 3" xfId="2565" xr:uid="{00000000-0005-0000-0000-0000F9090000}"/>
    <cellStyle name="Input 3 4" xfId="2566" xr:uid="{00000000-0005-0000-0000-0000FA090000}"/>
    <cellStyle name="Input 3 4 2" xfId="2567" xr:uid="{00000000-0005-0000-0000-0000FB090000}"/>
    <cellStyle name="Input 3 4 2 2" xfId="2568" xr:uid="{00000000-0005-0000-0000-0000FC090000}"/>
    <cellStyle name="Input 3 4 2 2 2" xfId="2569" xr:uid="{00000000-0005-0000-0000-0000FD090000}"/>
    <cellStyle name="Input 3 4 2 2 2 2" xfId="2570" xr:uid="{00000000-0005-0000-0000-0000FE090000}"/>
    <cellStyle name="Input 3 4 2 2 2 2 2" xfId="2571" xr:uid="{00000000-0005-0000-0000-0000FF090000}"/>
    <cellStyle name="Input 3 4 2 2 2 2 2 2" xfId="2572" xr:uid="{00000000-0005-0000-0000-0000000A0000}"/>
    <cellStyle name="Input 3 4 2 2 2 2 3" xfId="2573" xr:uid="{00000000-0005-0000-0000-0000010A0000}"/>
    <cellStyle name="Input 3 4 2 2 3" xfId="2574" xr:uid="{00000000-0005-0000-0000-0000020A0000}"/>
    <cellStyle name="Input 3 4 2 2 3 2" xfId="2575" xr:uid="{00000000-0005-0000-0000-0000030A0000}"/>
    <cellStyle name="Input 3 4 2 2 4" xfId="2576" xr:uid="{00000000-0005-0000-0000-0000040A0000}"/>
    <cellStyle name="Input 3 4 2 3" xfId="2577" xr:uid="{00000000-0005-0000-0000-0000050A0000}"/>
    <cellStyle name="Input 3 4 2 3 2" xfId="2578" xr:uid="{00000000-0005-0000-0000-0000060A0000}"/>
    <cellStyle name="Input 3 4 2 3 2 2" xfId="2579" xr:uid="{00000000-0005-0000-0000-0000070A0000}"/>
    <cellStyle name="Input 3 4 2 3 3" xfId="2580" xr:uid="{00000000-0005-0000-0000-0000080A0000}"/>
    <cellStyle name="Input 3 4 3" xfId="2581" xr:uid="{00000000-0005-0000-0000-0000090A0000}"/>
    <cellStyle name="Input 3 4 3 2" xfId="2582" xr:uid="{00000000-0005-0000-0000-00000A0A0000}"/>
    <cellStyle name="Input 3 4 3 2 2" xfId="2583" xr:uid="{00000000-0005-0000-0000-00000B0A0000}"/>
    <cellStyle name="Input 3 4 3 2 2 2" xfId="2584" xr:uid="{00000000-0005-0000-0000-00000C0A0000}"/>
    <cellStyle name="Input 3 4 3 2 3" xfId="2585" xr:uid="{00000000-0005-0000-0000-00000D0A0000}"/>
    <cellStyle name="Input 3 4 4" xfId="2586" xr:uid="{00000000-0005-0000-0000-00000E0A0000}"/>
    <cellStyle name="Input 3 4 4 2" xfId="2587" xr:uid="{00000000-0005-0000-0000-00000F0A0000}"/>
    <cellStyle name="Input 3 4 5" xfId="2588" xr:uid="{00000000-0005-0000-0000-0000100A0000}"/>
    <cellStyle name="Input 3 5" xfId="2589" xr:uid="{00000000-0005-0000-0000-0000110A0000}"/>
    <cellStyle name="Input 3 5 2" xfId="2590" xr:uid="{00000000-0005-0000-0000-0000120A0000}"/>
    <cellStyle name="Input 3 5 2 2" xfId="2591" xr:uid="{00000000-0005-0000-0000-0000130A0000}"/>
    <cellStyle name="Input 3 5 3" xfId="2592" xr:uid="{00000000-0005-0000-0000-0000140A0000}"/>
    <cellStyle name="Input 3 6" xfId="2593" xr:uid="{00000000-0005-0000-0000-0000150A0000}"/>
    <cellStyle name="Input 3 6 2" xfId="2594" xr:uid="{00000000-0005-0000-0000-0000160A0000}"/>
    <cellStyle name="Input 3 6 2 2" xfId="2595" xr:uid="{00000000-0005-0000-0000-0000170A0000}"/>
    <cellStyle name="Input 3 6 3" xfId="2596" xr:uid="{00000000-0005-0000-0000-0000180A0000}"/>
    <cellStyle name="Input 3 7" xfId="2597" xr:uid="{00000000-0005-0000-0000-0000190A0000}"/>
    <cellStyle name="Input 3 7 2" xfId="2598" xr:uid="{00000000-0005-0000-0000-00001A0A0000}"/>
    <cellStyle name="Input 3 7 2 2" xfId="2599" xr:uid="{00000000-0005-0000-0000-00001B0A0000}"/>
    <cellStyle name="Input 3 7 3" xfId="2600" xr:uid="{00000000-0005-0000-0000-00001C0A0000}"/>
    <cellStyle name="Input 3 8" xfId="2601" xr:uid="{00000000-0005-0000-0000-00001D0A0000}"/>
    <cellStyle name="Input 3 8 2" xfId="2602" xr:uid="{00000000-0005-0000-0000-00001E0A0000}"/>
    <cellStyle name="Input 3 8 2 2" xfId="2603" xr:uid="{00000000-0005-0000-0000-00001F0A0000}"/>
    <cellStyle name="Input 3 8 3" xfId="2604" xr:uid="{00000000-0005-0000-0000-0000200A0000}"/>
    <cellStyle name="Input 3 9" xfId="2605" xr:uid="{00000000-0005-0000-0000-0000210A0000}"/>
    <cellStyle name="Input 3 9 2" xfId="2606" xr:uid="{00000000-0005-0000-0000-0000220A0000}"/>
    <cellStyle name="Input 3 9 2 2" xfId="2607" xr:uid="{00000000-0005-0000-0000-0000230A0000}"/>
    <cellStyle name="Input 3 9 3" xfId="2608" xr:uid="{00000000-0005-0000-0000-0000240A0000}"/>
    <cellStyle name="Input 4" xfId="2609" xr:uid="{00000000-0005-0000-0000-0000250A0000}"/>
    <cellStyle name="Input 4 2" xfId="2610" xr:uid="{00000000-0005-0000-0000-0000260A0000}"/>
    <cellStyle name="Input 4 2 2" xfId="2611" xr:uid="{00000000-0005-0000-0000-0000270A0000}"/>
    <cellStyle name="Input 4 2 2 2" xfId="2612" xr:uid="{00000000-0005-0000-0000-0000280A0000}"/>
    <cellStyle name="Input 4 2 2 2 2" xfId="2613" xr:uid="{00000000-0005-0000-0000-0000290A0000}"/>
    <cellStyle name="Input 4 2 2 2 2 2" xfId="2614" xr:uid="{00000000-0005-0000-0000-00002A0A0000}"/>
    <cellStyle name="Input 4 2 2 2 2 2 2" xfId="2615" xr:uid="{00000000-0005-0000-0000-00002B0A0000}"/>
    <cellStyle name="Input 4 2 2 2 2 3" xfId="2616" xr:uid="{00000000-0005-0000-0000-00002C0A0000}"/>
    <cellStyle name="Input 4 2 2 3" xfId="2617" xr:uid="{00000000-0005-0000-0000-00002D0A0000}"/>
    <cellStyle name="Input 4 2 2 3 2" xfId="2618" xr:uid="{00000000-0005-0000-0000-00002E0A0000}"/>
    <cellStyle name="Input 4 2 2 3 2 2" xfId="2619" xr:uid="{00000000-0005-0000-0000-00002F0A0000}"/>
    <cellStyle name="Input 4 2 2 3 3" xfId="2620" xr:uid="{00000000-0005-0000-0000-0000300A0000}"/>
    <cellStyle name="Input 4 2 2 4" xfId="2621" xr:uid="{00000000-0005-0000-0000-0000310A0000}"/>
    <cellStyle name="Input 4 2 2 4 2" xfId="2622" xr:uid="{00000000-0005-0000-0000-0000320A0000}"/>
    <cellStyle name="Input 4 2 2 5" xfId="2623" xr:uid="{00000000-0005-0000-0000-0000330A0000}"/>
    <cellStyle name="Input 4 2 3" xfId="2624" xr:uid="{00000000-0005-0000-0000-0000340A0000}"/>
    <cellStyle name="Input 4 2 3 2" xfId="2625" xr:uid="{00000000-0005-0000-0000-0000350A0000}"/>
    <cellStyle name="Input 4 2 3 3" xfId="2626" xr:uid="{00000000-0005-0000-0000-0000360A0000}"/>
    <cellStyle name="Input 4 2 3 3 2" xfId="2627" xr:uid="{00000000-0005-0000-0000-0000370A0000}"/>
    <cellStyle name="Input 4 2 3 4" xfId="2628" xr:uid="{00000000-0005-0000-0000-0000380A0000}"/>
    <cellStyle name="Input 4 3" xfId="2629" xr:uid="{00000000-0005-0000-0000-0000390A0000}"/>
    <cellStyle name="Input 4 3 2" xfId="2630" xr:uid="{00000000-0005-0000-0000-00003A0A0000}"/>
    <cellStyle name="Input 4 3 2 2" xfId="2631" xr:uid="{00000000-0005-0000-0000-00003B0A0000}"/>
    <cellStyle name="Input 4 3 3" xfId="2632" xr:uid="{00000000-0005-0000-0000-00003C0A0000}"/>
    <cellStyle name="Input 4 4" xfId="2633" xr:uid="{00000000-0005-0000-0000-00003D0A0000}"/>
    <cellStyle name="Input 4 4 2" xfId="2634" xr:uid="{00000000-0005-0000-0000-00003E0A0000}"/>
    <cellStyle name="Input 4 4 2 2" xfId="2635" xr:uid="{00000000-0005-0000-0000-00003F0A0000}"/>
    <cellStyle name="Input 4 4 2 2 2" xfId="2636" xr:uid="{00000000-0005-0000-0000-0000400A0000}"/>
    <cellStyle name="Input 4 4 2 3" xfId="2637" xr:uid="{00000000-0005-0000-0000-0000410A0000}"/>
    <cellStyle name="Input 4 5" xfId="2638" xr:uid="{00000000-0005-0000-0000-0000420A0000}"/>
    <cellStyle name="Input 4 5 2" xfId="2639" xr:uid="{00000000-0005-0000-0000-0000430A0000}"/>
    <cellStyle name="Input 4 5 2 2" xfId="2640" xr:uid="{00000000-0005-0000-0000-0000440A0000}"/>
    <cellStyle name="Input 4 5 3" xfId="2641" xr:uid="{00000000-0005-0000-0000-0000450A0000}"/>
    <cellStyle name="Input 4 6" xfId="2642" xr:uid="{00000000-0005-0000-0000-0000460A0000}"/>
    <cellStyle name="Input 4 6 2" xfId="2643" xr:uid="{00000000-0005-0000-0000-0000470A0000}"/>
    <cellStyle name="Input 4 7" xfId="2644" xr:uid="{00000000-0005-0000-0000-0000480A0000}"/>
    <cellStyle name="Input 5" xfId="2645" xr:uid="{00000000-0005-0000-0000-0000490A0000}"/>
    <cellStyle name="Input 5 2" xfId="2646" xr:uid="{00000000-0005-0000-0000-00004A0A0000}"/>
    <cellStyle name="Input 5 2 2" xfId="2647" xr:uid="{00000000-0005-0000-0000-00004B0A0000}"/>
    <cellStyle name="Input 5 2 2 2" xfId="2648" xr:uid="{00000000-0005-0000-0000-00004C0A0000}"/>
    <cellStyle name="Input 5 2 2 2 2" xfId="2649" xr:uid="{00000000-0005-0000-0000-00004D0A0000}"/>
    <cellStyle name="Input 5 2 2 2 2 2" xfId="2650" xr:uid="{00000000-0005-0000-0000-00004E0A0000}"/>
    <cellStyle name="Input 5 2 2 2 2 2 2" xfId="2651" xr:uid="{00000000-0005-0000-0000-00004F0A0000}"/>
    <cellStyle name="Input 5 2 2 2 2 3" xfId="2652" xr:uid="{00000000-0005-0000-0000-0000500A0000}"/>
    <cellStyle name="Input 5 2 2 3" xfId="2653" xr:uid="{00000000-0005-0000-0000-0000510A0000}"/>
    <cellStyle name="Input 5 2 2 3 2" xfId="2654" xr:uid="{00000000-0005-0000-0000-0000520A0000}"/>
    <cellStyle name="Input 5 2 2 3 2 2" xfId="2655" xr:uid="{00000000-0005-0000-0000-0000530A0000}"/>
    <cellStyle name="Input 5 2 2 3 3" xfId="2656" xr:uid="{00000000-0005-0000-0000-0000540A0000}"/>
    <cellStyle name="Input 5 2 2 4" xfId="2657" xr:uid="{00000000-0005-0000-0000-0000550A0000}"/>
    <cellStyle name="Input 5 2 2 4 2" xfId="2658" xr:uid="{00000000-0005-0000-0000-0000560A0000}"/>
    <cellStyle name="Input 5 2 2 5" xfId="2659" xr:uid="{00000000-0005-0000-0000-0000570A0000}"/>
    <cellStyle name="Input 5 2 3" xfId="2660" xr:uid="{00000000-0005-0000-0000-0000580A0000}"/>
    <cellStyle name="Input 5 2 3 2" xfId="2661" xr:uid="{00000000-0005-0000-0000-0000590A0000}"/>
    <cellStyle name="Input 5 2 3 3" xfId="2662" xr:uid="{00000000-0005-0000-0000-00005A0A0000}"/>
    <cellStyle name="Input 5 2 3 3 2" xfId="2663" xr:uid="{00000000-0005-0000-0000-00005B0A0000}"/>
    <cellStyle name="Input 5 2 3 4" xfId="2664" xr:uid="{00000000-0005-0000-0000-00005C0A0000}"/>
    <cellStyle name="Input 5 3" xfId="2665" xr:uid="{00000000-0005-0000-0000-00005D0A0000}"/>
    <cellStyle name="Input 5 3 2" xfId="2666" xr:uid="{00000000-0005-0000-0000-00005E0A0000}"/>
    <cellStyle name="Input 5 3 2 2" xfId="2667" xr:uid="{00000000-0005-0000-0000-00005F0A0000}"/>
    <cellStyle name="Input 5 3 3" xfId="2668" xr:uid="{00000000-0005-0000-0000-0000600A0000}"/>
    <cellStyle name="Input 5 4" xfId="2669" xr:uid="{00000000-0005-0000-0000-0000610A0000}"/>
    <cellStyle name="Input 5 4 2" xfId="2670" xr:uid="{00000000-0005-0000-0000-0000620A0000}"/>
    <cellStyle name="Input 5 4 2 2" xfId="2671" xr:uid="{00000000-0005-0000-0000-0000630A0000}"/>
    <cellStyle name="Input 5 4 2 2 2" xfId="2672" xr:uid="{00000000-0005-0000-0000-0000640A0000}"/>
    <cellStyle name="Input 5 4 2 3" xfId="2673" xr:uid="{00000000-0005-0000-0000-0000650A0000}"/>
    <cellStyle name="Input 5 5" xfId="2674" xr:uid="{00000000-0005-0000-0000-0000660A0000}"/>
    <cellStyle name="Input 5 5 2" xfId="2675" xr:uid="{00000000-0005-0000-0000-0000670A0000}"/>
    <cellStyle name="Input 5 5 2 2" xfId="2676" xr:uid="{00000000-0005-0000-0000-0000680A0000}"/>
    <cellStyle name="Input 5 5 3" xfId="2677" xr:uid="{00000000-0005-0000-0000-0000690A0000}"/>
    <cellStyle name="Input 5 6" xfId="2678" xr:uid="{00000000-0005-0000-0000-00006A0A0000}"/>
    <cellStyle name="Input 5 6 2" xfId="2679" xr:uid="{00000000-0005-0000-0000-00006B0A0000}"/>
    <cellStyle name="Input 5 7" xfId="2680" xr:uid="{00000000-0005-0000-0000-00006C0A0000}"/>
    <cellStyle name="Input 6" xfId="2681" xr:uid="{00000000-0005-0000-0000-00006D0A0000}"/>
    <cellStyle name="Input 6 2" xfId="2682" xr:uid="{00000000-0005-0000-0000-00006E0A0000}"/>
    <cellStyle name="Input 6 2 2" xfId="2683" xr:uid="{00000000-0005-0000-0000-00006F0A0000}"/>
    <cellStyle name="Input 6 2 2 2" xfId="2684" xr:uid="{00000000-0005-0000-0000-0000700A0000}"/>
    <cellStyle name="Input 6 2 2 2 2" xfId="2685" xr:uid="{00000000-0005-0000-0000-0000710A0000}"/>
    <cellStyle name="Input 6 2 2 2 2 2" xfId="2686" xr:uid="{00000000-0005-0000-0000-0000720A0000}"/>
    <cellStyle name="Input 6 2 2 2 2 2 2" xfId="2687" xr:uid="{00000000-0005-0000-0000-0000730A0000}"/>
    <cellStyle name="Input 6 2 2 2 2 3" xfId="2688" xr:uid="{00000000-0005-0000-0000-0000740A0000}"/>
    <cellStyle name="Input 6 2 2 3" xfId="2689" xr:uid="{00000000-0005-0000-0000-0000750A0000}"/>
    <cellStyle name="Input 6 2 2 3 2" xfId="2690" xr:uid="{00000000-0005-0000-0000-0000760A0000}"/>
    <cellStyle name="Input 6 2 2 3 2 2" xfId="2691" xr:uid="{00000000-0005-0000-0000-0000770A0000}"/>
    <cellStyle name="Input 6 2 2 3 3" xfId="2692" xr:uid="{00000000-0005-0000-0000-0000780A0000}"/>
    <cellStyle name="Input 6 2 2 4" xfId="2693" xr:uid="{00000000-0005-0000-0000-0000790A0000}"/>
    <cellStyle name="Input 6 2 2 4 2" xfId="2694" xr:uid="{00000000-0005-0000-0000-00007A0A0000}"/>
    <cellStyle name="Input 6 2 2 5" xfId="2695" xr:uid="{00000000-0005-0000-0000-00007B0A0000}"/>
    <cellStyle name="Input 6 2 3" xfId="2696" xr:uid="{00000000-0005-0000-0000-00007C0A0000}"/>
    <cellStyle name="Input 6 2 3 2" xfId="2697" xr:uid="{00000000-0005-0000-0000-00007D0A0000}"/>
    <cellStyle name="Input 6 2 3 3" xfId="2698" xr:uid="{00000000-0005-0000-0000-00007E0A0000}"/>
    <cellStyle name="Input 6 2 3 3 2" xfId="2699" xr:uid="{00000000-0005-0000-0000-00007F0A0000}"/>
    <cellStyle name="Input 6 2 3 4" xfId="2700" xr:uid="{00000000-0005-0000-0000-0000800A0000}"/>
    <cellStyle name="Input 6 3" xfId="2701" xr:uid="{00000000-0005-0000-0000-0000810A0000}"/>
    <cellStyle name="Input 6 3 2" xfId="2702" xr:uid="{00000000-0005-0000-0000-0000820A0000}"/>
    <cellStyle name="Input 6 3 2 2" xfId="2703" xr:uid="{00000000-0005-0000-0000-0000830A0000}"/>
    <cellStyle name="Input 6 3 3" xfId="2704" xr:uid="{00000000-0005-0000-0000-0000840A0000}"/>
    <cellStyle name="Input 6 4" xfId="2705" xr:uid="{00000000-0005-0000-0000-0000850A0000}"/>
    <cellStyle name="Input 6 4 2" xfId="2706" xr:uid="{00000000-0005-0000-0000-0000860A0000}"/>
    <cellStyle name="Input 6 4 2 2" xfId="2707" xr:uid="{00000000-0005-0000-0000-0000870A0000}"/>
    <cellStyle name="Input 6 4 2 2 2" xfId="2708" xr:uid="{00000000-0005-0000-0000-0000880A0000}"/>
    <cellStyle name="Input 6 4 2 3" xfId="2709" xr:uid="{00000000-0005-0000-0000-0000890A0000}"/>
    <cellStyle name="Input 6 5" xfId="2710" xr:uid="{00000000-0005-0000-0000-00008A0A0000}"/>
    <cellStyle name="Input 6 5 2" xfId="2711" xr:uid="{00000000-0005-0000-0000-00008B0A0000}"/>
    <cellStyle name="Input 6 5 2 2" xfId="2712" xr:uid="{00000000-0005-0000-0000-00008C0A0000}"/>
    <cellStyle name="Input 6 5 3" xfId="2713" xr:uid="{00000000-0005-0000-0000-00008D0A0000}"/>
    <cellStyle name="Input 6 6" xfId="2714" xr:uid="{00000000-0005-0000-0000-00008E0A0000}"/>
    <cellStyle name="Input 6 6 2" xfId="2715" xr:uid="{00000000-0005-0000-0000-00008F0A0000}"/>
    <cellStyle name="Input 6 7" xfId="2716" xr:uid="{00000000-0005-0000-0000-0000900A0000}"/>
    <cellStyle name="Input 7" xfId="2717" xr:uid="{00000000-0005-0000-0000-0000910A0000}"/>
    <cellStyle name="Input 7 2" xfId="2718" xr:uid="{00000000-0005-0000-0000-0000920A0000}"/>
    <cellStyle name="Input 7 2 2" xfId="2719" xr:uid="{00000000-0005-0000-0000-0000930A0000}"/>
    <cellStyle name="Input 7 2 2 2" xfId="2720" xr:uid="{00000000-0005-0000-0000-0000940A0000}"/>
    <cellStyle name="Input 7 2 2 2 2" xfId="2721" xr:uid="{00000000-0005-0000-0000-0000950A0000}"/>
    <cellStyle name="Input 7 2 2 2 2 2" xfId="2722" xr:uid="{00000000-0005-0000-0000-0000960A0000}"/>
    <cellStyle name="Input 7 2 2 2 2 2 2" xfId="2723" xr:uid="{00000000-0005-0000-0000-0000970A0000}"/>
    <cellStyle name="Input 7 2 2 2 2 3" xfId="2724" xr:uid="{00000000-0005-0000-0000-0000980A0000}"/>
    <cellStyle name="Input 7 2 2 3" xfId="2725" xr:uid="{00000000-0005-0000-0000-0000990A0000}"/>
    <cellStyle name="Input 7 2 2 3 2" xfId="2726" xr:uid="{00000000-0005-0000-0000-00009A0A0000}"/>
    <cellStyle name="Input 7 2 2 3 2 2" xfId="2727" xr:uid="{00000000-0005-0000-0000-00009B0A0000}"/>
    <cellStyle name="Input 7 2 2 3 3" xfId="2728" xr:uid="{00000000-0005-0000-0000-00009C0A0000}"/>
    <cellStyle name="Input 7 2 2 4" xfId="2729" xr:uid="{00000000-0005-0000-0000-00009D0A0000}"/>
    <cellStyle name="Input 7 2 2 4 2" xfId="2730" xr:uid="{00000000-0005-0000-0000-00009E0A0000}"/>
    <cellStyle name="Input 7 2 2 5" xfId="2731" xr:uid="{00000000-0005-0000-0000-00009F0A0000}"/>
    <cellStyle name="Input 7 2 3" xfId="2732" xr:uid="{00000000-0005-0000-0000-0000A00A0000}"/>
    <cellStyle name="Input 7 2 3 2" xfId="2733" xr:uid="{00000000-0005-0000-0000-0000A10A0000}"/>
    <cellStyle name="Input 7 2 3 3" xfId="2734" xr:uid="{00000000-0005-0000-0000-0000A20A0000}"/>
    <cellStyle name="Input 7 2 3 3 2" xfId="2735" xr:uid="{00000000-0005-0000-0000-0000A30A0000}"/>
    <cellStyle name="Input 7 2 3 4" xfId="2736" xr:uid="{00000000-0005-0000-0000-0000A40A0000}"/>
    <cellStyle name="Input 7 3" xfId="2737" xr:uid="{00000000-0005-0000-0000-0000A50A0000}"/>
    <cellStyle name="Input 7 3 2" xfId="2738" xr:uid="{00000000-0005-0000-0000-0000A60A0000}"/>
    <cellStyle name="Input 7 3 2 2" xfId="2739" xr:uid="{00000000-0005-0000-0000-0000A70A0000}"/>
    <cellStyle name="Input 7 3 3" xfId="2740" xr:uid="{00000000-0005-0000-0000-0000A80A0000}"/>
    <cellStyle name="Input 7 4" xfId="2741" xr:uid="{00000000-0005-0000-0000-0000A90A0000}"/>
    <cellStyle name="Input 7 4 2" xfId="2742" xr:uid="{00000000-0005-0000-0000-0000AA0A0000}"/>
    <cellStyle name="Input 7 4 2 2" xfId="2743" xr:uid="{00000000-0005-0000-0000-0000AB0A0000}"/>
    <cellStyle name="Input 7 4 2 2 2" xfId="2744" xr:uid="{00000000-0005-0000-0000-0000AC0A0000}"/>
    <cellStyle name="Input 7 4 2 3" xfId="2745" xr:uid="{00000000-0005-0000-0000-0000AD0A0000}"/>
    <cellStyle name="Input 7 5" xfId="2746" xr:uid="{00000000-0005-0000-0000-0000AE0A0000}"/>
    <cellStyle name="Input 7 5 2" xfId="2747" xr:uid="{00000000-0005-0000-0000-0000AF0A0000}"/>
    <cellStyle name="Input 7 5 2 2" xfId="2748" xr:uid="{00000000-0005-0000-0000-0000B00A0000}"/>
    <cellStyle name="Input 7 5 3" xfId="2749" xr:uid="{00000000-0005-0000-0000-0000B10A0000}"/>
    <cellStyle name="Input 7 6" xfId="2750" xr:uid="{00000000-0005-0000-0000-0000B20A0000}"/>
    <cellStyle name="Input 7 6 2" xfId="2751" xr:uid="{00000000-0005-0000-0000-0000B30A0000}"/>
    <cellStyle name="Input 7 7" xfId="2752" xr:uid="{00000000-0005-0000-0000-0000B40A0000}"/>
    <cellStyle name="Input 8" xfId="2753" xr:uid="{00000000-0005-0000-0000-0000B50A0000}"/>
    <cellStyle name="Input 9" xfId="2754" xr:uid="{00000000-0005-0000-0000-0000B60A0000}"/>
    <cellStyle name="input cell" xfId="2755" xr:uid="{00000000-0005-0000-0000-0000B70A0000}"/>
    <cellStyle name="Input Value" xfId="2756" xr:uid="{00000000-0005-0000-0000-0000B80A0000}"/>
    <cellStyle name="Input0" xfId="2757" xr:uid="{00000000-0005-0000-0000-0000B90A0000}"/>
    <cellStyle name="Input0 2" xfId="2758" xr:uid="{00000000-0005-0000-0000-0000BA0A0000}"/>
    <cellStyle name="Input0 3" xfId="2759" xr:uid="{00000000-0005-0000-0000-0000BB0A0000}"/>
    <cellStyle name="InputBlueFont" xfId="2760" xr:uid="{00000000-0005-0000-0000-0000BC0A0000}"/>
    <cellStyle name="InputPercent1" xfId="2761" xr:uid="{00000000-0005-0000-0000-0000BD0A0000}"/>
    <cellStyle name="InputPercent1 2" xfId="2762" xr:uid="{00000000-0005-0000-0000-0000BE0A0000}"/>
    <cellStyle name="InputPercent1 3" xfId="2763" xr:uid="{00000000-0005-0000-0000-0000BF0A0000}"/>
    <cellStyle name="InSheet" xfId="2764" xr:uid="{00000000-0005-0000-0000-0000C00A0000}"/>
    <cellStyle name="instruction" xfId="2765" xr:uid="{00000000-0005-0000-0000-0000C10A0000}"/>
    <cellStyle name="John" xfId="2766" xr:uid="{00000000-0005-0000-0000-0000C20A0000}"/>
    <cellStyle name="John 2" xfId="2767" xr:uid="{00000000-0005-0000-0000-0000C30A0000}"/>
    <cellStyle name="John 3" xfId="2768" xr:uid="{00000000-0005-0000-0000-0000C40A0000}"/>
    <cellStyle name="KPMG Heading 1" xfId="2769" xr:uid="{00000000-0005-0000-0000-0000C50A0000}"/>
    <cellStyle name="KPMG Heading 2" xfId="2770" xr:uid="{00000000-0005-0000-0000-0000C60A0000}"/>
    <cellStyle name="KPMG Heading 3" xfId="2771" xr:uid="{00000000-0005-0000-0000-0000C70A0000}"/>
    <cellStyle name="KPMG Heading 4" xfId="2772" xr:uid="{00000000-0005-0000-0000-0000C80A0000}"/>
    <cellStyle name="KPMG Normal" xfId="2773" xr:uid="{00000000-0005-0000-0000-0000C90A0000}"/>
    <cellStyle name="KPMG Normal Text" xfId="2774" xr:uid="{00000000-0005-0000-0000-0000CA0A0000}"/>
    <cellStyle name="Line_Operation" xfId="2775" xr:uid="{00000000-0005-0000-0000-0000CB0A0000}"/>
    <cellStyle name="Link" xfId="2776" xr:uid="{00000000-0005-0000-0000-0000CC0A0000}"/>
    <cellStyle name="Link Currency (0)" xfId="2777" xr:uid="{00000000-0005-0000-0000-0000CD0A0000}"/>
    <cellStyle name="Link Currency (0) 2" xfId="2778" xr:uid="{00000000-0005-0000-0000-0000CE0A0000}"/>
    <cellStyle name="Link Currency (2)" xfId="2779" xr:uid="{00000000-0005-0000-0000-0000CF0A0000}"/>
    <cellStyle name="Link Units (0)" xfId="2780" xr:uid="{00000000-0005-0000-0000-0000D00A0000}"/>
    <cellStyle name="Link Units (1)" xfId="2781" xr:uid="{00000000-0005-0000-0000-0000D10A0000}"/>
    <cellStyle name="Link Units (2)" xfId="2782" xr:uid="{00000000-0005-0000-0000-0000D20A0000}"/>
    <cellStyle name="Linked Cell 2" xfId="2783" xr:uid="{00000000-0005-0000-0000-0000D30A0000}"/>
    <cellStyle name="Linked Cell 2 2" xfId="2784" xr:uid="{00000000-0005-0000-0000-0000D40A0000}"/>
    <cellStyle name="Linked Cell 2 3" xfId="2785" xr:uid="{00000000-0005-0000-0000-0000D50A0000}"/>
    <cellStyle name="Linked Cell 2 4" xfId="2786" xr:uid="{00000000-0005-0000-0000-0000D60A0000}"/>
    <cellStyle name="Linked Cell 2 5" xfId="2787" xr:uid="{00000000-0005-0000-0000-0000D70A0000}"/>
    <cellStyle name="Linked Cell 3" xfId="2788" xr:uid="{00000000-0005-0000-0000-0000D80A0000}"/>
    <cellStyle name="Linked Cell 4" xfId="2789" xr:uid="{00000000-0005-0000-0000-0000D90A0000}"/>
    <cellStyle name="Linked Cell 5" xfId="2790" xr:uid="{00000000-0005-0000-0000-0000DA0A0000}"/>
    <cellStyle name="Linked Cell 6" xfId="2791" xr:uid="{00000000-0005-0000-0000-0000DB0A0000}"/>
    <cellStyle name="Livres" xfId="2792" xr:uid="{00000000-0005-0000-0000-0000DC0A0000}"/>
    <cellStyle name="Livres 2" xfId="2793" xr:uid="{00000000-0005-0000-0000-0000DD0A0000}"/>
    <cellStyle name="Loss" xfId="2794" xr:uid="{00000000-0005-0000-0000-0000DE0A0000}"/>
    <cellStyle name="M" xfId="2795" xr:uid="{00000000-0005-0000-0000-0000DF0A0000}"/>
    <cellStyle name="M 2" xfId="2796" xr:uid="{00000000-0005-0000-0000-0000E00A0000}"/>
    <cellStyle name="Magic" xfId="2797" xr:uid="{00000000-0005-0000-0000-0000E10A0000}"/>
    <cellStyle name="MainData" xfId="2798" xr:uid="{00000000-0005-0000-0000-0000E20A0000}"/>
    <cellStyle name="MajorTotal" xfId="2799" xr:uid="{00000000-0005-0000-0000-0000E30A0000}"/>
    <cellStyle name="Milliers [0]" xfId="2800" xr:uid="{00000000-0005-0000-0000-0000E40A0000}"/>
    <cellStyle name="Milliers_3A_NumeratorReport_Option1_040611" xfId="2801" xr:uid="{00000000-0005-0000-0000-0000E50A0000}"/>
    <cellStyle name="ModifiedCell" xfId="2802" xr:uid="{00000000-0005-0000-0000-0000E60A0000}"/>
    <cellStyle name="Monétaire [0]" xfId="2803" xr:uid="{00000000-0005-0000-0000-0000E70A0000}"/>
    <cellStyle name="Monétaire_3A_NumeratorReport_Option1_040611" xfId="2804" xr:uid="{00000000-0005-0000-0000-0000E80A0000}"/>
    <cellStyle name="Neutral 2" xfId="2805" xr:uid="{00000000-0005-0000-0000-0000E90A0000}"/>
    <cellStyle name="Neutral 2 2" xfId="2806" xr:uid="{00000000-0005-0000-0000-0000EA0A0000}"/>
    <cellStyle name="Neutral 2 3" xfId="2807" xr:uid="{00000000-0005-0000-0000-0000EB0A0000}"/>
    <cellStyle name="Neutral 2 4" xfId="2808" xr:uid="{00000000-0005-0000-0000-0000EC0A0000}"/>
    <cellStyle name="Neutral 2 5" xfId="2809" xr:uid="{00000000-0005-0000-0000-0000ED0A0000}"/>
    <cellStyle name="Neutral 3" xfId="2810" xr:uid="{00000000-0005-0000-0000-0000EE0A0000}"/>
    <cellStyle name="Neutral 4" xfId="2811" xr:uid="{00000000-0005-0000-0000-0000EF0A0000}"/>
    <cellStyle name="Neutral 5" xfId="2812" xr:uid="{00000000-0005-0000-0000-0000F00A0000}"/>
    <cellStyle name="Neutral 6" xfId="2813" xr:uid="{00000000-0005-0000-0000-0000F10A0000}"/>
    <cellStyle name="no dec" xfId="2814" xr:uid="{00000000-0005-0000-0000-0000F20A0000}"/>
    <cellStyle name="No Decimal" xfId="2815" xr:uid="{00000000-0005-0000-0000-0000F30A0000}"/>
    <cellStyle name="Nodec" xfId="2816" xr:uid="{00000000-0005-0000-0000-0000F40A0000}"/>
    <cellStyle name="NonPrint_Heading" xfId="2817" xr:uid="{00000000-0005-0000-0000-0000F50A0000}"/>
    <cellStyle name="Normal" xfId="0" builtinId="0"/>
    <cellStyle name="Normal - Style1" xfId="12" xr:uid="{00000000-0005-0000-0000-0000F70A0000}"/>
    <cellStyle name="Normal - Style1 2" xfId="2818" xr:uid="{00000000-0005-0000-0000-0000F80A0000}"/>
    <cellStyle name="normal - Style1 2 2" xfId="2819" xr:uid="{00000000-0005-0000-0000-0000F90A0000}"/>
    <cellStyle name="Normal - Style1 2 2 2" xfId="2820" xr:uid="{00000000-0005-0000-0000-0000FA0A0000}"/>
    <cellStyle name="normal - Style1 2 2 2 2" xfId="2821" xr:uid="{00000000-0005-0000-0000-0000FB0A0000}"/>
    <cellStyle name="normal - Style1 2 2 3" xfId="2822" xr:uid="{00000000-0005-0000-0000-0000FC0A0000}"/>
    <cellStyle name="normal - Style1 2 3" xfId="2823" xr:uid="{00000000-0005-0000-0000-0000FD0A0000}"/>
    <cellStyle name="Normal - Style1 2 3 2" xfId="2824" xr:uid="{00000000-0005-0000-0000-0000FE0A0000}"/>
    <cellStyle name="normal - Style1 3" xfId="2825" xr:uid="{00000000-0005-0000-0000-0000FF0A0000}"/>
    <cellStyle name="Normal - Style1 4" xfId="2826" xr:uid="{00000000-0005-0000-0000-0000000B0000}"/>
    <cellStyle name="normal - Style1 4 2" xfId="2827" xr:uid="{00000000-0005-0000-0000-0000010B0000}"/>
    <cellStyle name="normal - Style1 5" xfId="2828" xr:uid="{00000000-0005-0000-0000-0000020B0000}"/>
    <cellStyle name="Normal - Style2" xfId="2829" xr:uid="{00000000-0005-0000-0000-0000030B0000}"/>
    <cellStyle name="Normal - Style3" xfId="2830" xr:uid="{00000000-0005-0000-0000-0000040B0000}"/>
    <cellStyle name="Normal - Style4" xfId="2831" xr:uid="{00000000-0005-0000-0000-0000050B0000}"/>
    <cellStyle name="Normal - Style5" xfId="2832" xr:uid="{00000000-0005-0000-0000-0000060B0000}"/>
    <cellStyle name="Normal - Style6" xfId="2833" xr:uid="{00000000-0005-0000-0000-0000070B0000}"/>
    <cellStyle name="Normal - Style7" xfId="2834" xr:uid="{00000000-0005-0000-0000-0000080B0000}"/>
    <cellStyle name="Normal - Style8" xfId="2835" xr:uid="{00000000-0005-0000-0000-0000090B0000}"/>
    <cellStyle name="Normal [2]" xfId="2836" xr:uid="{00000000-0005-0000-0000-00000A0B0000}"/>
    <cellStyle name="Normal 000$" xfId="2837" xr:uid="{00000000-0005-0000-0000-00000B0B0000}"/>
    <cellStyle name="Normal 10" xfId="2838" xr:uid="{00000000-0005-0000-0000-00000C0B0000}"/>
    <cellStyle name="Normal 10 10" xfId="2839" xr:uid="{00000000-0005-0000-0000-00000D0B0000}"/>
    <cellStyle name="Normal 10 10 2" xfId="2840" xr:uid="{00000000-0005-0000-0000-00000E0B0000}"/>
    <cellStyle name="Normal 10 11" xfId="2841" xr:uid="{00000000-0005-0000-0000-00000F0B0000}"/>
    <cellStyle name="Normal 10 11 2" xfId="2842" xr:uid="{00000000-0005-0000-0000-0000100B0000}"/>
    <cellStyle name="Normal 10 12" xfId="2843" xr:uid="{00000000-0005-0000-0000-0000110B0000}"/>
    <cellStyle name="Normal 10 2" xfId="2844" xr:uid="{00000000-0005-0000-0000-0000120B0000}"/>
    <cellStyle name="Normal 10 2 2" xfId="2845" xr:uid="{00000000-0005-0000-0000-0000130B0000}"/>
    <cellStyle name="Normal 10 3" xfId="2846" xr:uid="{00000000-0005-0000-0000-0000140B0000}"/>
    <cellStyle name="Normal 10 3 2" xfId="2847" xr:uid="{00000000-0005-0000-0000-0000150B0000}"/>
    <cellStyle name="Normal 10 4" xfId="2848" xr:uid="{00000000-0005-0000-0000-0000160B0000}"/>
    <cellStyle name="Normal 10 4 2" xfId="2849" xr:uid="{00000000-0005-0000-0000-0000170B0000}"/>
    <cellStyle name="Normal 10 5" xfId="2850" xr:uid="{00000000-0005-0000-0000-0000180B0000}"/>
    <cellStyle name="Normal 10 5 2" xfId="2851" xr:uid="{00000000-0005-0000-0000-0000190B0000}"/>
    <cellStyle name="Normal 10 6" xfId="2852" xr:uid="{00000000-0005-0000-0000-00001A0B0000}"/>
    <cellStyle name="Normal 10 6 2" xfId="2853" xr:uid="{00000000-0005-0000-0000-00001B0B0000}"/>
    <cellStyle name="Normal 10 7" xfId="2854" xr:uid="{00000000-0005-0000-0000-00001C0B0000}"/>
    <cellStyle name="Normal 10 7 2" xfId="2855" xr:uid="{00000000-0005-0000-0000-00001D0B0000}"/>
    <cellStyle name="Normal 10 8" xfId="2856" xr:uid="{00000000-0005-0000-0000-00001E0B0000}"/>
    <cellStyle name="Normal 10 8 2" xfId="2857" xr:uid="{00000000-0005-0000-0000-00001F0B0000}"/>
    <cellStyle name="Normal 10 9" xfId="2858" xr:uid="{00000000-0005-0000-0000-0000200B0000}"/>
    <cellStyle name="Normal 10 9 2" xfId="2859" xr:uid="{00000000-0005-0000-0000-0000210B0000}"/>
    <cellStyle name="Normal 100" xfId="2860" xr:uid="{00000000-0005-0000-0000-0000220B0000}"/>
    <cellStyle name="Normal 101" xfId="19799" xr:uid="{00000000-0005-0000-0000-0000230B0000}"/>
    <cellStyle name="Normal 11" xfId="2861" xr:uid="{00000000-0005-0000-0000-0000240B0000}"/>
    <cellStyle name="Normal 11 10" xfId="2862" xr:uid="{00000000-0005-0000-0000-0000250B0000}"/>
    <cellStyle name="Normal 11 10 2" xfId="2863" xr:uid="{00000000-0005-0000-0000-0000260B0000}"/>
    <cellStyle name="Normal 11 11" xfId="2864" xr:uid="{00000000-0005-0000-0000-0000270B0000}"/>
    <cellStyle name="Normal 11 11 2" xfId="2865" xr:uid="{00000000-0005-0000-0000-0000280B0000}"/>
    <cellStyle name="Normal 11 12" xfId="2866" xr:uid="{00000000-0005-0000-0000-0000290B0000}"/>
    <cellStyle name="Normal 11 2" xfId="2867" xr:uid="{00000000-0005-0000-0000-00002A0B0000}"/>
    <cellStyle name="Normal 11 2 2" xfId="2868" xr:uid="{00000000-0005-0000-0000-00002B0B0000}"/>
    <cellStyle name="Normal 11 3" xfId="2869" xr:uid="{00000000-0005-0000-0000-00002C0B0000}"/>
    <cellStyle name="Normal 11 3 2" xfId="2870" xr:uid="{00000000-0005-0000-0000-00002D0B0000}"/>
    <cellStyle name="Normal 11 4" xfId="2871" xr:uid="{00000000-0005-0000-0000-00002E0B0000}"/>
    <cellStyle name="Normal 11 4 2" xfId="2872" xr:uid="{00000000-0005-0000-0000-00002F0B0000}"/>
    <cellStyle name="Normal 11 5" xfId="2873" xr:uid="{00000000-0005-0000-0000-0000300B0000}"/>
    <cellStyle name="Normal 11 5 2" xfId="2874" xr:uid="{00000000-0005-0000-0000-0000310B0000}"/>
    <cellStyle name="Normal 11 6" xfId="2875" xr:uid="{00000000-0005-0000-0000-0000320B0000}"/>
    <cellStyle name="Normal 11 6 2" xfId="2876" xr:uid="{00000000-0005-0000-0000-0000330B0000}"/>
    <cellStyle name="Normal 11 7" xfId="2877" xr:uid="{00000000-0005-0000-0000-0000340B0000}"/>
    <cellStyle name="Normal 11 7 2" xfId="2878" xr:uid="{00000000-0005-0000-0000-0000350B0000}"/>
    <cellStyle name="Normal 11 8" xfId="2879" xr:uid="{00000000-0005-0000-0000-0000360B0000}"/>
    <cellStyle name="Normal 11 8 2" xfId="2880" xr:uid="{00000000-0005-0000-0000-0000370B0000}"/>
    <cellStyle name="Normal 11 9" xfId="2881" xr:uid="{00000000-0005-0000-0000-0000380B0000}"/>
    <cellStyle name="Normal 11 9 2" xfId="2882" xr:uid="{00000000-0005-0000-0000-0000390B0000}"/>
    <cellStyle name="Normal 12" xfId="2883" xr:uid="{00000000-0005-0000-0000-00003A0B0000}"/>
    <cellStyle name="Normal 12 10" xfId="2884" xr:uid="{00000000-0005-0000-0000-00003B0B0000}"/>
    <cellStyle name="Normal 12 10 2" xfId="2885" xr:uid="{00000000-0005-0000-0000-00003C0B0000}"/>
    <cellStyle name="Normal 12 11" xfId="2886" xr:uid="{00000000-0005-0000-0000-00003D0B0000}"/>
    <cellStyle name="Normal 12 11 2" xfId="2887" xr:uid="{00000000-0005-0000-0000-00003E0B0000}"/>
    <cellStyle name="Normal 12 12" xfId="2888" xr:uid="{00000000-0005-0000-0000-00003F0B0000}"/>
    <cellStyle name="Normal 12 2" xfId="2889" xr:uid="{00000000-0005-0000-0000-0000400B0000}"/>
    <cellStyle name="Normal 12 2 2" xfId="2890" xr:uid="{00000000-0005-0000-0000-0000410B0000}"/>
    <cellStyle name="Normal 12 3" xfId="2891" xr:uid="{00000000-0005-0000-0000-0000420B0000}"/>
    <cellStyle name="Normal 12 3 2" xfId="2892" xr:uid="{00000000-0005-0000-0000-0000430B0000}"/>
    <cellStyle name="Normal 12 4" xfId="2893" xr:uid="{00000000-0005-0000-0000-0000440B0000}"/>
    <cellStyle name="Normal 12 4 2" xfId="2894" xr:uid="{00000000-0005-0000-0000-0000450B0000}"/>
    <cellStyle name="Normal 12 5" xfId="2895" xr:uid="{00000000-0005-0000-0000-0000460B0000}"/>
    <cellStyle name="Normal 12 5 2" xfId="2896" xr:uid="{00000000-0005-0000-0000-0000470B0000}"/>
    <cellStyle name="Normal 12 6" xfId="2897" xr:uid="{00000000-0005-0000-0000-0000480B0000}"/>
    <cellStyle name="Normal 12 6 2" xfId="2898" xr:uid="{00000000-0005-0000-0000-0000490B0000}"/>
    <cellStyle name="Normal 12 7" xfId="2899" xr:uid="{00000000-0005-0000-0000-00004A0B0000}"/>
    <cellStyle name="Normal 12 7 2" xfId="2900" xr:uid="{00000000-0005-0000-0000-00004B0B0000}"/>
    <cellStyle name="Normal 12 8" xfId="2901" xr:uid="{00000000-0005-0000-0000-00004C0B0000}"/>
    <cellStyle name="Normal 12 8 2" xfId="2902" xr:uid="{00000000-0005-0000-0000-00004D0B0000}"/>
    <cellStyle name="Normal 12 9" xfId="2903" xr:uid="{00000000-0005-0000-0000-00004E0B0000}"/>
    <cellStyle name="Normal 12 9 2" xfId="2904" xr:uid="{00000000-0005-0000-0000-00004F0B0000}"/>
    <cellStyle name="Normal 13" xfId="2905" xr:uid="{00000000-0005-0000-0000-0000500B0000}"/>
    <cellStyle name="Normal 13 10" xfId="2906" xr:uid="{00000000-0005-0000-0000-0000510B0000}"/>
    <cellStyle name="Normal 13 10 2" xfId="2907" xr:uid="{00000000-0005-0000-0000-0000520B0000}"/>
    <cellStyle name="Normal 13 11" xfId="2908" xr:uid="{00000000-0005-0000-0000-0000530B0000}"/>
    <cellStyle name="Normal 13 11 2" xfId="2909" xr:uid="{00000000-0005-0000-0000-0000540B0000}"/>
    <cellStyle name="Normal 13 12" xfId="2910" xr:uid="{00000000-0005-0000-0000-0000550B0000}"/>
    <cellStyle name="Normal 13 2" xfId="2911" xr:uid="{00000000-0005-0000-0000-0000560B0000}"/>
    <cellStyle name="Normal 13 2 2" xfId="2912" xr:uid="{00000000-0005-0000-0000-0000570B0000}"/>
    <cellStyle name="Normal 13 3" xfId="2913" xr:uid="{00000000-0005-0000-0000-0000580B0000}"/>
    <cellStyle name="Normal 13 3 2" xfId="2914" xr:uid="{00000000-0005-0000-0000-0000590B0000}"/>
    <cellStyle name="Normal 13 4" xfId="2915" xr:uid="{00000000-0005-0000-0000-00005A0B0000}"/>
    <cellStyle name="Normal 13 4 2" xfId="2916" xr:uid="{00000000-0005-0000-0000-00005B0B0000}"/>
    <cellStyle name="Normal 13 5" xfId="2917" xr:uid="{00000000-0005-0000-0000-00005C0B0000}"/>
    <cellStyle name="Normal 13 5 2" xfId="2918" xr:uid="{00000000-0005-0000-0000-00005D0B0000}"/>
    <cellStyle name="Normal 13 6" xfId="2919" xr:uid="{00000000-0005-0000-0000-00005E0B0000}"/>
    <cellStyle name="Normal 13 6 2" xfId="2920" xr:uid="{00000000-0005-0000-0000-00005F0B0000}"/>
    <cellStyle name="Normal 13 7" xfId="2921" xr:uid="{00000000-0005-0000-0000-0000600B0000}"/>
    <cellStyle name="Normal 13 7 2" xfId="2922" xr:uid="{00000000-0005-0000-0000-0000610B0000}"/>
    <cellStyle name="Normal 13 8" xfId="2923" xr:uid="{00000000-0005-0000-0000-0000620B0000}"/>
    <cellStyle name="Normal 13 8 2" xfId="2924" xr:uid="{00000000-0005-0000-0000-0000630B0000}"/>
    <cellStyle name="Normal 13 9" xfId="2925" xr:uid="{00000000-0005-0000-0000-0000640B0000}"/>
    <cellStyle name="Normal 13 9 2" xfId="2926" xr:uid="{00000000-0005-0000-0000-0000650B0000}"/>
    <cellStyle name="Normal 14" xfId="2927" xr:uid="{00000000-0005-0000-0000-0000660B0000}"/>
    <cellStyle name="Normal 14 10" xfId="2928" xr:uid="{00000000-0005-0000-0000-0000670B0000}"/>
    <cellStyle name="Normal 14 10 2" xfId="2929" xr:uid="{00000000-0005-0000-0000-0000680B0000}"/>
    <cellStyle name="Normal 14 11" xfId="2930" xr:uid="{00000000-0005-0000-0000-0000690B0000}"/>
    <cellStyle name="Normal 14 11 2" xfId="2931" xr:uid="{00000000-0005-0000-0000-00006A0B0000}"/>
    <cellStyle name="Normal 14 12" xfId="2932" xr:uid="{00000000-0005-0000-0000-00006B0B0000}"/>
    <cellStyle name="Normal 14 2" xfId="2933" xr:uid="{00000000-0005-0000-0000-00006C0B0000}"/>
    <cellStyle name="Normal 14 2 2" xfId="2934" xr:uid="{00000000-0005-0000-0000-00006D0B0000}"/>
    <cellStyle name="Normal 14 3" xfId="2935" xr:uid="{00000000-0005-0000-0000-00006E0B0000}"/>
    <cellStyle name="Normal 14 3 2" xfId="2936" xr:uid="{00000000-0005-0000-0000-00006F0B0000}"/>
    <cellStyle name="Normal 14 4" xfId="2937" xr:uid="{00000000-0005-0000-0000-0000700B0000}"/>
    <cellStyle name="Normal 14 4 2" xfId="2938" xr:uid="{00000000-0005-0000-0000-0000710B0000}"/>
    <cellStyle name="Normal 14 5" xfId="2939" xr:uid="{00000000-0005-0000-0000-0000720B0000}"/>
    <cellStyle name="Normal 14 5 2" xfId="2940" xr:uid="{00000000-0005-0000-0000-0000730B0000}"/>
    <cellStyle name="Normal 14 6" xfId="2941" xr:uid="{00000000-0005-0000-0000-0000740B0000}"/>
    <cellStyle name="Normal 14 6 2" xfId="2942" xr:uid="{00000000-0005-0000-0000-0000750B0000}"/>
    <cellStyle name="Normal 14 7" xfId="2943" xr:uid="{00000000-0005-0000-0000-0000760B0000}"/>
    <cellStyle name="Normal 14 7 2" xfId="2944" xr:uid="{00000000-0005-0000-0000-0000770B0000}"/>
    <cellStyle name="Normal 14 8" xfId="2945" xr:uid="{00000000-0005-0000-0000-0000780B0000}"/>
    <cellStyle name="Normal 14 8 2" xfId="2946" xr:uid="{00000000-0005-0000-0000-0000790B0000}"/>
    <cellStyle name="Normal 14 9" xfId="2947" xr:uid="{00000000-0005-0000-0000-00007A0B0000}"/>
    <cellStyle name="Normal 14 9 2" xfId="2948" xr:uid="{00000000-0005-0000-0000-00007B0B0000}"/>
    <cellStyle name="Normal 15" xfId="2949" xr:uid="{00000000-0005-0000-0000-00007C0B0000}"/>
    <cellStyle name="Normal 15 10" xfId="2950" xr:uid="{00000000-0005-0000-0000-00007D0B0000}"/>
    <cellStyle name="Normal 15 10 2" xfId="2951" xr:uid="{00000000-0005-0000-0000-00007E0B0000}"/>
    <cellStyle name="Normal 15 11" xfId="2952" xr:uid="{00000000-0005-0000-0000-00007F0B0000}"/>
    <cellStyle name="Normal 15 11 2" xfId="2953" xr:uid="{00000000-0005-0000-0000-0000800B0000}"/>
    <cellStyle name="Normal 15 12" xfId="2954" xr:uid="{00000000-0005-0000-0000-0000810B0000}"/>
    <cellStyle name="Normal 15 13" xfId="2955" xr:uid="{00000000-0005-0000-0000-0000820B0000}"/>
    <cellStyle name="Normal 15 14" xfId="2956" xr:uid="{00000000-0005-0000-0000-0000830B0000}"/>
    <cellStyle name="Normal 15 2" xfId="2957" xr:uid="{00000000-0005-0000-0000-0000840B0000}"/>
    <cellStyle name="Normal 15 2 2" xfId="2958" xr:uid="{00000000-0005-0000-0000-0000850B0000}"/>
    <cellStyle name="Normal 15 3" xfId="2959" xr:uid="{00000000-0005-0000-0000-0000860B0000}"/>
    <cellStyle name="Normal 15 3 2" xfId="2960" xr:uid="{00000000-0005-0000-0000-0000870B0000}"/>
    <cellStyle name="Normal 15 4" xfId="2961" xr:uid="{00000000-0005-0000-0000-0000880B0000}"/>
    <cellStyle name="Normal 15 4 2" xfId="2962" xr:uid="{00000000-0005-0000-0000-0000890B0000}"/>
    <cellStyle name="Normal 15 5" xfId="2963" xr:uid="{00000000-0005-0000-0000-00008A0B0000}"/>
    <cellStyle name="Normal 15 5 2" xfId="2964" xr:uid="{00000000-0005-0000-0000-00008B0B0000}"/>
    <cellStyle name="Normal 15 6" xfId="2965" xr:uid="{00000000-0005-0000-0000-00008C0B0000}"/>
    <cellStyle name="Normal 15 6 2" xfId="2966" xr:uid="{00000000-0005-0000-0000-00008D0B0000}"/>
    <cellStyle name="Normal 15 7" xfId="2967" xr:uid="{00000000-0005-0000-0000-00008E0B0000}"/>
    <cellStyle name="Normal 15 7 2" xfId="2968" xr:uid="{00000000-0005-0000-0000-00008F0B0000}"/>
    <cellStyle name="Normal 15 8" xfId="2969" xr:uid="{00000000-0005-0000-0000-0000900B0000}"/>
    <cellStyle name="Normal 15 8 2" xfId="2970" xr:uid="{00000000-0005-0000-0000-0000910B0000}"/>
    <cellStyle name="Normal 15 9" xfId="2971" xr:uid="{00000000-0005-0000-0000-0000920B0000}"/>
    <cellStyle name="Normal 15 9 2" xfId="2972" xr:uid="{00000000-0005-0000-0000-0000930B0000}"/>
    <cellStyle name="Normal 16" xfId="2973" xr:uid="{00000000-0005-0000-0000-0000940B0000}"/>
    <cellStyle name="Normal 16 10" xfId="2974" xr:uid="{00000000-0005-0000-0000-0000950B0000}"/>
    <cellStyle name="Normal 16 10 2" xfId="2975" xr:uid="{00000000-0005-0000-0000-0000960B0000}"/>
    <cellStyle name="Normal 16 11" xfId="2976" xr:uid="{00000000-0005-0000-0000-0000970B0000}"/>
    <cellStyle name="Normal 16 11 2" xfId="2977" xr:uid="{00000000-0005-0000-0000-0000980B0000}"/>
    <cellStyle name="Normal 16 12" xfId="2978" xr:uid="{00000000-0005-0000-0000-0000990B0000}"/>
    <cellStyle name="Normal 16 2" xfId="2979" xr:uid="{00000000-0005-0000-0000-00009A0B0000}"/>
    <cellStyle name="Normal 16 2 2" xfId="2980" xr:uid="{00000000-0005-0000-0000-00009B0B0000}"/>
    <cellStyle name="Normal 16 3" xfId="2981" xr:uid="{00000000-0005-0000-0000-00009C0B0000}"/>
    <cellStyle name="Normal 16 3 2" xfId="2982" xr:uid="{00000000-0005-0000-0000-00009D0B0000}"/>
    <cellStyle name="Normal 16 4" xfId="2983" xr:uid="{00000000-0005-0000-0000-00009E0B0000}"/>
    <cellStyle name="Normal 16 4 2" xfId="2984" xr:uid="{00000000-0005-0000-0000-00009F0B0000}"/>
    <cellStyle name="Normal 16 5" xfId="2985" xr:uid="{00000000-0005-0000-0000-0000A00B0000}"/>
    <cellStyle name="Normal 16 5 2" xfId="2986" xr:uid="{00000000-0005-0000-0000-0000A10B0000}"/>
    <cellStyle name="Normal 16 6" xfId="2987" xr:uid="{00000000-0005-0000-0000-0000A20B0000}"/>
    <cellStyle name="Normal 16 6 2" xfId="2988" xr:uid="{00000000-0005-0000-0000-0000A30B0000}"/>
    <cellStyle name="Normal 16 7" xfId="2989" xr:uid="{00000000-0005-0000-0000-0000A40B0000}"/>
    <cellStyle name="Normal 16 7 2" xfId="2990" xr:uid="{00000000-0005-0000-0000-0000A50B0000}"/>
    <cellStyle name="Normal 16 8" xfId="2991" xr:uid="{00000000-0005-0000-0000-0000A60B0000}"/>
    <cellStyle name="Normal 16 8 2" xfId="2992" xr:uid="{00000000-0005-0000-0000-0000A70B0000}"/>
    <cellStyle name="Normal 16 9" xfId="2993" xr:uid="{00000000-0005-0000-0000-0000A80B0000}"/>
    <cellStyle name="Normal 16 9 2" xfId="2994" xr:uid="{00000000-0005-0000-0000-0000A90B0000}"/>
    <cellStyle name="Normal 17" xfId="2995" xr:uid="{00000000-0005-0000-0000-0000AA0B0000}"/>
    <cellStyle name="Normal 17 10" xfId="2996" xr:uid="{00000000-0005-0000-0000-0000AB0B0000}"/>
    <cellStyle name="Normal 17 10 2" xfId="2997" xr:uid="{00000000-0005-0000-0000-0000AC0B0000}"/>
    <cellStyle name="Normal 17 11" xfId="2998" xr:uid="{00000000-0005-0000-0000-0000AD0B0000}"/>
    <cellStyle name="Normal 17 11 2" xfId="2999" xr:uid="{00000000-0005-0000-0000-0000AE0B0000}"/>
    <cellStyle name="Normal 17 12" xfId="3000" xr:uid="{00000000-0005-0000-0000-0000AF0B0000}"/>
    <cellStyle name="Normal 17 2" xfId="3001" xr:uid="{00000000-0005-0000-0000-0000B00B0000}"/>
    <cellStyle name="Normal 17 2 2" xfId="3002" xr:uid="{00000000-0005-0000-0000-0000B10B0000}"/>
    <cellStyle name="Normal 17 3" xfId="3003" xr:uid="{00000000-0005-0000-0000-0000B20B0000}"/>
    <cellStyle name="Normal 17 3 2" xfId="3004" xr:uid="{00000000-0005-0000-0000-0000B30B0000}"/>
    <cellStyle name="Normal 17 4" xfId="3005" xr:uid="{00000000-0005-0000-0000-0000B40B0000}"/>
    <cellStyle name="Normal 17 4 2" xfId="3006" xr:uid="{00000000-0005-0000-0000-0000B50B0000}"/>
    <cellStyle name="Normal 17 5" xfId="3007" xr:uid="{00000000-0005-0000-0000-0000B60B0000}"/>
    <cellStyle name="Normal 17 5 2" xfId="3008" xr:uid="{00000000-0005-0000-0000-0000B70B0000}"/>
    <cellStyle name="Normal 17 6" xfId="3009" xr:uid="{00000000-0005-0000-0000-0000B80B0000}"/>
    <cellStyle name="Normal 17 6 2" xfId="3010" xr:uid="{00000000-0005-0000-0000-0000B90B0000}"/>
    <cellStyle name="Normal 17 7" xfId="3011" xr:uid="{00000000-0005-0000-0000-0000BA0B0000}"/>
    <cellStyle name="Normal 17 7 2" xfId="3012" xr:uid="{00000000-0005-0000-0000-0000BB0B0000}"/>
    <cellStyle name="Normal 17 8" xfId="3013" xr:uid="{00000000-0005-0000-0000-0000BC0B0000}"/>
    <cellStyle name="Normal 17 8 2" xfId="3014" xr:uid="{00000000-0005-0000-0000-0000BD0B0000}"/>
    <cellStyle name="Normal 17 9" xfId="3015" xr:uid="{00000000-0005-0000-0000-0000BE0B0000}"/>
    <cellStyle name="Normal 17 9 2" xfId="3016" xr:uid="{00000000-0005-0000-0000-0000BF0B0000}"/>
    <cellStyle name="Normal 18" xfId="3017" xr:uid="{00000000-0005-0000-0000-0000C00B0000}"/>
    <cellStyle name="Normal 18 10" xfId="3018" xr:uid="{00000000-0005-0000-0000-0000C10B0000}"/>
    <cellStyle name="Normal 18 10 2" xfId="3019" xr:uid="{00000000-0005-0000-0000-0000C20B0000}"/>
    <cellStyle name="Normal 18 11" xfId="3020" xr:uid="{00000000-0005-0000-0000-0000C30B0000}"/>
    <cellStyle name="Normal 18 11 2" xfId="3021" xr:uid="{00000000-0005-0000-0000-0000C40B0000}"/>
    <cellStyle name="Normal 18 12" xfId="3022" xr:uid="{00000000-0005-0000-0000-0000C50B0000}"/>
    <cellStyle name="Normal 18 13" xfId="3023" xr:uid="{00000000-0005-0000-0000-0000C60B0000}"/>
    <cellStyle name="Normal 18 2" xfId="3024" xr:uid="{00000000-0005-0000-0000-0000C70B0000}"/>
    <cellStyle name="Normal 18 2 2" xfId="3025" xr:uid="{00000000-0005-0000-0000-0000C80B0000}"/>
    <cellStyle name="Normal 18 3" xfId="3026" xr:uid="{00000000-0005-0000-0000-0000C90B0000}"/>
    <cellStyle name="Normal 18 3 2" xfId="3027" xr:uid="{00000000-0005-0000-0000-0000CA0B0000}"/>
    <cellStyle name="Normal 18 4" xfId="3028" xr:uid="{00000000-0005-0000-0000-0000CB0B0000}"/>
    <cellStyle name="Normal 18 4 2" xfId="3029" xr:uid="{00000000-0005-0000-0000-0000CC0B0000}"/>
    <cellStyle name="Normal 18 5" xfId="3030" xr:uid="{00000000-0005-0000-0000-0000CD0B0000}"/>
    <cellStyle name="Normal 18 5 2" xfId="3031" xr:uid="{00000000-0005-0000-0000-0000CE0B0000}"/>
    <cellStyle name="Normal 18 6" xfId="3032" xr:uid="{00000000-0005-0000-0000-0000CF0B0000}"/>
    <cellStyle name="Normal 18 6 2" xfId="3033" xr:uid="{00000000-0005-0000-0000-0000D00B0000}"/>
    <cellStyle name="Normal 18 7" xfId="3034" xr:uid="{00000000-0005-0000-0000-0000D10B0000}"/>
    <cellStyle name="Normal 18 7 2" xfId="3035" xr:uid="{00000000-0005-0000-0000-0000D20B0000}"/>
    <cellStyle name="Normal 18 8" xfId="3036" xr:uid="{00000000-0005-0000-0000-0000D30B0000}"/>
    <cellStyle name="Normal 18 8 2" xfId="3037" xr:uid="{00000000-0005-0000-0000-0000D40B0000}"/>
    <cellStyle name="Normal 18 9" xfId="3038" xr:uid="{00000000-0005-0000-0000-0000D50B0000}"/>
    <cellStyle name="Normal 18 9 2" xfId="3039" xr:uid="{00000000-0005-0000-0000-0000D60B0000}"/>
    <cellStyle name="Normal 19" xfId="3040" xr:uid="{00000000-0005-0000-0000-0000D70B0000}"/>
    <cellStyle name="Normal 19 10" xfId="3041" xr:uid="{00000000-0005-0000-0000-0000D80B0000}"/>
    <cellStyle name="Normal 19 10 2" xfId="3042" xr:uid="{00000000-0005-0000-0000-0000D90B0000}"/>
    <cellStyle name="Normal 19 11" xfId="3043" xr:uid="{00000000-0005-0000-0000-0000DA0B0000}"/>
    <cellStyle name="Normal 19 11 2" xfId="3044" xr:uid="{00000000-0005-0000-0000-0000DB0B0000}"/>
    <cellStyle name="Normal 19 12" xfId="3045" xr:uid="{00000000-0005-0000-0000-0000DC0B0000}"/>
    <cellStyle name="Normal 19 2" xfId="3046" xr:uid="{00000000-0005-0000-0000-0000DD0B0000}"/>
    <cellStyle name="Normal 19 2 2" xfId="3047" xr:uid="{00000000-0005-0000-0000-0000DE0B0000}"/>
    <cellStyle name="Normal 19 3" xfId="3048" xr:uid="{00000000-0005-0000-0000-0000DF0B0000}"/>
    <cellStyle name="Normal 19 3 2" xfId="3049" xr:uid="{00000000-0005-0000-0000-0000E00B0000}"/>
    <cellStyle name="Normal 19 4" xfId="3050" xr:uid="{00000000-0005-0000-0000-0000E10B0000}"/>
    <cellStyle name="Normal 19 4 2" xfId="3051" xr:uid="{00000000-0005-0000-0000-0000E20B0000}"/>
    <cellStyle name="Normal 19 5" xfId="3052" xr:uid="{00000000-0005-0000-0000-0000E30B0000}"/>
    <cellStyle name="Normal 19 5 2" xfId="3053" xr:uid="{00000000-0005-0000-0000-0000E40B0000}"/>
    <cellStyle name="Normal 19 6" xfId="3054" xr:uid="{00000000-0005-0000-0000-0000E50B0000}"/>
    <cellStyle name="Normal 19 6 2" xfId="3055" xr:uid="{00000000-0005-0000-0000-0000E60B0000}"/>
    <cellStyle name="Normal 19 7" xfId="3056" xr:uid="{00000000-0005-0000-0000-0000E70B0000}"/>
    <cellStyle name="Normal 19 7 2" xfId="3057" xr:uid="{00000000-0005-0000-0000-0000E80B0000}"/>
    <cellStyle name="Normal 19 8" xfId="3058" xr:uid="{00000000-0005-0000-0000-0000E90B0000}"/>
    <cellStyle name="Normal 19 8 2" xfId="3059" xr:uid="{00000000-0005-0000-0000-0000EA0B0000}"/>
    <cellStyle name="Normal 19 9" xfId="3060" xr:uid="{00000000-0005-0000-0000-0000EB0B0000}"/>
    <cellStyle name="Normal 19 9 2" xfId="3061" xr:uid="{00000000-0005-0000-0000-0000EC0B0000}"/>
    <cellStyle name="Normal 2" xfId="1" xr:uid="{00000000-0005-0000-0000-0000ED0B0000}"/>
    <cellStyle name="Normal 2 10" xfId="3062" xr:uid="{00000000-0005-0000-0000-0000EE0B0000}"/>
    <cellStyle name="Normal 2 10 2" xfId="3063" xr:uid="{00000000-0005-0000-0000-0000EF0B0000}"/>
    <cellStyle name="Normal 2 11" xfId="3064" xr:uid="{00000000-0005-0000-0000-0000F00B0000}"/>
    <cellStyle name="Normal 2 11 2" xfId="3065" xr:uid="{00000000-0005-0000-0000-0000F10B0000}"/>
    <cellStyle name="Normal 2 11 2 2" xfId="3066" xr:uid="{00000000-0005-0000-0000-0000F20B0000}"/>
    <cellStyle name="Normal 2 11 2 2 2" xfId="3067" xr:uid="{00000000-0005-0000-0000-0000F30B0000}"/>
    <cellStyle name="Normal 2 11 2 2 2 2" xfId="3068" xr:uid="{00000000-0005-0000-0000-0000F40B0000}"/>
    <cellStyle name="Normal 2 11 2 2 3" xfId="3069" xr:uid="{00000000-0005-0000-0000-0000F50B0000}"/>
    <cellStyle name="Normal 2 11 2 3" xfId="3070" xr:uid="{00000000-0005-0000-0000-0000F60B0000}"/>
    <cellStyle name="Normal 2 11 2 3 2" xfId="3071" xr:uid="{00000000-0005-0000-0000-0000F70B0000}"/>
    <cellStyle name="Normal 2 11 3" xfId="3072" xr:uid="{00000000-0005-0000-0000-0000F80B0000}"/>
    <cellStyle name="Normal 2 11 4" xfId="3073" xr:uid="{00000000-0005-0000-0000-0000F90B0000}"/>
    <cellStyle name="Normal 2 11 4 2" xfId="3074" xr:uid="{00000000-0005-0000-0000-0000FA0B0000}"/>
    <cellStyle name="Normal 2 11 5" xfId="3075" xr:uid="{00000000-0005-0000-0000-0000FB0B0000}"/>
    <cellStyle name="Normal 2 12" xfId="3076" xr:uid="{00000000-0005-0000-0000-0000FC0B0000}"/>
    <cellStyle name="Normal 2 12 2" xfId="3077" xr:uid="{00000000-0005-0000-0000-0000FD0B0000}"/>
    <cellStyle name="Normal 2 12 2 2" xfId="3078" xr:uid="{00000000-0005-0000-0000-0000FE0B0000}"/>
    <cellStyle name="Normal 2 12 2 2 2" xfId="3079" xr:uid="{00000000-0005-0000-0000-0000FF0B0000}"/>
    <cellStyle name="Normal 2 12 2 2 2 2" xfId="3080" xr:uid="{00000000-0005-0000-0000-0000000C0000}"/>
    <cellStyle name="Normal 2 12 2 2 3" xfId="3081" xr:uid="{00000000-0005-0000-0000-0000010C0000}"/>
    <cellStyle name="Normal 2 12 2 3" xfId="3082" xr:uid="{00000000-0005-0000-0000-0000020C0000}"/>
    <cellStyle name="Normal 2 12 2 3 2" xfId="3083" xr:uid="{00000000-0005-0000-0000-0000030C0000}"/>
    <cellStyle name="Normal 2 12 3" xfId="3084" xr:uid="{00000000-0005-0000-0000-0000040C0000}"/>
    <cellStyle name="Normal 2 12 4" xfId="3085" xr:uid="{00000000-0005-0000-0000-0000050C0000}"/>
    <cellStyle name="Normal 2 12 4 2" xfId="3086" xr:uid="{00000000-0005-0000-0000-0000060C0000}"/>
    <cellStyle name="Normal 2 12 5" xfId="3087" xr:uid="{00000000-0005-0000-0000-0000070C0000}"/>
    <cellStyle name="Normal 2 13" xfId="3088" xr:uid="{00000000-0005-0000-0000-0000080C0000}"/>
    <cellStyle name="Normal 2 13 2" xfId="3089" xr:uid="{00000000-0005-0000-0000-0000090C0000}"/>
    <cellStyle name="Normal 2 13 2 2" xfId="3090" xr:uid="{00000000-0005-0000-0000-00000A0C0000}"/>
    <cellStyle name="Normal 2 13 2 2 2" xfId="3091" xr:uid="{00000000-0005-0000-0000-00000B0C0000}"/>
    <cellStyle name="Normal 2 13 2 2 2 2" xfId="3092" xr:uid="{00000000-0005-0000-0000-00000C0C0000}"/>
    <cellStyle name="Normal 2 13 2 2 3" xfId="3093" xr:uid="{00000000-0005-0000-0000-00000D0C0000}"/>
    <cellStyle name="Normal 2 13 2 3" xfId="3094" xr:uid="{00000000-0005-0000-0000-00000E0C0000}"/>
    <cellStyle name="Normal 2 13 2 3 2" xfId="3095" xr:uid="{00000000-0005-0000-0000-00000F0C0000}"/>
    <cellStyle name="Normal 2 13 3" xfId="3096" xr:uid="{00000000-0005-0000-0000-0000100C0000}"/>
    <cellStyle name="Normal 2 13 4" xfId="3097" xr:uid="{00000000-0005-0000-0000-0000110C0000}"/>
    <cellStyle name="Normal 2 13 4 2" xfId="3098" xr:uid="{00000000-0005-0000-0000-0000120C0000}"/>
    <cellStyle name="Normal 2 13 5" xfId="3099" xr:uid="{00000000-0005-0000-0000-0000130C0000}"/>
    <cellStyle name="Normal 2 14" xfId="3100" xr:uid="{00000000-0005-0000-0000-0000140C0000}"/>
    <cellStyle name="Normal 2 14 2" xfId="3101" xr:uid="{00000000-0005-0000-0000-0000150C0000}"/>
    <cellStyle name="Normal 2 14 2 2" xfId="3102" xr:uid="{00000000-0005-0000-0000-0000160C0000}"/>
    <cellStyle name="Normal 2 14 2 2 2" xfId="3103" xr:uid="{00000000-0005-0000-0000-0000170C0000}"/>
    <cellStyle name="Normal 2 14 2 2 2 2" xfId="3104" xr:uid="{00000000-0005-0000-0000-0000180C0000}"/>
    <cellStyle name="Normal 2 14 2 2 3" xfId="3105" xr:uid="{00000000-0005-0000-0000-0000190C0000}"/>
    <cellStyle name="Normal 2 14 2 3" xfId="3106" xr:uid="{00000000-0005-0000-0000-00001A0C0000}"/>
    <cellStyle name="Normal 2 14 2 3 2" xfId="3107" xr:uid="{00000000-0005-0000-0000-00001B0C0000}"/>
    <cellStyle name="Normal 2 14 3" xfId="3108" xr:uid="{00000000-0005-0000-0000-00001C0C0000}"/>
    <cellStyle name="Normal 2 14 4" xfId="3109" xr:uid="{00000000-0005-0000-0000-00001D0C0000}"/>
    <cellStyle name="Normal 2 14 4 2" xfId="3110" xr:uid="{00000000-0005-0000-0000-00001E0C0000}"/>
    <cellStyle name="Normal 2 14 5" xfId="3111" xr:uid="{00000000-0005-0000-0000-00001F0C0000}"/>
    <cellStyle name="Normal 2 15" xfId="3112" xr:uid="{00000000-0005-0000-0000-0000200C0000}"/>
    <cellStyle name="Normal 2 15 2" xfId="3113" xr:uid="{00000000-0005-0000-0000-0000210C0000}"/>
    <cellStyle name="Normal 2 15 2 2" xfId="3114" xr:uid="{00000000-0005-0000-0000-0000220C0000}"/>
    <cellStyle name="Normal 2 15 2 2 2" xfId="3115" xr:uid="{00000000-0005-0000-0000-0000230C0000}"/>
    <cellStyle name="Normal 2 15 2 3" xfId="3116" xr:uid="{00000000-0005-0000-0000-0000240C0000}"/>
    <cellStyle name="Normal 2 15 3" xfId="3117" xr:uid="{00000000-0005-0000-0000-0000250C0000}"/>
    <cellStyle name="Normal 2 15 3 2" xfId="3118" xr:uid="{00000000-0005-0000-0000-0000260C0000}"/>
    <cellStyle name="Normal 2 16" xfId="3119" xr:uid="{00000000-0005-0000-0000-0000270C0000}"/>
    <cellStyle name="Normal 2 16 2" xfId="3120" xr:uid="{00000000-0005-0000-0000-0000280C0000}"/>
    <cellStyle name="Normal 2 17" xfId="3121" xr:uid="{00000000-0005-0000-0000-0000290C0000}"/>
    <cellStyle name="Normal 2 18" xfId="3122" xr:uid="{00000000-0005-0000-0000-00002A0C0000}"/>
    <cellStyle name="Normal 2 19" xfId="3123" xr:uid="{00000000-0005-0000-0000-00002B0C0000}"/>
    <cellStyle name="Normal 2 2" xfId="13" xr:uid="{00000000-0005-0000-0000-00002C0C0000}"/>
    <cellStyle name="Normal 2 2 10" xfId="3124" xr:uid="{00000000-0005-0000-0000-00002D0C0000}"/>
    <cellStyle name="Normal 2 2 10 2" xfId="3125" xr:uid="{00000000-0005-0000-0000-00002E0C0000}"/>
    <cellStyle name="Normal 2 2 11" xfId="3126" xr:uid="{00000000-0005-0000-0000-00002F0C0000}"/>
    <cellStyle name="Normal 2 2 11 2" xfId="3127" xr:uid="{00000000-0005-0000-0000-0000300C0000}"/>
    <cellStyle name="Normal 2 2 12" xfId="3128" xr:uid="{00000000-0005-0000-0000-0000310C0000}"/>
    <cellStyle name="Normal 2 2 12 2" xfId="3129" xr:uid="{00000000-0005-0000-0000-0000320C0000}"/>
    <cellStyle name="Normal 2 2 13" xfId="3130" xr:uid="{00000000-0005-0000-0000-0000330C0000}"/>
    <cellStyle name="Normal 2 2 14" xfId="3131" xr:uid="{00000000-0005-0000-0000-0000340C0000}"/>
    <cellStyle name="Normal 2 2 15" xfId="16" xr:uid="{00000000-0005-0000-0000-0000350C0000}"/>
    <cellStyle name="Normal 2 2 16" xfId="19809" xr:uid="{00000000-0005-0000-0000-0000360C0000}"/>
    <cellStyle name="Normal 2 2 16 2" xfId="19821" xr:uid="{00000000-0005-0000-0000-0000370C0000}"/>
    <cellStyle name="Normal 2 2 17" xfId="19810" xr:uid="{00000000-0005-0000-0000-0000380C0000}"/>
    <cellStyle name="Normal 2 2 17 2" xfId="19822" xr:uid="{00000000-0005-0000-0000-0000390C0000}"/>
    <cellStyle name="Normal 2 2 2" xfId="3132" xr:uid="{00000000-0005-0000-0000-00003A0C0000}"/>
    <cellStyle name="Normal 2 2 2 2" xfId="3133" xr:uid="{00000000-0005-0000-0000-00003B0C0000}"/>
    <cellStyle name="Normal 2 2 3" xfId="3134" xr:uid="{00000000-0005-0000-0000-00003C0C0000}"/>
    <cellStyle name="Normal 2 2 3 2" xfId="3135" xr:uid="{00000000-0005-0000-0000-00003D0C0000}"/>
    <cellStyle name="Normal 2 2 3 2 2" xfId="3136" xr:uid="{00000000-0005-0000-0000-00003E0C0000}"/>
    <cellStyle name="Normal 2 2 3 2 2 2" xfId="3137" xr:uid="{00000000-0005-0000-0000-00003F0C0000}"/>
    <cellStyle name="Normal 2 2 3 2 3" xfId="3138" xr:uid="{00000000-0005-0000-0000-0000400C0000}"/>
    <cellStyle name="Normal 2 2 3 3" xfId="3139" xr:uid="{00000000-0005-0000-0000-0000410C0000}"/>
    <cellStyle name="Normal 2 2 3 3 2" xfId="3140" xr:uid="{00000000-0005-0000-0000-0000420C0000}"/>
    <cellStyle name="Normal 2 2 4" xfId="3141" xr:uid="{00000000-0005-0000-0000-0000430C0000}"/>
    <cellStyle name="Normal 2 2 4 2" xfId="3142" xr:uid="{00000000-0005-0000-0000-0000440C0000}"/>
    <cellStyle name="Normal 2 2 5" xfId="3143" xr:uid="{00000000-0005-0000-0000-0000450C0000}"/>
    <cellStyle name="Normal 2 2 5 2" xfId="3144" xr:uid="{00000000-0005-0000-0000-0000460C0000}"/>
    <cellStyle name="Normal 2 2 6" xfId="3145" xr:uid="{00000000-0005-0000-0000-0000470C0000}"/>
    <cellStyle name="Normal 2 2 6 2" xfId="3146" xr:uid="{00000000-0005-0000-0000-0000480C0000}"/>
    <cellStyle name="Normal 2 2 7" xfId="3147" xr:uid="{00000000-0005-0000-0000-0000490C0000}"/>
    <cellStyle name="Normal 2 2 7 2" xfId="3148" xr:uid="{00000000-0005-0000-0000-00004A0C0000}"/>
    <cellStyle name="Normal 2 2 8" xfId="3149" xr:uid="{00000000-0005-0000-0000-00004B0C0000}"/>
    <cellStyle name="Normal 2 2 8 2" xfId="3150" xr:uid="{00000000-0005-0000-0000-00004C0C0000}"/>
    <cellStyle name="Normal 2 2 9" xfId="3151" xr:uid="{00000000-0005-0000-0000-00004D0C0000}"/>
    <cellStyle name="Normal 2 2 9 2" xfId="3152" xr:uid="{00000000-0005-0000-0000-00004E0C0000}"/>
    <cellStyle name="Normal 2 2_Assumptions" xfId="3153" xr:uid="{00000000-0005-0000-0000-00004F0C0000}"/>
    <cellStyle name="Normal 2 20" xfId="3154" xr:uid="{00000000-0005-0000-0000-0000500C0000}"/>
    <cellStyle name="Normal 2 20 2" xfId="3155" xr:uid="{00000000-0005-0000-0000-0000510C0000}"/>
    <cellStyle name="Normal 2 20 2 2" xfId="3156" xr:uid="{00000000-0005-0000-0000-0000520C0000}"/>
    <cellStyle name="Normal 2 20 2 2 2" xfId="3157" xr:uid="{00000000-0005-0000-0000-0000530C0000}"/>
    <cellStyle name="Normal 2 20 2 2 2 2" xfId="3158" xr:uid="{00000000-0005-0000-0000-0000540C0000}"/>
    <cellStyle name="Normal 2 20 2 3" xfId="3159" xr:uid="{00000000-0005-0000-0000-0000550C0000}"/>
    <cellStyle name="Normal 2 20 3" xfId="3160" xr:uid="{00000000-0005-0000-0000-0000560C0000}"/>
    <cellStyle name="Normal 2 20 3 2" xfId="3161" xr:uid="{00000000-0005-0000-0000-0000570C0000}"/>
    <cellStyle name="Normal 2 21" xfId="3162" xr:uid="{00000000-0005-0000-0000-0000580C0000}"/>
    <cellStyle name="Normal 2 22" xfId="3163" xr:uid="{00000000-0005-0000-0000-0000590C0000}"/>
    <cellStyle name="Normal 2 23" xfId="3164" xr:uid="{00000000-0005-0000-0000-00005A0C0000}"/>
    <cellStyle name="Normal 2 24" xfId="3165" xr:uid="{00000000-0005-0000-0000-00005B0C0000}"/>
    <cellStyle name="Normal 2 25" xfId="3166" xr:uid="{00000000-0005-0000-0000-00005C0C0000}"/>
    <cellStyle name="Normal 2 26" xfId="3167" xr:uid="{00000000-0005-0000-0000-00005D0C0000}"/>
    <cellStyle name="Normal 2 27" xfId="3168" xr:uid="{00000000-0005-0000-0000-00005E0C0000}"/>
    <cellStyle name="Normal 2 3" xfId="22" xr:uid="{00000000-0005-0000-0000-00005F0C0000}"/>
    <cellStyle name="Normal 2 3 10" xfId="3169" xr:uid="{00000000-0005-0000-0000-0000600C0000}"/>
    <cellStyle name="Normal 2 3 10 2" xfId="3170" xr:uid="{00000000-0005-0000-0000-0000610C0000}"/>
    <cellStyle name="Normal 2 3 11" xfId="3171" xr:uid="{00000000-0005-0000-0000-0000620C0000}"/>
    <cellStyle name="Normal 2 3 11 2" xfId="3172" xr:uid="{00000000-0005-0000-0000-0000630C0000}"/>
    <cellStyle name="Normal 2 3 12" xfId="3173" xr:uid="{00000000-0005-0000-0000-0000640C0000}"/>
    <cellStyle name="Normal 2 3 13" xfId="3174" xr:uid="{00000000-0005-0000-0000-0000650C0000}"/>
    <cellStyle name="Normal 2 3 2" xfId="32" xr:uid="{00000000-0005-0000-0000-0000660C0000}"/>
    <cellStyle name="Normal 2 3 2 2" xfId="3175" xr:uid="{00000000-0005-0000-0000-0000670C0000}"/>
    <cellStyle name="Normal 2 3 2 2 2" xfId="3176" xr:uid="{00000000-0005-0000-0000-0000680C0000}"/>
    <cellStyle name="Normal 2 3 2 2 2 2" xfId="3177" xr:uid="{00000000-0005-0000-0000-0000690C0000}"/>
    <cellStyle name="Normal 2 3 2 2 3" xfId="3178" xr:uid="{00000000-0005-0000-0000-00006A0C0000}"/>
    <cellStyle name="Normal 2 3 2 3" xfId="3179" xr:uid="{00000000-0005-0000-0000-00006B0C0000}"/>
    <cellStyle name="Normal 2 3 2 3 2" xfId="3180" xr:uid="{00000000-0005-0000-0000-00006C0C0000}"/>
    <cellStyle name="Normal 2 3 3" xfId="3181" xr:uid="{00000000-0005-0000-0000-00006D0C0000}"/>
    <cellStyle name="Normal 2 3 3 2" xfId="3182" xr:uid="{00000000-0005-0000-0000-00006E0C0000}"/>
    <cellStyle name="Normal 2 3 4" xfId="3183" xr:uid="{00000000-0005-0000-0000-00006F0C0000}"/>
    <cellStyle name="Normal 2 3 4 2" xfId="3184" xr:uid="{00000000-0005-0000-0000-0000700C0000}"/>
    <cellStyle name="Normal 2 3 5" xfId="3185" xr:uid="{00000000-0005-0000-0000-0000710C0000}"/>
    <cellStyle name="Normal 2 3 5 2" xfId="3186" xr:uid="{00000000-0005-0000-0000-0000720C0000}"/>
    <cellStyle name="Normal 2 3 6" xfId="3187" xr:uid="{00000000-0005-0000-0000-0000730C0000}"/>
    <cellStyle name="Normal 2 3 6 2" xfId="3188" xr:uid="{00000000-0005-0000-0000-0000740C0000}"/>
    <cellStyle name="Normal 2 3 7" xfId="3189" xr:uid="{00000000-0005-0000-0000-0000750C0000}"/>
    <cellStyle name="Normal 2 3 7 2" xfId="3190" xr:uid="{00000000-0005-0000-0000-0000760C0000}"/>
    <cellStyle name="Normal 2 3 8" xfId="3191" xr:uid="{00000000-0005-0000-0000-0000770C0000}"/>
    <cellStyle name="Normal 2 3 8 2" xfId="3192" xr:uid="{00000000-0005-0000-0000-0000780C0000}"/>
    <cellStyle name="Normal 2 3 9" xfId="3193" xr:uid="{00000000-0005-0000-0000-0000790C0000}"/>
    <cellStyle name="Normal 2 3 9 2" xfId="3194" xr:uid="{00000000-0005-0000-0000-00007A0C0000}"/>
    <cellStyle name="Normal 2 4" xfId="3195" xr:uid="{00000000-0005-0000-0000-00007B0C0000}"/>
    <cellStyle name="Normal 2 4 10" xfId="3196" xr:uid="{00000000-0005-0000-0000-00007C0C0000}"/>
    <cellStyle name="Normal 2 4 10 2" xfId="3197" xr:uid="{00000000-0005-0000-0000-00007D0C0000}"/>
    <cellStyle name="Normal 2 4 11" xfId="3198" xr:uid="{00000000-0005-0000-0000-00007E0C0000}"/>
    <cellStyle name="Normal 2 4 11 2" xfId="3199" xr:uid="{00000000-0005-0000-0000-00007F0C0000}"/>
    <cellStyle name="Normal 2 4 12" xfId="3200" xr:uid="{00000000-0005-0000-0000-0000800C0000}"/>
    <cellStyle name="Normal 2 4 2" xfId="3201" xr:uid="{00000000-0005-0000-0000-0000810C0000}"/>
    <cellStyle name="Normal 2 4 2 2" xfId="3202" xr:uid="{00000000-0005-0000-0000-0000820C0000}"/>
    <cellStyle name="Normal 2 4 2 2 2" xfId="3203" xr:uid="{00000000-0005-0000-0000-0000830C0000}"/>
    <cellStyle name="Normal 2 4 2 2 2 2" xfId="3204" xr:uid="{00000000-0005-0000-0000-0000840C0000}"/>
    <cellStyle name="Normal 2 4 2 2 3" xfId="3205" xr:uid="{00000000-0005-0000-0000-0000850C0000}"/>
    <cellStyle name="Normal 2 4 2 3" xfId="3206" xr:uid="{00000000-0005-0000-0000-0000860C0000}"/>
    <cellStyle name="Normal 2 4 2 3 2" xfId="3207" xr:uid="{00000000-0005-0000-0000-0000870C0000}"/>
    <cellStyle name="Normal 2 4 3" xfId="3208" xr:uid="{00000000-0005-0000-0000-0000880C0000}"/>
    <cellStyle name="Normal 2 4 3 2" xfId="3209" xr:uid="{00000000-0005-0000-0000-0000890C0000}"/>
    <cellStyle name="Normal 2 4 4" xfId="3210" xr:uid="{00000000-0005-0000-0000-00008A0C0000}"/>
    <cellStyle name="Normal 2 4 4 2" xfId="3211" xr:uid="{00000000-0005-0000-0000-00008B0C0000}"/>
    <cellStyle name="Normal 2 4 5" xfId="3212" xr:uid="{00000000-0005-0000-0000-00008C0C0000}"/>
    <cellStyle name="Normal 2 4 5 2" xfId="3213" xr:uid="{00000000-0005-0000-0000-00008D0C0000}"/>
    <cellStyle name="Normal 2 4 6" xfId="3214" xr:uid="{00000000-0005-0000-0000-00008E0C0000}"/>
    <cellStyle name="Normal 2 4 6 2" xfId="3215" xr:uid="{00000000-0005-0000-0000-00008F0C0000}"/>
    <cellStyle name="Normal 2 4 7" xfId="3216" xr:uid="{00000000-0005-0000-0000-0000900C0000}"/>
    <cellStyle name="Normal 2 4 7 2" xfId="3217" xr:uid="{00000000-0005-0000-0000-0000910C0000}"/>
    <cellStyle name="Normal 2 4 8" xfId="3218" xr:uid="{00000000-0005-0000-0000-0000920C0000}"/>
    <cellStyle name="Normal 2 4 8 2" xfId="3219" xr:uid="{00000000-0005-0000-0000-0000930C0000}"/>
    <cellStyle name="Normal 2 4 9" xfId="3220" xr:uid="{00000000-0005-0000-0000-0000940C0000}"/>
    <cellStyle name="Normal 2 4 9 2" xfId="3221" xr:uid="{00000000-0005-0000-0000-0000950C0000}"/>
    <cellStyle name="Normal 2 5" xfId="3222" xr:uid="{00000000-0005-0000-0000-0000960C0000}"/>
    <cellStyle name="Normal 2 5 10" xfId="3223" xr:uid="{00000000-0005-0000-0000-0000970C0000}"/>
    <cellStyle name="Normal 2 5 10 2" xfId="3224" xr:uid="{00000000-0005-0000-0000-0000980C0000}"/>
    <cellStyle name="Normal 2 5 11" xfId="3225" xr:uid="{00000000-0005-0000-0000-0000990C0000}"/>
    <cellStyle name="Normal 2 5 11 2" xfId="3226" xr:uid="{00000000-0005-0000-0000-00009A0C0000}"/>
    <cellStyle name="Normal 2 5 12" xfId="3227" xr:uid="{00000000-0005-0000-0000-00009B0C0000}"/>
    <cellStyle name="Normal 2 5 2" xfId="3228" xr:uid="{00000000-0005-0000-0000-00009C0C0000}"/>
    <cellStyle name="Normal 2 5 2 2" xfId="3229" xr:uid="{00000000-0005-0000-0000-00009D0C0000}"/>
    <cellStyle name="Normal 2 5 2 2 2" xfId="3230" xr:uid="{00000000-0005-0000-0000-00009E0C0000}"/>
    <cellStyle name="Normal 2 5 2 2 2 2" xfId="3231" xr:uid="{00000000-0005-0000-0000-00009F0C0000}"/>
    <cellStyle name="Normal 2 5 2 2 3" xfId="3232" xr:uid="{00000000-0005-0000-0000-0000A00C0000}"/>
    <cellStyle name="Normal 2 5 2 3" xfId="3233" xr:uid="{00000000-0005-0000-0000-0000A10C0000}"/>
    <cellStyle name="Normal 2 5 2 3 2" xfId="3234" xr:uid="{00000000-0005-0000-0000-0000A20C0000}"/>
    <cellStyle name="Normal 2 5 3" xfId="3235" xr:uid="{00000000-0005-0000-0000-0000A30C0000}"/>
    <cellStyle name="Normal 2 5 3 2" xfId="3236" xr:uid="{00000000-0005-0000-0000-0000A40C0000}"/>
    <cellStyle name="Normal 2 5 4" xfId="3237" xr:uid="{00000000-0005-0000-0000-0000A50C0000}"/>
    <cellStyle name="Normal 2 5 4 2" xfId="3238" xr:uid="{00000000-0005-0000-0000-0000A60C0000}"/>
    <cellStyle name="Normal 2 5 5" xfId="3239" xr:uid="{00000000-0005-0000-0000-0000A70C0000}"/>
    <cellStyle name="Normal 2 5 5 2" xfId="3240" xr:uid="{00000000-0005-0000-0000-0000A80C0000}"/>
    <cellStyle name="Normal 2 5 6" xfId="3241" xr:uid="{00000000-0005-0000-0000-0000A90C0000}"/>
    <cellStyle name="Normal 2 5 6 2" xfId="3242" xr:uid="{00000000-0005-0000-0000-0000AA0C0000}"/>
    <cellStyle name="Normal 2 5 7" xfId="3243" xr:uid="{00000000-0005-0000-0000-0000AB0C0000}"/>
    <cellStyle name="Normal 2 5 7 2" xfId="3244" xr:uid="{00000000-0005-0000-0000-0000AC0C0000}"/>
    <cellStyle name="Normal 2 5 8" xfId="3245" xr:uid="{00000000-0005-0000-0000-0000AD0C0000}"/>
    <cellStyle name="Normal 2 5 8 2" xfId="3246" xr:uid="{00000000-0005-0000-0000-0000AE0C0000}"/>
    <cellStyle name="Normal 2 5 9" xfId="3247" xr:uid="{00000000-0005-0000-0000-0000AF0C0000}"/>
    <cellStyle name="Normal 2 5 9 2" xfId="3248" xr:uid="{00000000-0005-0000-0000-0000B00C0000}"/>
    <cellStyle name="Normal 2 6" xfId="3249" xr:uid="{00000000-0005-0000-0000-0000B10C0000}"/>
    <cellStyle name="Normal 2 6 2" xfId="3250" xr:uid="{00000000-0005-0000-0000-0000B20C0000}"/>
    <cellStyle name="Normal 2 6 2 2" xfId="3251" xr:uid="{00000000-0005-0000-0000-0000B30C0000}"/>
    <cellStyle name="Normal 2 6 2 2 2" xfId="3252" xr:uid="{00000000-0005-0000-0000-0000B40C0000}"/>
    <cellStyle name="Normal 2 6 2 2 2 2" xfId="3253" xr:uid="{00000000-0005-0000-0000-0000B50C0000}"/>
    <cellStyle name="Normal 2 6 2 2 3" xfId="3254" xr:uid="{00000000-0005-0000-0000-0000B60C0000}"/>
    <cellStyle name="Normal 2 6 2 3" xfId="3255" xr:uid="{00000000-0005-0000-0000-0000B70C0000}"/>
    <cellStyle name="Normal 2 6 2 3 2" xfId="3256" xr:uid="{00000000-0005-0000-0000-0000B80C0000}"/>
    <cellStyle name="Normal 2 6 3" xfId="3257" xr:uid="{00000000-0005-0000-0000-0000B90C0000}"/>
    <cellStyle name="Normal 2 6 4" xfId="3258" xr:uid="{00000000-0005-0000-0000-0000BA0C0000}"/>
    <cellStyle name="Normal 2 6 4 2" xfId="3259" xr:uid="{00000000-0005-0000-0000-0000BB0C0000}"/>
    <cellStyle name="Normal 2 6 5" xfId="3260" xr:uid="{00000000-0005-0000-0000-0000BC0C0000}"/>
    <cellStyle name="Normal 2 7" xfId="3261" xr:uid="{00000000-0005-0000-0000-0000BD0C0000}"/>
    <cellStyle name="Normal 2 7 2" xfId="3262" xr:uid="{00000000-0005-0000-0000-0000BE0C0000}"/>
    <cellStyle name="Normal 2 8" xfId="3263" xr:uid="{00000000-0005-0000-0000-0000BF0C0000}"/>
    <cellStyle name="Normal 2 8 2" xfId="3264" xr:uid="{00000000-0005-0000-0000-0000C00C0000}"/>
    <cellStyle name="Normal 2 9" xfId="3265" xr:uid="{00000000-0005-0000-0000-0000C10C0000}"/>
    <cellStyle name="Normal 2 9 2" xfId="3266" xr:uid="{00000000-0005-0000-0000-0000C20C0000}"/>
    <cellStyle name="Normal 2_$303 51st Street - Analysis$" xfId="3267" xr:uid="{00000000-0005-0000-0000-0000C30C0000}"/>
    <cellStyle name="Normal 20" xfId="3268" xr:uid="{00000000-0005-0000-0000-0000C40C0000}"/>
    <cellStyle name="Normal 20 10" xfId="3269" xr:uid="{00000000-0005-0000-0000-0000C50C0000}"/>
    <cellStyle name="Normal 20 10 2" xfId="3270" xr:uid="{00000000-0005-0000-0000-0000C60C0000}"/>
    <cellStyle name="Normal 20 11" xfId="3271" xr:uid="{00000000-0005-0000-0000-0000C70C0000}"/>
    <cellStyle name="Normal 20 11 2" xfId="3272" xr:uid="{00000000-0005-0000-0000-0000C80C0000}"/>
    <cellStyle name="Normal 20 12" xfId="3273" xr:uid="{00000000-0005-0000-0000-0000C90C0000}"/>
    <cellStyle name="Normal 20 2" xfId="3274" xr:uid="{00000000-0005-0000-0000-0000CA0C0000}"/>
    <cellStyle name="Normal 20 2 2" xfId="3275" xr:uid="{00000000-0005-0000-0000-0000CB0C0000}"/>
    <cellStyle name="Normal 20 3" xfId="3276" xr:uid="{00000000-0005-0000-0000-0000CC0C0000}"/>
    <cellStyle name="Normal 20 3 2" xfId="3277" xr:uid="{00000000-0005-0000-0000-0000CD0C0000}"/>
    <cellStyle name="Normal 20 4" xfId="3278" xr:uid="{00000000-0005-0000-0000-0000CE0C0000}"/>
    <cellStyle name="Normal 20 4 2" xfId="3279" xr:uid="{00000000-0005-0000-0000-0000CF0C0000}"/>
    <cellStyle name="Normal 20 5" xfId="3280" xr:uid="{00000000-0005-0000-0000-0000D00C0000}"/>
    <cellStyle name="Normal 20 5 2" xfId="3281" xr:uid="{00000000-0005-0000-0000-0000D10C0000}"/>
    <cellStyle name="Normal 20 6" xfId="3282" xr:uid="{00000000-0005-0000-0000-0000D20C0000}"/>
    <cellStyle name="Normal 20 6 2" xfId="3283" xr:uid="{00000000-0005-0000-0000-0000D30C0000}"/>
    <cellStyle name="Normal 20 7" xfId="3284" xr:uid="{00000000-0005-0000-0000-0000D40C0000}"/>
    <cellStyle name="Normal 20 7 2" xfId="3285" xr:uid="{00000000-0005-0000-0000-0000D50C0000}"/>
    <cellStyle name="Normal 20 8" xfId="3286" xr:uid="{00000000-0005-0000-0000-0000D60C0000}"/>
    <cellStyle name="Normal 20 8 2" xfId="3287" xr:uid="{00000000-0005-0000-0000-0000D70C0000}"/>
    <cellStyle name="Normal 20 9" xfId="3288" xr:uid="{00000000-0005-0000-0000-0000D80C0000}"/>
    <cellStyle name="Normal 20 9 2" xfId="3289" xr:uid="{00000000-0005-0000-0000-0000D90C0000}"/>
    <cellStyle name="Normal 21" xfId="3290" xr:uid="{00000000-0005-0000-0000-0000DA0C0000}"/>
    <cellStyle name="Normal 21 10" xfId="3291" xr:uid="{00000000-0005-0000-0000-0000DB0C0000}"/>
    <cellStyle name="Normal 21 10 2" xfId="3292" xr:uid="{00000000-0005-0000-0000-0000DC0C0000}"/>
    <cellStyle name="Normal 21 11" xfId="3293" xr:uid="{00000000-0005-0000-0000-0000DD0C0000}"/>
    <cellStyle name="Normal 21 11 2" xfId="3294" xr:uid="{00000000-0005-0000-0000-0000DE0C0000}"/>
    <cellStyle name="Normal 21 12" xfId="3295" xr:uid="{00000000-0005-0000-0000-0000DF0C0000}"/>
    <cellStyle name="Normal 21 2" xfId="3296" xr:uid="{00000000-0005-0000-0000-0000E00C0000}"/>
    <cellStyle name="Normal 21 2 2" xfId="3297" xr:uid="{00000000-0005-0000-0000-0000E10C0000}"/>
    <cellStyle name="Normal 21 3" xfId="3298" xr:uid="{00000000-0005-0000-0000-0000E20C0000}"/>
    <cellStyle name="Normal 21 3 2" xfId="3299" xr:uid="{00000000-0005-0000-0000-0000E30C0000}"/>
    <cellStyle name="Normal 21 4" xfId="3300" xr:uid="{00000000-0005-0000-0000-0000E40C0000}"/>
    <cellStyle name="Normal 21 4 2" xfId="3301" xr:uid="{00000000-0005-0000-0000-0000E50C0000}"/>
    <cellStyle name="Normal 21 5" xfId="3302" xr:uid="{00000000-0005-0000-0000-0000E60C0000}"/>
    <cellStyle name="Normal 21 5 2" xfId="3303" xr:uid="{00000000-0005-0000-0000-0000E70C0000}"/>
    <cellStyle name="Normal 21 6" xfId="3304" xr:uid="{00000000-0005-0000-0000-0000E80C0000}"/>
    <cellStyle name="Normal 21 6 2" xfId="3305" xr:uid="{00000000-0005-0000-0000-0000E90C0000}"/>
    <cellStyle name="Normal 21 7" xfId="3306" xr:uid="{00000000-0005-0000-0000-0000EA0C0000}"/>
    <cellStyle name="Normal 21 7 2" xfId="3307" xr:uid="{00000000-0005-0000-0000-0000EB0C0000}"/>
    <cellStyle name="Normal 21 8" xfId="3308" xr:uid="{00000000-0005-0000-0000-0000EC0C0000}"/>
    <cellStyle name="Normal 21 8 2" xfId="3309" xr:uid="{00000000-0005-0000-0000-0000ED0C0000}"/>
    <cellStyle name="Normal 21 9" xfId="3310" xr:uid="{00000000-0005-0000-0000-0000EE0C0000}"/>
    <cellStyle name="Normal 21 9 2" xfId="3311" xr:uid="{00000000-0005-0000-0000-0000EF0C0000}"/>
    <cellStyle name="Normal 22" xfId="3312" xr:uid="{00000000-0005-0000-0000-0000F00C0000}"/>
    <cellStyle name="Normal 22 10" xfId="3313" xr:uid="{00000000-0005-0000-0000-0000F10C0000}"/>
    <cellStyle name="Normal 22 10 2" xfId="3314" xr:uid="{00000000-0005-0000-0000-0000F20C0000}"/>
    <cellStyle name="Normal 22 11" xfId="3315" xr:uid="{00000000-0005-0000-0000-0000F30C0000}"/>
    <cellStyle name="Normal 22 11 2" xfId="3316" xr:uid="{00000000-0005-0000-0000-0000F40C0000}"/>
    <cellStyle name="Normal 22 12" xfId="3317" xr:uid="{00000000-0005-0000-0000-0000F50C0000}"/>
    <cellStyle name="Normal 22 12 2" xfId="3318" xr:uid="{00000000-0005-0000-0000-0000F60C0000}"/>
    <cellStyle name="Normal 22 13" xfId="3319" xr:uid="{00000000-0005-0000-0000-0000F70C0000}"/>
    <cellStyle name="Normal 22 2" xfId="3320" xr:uid="{00000000-0005-0000-0000-0000F80C0000}"/>
    <cellStyle name="Normal 22 2 10" xfId="3321" xr:uid="{00000000-0005-0000-0000-0000F90C0000}"/>
    <cellStyle name="Normal 22 2 10 2" xfId="3322" xr:uid="{00000000-0005-0000-0000-0000FA0C0000}"/>
    <cellStyle name="Normal 22 2 11" xfId="3323" xr:uid="{00000000-0005-0000-0000-0000FB0C0000}"/>
    <cellStyle name="Normal 22 2 11 2" xfId="3324" xr:uid="{00000000-0005-0000-0000-0000FC0C0000}"/>
    <cellStyle name="Normal 22 2 12" xfId="3325" xr:uid="{00000000-0005-0000-0000-0000FD0C0000}"/>
    <cellStyle name="Normal 22 2 2" xfId="3326" xr:uid="{00000000-0005-0000-0000-0000FE0C0000}"/>
    <cellStyle name="Normal 22 2 2 2" xfId="3327" xr:uid="{00000000-0005-0000-0000-0000FF0C0000}"/>
    <cellStyle name="Normal 22 2 3" xfId="3328" xr:uid="{00000000-0005-0000-0000-0000000D0000}"/>
    <cellStyle name="Normal 22 2 3 2" xfId="3329" xr:uid="{00000000-0005-0000-0000-0000010D0000}"/>
    <cellStyle name="Normal 22 2 4" xfId="3330" xr:uid="{00000000-0005-0000-0000-0000020D0000}"/>
    <cellStyle name="Normal 22 2 4 2" xfId="3331" xr:uid="{00000000-0005-0000-0000-0000030D0000}"/>
    <cellStyle name="Normal 22 2 5" xfId="3332" xr:uid="{00000000-0005-0000-0000-0000040D0000}"/>
    <cellStyle name="Normal 22 2 5 2" xfId="3333" xr:uid="{00000000-0005-0000-0000-0000050D0000}"/>
    <cellStyle name="Normal 22 2 6" xfId="3334" xr:uid="{00000000-0005-0000-0000-0000060D0000}"/>
    <cellStyle name="Normal 22 2 6 2" xfId="3335" xr:uid="{00000000-0005-0000-0000-0000070D0000}"/>
    <cellStyle name="Normal 22 2 7" xfId="3336" xr:uid="{00000000-0005-0000-0000-0000080D0000}"/>
    <cellStyle name="Normal 22 2 7 2" xfId="3337" xr:uid="{00000000-0005-0000-0000-0000090D0000}"/>
    <cellStyle name="Normal 22 2 8" xfId="3338" xr:uid="{00000000-0005-0000-0000-00000A0D0000}"/>
    <cellStyle name="Normal 22 2 8 2" xfId="3339" xr:uid="{00000000-0005-0000-0000-00000B0D0000}"/>
    <cellStyle name="Normal 22 2 9" xfId="3340" xr:uid="{00000000-0005-0000-0000-00000C0D0000}"/>
    <cellStyle name="Normal 22 2 9 2" xfId="3341" xr:uid="{00000000-0005-0000-0000-00000D0D0000}"/>
    <cellStyle name="Normal 22 3" xfId="3342" xr:uid="{00000000-0005-0000-0000-00000E0D0000}"/>
    <cellStyle name="Normal 22 3 2" xfId="3343" xr:uid="{00000000-0005-0000-0000-00000F0D0000}"/>
    <cellStyle name="Normal 22 4" xfId="3344" xr:uid="{00000000-0005-0000-0000-0000100D0000}"/>
    <cellStyle name="Normal 22 4 2" xfId="3345" xr:uid="{00000000-0005-0000-0000-0000110D0000}"/>
    <cellStyle name="Normal 22 5" xfId="3346" xr:uid="{00000000-0005-0000-0000-0000120D0000}"/>
    <cellStyle name="Normal 22 5 2" xfId="3347" xr:uid="{00000000-0005-0000-0000-0000130D0000}"/>
    <cellStyle name="Normal 22 6" xfId="3348" xr:uid="{00000000-0005-0000-0000-0000140D0000}"/>
    <cellStyle name="Normal 22 6 2" xfId="3349" xr:uid="{00000000-0005-0000-0000-0000150D0000}"/>
    <cellStyle name="Normal 22 7" xfId="3350" xr:uid="{00000000-0005-0000-0000-0000160D0000}"/>
    <cellStyle name="Normal 22 7 2" xfId="3351" xr:uid="{00000000-0005-0000-0000-0000170D0000}"/>
    <cellStyle name="Normal 22 8" xfId="3352" xr:uid="{00000000-0005-0000-0000-0000180D0000}"/>
    <cellStyle name="Normal 22 8 2" xfId="3353" xr:uid="{00000000-0005-0000-0000-0000190D0000}"/>
    <cellStyle name="Normal 22 9" xfId="3354" xr:uid="{00000000-0005-0000-0000-00001A0D0000}"/>
    <cellStyle name="Normal 22 9 2" xfId="3355" xr:uid="{00000000-0005-0000-0000-00001B0D0000}"/>
    <cellStyle name="Normal 22_Cash Flow Forecast - 30 month period beginning July 1 2009v18 For Presentation" xfId="3356" xr:uid="{00000000-0005-0000-0000-00001C0D0000}"/>
    <cellStyle name="Normal 23" xfId="3357" xr:uid="{00000000-0005-0000-0000-00001D0D0000}"/>
    <cellStyle name="Normal 23 10" xfId="3358" xr:uid="{00000000-0005-0000-0000-00001E0D0000}"/>
    <cellStyle name="Normal 23 10 2" xfId="3359" xr:uid="{00000000-0005-0000-0000-00001F0D0000}"/>
    <cellStyle name="Normal 23 11" xfId="3360" xr:uid="{00000000-0005-0000-0000-0000200D0000}"/>
    <cellStyle name="Normal 23 11 2" xfId="3361" xr:uid="{00000000-0005-0000-0000-0000210D0000}"/>
    <cellStyle name="Normal 23 12" xfId="3362" xr:uid="{00000000-0005-0000-0000-0000220D0000}"/>
    <cellStyle name="Normal 23 2" xfId="3363" xr:uid="{00000000-0005-0000-0000-0000230D0000}"/>
    <cellStyle name="Normal 23 2 2" xfId="3364" xr:uid="{00000000-0005-0000-0000-0000240D0000}"/>
    <cellStyle name="Normal 23 3" xfId="3365" xr:uid="{00000000-0005-0000-0000-0000250D0000}"/>
    <cellStyle name="Normal 23 3 2" xfId="3366" xr:uid="{00000000-0005-0000-0000-0000260D0000}"/>
    <cellStyle name="Normal 23 4" xfId="3367" xr:uid="{00000000-0005-0000-0000-0000270D0000}"/>
    <cellStyle name="Normal 23 4 2" xfId="3368" xr:uid="{00000000-0005-0000-0000-0000280D0000}"/>
    <cellStyle name="Normal 23 5" xfId="3369" xr:uid="{00000000-0005-0000-0000-0000290D0000}"/>
    <cellStyle name="Normal 23 5 2" xfId="3370" xr:uid="{00000000-0005-0000-0000-00002A0D0000}"/>
    <cellStyle name="Normal 23 6" xfId="3371" xr:uid="{00000000-0005-0000-0000-00002B0D0000}"/>
    <cellStyle name="Normal 23 6 2" xfId="3372" xr:uid="{00000000-0005-0000-0000-00002C0D0000}"/>
    <cellStyle name="Normal 23 7" xfId="3373" xr:uid="{00000000-0005-0000-0000-00002D0D0000}"/>
    <cellStyle name="Normal 23 7 2" xfId="3374" xr:uid="{00000000-0005-0000-0000-00002E0D0000}"/>
    <cellStyle name="Normal 23 8" xfId="3375" xr:uid="{00000000-0005-0000-0000-00002F0D0000}"/>
    <cellStyle name="Normal 23 8 2" xfId="3376" xr:uid="{00000000-0005-0000-0000-0000300D0000}"/>
    <cellStyle name="Normal 23 9" xfId="3377" xr:uid="{00000000-0005-0000-0000-0000310D0000}"/>
    <cellStyle name="Normal 23 9 2" xfId="3378" xr:uid="{00000000-0005-0000-0000-0000320D0000}"/>
    <cellStyle name="Normal 24" xfId="3379" xr:uid="{00000000-0005-0000-0000-0000330D0000}"/>
    <cellStyle name="Normal 24 10" xfId="3380" xr:uid="{00000000-0005-0000-0000-0000340D0000}"/>
    <cellStyle name="Normal 24 10 2" xfId="3381" xr:uid="{00000000-0005-0000-0000-0000350D0000}"/>
    <cellStyle name="Normal 24 11" xfId="3382" xr:uid="{00000000-0005-0000-0000-0000360D0000}"/>
    <cellStyle name="Normal 24 11 2" xfId="3383" xr:uid="{00000000-0005-0000-0000-0000370D0000}"/>
    <cellStyle name="Normal 24 12" xfId="3384" xr:uid="{00000000-0005-0000-0000-0000380D0000}"/>
    <cellStyle name="Normal 24 2" xfId="3385" xr:uid="{00000000-0005-0000-0000-0000390D0000}"/>
    <cellStyle name="Normal 24 2 2" xfId="3386" xr:uid="{00000000-0005-0000-0000-00003A0D0000}"/>
    <cellStyle name="Normal 24 3" xfId="3387" xr:uid="{00000000-0005-0000-0000-00003B0D0000}"/>
    <cellStyle name="Normal 24 3 2" xfId="3388" xr:uid="{00000000-0005-0000-0000-00003C0D0000}"/>
    <cellStyle name="Normal 24 4" xfId="3389" xr:uid="{00000000-0005-0000-0000-00003D0D0000}"/>
    <cellStyle name="Normal 24 4 2" xfId="3390" xr:uid="{00000000-0005-0000-0000-00003E0D0000}"/>
    <cellStyle name="Normal 24 5" xfId="3391" xr:uid="{00000000-0005-0000-0000-00003F0D0000}"/>
    <cellStyle name="Normal 24 5 2" xfId="3392" xr:uid="{00000000-0005-0000-0000-0000400D0000}"/>
    <cellStyle name="Normal 24 6" xfId="3393" xr:uid="{00000000-0005-0000-0000-0000410D0000}"/>
    <cellStyle name="Normal 24 6 2" xfId="3394" xr:uid="{00000000-0005-0000-0000-0000420D0000}"/>
    <cellStyle name="Normal 24 7" xfId="3395" xr:uid="{00000000-0005-0000-0000-0000430D0000}"/>
    <cellStyle name="Normal 24 7 2" xfId="3396" xr:uid="{00000000-0005-0000-0000-0000440D0000}"/>
    <cellStyle name="Normal 24 8" xfId="3397" xr:uid="{00000000-0005-0000-0000-0000450D0000}"/>
    <cellStyle name="Normal 24 8 2" xfId="3398" xr:uid="{00000000-0005-0000-0000-0000460D0000}"/>
    <cellStyle name="Normal 24 9" xfId="3399" xr:uid="{00000000-0005-0000-0000-0000470D0000}"/>
    <cellStyle name="Normal 24 9 2" xfId="3400" xr:uid="{00000000-0005-0000-0000-0000480D0000}"/>
    <cellStyle name="Normal 25" xfId="3401" xr:uid="{00000000-0005-0000-0000-0000490D0000}"/>
    <cellStyle name="Normal 25 10" xfId="3402" xr:uid="{00000000-0005-0000-0000-00004A0D0000}"/>
    <cellStyle name="Normal 25 10 2" xfId="3403" xr:uid="{00000000-0005-0000-0000-00004B0D0000}"/>
    <cellStyle name="Normal 25 11" xfId="3404" xr:uid="{00000000-0005-0000-0000-00004C0D0000}"/>
    <cellStyle name="Normal 25 11 2" xfId="3405" xr:uid="{00000000-0005-0000-0000-00004D0D0000}"/>
    <cellStyle name="Normal 25 12" xfId="3406" xr:uid="{00000000-0005-0000-0000-00004E0D0000}"/>
    <cellStyle name="Normal 25 2" xfId="3407" xr:uid="{00000000-0005-0000-0000-00004F0D0000}"/>
    <cellStyle name="Normal 25 2 2" xfId="3408" xr:uid="{00000000-0005-0000-0000-0000500D0000}"/>
    <cellStyle name="Normal 25 3" xfId="3409" xr:uid="{00000000-0005-0000-0000-0000510D0000}"/>
    <cellStyle name="Normal 25 3 2" xfId="3410" xr:uid="{00000000-0005-0000-0000-0000520D0000}"/>
    <cellStyle name="Normal 25 4" xfId="3411" xr:uid="{00000000-0005-0000-0000-0000530D0000}"/>
    <cellStyle name="Normal 25 4 2" xfId="3412" xr:uid="{00000000-0005-0000-0000-0000540D0000}"/>
    <cellStyle name="Normal 25 5" xfId="3413" xr:uid="{00000000-0005-0000-0000-0000550D0000}"/>
    <cellStyle name="Normal 25 5 2" xfId="3414" xr:uid="{00000000-0005-0000-0000-0000560D0000}"/>
    <cellStyle name="Normal 25 6" xfId="3415" xr:uid="{00000000-0005-0000-0000-0000570D0000}"/>
    <cellStyle name="Normal 25 6 2" xfId="3416" xr:uid="{00000000-0005-0000-0000-0000580D0000}"/>
    <cellStyle name="Normal 25 7" xfId="3417" xr:uid="{00000000-0005-0000-0000-0000590D0000}"/>
    <cellStyle name="Normal 25 7 2" xfId="3418" xr:uid="{00000000-0005-0000-0000-00005A0D0000}"/>
    <cellStyle name="Normal 25 8" xfId="3419" xr:uid="{00000000-0005-0000-0000-00005B0D0000}"/>
    <cellStyle name="Normal 25 8 2" xfId="3420" xr:uid="{00000000-0005-0000-0000-00005C0D0000}"/>
    <cellStyle name="Normal 25 9" xfId="3421" xr:uid="{00000000-0005-0000-0000-00005D0D0000}"/>
    <cellStyle name="Normal 25 9 2" xfId="3422" xr:uid="{00000000-0005-0000-0000-00005E0D0000}"/>
    <cellStyle name="Normal 26" xfId="3423" xr:uid="{00000000-0005-0000-0000-00005F0D0000}"/>
    <cellStyle name="Normal 26 10" xfId="3424" xr:uid="{00000000-0005-0000-0000-0000600D0000}"/>
    <cellStyle name="Normal 26 10 2" xfId="3425" xr:uid="{00000000-0005-0000-0000-0000610D0000}"/>
    <cellStyle name="Normal 26 11" xfId="3426" xr:uid="{00000000-0005-0000-0000-0000620D0000}"/>
    <cellStyle name="Normal 26 11 2" xfId="3427" xr:uid="{00000000-0005-0000-0000-0000630D0000}"/>
    <cellStyle name="Normal 26 12" xfId="3428" xr:uid="{00000000-0005-0000-0000-0000640D0000}"/>
    <cellStyle name="Normal 26 2" xfId="3429" xr:uid="{00000000-0005-0000-0000-0000650D0000}"/>
    <cellStyle name="Normal 26 2 2" xfId="3430" xr:uid="{00000000-0005-0000-0000-0000660D0000}"/>
    <cellStyle name="Normal 26 3" xfId="3431" xr:uid="{00000000-0005-0000-0000-0000670D0000}"/>
    <cellStyle name="Normal 26 3 2" xfId="3432" xr:uid="{00000000-0005-0000-0000-0000680D0000}"/>
    <cellStyle name="Normal 26 4" xfId="3433" xr:uid="{00000000-0005-0000-0000-0000690D0000}"/>
    <cellStyle name="Normal 26 4 2" xfId="3434" xr:uid="{00000000-0005-0000-0000-00006A0D0000}"/>
    <cellStyle name="Normal 26 5" xfId="3435" xr:uid="{00000000-0005-0000-0000-00006B0D0000}"/>
    <cellStyle name="Normal 26 5 2" xfId="3436" xr:uid="{00000000-0005-0000-0000-00006C0D0000}"/>
    <cellStyle name="Normal 26 6" xfId="3437" xr:uid="{00000000-0005-0000-0000-00006D0D0000}"/>
    <cellStyle name="Normal 26 6 2" xfId="3438" xr:uid="{00000000-0005-0000-0000-00006E0D0000}"/>
    <cellStyle name="Normal 26 7" xfId="3439" xr:uid="{00000000-0005-0000-0000-00006F0D0000}"/>
    <cellStyle name="Normal 26 7 2" xfId="3440" xr:uid="{00000000-0005-0000-0000-0000700D0000}"/>
    <cellStyle name="Normal 26 8" xfId="3441" xr:uid="{00000000-0005-0000-0000-0000710D0000}"/>
    <cellStyle name="Normal 26 8 2" xfId="3442" xr:uid="{00000000-0005-0000-0000-0000720D0000}"/>
    <cellStyle name="Normal 26 9" xfId="3443" xr:uid="{00000000-0005-0000-0000-0000730D0000}"/>
    <cellStyle name="Normal 26 9 2" xfId="3444" xr:uid="{00000000-0005-0000-0000-0000740D0000}"/>
    <cellStyle name="Normal 27" xfId="3445" xr:uid="{00000000-0005-0000-0000-0000750D0000}"/>
    <cellStyle name="Normal 27 10" xfId="3446" xr:uid="{00000000-0005-0000-0000-0000760D0000}"/>
    <cellStyle name="Normal 27 10 2" xfId="3447" xr:uid="{00000000-0005-0000-0000-0000770D0000}"/>
    <cellStyle name="Normal 27 11" xfId="3448" xr:uid="{00000000-0005-0000-0000-0000780D0000}"/>
    <cellStyle name="Normal 27 11 2" xfId="3449" xr:uid="{00000000-0005-0000-0000-0000790D0000}"/>
    <cellStyle name="Normal 27 12" xfId="3450" xr:uid="{00000000-0005-0000-0000-00007A0D0000}"/>
    <cellStyle name="Normal 27 2" xfId="3451" xr:uid="{00000000-0005-0000-0000-00007B0D0000}"/>
    <cellStyle name="Normal 27 2 2" xfId="3452" xr:uid="{00000000-0005-0000-0000-00007C0D0000}"/>
    <cellStyle name="Normal 27 3" xfId="3453" xr:uid="{00000000-0005-0000-0000-00007D0D0000}"/>
    <cellStyle name="Normal 27 3 2" xfId="3454" xr:uid="{00000000-0005-0000-0000-00007E0D0000}"/>
    <cellStyle name="Normal 27 4" xfId="3455" xr:uid="{00000000-0005-0000-0000-00007F0D0000}"/>
    <cellStyle name="Normal 27 4 2" xfId="3456" xr:uid="{00000000-0005-0000-0000-0000800D0000}"/>
    <cellStyle name="Normal 27 5" xfId="3457" xr:uid="{00000000-0005-0000-0000-0000810D0000}"/>
    <cellStyle name="Normal 27 5 2" xfId="3458" xr:uid="{00000000-0005-0000-0000-0000820D0000}"/>
    <cellStyle name="Normal 27 6" xfId="3459" xr:uid="{00000000-0005-0000-0000-0000830D0000}"/>
    <cellStyle name="Normal 27 6 2" xfId="3460" xr:uid="{00000000-0005-0000-0000-0000840D0000}"/>
    <cellStyle name="Normal 27 7" xfId="3461" xr:uid="{00000000-0005-0000-0000-0000850D0000}"/>
    <cellStyle name="Normal 27 7 2" xfId="3462" xr:uid="{00000000-0005-0000-0000-0000860D0000}"/>
    <cellStyle name="Normal 27 8" xfId="3463" xr:uid="{00000000-0005-0000-0000-0000870D0000}"/>
    <cellStyle name="Normal 27 8 2" xfId="3464" xr:uid="{00000000-0005-0000-0000-0000880D0000}"/>
    <cellStyle name="Normal 27 9" xfId="3465" xr:uid="{00000000-0005-0000-0000-0000890D0000}"/>
    <cellStyle name="Normal 27 9 2" xfId="3466" xr:uid="{00000000-0005-0000-0000-00008A0D0000}"/>
    <cellStyle name="Normal 28" xfId="3467" xr:uid="{00000000-0005-0000-0000-00008B0D0000}"/>
    <cellStyle name="Normal 28 10" xfId="3468" xr:uid="{00000000-0005-0000-0000-00008C0D0000}"/>
    <cellStyle name="Normal 28 10 2" xfId="3469" xr:uid="{00000000-0005-0000-0000-00008D0D0000}"/>
    <cellStyle name="Normal 28 11" xfId="3470" xr:uid="{00000000-0005-0000-0000-00008E0D0000}"/>
    <cellStyle name="Normal 28 11 2" xfId="3471" xr:uid="{00000000-0005-0000-0000-00008F0D0000}"/>
    <cellStyle name="Normal 28 12" xfId="3472" xr:uid="{00000000-0005-0000-0000-0000900D0000}"/>
    <cellStyle name="Normal 28 2" xfId="3473" xr:uid="{00000000-0005-0000-0000-0000910D0000}"/>
    <cellStyle name="Normal 28 2 2" xfId="3474" xr:uid="{00000000-0005-0000-0000-0000920D0000}"/>
    <cellStyle name="Normal 28 3" xfId="3475" xr:uid="{00000000-0005-0000-0000-0000930D0000}"/>
    <cellStyle name="Normal 28 3 2" xfId="3476" xr:uid="{00000000-0005-0000-0000-0000940D0000}"/>
    <cellStyle name="Normal 28 4" xfId="3477" xr:uid="{00000000-0005-0000-0000-0000950D0000}"/>
    <cellStyle name="Normal 28 4 2" xfId="3478" xr:uid="{00000000-0005-0000-0000-0000960D0000}"/>
    <cellStyle name="Normal 28 5" xfId="3479" xr:uid="{00000000-0005-0000-0000-0000970D0000}"/>
    <cellStyle name="Normal 28 5 2" xfId="3480" xr:uid="{00000000-0005-0000-0000-0000980D0000}"/>
    <cellStyle name="Normal 28 6" xfId="3481" xr:uid="{00000000-0005-0000-0000-0000990D0000}"/>
    <cellStyle name="Normal 28 6 2" xfId="3482" xr:uid="{00000000-0005-0000-0000-00009A0D0000}"/>
    <cellStyle name="Normal 28 7" xfId="3483" xr:uid="{00000000-0005-0000-0000-00009B0D0000}"/>
    <cellStyle name="Normal 28 7 2" xfId="3484" xr:uid="{00000000-0005-0000-0000-00009C0D0000}"/>
    <cellStyle name="Normal 28 8" xfId="3485" xr:uid="{00000000-0005-0000-0000-00009D0D0000}"/>
    <cellStyle name="Normal 28 8 2" xfId="3486" xr:uid="{00000000-0005-0000-0000-00009E0D0000}"/>
    <cellStyle name="Normal 28 9" xfId="3487" xr:uid="{00000000-0005-0000-0000-00009F0D0000}"/>
    <cellStyle name="Normal 28 9 2" xfId="3488" xr:uid="{00000000-0005-0000-0000-0000A00D0000}"/>
    <cellStyle name="Normal 29" xfId="3489" xr:uid="{00000000-0005-0000-0000-0000A10D0000}"/>
    <cellStyle name="Normal 29 10" xfId="3490" xr:uid="{00000000-0005-0000-0000-0000A20D0000}"/>
    <cellStyle name="Normal 29 10 2" xfId="3491" xr:uid="{00000000-0005-0000-0000-0000A30D0000}"/>
    <cellStyle name="Normal 29 11" xfId="3492" xr:uid="{00000000-0005-0000-0000-0000A40D0000}"/>
    <cellStyle name="Normal 29 11 2" xfId="3493" xr:uid="{00000000-0005-0000-0000-0000A50D0000}"/>
    <cellStyle name="Normal 29 12" xfId="3494" xr:uid="{00000000-0005-0000-0000-0000A60D0000}"/>
    <cellStyle name="Normal 29 2" xfId="3495" xr:uid="{00000000-0005-0000-0000-0000A70D0000}"/>
    <cellStyle name="Normal 29 2 2" xfId="3496" xr:uid="{00000000-0005-0000-0000-0000A80D0000}"/>
    <cellStyle name="Normal 29 3" xfId="3497" xr:uid="{00000000-0005-0000-0000-0000A90D0000}"/>
    <cellStyle name="Normal 29 3 2" xfId="3498" xr:uid="{00000000-0005-0000-0000-0000AA0D0000}"/>
    <cellStyle name="Normal 29 4" xfId="3499" xr:uid="{00000000-0005-0000-0000-0000AB0D0000}"/>
    <cellStyle name="Normal 29 4 2" xfId="3500" xr:uid="{00000000-0005-0000-0000-0000AC0D0000}"/>
    <cellStyle name="Normal 29 5" xfId="3501" xr:uid="{00000000-0005-0000-0000-0000AD0D0000}"/>
    <cellStyle name="Normal 29 5 2" xfId="3502" xr:uid="{00000000-0005-0000-0000-0000AE0D0000}"/>
    <cellStyle name="Normal 29 6" xfId="3503" xr:uid="{00000000-0005-0000-0000-0000AF0D0000}"/>
    <cellStyle name="Normal 29 6 2" xfId="3504" xr:uid="{00000000-0005-0000-0000-0000B00D0000}"/>
    <cellStyle name="Normal 29 7" xfId="3505" xr:uid="{00000000-0005-0000-0000-0000B10D0000}"/>
    <cellStyle name="Normal 29 7 2" xfId="3506" xr:uid="{00000000-0005-0000-0000-0000B20D0000}"/>
    <cellStyle name="Normal 29 8" xfId="3507" xr:uid="{00000000-0005-0000-0000-0000B30D0000}"/>
    <cellStyle name="Normal 29 8 2" xfId="3508" xr:uid="{00000000-0005-0000-0000-0000B40D0000}"/>
    <cellStyle name="Normal 29 9" xfId="3509" xr:uid="{00000000-0005-0000-0000-0000B50D0000}"/>
    <cellStyle name="Normal 29 9 2" xfId="3510" xr:uid="{00000000-0005-0000-0000-0000B60D0000}"/>
    <cellStyle name="Normal 3" xfId="17" xr:uid="{00000000-0005-0000-0000-0000B70D0000}"/>
    <cellStyle name="Normal 3 10" xfId="3511" xr:uid="{00000000-0005-0000-0000-0000B80D0000}"/>
    <cellStyle name="Normal 3 10 2" xfId="3512" xr:uid="{00000000-0005-0000-0000-0000B90D0000}"/>
    <cellStyle name="Normal 3 11" xfId="3513" xr:uid="{00000000-0005-0000-0000-0000BA0D0000}"/>
    <cellStyle name="Normal 3 11 2" xfId="3514" xr:uid="{00000000-0005-0000-0000-0000BB0D0000}"/>
    <cellStyle name="Normal 3 11 2 2" xfId="3515" xr:uid="{00000000-0005-0000-0000-0000BC0D0000}"/>
    <cellStyle name="Normal 3 11 2 2 2" xfId="3516" xr:uid="{00000000-0005-0000-0000-0000BD0D0000}"/>
    <cellStyle name="Normal 3 11 2 2 3" xfId="3517" xr:uid="{00000000-0005-0000-0000-0000BE0D0000}"/>
    <cellStyle name="Normal 3 11 2 2 3 2" xfId="3518" xr:uid="{00000000-0005-0000-0000-0000BF0D0000}"/>
    <cellStyle name="Normal 3 11 2 2 4" xfId="3519" xr:uid="{00000000-0005-0000-0000-0000C00D0000}"/>
    <cellStyle name="Normal 3 11 2 3" xfId="3520" xr:uid="{00000000-0005-0000-0000-0000C10D0000}"/>
    <cellStyle name="Normal 3 11 3" xfId="3521" xr:uid="{00000000-0005-0000-0000-0000C20D0000}"/>
    <cellStyle name="Normal 3 11 3 2" xfId="3522" xr:uid="{00000000-0005-0000-0000-0000C30D0000}"/>
    <cellStyle name="Normal 3 11 3 2 2" xfId="3523" xr:uid="{00000000-0005-0000-0000-0000C40D0000}"/>
    <cellStyle name="Normal 3 11 3 2 2 2" xfId="3524" xr:uid="{00000000-0005-0000-0000-0000C50D0000}"/>
    <cellStyle name="Normal 3 11 3 2 2 2 2" xfId="3525" xr:uid="{00000000-0005-0000-0000-0000C60D0000}"/>
    <cellStyle name="Normal 3 11 3 2 2 2 2 2" xfId="3526" xr:uid="{00000000-0005-0000-0000-0000C70D0000}"/>
    <cellStyle name="Normal 3 11 3 2 2 3" xfId="3527" xr:uid="{00000000-0005-0000-0000-0000C80D0000}"/>
    <cellStyle name="Normal 3 11 3 2 3" xfId="3528" xr:uid="{00000000-0005-0000-0000-0000C90D0000}"/>
    <cellStyle name="Normal 3 11 3 2 3 2" xfId="3529" xr:uid="{00000000-0005-0000-0000-0000CA0D0000}"/>
    <cellStyle name="Normal 3 11 3 3" xfId="3530" xr:uid="{00000000-0005-0000-0000-0000CB0D0000}"/>
    <cellStyle name="Normal 3 11 3 3 2" xfId="3531" xr:uid="{00000000-0005-0000-0000-0000CC0D0000}"/>
    <cellStyle name="Normal 3 11 3 3 2 2" xfId="3532" xr:uid="{00000000-0005-0000-0000-0000CD0D0000}"/>
    <cellStyle name="Normal 3 11 3 4" xfId="3533" xr:uid="{00000000-0005-0000-0000-0000CE0D0000}"/>
    <cellStyle name="Normal 3 11 4" xfId="3534" xr:uid="{00000000-0005-0000-0000-0000CF0D0000}"/>
    <cellStyle name="Normal 3 11 4 2" xfId="3535" xr:uid="{00000000-0005-0000-0000-0000D00D0000}"/>
    <cellStyle name="Normal 3 11 4 2 2" xfId="3536" xr:uid="{00000000-0005-0000-0000-0000D10D0000}"/>
    <cellStyle name="Normal 3 11 4 3" xfId="3537" xr:uid="{00000000-0005-0000-0000-0000D20D0000}"/>
    <cellStyle name="Normal 3 11 5" xfId="3538" xr:uid="{00000000-0005-0000-0000-0000D30D0000}"/>
    <cellStyle name="Normal 3 11 5 2" xfId="3539" xr:uid="{00000000-0005-0000-0000-0000D40D0000}"/>
    <cellStyle name="Normal 3 11 5 2 2" xfId="3540" xr:uid="{00000000-0005-0000-0000-0000D50D0000}"/>
    <cellStyle name="Normal 3 11 5 3" xfId="3541" xr:uid="{00000000-0005-0000-0000-0000D60D0000}"/>
    <cellStyle name="Normal 3 11 6" xfId="3542" xr:uid="{00000000-0005-0000-0000-0000D70D0000}"/>
    <cellStyle name="Normal 3 11 6 2" xfId="3543" xr:uid="{00000000-0005-0000-0000-0000D80D0000}"/>
    <cellStyle name="Normal 3 11 6 2 2" xfId="3544" xr:uid="{00000000-0005-0000-0000-0000D90D0000}"/>
    <cellStyle name="Normal 3 11 6 3" xfId="3545" xr:uid="{00000000-0005-0000-0000-0000DA0D0000}"/>
    <cellStyle name="Normal 3 11 7" xfId="3546" xr:uid="{00000000-0005-0000-0000-0000DB0D0000}"/>
    <cellStyle name="Normal 3 11 7 2" xfId="3547" xr:uid="{00000000-0005-0000-0000-0000DC0D0000}"/>
    <cellStyle name="Normal 3 11 8" xfId="3548" xr:uid="{00000000-0005-0000-0000-0000DD0D0000}"/>
    <cellStyle name="Normal 3 12" xfId="3549" xr:uid="{00000000-0005-0000-0000-0000DE0D0000}"/>
    <cellStyle name="Normal 3 12 2" xfId="3550" xr:uid="{00000000-0005-0000-0000-0000DF0D0000}"/>
    <cellStyle name="Normal 3 12 2 2" xfId="3551" xr:uid="{00000000-0005-0000-0000-0000E00D0000}"/>
    <cellStyle name="Normal 3 12 2 2 2" xfId="3552" xr:uid="{00000000-0005-0000-0000-0000E10D0000}"/>
    <cellStyle name="Normal 3 12 2 2 2 2" xfId="3553" xr:uid="{00000000-0005-0000-0000-0000E20D0000}"/>
    <cellStyle name="Normal 3 12 2 2 2 3" xfId="3554" xr:uid="{00000000-0005-0000-0000-0000E30D0000}"/>
    <cellStyle name="Normal 3 12 2 3" xfId="3555" xr:uid="{00000000-0005-0000-0000-0000E40D0000}"/>
    <cellStyle name="Normal 3 12 2 4" xfId="3556" xr:uid="{00000000-0005-0000-0000-0000E50D0000}"/>
    <cellStyle name="Normal 3 12 3" xfId="3557" xr:uid="{00000000-0005-0000-0000-0000E60D0000}"/>
    <cellStyle name="Normal 3 12 3 2" xfId="3558" xr:uid="{00000000-0005-0000-0000-0000E70D0000}"/>
    <cellStyle name="Normal 3 12 3 3" xfId="3559" xr:uid="{00000000-0005-0000-0000-0000E80D0000}"/>
    <cellStyle name="Normal 3 13" xfId="3560" xr:uid="{00000000-0005-0000-0000-0000E90D0000}"/>
    <cellStyle name="Normal 3 14" xfId="3561" xr:uid="{00000000-0005-0000-0000-0000EA0D0000}"/>
    <cellStyle name="Normal 3 15" xfId="3562" xr:uid="{00000000-0005-0000-0000-0000EB0D0000}"/>
    <cellStyle name="Normal 3 16" xfId="3563" xr:uid="{00000000-0005-0000-0000-0000EC0D0000}"/>
    <cellStyle name="Normal 3 17" xfId="3564" xr:uid="{00000000-0005-0000-0000-0000ED0D0000}"/>
    <cellStyle name="Normal 3 18" xfId="3565" xr:uid="{00000000-0005-0000-0000-0000EE0D0000}"/>
    <cellStyle name="Normal 3 19" xfId="19795" xr:uid="{00000000-0005-0000-0000-0000EF0D0000}"/>
    <cellStyle name="Normal 3 19 2" xfId="19824" xr:uid="{00000000-0005-0000-0000-0000F00D0000}"/>
    <cellStyle name="Normal 3 2" xfId="31" xr:uid="{00000000-0005-0000-0000-0000F10D0000}"/>
    <cellStyle name="Normal 3 2 10" xfId="3566" xr:uid="{00000000-0005-0000-0000-0000F20D0000}"/>
    <cellStyle name="Normal 3 2 10 2" xfId="3567" xr:uid="{00000000-0005-0000-0000-0000F30D0000}"/>
    <cellStyle name="Normal 3 2 11" xfId="3568" xr:uid="{00000000-0005-0000-0000-0000F40D0000}"/>
    <cellStyle name="Normal 3 2 11 2" xfId="3569" xr:uid="{00000000-0005-0000-0000-0000F50D0000}"/>
    <cellStyle name="Normal 3 2 12" xfId="3570" xr:uid="{00000000-0005-0000-0000-0000F60D0000}"/>
    <cellStyle name="Normal 3 2 2" xfId="3571" xr:uid="{00000000-0005-0000-0000-0000F70D0000}"/>
    <cellStyle name="Normal 3 2 2 2" xfId="3572" xr:uid="{00000000-0005-0000-0000-0000F80D0000}"/>
    <cellStyle name="Normal 3 2 2 2 2" xfId="3573" xr:uid="{00000000-0005-0000-0000-0000F90D0000}"/>
    <cellStyle name="Normal 3 2 2 2 2 2" xfId="3574" xr:uid="{00000000-0005-0000-0000-0000FA0D0000}"/>
    <cellStyle name="Normal 3 2 2 2 2 2 2" xfId="3575" xr:uid="{00000000-0005-0000-0000-0000FB0D0000}"/>
    <cellStyle name="Normal 3 2 2 2 2 2 2 2" xfId="3576" xr:uid="{00000000-0005-0000-0000-0000FC0D0000}"/>
    <cellStyle name="Normal 3 2 2 2 2 2 2 2 2" xfId="3577" xr:uid="{00000000-0005-0000-0000-0000FD0D0000}"/>
    <cellStyle name="Normal 3 2 2 2 2 2 2 2 2 2" xfId="3578" xr:uid="{00000000-0005-0000-0000-0000FE0D0000}"/>
    <cellStyle name="Normal 3 2 2 2 2 2 2 3" xfId="3579" xr:uid="{00000000-0005-0000-0000-0000FF0D0000}"/>
    <cellStyle name="Normal 3 2 2 2 2 2 3" xfId="3580" xr:uid="{00000000-0005-0000-0000-0000000E0000}"/>
    <cellStyle name="Normal 3 2 2 2 2 2 3 2" xfId="3581" xr:uid="{00000000-0005-0000-0000-0000010E0000}"/>
    <cellStyle name="Normal 3 2 2 2 2 3" xfId="3582" xr:uid="{00000000-0005-0000-0000-0000020E0000}"/>
    <cellStyle name="Normal 3 2 2 2 2 3 2" xfId="3583" xr:uid="{00000000-0005-0000-0000-0000030E0000}"/>
    <cellStyle name="Normal 3 2 2 2 2 3 2 2" xfId="3584" xr:uid="{00000000-0005-0000-0000-0000040E0000}"/>
    <cellStyle name="Normal 3 2 2 2 2 4" xfId="3585" xr:uid="{00000000-0005-0000-0000-0000050E0000}"/>
    <cellStyle name="Normal 3 2 2 2 3" xfId="3586" xr:uid="{00000000-0005-0000-0000-0000060E0000}"/>
    <cellStyle name="Normal 3 2 2 2 3 2" xfId="3587" xr:uid="{00000000-0005-0000-0000-0000070E0000}"/>
    <cellStyle name="Normal 3 2 2 2 3 2 2" xfId="3588" xr:uid="{00000000-0005-0000-0000-0000080E0000}"/>
    <cellStyle name="Normal 3 2 2 2 3 3" xfId="3589" xr:uid="{00000000-0005-0000-0000-0000090E0000}"/>
    <cellStyle name="Normal 3 2 2 2 4" xfId="3590" xr:uid="{00000000-0005-0000-0000-00000A0E0000}"/>
    <cellStyle name="Normal 3 2 2 2 4 2" xfId="3591" xr:uid="{00000000-0005-0000-0000-00000B0E0000}"/>
    <cellStyle name="Normal 3 2 2 2 4 2 2" xfId="3592" xr:uid="{00000000-0005-0000-0000-00000C0E0000}"/>
    <cellStyle name="Normal 3 2 2 2 4 3" xfId="3593" xr:uid="{00000000-0005-0000-0000-00000D0E0000}"/>
    <cellStyle name="Normal 3 2 2 2 5" xfId="3594" xr:uid="{00000000-0005-0000-0000-00000E0E0000}"/>
    <cellStyle name="Normal 3 2 2 2 5 2" xfId="3595" xr:uid="{00000000-0005-0000-0000-00000F0E0000}"/>
    <cellStyle name="Normal 3 2 2 2 5 2 2" xfId="3596" xr:uid="{00000000-0005-0000-0000-0000100E0000}"/>
    <cellStyle name="Normal 3 2 2 2 5 3" xfId="3597" xr:uid="{00000000-0005-0000-0000-0000110E0000}"/>
    <cellStyle name="Normal 3 2 2 2 6" xfId="3598" xr:uid="{00000000-0005-0000-0000-0000120E0000}"/>
    <cellStyle name="Normal 3 2 2 2 6 2" xfId="3599" xr:uid="{00000000-0005-0000-0000-0000130E0000}"/>
    <cellStyle name="Normal 3 2 2 2 6 2 2" xfId="3600" xr:uid="{00000000-0005-0000-0000-0000140E0000}"/>
    <cellStyle name="Normal 3 2 2 2 6 3" xfId="3601" xr:uid="{00000000-0005-0000-0000-0000150E0000}"/>
    <cellStyle name="Normal 3 2 2 2 7" xfId="3602" xr:uid="{00000000-0005-0000-0000-0000160E0000}"/>
    <cellStyle name="Normal 3 2 2 2 7 2" xfId="3603" xr:uid="{00000000-0005-0000-0000-0000170E0000}"/>
    <cellStyle name="Normal 3 2 2 2 8" xfId="3604" xr:uid="{00000000-0005-0000-0000-0000180E0000}"/>
    <cellStyle name="Normal 3 2 2 3" xfId="3605" xr:uid="{00000000-0005-0000-0000-0000190E0000}"/>
    <cellStyle name="Normal 3 2 2 3 2" xfId="3606" xr:uid="{00000000-0005-0000-0000-00001A0E0000}"/>
    <cellStyle name="Normal 3 2 2 3 3" xfId="3607" xr:uid="{00000000-0005-0000-0000-00001B0E0000}"/>
    <cellStyle name="Normal 3 2 2 3 3 2" xfId="3608" xr:uid="{00000000-0005-0000-0000-00001C0E0000}"/>
    <cellStyle name="Normal 3 2 2 3 4" xfId="3609" xr:uid="{00000000-0005-0000-0000-00001D0E0000}"/>
    <cellStyle name="Normal 3 2 3" xfId="3610" xr:uid="{00000000-0005-0000-0000-00001E0E0000}"/>
    <cellStyle name="Normal 3 2 3 2" xfId="3611" xr:uid="{00000000-0005-0000-0000-00001F0E0000}"/>
    <cellStyle name="Normal 3 2 3 2 2" xfId="3612" xr:uid="{00000000-0005-0000-0000-0000200E0000}"/>
    <cellStyle name="Normal 3 2 3 2 2 2" xfId="3613" xr:uid="{00000000-0005-0000-0000-0000210E0000}"/>
    <cellStyle name="Normal 3 2 3 2 3" xfId="3614" xr:uid="{00000000-0005-0000-0000-0000220E0000}"/>
    <cellStyle name="Normal 3 2 3 3" xfId="3615" xr:uid="{00000000-0005-0000-0000-0000230E0000}"/>
    <cellStyle name="Normal 3 2 3 3 2" xfId="3616" xr:uid="{00000000-0005-0000-0000-0000240E0000}"/>
    <cellStyle name="Normal 3 2 3 3 2 2" xfId="3617" xr:uid="{00000000-0005-0000-0000-0000250E0000}"/>
    <cellStyle name="Normal 3 2 3 3 3" xfId="3618" xr:uid="{00000000-0005-0000-0000-0000260E0000}"/>
    <cellStyle name="Normal 3 2 3 4" xfId="3619" xr:uid="{00000000-0005-0000-0000-0000270E0000}"/>
    <cellStyle name="Normal 3 2 3 4 2" xfId="3620" xr:uid="{00000000-0005-0000-0000-0000280E0000}"/>
    <cellStyle name="Normal 3 2 3 4 2 2" xfId="3621" xr:uid="{00000000-0005-0000-0000-0000290E0000}"/>
    <cellStyle name="Normal 3 2 3 4 3" xfId="3622" xr:uid="{00000000-0005-0000-0000-00002A0E0000}"/>
    <cellStyle name="Normal 3 2 3 5" xfId="3623" xr:uid="{00000000-0005-0000-0000-00002B0E0000}"/>
    <cellStyle name="Normal 3 2 3 5 2" xfId="3624" xr:uid="{00000000-0005-0000-0000-00002C0E0000}"/>
    <cellStyle name="Normal 3 2 3 5 2 2" xfId="3625" xr:uid="{00000000-0005-0000-0000-00002D0E0000}"/>
    <cellStyle name="Normal 3 2 3 5 3" xfId="3626" xr:uid="{00000000-0005-0000-0000-00002E0E0000}"/>
    <cellStyle name="Normal 3 2 3 6" xfId="3627" xr:uid="{00000000-0005-0000-0000-00002F0E0000}"/>
    <cellStyle name="Normal 3 2 3 6 2" xfId="3628" xr:uid="{00000000-0005-0000-0000-0000300E0000}"/>
    <cellStyle name="Normal 3 2 3 6 2 2" xfId="3629" xr:uid="{00000000-0005-0000-0000-0000310E0000}"/>
    <cellStyle name="Normal 3 2 3 6 3" xfId="3630" xr:uid="{00000000-0005-0000-0000-0000320E0000}"/>
    <cellStyle name="Normal 3 2 3 7" xfId="3631" xr:uid="{00000000-0005-0000-0000-0000330E0000}"/>
    <cellStyle name="Normal 3 2 3 7 2" xfId="3632" xr:uid="{00000000-0005-0000-0000-0000340E0000}"/>
    <cellStyle name="Normal 3 2 3 8" xfId="3633" xr:uid="{00000000-0005-0000-0000-0000350E0000}"/>
    <cellStyle name="Normal 3 2 4" xfId="3634" xr:uid="{00000000-0005-0000-0000-0000360E0000}"/>
    <cellStyle name="Normal 3 2 4 2" xfId="3635" xr:uid="{00000000-0005-0000-0000-0000370E0000}"/>
    <cellStyle name="Normal 3 2 5" xfId="3636" xr:uid="{00000000-0005-0000-0000-0000380E0000}"/>
    <cellStyle name="Normal 3 2 5 2" xfId="3637" xr:uid="{00000000-0005-0000-0000-0000390E0000}"/>
    <cellStyle name="Normal 3 2 6" xfId="3638" xr:uid="{00000000-0005-0000-0000-00003A0E0000}"/>
    <cellStyle name="Normal 3 2 6 2" xfId="3639" xr:uid="{00000000-0005-0000-0000-00003B0E0000}"/>
    <cellStyle name="Normal 3 2 7" xfId="3640" xr:uid="{00000000-0005-0000-0000-00003C0E0000}"/>
    <cellStyle name="Normal 3 2 7 2" xfId="3641" xr:uid="{00000000-0005-0000-0000-00003D0E0000}"/>
    <cellStyle name="Normal 3 2 8" xfId="3642" xr:uid="{00000000-0005-0000-0000-00003E0E0000}"/>
    <cellStyle name="Normal 3 2 8 2" xfId="3643" xr:uid="{00000000-0005-0000-0000-00003F0E0000}"/>
    <cellStyle name="Normal 3 2 9" xfId="3644" xr:uid="{00000000-0005-0000-0000-0000400E0000}"/>
    <cellStyle name="Normal 3 2 9 2" xfId="3645" xr:uid="{00000000-0005-0000-0000-0000410E0000}"/>
    <cellStyle name="Normal 3 3" xfId="3646" xr:uid="{00000000-0005-0000-0000-0000420E0000}"/>
    <cellStyle name="Normal 3 3 2" xfId="3647" xr:uid="{00000000-0005-0000-0000-0000430E0000}"/>
    <cellStyle name="Normal 3 3 2 2" xfId="3648" xr:uid="{00000000-0005-0000-0000-0000440E0000}"/>
    <cellStyle name="Normal 3 3 2 2 2" xfId="3649" xr:uid="{00000000-0005-0000-0000-0000450E0000}"/>
    <cellStyle name="Normal 3 3 2 2 2 2" xfId="3650" xr:uid="{00000000-0005-0000-0000-0000460E0000}"/>
    <cellStyle name="Normal 3 3 2 2 2 3" xfId="3651" xr:uid="{00000000-0005-0000-0000-0000470E0000}"/>
    <cellStyle name="Normal 3 3 2 2 2 3 2" xfId="3652" xr:uid="{00000000-0005-0000-0000-0000480E0000}"/>
    <cellStyle name="Normal 3 3 2 2 2 4" xfId="3653" xr:uid="{00000000-0005-0000-0000-0000490E0000}"/>
    <cellStyle name="Normal 3 3 2 2 3" xfId="3654" xr:uid="{00000000-0005-0000-0000-00004A0E0000}"/>
    <cellStyle name="Normal 3 3 2 3" xfId="3655" xr:uid="{00000000-0005-0000-0000-00004B0E0000}"/>
    <cellStyle name="Normal 3 3 2 3 2" xfId="3656" xr:uid="{00000000-0005-0000-0000-00004C0E0000}"/>
    <cellStyle name="Normal 3 3 2 3 2 2" xfId="3657" xr:uid="{00000000-0005-0000-0000-00004D0E0000}"/>
    <cellStyle name="Normal 3 3 2 3 2 2 2" xfId="3658" xr:uid="{00000000-0005-0000-0000-00004E0E0000}"/>
    <cellStyle name="Normal 3 3 2 3 2 2 2 2" xfId="3659" xr:uid="{00000000-0005-0000-0000-00004F0E0000}"/>
    <cellStyle name="Normal 3 3 2 3 2 2 2 2 2" xfId="3660" xr:uid="{00000000-0005-0000-0000-0000500E0000}"/>
    <cellStyle name="Normal 3 3 2 3 2 2 3" xfId="3661" xr:uid="{00000000-0005-0000-0000-0000510E0000}"/>
    <cellStyle name="Normal 3 3 2 3 2 3" xfId="3662" xr:uid="{00000000-0005-0000-0000-0000520E0000}"/>
    <cellStyle name="Normal 3 3 2 3 2 3 2" xfId="3663" xr:uid="{00000000-0005-0000-0000-0000530E0000}"/>
    <cellStyle name="Normal 3 3 2 3 3" xfId="3664" xr:uid="{00000000-0005-0000-0000-0000540E0000}"/>
    <cellStyle name="Normal 3 3 2 3 3 2" xfId="3665" xr:uid="{00000000-0005-0000-0000-0000550E0000}"/>
    <cellStyle name="Normal 3 3 2 3 3 2 2" xfId="3666" xr:uid="{00000000-0005-0000-0000-0000560E0000}"/>
    <cellStyle name="Normal 3 3 2 3 4" xfId="3667" xr:uid="{00000000-0005-0000-0000-0000570E0000}"/>
    <cellStyle name="Normal 3 3 2 4" xfId="3668" xr:uid="{00000000-0005-0000-0000-0000580E0000}"/>
    <cellStyle name="Normal 3 3 2 4 2" xfId="3669" xr:uid="{00000000-0005-0000-0000-0000590E0000}"/>
    <cellStyle name="Normal 3 3 2 4 2 2" xfId="3670" xr:uid="{00000000-0005-0000-0000-00005A0E0000}"/>
    <cellStyle name="Normal 3 3 2 4 3" xfId="3671" xr:uid="{00000000-0005-0000-0000-00005B0E0000}"/>
    <cellStyle name="Normal 3 3 2 5" xfId="3672" xr:uid="{00000000-0005-0000-0000-00005C0E0000}"/>
    <cellStyle name="Normal 3 3 2 5 2" xfId="3673" xr:uid="{00000000-0005-0000-0000-00005D0E0000}"/>
    <cellStyle name="Normal 3 3 2 5 2 2" xfId="3674" xr:uid="{00000000-0005-0000-0000-00005E0E0000}"/>
    <cellStyle name="Normal 3 3 2 5 3" xfId="3675" xr:uid="{00000000-0005-0000-0000-00005F0E0000}"/>
    <cellStyle name="Normal 3 3 2 6" xfId="3676" xr:uid="{00000000-0005-0000-0000-0000600E0000}"/>
    <cellStyle name="Normal 3 3 2 6 2" xfId="3677" xr:uid="{00000000-0005-0000-0000-0000610E0000}"/>
    <cellStyle name="Normal 3 3 2 6 2 2" xfId="3678" xr:uid="{00000000-0005-0000-0000-0000620E0000}"/>
    <cellStyle name="Normal 3 3 2 6 3" xfId="3679" xr:uid="{00000000-0005-0000-0000-0000630E0000}"/>
    <cellStyle name="Normal 3 3 2 7" xfId="3680" xr:uid="{00000000-0005-0000-0000-0000640E0000}"/>
    <cellStyle name="Normal 3 3 2 7 2" xfId="3681" xr:uid="{00000000-0005-0000-0000-0000650E0000}"/>
    <cellStyle name="Normal 3 3 2 8" xfId="3682" xr:uid="{00000000-0005-0000-0000-0000660E0000}"/>
    <cellStyle name="Normal 3 3 3" xfId="3683" xr:uid="{00000000-0005-0000-0000-0000670E0000}"/>
    <cellStyle name="Normal 3 3 4" xfId="3684" xr:uid="{00000000-0005-0000-0000-0000680E0000}"/>
    <cellStyle name="Normal 3 3 4 2" xfId="3685" xr:uid="{00000000-0005-0000-0000-0000690E0000}"/>
    <cellStyle name="Normal 3 3 4 3" xfId="3686" xr:uid="{00000000-0005-0000-0000-00006A0E0000}"/>
    <cellStyle name="Normal 3 3 4 3 2" xfId="3687" xr:uid="{00000000-0005-0000-0000-00006B0E0000}"/>
    <cellStyle name="Normal 3 3 4 4" xfId="3688" xr:uid="{00000000-0005-0000-0000-00006C0E0000}"/>
    <cellStyle name="Normal 3 3 5" xfId="3689" xr:uid="{00000000-0005-0000-0000-00006D0E0000}"/>
    <cellStyle name="Normal 3 4" xfId="3690" xr:uid="{00000000-0005-0000-0000-00006E0E0000}"/>
    <cellStyle name="Normal 3 4 2" xfId="3691" xr:uid="{00000000-0005-0000-0000-00006F0E0000}"/>
    <cellStyle name="Normal 3 4 2 2" xfId="3692" xr:uid="{00000000-0005-0000-0000-0000700E0000}"/>
    <cellStyle name="Normal 3 4 2 2 2" xfId="3693" xr:uid="{00000000-0005-0000-0000-0000710E0000}"/>
    <cellStyle name="Normal 3 4 2 2 2 2" xfId="3694" xr:uid="{00000000-0005-0000-0000-0000720E0000}"/>
    <cellStyle name="Normal 3 4 2 2 2 3" xfId="3695" xr:uid="{00000000-0005-0000-0000-0000730E0000}"/>
    <cellStyle name="Normal 3 4 2 2 2 3 2" xfId="3696" xr:uid="{00000000-0005-0000-0000-0000740E0000}"/>
    <cellStyle name="Normal 3 4 2 2 2 4" xfId="3697" xr:uid="{00000000-0005-0000-0000-0000750E0000}"/>
    <cellStyle name="Normal 3 4 2 2 3" xfId="3698" xr:uid="{00000000-0005-0000-0000-0000760E0000}"/>
    <cellStyle name="Normal 3 4 2 3" xfId="3699" xr:uid="{00000000-0005-0000-0000-0000770E0000}"/>
    <cellStyle name="Normal 3 4 2 3 2" xfId="3700" xr:uid="{00000000-0005-0000-0000-0000780E0000}"/>
    <cellStyle name="Normal 3 4 2 3 2 2" xfId="3701" xr:uid="{00000000-0005-0000-0000-0000790E0000}"/>
    <cellStyle name="Normal 3 4 2 3 2 2 2" xfId="3702" xr:uid="{00000000-0005-0000-0000-00007A0E0000}"/>
    <cellStyle name="Normal 3 4 2 3 2 2 2 2" xfId="3703" xr:uid="{00000000-0005-0000-0000-00007B0E0000}"/>
    <cellStyle name="Normal 3 4 2 3 2 2 2 2 2" xfId="3704" xr:uid="{00000000-0005-0000-0000-00007C0E0000}"/>
    <cellStyle name="Normal 3 4 2 3 2 2 3" xfId="3705" xr:uid="{00000000-0005-0000-0000-00007D0E0000}"/>
    <cellStyle name="Normal 3 4 2 3 2 3" xfId="3706" xr:uid="{00000000-0005-0000-0000-00007E0E0000}"/>
    <cellStyle name="Normal 3 4 2 3 2 3 2" xfId="3707" xr:uid="{00000000-0005-0000-0000-00007F0E0000}"/>
    <cellStyle name="Normal 3 4 2 3 3" xfId="3708" xr:uid="{00000000-0005-0000-0000-0000800E0000}"/>
    <cellStyle name="Normal 3 4 2 3 3 2" xfId="3709" xr:uid="{00000000-0005-0000-0000-0000810E0000}"/>
    <cellStyle name="Normal 3 4 2 3 3 2 2" xfId="3710" xr:uid="{00000000-0005-0000-0000-0000820E0000}"/>
    <cellStyle name="Normal 3 4 2 3 4" xfId="3711" xr:uid="{00000000-0005-0000-0000-0000830E0000}"/>
    <cellStyle name="Normal 3 4 2 4" xfId="3712" xr:uid="{00000000-0005-0000-0000-0000840E0000}"/>
    <cellStyle name="Normal 3 4 2 4 2" xfId="3713" xr:uid="{00000000-0005-0000-0000-0000850E0000}"/>
    <cellStyle name="Normal 3 4 2 4 2 2" xfId="3714" xr:uid="{00000000-0005-0000-0000-0000860E0000}"/>
    <cellStyle name="Normal 3 4 2 4 3" xfId="3715" xr:uid="{00000000-0005-0000-0000-0000870E0000}"/>
    <cellStyle name="Normal 3 4 2 5" xfId="3716" xr:uid="{00000000-0005-0000-0000-0000880E0000}"/>
    <cellStyle name="Normal 3 4 2 5 2" xfId="3717" xr:uid="{00000000-0005-0000-0000-0000890E0000}"/>
    <cellStyle name="Normal 3 4 2 5 2 2" xfId="3718" xr:uid="{00000000-0005-0000-0000-00008A0E0000}"/>
    <cellStyle name="Normal 3 4 2 5 3" xfId="3719" xr:uid="{00000000-0005-0000-0000-00008B0E0000}"/>
    <cellStyle name="Normal 3 4 2 6" xfId="3720" xr:uid="{00000000-0005-0000-0000-00008C0E0000}"/>
    <cellStyle name="Normal 3 4 2 6 2" xfId="3721" xr:uid="{00000000-0005-0000-0000-00008D0E0000}"/>
    <cellStyle name="Normal 3 4 2 6 2 2" xfId="3722" xr:uid="{00000000-0005-0000-0000-00008E0E0000}"/>
    <cellStyle name="Normal 3 4 2 6 3" xfId="3723" xr:uid="{00000000-0005-0000-0000-00008F0E0000}"/>
    <cellStyle name="Normal 3 4 2 7" xfId="3724" xr:uid="{00000000-0005-0000-0000-0000900E0000}"/>
    <cellStyle name="Normal 3 4 2 7 2" xfId="3725" xr:uid="{00000000-0005-0000-0000-0000910E0000}"/>
    <cellStyle name="Normal 3 4 2 8" xfId="3726" xr:uid="{00000000-0005-0000-0000-0000920E0000}"/>
    <cellStyle name="Normal 3 4 3" xfId="3727" xr:uid="{00000000-0005-0000-0000-0000930E0000}"/>
    <cellStyle name="Normal 3 4 4" xfId="3728" xr:uid="{00000000-0005-0000-0000-0000940E0000}"/>
    <cellStyle name="Normal 3 4 4 2" xfId="3729" xr:uid="{00000000-0005-0000-0000-0000950E0000}"/>
    <cellStyle name="Normal 3 4 4 3" xfId="3730" xr:uid="{00000000-0005-0000-0000-0000960E0000}"/>
    <cellStyle name="Normal 3 4 4 3 2" xfId="3731" xr:uid="{00000000-0005-0000-0000-0000970E0000}"/>
    <cellStyle name="Normal 3 4 4 4" xfId="3732" xr:uid="{00000000-0005-0000-0000-0000980E0000}"/>
    <cellStyle name="Normal 3 4 5" xfId="3733" xr:uid="{00000000-0005-0000-0000-0000990E0000}"/>
    <cellStyle name="Normal 3 5" xfId="3734" xr:uid="{00000000-0005-0000-0000-00009A0E0000}"/>
    <cellStyle name="Normal 3 5 2" xfId="3735" xr:uid="{00000000-0005-0000-0000-00009B0E0000}"/>
    <cellStyle name="Normal 3 5 2 2" xfId="3736" xr:uid="{00000000-0005-0000-0000-00009C0E0000}"/>
    <cellStyle name="Normal 3 5 2 2 2" xfId="3737" xr:uid="{00000000-0005-0000-0000-00009D0E0000}"/>
    <cellStyle name="Normal 3 5 2 2 2 2" xfId="3738" xr:uid="{00000000-0005-0000-0000-00009E0E0000}"/>
    <cellStyle name="Normal 3 5 2 2 2 3" xfId="3739" xr:uid="{00000000-0005-0000-0000-00009F0E0000}"/>
    <cellStyle name="Normal 3 5 2 2 2 3 2" xfId="3740" xr:uid="{00000000-0005-0000-0000-0000A00E0000}"/>
    <cellStyle name="Normal 3 5 2 2 2 4" xfId="3741" xr:uid="{00000000-0005-0000-0000-0000A10E0000}"/>
    <cellStyle name="Normal 3 5 2 2 3" xfId="3742" xr:uid="{00000000-0005-0000-0000-0000A20E0000}"/>
    <cellStyle name="Normal 3 5 2 3" xfId="3743" xr:uid="{00000000-0005-0000-0000-0000A30E0000}"/>
    <cellStyle name="Normal 3 5 2 3 2" xfId="3744" xr:uid="{00000000-0005-0000-0000-0000A40E0000}"/>
    <cellStyle name="Normal 3 5 2 3 2 2" xfId="3745" xr:uid="{00000000-0005-0000-0000-0000A50E0000}"/>
    <cellStyle name="Normal 3 5 2 3 2 2 2" xfId="3746" xr:uid="{00000000-0005-0000-0000-0000A60E0000}"/>
    <cellStyle name="Normal 3 5 2 3 2 2 2 2" xfId="3747" xr:uid="{00000000-0005-0000-0000-0000A70E0000}"/>
    <cellStyle name="Normal 3 5 2 3 2 2 2 2 2" xfId="3748" xr:uid="{00000000-0005-0000-0000-0000A80E0000}"/>
    <cellStyle name="Normal 3 5 2 3 2 2 3" xfId="3749" xr:uid="{00000000-0005-0000-0000-0000A90E0000}"/>
    <cellStyle name="Normal 3 5 2 3 2 3" xfId="3750" xr:uid="{00000000-0005-0000-0000-0000AA0E0000}"/>
    <cellStyle name="Normal 3 5 2 3 2 3 2" xfId="3751" xr:uid="{00000000-0005-0000-0000-0000AB0E0000}"/>
    <cellStyle name="Normal 3 5 2 3 3" xfId="3752" xr:uid="{00000000-0005-0000-0000-0000AC0E0000}"/>
    <cellStyle name="Normal 3 5 2 3 3 2" xfId="3753" xr:uid="{00000000-0005-0000-0000-0000AD0E0000}"/>
    <cellStyle name="Normal 3 5 2 3 3 2 2" xfId="3754" xr:uid="{00000000-0005-0000-0000-0000AE0E0000}"/>
    <cellStyle name="Normal 3 5 2 3 4" xfId="3755" xr:uid="{00000000-0005-0000-0000-0000AF0E0000}"/>
    <cellStyle name="Normal 3 5 2 4" xfId="3756" xr:uid="{00000000-0005-0000-0000-0000B00E0000}"/>
    <cellStyle name="Normal 3 5 2 4 2" xfId="3757" xr:uid="{00000000-0005-0000-0000-0000B10E0000}"/>
    <cellStyle name="Normal 3 5 2 4 2 2" xfId="3758" xr:uid="{00000000-0005-0000-0000-0000B20E0000}"/>
    <cellStyle name="Normal 3 5 2 4 3" xfId="3759" xr:uid="{00000000-0005-0000-0000-0000B30E0000}"/>
    <cellStyle name="Normal 3 5 2 5" xfId="3760" xr:uid="{00000000-0005-0000-0000-0000B40E0000}"/>
    <cellStyle name="Normal 3 5 2 5 2" xfId="3761" xr:uid="{00000000-0005-0000-0000-0000B50E0000}"/>
    <cellStyle name="Normal 3 5 2 5 2 2" xfId="3762" xr:uid="{00000000-0005-0000-0000-0000B60E0000}"/>
    <cellStyle name="Normal 3 5 2 5 3" xfId="3763" xr:uid="{00000000-0005-0000-0000-0000B70E0000}"/>
    <cellStyle name="Normal 3 5 2 6" xfId="3764" xr:uid="{00000000-0005-0000-0000-0000B80E0000}"/>
    <cellStyle name="Normal 3 5 2 6 2" xfId="3765" xr:uid="{00000000-0005-0000-0000-0000B90E0000}"/>
    <cellStyle name="Normal 3 5 2 6 2 2" xfId="3766" xr:uid="{00000000-0005-0000-0000-0000BA0E0000}"/>
    <cellStyle name="Normal 3 5 2 6 3" xfId="3767" xr:uid="{00000000-0005-0000-0000-0000BB0E0000}"/>
    <cellStyle name="Normal 3 5 2 7" xfId="3768" xr:uid="{00000000-0005-0000-0000-0000BC0E0000}"/>
    <cellStyle name="Normal 3 5 2 7 2" xfId="3769" xr:uid="{00000000-0005-0000-0000-0000BD0E0000}"/>
    <cellStyle name="Normal 3 5 2 8" xfId="3770" xr:uid="{00000000-0005-0000-0000-0000BE0E0000}"/>
    <cellStyle name="Normal 3 5 3" xfId="3771" xr:uid="{00000000-0005-0000-0000-0000BF0E0000}"/>
    <cellStyle name="Normal 3 5 4" xfId="3772" xr:uid="{00000000-0005-0000-0000-0000C00E0000}"/>
    <cellStyle name="Normal 3 5 4 2" xfId="3773" xr:uid="{00000000-0005-0000-0000-0000C10E0000}"/>
    <cellStyle name="Normal 3 5 4 3" xfId="3774" xr:uid="{00000000-0005-0000-0000-0000C20E0000}"/>
    <cellStyle name="Normal 3 5 4 3 2" xfId="3775" xr:uid="{00000000-0005-0000-0000-0000C30E0000}"/>
    <cellStyle name="Normal 3 5 4 4" xfId="3776" xr:uid="{00000000-0005-0000-0000-0000C40E0000}"/>
    <cellStyle name="Normal 3 5 5" xfId="3777" xr:uid="{00000000-0005-0000-0000-0000C50E0000}"/>
    <cellStyle name="Normal 3 6" xfId="3778" xr:uid="{00000000-0005-0000-0000-0000C60E0000}"/>
    <cellStyle name="Normal 3 6 2" xfId="3779" xr:uid="{00000000-0005-0000-0000-0000C70E0000}"/>
    <cellStyle name="Normal 3 6 2 2" xfId="3780" xr:uid="{00000000-0005-0000-0000-0000C80E0000}"/>
    <cellStyle name="Normal 3 6 2 2 2" xfId="3781" xr:uid="{00000000-0005-0000-0000-0000C90E0000}"/>
    <cellStyle name="Normal 3 6 2 2 2 2" xfId="3782" xr:uid="{00000000-0005-0000-0000-0000CA0E0000}"/>
    <cellStyle name="Normal 3 6 2 2 2 3" xfId="3783" xr:uid="{00000000-0005-0000-0000-0000CB0E0000}"/>
    <cellStyle name="Normal 3 6 2 2 2 3 2" xfId="3784" xr:uid="{00000000-0005-0000-0000-0000CC0E0000}"/>
    <cellStyle name="Normal 3 6 2 2 2 4" xfId="3785" xr:uid="{00000000-0005-0000-0000-0000CD0E0000}"/>
    <cellStyle name="Normal 3 6 2 2 3" xfId="3786" xr:uid="{00000000-0005-0000-0000-0000CE0E0000}"/>
    <cellStyle name="Normal 3 6 2 3" xfId="3787" xr:uid="{00000000-0005-0000-0000-0000CF0E0000}"/>
    <cellStyle name="Normal 3 6 2 3 2" xfId="3788" xr:uid="{00000000-0005-0000-0000-0000D00E0000}"/>
    <cellStyle name="Normal 3 6 2 3 2 2" xfId="3789" xr:uid="{00000000-0005-0000-0000-0000D10E0000}"/>
    <cellStyle name="Normal 3 6 2 3 2 2 2" xfId="3790" xr:uid="{00000000-0005-0000-0000-0000D20E0000}"/>
    <cellStyle name="Normal 3 6 2 3 2 2 2 2" xfId="3791" xr:uid="{00000000-0005-0000-0000-0000D30E0000}"/>
    <cellStyle name="Normal 3 6 2 3 2 2 2 2 2" xfId="3792" xr:uid="{00000000-0005-0000-0000-0000D40E0000}"/>
    <cellStyle name="Normal 3 6 2 3 2 2 3" xfId="3793" xr:uid="{00000000-0005-0000-0000-0000D50E0000}"/>
    <cellStyle name="Normal 3 6 2 3 2 3" xfId="3794" xr:uid="{00000000-0005-0000-0000-0000D60E0000}"/>
    <cellStyle name="Normal 3 6 2 3 2 3 2" xfId="3795" xr:uid="{00000000-0005-0000-0000-0000D70E0000}"/>
    <cellStyle name="Normal 3 6 2 3 3" xfId="3796" xr:uid="{00000000-0005-0000-0000-0000D80E0000}"/>
    <cellStyle name="Normal 3 6 2 3 3 2" xfId="3797" xr:uid="{00000000-0005-0000-0000-0000D90E0000}"/>
    <cellStyle name="Normal 3 6 2 3 3 2 2" xfId="3798" xr:uid="{00000000-0005-0000-0000-0000DA0E0000}"/>
    <cellStyle name="Normal 3 6 2 3 4" xfId="3799" xr:uid="{00000000-0005-0000-0000-0000DB0E0000}"/>
    <cellStyle name="Normal 3 6 2 4" xfId="3800" xr:uid="{00000000-0005-0000-0000-0000DC0E0000}"/>
    <cellStyle name="Normal 3 6 2 4 2" xfId="3801" xr:uid="{00000000-0005-0000-0000-0000DD0E0000}"/>
    <cellStyle name="Normal 3 6 2 4 2 2" xfId="3802" xr:uid="{00000000-0005-0000-0000-0000DE0E0000}"/>
    <cellStyle name="Normal 3 6 2 4 3" xfId="3803" xr:uid="{00000000-0005-0000-0000-0000DF0E0000}"/>
    <cellStyle name="Normal 3 6 2 5" xfId="3804" xr:uid="{00000000-0005-0000-0000-0000E00E0000}"/>
    <cellStyle name="Normal 3 6 2 5 2" xfId="3805" xr:uid="{00000000-0005-0000-0000-0000E10E0000}"/>
    <cellStyle name="Normal 3 6 2 5 2 2" xfId="3806" xr:uid="{00000000-0005-0000-0000-0000E20E0000}"/>
    <cellStyle name="Normal 3 6 2 5 3" xfId="3807" xr:uid="{00000000-0005-0000-0000-0000E30E0000}"/>
    <cellStyle name="Normal 3 6 2 6" xfId="3808" xr:uid="{00000000-0005-0000-0000-0000E40E0000}"/>
    <cellStyle name="Normal 3 6 2 6 2" xfId="3809" xr:uid="{00000000-0005-0000-0000-0000E50E0000}"/>
    <cellStyle name="Normal 3 6 2 6 2 2" xfId="3810" xr:uid="{00000000-0005-0000-0000-0000E60E0000}"/>
    <cellStyle name="Normal 3 6 2 6 3" xfId="3811" xr:uid="{00000000-0005-0000-0000-0000E70E0000}"/>
    <cellStyle name="Normal 3 6 2 7" xfId="3812" xr:uid="{00000000-0005-0000-0000-0000E80E0000}"/>
    <cellStyle name="Normal 3 6 2 7 2" xfId="3813" xr:uid="{00000000-0005-0000-0000-0000E90E0000}"/>
    <cellStyle name="Normal 3 6 2 8" xfId="3814" xr:uid="{00000000-0005-0000-0000-0000EA0E0000}"/>
    <cellStyle name="Normal 3 6 3" xfId="3815" xr:uid="{00000000-0005-0000-0000-0000EB0E0000}"/>
    <cellStyle name="Normal 3 6 4" xfId="3816" xr:uid="{00000000-0005-0000-0000-0000EC0E0000}"/>
    <cellStyle name="Normal 3 6 4 2" xfId="3817" xr:uid="{00000000-0005-0000-0000-0000ED0E0000}"/>
    <cellStyle name="Normal 3 6 4 3" xfId="3818" xr:uid="{00000000-0005-0000-0000-0000EE0E0000}"/>
    <cellStyle name="Normal 3 6 4 3 2" xfId="3819" xr:uid="{00000000-0005-0000-0000-0000EF0E0000}"/>
    <cellStyle name="Normal 3 6 4 4" xfId="3820" xr:uid="{00000000-0005-0000-0000-0000F00E0000}"/>
    <cellStyle name="Normal 3 6 5" xfId="3821" xr:uid="{00000000-0005-0000-0000-0000F10E0000}"/>
    <cellStyle name="Normal 3 7" xfId="3822" xr:uid="{00000000-0005-0000-0000-0000F20E0000}"/>
    <cellStyle name="Normal 3 7 2" xfId="3823" xr:uid="{00000000-0005-0000-0000-0000F30E0000}"/>
    <cellStyle name="Normal 3 7 2 2" xfId="3824" xr:uid="{00000000-0005-0000-0000-0000F40E0000}"/>
    <cellStyle name="Normal 3 7 2 2 2" xfId="3825" xr:uid="{00000000-0005-0000-0000-0000F50E0000}"/>
    <cellStyle name="Normal 3 7 2 2 2 2" xfId="3826" xr:uid="{00000000-0005-0000-0000-0000F60E0000}"/>
    <cellStyle name="Normal 3 7 2 2 3" xfId="3827" xr:uid="{00000000-0005-0000-0000-0000F70E0000}"/>
    <cellStyle name="Normal 3 7 2 3" xfId="3828" xr:uid="{00000000-0005-0000-0000-0000F80E0000}"/>
    <cellStyle name="Normal 3 7 2 3 2" xfId="3829" xr:uid="{00000000-0005-0000-0000-0000F90E0000}"/>
    <cellStyle name="Normal 3 7 3" xfId="3830" xr:uid="{00000000-0005-0000-0000-0000FA0E0000}"/>
    <cellStyle name="Normal 3 7 4" xfId="3831" xr:uid="{00000000-0005-0000-0000-0000FB0E0000}"/>
    <cellStyle name="Normal 3 7 4 2" xfId="3832" xr:uid="{00000000-0005-0000-0000-0000FC0E0000}"/>
    <cellStyle name="Normal 3 7 5" xfId="3833" xr:uid="{00000000-0005-0000-0000-0000FD0E0000}"/>
    <cellStyle name="Normal 3 8" xfId="3834" xr:uid="{00000000-0005-0000-0000-0000FE0E0000}"/>
    <cellStyle name="Normal 3 8 2" xfId="3835" xr:uid="{00000000-0005-0000-0000-0000FF0E0000}"/>
    <cellStyle name="Normal 3 8 2 2" xfId="3836" xr:uid="{00000000-0005-0000-0000-0000000F0000}"/>
    <cellStyle name="Normal 3 8 2 2 2" xfId="3837" xr:uid="{00000000-0005-0000-0000-0000010F0000}"/>
    <cellStyle name="Normal 3 8 2 2 2 2" xfId="3838" xr:uid="{00000000-0005-0000-0000-0000020F0000}"/>
    <cellStyle name="Normal 3 8 2 2 3" xfId="3839" xr:uid="{00000000-0005-0000-0000-0000030F0000}"/>
    <cellStyle name="Normal 3 8 2 3" xfId="3840" xr:uid="{00000000-0005-0000-0000-0000040F0000}"/>
    <cellStyle name="Normal 3 8 2 3 2" xfId="3841" xr:uid="{00000000-0005-0000-0000-0000050F0000}"/>
    <cellStyle name="Normal 3 8 2 3 2 2" xfId="3842" xr:uid="{00000000-0005-0000-0000-0000060F0000}"/>
    <cellStyle name="Normal 3 8 2 3 3" xfId="3843" xr:uid="{00000000-0005-0000-0000-0000070F0000}"/>
    <cellStyle name="Normal 3 8 2 4" xfId="3844" xr:uid="{00000000-0005-0000-0000-0000080F0000}"/>
    <cellStyle name="Normal 3 8 2 4 2" xfId="3845" xr:uid="{00000000-0005-0000-0000-0000090F0000}"/>
    <cellStyle name="Normal 3 8 2 4 2 2" xfId="3846" xr:uid="{00000000-0005-0000-0000-00000A0F0000}"/>
    <cellStyle name="Normal 3 8 2 4 3" xfId="3847" xr:uid="{00000000-0005-0000-0000-00000B0F0000}"/>
    <cellStyle name="Normal 3 8 2 5" xfId="3848" xr:uid="{00000000-0005-0000-0000-00000C0F0000}"/>
    <cellStyle name="Normal 3 8 2 5 2" xfId="3849" xr:uid="{00000000-0005-0000-0000-00000D0F0000}"/>
    <cellStyle name="Normal 3 8 2 5 2 2" xfId="3850" xr:uid="{00000000-0005-0000-0000-00000E0F0000}"/>
    <cellStyle name="Normal 3 8 2 5 3" xfId="3851" xr:uid="{00000000-0005-0000-0000-00000F0F0000}"/>
    <cellStyle name="Normal 3 8 2 6" xfId="3852" xr:uid="{00000000-0005-0000-0000-0000100F0000}"/>
    <cellStyle name="Normal 3 8 2 6 2" xfId="3853" xr:uid="{00000000-0005-0000-0000-0000110F0000}"/>
    <cellStyle name="Normal 3 8 2 6 2 2" xfId="3854" xr:uid="{00000000-0005-0000-0000-0000120F0000}"/>
    <cellStyle name="Normal 3 8 2 6 3" xfId="3855" xr:uid="{00000000-0005-0000-0000-0000130F0000}"/>
    <cellStyle name="Normal 3 8 2 7" xfId="3856" xr:uid="{00000000-0005-0000-0000-0000140F0000}"/>
    <cellStyle name="Normal 3 8 2 7 2" xfId="3857" xr:uid="{00000000-0005-0000-0000-0000150F0000}"/>
    <cellStyle name="Normal 3 8 2 8" xfId="3858" xr:uid="{00000000-0005-0000-0000-0000160F0000}"/>
    <cellStyle name="Normal 3 8 3" xfId="3859" xr:uid="{00000000-0005-0000-0000-0000170F0000}"/>
    <cellStyle name="Normal 3 8 4" xfId="3860" xr:uid="{00000000-0005-0000-0000-0000180F0000}"/>
    <cellStyle name="Normal 3 8 5" xfId="3861" xr:uid="{00000000-0005-0000-0000-0000190F0000}"/>
    <cellStyle name="Normal 3 8 5 2" xfId="3862" xr:uid="{00000000-0005-0000-0000-00001A0F0000}"/>
    <cellStyle name="Normal 3 8 5 3" xfId="3863" xr:uid="{00000000-0005-0000-0000-00001B0F0000}"/>
    <cellStyle name="Normal 3 8 5 3 2" xfId="3864" xr:uid="{00000000-0005-0000-0000-00001C0F0000}"/>
    <cellStyle name="Normal 3 8 5 4" xfId="3865" xr:uid="{00000000-0005-0000-0000-00001D0F0000}"/>
    <cellStyle name="Normal 3 8 6" xfId="3866" xr:uid="{00000000-0005-0000-0000-00001E0F0000}"/>
    <cellStyle name="Normal 3 9" xfId="3867" xr:uid="{00000000-0005-0000-0000-00001F0F0000}"/>
    <cellStyle name="Normal 3 9 2" xfId="3868" xr:uid="{00000000-0005-0000-0000-0000200F0000}"/>
    <cellStyle name="Normal 3_51st Street-Analysis-5.26.11" xfId="3869" xr:uid="{00000000-0005-0000-0000-0000210F0000}"/>
    <cellStyle name="Normal 30" xfId="3870" xr:uid="{00000000-0005-0000-0000-0000220F0000}"/>
    <cellStyle name="Normal 30 10" xfId="3871" xr:uid="{00000000-0005-0000-0000-0000230F0000}"/>
    <cellStyle name="Normal 30 10 2" xfId="3872" xr:uid="{00000000-0005-0000-0000-0000240F0000}"/>
    <cellStyle name="Normal 30 11" xfId="3873" xr:uid="{00000000-0005-0000-0000-0000250F0000}"/>
    <cellStyle name="Normal 30 11 2" xfId="3874" xr:uid="{00000000-0005-0000-0000-0000260F0000}"/>
    <cellStyle name="Normal 30 12" xfId="3875" xr:uid="{00000000-0005-0000-0000-0000270F0000}"/>
    <cellStyle name="Normal 30 2" xfId="3876" xr:uid="{00000000-0005-0000-0000-0000280F0000}"/>
    <cellStyle name="Normal 30 2 2" xfId="3877" xr:uid="{00000000-0005-0000-0000-0000290F0000}"/>
    <cellStyle name="Normal 30 3" xfId="3878" xr:uid="{00000000-0005-0000-0000-00002A0F0000}"/>
    <cellStyle name="Normal 30 3 2" xfId="3879" xr:uid="{00000000-0005-0000-0000-00002B0F0000}"/>
    <cellStyle name="Normal 30 4" xfId="3880" xr:uid="{00000000-0005-0000-0000-00002C0F0000}"/>
    <cellStyle name="Normal 30 4 2" xfId="3881" xr:uid="{00000000-0005-0000-0000-00002D0F0000}"/>
    <cellStyle name="Normal 30 5" xfId="3882" xr:uid="{00000000-0005-0000-0000-00002E0F0000}"/>
    <cellStyle name="Normal 30 5 2" xfId="3883" xr:uid="{00000000-0005-0000-0000-00002F0F0000}"/>
    <cellStyle name="Normal 30 6" xfId="3884" xr:uid="{00000000-0005-0000-0000-0000300F0000}"/>
    <cellStyle name="Normal 30 6 2" xfId="3885" xr:uid="{00000000-0005-0000-0000-0000310F0000}"/>
    <cellStyle name="Normal 30 7" xfId="3886" xr:uid="{00000000-0005-0000-0000-0000320F0000}"/>
    <cellStyle name="Normal 30 7 2" xfId="3887" xr:uid="{00000000-0005-0000-0000-0000330F0000}"/>
    <cellStyle name="Normal 30 8" xfId="3888" xr:uid="{00000000-0005-0000-0000-0000340F0000}"/>
    <cellStyle name="Normal 30 8 2" xfId="3889" xr:uid="{00000000-0005-0000-0000-0000350F0000}"/>
    <cellStyle name="Normal 30 9" xfId="3890" xr:uid="{00000000-0005-0000-0000-0000360F0000}"/>
    <cellStyle name="Normal 30 9 2" xfId="3891" xr:uid="{00000000-0005-0000-0000-0000370F0000}"/>
    <cellStyle name="Normal 31" xfId="3892" xr:uid="{00000000-0005-0000-0000-0000380F0000}"/>
    <cellStyle name="Normal 31 10" xfId="3893" xr:uid="{00000000-0005-0000-0000-0000390F0000}"/>
    <cellStyle name="Normal 31 10 2" xfId="3894" xr:uid="{00000000-0005-0000-0000-00003A0F0000}"/>
    <cellStyle name="Normal 31 11" xfId="3895" xr:uid="{00000000-0005-0000-0000-00003B0F0000}"/>
    <cellStyle name="Normal 31 11 2" xfId="3896" xr:uid="{00000000-0005-0000-0000-00003C0F0000}"/>
    <cellStyle name="Normal 31 12" xfId="3897" xr:uid="{00000000-0005-0000-0000-00003D0F0000}"/>
    <cellStyle name="Normal 31 2" xfId="3898" xr:uid="{00000000-0005-0000-0000-00003E0F0000}"/>
    <cellStyle name="Normal 31 2 2" xfId="3899" xr:uid="{00000000-0005-0000-0000-00003F0F0000}"/>
    <cellStyle name="Normal 31 3" xfId="3900" xr:uid="{00000000-0005-0000-0000-0000400F0000}"/>
    <cellStyle name="Normal 31 3 2" xfId="3901" xr:uid="{00000000-0005-0000-0000-0000410F0000}"/>
    <cellStyle name="Normal 31 4" xfId="3902" xr:uid="{00000000-0005-0000-0000-0000420F0000}"/>
    <cellStyle name="Normal 31 4 2" xfId="3903" xr:uid="{00000000-0005-0000-0000-0000430F0000}"/>
    <cellStyle name="Normal 31 5" xfId="3904" xr:uid="{00000000-0005-0000-0000-0000440F0000}"/>
    <cellStyle name="Normal 31 5 2" xfId="3905" xr:uid="{00000000-0005-0000-0000-0000450F0000}"/>
    <cellStyle name="Normal 31 6" xfId="3906" xr:uid="{00000000-0005-0000-0000-0000460F0000}"/>
    <cellStyle name="Normal 31 6 2" xfId="3907" xr:uid="{00000000-0005-0000-0000-0000470F0000}"/>
    <cellStyle name="Normal 31 7" xfId="3908" xr:uid="{00000000-0005-0000-0000-0000480F0000}"/>
    <cellStyle name="Normal 31 7 2" xfId="3909" xr:uid="{00000000-0005-0000-0000-0000490F0000}"/>
    <cellStyle name="Normal 31 8" xfId="3910" xr:uid="{00000000-0005-0000-0000-00004A0F0000}"/>
    <cellStyle name="Normal 31 8 2" xfId="3911" xr:uid="{00000000-0005-0000-0000-00004B0F0000}"/>
    <cellStyle name="Normal 31 9" xfId="3912" xr:uid="{00000000-0005-0000-0000-00004C0F0000}"/>
    <cellStyle name="Normal 31 9 2" xfId="3913" xr:uid="{00000000-0005-0000-0000-00004D0F0000}"/>
    <cellStyle name="Normal 32" xfId="3914" xr:uid="{00000000-0005-0000-0000-00004E0F0000}"/>
    <cellStyle name="Normal 32 10" xfId="3915" xr:uid="{00000000-0005-0000-0000-00004F0F0000}"/>
    <cellStyle name="Normal 32 10 2" xfId="3916" xr:uid="{00000000-0005-0000-0000-0000500F0000}"/>
    <cellStyle name="Normal 32 11" xfId="3917" xr:uid="{00000000-0005-0000-0000-0000510F0000}"/>
    <cellStyle name="Normal 32 11 2" xfId="3918" xr:uid="{00000000-0005-0000-0000-0000520F0000}"/>
    <cellStyle name="Normal 32 12" xfId="3919" xr:uid="{00000000-0005-0000-0000-0000530F0000}"/>
    <cellStyle name="Normal 32 2" xfId="3920" xr:uid="{00000000-0005-0000-0000-0000540F0000}"/>
    <cellStyle name="Normal 32 2 2" xfId="3921" xr:uid="{00000000-0005-0000-0000-0000550F0000}"/>
    <cellStyle name="Normal 32 3" xfId="3922" xr:uid="{00000000-0005-0000-0000-0000560F0000}"/>
    <cellStyle name="Normal 32 3 2" xfId="3923" xr:uid="{00000000-0005-0000-0000-0000570F0000}"/>
    <cellStyle name="Normal 32 4" xfId="3924" xr:uid="{00000000-0005-0000-0000-0000580F0000}"/>
    <cellStyle name="Normal 32 4 2" xfId="3925" xr:uid="{00000000-0005-0000-0000-0000590F0000}"/>
    <cellStyle name="Normal 32 5" xfId="3926" xr:uid="{00000000-0005-0000-0000-00005A0F0000}"/>
    <cellStyle name="Normal 32 5 2" xfId="3927" xr:uid="{00000000-0005-0000-0000-00005B0F0000}"/>
    <cellStyle name="Normal 32 6" xfId="3928" xr:uid="{00000000-0005-0000-0000-00005C0F0000}"/>
    <cellStyle name="Normal 32 6 2" xfId="3929" xr:uid="{00000000-0005-0000-0000-00005D0F0000}"/>
    <cellStyle name="Normal 32 7" xfId="3930" xr:uid="{00000000-0005-0000-0000-00005E0F0000}"/>
    <cellStyle name="Normal 32 7 2" xfId="3931" xr:uid="{00000000-0005-0000-0000-00005F0F0000}"/>
    <cellStyle name="Normal 32 8" xfId="3932" xr:uid="{00000000-0005-0000-0000-0000600F0000}"/>
    <cellStyle name="Normal 32 8 2" xfId="3933" xr:uid="{00000000-0005-0000-0000-0000610F0000}"/>
    <cellStyle name="Normal 32 9" xfId="3934" xr:uid="{00000000-0005-0000-0000-0000620F0000}"/>
    <cellStyle name="Normal 32 9 2" xfId="3935" xr:uid="{00000000-0005-0000-0000-0000630F0000}"/>
    <cellStyle name="Normal 33" xfId="3936" xr:uid="{00000000-0005-0000-0000-0000640F0000}"/>
    <cellStyle name="Normal 33 10" xfId="3937" xr:uid="{00000000-0005-0000-0000-0000650F0000}"/>
    <cellStyle name="Normal 33 10 2" xfId="3938" xr:uid="{00000000-0005-0000-0000-0000660F0000}"/>
    <cellStyle name="Normal 33 11" xfId="3939" xr:uid="{00000000-0005-0000-0000-0000670F0000}"/>
    <cellStyle name="Normal 33 11 2" xfId="3940" xr:uid="{00000000-0005-0000-0000-0000680F0000}"/>
    <cellStyle name="Normal 33 12" xfId="3941" xr:uid="{00000000-0005-0000-0000-0000690F0000}"/>
    <cellStyle name="Normal 33 2" xfId="3942" xr:uid="{00000000-0005-0000-0000-00006A0F0000}"/>
    <cellStyle name="Normal 33 2 2" xfId="3943" xr:uid="{00000000-0005-0000-0000-00006B0F0000}"/>
    <cellStyle name="Normal 33 3" xfId="3944" xr:uid="{00000000-0005-0000-0000-00006C0F0000}"/>
    <cellStyle name="Normal 33 3 2" xfId="3945" xr:uid="{00000000-0005-0000-0000-00006D0F0000}"/>
    <cellStyle name="Normal 33 4" xfId="3946" xr:uid="{00000000-0005-0000-0000-00006E0F0000}"/>
    <cellStyle name="Normal 33 4 2" xfId="3947" xr:uid="{00000000-0005-0000-0000-00006F0F0000}"/>
    <cellStyle name="Normal 33 5" xfId="3948" xr:uid="{00000000-0005-0000-0000-0000700F0000}"/>
    <cellStyle name="Normal 33 5 2" xfId="3949" xr:uid="{00000000-0005-0000-0000-0000710F0000}"/>
    <cellStyle name="Normal 33 6" xfId="3950" xr:uid="{00000000-0005-0000-0000-0000720F0000}"/>
    <cellStyle name="Normal 33 6 2" xfId="3951" xr:uid="{00000000-0005-0000-0000-0000730F0000}"/>
    <cellStyle name="Normal 33 7" xfId="3952" xr:uid="{00000000-0005-0000-0000-0000740F0000}"/>
    <cellStyle name="Normal 33 7 2" xfId="3953" xr:uid="{00000000-0005-0000-0000-0000750F0000}"/>
    <cellStyle name="Normal 33 8" xfId="3954" xr:uid="{00000000-0005-0000-0000-0000760F0000}"/>
    <cellStyle name="Normal 33 8 2" xfId="3955" xr:uid="{00000000-0005-0000-0000-0000770F0000}"/>
    <cellStyle name="Normal 33 9" xfId="3956" xr:uid="{00000000-0005-0000-0000-0000780F0000}"/>
    <cellStyle name="Normal 33 9 2" xfId="3957" xr:uid="{00000000-0005-0000-0000-0000790F0000}"/>
    <cellStyle name="Normal 34" xfId="3958" xr:uid="{00000000-0005-0000-0000-00007A0F0000}"/>
    <cellStyle name="Normal 34 10" xfId="3959" xr:uid="{00000000-0005-0000-0000-00007B0F0000}"/>
    <cellStyle name="Normal 34 10 2" xfId="3960" xr:uid="{00000000-0005-0000-0000-00007C0F0000}"/>
    <cellStyle name="Normal 34 11" xfId="3961" xr:uid="{00000000-0005-0000-0000-00007D0F0000}"/>
    <cellStyle name="Normal 34 11 2" xfId="3962" xr:uid="{00000000-0005-0000-0000-00007E0F0000}"/>
    <cellStyle name="Normal 34 12" xfId="3963" xr:uid="{00000000-0005-0000-0000-00007F0F0000}"/>
    <cellStyle name="Normal 34 2" xfId="3964" xr:uid="{00000000-0005-0000-0000-0000800F0000}"/>
    <cellStyle name="Normal 34 2 2" xfId="3965" xr:uid="{00000000-0005-0000-0000-0000810F0000}"/>
    <cellStyle name="Normal 34 3" xfId="3966" xr:uid="{00000000-0005-0000-0000-0000820F0000}"/>
    <cellStyle name="Normal 34 3 2" xfId="3967" xr:uid="{00000000-0005-0000-0000-0000830F0000}"/>
    <cellStyle name="Normal 34 4" xfId="3968" xr:uid="{00000000-0005-0000-0000-0000840F0000}"/>
    <cellStyle name="Normal 34 4 2" xfId="3969" xr:uid="{00000000-0005-0000-0000-0000850F0000}"/>
    <cellStyle name="Normal 34 5" xfId="3970" xr:uid="{00000000-0005-0000-0000-0000860F0000}"/>
    <cellStyle name="Normal 34 5 2" xfId="3971" xr:uid="{00000000-0005-0000-0000-0000870F0000}"/>
    <cellStyle name="Normal 34 6" xfId="3972" xr:uid="{00000000-0005-0000-0000-0000880F0000}"/>
    <cellStyle name="Normal 34 6 2" xfId="3973" xr:uid="{00000000-0005-0000-0000-0000890F0000}"/>
    <cellStyle name="Normal 34 7" xfId="3974" xr:uid="{00000000-0005-0000-0000-00008A0F0000}"/>
    <cellStyle name="Normal 34 7 2" xfId="3975" xr:uid="{00000000-0005-0000-0000-00008B0F0000}"/>
    <cellStyle name="Normal 34 8" xfId="3976" xr:uid="{00000000-0005-0000-0000-00008C0F0000}"/>
    <cellStyle name="Normal 34 8 2" xfId="3977" xr:uid="{00000000-0005-0000-0000-00008D0F0000}"/>
    <cellStyle name="Normal 34 9" xfId="3978" xr:uid="{00000000-0005-0000-0000-00008E0F0000}"/>
    <cellStyle name="Normal 34 9 2" xfId="3979" xr:uid="{00000000-0005-0000-0000-00008F0F0000}"/>
    <cellStyle name="Normal 35" xfId="3980" xr:uid="{00000000-0005-0000-0000-0000900F0000}"/>
    <cellStyle name="Normal 35 10" xfId="3981" xr:uid="{00000000-0005-0000-0000-0000910F0000}"/>
    <cellStyle name="Normal 35 10 2" xfId="3982" xr:uid="{00000000-0005-0000-0000-0000920F0000}"/>
    <cellStyle name="Normal 35 11" xfId="3983" xr:uid="{00000000-0005-0000-0000-0000930F0000}"/>
    <cellStyle name="Normal 35 11 2" xfId="3984" xr:uid="{00000000-0005-0000-0000-0000940F0000}"/>
    <cellStyle name="Normal 35 12" xfId="3985" xr:uid="{00000000-0005-0000-0000-0000950F0000}"/>
    <cellStyle name="Normal 35 2" xfId="3986" xr:uid="{00000000-0005-0000-0000-0000960F0000}"/>
    <cellStyle name="Normal 35 2 2" xfId="3987" xr:uid="{00000000-0005-0000-0000-0000970F0000}"/>
    <cellStyle name="Normal 35 3" xfId="3988" xr:uid="{00000000-0005-0000-0000-0000980F0000}"/>
    <cellStyle name="Normal 35 3 2" xfId="3989" xr:uid="{00000000-0005-0000-0000-0000990F0000}"/>
    <cellStyle name="Normal 35 4" xfId="3990" xr:uid="{00000000-0005-0000-0000-00009A0F0000}"/>
    <cellStyle name="Normal 35 4 2" xfId="3991" xr:uid="{00000000-0005-0000-0000-00009B0F0000}"/>
    <cellStyle name="Normal 35 5" xfId="3992" xr:uid="{00000000-0005-0000-0000-00009C0F0000}"/>
    <cellStyle name="Normal 35 5 2" xfId="3993" xr:uid="{00000000-0005-0000-0000-00009D0F0000}"/>
    <cellStyle name="Normal 35 6" xfId="3994" xr:uid="{00000000-0005-0000-0000-00009E0F0000}"/>
    <cellStyle name="Normal 35 6 2" xfId="3995" xr:uid="{00000000-0005-0000-0000-00009F0F0000}"/>
    <cellStyle name="Normal 35 7" xfId="3996" xr:uid="{00000000-0005-0000-0000-0000A00F0000}"/>
    <cellStyle name="Normal 35 7 2" xfId="3997" xr:uid="{00000000-0005-0000-0000-0000A10F0000}"/>
    <cellStyle name="Normal 35 8" xfId="3998" xr:uid="{00000000-0005-0000-0000-0000A20F0000}"/>
    <cellStyle name="Normal 35 8 2" xfId="3999" xr:uid="{00000000-0005-0000-0000-0000A30F0000}"/>
    <cellStyle name="Normal 35 9" xfId="4000" xr:uid="{00000000-0005-0000-0000-0000A40F0000}"/>
    <cellStyle name="Normal 35 9 2" xfId="4001" xr:uid="{00000000-0005-0000-0000-0000A50F0000}"/>
    <cellStyle name="Normal 36" xfId="4002" xr:uid="{00000000-0005-0000-0000-0000A60F0000}"/>
    <cellStyle name="Normal 36 10" xfId="4003" xr:uid="{00000000-0005-0000-0000-0000A70F0000}"/>
    <cellStyle name="Normal 36 10 2" xfId="4004" xr:uid="{00000000-0005-0000-0000-0000A80F0000}"/>
    <cellStyle name="Normal 36 11" xfId="4005" xr:uid="{00000000-0005-0000-0000-0000A90F0000}"/>
    <cellStyle name="Normal 36 11 2" xfId="4006" xr:uid="{00000000-0005-0000-0000-0000AA0F0000}"/>
    <cellStyle name="Normal 36 12" xfId="4007" xr:uid="{00000000-0005-0000-0000-0000AB0F0000}"/>
    <cellStyle name="Normal 36 2" xfId="4008" xr:uid="{00000000-0005-0000-0000-0000AC0F0000}"/>
    <cellStyle name="Normal 36 2 2" xfId="4009" xr:uid="{00000000-0005-0000-0000-0000AD0F0000}"/>
    <cellStyle name="Normal 36 3" xfId="4010" xr:uid="{00000000-0005-0000-0000-0000AE0F0000}"/>
    <cellStyle name="Normal 36 3 2" xfId="4011" xr:uid="{00000000-0005-0000-0000-0000AF0F0000}"/>
    <cellStyle name="Normal 36 4" xfId="4012" xr:uid="{00000000-0005-0000-0000-0000B00F0000}"/>
    <cellStyle name="Normal 36 4 2" xfId="4013" xr:uid="{00000000-0005-0000-0000-0000B10F0000}"/>
    <cellStyle name="Normal 36 5" xfId="4014" xr:uid="{00000000-0005-0000-0000-0000B20F0000}"/>
    <cellStyle name="Normal 36 5 2" xfId="4015" xr:uid="{00000000-0005-0000-0000-0000B30F0000}"/>
    <cellStyle name="Normal 36 6" xfId="4016" xr:uid="{00000000-0005-0000-0000-0000B40F0000}"/>
    <cellStyle name="Normal 36 6 2" xfId="4017" xr:uid="{00000000-0005-0000-0000-0000B50F0000}"/>
    <cellStyle name="Normal 36 7" xfId="4018" xr:uid="{00000000-0005-0000-0000-0000B60F0000}"/>
    <cellStyle name="Normal 36 7 2" xfId="4019" xr:uid="{00000000-0005-0000-0000-0000B70F0000}"/>
    <cellStyle name="Normal 36 8" xfId="4020" xr:uid="{00000000-0005-0000-0000-0000B80F0000}"/>
    <cellStyle name="Normal 36 8 2" xfId="4021" xr:uid="{00000000-0005-0000-0000-0000B90F0000}"/>
    <cellStyle name="Normal 36 9" xfId="4022" xr:uid="{00000000-0005-0000-0000-0000BA0F0000}"/>
    <cellStyle name="Normal 36 9 2" xfId="4023" xr:uid="{00000000-0005-0000-0000-0000BB0F0000}"/>
    <cellStyle name="Normal 37" xfId="4024" xr:uid="{00000000-0005-0000-0000-0000BC0F0000}"/>
    <cellStyle name="Normal 37 10" xfId="4025" xr:uid="{00000000-0005-0000-0000-0000BD0F0000}"/>
    <cellStyle name="Normal 37 10 2" xfId="4026" xr:uid="{00000000-0005-0000-0000-0000BE0F0000}"/>
    <cellStyle name="Normal 37 11" xfId="4027" xr:uid="{00000000-0005-0000-0000-0000BF0F0000}"/>
    <cellStyle name="Normal 37 11 2" xfId="4028" xr:uid="{00000000-0005-0000-0000-0000C00F0000}"/>
    <cellStyle name="Normal 37 12" xfId="4029" xr:uid="{00000000-0005-0000-0000-0000C10F0000}"/>
    <cellStyle name="Normal 37 2" xfId="4030" xr:uid="{00000000-0005-0000-0000-0000C20F0000}"/>
    <cellStyle name="Normal 37 2 2" xfId="4031" xr:uid="{00000000-0005-0000-0000-0000C30F0000}"/>
    <cellStyle name="Normal 37 3" xfId="4032" xr:uid="{00000000-0005-0000-0000-0000C40F0000}"/>
    <cellStyle name="Normal 37 3 2" xfId="4033" xr:uid="{00000000-0005-0000-0000-0000C50F0000}"/>
    <cellStyle name="Normal 37 4" xfId="4034" xr:uid="{00000000-0005-0000-0000-0000C60F0000}"/>
    <cellStyle name="Normal 37 4 2" xfId="4035" xr:uid="{00000000-0005-0000-0000-0000C70F0000}"/>
    <cellStyle name="Normal 37 5" xfId="4036" xr:uid="{00000000-0005-0000-0000-0000C80F0000}"/>
    <cellStyle name="Normal 37 5 2" xfId="4037" xr:uid="{00000000-0005-0000-0000-0000C90F0000}"/>
    <cellStyle name="Normal 37 6" xfId="4038" xr:uid="{00000000-0005-0000-0000-0000CA0F0000}"/>
    <cellStyle name="Normal 37 6 2" xfId="4039" xr:uid="{00000000-0005-0000-0000-0000CB0F0000}"/>
    <cellStyle name="Normal 37 7" xfId="4040" xr:uid="{00000000-0005-0000-0000-0000CC0F0000}"/>
    <cellStyle name="Normal 37 7 2" xfId="4041" xr:uid="{00000000-0005-0000-0000-0000CD0F0000}"/>
    <cellStyle name="Normal 37 8" xfId="4042" xr:uid="{00000000-0005-0000-0000-0000CE0F0000}"/>
    <cellStyle name="Normal 37 8 2" xfId="4043" xr:uid="{00000000-0005-0000-0000-0000CF0F0000}"/>
    <cellStyle name="Normal 37 9" xfId="4044" xr:uid="{00000000-0005-0000-0000-0000D00F0000}"/>
    <cellStyle name="Normal 37 9 2" xfId="4045" xr:uid="{00000000-0005-0000-0000-0000D10F0000}"/>
    <cellStyle name="Normal 38" xfId="4046" xr:uid="{00000000-0005-0000-0000-0000D20F0000}"/>
    <cellStyle name="Normal 38 10" xfId="4047" xr:uid="{00000000-0005-0000-0000-0000D30F0000}"/>
    <cellStyle name="Normal 38 10 2" xfId="4048" xr:uid="{00000000-0005-0000-0000-0000D40F0000}"/>
    <cellStyle name="Normal 38 11" xfId="4049" xr:uid="{00000000-0005-0000-0000-0000D50F0000}"/>
    <cellStyle name="Normal 38 11 2" xfId="4050" xr:uid="{00000000-0005-0000-0000-0000D60F0000}"/>
    <cellStyle name="Normal 38 12" xfId="4051" xr:uid="{00000000-0005-0000-0000-0000D70F0000}"/>
    <cellStyle name="Normal 38 2" xfId="4052" xr:uid="{00000000-0005-0000-0000-0000D80F0000}"/>
    <cellStyle name="Normal 38 2 2" xfId="4053" xr:uid="{00000000-0005-0000-0000-0000D90F0000}"/>
    <cellStyle name="Normal 38 3" xfId="4054" xr:uid="{00000000-0005-0000-0000-0000DA0F0000}"/>
    <cellStyle name="Normal 38 3 2" xfId="4055" xr:uid="{00000000-0005-0000-0000-0000DB0F0000}"/>
    <cellStyle name="Normal 38 4" xfId="4056" xr:uid="{00000000-0005-0000-0000-0000DC0F0000}"/>
    <cellStyle name="Normal 38 4 2" xfId="4057" xr:uid="{00000000-0005-0000-0000-0000DD0F0000}"/>
    <cellStyle name="Normal 38 5" xfId="4058" xr:uid="{00000000-0005-0000-0000-0000DE0F0000}"/>
    <cellStyle name="Normal 38 5 2" xfId="4059" xr:uid="{00000000-0005-0000-0000-0000DF0F0000}"/>
    <cellStyle name="Normal 38 6" xfId="4060" xr:uid="{00000000-0005-0000-0000-0000E00F0000}"/>
    <cellStyle name="Normal 38 6 2" xfId="4061" xr:uid="{00000000-0005-0000-0000-0000E10F0000}"/>
    <cellStyle name="Normal 38 7" xfId="4062" xr:uid="{00000000-0005-0000-0000-0000E20F0000}"/>
    <cellStyle name="Normal 38 7 2" xfId="4063" xr:uid="{00000000-0005-0000-0000-0000E30F0000}"/>
    <cellStyle name="Normal 38 8" xfId="4064" xr:uid="{00000000-0005-0000-0000-0000E40F0000}"/>
    <cellStyle name="Normal 38 8 2" xfId="4065" xr:uid="{00000000-0005-0000-0000-0000E50F0000}"/>
    <cellStyle name="Normal 38 9" xfId="4066" xr:uid="{00000000-0005-0000-0000-0000E60F0000}"/>
    <cellStyle name="Normal 38 9 2" xfId="4067" xr:uid="{00000000-0005-0000-0000-0000E70F0000}"/>
    <cellStyle name="Normal 39" xfId="4068" xr:uid="{00000000-0005-0000-0000-0000E80F0000}"/>
    <cellStyle name="Normal 39 10" xfId="4069" xr:uid="{00000000-0005-0000-0000-0000E90F0000}"/>
    <cellStyle name="Normal 39 10 2" xfId="4070" xr:uid="{00000000-0005-0000-0000-0000EA0F0000}"/>
    <cellStyle name="Normal 39 11" xfId="4071" xr:uid="{00000000-0005-0000-0000-0000EB0F0000}"/>
    <cellStyle name="Normal 39 11 2" xfId="4072" xr:uid="{00000000-0005-0000-0000-0000EC0F0000}"/>
    <cellStyle name="Normal 39 12" xfId="4073" xr:uid="{00000000-0005-0000-0000-0000ED0F0000}"/>
    <cellStyle name="Normal 39 2" xfId="4074" xr:uid="{00000000-0005-0000-0000-0000EE0F0000}"/>
    <cellStyle name="Normal 39 2 2" xfId="4075" xr:uid="{00000000-0005-0000-0000-0000EF0F0000}"/>
    <cellStyle name="Normal 39 3" xfId="4076" xr:uid="{00000000-0005-0000-0000-0000F00F0000}"/>
    <cellStyle name="Normal 39 3 2" xfId="4077" xr:uid="{00000000-0005-0000-0000-0000F10F0000}"/>
    <cellStyle name="Normal 39 4" xfId="4078" xr:uid="{00000000-0005-0000-0000-0000F20F0000}"/>
    <cellStyle name="Normal 39 4 2" xfId="4079" xr:uid="{00000000-0005-0000-0000-0000F30F0000}"/>
    <cellStyle name="Normal 39 5" xfId="4080" xr:uid="{00000000-0005-0000-0000-0000F40F0000}"/>
    <cellStyle name="Normal 39 5 2" xfId="4081" xr:uid="{00000000-0005-0000-0000-0000F50F0000}"/>
    <cellStyle name="Normal 39 6" xfId="4082" xr:uid="{00000000-0005-0000-0000-0000F60F0000}"/>
    <cellStyle name="Normal 39 6 2" xfId="4083" xr:uid="{00000000-0005-0000-0000-0000F70F0000}"/>
    <cellStyle name="Normal 39 7" xfId="4084" xr:uid="{00000000-0005-0000-0000-0000F80F0000}"/>
    <cellStyle name="Normal 39 7 2" xfId="4085" xr:uid="{00000000-0005-0000-0000-0000F90F0000}"/>
    <cellStyle name="Normal 39 8" xfId="4086" xr:uid="{00000000-0005-0000-0000-0000FA0F0000}"/>
    <cellStyle name="Normal 39 8 2" xfId="4087" xr:uid="{00000000-0005-0000-0000-0000FB0F0000}"/>
    <cellStyle name="Normal 39 9" xfId="4088" xr:uid="{00000000-0005-0000-0000-0000FC0F0000}"/>
    <cellStyle name="Normal 39 9 2" xfId="4089" xr:uid="{00000000-0005-0000-0000-0000FD0F0000}"/>
    <cellStyle name="Normal 4" xfId="23" xr:uid="{00000000-0005-0000-0000-0000FE0F0000}"/>
    <cellStyle name="Normal 4 10" xfId="4090" xr:uid="{00000000-0005-0000-0000-0000FF0F0000}"/>
    <cellStyle name="Normal 4 10 2" xfId="4091" xr:uid="{00000000-0005-0000-0000-000000100000}"/>
    <cellStyle name="Normal 4 11" xfId="4092" xr:uid="{00000000-0005-0000-0000-000001100000}"/>
    <cellStyle name="Normal 4 11 2" xfId="4093" xr:uid="{00000000-0005-0000-0000-000002100000}"/>
    <cellStyle name="Normal 4 12" xfId="4094" xr:uid="{00000000-0005-0000-0000-000003100000}"/>
    <cellStyle name="Normal 4 12 2" xfId="4095" xr:uid="{00000000-0005-0000-0000-000004100000}"/>
    <cellStyle name="Normal 4 13" xfId="4096" xr:uid="{00000000-0005-0000-0000-000005100000}"/>
    <cellStyle name="Normal 4 14" xfId="4097" xr:uid="{00000000-0005-0000-0000-000006100000}"/>
    <cellStyle name="Normal 4 15" xfId="4098" xr:uid="{00000000-0005-0000-0000-000007100000}"/>
    <cellStyle name="Normal 4 16" xfId="4099" xr:uid="{00000000-0005-0000-0000-000008100000}"/>
    <cellStyle name="Normal 4 17" xfId="4100" xr:uid="{00000000-0005-0000-0000-000009100000}"/>
    <cellStyle name="Normal 4 18" xfId="4101" xr:uid="{00000000-0005-0000-0000-00000A100000}"/>
    <cellStyle name="Normal 4 2" xfId="4102" xr:uid="{00000000-0005-0000-0000-00000B100000}"/>
    <cellStyle name="Normal 4 2 10" xfId="4103" xr:uid="{00000000-0005-0000-0000-00000C100000}"/>
    <cellStyle name="Normal 4 2 10 2" xfId="4104" xr:uid="{00000000-0005-0000-0000-00000D100000}"/>
    <cellStyle name="Normal 4 2 11" xfId="4105" xr:uid="{00000000-0005-0000-0000-00000E100000}"/>
    <cellStyle name="Normal 4 2 11 2" xfId="4106" xr:uid="{00000000-0005-0000-0000-00000F100000}"/>
    <cellStyle name="Normal 4 2 12" xfId="4107" xr:uid="{00000000-0005-0000-0000-000010100000}"/>
    <cellStyle name="Normal 4 2 13" xfId="4108" xr:uid="{00000000-0005-0000-0000-000011100000}"/>
    <cellStyle name="Normal 4 2 2" xfId="4109" xr:uid="{00000000-0005-0000-0000-000012100000}"/>
    <cellStyle name="Normal 4 2 2 2" xfId="4110" xr:uid="{00000000-0005-0000-0000-000013100000}"/>
    <cellStyle name="Normal 4 2 3" xfId="4111" xr:uid="{00000000-0005-0000-0000-000014100000}"/>
    <cellStyle name="Normal 4 2 3 2" xfId="4112" xr:uid="{00000000-0005-0000-0000-000015100000}"/>
    <cellStyle name="Normal 4 2 4" xfId="4113" xr:uid="{00000000-0005-0000-0000-000016100000}"/>
    <cellStyle name="Normal 4 2 4 2" xfId="4114" xr:uid="{00000000-0005-0000-0000-000017100000}"/>
    <cellStyle name="Normal 4 2 5" xfId="4115" xr:uid="{00000000-0005-0000-0000-000018100000}"/>
    <cellStyle name="Normal 4 2 5 2" xfId="4116" xr:uid="{00000000-0005-0000-0000-000019100000}"/>
    <cellStyle name="Normal 4 2 6" xfId="4117" xr:uid="{00000000-0005-0000-0000-00001A100000}"/>
    <cellStyle name="Normal 4 2 6 2" xfId="4118" xr:uid="{00000000-0005-0000-0000-00001B100000}"/>
    <cellStyle name="Normal 4 2 7" xfId="4119" xr:uid="{00000000-0005-0000-0000-00001C100000}"/>
    <cellStyle name="Normal 4 2 7 2" xfId="4120" xr:uid="{00000000-0005-0000-0000-00001D100000}"/>
    <cellStyle name="Normal 4 2 8" xfId="4121" xr:uid="{00000000-0005-0000-0000-00001E100000}"/>
    <cellStyle name="Normal 4 2 8 2" xfId="4122" xr:uid="{00000000-0005-0000-0000-00001F100000}"/>
    <cellStyle name="Normal 4 2 9" xfId="4123" xr:uid="{00000000-0005-0000-0000-000020100000}"/>
    <cellStyle name="Normal 4 2 9 2" xfId="4124" xr:uid="{00000000-0005-0000-0000-000021100000}"/>
    <cellStyle name="Normal 4 3" xfId="4125" xr:uid="{00000000-0005-0000-0000-000022100000}"/>
    <cellStyle name="Normal 4 3 2" xfId="4126" xr:uid="{00000000-0005-0000-0000-000023100000}"/>
    <cellStyle name="Normal 4 3 3" xfId="4127" xr:uid="{00000000-0005-0000-0000-000024100000}"/>
    <cellStyle name="Normal 4 4" xfId="4128" xr:uid="{00000000-0005-0000-0000-000025100000}"/>
    <cellStyle name="Normal 4 4 2" xfId="4129" xr:uid="{00000000-0005-0000-0000-000026100000}"/>
    <cellStyle name="Normal 4 5" xfId="4130" xr:uid="{00000000-0005-0000-0000-000027100000}"/>
    <cellStyle name="Normal 4 5 2" xfId="4131" xr:uid="{00000000-0005-0000-0000-000028100000}"/>
    <cellStyle name="Normal 4 6" xfId="4132" xr:uid="{00000000-0005-0000-0000-000029100000}"/>
    <cellStyle name="Normal 4 6 2" xfId="4133" xr:uid="{00000000-0005-0000-0000-00002A100000}"/>
    <cellStyle name="Normal 4 7" xfId="4134" xr:uid="{00000000-0005-0000-0000-00002B100000}"/>
    <cellStyle name="Normal 4 7 2" xfId="4135" xr:uid="{00000000-0005-0000-0000-00002C100000}"/>
    <cellStyle name="Normal 4 8" xfId="4136" xr:uid="{00000000-0005-0000-0000-00002D100000}"/>
    <cellStyle name="Normal 4 8 2" xfId="4137" xr:uid="{00000000-0005-0000-0000-00002E100000}"/>
    <cellStyle name="Normal 4 9" xfId="4138" xr:uid="{00000000-0005-0000-0000-00002F100000}"/>
    <cellStyle name="Normal 4 9 2" xfId="4139" xr:uid="{00000000-0005-0000-0000-000030100000}"/>
    <cellStyle name="Normal 4_$303 51st Street - Analysis$" xfId="4140" xr:uid="{00000000-0005-0000-0000-000031100000}"/>
    <cellStyle name="Normal 40" xfId="4141" xr:uid="{00000000-0005-0000-0000-000032100000}"/>
    <cellStyle name="Normal 40 10" xfId="4142" xr:uid="{00000000-0005-0000-0000-000033100000}"/>
    <cellStyle name="Normal 40 10 2" xfId="4143" xr:uid="{00000000-0005-0000-0000-000034100000}"/>
    <cellStyle name="Normal 40 11" xfId="4144" xr:uid="{00000000-0005-0000-0000-000035100000}"/>
    <cellStyle name="Normal 40 11 2" xfId="4145" xr:uid="{00000000-0005-0000-0000-000036100000}"/>
    <cellStyle name="Normal 40 12" xfId="4146" xr:uid="{00000000-0005-0000-0000-000037100000}"/>
    <cellStyle name="Normal 40 2" xfId="4147" xr:uid="{00000000-0005-0000-0000-000038100000}"/>
    <cellStyle name="Normal 40 2 2" xfId="4148" xr:uid="{00000000-0005-0000-0000-000039100000}"/>
    <cellStyle name="Normal 40 3" xfId="4149" xr:uid="{00000000-0005-0000-0000-00003A100000}"/>
    <cellStyle name="Normal 40 3 2" xfId="4150" xr:uid="{00000000-0005-0000-0000-00003B100000}"/>
    <cellStyle name="Normal 40 4" xfId="4151" xr:uid="{00000000-0005-0000-0000-00003C100000}"/>
    <cellStyle name="Normal 40 4 2" xfId="4152" xr:uid="{00000000-0005-0000-0000-00003D100000}"/>
    <cellStyle name="Normal 40 5" xfId="4153" xr:uid="{00000000-0005-0000-0000-00003E100000}"/>
    <cellStyle name="Normal 40 5 2" xfId="4154" xr:uid="{00000000-0005-0000-0000-00003F100000}"/>
    <cellStyle name="Normal 40 6" xfId="4155" xr:uid="{00000000-0005-0000-0000-000040100000}"/>
    <cellStyle name="Normal 40 6 2" xfId="4156" xr:uid="{00000000-0005-0000-0000-000041100000}"/>
    <cellStyle name="Normal 40 7" xfId="4157" xr:uid="{00000000-0005-0000-0000-000042100000}"/>
    <cellStyle name="Normal 40 7 2" xfId="4158" xr:uid="{00000000-0005-0000-0000-000043100000}"/>
    <cellStyle name="Normal 40 8" xfId="4159" xr:uid="{00000000-0005-0000-0000-000044100000}"/>
    <cellStyle name="Normal 40 8 2" xfId="4160" xr:uid="{00000000-0005-0000-0000-000045100000}"/>
    <cellStyle name="Normal 40 9" xfId="4161" xr:uid="{00000000-0005-0000-0000-000046100000}"/>
    <cellStyle name="Normal 40 9 2" xfId="4162" xr:uid="{00000000-0005-0000-0000-000047100000}"/>
    <cellStyle name="Normal 41" xfId="4163" xr:uid="{00000000-0005-0000-0000-000048100000}"/>
    <cellStyle name="Normal 41 10" xfId="4164" xr:uid="{00000000-0005-0000-0000-000049100000}"/>
    <cellStyle name="Normal 41 10 2" xfId="4165" xr:uid="{00000000-0005-0000-0000-00004A100000}"/>
    <cellStyle name="Normal 41 11" xfId="4166" xr:uid="{00000000-0005-0000-0000-00004B100000}"/>
    <cellStyle name="Normal 41 11 2" xfId="4167" xr:uid="{00000000-0005-0000-0000-00004C100000}"/>
    <cellStyle name="Normal 41 12" xfId="4168" xr:uid="{00000000-0005-0000-0000-00004D100000}"/>
    <cellStyle name="Normal 41 2" xfId="4169" xr:uid="{00000000-0005-0000-0000-00004E100000}"/>
    <cellStyle name="Normal 41 2 2" xfId="4170" xr:uid="{00000000-0005-0000-0000-00004F100000}"/>
    <cellStyle name="Normal 41 3" xfId="4171" xr:uid="{00000000-0005-0000-0000-000050100000}"/>
    <cellStyle name="Normal 41 3 2" xfId="4172" xr:uid="{00000000-0005-0000-0000-000051100000}"/>
    <cellStyle name="Normal 41 4" xfId="4173" xr:uid="{00000000-0005-0000-0000-000052100000}"/>
    <cellStyle name="Normal 41 4 2" xfId="4174" xr:uid="{00000000-0005-0000-0000-000053100000}"/>
    <cellStyle name="Normal 41 5" xfId="4175" xr:uid="{00000000-0005-0000-0000-000054100000}"/>
    <cellStyle name="Normal 41 5 2" xfId="4176" xr:uid="{00000000-0005-0000-0000-000055100000}"/>
    <cellStyle name="Normal 41 6" xfId="4177" xr:uid="{00000000-0005-0000-0000-000056100000}"/>
    <cellStyle name="Normal 41 6 2" xfId="4178" xr:uid="{00000000-0005-0000-0000-000057100000}"/>
    <cellStyle name="Normal 41 7" xfId="4179" xr:uid="{00000000-0005-0000-0000-000058100000}"/>
    <cellStyle name="Normal 41 7 2" xfId="4180" xr:uid="{00000000-0005-0000-0000-000059100000}"/>
    <cellStyle name="Normal 41 8" xfId="4181" xr:uid="{00000000-0005-0000-0000-00005A100000}"/>
    <cellStyle name="Normal 41 8 2" xfId="4182" xr:uid="{00000000-0005-0000-0000-00005B100000}"/>
    <cellStyle name="Normal 41 9" xfId="4183" xr:uid="{00000000-0005-0000-0000-00005C100000}"/>
    <cellStyle name="Normal 41 9 2" xfId="4184" xr:uid="{00000000-0005-0000-0000-00005D100000}"/>
    <cellStyle name="Normal 42" xfId="4185" xr:uid="{00000000-0005-0000-0000-00005E100000}"/>
    <cellStyle name="Normal 42 10" xfId="4186" xr:uid="{00000000-0005-0000-0000-00005F100000}"/>
    <cellStyle name="Normal 42 10 2" xfId="4187" xr:uid="{00000000-0005-0000-0000-000060100000}"/>
    <cellStyle name="Normal 42 11" xfId="4188" xr:uid="{00000000-0005-0000-0000-000061100000}"/>
    <cellStyle name="Normal 42 11 2" xfId="4189" xr:uid="{00000000-0005-0000-0000-000062100000}"/>
    <cellStyle name="Normal 42 12" xfId="4190" xr:uid="{00000000-0005-0000-0000-000063100000}"/>
    <cellStyle name="Normal 42 2" xfId="4191" xr:uid="{00000000-0005-0000-0000-000064100000}"/>
    <cellStyle name="Normal 42 2 2" xfId="4192" xr:uid="{00000000-0005-0000-0000-000065100000}"/>
    <cellStyle name="Normal 42 3" xfId="4193" xr:uid="{00000000-0005-0000-0000-000066100000}"/>
    <cellStyle name="Normal 42 3 2" xfId="4194" xr:uid="{00000000-0005-0000-0000-000067100000}"/>
    <cellStyle name="Normal 42 4" xfId="4195" xr:uid="{00000000-0005-0000-0000-000068100000}"/>
    <cellStyle name="Normal 42 4 2" xfId="4196" xr:uid="{00000000-0005-0000-0000-000069100000}"/>
    <cellStyle name="Normal 42 5" xfId="4197" xr:uid="{00000000-0005-0000-0000-00006A100000}"/>
    <cellStyle name="Normal 42 5 2" xfId="4198" xr:uid="{00000000-0005-0000-0000-00006B100000}"/>
    <cellStyle name="Normal 42 6" xfId="4199" xr:uid="{00000000-0005-0000-0000-00006C100000}"/>
    <cellStyle name="Normal 42 6 2" xfId="4200" xr:uid="{00000000-0005-0000-0000-00006D100000}"/>
    <cellStyle name="Normal 42 7" xfId="4201" xr:uid="{00000000-0005-0000-0000-00006E100000}"/>
    <cellStyle name="Normal 42 7 2" xfId="4202" xr:uid="{00000000-0005-0000-0000-00006F100000}"/>
    <cellStyle name="Normal 42 8" xfId="4203" xr:uid="{00000000-0005-0000-0000-000070100000}"/>
    <cellStyle name="Normal 42 8 2" xfId="4204" xr:uid="{00000000-0005-0000-0000-000071100000}"/>
    <cellStyle name="Normal 42 9" xfId="4205" xr:uid="{00000000-0005-0000-0000-000072100000}"/>
    <cellStyle name="Normal 42 9 2" xfId="4206" xr:uid="{00000000-0005-0000-0000-000073100000}"/>
    <cellStyle name="Normal 43" xfId="4207" xr:uid="{00000000-0005-0000-0000-000074100000}"/>
    <cellStyle name="Normal 43 10" xfId="4208" xr:uid="{00000000-0005-0000-0000-000075100000}"/>
    <cellStyle name="Normal 43 10 2" xfId="4209" xr:uid="{00000000-0005-0000-0000-000076100000}"/>
    <cellStyle name="Normal 43 11" xfId="4210" xr:uid="{00000000-0005-0000-0000-000077100000}"/>
    <cellStyle name="Normal 43 11 2" xfId="4211" xr:uid="{00000000-0005-0000-0000-000078100000}"/>
    <cellStyle name="Normal 43 12" xfId="4212" xr:uid="{00000000-0005-0000-0000-000079100000}"/>
    <cellStyle name="Normal 43 2" xfId="4213" xr:uid="{00000000-0005-0000-0000-00007A100000}"/>
    <cellStyle name="Normal 43 2 2" xfId="4214" xr:uid="{00000000-0005-0000-0000-00007B100000}"/>
    <cellStyle name="Normal 43 3" xfId="4215" xr:uid="{00000000-0005-0000-0000-00007C100000}"/>
    <cellStyle name="Normal 43 3 2" xfId="4216" xr:uid="{00000000-0005-0000-0000-00007D100000}"/>
    <cellStyle name="Normal 43 4" xfId="4217" xr:uid="{00000000-0005-0000-0000-00007E100000}"/>
    <cellStyle name="Normal 43 4 2" xfId="4218" xr:uid="{00000000-0005-0000-0000-00007F100000}"/>
    <cellStyle name="Normal 43 5" xfId="4219" xr:uid="{00000000-0005-0000-0000-000080100000}"/>
    <cellStyle name="Normal 43 5 2" xfId="4220" xr:uid="{00000000-0005-0000-0000-000081100000}"/>
    <cellStyle name="Normal 43 6" xfId="4221" xr:uid="{00000000-0005-0000-0000-000082100000}"/>
    <cellStyle name="Normal 43 6 2" xfId="4222" xr:uid="{00000000-0005-0000-0000-000083100000}"/>
    <cellStyle name="Normal 43 7" xfId="4223" xr:uid="{00000000-0005-0000-0000-000084100000}"/>
    <cellStyle name="Normal 43 7 2" xfId="4224" xr:uid="{00000000-0005-0000-0000-000085100000}"/>
    <cellStyle name="Normal 43 8" xfId="4225" xr:uid="{00000000-0005-0000-0000-000086100000}"/>
    <cellStyle name="Normal 43 8 2" xfId="4226" xr:uid="{00000000-0005-0000-0000-000087100000}"/>
    <cellStyle name="Normal 43 9" xfId="4227" xr:uid="{00000000-0005-0000-0000-000088100000}"/>
    <cellStyle name="Normal 43 9 2" xfId="4228" xr:uid="{00000000-0005-0000-0000-000089100000}"/>
    <cellStyle name="Normal 44" xfId="4229" xr:uid="{00000000-0005-0000-0000-00008A100000}"/>
    <cellStyle name="Normal 44 10" xfId="4230" xr:uid="{00000000-0005-0000-0000-00008B100000}"/>
    <cellStyle name="Normal 44 10 2" xfId="4231" xr:uid="{00000000-0005-0000-0000-00008C100000}"/>
    <cellStyle name="Normal 44 11" xfId="4232" xr:uid="{00000000-0005-0000-0000-00008D100000}"/>
    <cellStyle name="Normal 44 11 2" xfId="4233" xr:uid="{00000000-0005-0000-0000-00008E100000}"/>
    <cellStyle name="Normal 44 12" xfId="4234" xr:uid="{00000000-0005-0000-0000-00008F100000}"/>
    <cellStyle name="Normal 44 2" xfId="4235" xr:uid="{00000000-0005-0000-0000-000090100000}"/>
    <cellStyle name="Normal 44 2 2" xfId="4236" xr:uid="{00000000-0005-0000-0000-000091100000}"/>
    <cellStyle name="Normal 44 3" xfId="4237" xr:uid="{00000000-0005-0000-0000-000092100000}"/>
    <cellStyle name="Normal 44 3 2" xfId="4238" xr:uid="{00000000-0005-0000-0000-000093100000}"/>
    <cellStyle name="Normal 44 4" xfId="4239" xr:uid="{00000000-0005-0000-0000-000094100000}"/>
    <cellStyle name="Normal 44 4 2" xfId="4240" xr:uid="{00000000-0005-0000-0000-000095100000}"/>
    <cellStyle name="Normal 44 5" xfId="4241" xr:uid="{00000000-0005-0000-0000-000096100000}"/>
    <cellStyle name="Normal 44 5 2" xfId="4242" xr:uid="{00000000-0005-0000-0000-000097100000}"/>
    <cellStyle name="Normal 44 6" xfId="4243" xr:uid="{00000000-0005-0000-0000-000098100000}"/>
    <cellStyle name="Normal 44 6 2" xfId="4244" xr:uid="{00000000-0005-0000-0000-000099100000}"/>
    <cellStyle name="Normal 44 7" xfId="4245" xr:uid="{00000000-0005-0000-0000-00009A100000}"/>
    <cellStyle name="Normal 44 7 2" xfId="4246" xr:uid="{00000000-0005-0000-0000-00009B100000}"/>
    <cellStyle name="Normal 44 8" xfId="4247" xr:uid="{00000000-0005-0000-0000-00009C100000}"/>
    <cellStyle name="Normal 44 8 2" xfId="4248" xr:uid="{00000000-0005-0000-0000-00009D100000}"/>
    <cellStyle name="Normal 44 9" xfId="4249" xr:uid="{00000000-0005-0000-0000-00009E100000}"/>
    <cellStyle name="Normal 44 9 2" xfId="4250" xr:uid="{00000000-0005-0000-0000-00009F100000}"/>
    <cellStyle name="Normal 45" xfId="4251" xr:uid="{00000000-0005-0000-0000-0000A0100000}"/>
    <cellStyle name="Normal 45 10" xfId="4252" xr:uid="{00000000-0005-0000-0000-0000A1100000}"/>
    <cellStyle name="Normal 45 10 2" xfId="4253" xr:uid="{00000000-0005-0000-0000-0000A2100000}"/>
    <cellStyle name="Normal 45 11" xfId="4254" xr:uid="{00000000-0005-0000-0000-0000A3100000}"/>
    <cellStyle name="Normal 45 11 2" xfId="4255" xr:uid="{00000000-0005-0000-0000-0000A4100000}"/>
    <cellStyle name="Normal 45 12" xfId="4256" xr:uid="{00000000-0005-0000-0000-0000A5100000}"/>
    <cellStyle name="Normal 45 2" xfId="4257" xr:uid="{00000000-0005-0000-0000-0000A6100000}"/>
    <cellStyle name="Normal 45 2 2" xfId="4258" xr:uid="{00000000-0005-0000-0000-0000A7100000}"/>
    <cellStyle name="Normal 45 3" xfId="4259" xr:uid="{00000000-0005-0000-0000-0000A8100000}"/>
    <cellStyle name="Normal 45 3 2" xfId="4260" xr:uid="{00000000-0005-0000-0000-0000A9100000}"/>
    <cellStyle name="Normal 45 4" xfId="4261" xr:uid="{00000000-0005-0000-0000-0000AA100000}"/>
    <cellStyle name="Normal 45 4 2" xfId="4262" xr:uid="{00000000-0005-0000-0000-0000AB100000}"/>
    <cellStyle name="Normal 45 5" xfId="4263" xr:uid="{00000000-0005-0000-0000-0000AC100000}"/>
    <cellStyle name="Normal 45 5 2" xfId="4264" xr:uid="{00000000-0005-0000-0000-0000AD100000}"/>
    <cellStyle name="Normal 45 6" xfId="4265" xr:uid="{00000000-0005-0000-0000-0000AE100000}"/>
    <cellStyle name="Normal 45 6 2" xfId="4266" xr:uid="{00000000-0005-0000-0000-0000AF100000}"/>
    <cellStyle name="Normal 45 7" xfId="4267" xr:uid="{00000000-0005-0000-0000-0000B0100000}"/>
    <cellStyle name="Normal 45 7 2" xfId="4268" xr:uid="{00000000-0005-0000-0000-0000B1100000}"/>
    <cellStyle name="Normal 45 8" xfId="4269" xr:uid="{00000000-0005-0000-0000-0000B2100000}"/>
    <cellStyle name="Normal 45 8 2" xfId="4270" xr:uid="{00000000-0005-0000-0000-0000B3100000}"/>
    <cellStyle name="Normal 45 9" xfId="4271" xr:uid="{00000000-0005-0000-0000-0000B4100000}"/>
    <cellStyle name="Normal 45 9 2" xfId="4272" xr:uid="{00000000-0005-0000-0000-0000B5100000}"/>
    <cellStyle name="Normal 46" xfId="4273" xr:uid="{00000000-0005-0000-0000-0000B6100000}"/>
    <cellStyle name="Normal 46 10" xfId="4274" xr:uid="{00000000-0005-0000-0000-0000B7100000}"/>
    <cellStyle name="Normal 46 10 2" xfId="4275" xr:uid="{00000000-0005-0000-0000-0000B8100000}"/>
    <cellStyle name="Normal 46 11" xfId="4276" xr:uid="{00000000-0005-0000-0000-0000B9100000}"/>
    <cellStyle name="Normal 46 11 2" xfId="4277" xr:uid="{00000000-0005-0000-0000-0000BA100000}"/>
    <cellStyle name="Normal 46 12" xfId="4278" xr:uid="{00000000-0005-0000-0000-0000BB100000}"/>
    <cellStyle name="Normal 46 12 2" xfId="4279" xr:uid="{00000000-0005-0000-0000-0000BC100000}"/>
    <cellStyle name="Normal 46 13" xfId="4280" xr:uid="{00000000-0005-0000-0000-0000BD100000}"/>
    <cellStyle name="Normal 46 2" xfId="4281" xr:uid="{00000000-0005-0000-0000-0000BE100000}"/>
    <cellStyle name="Normal 46 2 10" xfId="4282" xr:uid="{00000000-0005-0000-0000-0000BF100000}"/>
    <cellStyle name="Normal 46 2 10 2" xfId="4283" xr:uid="{00000000-0005-0000-0000-0000C0100000}"/>
    <cellStyle name="Normal 46 2 11" xfId="4284" xr:uid="{00000000-0005-0000-0000-0000C1100000}"/>
    <cellStyle name="Normal 46 2 11 2" xfId="4285" xr:uid="{00000000-0005-0000-0000-0000C2100000}"/>
    <cellStyle name="Normal 46 2 12" xfId="4286" xr:uid="{00000000-0005-0000-0000-0000C3100000}"/>
    <cellStyle name="Normal 46 2 2" xfId="4287" xr:uid="{00000000-0005-0000-0000-0000C4100000}"/>
    <cellStyle name="Normal 46 2 2 2" xfId="4288" xr:uid="{00000000-0005-0000-0000-0000C5100000}"/>
    <cellStyle name="Normal 46 2 3" xfId="4289" xr:uid="{00000000-0005-0000-0000-0000C6100000}"/>
    <cellStyle name="Normal 46 2 3 2" xfId="4290" xr:uid="{00000000-0005-0000-0000-0000C7100000}"/>
    <cellStyle name="Normal 46 2 4" xfId="4291" xr:uid="{00000000-0005-0000-0000-0000C8100000}"/>
    <cellStyle name="Normal 46 2 4 2" xfId="4292" xr:uid="{00000000-0005-0000-0000-0000C9100000}"/>
    <cellStyle name="Normal 46 2 5" xfId="4293" xr:uid="{00000000-0005-0000-0000-0000CA100000}"/>
    <cellStyle name="Normal 46 2 5 2" xfId="4294" xr:uid="{00000000-0005-0000-0000-0000CB100000}"/>
    <cellStyle name="Normal 46 2 6" xfId="4295" xr:uid="{00000000-0005-0000-0000-0000CC100000}"/>
    <cellStyle name="Normal 46 2 6 2" xfId="4296" xr:uid="{00000000-0005-0000-0000-0000CD100000}"/>
    <cellStyle name="Normal 46 2 7" xfId="4297" xr:uid="{00000000-0005-0000-0000-0000CE100000}"/>
    <cellStyle name="Normal 46 2 7 2" xfId="4298" xr:uid="{00000000-0005-0000-0000-0000CF100000}"/>
    <cellStyle name="Normal 46 2 8" xfId="4299" xr:uid="{00000000-0005-0000-0000-0000D0100000}"/>
    <cellStyle name="Normal 46 2 8 2" xfId="4300" xr:uid="{00000000-0005-0000-0000-0000D1100000}"/>
    <cellStyle name="Normal 46 2 9" xfId="4301" xr:uid="{00000000-0005-0000-0000-0000D2100000}"/>
    <cellStyle name="Normal 46 2 9 2" xfId="4302" xr:uid="{00000000-0005-0000-0000-0000D3100000}"/>
    <cellStyle name="Normal 46 3" xfId="4303" xr:uid="{00000000-0005-0000-0000-0000D4100000}"/>
    <cellStyle name="Normal 46 3 2" xfId="4304" xr:uid="{00000000-0005-0000-0000-0000D5100000}"/>
    <cellStyle name="Normal 46 4" xfId="4305" xr:uid="{00000000-0005-0000-0000-0000D6100000}"/>
    <cellStyle name="Normal 46 4 2" xfId="4306" xr:uid="{00000000-0005-0000-0000-0000D7100000}"/>
    <cellStyle name="Normal 46 5" xfId="4307" xr:uid="{00000000-0005-0000-0000-0000D8100000}"/>
    <cellStyle name="Normal 46 5 2" xfId="4308" xr:uid="{00000000-0005-0000-0000-0000D9100000}"/>
    <cellStyle name="Normal 46 6" xfId="4309" xr:uid="{00000000-0005-0000-0000-0000DA100000}"/>
    <cellStyle name="Normal 46 6 2" xfId="4310" xr:uid="{00000000-0005-0000-0000-0000DB100000}"/>
    <cellStyle name="Normal 46 7" xfId="4311" xr:uid="{00000000-0005-0000-0000-0000DC100000}"/>
    <cellStyle name="Normal 46 7 2" xfId="4312" xr:uid="{00000000-0005-0000-0000-0000DD100000}"/>
    <cellStyle name="Normal 46 8" xfId="4313" xr:uid="{00000000-0005-0000-0000-0000DE100000}"/>
    <cellStyle name="Normal 46 8 2" xfId="4314" xr:uid="{00000000-0005-0000-0000-0000DF100000}"/>
    <cellStyle name="Normal 46 9" xfId="4315" xr:uid="{00000000-0005-0000-0000-0000E0100000}"/>
    <cellStyle name="Normal 46 9 2" xfId="4316" xr:uid="{00000000-0005-0000-0000-0000E1100000}"/>
    <cellStyle name="Normal 46_Assumptions" xfId="4317" xr:uid="{00000000-0005-0000-0000-0000E2100000}"/>
    <cellStyle name="Normal 47" xfId="4318" xr:uid="{00000000-0005-0000-0000-0000E3100000}"/>
    <cellStyle name="Normal 47 10" xfId="4319" xr:uid="{00000000-0005-0000-0000-0000E4100000}"/>
    <cellStyle name="Normal 47 10 2" xfId="4320" xr:uid="{00000000-0005-0000-0000-0000E5100000}"/>
    <cellStyle name="Normal 47 11" xfId="4321" xr:uid="{00000000-0005-0000-0000-0000E6100000}"/>
    <cellStyle name="Normal 47 11 2" xfId="4322" xr:uid="{00000000-0005-0000-0000-0000E7100000}"/>
    <cellStyle name="Normal 47 12" xfId="4323" xr:uid="{00000000-0005-0000-0000-0000E8100000}"/>
    <cellStyle name="Normal 47 2" xfId="4324" xr:uid="{00000000-0005-0000-0000-0000E9100000}"/>
    <cellStyle name="Normal 47 2 2" xfId="4325" xr:uid="{00000000-0005-0000-0000-0000EA100000}"/>
    <cellStyle name="Normal 47 3" xfId="4326" xr:uid="{00000000-0005-0000-0000-0000EB100000}"/>
    <cellStyle name="Normal 47 3 2" xfId="4327" xr:uid="{00000000-0005-0000-0000-0000EC100000}"/>
    <cellStyle name="Normal 47 4" xfId="4328" xr:uid="{00000000-0005-0000-0000-0000ED100000}"/>
    <cellStyle name="Normal 47 4 2" xfId="4329" xr:uid="{00000000-0005-0000-0000-0000EE100000}"/>
    <cellStyle name="Normal 47 5" xfId="4330" xr:uid="{00000000-0005-0000-0000-0000EF100000}"/>
    <cellStyle name="Normal 47 5 2" xfId="4331" xr:uid="{00000000-0005-0000-0000-0000F0100000}"/>
    <cellStyle name="Normal 47 6" xfId="4332" xr:uid="{00000000-0005-0000-0000-0000F1100000}"/>
    <cellStyle name="Normal 47 6 2" xfId="4333" xr:uid="{00000000-0005-0000-0000-0000F2100000}"/>
    <cellStyle name="Normal 47 7" xfId="4334" xr:uid="{00000000-0005-0000-0000-0000F3100000}"/>
    <cellStyle name="Normal 47 7 2" xfId="4335" xr:uid="{00000000-0005-0000-0000-0000F4100000}"/>
    <cellStyle name="Normal 47 8" xfId="4336" xr:uid="{00000000-0005-0000-0000-0000F5100000}"/>
    <cellStyle name="Normal 47 8 2" xfId="4337" xr:uid="{00000000-0005-0000-0000-0000F6100000}"/>
    <cellStyle name="Normal 47 9" xfId="4338" xr:uid="{00000000-0005-0000-0000-0000F7100000}"/>
    <cellStyle name="Normal 47 9 2" xfId="4339" xr:uid="{00000000-0005-0000-0000-0000F8100000}"/>
    <cellStyle name="Normal 48" xfId="4340" xr:uid="{00000000-0005-0000-0000-0000F9100000}"/>
    <cellStyle name="Normal 48 10" xfId="4341" xr:uid="{00000000-0005-0000-0000-0000FA100000}"/>
    <cellStyle name="Normal 48 10 2" xfId="4342" xr:uid="{00000000-0005-0000-0000-0000FB100000}"/>
    <cellStyle name="Normal 48 11" xfId="4343" xr:uid="{00000000-0005-0000-0000-0000FC100000}"/>
    <cellStyle name="Normal 48 11 2" xfId="4344" xr:uid="{00000000-0005-0000-0000-0000FD100000}"/>
    <cellStyle name="Normal 48 12" xfId="4345" xr:uid="{00000000-0005-0000-0000-0000FE100000}"/>
    <cellStyle name="Normal 48 12 2" xfId="4346" xr:uid="{00000000-0005-0000-0000-0000FF100000}"/>
    <cellStyle name="Normal 48 13" xfId="4347" xr:uid="{00000000-0005-0000-0000-000000110000}"/>
    <cellStyle name="Normal 48 2" xfId="4348" xr:uid="{00000000-0005-0000-0000-000001110000}"/>
    <cellStyle name="Normal 48 2 10" xfId="4349" xr:uid="{00000000-0005-0000-0000-000002110000}"/>
    <cellStyle name="Normal 48 2 10 2" xfId="4350" xr:uid="{00000000-0005-0000-0000-000003110000}"/>
    <cellStyle name="Normal 48 2 11" xfId="4351" xr:uid="{00000000-0005-0000-0000-000004110000}"/>
    <cellStyle name="Normal 48 2 11 2" xfId="4352" xr:uid="{00000000-0005-0000-0000-000005110000}"/>
    <cellStyle name="Normal 48 2 12" xfId="4353" xr:uid="{00000000-0005-0000-0000-000006110000}"/>
    <cellStyle name="Normal 48 2 2" xfId="4354" xr:uid="{00000000-0005-0000-0000-000007110000}"/>
    <cellStyle name="Normal 48 2 2 2" xfId="4355" xr:uid="{00000000-0005-0000-0000-000008110000}"/>
    <cellStyle name="Normal 48 2 3" xfId="4356" xr:uid="{00000000-0005-0000-0000-000009110000}"/>
    <cellStyle name="Normal 48 2 3 2" xfId="4357" xr:uid="{00000000-0005-0000-0000-00000A110000}"/>
    <cellStyle name="Normal 48 2 4" xfId="4358" xr:uid="{00000000-0005-0000-0000-00000B110000}"/>
    <cellStyle name="Normal 48 2 4 2" xfId="4359" xr:uid="{00000000-0005-0000-0000-00000C110000}"/>
    <cellStyle name="Normal 48 2 5" xfId="4360" xr:uid="{00000000-0005-0000-0000-00000D110000}"/>
    <cellStyle name="Normal 48 2 5 2" xfId="4361" xr:uid="{00000000-0005-0000-0000-00000E110000}"/>
    <cellStyle name="Normal 48 2 6" xfId="4362" xr:uid="{00000000-0005-0000-0000-00000F110000}"/>
    <cellStyle name="Normal 48 2 6 2" xfId="4363" xr:uid="{00000000-0005-0000-0000-000010110000}"/>
    <cellStyle name="Normal 48 2 7" xfId="4364" xr:uid="{00000000-0005-0000-0000-000011110000}"/>
    <cellStyle name="Normal 48 2 7 2" xfId="4365" xr:uid="{00000000-0005-0000-0000-000012110000}"/>
    <cellStyle name="Normal 48 2 8" xfId="4366" xr:uid="{00000000-0005-0000-0000-000013110000}"/>
    <cellStyle name="Normal 48 2 8 2" xfId="4367" xr:uid="{00000000-0005-0000-0000-000014110000}"/>
    <cellStyle name="Normal 48 2 9" xfId="4368" xr:uid="{00000000-0005-0000-0000-000015110000}"/>
    <cellStyle name="Normal 48 2 9 2" xfId="4369" xr:uid="{00000000-0005-0000-0000-000016110000}"/>
    <cellStyle name="Normal 48 3" xfId="4370" xr:uid="{00000000-0005-0000-0000-000017110000}"/>
    <cellStyle name="Normal 48 3 2" xfId="4371" xr:uid="{00000000-0005-0000-0000-000018110000}"/>
    <cellStyle name="Normal 48 4" xfId="4372" xr:uid="{00000000-0005-0000-0000-000019110000}"/>
    <cellStyle name="Normal 48 4 2" xfId="4373" xr:uid="{00000000-0005-0000-0000-00001A110000}"/>
    <cellStyle name="Normal 48 5" xfId="4374" xr:uid="{00000000-0005-0000-0000-00001B110000}"/>
    <cellStyle name="Normal 48 5 2" xfId="4375" xr:uid="{00000000-0005-0000-0000-00001C110000}"/>
    <cellStyle name="Normal 48 6" xfId="4376" xr:uid="{00000000-0005-0000-0000-00001D110000}"/>
    <cellStyle name="Normal 48 6 2" xfId="4377" xr:uid="{00000000-0005-0000-0000-00001E110000}"/>
    <cellStyle name="Normal 48 7" xfId="4378" xr:uid="{00000000-0005-0000-0000-00001F110000}"/>
    <cellStyle name="Normal 48 7 2" xfId="4379" xr:uid="{00000000-0005-0000-0000-000020110000}"/>
    <cellStyle name="Normal 48 8" xfId="4380" xr:uid="{00000000-0005-0000-0000-000021110000}"/>
    <cellStyle name="Normal 48 8 2" xfId="4381" xr:uid="{00000000-0005-0000-0000-000022110000}"/>
    <cellStyle name="Normal 48 9" xfId="4382" xr:uid="{00000000-0005-0000-0000-000023110000}"/>
    <cellStyle name="Normal 48 9 2" xfId="4383" xr:uid="{00000000-0005-0000-0000-000024110000}"/>
    <cellStyle name="Normal 48_Assumptions" xfId="4384" xr:uid="{00000000-0005-0000-0000-000025110000}"/>
    <cellStyle name="Normal 49" xfId="4385" xr:uid="{00000000-0005-0000-0000-000026110000}"/>
    <cellStyle name="Normal 49 10" xfId="4386" xr:uid="{00000000-0005-0000-0000-000027110000}"/>
    <cellStyle name="Normal 49 10 2" xfId="4387" xr:uid="{00000000-0005-0000-0000-000028110000}"/>
    <cellStyle name="Normal 49 11" xfId="4388" xr:uid="{00000000-0005-0000-0000-000029110000}"/>
    <cellStyle name="Normal 49 11 2" xfId="4389" xr:uid="{00000000-0005-0000-0000-00002A110000}"/>
    <cellStyle name="Normal 49 12" xfId="4390" xr:uid="{00000000-0005-0000-0000-00002B110000}"/>
    <cellStyle name="Normal 49 12 2" xfId="4391" xr:uid="{00000000-0005-0000-0000-00002C110000}"/>
    <cellStyle name="Normal 49 13" xfId="4392" xr:uid="{00000000-0005-0000-0000-00002D110000}"/>
    <cellStyle name="Normal 49 2" xfId="4393" xr:uid="{00000000-0005-0000-0000-00002E110000}"/>
    <cellStyle name="Normal 49 2 10" xfId="4394" xr:uid="{00000000-0005-0000-0000-00002F110000}"/>
    <cellStyle name="Normal 49 2 10 2" xfId="4395" xr:uid="{00000000-0005-0000-0000-000030110000}"/>
    <cellStyle name="Normal 49 2 11" xfId="4396" xr:uid="{00000000-0005-0000-0000-000031110000}"/>
    <cellStyle name="Normal 49 2 11 2" xfId="4397" xr:uid="{00000000-0005-0000-0000-000032110000}"/>
    <cellStyle name="Normal 49 2 12" xfId="4398" xr:uid="{00000000-0005-0000-0000-000033110000}"/>
    <cellStyle name="Normal 49 2 2" xfId="4399" xr:uid="{00000000-0005-0000-0000-000034110000}"/>
    <cellStyle name="Normal 49 2 2 2" xfId="4400" xr:uid="{00000000-0005-0000-0000-000035110000}"/>
    <cellStyle name="Normal 49 2 3" xfId="4401" xr:uid="{00000000-0005-0000-0000-000036110000}"/>
    <cellStyle name="Normal 49 2 3 2" xfId="4402" xr:uid="{00000000-0005-0000-0000-000037110000}"/>
    <cellStyle name="Normal 49 2 4" xfId="4403" xr:uid="{00000000-0005-0000-0000-000038110000}"/>
    <cellStyle name="Normal 49 2 4 2" xfId="4404" xr:uid="{00000000-0005-0000-0000-000039110000}"/>
    <cellStyle name="Normal 49 2 5" xfId="4405" xr:uid="{00000000-0005-0000-0000-00003A110000}"/>
    <cellStyle name="Normal 49 2 5 2" xfId="4406" xr:uid="{00000000-0005-0000-0000-00003B110000}"/>
    <cellStyle name="Normal 49 2 6" xfId="4407" xr:uid="{00000000-0005-0000-0000-00003C110000}"/>
    <cellStyle name="Normal 49 2 6 2" xfId="4408" xr:uid="{00000000-0005-0000-0000-00003D110000}"/>
    <cellStyle name="Normal 49 2 7" xfId="4409" xr:uid="{00000000-0005-0000-0000-00003E110000}"/>
    <cellStyle name="Normal 49 2 7 2" xfId="4410" xr:uid="{00000000-0005-0000-0000-00003F110000}"/>
    <cellStyle name="Normal 49 2 8" xfId="4411" xr:uid="{00000000-0005-0000-0000-000040110000}"/>
    <cellStyle name="Normal 49 2 8 2" xfId="4412" xr:uid="{00000000-0005-0000-0000-000041110000}"/>
    <cellStyle name="Normal 49 2 9" xfId="4413" xr:uid="{00000000-0005-0000-0000-000042110000}"/>
    <cellStyle name="Normal 49 2 9 2" xfId="4414" xr:uid="{00000000-0005-0000-0000-000043110000}"/>
    <cellStyle name="Normal 49 3" xfId="4415" xr:uid="{00000000-0005-0000-0000-000044110000}"/>
    <cellStyle name="Normal 49 3 2" xfId="4416" xr:uid="{00000000-0005-0000-0000-000045110000}"/>
    <cellStyle name="Normal 49 4" xfId="4417" xr:uid="{00000000-0005-0000-0000-000046110000}"/>
    <cellStyle name="Normal 49 4 2" xfId="4418" xr:uid="{00000000-0005-0000-0000-000047110000}"/>
    <cellStyle name="Normal 49 5" xfId="4419" xr:uid="{00000000-0005-0000-0000-000048110000}"/>
    <cellStyle name="Normal 49 5 2" xfId="4420" xr:uid="{00000000-0005-0000-0000-000049110000}"/>
    <cellStyle name="Normal 49 6" xfId="4421" xr:uid="{00000000-0005-0000-0000-00004A110000}"/>
    <cellStyle name="Normal 49 6 2" xfId="4422" xr:uid="{00000000-0005-0000-0000-00004B110000}"/>
    <cellStyle name="Normal 49 7" xfId="4423" xr:uid="{00000000-0005-0000-0000-00004C110000}"/>
    <cellStyle name="Normal 49 7 2" xfId="4424" xr:uid="{00000000-0005-0000-0000-00004D110000}"/>
    <cellStyle name="Normal 49 8" xfId="4425" xr:uid="{00000000-0005-0000-0000-00004E110000}"/>
    <cellStyle name="Normal 49 8 2" xfId="4426" xr:uid="{00000000-0005-0000-0000-00004F110000}"/>
    <cellStyle name="Normal 49 9" xfId="4427" xr:uid="{00000000-0005-0000-0000-000050110000}"/>
    <cellStyle name="Normal 49 9 2" xfId="4428" xr:uid="{00000000-0005-0000-0000-000051110000}"/>
    <cellStyle name="Normal 5" xfId="24" xr:uid="{00000000-0005-0000-0000-000052110000}"/>
    <cellStyle name="Normal 5 10" xfId="4429" xr:uid="{00000000-0005-0000-0000-000053110000}"/>
    <cellStyle name="Normal 5 10 2" xfId="4430" xr:uid="{00000000-0005-0000-0000-000054110000}"/>
    <cellStyle name="Normal 5 11" xfId="4431" xr:uid="{00000000-0005-0000-0000-000055110000}"/>
    <cellStyle name="Normal 5 11 2" xfId="4432" xr:uid="{00000000-0005-0000-0000-000056110000}"/>
    <cellStyle name="Normal 5 12" xfId="4433" xr:uid="{00000000-0005-0000-0000-000057110000}"/>
    <cellStyle name="Normal 5 2" xfId="4434" xr:uid="{00000000-0005-0000-0000-000058110000}"/>
    <cellStyle name="Normal 5 2 10" xfId="4435" xr:uid="{00000000-0005-0000-0000-000059110000}"/>
    <cellStyle name="Normal 5 2 2" xfId="4436" xr:uid="{00000000-0005-0000-0000-00005A110000}"/>
    <cellStyle name="Normal 5 2 2 2" xfId="4437" xr:uid="{00000000-0005-0000-0000-00005B110000}"/>
    <cellStyle name="Normal 5 2 2 2 2" xfId="4438" xr:uid="{00000000-0005-0000-0000-00005C110000}"/>
    <cellStyle name="Normal 5 2 2 2 2 2" xfId="4439" xr:uid="{00000000-0005-0000-0000-00005D110000}"/>
    <cellStyle name="Normal 5 2 2 2 2 2 2" xfId="4440" xr:uid="{00000000-0005-0000-0000-00005E110000}"/>
    <cellStyle name="Normal 5 2 2 2 2 2 2 2" xfId="4441" xr:uid="{00000000-0005-0000-0000-00005F110000}"/>
    <cellStyle name="Normal 5 2 2 2 2 2 2 2 2" xfId="4442" xr:uid="{00000000-0005-0000-0000-000060110000}"/>
    <cellStyle name="Normal 5 2 2 2 2 2 2 2 2 2" xfId="4443" xr:uid="{00000000-0005-0000-0000-000061110000}"/>
    <cellStyle name="Normal 5 2 2 2 2 2 2 3" xfId="4444" xr:uid="{00000000-0005-0000-0000-000062110000}"/>
    <cellStyle name="Normal 5 2 2 2 2 2 3" xfId="4445" xr:uid="{00000000-0005-0000-0000-000063110000}"/>
    <cellStyle name="Normal 5 2 2 2 2 2 3 2" xfId="4446" xr:uid="{00000000-0005-0000-0000-000064110000}"/>
    <cellStyle name="Normal 5 2 2 2 2 3" xfId="4447" xr:uid="{00000000-0005-0000-0000-000065110000}"/>
    <cellStyle name="Normal 5 2 2 2 2 3 2" xfId="4448" xr:uid="{00000000-0005-0000-0000-000066110000}"/>
    <cellStyle name="Normal 5 2 2 2 2 3 2 2" xfId="4449" xr:uid="{00000000-0005-0000-0000-000067110000}"/>
    <cellStyle name="Normal 5 2 2 2 2 4" xfId="4450" xr:uid="{00000000-0005-0000-0000-000068110000}"/>
    <cellStyle name="Normal 5 2 2 2 3" xfId="4451" xr:uid="{00000000-0005-0000-0000-000069110000}"/>
    <cellStyle name="Normal 5 2 2 2 3 2" xfId="4452" xr:uid="{00000000-0005-0000-0000-00006A110000}"/>
    <cellStyle name="Normal 5 2 2 2 3 2 2" xfId="4453" xr:uid="{00000000-0005-0000-0000-00006B110000}"/>
    <cellStyle name="Normal 5 2 2 2 3 3" xfId="4454" xr:uid="{00000000-0005-0000-0000-00006C110000}"/>
    <cellStyle name="Normal 5 2 2 2 4" xfId="4455" xr:uid="{00000000-0005-0000-0000-00006D110000}"/>
    <cellStyle name="Normal 5 2 2 2 4 2" xfId="4456" xr:uid="{00000000-0005-0000-0000-00006E110000}"/>
    <cellStyle name="Normal 5 2 2 2 4 2 2" xfId="4457" xr:uid="{00000000-0005-0000-0000-00006F110000}"/>
    <cellStyle name="Normal 5 2 2 2 4 3" xfId="4458" xr:uid="{00000000-0005-0000-0000-000070110000}"/>
    <cellStyle name="Normal 5 2 2 2 5" xfId="4459" xr:uid="{00000000-0005-0000-0000-000071110000}"/>
    <cellStyle name="Normal 5 2 2 2 5 2" xfId="4460" xr:uid="{00000000-0005-0000-0000-000072110000}"/>
    <cellStyle name="Normal 5 2 2 2 5 2 2" xfId="4461" xr:uid="{00000000-0005-0000-0000-000073110000}"/>
    <cellStyle name="Normal 5 2 2 2 5 3" xfId="4462" xr:uid="{00000000-0005-0000-0000-000074110000}"/>
    <cellStyle name="Normal 5 2 2 2 6" xfId="4463" xr:uid="{00000000-0005-0000-0000-000075110000}"/>
    <cellStyle name="Normal 5 2 2 2 6 2" xfId="4464" xr:uid="{00000000-0005-0000-0000-000076110000}"/>
    <cellStyle name="Normal 5 2 2 2 6 2 2" xfId="4465" xr:uid="{00000000-0005-0000-0000-000077110000}"/>
    <cellStyle name="Normal 5 2 2 2 6 3" xfId="4466" xr:uid="{00000000-0005-0000-0000-000078110000}"/>
    <cellStyle name="Normal 5 2 2 2 7" xfId="4467" xr:uid="{00000000-0005-0000-0000-000079110000}"/>
    <cellStyle name="Normal 5 2 2 2 7 2" xfId="4468" xr:uid="{00000000-0005-0000-0000-00007A110000}"/>
    <cellStyle name="Normal 5 2 2 2 8" xfId="4469" xr:uid="{00000000-0005-0000-0000-00007B110000}"/>
    <cellStyle name="Normal 5 2 2 3" xfId="4470" xr:uid="{00000000-0005-0000-0000-00007C110000}"/>
    <cellStyle name="Normal 5 2 2 3 2" xfId="4471" xr:uid="{00000000-0005-0000-0000-00007D110000}"/>
    <cellStyle name="Normal 5 2 2 3 3" xfId="4472" xr:uid="{00000000-0005-0000-0000-00007E110000}"/>
    <cellStyle name="Normal 5 2 2 3 3 2" xfId="4473" xr:uid="{00000000-0005-0000-0000-00007F110000}"/>
    <cellStyle name="Normal 5 2 2 3 4" xfId="4474" xr:uid="{00000000-0005-0000-0000-000080110000}"/>
    <cellStyle name="Normal 5 2 3" xfId="4475" xr:uid="{00000000-0005-0000-0000-000081110000}"/>
    <cellStyle name="Normal 5 2 3 2" xfId="4476" xr:uid="{00000000-0005-0000-0000-000082110000}"/>
    <cellStyle name="Normal 5 2 3 2 2" xfId="4477" xr:uid="{00000000-0005-0000-0000-000083110000}"/>
    <cellStyle name="Normal 5 2 3 2 2 2" xfId="4478" xr:uid="{00000000-0005-0000-0000-000084110000}"/>
    <cellStyle name="Normal 5 2 3 2 3" xfId="4479" xr:uid="{00000000-0005-0000-0000-000085110000}"/>
    <cellStyle name="Normal 5 2 3 3" xfId="4480" xr:uid="{00000000-0005-0000-0000-000086110000}"/>
    <cellStyle name="Normal 5 2 3 3 2" xfId="4481" xr:uid="{00000000-0005-0000-0000-000087110000}"/>
    <cellStyle name="Normal 5 2 3 3 2 2" xfId="4482" xr:uid="{00000000-0005-0000-0000-000088110000}"/>
    <cellStyle name="Normal 5 2 3 3 3" xfId="4483" xr:uid="{00000000-0005-0000-0000-000089110000}"/>
    <cellStyle name="Normal 5 2 3 4" xfId="4484" xr:uid="{00000000-0005-0000-0000-00008A110000}"/>
    <cellStyle name="Normal 5 2 3 4 2" xfId="4485" xr:uid="{00000000-0005-0000-0000-00008B110000}"/>
    <cellStyle name="Normal 5 2 3 4 2 2" xfId="4486" xr:uid="{00000000-0005-0000-0000-00008C110000}"/>
    <cellStyle name="Normal 5 2 3 4 3" xfId="4487" xr:uid="{00000000-0005-0000-0000-00008D110000}"/>
    <cellStyle name="Normal 5 2 3 5" xfId="4488" xr:uid="{00000000-0005-0000-0000-00008E110000}"/>
    <cellStyle name="Normal 5 2 3 5 2" xfId="4489" xr:uid="{00000000-0005-0000-0000-00008F110000}"/>
    <cellStyle name="Normal 5 2 3 5 2 2" xfId="4490" xr:uid="{00000000-0005-0000-0000-000090110000}"/>
    <cellStyle name="Normal 5 2 3 5 3" xfId="4491" xr:uid="{00000000-0005-0000-0000-000091110000}"/>
    <cellStyle name="Normal 5 2 3 6" xfId="4492" xr:uid="{00000000-0005-0000-0000-000092110000}"/>
    <cellStyle name="Normal 5 2 3 6 2" xfId="4493" xr:uid="{00000000-0005-0000-0000-000093110000}"/>
    <cellStyle name="Normal 5 2 3 6 2 2" xfId="4494" xr:uid="{00000000-0005-0000-0000-000094110000}"/>
    <cellStyle name="Normal 5 2 3 6 3" xfId="4495" xr:uid="{00000000-0005-0000-0000-000095110000}"/>
    <cellStyle name="Normal 5 2 3 7" xfId="4496" xr:uid="{00000000-0005-0000-0000-000096110000}"/>
    <cellStyle name="Normal 5 2 3 7 2" xfId="4497" xr:uid="{00000000-0005-0000-0000-000097110000}"/>
    <cellStyle name="Normal 5 2 3 8" xfId="4498" xr:uid="{00000000-0005-0000-0000-000098110000}"/>
    <cellStyle name="Normal 5 2 4" xfId="4499" xr:uid="{00000000-0005-0000-0000-000099110000}"/>
    <cellStyle name="Normal 5 2 4 2" xfId="4500" xr:uid="{00000000-0005-0000-0000-00009A110000}"/>
    <cellStyle name="Normal 5 2 4 2 2" xfId="4501" xr:uid="{00000000-0005-0000-0000-00009B110000}"/>
    <cellStyle name="Normal 5 2 4 2 2 2" xfId="4502" xr:uid="{00000000-0005-0000-0000-00009C110000}"/>
    <cellStyle name="Normal 5 2 4 2 2 2 2" xfId="4503" xr:uid="{00000000-0005-0000-0000-00009D110000}"/>
    <cellStyle name="Normal 5 2 4 2 2 2 2 2" xfId="4504" xr:uid="{00000000-0005-0000-0000-00009E110000}"/>
    <cellStyle name="Normal 5 2 4 2 2 3" xfId="4505" xr:uid="{00000000-0005-0000-0000-00009F110000}"/>
    <cellStyle name="Normal 5 2 4 2 3" xfId="4506" xr:uid="{00000000-0005-0000-0000-0000A0110000}"/>
    <cellStyle name="Normal 5 2 4 2 3 2" xfId="4507" xr:uid="{00000000-0005-0000-0000-0000A1110000}"/>
    <cellStyle name="Normal 5 2 4 3" xfId="4508" xr:uid="{00000000-0005-0000-0000-0000A2110000}"/>
    <cellStyle name="Normal 5 2 4 3 2" xfId="4509" xr:uid="{00000000-0005-0000-0000-0000A3110000}"/>
    <cellStyle name="Normal 5 2 4 3 2 2" xfId="4510" xr:uid="{00000000-0005-0000-0000-0000A4110000}"/>
    <cellStyle name="Normal 5 2 4 4" xfId="4511" xr:uid="{00000000-0005-0000-0000-0000A5110000}"/>
    <cellStyle name="Normal 5 2 5" xfId="4512" xr:uid="{00000000-0005-0000-0000-0000A6110000}"/>
    <cellStyle name="Normal 5 2 5 2" xfId="4513" xr:uid="{00000000-0005-0000-0000-0000A7110000}"/>
    <cellStyle name="Normal 5 2 5 2 2" xfId="4514" xr:uid="{00000000-0005-0000-0000-0000A8110000}"/>
    <cellStyle name="Normal 5 2 5 3" xfId="4515" xr:uid="{00000000-0005-0000-0000-0000A9110000}"/>
    <cellStyle name="Normal 5 2 6" xfId="4516" xr:uid="{00000000-0005-0000-0000-0000AA110000}"/>
    <cellStyle name="Normal 5 2 6 2" xfId="4517" xr:uid="{00000000-0005-0000-0000-0000AB110000}"/>
    <cellStyle name="Normal 5 2 6 2 2" xfId="4518" xr:uid="{00000000-0005-0000-0000-0000AC110000}"/>
    <cellStyle name="Normal 5 2 6 3" xfId="4519" xr:uid="{00000000-0005-0000-0000-0000AD110000}"/>
    <cellStyle name="Normal 5 2 7" xfId="4520" xr:uid="{00000000-0005-0000-0000-0000AE110000}"/>
    <cellStyle name="Normal 5 2 7 2" xfId="4521" xr:uid="{00000000-0005-0000-0000-0000AF110000}"/>
    <cellStyle name="Normal 5 2 7 2 2" xfId="4522" xr:uid="{00000000-0005-0000-0000-0000B0110000}"/>
    <cellStyle name="Normal 5 2 7 3" xfId="4523" xr:uid="{00000000-0005-0000-0000-0000B1110000}"/>
    <cellStyle name="Normal 5 2 8" xfId="4524" xr:uid="{00000000-0005-0000-0000-0000B2110000}"/>
    <cellStyle name="Normal 5 2 8 2" xfId="4525" xr:uid="{00000000-0005-0000-0000-0000B3110000}"/>
    <cellStyle name="Normal 5 2 8 2 2" xfId="4526" xr:uid="{00000000-0005-0000-0000-0000B4110000}"/>
    <cellStyle name="Normal 5 2 8 3" xfId="4527" xr:uid="{00000000-0005-0000-0000-0000B5110000}"/>
    <cellStyle name="Normal 5 2 9" xfId="4528" xr:uid="{00000000-0005-0000-0000-0000B6110000}"/>
    <cellStyle name="Normal 5 2 9 2" xfId="4529" xr:uid="{00000000-0005-0000-0000-0000B7110000}"/>
    <cellStyle name="Normal 5 3" xfId="4530" xr:uid="{00000000-0005-0000-0000-0000B8110000}"/>
    <cellStyle name="Normal 5 3 2" xfId="4531" xr:uid="{00000000-0005-0000-0000-0000B9110000}"/>
    <cellStyle name="Normal 5 3 2 2" xfId="4532" xr:uid="{00000000-0005-0000-0000-0000BA110000}"/>
    <cellStyle name="Normal 5 3 2 2 2" xfId="4533" xr:uid="{00000000-0005-0000-0000-0000BB110000}"/>
    <cellStyle name="Normal 5 3 2 2 2 2" xfId="4534" xr:uid="{00000000-0005-0000-0000-0000BC110000}"/>
    <cellStyle name="Normal 5 3 2 2 3" xfId="4535" xr:uid="{00000000-0005-0000-0000-0000BD110000}"/>
    <cellStyle name="Normal 5 3 2 3" xfId="4536" xr:uid="{00000000-0005-0000-0000-0000BE110000}"/>
    <cellStyle name="Normal 5 3 2 3 2" xfId="4537" xr:uid="{00000000-0005-0000-0000-0000BF110000}"/>
    <cellStyle name="Normal 5 3 2 3 2 2" xfId="4538" xr:uid="{00000000-0005-0000-0000-0000C0110000}"/>
    <cellStyle name="Normal 5 3 2 3 3" xfId="4539" xr:uid="{00000000-0005-0000-0000-0000C1110000}"/>
    <cellStyle name="Normal 5 3 2 4" xfId="4540" xr:uid="{00000000-0005-0000-0000-0000C2110000}"/>
    <cellStyle name="Normal 5 3 2 4 2" xfId="4541" xr:uid="{00000000-0005-0000-0000-0000C3110000}"/>
    <cellStyle name="Normal 5 3 2 4 2 2" xfId="4542" xr:uid="{00000000-0005-0000-0000-0000C4110000}"/>
    <cellStyle name="Normal 5 3 2 4 3" xfId="4543" xr:uid="{00000000-0005-0000-0000-0000C5110000}"/>
    <cellStyle name="Normal 5 3 2 5" xfId="4544" xr:uid="{00000000-0005-0000-0000-0000C6110000}"/>
    <cellStyle name="Normal 5 3 2 5 2" xfId="4545" xr:uid="{00000000-0005-0000-0000-0000C7110000}"/>
    <cellStyle name="Normal 5 3 2 5 2 2" xfId="4546" xr:uid="{00000000-0005-0000-0000-0000C8110000}"/>
    <cellStyle name="Normal 5 3 2 5 3" xfId="4547" xr:uid="{00000000-0005-0000-0000-0000C9110000}"/>
    <cellStyle name="Normal 5 3 2 6" xfId="4548" xr:uid="{00000000-0005-0000-0000-0000CA110000}"/>
    <cellStyle name="Normal 5 3 2 6 2" xfId="4549" xr:uid="{00000000-0005-0000-0000-0000CB110000}"/>
    <cellStyle name="Normal 5 3 2 7" xfId="4550" xr:uid="{00000000-0005-0000-0000-0000CC110000}"/>
    <cellStyle name="Normal 5 3 3" xfId="4551" xr:uid="{00000000-0005-0000-0000-0000CD110000}"/>
    <cellStyle name="Normal 5 3 3 2" xfId="4552" xr:uid="{00000000-0005-0000-0000-0000CE110000}"/>
    <cellStyle name="Normal 5 3 3 2 2" xfId="4553" xr:uid="{00000000-0005-0000-0000-0000CF110000}"/>
    <cellStyle name="Normal 5 3 3 3" xfId="4554" xr:uid="{00000000-0005-0000-0000-0000D0110000}"/>
    <cellStyle name="Normal 5 3 4" xfId="4555" xr:uid="{00000000-0005-0000-0000-0000D1110000}"/>
    <cellStyle name="Normal 5 3 4 2" xfId="4556" xr:uid="{00000000-0005-0000-0000-0000D2110000}"/>
    <cellStyle name="Normal 5 3 4 2 2" xfId="4557" xr:uid="{00000000-0005-0000-0000-0000D3110000}"/>
    <cellStyle name="Normal 5 3 4 3" xfId="4558" xr:uid="{00000000-0005-0000-0000-0000D4110000}"/>
    <cellStyle name="Normal 5 3 5" xfId="4559" xr:uid="{00000000-0005-0000-0000-0000D5110000}"/>
    <cellStyle name="Normal 5 3 5 2" xfId="4560" xr:uid="{00000000-0005-0000-0000-0000D6110000}"/>
    <cellStyle name="Normal 5 3 5 2 2" xfId="4561" xr:uid="{00000000-0005-0000-0000-0000D7110000}"/>
    <cellStyle name="Normal 5 3 5 3" xfId="4562" xr:uid="{00000000-0005-0000-0000-0000D8110000}"/>
    <cellStyle name="Normal 5 3 6" xfId="4563" xr:uid="{00000000-0005-0000-0000-0000D9110000}"/>
    <cellStyle name="Normal 5 3 6 2" xfId="4564" xr:uid="{00000000-0005-0000-0000-0000DA110000}"/>
    <cellStyle name="Normal 5 3 6 2 2" xfId="4565" xr:uid="{00000000-0005-0000-0000-0000DB110000}"/>
    <cellStyle name="Normal 5 3 6 3" xfId="4566" xr:uid="{00000000-0005-0000-0000-0000DC110000}"/>
    <cellStyle name="Normal 5 3 7" xfId="4567" xr:uid="{00000000-0005-0000-0000-0000DD110000}"/>
    <cellStyle name="Normal 5 3 7 2" xfId="4568" xr:uid="{00000000-0005-0000-0000-0000DE110000}"/>
    <cellStyle name="Normal 5 3 8" xfId="4569" xr:uid="{00000000-0005-0000-0000-0000DF110000}"/>
    <cellStyle name="Normal 5 4" xfId="4570" xr:uid="{00000000-0005-0000-0000-0000E0110000}"/>
    <cellStyle name="Normal 5 4 2" xfId="4571" xr:uid="{00000000-0005-0000-0000-0000E1110000}"/>
    <cellStyle name="Normal 5 4 2 2" xfId="4572" xr:uid="{00000000-0005-0000-0000-0000E2110000}"/>
    <cellStyle name="Normal 5 4 2 2 2" xfId="4573" xr:uid="{00000000-0005-0000-0000-0000E3110000}"/>
    <cellStyle name="Normal 5 4 2 3" xfId="4574" xr:uid="{00000000-0005-0000-0000-0000E4110000}"/>
    <cellStyle name="Normal 5 4 3" xfId="4575" xr:uid="{00000000-0005-0000-0000-0000E5110000}"/>
    <cellStyle name="Normal 5 4 3 2" xfId="4576" xr:uid="{00000000-0005-0000-0000-0000E6110000}"/>
    <cellStyle name="Normal 5 5" xfId="4577" xr:uid="{00000000-0005-0000-0000-0000E7110000}"/>
    <cellStyle name="Normal 5 5 2" xfId="4578" xr:uid="{00000000-0005-0000-0000-0000E8110000}"/>
    <cellStyle name="Normal 5 6" xfId="4579" xr:uid="{00000000-0005-0000-0000-0000E9110000}"/>
    <cellStyle name="Normal 5 6 2" xfId="4580" xr:uid="{00000000-0005-0000-0000-0000EA110000}"/>
    <cellStyle name="Normal 5 7" xfId="4581" xr:uid="{00000000-0005-0000-0000-0000EB110000}"/>
    <cellStyle name="Normal 5 7 2" xfId="4582" xr:uid="{00000000-0005-0000-0000-0000EC110000}"/>
    <cellStyle name="Normal 5 8" xfId="4583" xr:uid="{00000000-0005-0000-0000-0000ED110000}"/>
    <cellStyle name="Normal 5 8 2" xfId="4584" xr:uid="{00000000-0005-0000-0000-0000EE110000}"/>
    <cellStyle name="Normal 5 9" xfId="4585" xr:uid="{00000000-0005-0000-0000-0000EF110000}"/>
    <cellStyle name="Normal 5 9 2" xfId="4586" xr:uid="{00000000-0005-0000-0000-0000F0110000}"/>
    <cellStyle name="Normal 50" xfId="4587" xr:uid="{00000000-0005-0000-0000-0000F1110000}"/>
    <cellStyle name="Normal 50 10" xfId="4588" xr:uid="{00000000-0005-0000-0000-0000F2110000}"/>
    <cellStyle name="Normal 50 10 2" xfId="4589" xr:uid="{00000000-0005-0000-0000-0000F3110000}"/>
    <cellStyle name="Normal 50 11" xfId="4590" xr:uid="{00000000-0005-0000-0000-0000F4110000}"/>
    <cellStyle name="Normal 50 11 2" xfId="4591" xr:uid="{00000000-0005-0000-0000-0000F5110000}"/>
    <cellStyle name="Normal 50 12" xfId="4592" xr:uid="{00000000-0005-0000-0000-0000F6110000}"/>
    <cellStyle name="Normal 50 12 2" xfId="4593" xr:uid="{00000000-0005-0000-0000-0000F7110000}"/>
    <cellStyle name="Normal 50 13" xfId="4594" xr:uid="{00000000-0005-0000-0000-0000F8110000}"/>
    <cellStyle name="Normal 50 2" xfId="4595" xr:uid="{00000000-0005-0000-0000-0000F9110000}"/>
    <cellStyle name="Normal 50 2 10" xfId="4596" xr:uid="{00000000-0005-0000-0000-0000FA110000}"/>
    <cellStyle name="Normal 50 2 10 2" xfId="4597" xr:uid="{00000000-0005-0000-0000-0000FB110000}"/>
    <cellStyle name="Normal 50 2 11" xfId="4598" xr:uid="{00000000-0005-0000-0000-0000FC110000}"/>
    <cellStyle name="Normal 50 2 11 2" xfId="4599" xr:uid="{00000000-0005-0000-0000-0000FD110000}"/>
    <cellStyle name="Normal 50 2 12" xfId="4600" xr:uid="{00000000-0005-0000-0000-0000FE110000}"/>
    <cellStyle name="Normal 50 2 2" xfId="4601" xr:uid="{00000000-0005-0000-0000-0000FF110000}"/>
    <cellStyle name="Normal 50 2 2 2" xfId="4602" xr:uid="{00000000-0005-0000-0000-000000120000}"/>
    <cellStyle name="Normal 50 2 3" xfId="4603" xr:uid="{00000000-0005-0000-0000-000001120000}"/>
    <cellStyle name="Normal 50 2 3 2" xfId="4604" xr:uid="{00000000-0005-0000-0000-000002120000}"/>
    <cellStyle name="Normal 50 2 4" xfId="4605" xr:uid="{00000000-0005-0000-0000-000003120000}"/>
    <cellStyle name="Normal 50 2 4 2" xfId="4606" xr:uid="{00000000-0005-0000-0000-000004120000}"/>
    <cellStyle name="Normal 50 2 5" xfId="4607" xr:uid="{00000000-0005-0000-0000-000005120000}"/>
    <cellStyle name="Normal 50 2 5 2" xfId="4608" xr:uid="{00000000-0005-0000-0000-000006120000}"/>
    <cellStyle name="Normal 50 2 6" xfId="4609" xr:uid="{00000000-0005-0000-0000-000007120000}"/>
    <cellStyle name="Normal 50 2 6 2" xfId="4610" xr:uid="{00000000-0005-0000-0000-000008120000}"/>
    <cellStyle name="Normal 50 2 7" xfId="4611" xr:uid="{00000000-0005-0000-0000-000009120000}"/>
    <cellStyle name="Normal 50 2 7 2" xfId="4612" xr:uid="{00000000-0005-0000-0000-00000A120000}"/>
    <cellStyle name="Normal 50 2 8" xfId="4613" xr:uid="{00000000-0005-0000-0000-00000B120000}"/>
    <cellStyle name="Normal 50 2 8 2" xfId="4614" xr:uid="{00000000-0005-0000-0000-00000C120000}"/>
    <cellStyle name="Normal 50 2 9" xfId="4615" xr:uid="{00000000-0005-0000-0000-00000D120000}"/>
    <cellStyle name="Normal 50 2 9 2" xfId="4616" xr:uid="{00000000-0005-0000-0000-00000E120000}"/>
    <cellStyle name="Normal 50 3" xfId="4617" xr:uid="{00000000-0005-0000-0000-00000F120000}"/>
    <cellStyle name="Normal 50 3 2" xfId="4618" xr:uid="{00000000-0005-0000-0000-000010120000}"/>
    <cellStyle name="Normal 50 4" xfId="4619" xr:uid="{00000000-0005-0000-0000-000011120000}"/>
    <cellStyle name="Normal 50 4 2" xfId="4620" xr:uid="{00000000-0005-0000-0000-000012120000}"/>
    <cellStyle name="Normal 50 5" xfId="4621" xr:uid="{00000000-0005-0000-0000-000013120000}"/>
    <cellStyle name="Normal 50 5 2" xfId="4622" xr:uid="{00000000-0005-0000-0000-000014120000}"/>
    <cellStyle name="Normal 50 6" xfId="4623" xr:uid="{00000000-0005-0000-0000-000015120000}"/>
    <cellStyle name="Normal 50 6 2" xfId="4624" xr:uid="{00000000-0005-0000-0000-000016120000}"/>
    <cellStyle name="Normal 50 7" xfId="4625" xr:uid="{00000000-0005-0000-0000-000017120000}"/>
    <cellStyle name="Normal 50 7 2" xfId="4626" xr:uid="{00000000-0005-0000-0000-000018120000}"/>
    <cellStyle name="Normal 50 8" xfId="4627" xr:uid="{00000000-0005-0000-0000-000019120000}"/>
    <cellStyle name="Normal 50 8 2" xfId="4628" xr:uid="{00000000-0005-0000-0000-00001A120000}"/>
    <cellStyle name="Normal 50 9" xfId="4629" xr:uid="{00000000-0005-0000-0000-00001B120000}"/>
    <cellStyle name="Normal 50 9 2" xfId="4630" xr:uid="{00000000-0005-0000-0000-00001C120000}"/>
    <cellStyle name="Normal 51" xfId="4631" xr:uid="{00000000-0005-0000-0000-00001D120000}"/>
    <cellStyle name="Normal 51 10" xfId="4632" xr:uid="{00000000-0005-0000-0000-00001E120000}"/>
    <cellStyle name="Normal 51 10 2" xfId="4633" xr:uid="{00000000-0005-0000-0000-00001F120000}"/>
    <cellStyle name="Normal 51 11" xfId="4634" xr:uid="{00000000-0005-0000-0000-000020120000}"/>
    <cellStyle name="Normal 51 11 2" xfId="4635" xr:uid="{00000000-0005-0000-0000-000021120000}"/>
    <cellStyle name="Normal 51 12" xfId="4636" xr:uid="{00000000-0005-0000-0000-000022120000}"/>
    <cellStyle name="Normal 51 12 2" xfId="4637" xr:uid="{00000000-0005-0000-0000-000023120000}"/>
    <cellStyle name="Normal 51 13" xfId="4638" xr:uid="{00000000-0005-0000-0000-000024120000}"/>
    <cellStyle name="Normal 51 2" xfId="4639" xr:uid="{00000000-0005-0000-0000-000025120000}"/>
    <cellStyle name="Normal 51 2 10" xfId="4640" xr:uid="{00000000-0005-0000-0000-000026120000}"/>
    <cellStyle name="Normal 51 2 10 2" xfId="4641" xr:uid="{00000000-0005-0000-0000-000027120000}"/>
    <cellStyle name="Normal 51 2 11" xfId="4642" xr:uid="{00000000-0005-0000-0000-000028120000}"/>
    <cellStyle name="Normal 51 2 11 2" xfId="4643" xr:uid="{00000000-0005-0000-0000-000029120000}"/>
    <cellStyle name="Normal 51 2 12" xfId="4644" xr:uid="{00000000-0005-0000-0000-00002A120000}"/>
    <cellStyle name="Normal 51 2 2" xfId="4645" xr:uid="{00000000-0005-0000-0000-00002B120000}"/>
    <cellStyle name="Normal 51 2 2 2" xfId="4646" xr:uid="{00000000-0005-0000-0000-00002C120000}"/>
    <cellStyle name="Normal 51 2 3" xfId="4647" xr:uid="{00000000-0005-0000-0000-00002D120000}"/>
    <cellStyle name="Normal 51 2 3 2" xfId="4648" xr:uid="{00000000-0005-0000-0000-00002E120000}"/>
    <cellStyle name="Normal 51 2 4" xfId="4649" xr:uid="{00000000-0005-0000-0000-00002F120000}"/>
    <cellStyle name="Normal 51 2 4 2" xfId="4650" xr:uid="{00000000-0005-0000-0000-000030120000}"/>
    <cellStyle name="Normal 51 2 5" xfId="4651" xr:uid="{00000000-0005-0000-0000-000031120000}"/>
    <cellStyle name="Normal 51 2 5 2" xfId="4652" xr:uid="{00000000-0005-0000-0000-000032120000}"/>
    <cellStyle name="Normal 51 2 6" xfId="4653" xr:uid="{00000000-0005-0000-0000-000033120000}"/>
    <cellStyle name="Normal 51 2 6 2" xfId="4654" xr:uid="{00000000-0005-0000-0000-000034120000}"/>
    <cellStyle name="Normal 51 2 7" xfId="4655" xr:uid="{00000000-0005-0000-0000-000035120000}"/>
    <cellStyle name="Normal 51 2 7 2" xfId="4656" xr:uid="{00000000-0005-0000-0000-000036120000}"/>
    <cellStyle name="Normal 51 2 8" xfId="4657" xr:uid="{00000000-0005-0000-0000-000037120000}"/>
    <cellStyle name="Normal 51 2 8 2" xfId="4658" xr:uid="{00000000-0005-0000-0000-000038120000}"/>
    <cellStyle name="Normal 51 2 9" xfId="4659" xr:uid="{00000000-0005-0000-0000-000039120000}"/>
    <cellStyle name="Normal 51 2 9 2" xfId="4660" xr:uid="{00000000-0005-0000-0000-00003A120000}"/>
    <cellStyle name="Normal 51 3" xfId="4661" xr:uid="{00000000-0005-0000-0000-00003B120000}"/>
    <cellStyle name="Normal 51 3 2" xfId="4662" xr:uid="{00000000-0005-0000-0000-00003C120000}"/>
    <cellStyle name="Normal 51 4" xfId="4663" xr:uid="{00000000-0005-0000-0000-00003D120000}"/>
    <cellStyle name="Normal 51 4 2" xfId="4664" xr:uid="{00000000-0005-0000-0000-00003E120000}"/>
    <cellStyle name="Normal 51 5" xfId="4665" xr:uid="{00000000-0005-0000-0000-00003F120000}"/>
    <cellStyle name="Normal 51 5 2" xfId="4666" xr:uid="{00000000-0005-0000-0000-000040120000}"/>
    <cellStyle name="Normal 51 6" xfId="4667" xr:uid="{00000000-0005-0000-0000-000041120000}"/>
    <cellStyle name="Normal 51 6 2" xfId="4668" xr:uid="{00000000-0005-0000-0000-000042120000}"/>
    <cellStyle name="Normal 51 7" xfId="4669" xr:uid="{00000000-0005-0000-0000-000043120000}"/>
    <cellStyle name="Normal 51 7 2" xfId="4670" xr:uid="{00000000-0005-0000-0000-000044120000}"/>
    <cellStyle name="Normal 51 8" xfId="4671" xr:uid="{00000000-0005-0000-0000-000045120000}"/>
    <cellStyle name="Normal 51 8 2" xfId="4672" xr:uid="{00000000-0005-0000-0000-000046120000}"/>
    <cellStyle name="Normal 51 9" xfId="4673" xr:uid="{00000000-0005-0000-0000-000047120000}"/>
    <cellStyle name="Normal 51 9 2" xfId="4674" xr:uid="{00000000-0005-0000-0000-000048120000}"/>
    <cellStyle name="Normal 52" xfId="4675" xr:uid="{00000000-0005-0000-0000-000049120000}"/>
    <cellStyle name="Normal 52 10" xfId="4676" xr:uid="{00000000-0005-0000-0000-00004A120000}"/>
    <cellStyle name="Normal 52 10 2" xfId="4677" xr:uid="{00000000-0005-0000-0000-00004B120000}"/>
    <cellStyle name="Normal 52 11" xfId="4678" xr:uid="{00000000-0005-0000-0000-00004C120000}"/>
    <cellStyle name="Normal 52 11 2" xfId="4679" xr:uid="{00000000-0005-0000-0000-00004D120000}"/>
    <cellStyle name="Normal 52 12" xfId="4680" xr:uid="{00000000-0005-0000-0000-00004E120000}"/>
    <cellStyle name="Normal 52 12 2" xfId="4681" xr:uid="{00000000-0005-0000-0000-00004F120000}"/>
    <cellStyle name="Normal 52 13" xfId="4682" xr:uid="{00000000-0005-0000-0000-000050120000}"/>
    <cellStyle name="Normal 52 2" xfId="4683" xr:uid="{00000000-0005-0000-0000-000051120000}"/>
    <cellStyle name="Normal 52 2 10" xfId="4684" xr:uid="{00000000-0005-0000-0000-000052120000}"/>
    <cellStyle name="Normal 52 2 10 2" xfId="4685" xr:uid="{00000000-0005-0000-0000-000053120000}"/>
    <cellStyle name="Normal 52 2 11" xfId="4686" xr:uid="{00000000-0005-0000-0000-000054120000}"/>
    <cellStyle name="Normal 52 2 11 2" xfId="4687" xr:uid="{00000000-0005-0000-0000-000055120000}"/>
    <cellStyle name="Normal 52 2 12" xfId="4688" xr:uid="{00000000-0005-0000-0000-000056120000}"/>
    <cellStyle name="Normal 52 2 2" xfId="4689" xr:uid="{00000000-0005-0000-0000-000057120000}"/>
    <cellStyle name="Normal 52 2 2 2" xfId="4690" xr:uid="{00000000-0005-0000-0000-000058120000}"/>
    <cellStyle name="Normal 52 2 3" xfId="4691" xr:uid="{00000000-0005-0000-0000-000059120000}"/>
    <cellStyle name="Normal 52 2 3 2" xfId="4692" xr:uid="{00000000-0005-0000-0000-00005A120000}"/>
    <cellStyle name="Normal 52 2 4" xfId="4693" xr:uid="{00000000-0005-0000-0000-00005B120000}"/>
    <cellStyle name="Normal 52 2 4 2" xfId="4694" xr:uid="{00000000-0005-0000-0000-00005C120000}"/>
    <cellStyle name="Normal 52 2 5" xfId="4695" xr:uid="{00000000-0005-0000-0000-00005D120000}"/>
    <cellStyle name="Normal 52 2 5 2" xfId="4696" xr:uid="{00000000-0005-0000-0000-00005E120000}"/>
    <cellStyle name="Normal 52 2 6" xfId="4697" xr:uid="{00000000-0005-0000-0000-00005F120000}"/>
    <cellStyle name="Normal 52 2 6 2" xfId="4698" xr:uid="{00000000-0005-0000-0000-000060120000}"/>
    <cellStyle name="Normal 52 2 7" xfId="4699" xr:uid="{00000000-0005-0000-0000-000061120000}"/>
    <cellStyle name="Normal 52 2 7 2" xfId="4700" xr:uid="{00000000-0005-0000-0000-000062120000}"/>
    <cellStyle name="Normal 52 2 8" xfId="4701" xr:uid="{00000000-0005-0000-0000-000063120000}"/>
    <cellStyle name="Normal 52 2 8 2" xfId="4702" xr:uid="{00000000-0005-0000-0000-000064120000}"/>
    <cellStyle name="Normal 52 2 9" xfId="4703" xr:uid="{00000000-0005-0000-0000-000065120000}"/>
    <cellStyle name="Normal 52 2 9 2" xfId="4704" xr:uid="{00000000-0005-0000-0000-000066120000}"/>
    <cellStyle name="Normal 52 3" xfId="4705" xr:uid="{00000000-0005-0000-0000-000067120000}"/>
    <cellStyle name="Normal 52 3 2" xfId="4706" xr:uid="{00000000-0005-0000-0000-000068120000}"/>
    <cellStyle name="Normal 52 4" xfId="4707" xr:uid="{00000000-0005-0000-0000-000069120000}"/>
    <cellStyle name="Normal 52 4 2" xfId="4708" xr:uid="{00000000-0005-0000-0000-00006A120000}"/>
    <cellStyle name="Normal 52 5" xfId="4709" xr:uid="{00000000-0005-0000-0000-00006B120000}"/>
    <cellStyle name="Normal 52 5 2" xfId="4710" xr:uid="{00000000-0005-0000-0000-00006C120000}"/>
    <cellStyle name="Normal 52 6" xfId="4711" xr:uid="{00000000-0005-0000-0000-00006D120000}"/>
    <cellStyle name="Normal 52 6 2" xfId="4712" xr:uid="{00000000-0005-0000-0000-00006E120000}"/>
    <cellStyle name="Normal 52 7" xfId="4713" xr:uid="{00000000-0005-0000-0000-00006F120000}"/>
    <cellStyle name="Normal 52 7 2" xfId="4714" xr:uid="{00000000-0005-0000-0000-000070120000}"/>
    <cellStyle name="Normal 52 8" xfId="4715" xr:uid="{00000000-0005-0000-0000-000071120000}"/>
    <cellStyle name="Normal 52 8 2" xfId="4716" xr:uid="{00000000-0005-0000-0000-000072120000}"/>
    <cellStyle name="Normal 52 9" xfId="4717" xr:uid="{00000000-0005-0000-0000-000073120000}"/>
    <cellStyle name="Normal 52 9 2" xfId="4718" xr:uid="{00000000-0005-0000-0000-000074120000}"/>
    <cellStyle name="Normal 53" xfId="4719" xr:uid="{00000000-0005-0000-0000-000075120000}"/>
    <cellStyle name="Normal 53 10" xfId="4720" xr:uid="{00000000-0005-0000-0000-000076120000}"/>
    <cellStyle name="Normal 53 10 2" xfId="4721" xr:uid="{00000000-0005-0000-0000-000077120000}"/>
    <cellStyle name="Normal 53 11" xfId="4722" xr:uid="{00000000-0005-0000-0000-000078120000}"/>
    <cellStyle name="Normal 53 11 2" xfId="4723" xr:uid="{00000000-0005-0000-0000-000079120000}"/>
    <cellStyle name="Normal 53 12" xfId="4724" xr:uid="{00000000-0005-0000-0000-00007A120000}"/>
    <cellStyle name="Normal 53 2" xfId="4725" xr:uid="{00000000-0005-0000-0000-00007B120000}"/>
    <cellStyle name="Normal 53 2 2" xfId="4726" xr:uid="{00000000-0005-0000-0000-00007C120000}"/>
    <cellStyle name="Normal 53 3" xfId="4727" xr:uid="{00000000-0005-0000-0000-00007D120000}"/>
    <cellStyle name="Normal 53 3 2" xfId="4728" xr:uid="{00000000-0005-0000-0000-00007E120000}"/>
    <cellStyle name="Normal 53 4" xfId="4729" xr:uid="{00000000-0005-0000-0000-00007F120000}"/>
    <cellStyle name="Normal 53 4 2" xfId="4730" xr:uid="{00000000-0005-0000-0000-000080120000}"/>
    <cellStyle name="Normal 53 5" xfId="4731" xr:uid="{00000000-0005-0000-0000-000081120000}"/>
    <cellStyle name="Normal 53 5 2" xfId="4732" xr:uid="{00000000-0005-0000-0000-000082120000}"/>
    <cellStyle name="Normal 53 6" xfId="4733" xr:uid="{00000000-0005-0000-0000-000083120000}"/>
    <cellStyle name="Normal 53 6 2" xfId="4734" xr:uid="{00000000-0005-0000-0000-000084120000}"/>
    <cellStyle name="Normal 53 7" xfId="4735" xr:uid="{00000000-0005-0000-0000-000085120000}"/>
    <cellStyle name="Normal 53 7 2" xfId="4736" xr:uid="{00000000-0005-0000-0000-000086120000}"/>
    <cellStyle name="Normal 53 8" xfId="4737" xr:uid="{00000000-0005-0000-0000-000087120000}"/>
    <cellStyle name="Normal 53 8 2" xfId="4738" xr:uid="{00000000-0005-0000-0000-000088120000}"/>
    <cellStyle name="Normal 53 9" xfId="4739" xr:uid="{00000000-0005-0000-0000-000089120000}"/>
    <cellStyle name="Normal 53 9 2" xfId="4740" xr:uid="{00000000-0005-0000-0000-00008A120000}"/>
    <cellStyle name="Normal 54" xfId="4741" xr:uid="{00000000-0005-0000-0000-00008B120000}"/>
    <cellStyle name="Normal 54 10" xfId="4742" xr:uid="{00000000-0005-0000-0000-00008C120000}"/>
    <cellStyle name="Normal 54 10 2" xfId="4743" xr:uid="{00000000-0005-0000-0000-00008D120000}"/>
    <cellStyle name="Normal 54 11" xfId="4744" xr:uid="{00000000-0005-0000-0000-00008E120000}"/>
    <cellStyle name="Normal 54 11 2" xfId="4745" xr:uid="{00000000-0005-0000-0000-00008F120000}"/>
    <cellStyle name="Normal 54 12" xfId="4746" xr:uid="{00000000-0005-0000-0000-000090120000}"/>
    <cellStyle name="Normal 54 12 2" xfId="4747" xr:uid="{00000000-0005-0000-0000-000091120000}"/>
    <cellStyle name="Normal 54 13" xfId="4748" xr:uid="{00000000-0005-0000-0000-000092120000}"/>
    <cellStyle name="Normal 54 2" xfId="4749" xr:uid="{00000000-0005-0000-0000-000093120000}"/>
    <cellStyle name="Normal 54 2 10" xfId="4750" xr:uid="{00000000-0005-0000-0000-000094120000}"/>
    <cellStyle name="Normal 54 2 10 2" xfId="4751" xr:uid="{00000000-0005-0000-0000-000095120000}"/>
    <cellStyle name="Normal 54 2 11" xfId="4752" xr:uid="{00000000-0005-0000-0000-000096120000}"/>
    <cellStyle name="Normal 54 2 11 2" xfId="4753" xr:uid="{00000000-0005-0000-0000-000097120000}"/>
    <cellStyle name="Normal 54 2 12" xfId="4754" xr:uid="{00000000-0005-0000-0000-000098120000}"/>
    <cellStyle name="Normal 54 2 2" xfId="4755" xr:uid="{00000000-0005-0000-0000-000099120000}"/>
    <cellStyle name="Normal 54 2 2 2" xfId="4756" xr:uid="{00000000-0005-0000-0000-00009A120000}"/>
    <cellStyle name="Normal 54 2 3" xfId="4757" xr:uid="{00000000-0005-0000-0000-00009B120000}"/>
    <cellStyle name="Normal 54 2 3 2" xfId="4758" xr:uid="{00000000-0005-0000-0000-00009C120000}"/>
    <cellStyle name="Normal 54 2 4" xfId="4759" xr:uid="{00000000-0005-0000-0000-00009D120000}"/>
    <cellStyle name="Normal 54 2 4 2" xfId="4760" xr:uid="{00000000-0005-0000-0000-00009E120000}"/>
    <cellStyle name="Normal 54 2 5" xfId="4761" xr:uid="{00000000-0005-0000-0000-00009F120000}"/>
    <cellStyle name="Normal 54 2 5 2" xfId="4762" xr:uid="{00000000-0005-0000-0000-0000A0120000}"/>
    <cellStyle name="Normal 54 2 6" xfId="4763" xr:uid="{00000000-0005-0000-0000-0000A1120000}"/>
    <cellStyle name="Normal 54 2 6 2" xfId="4764" xr:uid="{00000000-0005-0000-0000-0000A2120000}"/>
    <cellStyle name="Normal 54 2 7" xfId="4765" xr:uid="{00000000-0005-0000-0000-0000A3120000}"/>
    <cellStyle name="Normal 54 2 7 2" xfId="4766" xr:uid="{00000000-0005-0000-0000-0000A4120000}"/>
    <cellStyle name="Normal 54 2 8" xfId="4767" xr:uid="{00000000-0005-0000-0000-0000A5120000}"/>
    <cellStyle name="Normal 54 2 8 2" xfId="4768" xr:uid="{00000000-0005-0000-0000-0000A6120000}"/>
    <cellStyle name="Normal 54 2 9" xfId="4769" xr:uid="{00000000-0005-0000-0000-0000A7120000}"/>
    <cellStyle name="Normal 54 2 9 2" xfId="4770" xr:uid="{00000000-0005-0000-0000-0000A8120000}"/>
    <cellStyle name="Normal 54 3" xfId="4771" xr:uid="{00000000-0005-0000-0000-0000A9120000}"/>
    <cellStyle name="Normal 54 3 2" xfId="4772" xr:uid="{00000000-0005-0000-0000-0000AA120000}"/>
    <cellStyle name="Normal 54 4" xfId="4773" xr:uid="{00000000-0005-0000-0000-0000AB120000}"/>
    <cellStyle name="Normal 54 4 2" xfId="4774" xr:uid="{00000000-0005-0000-0000-0000AC120000}"/>
    <cellStyle name="Normal 54 5" xfId="4775" xr:uid="{00000000-0005-0000-0000-0000AD120000}"/>
    <cellStyle name="Normal 54 5 2" xfId="4776" xr:uid="{00000000-0005-0000-0000-0000AE120000}"/>
    <cellStyle name="Normal 54 6" xfId="4777" xr:uid="{00000000-0005-0000-0000-0000AF120000}"/>
    <cellStyle name="Normal 54 6 2" xfId="4778" xr:uid="{00000000-0005-0000-0000-0000B0120000}"/>
    <cellStyle name="Normal 54 7" xfId="4779" xr:uid="{00000000-0005-0000-0000-0000B1120000}"/>
    <cellStyle name="Normal 54 7 2" xfId="4780" xr:uid="{00000000-0005-0000-0000-0000B2120000}"/>
    <cellStyle name="Normal 54 8" xfId="4781" xr:uid="{00000000-0005-0000-0000-0000B3120000}"/>
    <cellStyle name="Normal 54 8 2" xfId="4782" xr:uid="{00000000-0005-0000-0000-0000B4120000}"/>
    <cellStyle name="Normal 54 9" xfId="4783" xr:uid="{00000000-0005-0000-0000-0000B5120000}"/>
    <cellStyle name="Normal 54 9 2" xfId="4784" xr:uid="{00000000-0005-0000-0000-0000B6120000}"/>
    <cellStyle name="Normal 55" xfId="4785" xr:uid="{00000000-0005-0000-0000-0000B7120000}"/>
    <cellStyle name="Normal 55 10" xfId="4786" xr:uid="{00000000-0005-0000-0000-0000B8120000}"/>
    <cellStyle name="Normal 55 10 2" xfId="4787" xr:uid="{00000000-0005-0000-0000-0000B9120000}"/>
    <cellStyle name="Normal 55 11" xfId="4788" xr:uid="{00000000-0005-0000-0000-0000BA120000}"/>
    <cellStyle name="Normal 55 11 2" xfId="4789" xr:uid="{00000000-0005-0000-0000-0000BB120000}"/>
    <cellStyle name="Normal 55 12" xfId="4790" xr:uid="{00000000-0005-0000-0000-0000BC120000}"/>
    <cellStyle name="Normal 55 2" xfId="4791" xr:uid="{00000000-0005-0000-0000-0000BD120000}"/>
    <cellStyle name="Normal 55 2 2" xfId="4792" xr:uid="{00000000-0005-0000-0000-0000BE120000}"/>
    <cellStyle name="Normal 55 3" xfId="4793" xr:uid="{00000000-0005-0000-0000-0000BF120000}"/>
    <cellStyle name="Normal 55 3 2" xfId="4794" xr:uid="{00000000-0005-0000-0000-0000C0120000}"/>
    <cellStyle name="Normal 55 4" xfId="4795" xr:uid="{00000000-0005-0000-0000-0000C1120000}"/>
    <cellStyle name="Normal 55 4 2" xfId="4796" xr:uid="{00000000-0005-0000-0000-0000C2120000}"/>
    <cellStyle name="Normal 55 5" xfId="4797" xr:uid="{00000000-0005-0000-0000-0000C3120000}"/>
    <cellStyle name="Normal 55 5 2" xfId="4798" xr:uid="{00000000-0005-0000-0000-0000C4120000}"/>
    <cellStyle name="Normal 55 6" xfId="4799" xr:uid="{00000000-0005-0000-0000-0000C5120000}"/>
    <cellStyle name="Normal 55 6 2" xfId="4800" xr:uid="{00000000-0005-0000-0000-0000C6120000}"/>
    <cellStyle name="Normal 55 7" xfId="4801" xr:uid="{00000000-0005-0000-0000-0000C7120000}"/>
    <cellStyle name="Normal 55 7 2" xfId="4802" xr:uid="{00000000-0005-0000-0000-0000C8120000}"/>
    <cellStyle name="Normal 55 8" xfId="4803" xr:uid="{00000000-0005-0000-0000-0000C9120000}"/>
    <cellStyle name="Normal 55 8 2" xfId="4804" xr:uid="{00000000-0005-0000-0000-0000CA120000}"/>
    <cellStyle name="Normal 55 9" xfId="4805" xr:uid="{00000000-0005-0000-0000-0000CB120000}"/>
    <cellStyle name="Normal 55 9 2" xfId="4806" xr:uid="{00000000-0005-0000-0000-0000CC120000}"/>
    <cellStyle name="Normal 56" xfId="4807" xr:uid="{00000000-0005-0000-0000-0000CD120000}"/>
    <cellStyle name="Normal 56 10" xfId="4808" xr:uid="{00000000-0005-0000-0000-0000CE120000}"/>
    <cellStyle name="Normal 56 10 2" xfId="4809" xr:uid="{00000000-0005-0000-0000-0000CF120000}"/>
    <cellStyle name="Normal 56 11" xfId="4810" xr:uid="{00000000-0005-0000-0000-0000D0120000}"/>
    <cellStyle name="Normal 56 11 2" xfId="4811" xr:uid="{00000000-0005-0000-0000-0000D1120000}"/>
    <cellStyle name="Normal 56 12" xfId="4812" xr:uid="{00000000-0005-0000-0000-0000D2120000}"/>
    <cellStyle name="Normal 56 12 2" xfId="4813" xr:uid="{00000000-0005-0000-0000-0000D3120000}"/>
    <cellStyle name="Normal 56 13" xfId="4814" xr:uid="{00000000-0005-0000-0000-0000D4120000}"/>
    <cellStyle name="Normal 56 2" xfId="4815" xr:uid="{00000000-0005-0000-0000-0000D5120000}"/>
    <cellStyle name="Normal 56 2 10" xfId="4816" xr:uid="{00000000-0005-0000-0000-0000D6120000}"/>
    <cellStyle name="Normal 56 2 10 2" xfId="4817" xr:uid="{00000000-0005-0000-0000-0000D7120000}"/>
    <cellStyle name="Normal 56 2 11" xfId="4818" xr:uid="{00000000-0005-0000-0000-0000D8120000}"/>
    <cellStyle name="Normal 56 2 11 2" xfId="4819" xr:uid="{00000000-0005-0000-0000-0000D9120000}"/>
    <cellStyle name="Normal 56 2 12" xfId="4820" xr:uid="{00000000-0005-0000-0000-0000DA120000}"/>
    <cellStyle name="Normal 56 2 2" xfId="4821" xr:uid="{00000000-0005-0000-0000-0000DB120000}"/>
    <cellStyle name="Normal 56 2 2 2" xfId="4822" xr:uid="{00000000-0005-0000-0000-0000DC120000}"/>
    <cellStyle name="Normal 56 2 3" xfId="4823" xr:uid="{00000000-0005-0000-0000-0000DD120000}"/>
    <cellStyle name="Normal 56 2 3 2" xfId="4824" xr:uid="{00000000-0005-0000-0000-0000DE120000}"/>
    <cellStyle name="Normal 56 2 4" xfId="4825" xr:uid="{00000000-0005-0000-0000-0000DF120000}"/>
    <cellStyle name="Normal 56 2 4 2" xfId="4826" xr:uid="{00000000-0005-0000-0000-0000E0120000}"/>
    <cellStyle name="Normal 56 2 5" xfId="4827" xr:uid="{00000000-0005-0000-0000-0000E1120000}"/>
    <cellStyle name="Normal 56 2 5 2" xfId="4828" xr:uid="{00000000-0005-0000-0000-0000E2120000}"/>
    <cellStyle name="Normal 56 2 6" xfId="4829" xr:uid="{00000000-0005-0000-0000-0000E3120000}"/>
    <cellStyle name="Normal 56 2 6 2" xfId="4830" xr:uid="{00000000-0005-0000-0000-0000E4120000}"/>
    <cellStyle name="Normal 56 2 7" xfId="4831" xr:uid="{00000000-0005-0000-0000-0000E5120000}"/>
    <cellStyle name="Normal 56 2 7 2" xfId="4832" xr:uid="{00000000-0005-0000-0000-0000E6120000}"/>
    <cellStyle name="Normal 56 2 8" xfId="4833" xr:uid="{00000000-0005-0000-0000-0000E7120000}"/>
    <cellStyle name="Normal 56 2 8 2" xfId="4834" xr:uid="{00000000-0005-0000-0000-0000E8120000}"/>
    <cellStyle name="Normal 56 2 9" xfId="4835" xr:uid="{00000000-0005-0000-0000-0000E9120000}"/>
    <cellStyle name="Normal 56 2 9 2" xfId="4836" xr:uid="{00000000-0005-0000-0000-0000EA120000}"/>
    <cellStyle name="Normal 56 3" xfId="4837" xr:uid="{00000000-0005-0000-0000-0000EB120000}"/>
    <cellStyle name="Normal 56 3 2" xfId="4838" xr:uid="{00000000-0005-0000-0000-0000EC120000}"/>
    <cellStyle name="Normal 56 4" xfId="4839" xr:uid="{00000000-0005-0000-0000-0000ED120000}"/>
    <cellStyle name="Normal 56 4 2" xfId="4840" xr:uid="{00000000-0005-0000-0000-0000EE120000}"/>
    <cellStyle name="Normal 56 5" xfId="4841" xr:uid="{00000000-0005-0000-0000-0000EF120000}"/>
    <cellStyle name="Normal 56 5 2" xfId="4842" xr:uid="{00000000-0005-0000-0000-0000F0120000}"/>
    <cellStyle name="Normal 56 6" xfId="4843" xr:uid="{00000000-0005-0000-0000-0000F1120000}"/>
    <cellStyle name="Normal 56 6 2" xfId="4844" xr:uid="{00000000-0005-0000-0000-0000F2120000}"/>
    <cellStyle name="Normal 56 7" xfId="4845" xr:uid="{00000000-0005-0000-0000-0000F3120000}"/>
    <cellStyle name="Normal 56 7 2" xfId="4846" xr:uid="{00000000-0005-0000-0000-0000F4120000}"/>
    <cellStyle name="Normal 56 8" xfId="4847" xr:uid="{00000000-0005-0000-0000-0000F5120000}"/>
    <cellStyle name="Normal 56 8 2" xfId="4848" xr:uid="{00000000-0005-0000-0000-0000F6120000}"/>
    <cellStyle name="Normal 56 9" xfId="4849" xr:uid="{00000000-0005-0000-0000-0000F7120000}"/>
    <cellStyle name="Normal 56 9 2" xfId="4850" xr:uid="{00000000-0005-0000-0000-0000F8120000}"/>
    <cellStyle name="Normal 57" xfId="4851" xr:uid="{00000000-0005-0000-0000-0000F9120000}"/>
    <cellStyle name="Normal 57 2" xfId="4852" xr:uid="{00000000-0005-0000-0000-0000FA120000}"/>
    <cellStyle name="Normal 58" xfId="4853" xr:uid="{00000000-0005-0000-0000-0000FB120000}"/>
    <cellStyle name="Normal 58 10" xfId="4854" xr:uid="{00000000-0005-0000-0000-0000FC120000}"/>
    <cellStyle name="Normal 58 10 2" xfId="4855" xr:uid="{00000000-0005-0000-0000-0000FD120000}"/>
    <cellStyle name="Normal 58 11" xfId="4856" xr:uid="{00000000-0005-0000-0000-0000FE120000}"/>
    <cellStyle name="Normal 58 11 2" xfId="4857" xr:uid="{00000000-0005-0000-0000-0000FF120000}"/>
    <cellStyle name="Normal 58 12" xfId="4858" xr:uid="{00000000-0005-0000-0000-000000130000}"/>
    <cellStyle name="Normal 58 2" xfId="4859" xr:uid="{00000000-0005-0000-0000-000001130000}"/>
    <cellStyle name="Normal 58 2 2" xfId="4860" xr:uid="{00000000-0005-0000-0000-000002130000}"/>
    <cellStyle name="Normal 58 3" xfId="4861" xr:uid="{00000000-0005-0000-0000-000003130000}"/>
    <cellStyle name="Normal 58 3 2" xfId="4862" xr:uid="{00000000-0005-0000-0000-000004130000}"/>
    <cellStyle name="Normal 58 4" xfId="4863" xr:uid="{00000000-0005-0000-0000-000005130000}"/>
    <cellStyle name="Normal 58 4 2" xfId="4864" xr:uid="{00000000-0005-0000-0000-000006130000}"/>
    <cellStyle name="Normal 58 5" xfId="4865" xr:uid="{00000000-0005-0000-0000-000007130000}"/>
    <cellStyle name="Normal 58 5 2" xfId="4866" xr:uid="{00000000-0005-0000-0000-000008130000}"/>
    <cellStyle name="Normal 58 6" xfId="4867" xr:uid="{00000000-0005-0000-0000-000009130000}"/>
    <cellStyle name="Normal 58 6 2" xfId="4868" xr:uid="{00000000-0005-0000-0000-00000A130000}"/>
    <cellStyle name="Normal 58 7" xfId="4869" xr:uid="{00000000-0005-0000-0000-00000B130000}"/>
    <cellStyle name="Normal 58 7 2" xfId="4870" xr:uid="{00000000-0005-0000-0000-00000C130000}"/>
    <cellStyle name="Normal 58 8" xfId="4871" xr:uid="{00000000-0005-0000-0000-00000D130000}"/>
    <cellStyle name="Normal 58 8 2" xfId="4872" xr:uid="{00000000-0005-0000-0000-00000E130000}"/>
    <cellStyle name="Normal 58 9" xfId="4873" xr:uid="{00000000-0005-0000-0000-00000F130000}"/>
    <cellStyle name="Normal 58 9 2" xfId="4874" xr:uid="{00000000-0005-0000-0000-000010130000}"/>
    <cellStyle name="Normal 59" xfId="4875" xr:uid="{00000000-0005-0000-0000-000011130000}"/>
    <cellStyle name="Normal 59 10" xfId="4876" xr:uid="{00000000-0005-0000-0000-000012130000}"/>
    <cellStyle name="Normal 59 10 2" xfId="4877" xr:uid="{00000000-0005-0000-0000-000013130000}"/>
    <cellStyle name="Normal 59 11" xfId="4878" xr:uid="{00000000-0005-0000-0000-000014130000}"/>
    <cellStyle name="Normal 59 11 2" xfId="4879" xr:uid="{00000000-0005-0000-0000-000015130000}"/>
    <cellStyle name="Normal 59 12" xfId="4880" xr:uid="{00000000-0005-0000-0000-000016130000}"/>
    <cellStyle name="Normal 59 2" xfId="4881" xr:uid="{00000000-0005-0000-0000-000017130000}"/>
    <cellStyle name="Normal 59 2 2" xfId="4882" xr:uid="{00000000-0005-0000-0000-000018130000}"/>
    <cellStyle name="Normal 59 3" xfId="4883" xr:uid="{00000000-0005-0000-0000-000019130000}"/>
    <cellStyle name="Normal 59 3 2" xfId="4884" xr:uid="{00000000-0005-0000-0000-00001A130000}"/>
    <cellStyle name="Normal 59 4" xfId="4885" xr:uid="{00000000-0005-0000-0000-00001B130000}"/>
    <cellStyle name="Normal 59 4 2" xfId="4886" xr:uid="{00000000-0005-0000-0000-00001C130000}"/>
    <cellStyle name="Normal 59 5" xfId="4887" xr:uid="{00000000-0005-0000-0000-00001D130000}"/>
    <cellStyle name="Normal 59 5 2" xfId="4888" xr:uid="{00000000-0005-0000-0000-00001E130000}"/>
    <cellStyle name="Normal 59 6" xfId="4889" xr:uid="{00000000-0005-0000-0000-00001F130000}"/>
    <cellStyle name="Normal 59 6 2" xfId="4890" xr:uid="{00000000-0005-0000-0000-000020130000}"/>
    <cellStyle name="Normal 59 7" xfId="4891" xr:uid="{00000000-0005-0000-0000-000021130000}"/>
    <cellStyle name="Normal 59 7 2" xfId="4892" xr:uid="{00000000-0005-0000-0000-000022130000}"/>
    <cellStyle name="Normal 59 8" xfId="4893" xr:uid="{00000000-0005-0000-0000-000023130000}"/>
    <cellStyle name="Normal 59 8 2" xfId="4894" xr:uid="{00000000-0005-0000-0000-000024130000}"/>
    <cellStyle name="Normal 59 9" xfId="4895" xr:uid="{00000000-0005-0000-0000-000025130000}"/>
    <cellStyle name="Normal 59 9 2" xfId="4896" xr:uid="{00000000-0005-0000-0000-000026130000}"/>
    <cellStyle name="Normal 6" xfId="28" xr:uid="{00000000-0005-0000-0000-000027130000}"/>
    <cellStyle name="Normal 6 10" xfId="4897" xr:uid="{00000000-0005-0000-0000-000028130000}"/>
    <cellStyle name="Normal 6 10 2" xfId="4898" xr:uid="{00000000-0005-0000-0000-000029130000}"/>
    <cellStyle name="Normal 6 11" xfId="4899" xr:uid="{00000000-0005-0000-0000-00002A130000}"/>
    <cellStyle name="Normal 6 11 2" xfId="4900" xr:uid="{00000000-0005-0000-0000-00002B130000}"/>
    <cellStyle name="Normal 6 12" xfId="4901" xr:uid="{00000000-0005-0000-0000-00002C130000}"/>
    <cellStyle name="Normal 6 2" xfId="4902" xr:uid="{00000000-0005-0000-0000-00002D130000}"/>
    <cellStyle name="Normal 6 2 2" xfId="4903" xr:uid="{00000000-0005-0000-0000-00002E130000}"/>
    <cellStyle name="Normal 6 2 2 2" xfId="4904" xr:uid="{00000000-0005-0000-0000-00002F130000}"/>
    <cellStyle name="Normal 6 2 2 2 2" xfId="4905" xr:uid="{00000000-0005-0000-0000-000030130000}"/>
    <cellStyle name="Normal 6 2 2 3" xfId="4906" xr:uid="{00000000-0005-0000-0000-000031130000}"/>
    <cellStyle name="Normal 6 2 3" xfId="4907" xr:uid="{00000000-0005-0000-0000-000032130000}"/>
    <cellStyle name="Normal 6 2 3 2" xfId="4908" xr:uid="{00000000-0005-0000-0000-000033130000}"/>
    <cellStyle name="Normal 6 3" xfId="4909" xr:uid="{00000000-0005-0000-0000-000034130000}"/>
    <cellStyle name="Normal 6 3 2" xfId="4910" xr:uid="{00000000-0005-0000-0000-000035130000}"/>
    <cellStyle name="Normal 6 4" xfId="4911" xr:uid="{00000000-0005-0000-0000-000036130000}"/>
    <cellStyle name="Normal 6 4 2" xfId="4912" xr:uid="{00000000-0005-0000-0000-000037130000}"/>
    <cellStyle name="Normal 6 5" xfId="4913" xr:uid="{00000000-0005-0000-0000-000038130000}"/>
    <cellStyle name="Normal 6 5 2" xfId="4914" xr:uid="{00000000-0005-0000-0000-000039130000}"/>
    <cellStyle name="Normal 6 6" xfId="4915" xr:uid="{00000000-0005-0000-0000-00003A130000}"/>
    <cellStyle name="Normal 6 6 2" xfId="4916" xr:uid="{00000000-0005-0000-0000-00003B130000}"/>
    <cellStyle name="Normal 6 7" xfId="4917" xr:uid="{00000000-0005-0000-0000-00003C130000}"/>
    <cellStyle name="Normal 6 7 2" xfId="4918" xr:uid="{00000000-0005-0000-0000-00003D130000}"/>
    <cellStyle name="Normal 6 8" xfId="4919" xr:uid="{00000000-0005-0000-0000-00003E130000}"/>
    <cellStyle name="Normal 6 8 2" xfId="4920" xr:uid="{00000000-0005-0000-0000-00003F130000}"/>
    <cellStyle name="Normal 6 9" xfId="4921" xr:uid="{00000000-0005-0000-0000-000040130000}"/>
    <cellStyle name="Normal 6 9 2" xfId="4922" xr:uid="{00000000-0005-0000-0000-000041130000}"/>
    <cellStyle name="Normal 60" xfId="4923" xr:uid="{00000000-0005-0000-0000-000042130000}"/>
    <cellStyle name="Normal 60 10" xfId="4924" xr:uid="{00000000-0005-0000-0000-000043130000}"/>
    <cellStyle name="Normal 60 10 2" xfId="4925" xr:uid="{00000000-0005-0000-0000-000044130000}"/>
    <cellStyle name="Normal 60 11" xfId="4926" xr:uid="{00000000-0005-0000-0000-000045130000}"/>
    <cellStyle name="Normal 60 11 2" xfId="4927" xr:uid="{00000000-0005-0000-0000-000046130000}"/>
    <cellStyle name="Normal 60 12" xfId="4928" xr:uid="{00000000-0005-0000-0000-000047130000}"/>
    <cellStyle name="Normal 60 2" xfId="4929" xr:uid="{00000000-0005-0000-0000-000048130000}"/>
    <cellStyle name="Normal 60 2 2" xfId="4930" xr:uid="{00000000-0005-0000-0000-000049130000}"/>
    <cellStyle name="Normal 60 3" xfId="4931" xr:uid="{00000000-0005-0000-0000-00004A130000}"/>
    <cellStyle name="Normal 60 3 2" xfId="4932" xr:uid="{00000000-0005-0000-0000-00004B130000}"/>
    <cellStyle name="Normal 60 4" xfId="4933" xr:uid="{00000000-0005-0000-0000-00004C130000}"/>
    <cellStyle name="Normal 60 4 2" xfId="4934" xr:uid="{00000000-0005-0000-0000-00004D130000}"/>
    <cellStyle name="Normal 60 5" xfId="4935" xr:uid="{00000000-0005-0000-0000-00004E130000}"/>
    <cellStyle name="Normal 60 5 2" xfId="4936" xr:uid="{00000000-0005-0000-0000-00004F130000}"/>
    <cellStyle name="Normal 60 6" xfId="4937" xr:uid="{00000000-0005-0000-0000-000050130000}"/>
    <cellStyle name="Normal 60 6 2" xfId="4938" xr:uid="{00000000-0005-0000-0000-000051130000}"/>
    <cellStyle name="Normal 60 7" xfId="4939" xr:uid="{00000000-0005-0000-0000-000052130000}"/>
    <cellStyle name="Normal 60 7 2" xfId="4940" xr:uid="{00000000-0005-0000-0000-000053130000}"/>
    <cellStyle name="Normal 60 8" xfId="4941" xr:uid="{00000000-0005-0000-0000-000054130000}"/>
    <cellStyle name="Normal 60 8 2" xfId="4942" xr:uid="{00000000-0005-0000-0000-000055130000}"/>
    <cellStyle name="Normal 60 9" xfId="4943" xr:uid="{00000000-0005-0000-0000-000056130000}"/>
    <cellStyle name="Normal 60 9 2" xfId="4944" xr:uid="{00000000-0005-0000-0000-000057130000}"/>
    <cellStyle name="Normal 61" xfId="4945" xr:uid="{00000000-0005-0000-0000-000058130000}"/>
    <cellStyle name="Normal 61 10" xfId="4946" xr:uid="{00000000-0005-0000-0000-000059130000}"/>
    <cellStyle name="Normal 61 11" xfId="4947" xr:uid="{00000000-0005-0000-0000-00005A130000}"/>
    <cellStyle name="Normal 61 12" xfId="4948" xr:uid="{00000000-0005-0000-0000-00005B130000}"/>
    <cellStyle name="Normal 61 2" xfId="4949" xr:uid="{00000000-0005-0000-0000-00005C130000}"/>
    <cellStyle name="Normal 61 3" xfId="4950" xr:uid="{00000000-0005-0000-0000-00005D130000}"/>
    <cellStyle name="Normal 61 4" xfId="4951" xr:uid="{00000000-0005-0000-0000-00005E130000}"/>
    <cellStyle name="Normal 61 5" xfId="4952" xr:uid="{00000000-0005-0000-0000-00005F130000}"/>
    <cellStyle name="Normal 61 6" xfId="4953" xr:uid="{00000000-0005-0000-0000-000060130000}"/>
    <cellStyle name="Normal 61 7" xfId="4954" xr:uid="{00000000-0005-0000-0000-000061130000}"/>
    <cellStyle name="Normal 61 8" xfId="4955" xr:uid="{00000000-0005-0000-0000-000062130000}"/>
    <cellStyle name="Normal 61 9" xfId="4956" xr:uid="{00000000-0005-0000-0000-000063130000}"/>
    <cellStyle name="Normal 62" xfId="4957" xr:uid="{00000000-0005-0000-0000-000064130000}"/>
    <cellStyle name="Normal 62 10" xfId="4958" xr:uid="{00000000-0005-0000-0000-000065130000}"/>
    <cellStyle name="Normal 62 10 2" xfId="4959" xr:uid="{00000000-0005-0000-0000-000066130000}"/>
    <cellStyle name="Normal 62 11" xfId="4960" xr:uid="{00000000-0005-0000-0000-000067130000}"/>
    <cellStyle name="Normal 62 11 2" xfId="4961" xr:uid="{00000000-0005-0000-0000-000068130000}"/>
    <cellStyle name="Normal 62 12" xfId="4962" xr:uid="{00000000-0005-0000-0000-000069130000}"/>
    <cellStyle name="Normal 62 2" xfId="4963" xr:uid="{00000000-0005-0000-0000-00006A130000}"/>
    <cellStyle name="Normal 62 2 2" xfId="4964" xr:uid="{00000000-0005-0000-0000-00006B130000}"/>
    <cellStyle name="Normal 62 3" xfId="4965" xr:uid="{00000000-0005-0000-0000-00006C130000}"/>
    <cellStyle name="Normal 62 3 2" xfId="4966" xr:uid="{00000000-0005-0000-0000-00006D130000}"/>
    <cellStyle name="Normal 62 4" xfId="4967" xr:uid="{00000000-0005-0000-0000-00006E130000}"/>
    <cellStyle name="Normal 62 4 2" xfId="4968" xr:uid="{00000000-0005-0000-0000-00006F130000}"/>
    <cellStyle name="Normal 62 5" xfId="4969" xr:uid="{00000000-0005-0000-0000-000070130000}"/>
    <cellStyle name="Normal 62 5 2" xfId="4970" xr:uid="{00000000-0005-0000-0000-000071130000}"/>
    <cellStyle name="Normal 62 6" xfId="4971" xr:uid="{00000000-0005-0000-0000-000072130000}"/>
    <cellStyle name="Normal 62 6 2" xfId="4972" xr:uid="{00000000-0005-0000-0000-000073130000}"/>
    <cellStyle name="Normal 62 7" xfId="4973" xr:uid="{00000000-0005-0000-0000-000074130000}"/>
    <cellStyle name="Normal 62 7 2" xfId="4974" xr:uid="{00000000-0005-0000-0000-000075130000}"/>
    <cellStyle name="Normal 62 8" xfId="4975" xr:uid="{00000000-0005-0000-0000-000076130000}"/>
    <cellStyle name="Normal 62 8 2" xfId="4976" xr:uid="{00000000-0005-0000-0000-000077130000}"/>
    <cellStyle name="Normal 62 9" xfId="4977" xr:uid="{00000000-0005-0000-0000-000078130000}"/>
    <cellStyle name="Normal 62 9 2" xfId="4978" xr:uid="{00000000-0005-0000-0000-000079130000}"/>
    <cellStyle name="Normal 63" xfId="4979" xr:uid="{00000000-0005-0000-0000-00007A130000}"/>
    <cellStyle name="Normal 63 10" xfId="4980" xr:uid="{00000000-0005-0000-0000-00007B130000}"/>
    <cellStyle name="Normal 63 10 2" xfId="4981" xr:uid="{00000000-0005-0000-0000-00007C130000}"/>
    <cellStyle name="Normal 63 11" xfId="4982" xr:uid="{00000000-0005-0000-0000-00007D130000}"/>
    <cellStyle name="Normal 63 11 2" xfId="4983" xr:uid="{00000000-0005-0000-0000-00007E130000}"/>
    <cellStyle name="Normal 63 12" xfId="4984" xr:uid="{00000000-0005-0000-0000-00007F130000}"/>
    <cellStyle name="Normal 63 2" xfId="4985" xr:uid="{00000000-0005-0000-0000-000080130000}"/>
    <cellStyle name="Normal 63 2 2" xfId="4986" xr:uid="{00000000-0005-0000-0000-000081130000}"/>
    <cellStyle name="Normal 63 3" xfId="4987" xr:uid="{00000000-0005-0000-0000-000082130000}"/>
    <cellStyle name="Normal 63 3 2" xfId="4988" xr:uid="{00000000-0005-0000-0000-000083130000}"/>
    <cellStyle name="Normal 63 4" xfId="4989" xr:uid="{00000000-0005-0000-0000-000084130000}"/>
    <cellStyle name="Normal 63 4 2" xfId="4990" xr:uid="{00000000-0005-0000-0000-000085130000}"/>
    <cellStyle name="Normal 63 5" xfId="4991" xr:uid="{00000000-0005-0000-0000-000086130000}"/>
    <cellStyle name="Normal 63 5 2" xfId="4992" xr:uid="{00000000-0005-0000-0000-000087130000}"/>
    <cellStyle name="Normal 63 6" xfId="4993" xr:uid="{00000000-0005-0000-0000-000088130000}"/>
    <cellStyle name="Normal 63 6 2" xfId="4994" xr:uid="{00000000-0005-0000-0000-000089130000}"/>
    <cellStyle name="Normal 63 7" xfId="4995" xr:uid="{00000000-0005-0000-0000-00008A130000}"/>
    <cellStyle name="Normal 63 7 2" xfId="4996" xr:uid="{00000000-0005-0000-0000-00008B130000}"/>
    <cellStyle name="Normal 63 8" xfId="4997" xr:uid="{00000000-0005-0000-0000-00008C130000}"/>
    <cellStyle name="Normal 63 8 2" xfId="4998" xr:uid="{00000000-0005-0000-0000-00008D130000}"/>
    <cellStyle name="Normal 63 9" xfId="4999" xr:uid="{00000000-0005-0000-0000-00008E130000}"/>
    <cellStyle name="Normal 63 9 2" xfId="5000" xr:uid="{00000000-0005-0000-0000-00008F130000}"/>
    <cellStyle name="Normal 64" xfId="5001" xr:uid="{00000000-0005-0000-0000-000090130000}"/>
    <cellStyle name="Normal 64 10" xfId="5002" xr:uid="{00000000-0005-0000-0000-000091130000}"/>
    <cellStyle name="Normal 64 10 2" xfId="5003" xr:uid="{00000000-0005-0000-0000-000092130000}"/>
    <cellStyle name="Normal 64 11" xfId="5004" xr:uid="{00000000-0005-0000-0000-000093130000}"/>
    <cellStyle name="Normal 64 11 2" xfId="5005" xr:uid="{00000000-0005-0000-0000-000094130000}"/>
    <cellStyle name="Normal 64 12" xfId="5006" xr:uid="{00000000-0005-0000-0000-000095130000}"/>
    <cellStyle name="Normal 64 2" xfId="5007" xr:uid="{00000000-0005-0000-0000-000096130000}"/>
    <cellStyle name="Normal 64 2 2" xfId="5008" xr:uid="{00000000-0005-0000-0000-000097130000}"/>
    <cellStyle name="Normal 64 3" xfId="5009" xr:uid="{00000000-0005-0000-0000-000098130000}"/>
    <cellStyle name="Normal 64 3 2" xfId="5010" xr:uid="{00000000-0005-0000-0000-000099130000}"/>
    <cellStyle name="Normal 64 4" xfId="5011" xr:uid="{00000000-0005-0000-0000-00009A130000}"/>
    <cellStyle name="Normal 64 4 2" xfId="5012" xr:uid="{00000000-0005-0000-0000-00009B130000}"/>
    <cellStyle name="Normal 64 5" xfId="5013" xr:uid="{00000000-0005-0000-0000-00009C130000}"/>
    <cellStyle name="Normal 64 5 2" xfId="5014" xr:uid="{00000000-0005-0000-0000-00009D130000}"/>
    <cellStyle name="Normal 64 6" xfId="5015" xr:uid="{00000000-0005-0000-0000-00009E130000}"/>
    <cellStyle name="Normal 64 6 2" xfId="5016" xr:uid="{00000000-0005-0000-0000-00009F130000}"/>
    <cellStyle name="Normal 64 7" xfId="5017" xr:uid="{00000000-0005-0000-0000-0000A0130000}"/>
    <cellStyle name="Normal 64 7 2" xfId="5018" xr:uid="{00000000-0005-0000-0000-0000A1130000}"/>
    <cellStyle name="Normal 64 8" xfId="5019" xr:uid="{00000000-0005-0000-0000-0000A2130000}"/>
    <cellStyle name="Normal 64 8 2" xfId="5020" xr:uid="{00000000-0005-0000-0000-0000A3130000}"/>
    <cellStyle name="Normal 64 9" xfId="5021" xr:uid="{00000000-0005-0000-0000-0000A4130000}"/>
    <cellStyle name="Normal 64 9 2" xfId="5022" xr:uid="{00000000-0005-0000-0000-0000A5130000}"/>
    <cellStyle name="Normal 65" xfId="5023" xr:uid="{00000000-0005-0000-0000-0000A6130000}"/>
    <cellStyle name="Normal 65 10" xfId="5024" xr:uid="{00000000-0005-0000-0000-0000A7130000}"/>
    <cellStyle name="Normal 65 10 2" xfId="5025" xr:uid="{00000000-0005-0000-0000-0000A8130000}"/>
    <cellStyle name="Normal 65 11" xfId="5026" xr:uid="{00000000-0005-0000-0000-0000A9130000}"/>
    <cellStyle name="Normal 65 11 2" xfId="5027" xr:uid="{00000000-0005-0000-0000-0000AA130000}"/>
    <cellStyle name="Normal 65 12" xfId="5028" xr:uid="{00000000-0005-0000-0000-0000AB130000}"/>
    <cellStyle name="Normal 65 2" xfId="5029" xr:uid="{00000000-0005-0000-0000-0000AC130000}"/>
    <cellStyle name="Normal 65 2 2" xfId="5030" xr:uid="{00000000-0005-0000-0000-0000AD130000}"/>
    <cellStyle name="Normal 65 3" xfId="5031" xr:uid="{00000000-0005-0000-0000-0000AE130000}"/>
    <cellStyle name="Normal 65 3 2" xfId="5032" xr:uid="{00000000-0005-0000-0000-0000AF130000}"/>
    <cellStyle name="Normal 65 4" xfId="5033" xr:uid="{00000000-0005-0000-0000-0000B0130000}"/>
    <cellStyle name="Normal 65 4 2" xfId="5034" xr:uid="{00000000-0005-0000-0000-0000B1130000}"/>
    <cellStyle name="Normal 65 5" xfId="5035" xr:uid="{00000000-0005-0000-0000-0000B2130000}"/>
    <cellStyle name="Normal 65 5 2" xfId="5036" xr:uid="{00000000-0005-0000-0000-0000B3130000}"/>
    <cellStyle name="Normal 65 6" xfId="5037" xr:uid="{00000000-0005-0000-0000-0000B4130000}"/>
    <cellStyle name="Normal 65 6 2" xfId="5038" xr:uid="{00000000-0005-0000-0000-0000B5130000}"/>
    <cellStyle name="Normal 65 7" xfId="5039" xr:uid="{00000000-0005-0000-0000-0000B6130000}"/>
    <cellStyle name="Normal 65 7 2" xfId="5040" xr:uid="{00000000-0005-0000-0000-0000B7130000}"/>
    <cellStyle name="Normal 65 8" xfId="5041" xr:uid="{00000000-0005-0000-0000-0000B8130000}"/>
    <cellStyle name="Normal 65 8 2" xfId="5042" xr:uid="{00000000-0005-0000-0000-0000B9130000}"/>
    <cellStyle name="Normal 65 9" xfId="5043" xr:uid="{00000000-0005-0000-0000-0000BA130000}"/>
    <cellStyle name="Normal 65 9 2" xfId="5044" xr:uid="{00000000-0005-0000-0000-0000BB130000}"/>
    <cellStyle name="Normal 66" xfId="5045" xr:uid="{00000000-0005-0000-0000-0000BC130000}"/>
    <cellStyle name="Normal 66 10" xfId="5046" xr:uid="{00000000-0005-0000-0000-0000BD130000}"/>
    <cellStyle name="Normal 66 10 2" xfId="5047" xr:uid="{00000000-0005-0000-0000-0000BE130000}"/>
    <cellStyle name="Normal 66 11" xfId="5048" xr:uid="{00000000-0005-0000-0000-0000BF130000}"/>
    <cellStyle name="Normal 66 11 2" xfId="5049" xr:uid="{00000000-0005-0000-0000-0000C0130000}"/>
    <cellStyle name="Normal 66 12" xfId="5050" xr:uid="{00000000-0005-0000-0000-0000C1130000}"/>
    <cellStyle name="Normal 66 2" xfId="5051" xr:uid="{00000000-0005-0000-0000-0000C2130000}"/>
    <cellStyle name="Normal 66 2 2" xfId="5052" xr:uid="{00000000-0005-0000-0000-0000C3130000}"/>
    <cellStyle name="Normal 66 3" xfId="5053" xr:uid="{00000000-0005-0000-0000-0000C4130000}"/>
    <cellStyle name="Normal 66 3 2" xfId="5054" xr:uid="{00000000-0005-0000-0000-0000C5130000}"/>
    <cellStyle name="Normal 66 4" xfId="5055" xr:uid="{00000000-0005-0000-0000-0000C6130000}"/>
    <cellStyle name="Normal 66 4 2" xfId="5056" xr:uid="{00000000-0005-0000-0000-0000C7130000}"/>
    <cellStyle name="Normal 66 5" xfId="5057" xr:uid="{00000000-0005-0000-0000-0000C8130000}"/>
    <cellStyle name="Normal 66 5 2" xfId="5058" xr:uid="{00000000-0005-0000-0000-0000C9130000}"/>
    <cellStyle name="Normal 66 6" xfId="5059" xr:uid="{00000000-0005-0000-0000-0000CA130000}"/>
    <cellStyle name="Normal 66 6 2" xfId="5060" xr:uid="{00000000-0005-0000-0000-0000CB130000}"/>
    <cellStyle name="Normal 66 7" xfId="5061" xr:uid="{00000000-0005-0000-0000-0000CC130000}"/>
    <cellStyle name="Normal 66 7 2" xfId="5062" xr:uid="{00000000-0005-0000-0000-0000CD130000}"/>
    <cellStyle name="Normal 66 8" xfId="5063" xr:uid="{00000000-0005-0000-0000-0000CE130000}"/>
    <cellStyle name="Normal 66 8 2" xfId="5064" xr:uid="{00000000-0005-0000-0000-0000CF130000}"/>
    <cellStyle name="Normal 66 9" xfId="5065" xr:uid="{00000000-0005-0000-0000-0000D0130000}"/>
    <cellStyle name="Normal 66 9 2" xfId="5066" xr:uid="{00000000-0005-0000-0000-0000D1130000}"/>
    <cellStyle name="Normal 67" xfId="5067" xr:uid="{00000000-0005-0000-0000-0000D2130000}"/>
    <cellStyle name="Normal 67 10" xfId="5068" xr:uid="{00000000-0005-0000-0000-0000D3130000}"/>
    <cellStyle name="Normal 67 10 2" xfId="5069" xr:uid="{00000000-0005-0000-0000-0000D4130000}"/>
    <cellStyle name="Normal 67 11" xfId="5070" xr:uid="{00000000-0005-0000-0000-0000D5130000}"/>
    <cellStyle name="Normal 67 11 2" xfId="5071" xr:uid="{00000000-0005-0000-0000-0000D6130000}"/>
    <cellStyle name="Normal 67 12" xfId="5072" xr:uid="{00000000-0005-0000-0000-0000D7130000}"/>
    <cellStyle name="Normal 67 2" xfId="5073" xr:uid="{00000000-0005-0000-0000-0000D8130000}"/>
    <cellStyle name="Normal 67 2 2" xfId="5074" xr:uid="{00000000-0005-0000-0000-0000D9130000}"/>
    <cellStyle name="Normal 67 3" xfId="5075" xr:uid="{00000000-0005-0000-0000-0000DA130000}"/>
    <cellStyle name="Normal 67 3 2" xfId="5076" xr:uid="{00000000-0005-0000-0000-0000DB130000}"/>
    <cellStyle name="Normal 67 4" xfId="5077" xr:uid="{00000000-0005-0000-0000-0000DC130000}"/>
    <cellStyle name="Normal 67 4 2" xfId="5078" xr:uid="{00000000-0005-0000-0000-0000DD130000}"/>
    <cellStyle name="Normal 67 5" xfId="5079" xr:uid="{00000000-0005-0000-0000-0000DE130000}"/>
    <cellStyle name="Normal 67 5 2" xfId="5080" xr:uid="{00000000-0005-0000-0000-0000DF130000}"/>
    <cellStyle name="Normal 67 6" xfId="5081" xr:uid="{00000000-0005-0000-0000-0000E0130000}"/>
    <cellStyle name="Normal 67 6 2" xfId="5082" xr:uid="{00000000-0005-0000-0000-0000E1130000}"/>
    <cellStyle name="Normal 67 7" xfId="5083" xr:uid="{00000000-0005-0000-0000-0000E2130000}"/>
    <cellStyle name="Normal 67 7 2" xfId="5084" xr:uid="{00000000-0005-0000-0000-0000E3130000}"/>
    <cellStyle name="Normal 67 8" xfId="5085" xr:uid="{00000000-0005-0000-0000-0000E4130000}"/>
    <cellStyle name="Normal 67 8 2" xfId="5086" xr:uid="{00000000-0005-0000-0000-0000E5130000}"/>
    <cellStyle name="Normal 67 9" xfId="5087" xr:uid="{00000000-0005-0000-0000-0000E6130000}"/>
    <cellStyle name="Normal 67 9 2" xfId="5088" xr:uid="{00000000-0005-0000-0000-0000E7130000}"/>
    <cellStyle name="Normal 68" xfId="5089" xr:uid="{00000000-0005-0000-0000-0000E8130000}"/>
    <cellStyle name="Normal 68 10" xfId="5090" xr:uid="{00000000-0005-0000-0000-0000E9130000}"/>
    <cellStyle name="Normal 68 10 2" xfId="5091" xr:uid="{00000000-0005-0000-0000-0000EA130000}"/>
    <cellStyle name="Normal 68 11" xfId="5092" xr:uid="{00000000-0005-0000-0000-0000EB130000}"/>
    <cellStyle name="Normal 68 11 2" xfId="5093" xr:uid="{00000000-0005-0000-0000-0000EC130000}"/>
    <cellStyle name="Normal 68 12" xfId="5094" xr:uid="{00000000-0005-0000-0000-0000ED130000}"/>
    <cellStyle name="Normal 68 2" xfId="5095" xr:uid="{00000000-0005-0000-0000-0000EE130000}"/>
    <cellStyle name="Normal 68 2 2" xfId="5096" xr:uid="{00000000-0005-0000-0000-0000EF130000}"/>
    <cellStyle name="Normal 68 3" xfId="5097" xr:uid="{00000000-0005-0000-0000-0000F0130000}"/>
    <cellStyle name="Normal 68 3 2" xfId="5098" xr:uid="{00000000-0005-0000-0000-0000F1130000}"/>
    <cellStyle name="Normal 68 4" xfId="5099" xr:uid="{00000000-0005-0000-0000-0000F2130000}"/>
    <cellStyle name="Normal 68 4 2" xfId="5100" xr:uid="{00000000-0005-0000-0000-0000F3130000}"/>
    <cellStyle name="Normal 68 5" xfId="5101" xr:uid="{00000000-0005-0000-0000-0000F4130000}"/>
    <cellStyle name="Normal 68 5 2" xfId="5102" xr:uid="{00000000-0005-0000-0000-0000F5130000}"/>
    <cellStyle name="Normal 68 6" xfId="5103" xr:uid="{00000000-0005-0000-0000-0000F6130000}"/>
    <cellStyle name="Normal 68 6 2" xfId="5104" xr:uid="{00000000-0005-0000-0000-0000F7130000}"/>
    <cellStyle name="Normal 68 7" xfId="5105" xr:uid="{00000000-0005-0000-0000-0000F8130000}"/>
    <cellStyle name="Normal 68 7 2" xfId="5106" xr:uid="{00000000-0005-0000-0000-0000F9130000}"/>
    <cellStyle name="Normal 68 8" xfId="5107" xr:uid="{00000000-0005-0000-0000-0000FA130000}"/>
    <cellStyle name="Normal 68 8 2" xfId="5108" xr:uid="{00000000-0005-0000-0000-0000FB130000}"/>
    <cellStyle name="Normal 68 9" xfId="5109" xr:uid="{00000000-0005-0000-0000-0000FC130000}"/>
    <cellStyle name="Normal 68 9 2" xfId="5110" xr:uid="{00000000-0005-0000-0000-0000FD130000}"/>
    <cellStyle name="Normal 69" xfId="5111" xr:uid="{00000000-0005-0000-0000-0000FE130000}"/>
    <cellStyle name="Normal 69 10" xfId="5112" xr:uid="{00000000-0005-0000-0000-0000FF130000}"/>
    <cellStyle name="Normal 69 10 2" xfId="5113" xr:uid="{00000000-0005-0000-0000-000000140000}"/>
    <cellStyle name="Normal 69 11" xfId="5114" xr:uid="{00000000-0005-0000-0000-000001140000}"/>
    <cellStyle name="Normal 69 11 2" xfId="5115" xr:uid="{00000000-0005-0000-0000-000002140000}"/>
    <cellStyle name="Normal 69 12" xfId="5116" xr:uid="{00000000-0005-0000-0000-000003140000}"/>
    <cellStyle name="Normal 69 2" xfId="5117" xr:uid="{00000000-0005-0000-0000-000004140000}"/>
    <cellStyle name="Normal 69 2 2" xfId="5118" xr:uid="{00000000-0005-0000-0000-000005140000}"/>
    <cellStyle name="Normal 69 3" xfId="5119" xr:uid="{00000000-0005-0000-0000-000006140000}"/>
    <cellStyle name="Normal 69 3 2" xfId="5120" xr:uid="{00000000-0005-0000-0000-000007140000}"/>
    <cellStyle name="Normal 69 4" xfId="5121" xr:uid="{00000000-0005-0000-0000-000008140000}"/>
    <cellStyle name="Normal 69 4 2" xfId="5122" xr:uid="{00000000-0005-0000-0000-000009140000}"/>
    <cellStyle name="Normal 69 5" xfId="5123" xr:uid="{00000000-0005-0000-0000-00000A140000}"/>
    <cellStyle name="Normal 69 5 2" xfId="5124" xr:uid="{00000000-0005-0000-0000-00000B140000}"/>
    <cellStyle name="Normal 69 6" xfId="5125" xr:uid="{00000000-0005-0000-0000-00000C140000}"/>
    <cellStyle name="Normal 69 6 2" xfId="5126" xr:uid="{00000000-0005-0000-0000-00000D140000}"/>
    <cellStyle name="Normal 69 7" xfId="5127" xr:uid="{00000000-0005-0000-0000-00000E140000}"/>
    <cellStyle name="Normal 69 7 2" xfId="5128" xr:uid="{00000000-0005-0000-0000-00000F140000}"/>
    <cellStyle name="Normal 69 8" xfId="5129" xr:uid="{00000000-0005-0000-0000-000010140000}"/>
    <cellStyle name="Normal 69 8 2" xfId="5130" xr:uid="{00000000-0005-0000-0000-000011140000}"/>
    <cellStyle name="Normal 69 9" xfId="5131" xr:uid="{00000000-0005-0000-0000-000012140000}"/>
    <cellStyle name="Normal 69 9 2" xfId="5132" xr:uid="{00000000-0005-0000-0000-000013140000}"/>
    <cellStyle name="Normal 7" xfId="33" xr:uid="{00000000-0005-0000-0000-000014140000}"/>
    <cellStyle name="Normal 7 10" xfId="5133" xr:uid="{00000000-0005-0000-0000-000015140000}"/>
    <cellStyle name="Normal 7 10 2" xfId="5134" xr:uid="{00000000-0005-0000-0000-000016140000}"/>
    <cellStyle name="Normal 7 11" xfId="5135" xr:uid="{00000000-0005-0000-0000-000017140000}"/>
    <cellStyle name="Normal 7 11 2" xfId="5136" xr:uid="{00000000-0005-0000-0000-000018140000}"/>
    <cellStyle name="Normal 7 12" xfId="5137" xr:uid="{00000000-0005-0000-0000-000019140000}"/>
    <cellStyle name="Normal 7 2" xfId="5138" xr:uid="{00000000-0005-0000-0000-00001A140000}"/>
    <cellStyle name="Normal 7 2 2" xfId="5139" xr:uid="{00000000-0005-0000-0000-00001B140000}"/>
    <cellStyle name="Normal 7 2 2 2" xfId="5140" xr:uid="{00000000-0005-0000-0000-00001C140000}"/>
    <cellStyle name="Normal 7 2 2 2 2" xfId="5141" xr:uid="{00000000-0005-0000-0000-00001D140000}"/>
    <cellStyle name="Normal 7 2 2 3" xfId="5142" xr:uid="{00000000-0005-0000-0000-00001E140000}"/>
    <cellStyle name="Normal 7 2 3" xfId="5143" xr:uid="{00000000-0005-0000-0000-00001F140000}"/>
    <cellStyle name="Normal 7 2 3 2" xfId="5144" xr:uid="{00000000-0005-0000-0000-000020140000}"/>
    <cellStyle name="Normal 7 3" xfId="5145" xr:uid="{00000000-0005-0000-0000-000021140000}"/>
    <cellStyle name="Normal 7 3 2" xfId="5146" xr:uid="{00000000-0005-0000-0000-000022140000}"/>
    <cellStyle name="Normal 7 4" xfId="5147" xr:uid="{00000000-0005-0000-0000-000023140000}"/>
    <cellStyle name="Normal 7 4 2" xfId="5148" xr:uid="{00000000-0005-0000-0000-000024140000}"/>
    <cellStyle name="Normal 7 5" xfId="5149" xr:uid="{00000000-0005-0000-0000-000025140000}"/>
    <cellStyle name="Normal 7 5 2" xfId="5150" xr:uid="{00000000-0005-0000-0000-000026140000}"/>
    <cellStyle name="Normal 7 6" xfId="5151" xr:uid="{00000000-0005-0000-0000-000027140000}"/>
    <cellStyle name="Normal 7 6 2" xfId="5152" xr:uid="{00000000-0005-0000-0000-000028140000}"/>
    <cellStyle name="Normal 7 7" xfId="5153" xr:uid="{00000000-0005-0000-0000-000029140000}"/>
    <cellStyle name="Normal 7 7 2" xfId="5154" xr:uid="{00000000-0005-0000-0000-00002A140000}"/>
    <cellStyle name="Normal 7 8" xfId="5155" xr:uid="{00000000-0005-0000-0000-00002B140000}"/>
    <cellStyle name="Normal 7 8 2" xfId="5156" xr:uid="{00000000-0005-0000-0000-00002C140000}"/>
    <cellStyle name="Normal 7 9" xfId="5157" xr:uid="{00000000-0005-0000-0000-00002D140000}"/>
    <cellStyle name="Normal 7 9 2" xfId="5158" xr:uid="{00000000-0005-0000-0000-00002E140000}"/>
    <cellStyle name="Normal 70" xfId="5159" xr:uid="{00000000-0005-0000-0000-00002F140000}"/>
    <cellStyle name="Normal 70 10" xfId="5160" xr:uid="{00000000-0005-0000-0000-000030140000}"/>
    <cellStyle name="Normal 70 10 2" xfId="5161" xr:uid="{00000000-0005-0000-0000-000031140000}"/>
    <cellStyle name="Normal 70 11" xfId="5162" xr:uid="{00000000-0005-0000-0000-000032140000}"/>
    <cellStyle name="Normal 70 11 2" xfId="5163" xr:uid="{00000000-0005-0000-0000-000033140000}"/>
    <cellStyle name="Normal 70 12" xfId="5164" xr:uid="{00000000-0005-0000-0000-000034140000}"/>
    <cellStyle name="Normal 70 2" xfId="5165" xr:uid="{00000000-0005-0000-0000-000035140000}"/>
    <cellStyle name="Normal 70 2 2" xfId="5166" xr:uid="{00000000-0005-0000-0000-000036140000}"/>
    <cellStyle name="Normal 70 3" xfId="5167" xr:uid="{00000000-0005-0000-0000-000037140000}"/>
    <cellStyle name="Normal 70 3 2" xfId="5168" xr:uid="{00000000-0005-0000-0000-000038140000}"/>
    <cellStyle name="Normal 70 4" xfId="5169" xr:uid="{00000000-0005-0000-0000-000039140000}"/>
    <cellStyle name="Normal 70 4 2" xfId="5170" xr:uid="{00000000-0005-0000-0000-00003A140000}"/>
    <cellStyle name="Normal 70 5" xfId="5171" xr:uid="{00000000-0005-0000-0000-00003B140000}"/>
    <cellStyle name="Normal 70 5 2" xfId="5172" xr:uid="{00000000-0005-0000-0000-00003C140000}"/>
    <cellStyle name="Normal 70 6" xfId="5173" xr:uid="{00000000-0005-0000-0000-00003D140000}"/>
    <cellStyle name="Normal 70 6 2" xfId="5174" xr:uid="{00000000-0005-0000-0000-00003E140000}"/>
    <cellStyle name="Normal 70 7" xfId="5175" xr:uid="{00000000-0005-0000-0000-00003F140000}"/>
    <cellStyle name="Normal 70 7 2" xfId="5176" xr:uid="{00000000-0005-0000-0000-000040140000}"/>
    <cellStyle name="Normal 70 8" xfId="5177" xr:uid="{00000000-0005-0000-0000-000041140000}"/>
    <cellStyle name="Normal 70 8 2" xfId="5178" xr:uid="{00000000-0005-0000-0000-000042140000}"/>
    <cellStyle name="Normal 70 9" xfId="5179" xr:uid="{00000000-0005-0000-0000-000043140000}"/>
    <cellStyle name="Normal 70 9 2" xfId="5180" xr:uid="{00000000-0005-0000-0000-000044140000}"/>
    <cellStyle name="Normal 71" xfId="5181" xr:uid="{00000000-0005-0000-0000-000045140000}"/>
    <cellStyle name="Normal 71 10" xfId="5182" xr:uid="{00000000-0005-0000-0000-000046140000}"/>
    <cellStyle name="Normal 71 10 2" xfId="5183" xr:uid="{00000000-0005-0000-0000-000047140000}"/>
    <cellStyle name="Normal 71 11" xfId="5184" xr:uid="{00000000-0005-0000-0000-000048140000}"/>
    <cellStyle name="Normal 71 11 2" xfId="5185" xr:uid="{00000000-0005-0000-0000-000049140000}"/>
    <cellStyle name="Normal 71 12" xfId="5186" xr:uid="{00000000-0005-0000-0000-00004A140000}"/>
    <cellStyle name="Normal 71 2" xfId="5187" xr:uid="{00000000-0005-0000-0000-00004B140000}"/>
    <cellStyle name="Normal 71 2 2" xfId="5188" xr:uid="{00000000-0005-0000-0000-00004C140000}"/>
    <cellStyle name="Normal 71 3" xfId="5189" xr:uid="{00000000-0005-0000-0000-00004D140000}"/>
    <cellStyle name="Normal 71 3 2" xfId="5190" xr:uid="{00000000-0005-0000-0000-00004E140000}"/>
    <cellStyle name="Normal 71 4" xfId="5191" xr:uid="{00000000-0005-0000-0000-00004F140000}"/>
    <cellStyle name="Normal 71 4 2" xfId="5192" xr:uid="{00000000-0005-0000-0000-000050140000}"/>
    <cellStyle name="Normal 71 5" xfId="5193" xr:uid="{00000000-0005-0000-0000-000051140000}"/>
    <cellStyle name="Normal 71 5 2" xfId="5194" xr:uid="{00000000-0005-0000-0000-000052140000}"/>
    <cellStyle name="Normal 71 6" xfId="5195" xr:uid="{00000000-0005-0000-0000-000053140000}"/>
    <cellStyle name="Normal 71 6 2" xfId="5196" xr:uid="{00000000-0005-0000-0000-000054140000}"/>
    <cellStyle name="Normal 71 7" xfId="5197" xr:uid="{00000000-0005-0000-0000-000055140000}"/>
    <cellStyle name="Normal 71 7 2" xfId="5198" xr:uid="{00000000-0005-0000-0000-000056140000}"/>
    <cellStyle name="Normal 71 8" xfId="5199" xr:uid="{00000000-0005-0000-0000-000057140000}"/>
    <cellStyle name="Normal 71 8 2" xfId="5200" xr:uid="{00000000-0005-0000-0000-000058140000}"/>
    <cellStyle name="Normal 71 9" xfId="5201" xr:uid="{00000000-0005-0000-0000-000059140000}"/>
    <cellStyle name="Normal 71 9 2" xfId="5202" xr:uid="{00000000-0005-0000-0000-00005A140000}"/>
    <cellStyle name="Normal 72" xfId="5203" xr:uid="{00000000-0005-0000-0000-00005B140000}"/>
    <cellStyle name="Normal 72 10" xfId="5204" xr:uid="{00000000-0005-0000-0000-00005C140000}"/>
    <cellStyle name="Normal 72 10 2" xfId="5205" xr:uid="{00000000-0005-0000-0000-00005D140000}"/>
    <cellStyle name="Normal 72 11" xfId="5206" xr:uid="{00000000-0005-0000-0000-00005E140000}"/>
    <cellStyle name="Normal 72 11 2" xfId="5207" xr:uid="{00000000-0005-0000-0000-00005F140000}"/>
    <cellStyle name="Normal 72 12" xfId="5208" xr:uid="{00000000-0005-0000-0000-000060140000}"/>
    <cellStyle name="Normal 72 2" xfId="5209" xr:uid="{00000000-0005-0000-0000-000061140000}"/>
    <cellStyle name="Normal 72 2 2" xfId="5210" xr:uid="{00000000-0005-0000-0000-000062140000}"/>
    <cellStyle name="Normal 72 3" xfId="5211" xr:uid="{00000000-0005-0000-0000-000063140000}"/>
    <cellStyle name="Normal 72 3 2" xfId="5212" xr:uid="{00000000-0005-0000-0000-000064140000}"/>
    <cellStyle name="Normal 72 4" xfId="5213" xr:uid="{00000000-0005-0000-0000-000065140000}"/>
    <cellStyle name="Normal 72 4 2" xfId="5214" xr:uid="{00000000-0005-0000-0000-000066140000}"/>
    <cellStyle name="Normal 72 5" xfId="5215" xr:uid="{00000000-0005-0000-0000-000067140000}"/>
    <cellStyle name="Normal 72 5 2" xfId="5216" xr:uid="{00000000-0005-0000-0000-000068140000}"/>
    <cellStyle name="Normal 72 6" xfId="5217" xr:uid="{00000000-0005-0000-0000-000069140000}"/>
    <cellStyle name="Normal 72 6 2" xfId="5218" xr:uid="{00000000-0005-0000-0000-00006A140000}"/>
    <cellStyle name="Normal 72 7" xfId="5219" xr:uid="{00000000-0005-0000-0000-00006B140000}"/>
    <cellStyle name="Normal 72 7 2" xfId="5220" xr:uid="{00000000-0005-0000-0000-00006C140000}"/>
    <cellStyle name="Normal 72 8" xfId="5221" xr:uid="{00000000-0005-0000-0000-00006D140000}"/>
    <cellStyle name="Normal 72 8 2" xfId="5222" xr:uid="{00000000-0005-0000-0000-00006E140000}"/>
    <cellStyle name="Normal 72 9" xfId="5223" xr:uid="{00000000-0005-0000-0000-00006F140000}"/>
    <cellStyle name="Normal 72 9 2" xfId="5224" xr:uid="{00000000-0005-0000-0000-000070140000}"/>
    <cellStyle name="Normal 73" xfId="5225" xr:uid="{00000000-0005-0000-0000-000071140000}"/>
    <cellStyle name="Normal 73 10" xfId="5226" xr:uid="{00000000-0005-0000-0000-000072140000}"/>
    <cellStyle name="Normal 73 10 2" xfId="5227" xr:uid="{00000000-0005-0000-0000-000073140000}"/>
    <cellStyle name="Normal 73 11" xfId="5228" xr:uid="{00000000-0005-0000-0000-000074140000}"/>
    <cellStyle name="Normal 73 11 2" xfId="5229" xr:uid="{00000000-0005-0000-0000-000075140000}"/>
    <cellStyle name="Normal 73 12" xfId="5230" xr:uid="{00000000-0005-0000-0000-000076140000}"/>
    <cellStyle name="Normal 73 2" xfId="5231" xr:uid="{00000000-0005-0000-0000-000077140000}"/>
    <cellStyle name="Normal 73 2 2" xfId="5232" xr:uid="{00000000-0005-0000-0000-000078140000}"/>
    <cellStyle name="Normal 73 3" xfId="5233" xr:uid="{00000000-0005-0000-0000-000079140000}"/>
    <cellStyle name="Normal 73 3 2" xfId="5234" xr:uid="{00000000-0005-0000-0000-00007A140000}"/>
    <cellStyle name="Normal 73 4" xfId="5235" xr:uid="{00000000-0005-0000-0000-00007B140000}"/>
    <cellStyle name="Normal 73 4 2" xfId="5236" xr:uid="{00000000-0005-0000-0000-00007C140000}"/>
    <cellStyle name="Normal 73 5" xfId="5237" xr:uid="{00000000-0005-0000-0000-00007D140000}"/>
    <cellStyle name="Normal 73 5 2" xfId="5238" xr:uid="{00000000-0005-0000-0000-00007E140000}"/>
    <cellStyle name="Normal 73 6" xfId="5239" xr:uid="{00000000-0005-0000-0000-00007F140000}"/>
    <cellStyle name="Normal 73 6 2" xfId="5240" xr:uid="{00000000-0005-0000-0000-000080140000}"/>
    <cellStyle name="Normal 73 7" xfId="5241" xr:uid="{00000000-0005-0000-0000-000081140000}"/>
    <cellStyle name="Normal 73 7 2" xfId="5242" xr:uid="{00000000-0005-0000-0000-000082140000}"/>
    <cellStyle name="Normal 73 8" xfId="5243" xr:uid="{00000000-0005-0000-0000-000083140000}"/>
    <cellStyle name="Normal 73 8 2" xfId="5244" xr:uid="{00000000-0005-0000-0000-000084140000}"/>
    <cellStyle name="Normal 73 9" xfId="5245" xr:uid="{00000000-0005-0000-0000-000085140000}"/>
    <cellStyle name="Normal 73 9 2" xfId="5246" xr:uid="{00000000-0005-0000-0000-000086140000}"/>
    <cellStyle name="Normal 74" xfId="5247" xr:uid="{00000000-0005-0000-0000-000087140000}"/>
    <cellStyle name="Normal 74 10" xfId="5248" xr:uid="{00000000-0005-0000-0000-000088140000}"/>
    <cellStyle name="Normal 74 10 2" xfId="5249" xr:uid="{00000000-0005-0000-0000-000089140000}"/>
    <cellStyle name="Normal 74 11" xfId="5250" xr:uid="{00000000-0005-0000-0000-00008A140000}"/>
    <cellStyle name="Normal 74 11 2" xfId="5251" xr:uid="{00000000-0005-0000-0000-00008B140000}"/>
    <cellStyle name="Normal 74 12" xfId="5252" xr:uid="{00000000-0005-0000-0000-00008C140000}"/>
    <cellStyle name="Normal 74 2" xfId="5253" xr:uid="{00000000-0005-0000-0000-00008D140000}"/>
    <cellStyle name="Normal 74 2 2" xfId="5254" xr:uid="{00000000-0005-0000-0000-00008E140000}"/>
    <cellStyle name="Normal 74 3" xfId="5255" xr:uid="{00000000-0005-0000-0000-00008F140000}"/>
    <cellStyle name="Normal 74 3 2" xfId="5256" xr:uid="{00000000-0005-0000-0000-000090140000}"/>
    <cellStyle name="Normal 74 4" xfId="5257" xr:uid="{00000000-0005-0000-0000-000091140000}"/>
    <cellStyle name="Normal 74 4 2" xfId="5258" xr:uid="{00000000-0005-0000-0000-000092140000}"/>
    <cellStyle name="Normal 74 5" xfId="5259" xr:uid="{00000000-0005-0000-0000-000093140000}"/>
    <cellStyle name="Normal 74 5 2" xfId="5260" xr:uid="{00000000-0005-0000-0000-000094140000}"/>
    <cellStyle name="Normal 74 6" xfId="5261" xr:uid="{00000000-0005-0000-0000-000095140000}"/>
    <cellStyle name="Normal 74 6 2" xfId="5262" xr:uid="{00000000-0005-0000-0000-000096140000}"/>
    <cellStyle name="Normal 74 7" xfId="5263" xr:uid="{00000000-0005-0000-0000-000097140000}"/>
    <cellStyle name="Normal 74 7 2" xfId="5264" xr:uid="{00000000-0005-0000-0000-000098140000}"/>
    <cellStyle name="Normal 74 8" xfId="5265" xr:uid="{00000000-0005-0000-0000-000099140000}"/>
    <cellStyle name="Normal 74 8 2" xfId="5266" xr:uid="{00000000-0005-0000-0000-00009A140000}"/>
    <cellStyle name="Normal 74 9" xfId="5267" xr:uid="{00000000-0005-0000-0000-00009B140000}"/>
    <cellStyle name="Normal 74 9 2" xfId="5268" xr:uid="{00000000-0005-0000-0000-00009C140000}"/>
    <cellStyle name="Normal 75" xfId="5269" xr:uid="{00000000-0005-0000-0000-00009D140000}"/>
    <cellStyle name="Normal 75 10" xfId="5270" xr:uid="{00000000-0005-0000-0000-00009E140000}"/>
    <cellStyle name="Normal 75 10 2" xfId="5271" xr:uid="{00000000-0005-0000-0000-00009F140000}"/>
    <cellStyle name="Normal 75 11" xfId="5272" xr:uid="{00000000-0005-0000-0000-0000A0140000}"/>
    <cellStyle name="Normal 75 11 2" xfId="5273" xr:uid="{00000000-0005-0000-0000-0000A1140000}"/>
    <cellStyle name="Normal 75 12" xfId="5274" xr:uid="{00000000-0005-0000-0000-0000A2140000}"/>
    <cellStyle name="Normal 75 2" xfId="5275" xr:uid="{00000000-0005-0000-0000-0000A3140000}"/>
    <cellStyle name="Normal 75 2 2" xfId="5276" xr:uid="{00000000-0005-0000-0000-0000A4140000}"/>
    <cellStyle name="Normal 75 3" xfId="5277" xr:uid="{00000000-0005-0000-0000-0000A5140000}"/>
    <cellStyle name="Normal 75 3 2" xfId="5278" xr:uid="{00000000-0005-0000-0000-0000A6140000}"/>
    <cellStyle name="Normal 75 4" xfId="5279" xr:uid="{00000000-0005-0000-0000-0000A7140000}"/>
    <cellStyle name="Normal 75 4 2" xfId="5280" xr:uid="{00000000-0005-0000-0000-0000A8140000}"/>
    <cellStyle name="Normal 75 5" xfId="5281" xr:uid="{00000000-0005-0000-0000-0000A9140000}"/>
    <cellStyle name="Normal 75 5 2" xfId="5282" xr:uid="{00000000-0005-0000-0000-0000AA140000}"/>
    <cellStyle name="Normal 75 6" xfId="5283" xr:uid="{00000000-0005-0000-0000-0000AB140000}"/>
    <cellStyle name="Normal 75 6 2" xfId="5284" xr:uid="{00000000-0005-0000-0000-0000AC140000}"/>
    <cellStyle name="Normal 75 7" xfId="5285" xr:uid="{00000000-0005-0000-0000-0000AD140000}"/>
    <cellStyle name="Normal 75 7 2" xfId="5286" xr:uid="{00000000-0005-0000-0000-0000AE140000}"/>
    <cellStyle name="Normal 75 8" xfId="5287" xr:uid="{00000000-0005-0000-0000-0000AF140000}"/>
    <cellStyle name="Normal 75 8 2" xfId="5288" xr:uid="{00000000-0005-0000-0000-0000B0140000}"/>
    <cellStyle name="Normal 75 9" xfId="5289" xr:uid="{00000000-0005-0000-0000-0000B1140000}"/>
    <cellStyle name="Normal 75 9 2" xfId="5290" xr:uid="{00000000-0005-0000-0000-0000B2140000}"/>
    <cellStyle name="Normal 76" xfId="5291" xr:uid="{00000000-0005-0000-0000-0000B3140000}"/>
    <cellStyle name="Normal 76 10" xfId="5292" xr:uid="{00000000-0005-0000-0000-0000B4140000}"/>
    <cellStyle name="Normal 76 10 2" xfId="5293" xr:uid="{00000000-0005-0000-0000-0000B5140000}"/>
    <cellStyle name="Normal 76 11" xfId="5294" xr:uid="{00000000-0005-0000-0000-0000B6140000}"/>
    <cellStyle name="Normal 76 2" xfId="5295" xr:uid="{00000000-0005-0000-0000-0000B7140000}"/>
    <cellStyle name="Normal 76 2 2" xfId="5296" xr:uid="{00000000-0005-0000-0000-0000B8140000}"/>
    <cellStyle name="Normal 76 3" xfId="5297" xr:uid="{00000000-0005-0000-0000-0000B9140000}"/>
    <cellStyle name="Normal 76 3 2" xfId="5298" xr:uid="{00000000-0005-0000-0000-0000BA140000}"/>
    <cellStyle name="Normal 76 4" xfId="5299" xr:uid="{00000000-0005-0000-0000-0000BB140000}"/>
    <cellStyle name="Normal 76 4 2" xfId="5300" xr:uid="{00000000-0005-0000-0000-0000BC140000}"/>
    <cellStyle name="Normal 76 5" xfId="5301" xr:uid="{00000000-0005-0000-0000-0000BD140000}"/>
    <cellStyle name="Normal 76 5 2" xfId="5302" xr:uid="{00000000-0005-0000-0000-0000BE140000}"/>
    <cellStyle name="Normal 76 6" xfId="5303" xr:uid="{00000000-0005-0000-0000-0000BF140000}"/>
    <cellStyle name="Normal 76 6 2" xfId="5304" xr:uid="{00000000-0005-0000-0000-0000C0140000}"/>
    <cellStyle name="Normal 76 7" xfId="5305" xr:uid="{00000000-0005-0000-0000-0000C1140000}"/>
    <cellStyle name="Normal 76 7 2" xfId="5306" xr:uid="{00000000-0005-0000-0000-0000C2140000}"/>
    <cellStyle name="Normal 76 8" xfId="5307" xr:uid="{00000000-0005-0000-0000-0000C3140000}"/>
    <cellStyle name="Normal 76 8 2" xfId="5308" xr:uid="{00000000-0005-0000-0000-0000C4140000}"/>
    <cellStyle name="Normal 76 9" xfId="5309" xr:uid="{00000000-0005-0000-0000-0000C5140000}"/>
    <cellStyle name="Normal 76 9 2" xfId="5310" xr:uid="{00000000-0005-0000-0000-0000C6140000}"/>
    <cellStyle name="Normal 77" xfId="5311" xr:uid="{00000000-0005-0000-0000-0000C7140000}"/>
    <cellStyle name="Normal 77 2" xfId="5312" xr:uid="{00000000-0005-0000-0000-0000C8140000}"/>
    <cellStyle name="Normal 78" xfId="5313" xr:uid="{00000000-0005-0000-0000-0000C9140000}"/>
    <cellStyle name="Normal 78 2" xfId="5314" xr:uid="{00000000-0005-0000-0000-0000CA140000}"/>
    <cellStyle name="Normal 79" xfId="5315" xr:uid="{00000000-0005-0000-0000-0000CB140000}"/>
    <cellStyle name="Normal 79 2" xfId="5316" xr:uid="{00000000-0005-0000-0000-0000CC140000}"/>
    <cellStyle name="Normal 8" xfId="25" xr:uid="{00000000-0005-0000-0000-0000CD140000}"/>
    <cellStyle name="Normal 8 10" xfId="5317" xr:uid="{00000000-0005-0000-0000-0000CE140000}"/>
    <cellStyle name="Normal 8 10 2" xfId="5318" xr:uid="{00000000-0005-0000-0000-0000CF140000}"/>
    <cellStyle name="Normal 8 11" xfId="5319" xr:uid="{00000000-0005-0000-0000-0000D0140000}"/>
    <cellStyle name="Normal 8 11 2" xfId="5320" xr:uid="{00000000-0005-0000-0000-0000D1140000}"/>
    <cellStyle name="Normal 8 12" xfId="5321" xr:uid="{00000000-0005-0000-0000-0000D2140000}"/>
    <cellStyle name="Normal 8 2" xfId="5322" xr:uid="{00000000-0005-0000-0000-0000D3140000}"/>
    <cellStyle name="Normal 8 2 2" xfId="5323" xr:uid="{00000000-0005-0000-0000-0000D4140000}"/>
    <cellStyle name="Normal 8 2 2 2" xfId="5324" xr:uid="{00000000-0005-0000-0000-0000D5140000}"/>
    <cellStyle name="Normal 8 2 2 2 2" xfId="5325" xr:uid="{00000000-0005-0000-0000-0000D6140000}"/>
    <cellStyle name="Normal 8 2 2 2 3" xfId="5326" xr:uid="{00000000-0005-0000-0000-0000D7140000}"/>
    <cellStyle name="Normal 8 2 2 2 3 2" xfId="5327" xr:uid="{00000000-0005-0000-0000-0000D8140000}"/>
    <cellStyle name="Normal 8 2 2 2 4" xfId="5328" xr:uid="{00000000-0005-0000-0000-0000D9140000}"/>
    <cellStyle name="Normal 8 2 2 3" xfId="5329" xr:uid="{00000000-0005-0000-0000-0000DA140000}"/>
    <cellStyle name="Normal 8 2 3" xfId="5330" xr:uid="{00000000-0005-0000-0000-0000DB140000}"/>
    <cellStyle name="Normal 8 2 3 2" xfId="5331" xr:uid="{00000000-0005-0000-0000-0000DC140000}"/>
    <cellStyle name="Normal 8 2 3 2 2" xfId="5332" xr:uid="{00000000-0005-0000-0000-0000DD140000}"/>
    <cellStyle name="Normal 8 2 3 2 2 2" xfId="5333" xr:uid="{00000000-0005-0000-0000-0000DE140000}"/>
    <cellStyle name="Normal 8 2 3 2 2 2 2" xfId="5334" xr:uid="{00000000-0005-0000-0000-0000DF140000}"/>
    <cellStyle name="Normal 8 2 3 2 2 2 2 2" xfId="5335" xr:uid="{00000000-0005-0000-0000-0000E0140000}"/>
    <cellStyle name="Normal 8 2 3 2 2 3" xfId="5336" xr:uid="{00000000-0005-0000-0000-0000E1140000}"/>
    <cellStyle name="Normal 8 2 3 2 3" xfId="5337" xr:uid="{00000000-0005-0000-0000-0000E2140000}"/>
    <cellStyle name="Normal 8 2 3 2 3 2" xfId="5338" xr:uid="{00000000-0005-0000-0000-0000E3140000}"/>
    <cellStyle name="Normal 8 2 3 3" xfId="5339" xr:uid="{00000000-0005-0000-0000-0000E4140000}"/>
    <cellStyle name="Normal 8 2 3 3 2" xfId="5340" xr:uid="{00000000-0005-0000-0000-0000E5140000}"/>
    <cellStyle name="Normal 8 2 3 3 2 2" xfId="5341" xr:uid="{00000000-0005-0000-0000-0000E6140000}"/>
    <cellStyle name="Normal 8 2 3 4" xfId="5342" xr:uid="{00000000-0005-0000-0000-0000E7140000}"/>
    <cellStyle name="Normal 8 2 4" xfId="5343" xr:uid="{00000000-0005-0000-0000-0000E8140000}"/>
    <cellStyle name="Normal 8 2 4 2" xfId="5344" xr:uid="{00000000-0005-0000-0000-0000E9140000}"/>
    <cellStyle name="Normal 8 2 4 2 2" xfId="5345" xr:uid="{00000000-0005-0000-0000-0000EA140000}"/>
    <cellStyle name="Normal 8 2 4 3" xfId="5346" xr:uid="{00000000-0005-0000-0000-0000EB140000}"/>
    <cellStyle name="Normal 8 2 5" xfId="5347" xr:uid="{00000000-0005-0000-0000-0000EC140000}"/>
    <cellStyle name="Normal 8 2 5 2" xfId="5348" xr:uid="{00000000-0005-0000-0000-0000ED140000}"/>
    <cellStyle name="Normal 8 2 5 2 2" xfId="5349" xr:uid="{00000000-0005-0000-0000-0000EE140000}"/>
    <cellStyle name="Normal 8 2 5 3" xfId="5350" xr:uid="{00000000-0005-0000-0000-0000EF140000}"/>
    <cellStyle name="Normal 8 2 6" xfId="5351" xr:uid="{00000000-0005-0000-0000-0000F0140000}"/>
    <cellStyle name="Normal 8 2 6 2" xfId="5352" xr:uid="{00000000-0005-0000-0000-0000F1140000}"/>
    <cellStyle name="Normal 8 2 6 2 2" xfId="5353" xr:uid="{00000000-0005-0000-0000-0000F2140000}"/>
    <cellStyle name="Normal 8 2 6 3" xfId="5354" xr:uid="{00000000-0005-0000-0000-0000F3140000}"/>
    <cellStyle name="Normal 8 2 7" xfId="5355" xr:uid="{00000000-0005-0000-0000-0000F4140000}"/>
    <cellStyle name="Normal 8 2 7 2" xfId="5356" xr:uid="{00000000-0005-0000-0000-0000F5140000}"/>
    <cellStyle name="Normal 8 2 8" xfId="5357" xr:uid="{00000000-0005-0000-0000-0000F6140000}"/>
    <cellStyle name="Normal 8 3" xfId="5358" xr:uid="{00000000-0005-0000-0000-0000F7140000}"/>
    <cellStyle name="Normal 8 3 2" xfId="5359" xr:uid="{00000000-0005-0000-0000-0000F8140000}"/>
    <cellStyle name="Normal 8 4" xfId="5360" xr:uid="{00000000-0005-0000-0000-0000F9140000}"/>
    <cellStyle name="Normal 8 4 2" xfId="5361" xr:uid="{00000000-0005-0000-0000-0000FA140000}"/>
    <cellStyle name="Normal 8 4 3" xfId="5362" xr:uid="{00000000-0005-0000-0000-0000FB140000}"/>
    <cellStyle name="Normal 8 4 3 2" xfId="5363" xr:uid="{00000000-0005-0000-0000-0000FC140000}"/>
    <cellStyle name="Normal 8 4 4" xfId="5364" xr:uid="{00000000-0005-0000-0000-0000FD140000}"/>
    <cellStyle name="Normal 8 5" xfId="5365" xr:uid="{00000000-0005-0000-0000-0000FE140000}"/>
    <cellStyle name="Normal 8 5 2" xfId="5366" xr:uid="{00000000-0005-0000-0000-0000FF140000}"/>
    <cellStyle name="Normal 8 6" xfId="5367" xr:uid="{00000000-0005-0000-0000-000000150000}"/>
    <cellStyle name="Normal 8 6 2" xfId="5368" xr:uid="{00000000-0005-0000-0000-000001150000}"/>
    <cellStyle name="Normal 8 7" xfId="5369" xr:uid="{00000000-0005-0000-0000-000002150000}"/>
    <cellStyle name="Normal 8 7 2" xfId="5370" xr:uid="{00000000-0005-0000-0000-000003150000}"/>
    <cellStyle name="Normal 8 8" xfId="5371" xr:uid="{00000000-0005-0000-0000-000004150000}"/>
    <cellStyle name="Normal 8 8 2" xfId="5372" xr:uid="{00000000-0005-0000-0000-000005150000}"/>
    <cellStyle name="Normal 8 9" xfId="5373" xr:uid="{00000000-0005-0000-0000-000006150000}"/>
    <cellStyle name="Normal 8 9 2" xfId="5374" xr:uid="{00000000-0005-0000-0000-000007150000}"/>
    <cellStyle name="Normal 80" xfId="5375" xr:uid="{00000000-0005-0000-0000-000008150000}"/>
    <cellStyle name="Normal 80 2" xfId="5376" xr:uid="{00000000-0005-0000-0000-000009150000}"/>
    <cellStyle name="Normal 81" xfId="5377" xr:uid="{00000000-0005-0000-0000-00000A150000}"/>
    <cellStyle name="Normal 81 2" xfId="5378" xr:uid="{00000000-0005-0000-0000-00000B150000}"/>
    <cellStyle name="Normal 82" xfId="5379" xr:uid="{00000000-0005-0000-0000-00000C150000}"/>
    <cellStyle name="Normal 82 2" xfId="5380" xr:uid="{00000000-0005-0000-0000-00000D150000}"/>
    <cellStyle name="Normal 83" xfId="5381" xr:uid="{00000000-0005-0000-0000-00000E150000}"/>
    <cellStyle name="Normal 83 2" xfId="5382" xr:uid="{00000000-0005-0000-0000-00000F150000}"/>
    <cellStyle name="Normal 83 2 2" xfId="5383" xr:uid="{00000000-0005-0000-0000-000010150000}"/>
    <cellStyle name="Normal 83 2 2 2" xfId="5384" xr:uid="{00000000-0005-0000-0000-000011150000}"/>
    <cellStyle name="Normal 83 2 3" xfId="5385" xr:uid="{00000000-0005-0000-0000-000012150000}"/>
    <cellStyle name="Normal 83 3" xfId="5386" xr:uid="{00000000-0005-0000-0000-000013150000}"/>
    <cellStyle name="Normal 83 3 2" xfId="5387" xr:uid="{00000000-0005-0000-0000-000014150000}"/>
    <cellStyle name="Normal 83 4" xfId="5388" xr:uid="{00000000-0005-0000-0000-000015150000}"/>
    <cellStyle name="Normal 84" xfId="5389" xr:uid="{00000000-0005-0000-0000-000016150000}"/>
    <cellStyle name="Normal 85" xfId="5390" xr:uid="{00000000-0005-0000-0000-000017150000}"/>
    <cellStyle name="Normal 85 2" xfId="5391" xr:uid="{00000000-0005-0000-0000-000018150000}"/>
    <cellStyle name="Normal 86" xfId="5392" xr:uid="{00000000-0005-0000-0000-000019150000}"/>
    <cellStyle name="Normal 86 2" xfId="5393" xr:uid="{00000000-0005-0000-0000-00001A150000}"/>
    <cellStyle name="Normal 86 3" xfId="5394" xr:uid="{00000000-0005-0000-0000-00001B150000}"/>
    <cellStyle name="Normal 87" xfId="5395" xr:uid="{00000000-0005-0000-0000-00001C150000}"/>
    <cellStyle name="Normal 88" xfId="5396" xr:uid="{00000000-0005-0000-0000-00001D150000}"/>
    <cellStyle name="Normal 89" xfId="5397" xr:uid="{00000000-0005-0000-0000-00001E150000}"/>
    <cellStyle name="Normal 9" xfId="5398" xr:uid="{00000000-0005-0000-0000-00001F150000}"/>
    <cellStyle name="Normal 9 10" xfId="5399" xr:uid="{00000000-0005-0000-0000-000020150000}"/>
    <cellStyle name="Normal 9 10 2" xfId="5400" xr:uid="{00000000-0005-0000-0000-000021150000}"/>
    <cellStyle name="Normal 9 11" xfId="5401" xr:uid="{00000000-0005-0000-0000-000022150000}"/>
    <cellStyle name="Normal 9 11 2" xfId="5402" xr:uid="{00000000-0005-0000-0000-000023150000}"/>
    <cellStyle name="Normal 9 12" xfId="5403" xr:uid="{00000000-0005-0000-0000-000024150000}"/>
    <cellStyle name="Normal 9 13" xfId="19828" xr:uid="{81274313-8B52-4E79-B2EA-751CD48F84A5}"/>
    <cellStyle name="Normal 9 2" xfId="5404" xr:uid="{00000000-0005-0000-0000-000025150000}"/>
    <cellStyle name="Normal 9 2 2" xfId="5405" xr:uid="{00000000-0005-0000-0000-000026150000}"/>
    <cellStyle name="Normal 9 2 2 2" xfId="5406" xr:uid="{00000000-0005-0000-0000-000027150000}"/>
    <cellStyle name="Normal 9 2 2 2 2" xfId="5407" xr:uid="{00000000-0005-0000-0000-000028150000}"/>
    <cellStyle name="Normal 9 2 2 2 3" xfId="5408" xr:uid="{00000000-0005-0000-0000-000029150000}"/>
    <cellStyle name="Normal 9 2 2 2 3 2" xfId="5409" xr:uid="{00000000-0005-0000-0000-00002A150000}"/>
    <cellStyle name="Normal 9 2 2 2 4" xfId="5410" xr:uid="{00000000-0005-0000-0000-00002B150000}"/>
    <cellStyle name="Normal 9 2 2 3" xfId="5411" xr:uid="{00000000-0005-0000-0000-00002C150000}"/>
    <cellStyle name="Normal 9 2 3" xfId="5412" xr:uid="{00000000-0005-0000-0000-00002D150000}"/>
    <cellStyle name="Normal 9 2 3 2" xfId="5413" xr:uid="{00000000-0005-0000-0000-00002E150000}"/>
    <cellStyle name="Normal 9 2 3 2 2" xfId="5414" xr:uid="{00000000-0005-0000-0000-00002F150000}"/>
    <cellStyle name="Normal 9 2 3 2 2 2" xfId="5415" xr:uid="{00000000-0005-0000-0000-000030150000}"/>
    <cellStyle name="Normal 9 2 3 2 2 2 2" xfId="5416" xr:uid="{00000000-0005-0000-0000-000031150000}"/>
    <cellStyle name="Normal 9 2 3 2 2 2 2 2" xfId="5417" xr:uid="{00000000-0005-0000-0000-000032150000}"/>
    <cellStyle name="Normal 9 2 3 2 2 3" xfId="5418" xr:uid="{00000000-0005-0000-0000-000033150000}"/>
    <cellStyle name="Normal 9 2 3 2 3" xfId="5419" xr:uid="{00000000-0005-0000-0000-000034150000}"/>
    <cellStyle name="Normal 9 2 3 2 3 2" xfId="5420" xr:uid="{00000000-0005-0000-0000-000035150000}"/>
    <cellStyle name="Normal 9 2 3 3" xfId="5421" xr:uid="{00000000-0005-0000-0000-000036150000}"/>
    <cellStyle name="Normal 9 2 3 3 2" xfId="5422" xr:uid="{00000000-0005-0000-0000-000037150000}"/>
    <cellStyle name="Normal 9 2 3 3 2 2" xfId="5423" xr:uid="{00000000-0005-0000-0000-000038150000}"/>
    <cellStyle name="Normal 9 2 3 4" xfId="5424" xr:uid="{00000000-0005-0000-0000-000039150000}"/>
    <cellStyle name="Normal 9 2 4" xfId="5425" xr:uid="{00000000-0005-0000-0000-00003A150000}"/>
    <cellStyle name="Normal 9 2 4 2" xfId="5426" xr:uid="{00000000-0005-0000-0000-00003B150000}"/>
    <cellStyle name="Normal 9 2 4 2 2" xfId="5427" xr:uid="{00000000-0005-0000-0000-00003C150000}"/>
    <cellStyle name="Normal 9 2 4 3" xfId="5428" xr:uid="{00000000-0005-0000-0000-00003D150000}"/>
    <cellStyle name="Normal 9 2 5" xfId="5429" xr:uid="{00000000-0005-0000-0000-00003E150000}"/>
    <cellStyle name="Normal 9 2 5 2" xfId="5430" xr:uid="{00000000-0005-0000-0000-00003F150000}"/>
    <cellStyle name="Normal 9 2 5 2 2" xfId="5431" xr:uid="{00000000-0005-0000-0000-000040150000}"/>
    <cellStyle name="Normal 9 2 5 3" xfId="5432" xr:uid="{00000000-0005-0000-0000-000041150000}"/>
    <cellStyle name="Normal 9 2 6" xfId="5433" xr:uid="{00000000-0005-0000-0000-000042150000}"/>
    <cellStyle name="Normal 9 2 6 2" xfId="5434" xr:uid="{00000000-0005-0000-0000-000043150000}"/>
    <cellStyle name="Normal 9 2 6 2 2" xfId="5435" xr:uid="{00000000-0005-0000-0000-000044150000}"/>
    <cellStyle name="Normal 9 2 6 3" xfId="5436" xr:uid="{00000000-0005-0000-0000-000045150000}"/>
    <cellStyle name="Normal 9 2 7" xfId="5437" xr:uid="{00000000-0005-0000-0000-000046150000}"/>
    <cellStyle name="Normal 9 2 7 2" xfId="5438" xr:uid="{00000000-0005-0000-0000-000047150000}"/>
    <cellStyle name="Normal 9 2 8" xfId="5439" xr:uid="{00000000-0005-0000-0000-000048150000}"/>
    <cellStyle name="Normal 9 3" xfId="5440" xr:uid="{00000000-0005-0000-0000-000049150000}"/>
    <cellStyle name="Normal 9 3 2" xfId="5441" xr:uid="{00000000-0005-0000-0000-00004A150000}"/>
    <cellStyle name="Normal 9 4" xfId="5442" xr:uid="{00000000-0005-0000-0000-00004B150000}"/>
    <cellStyle name="Normal 9 4 2" xfId="5443" xr:uid="{00000000-0005-0000-0000-00004C150000}"/>
    <cellStyle name="Normal 9 4 3" xfId="5444" xr:uid="{00000000-0005-0000-0000-00004D150000}"/>
    <cellStyle name="Normal 9 4 3 2" xfId="5445" xr:uid="{00000000-0005-0000-0000-00004E150000}"/>
    <cellStyle name="Normal 9 4 4" xfId="5446" xr:uid="{00000000-0005-0000-0000-00004F150000}"/>
    <cellStyle name="Normal 9 5" xfId="5447" xr:uid="{00000000-0005-0000-0000-000050150000}"/>
    <cellStyle name="Normal 9 5 2" xfId="5448" xr:uid="{00000000-0005-0000-0000-000051150000}"/>
    <cellStyle name="Normal 9 6" xfId="5449" xr:uid="{00000000-0005-0000-0000-000052150000}"/>
    <cellStyle name="Normal 9 6 2" xfId="5450" xr:uid="{00000000-0005-0000-0000-000053150000}"/>
    <cellStyle name="Normal 9 7" xfId="5451" xr:uid="{00000000-0005-0000-0000-000054150000}"/>
    <cellStyle name="Normal 9 7 2" xfId="5452" xr:uid="{00000000-0005-0000-0000-000055150000}"/>
    <cellStyle name="Normal 9 8" xfId="5453" xr:uid="{00000000-0005-0000-0000-000056150000}"/>
    <cellStyle name="Normal 9 8 2" xfId="5454" xr:uid="{00000000-0005-0000-0000-000057150000}"/>
    <cellStyle name="Normal 9 9" xfId="5455" xr:uid="{00000000-0005-0000-0000-000058150000}"/>
    <cellStyle name="Normal 9 9 2" xfId="5456" xr:uid="{00000000-0005-0000-0000-000059150000}"/>
    <cellStyle name="Normal 90" xfId="5457" xr:uid="{00000000-0005-0000-0000-00005A150000}"/>
    <cellStyle name="Normal 91" xfId="5458" xr:uid="{00000000-0005-0000-0000-00005B150000}"/>
    <cellStyle name="Normal 92" xfId="5459" xr:uid="{00000000-0005-0000-0000-00005C150000}"/>
    <cellStyle name="Normal 93" xfId="5460" xr:uid="{00000000-0005-0000-0000-00005D150000}"/>
    <cellStyle name="Normal 94" xfId="5461" xr:uid="{00000000-0005-0000-0000-00005E150000}"/>
    <cellStyle name="Normal 95" xfId="5462" xr:uid="{00000000-0005-0000-0000-00005F150000}"/>
    <cellStyle name="Normal 96" xfId="5463" xr:uid="{00000000-0005-0000-0000-000060150000}"/>
    <cellStyle name="Normal 97" xfId="5464" xr:uid="{00000000-0005-0000-0000-000061150000}"/>
    <cellStyle name="Normal 98" xfId="5465" xr:uid="{00000000-0005-0000-0000-000062150000}"/>
    <cellStyle name="Normal 99" xfId="5466" xr:uid="{00000000-0005-0000-0000-000063150000}"/>
    <cellStyle name="Normál_0427_Paks-Szekszárd_építményjegyzék_2007_11_29" xfId="5467" xr:uid="{00000000-0005-0000-0000-000064150000}"/>
    <cellStyle name="Normal_COMLSTMT" xfId="2" xr:uid="{00000000-0005-0000-0000-000065150000}"/>
    <cellStyle name="Normal_Jade Budget 03-28-02" xfId="37" xr:uid="{00000000-0005-0000-0000-000066150000}"/>
    <cellStyle name="Normal_Jade Presentation Budget 04-03-02" xfId="39" xr:uid="{00000000-0005-0000-0000-000067150000}"/>
    <cellStyle name="Normal_NOI-BTB" xfId="6" xr:uid="{00000000-0005-0000-0000-000068150000}"/>
    <cellStyle name="Normal_Rent Roll" xfId="30" xr:uid="{00000000-0005-0000-0000-000069150000}"/>
    <cellStyle name="NormalOPrint_Module_E (2)" xfId="5468" xr:uid="{00000000-0005-0000-0000-00006A150000}"/>
    <cellStyle name="Note 10" xfId="5469" xr:uid="{00000000-0005-0000-0000-00006B150000}"/>
    <cellStyle name="Note 10 2" xfId="5470" xr:uid="{00000000-0005-0000-0000-00006C150000}"/>
    <cellStyle name="Note 10 2 2" xfId="5471" xr:uid="{00000000-0005-0000-0000-00006D150000}"/>
    <cellStyle name="Note 10 3" xfId="5472" xr:uid="{00000000-0005-0000-0000-00006E150000}"/>
    <cellStyle name="Note 11" xfId="5473" xr:uid="{00000000-0005-0000-0000-00006F150000}"/>
    <cellStyle name="Note 11 2" xfId="5474" xr:uid="{00000000-0005-0000-0000-000070150000}"/>
    <cellStyle name="Note 11 2 2" xfId="5475" xr:uid="{00000000-0005-0000-0000-000071150000}"/>
    <cellStyle name="Note 11 3" xfId="5476" xr:uid="{00000000-0005-0000-0000-000072150000}"/>
    <cellStyle name="Note 12" xfId="5477" xr:uid="{00000000-0005-0000-0000-000073150000}"/>
    <cellStyle name="Note 12 2" xfId="5478" xr:uid="{00000000-0005-0000-0000-000074150000}"/>
    <cellStyle name="Note 12 2 2" xfId="5479" xr:uid="{00000000-0005-0000-0000-000075150000}"/>
    <cellStyle name="Note 12 2 2 2" xfId="5480" xr:uid="{00000000-0005-0000-0000-000076150000}"/>
    <cellStyle name="Note 12 2 3" xfId="5481" xr:uid="{00000000-0005-0000-0000-000077150000}"/>
    <cellStyle name="Note 12 3" xfId="5482" xr:uid="{00000000-0005-0000-0000-000078150000}"/>
    <cellStyle name="Note 12 3 2" xfId="5483" xr:uid="{00000000-0005-0000-0000-000079150000}"/>
    <cellStyle name="Note 12 4" xfId="5484" xr:uid="{00000000-0005-0000-0000-00007A150000}"/>
    <cellStyle name="Note 13" xfId="5485" xr:uid="{00000000-0005-0000-0000-00007B150000}"/>
    <cellStyle name="Note 13 2" xfId="5486" xr:uid="{00000000-0005-0000-0000-00007C150000}"/>
    <cellStyle name="Note 13 2 2" xfId="5487" xr:uid="{00000000-0005-0000-0000-00007D150000}"/>
    <cellStyle name="Note 13 2 2 2" xfId="5488" xr:uid="{00000000-0005-0000-0000-00007E150000}"/>
    <cellStyle name="Note 13 2 3" xfId="5489" xr:uid="{00000000-0005-0000-0000-00007F150000}"/>
    <cellStyle name="Note 13 3" xfId="5490" xr:uid="{00000000-0005-0000-0000-000080150000}"/>
    <cellStyle name="Note 13 3 2" xfId="5491" xr:uid="{00000000-0005-0000-0000-000081150000}"/>
    <cellStyle name="Note 13 4" xfId="5492" xr:uid="{00000000-0005-0000-0000-000082150000}"/>
    <cellStyle name="Note 14" xfId="5493" xr:uid="{00000000-0005-0000-0000-000083150000}"/>
    <cellStyle name="Note 14 2" xfId="5494" xr:uid="{00000000-0005-0000-0000-000084150000}"/>
    <cellStyle name="Note 14 2 2" xfId="5495" xr:uid="{00000000-0005-0000-0000-000085150000}"/>
    <cellStyle name="Note 14 2 2 2" xfId="5496" xr:uid="{00000000-0005-0000-0000-000086150000}"/>
    <cellStyle name="Note 14 2 3" xfId="5497" xr:uid="{00000000-0005-0000-0000-000087150000}"/>
    <cellStyle name="Note 14 3" xfId="5498" xr:uid="{00000000-0005-0000-0000-000088150000}"/>
    <cellStyle name="Note 14 3 2" xfId="5499" xr:uid="{00000000-0005-0000-0000-000089150000}"/>
    <cellStyle name="Note 14 4" xfId="5500" xr:uid="{00000000-0005-0000-0000-00008A150000}"/>
    <cellStyle name="Note 15" xfId="5501" xr:uid="{00000000-0005-0000-0000-00008B150000}"/>
    <cellStyle name="Note 15 2" xfId="5502" xr:uid="{00000000-0005-0000-0000-00008C150000}"/>
    <cellStyle name="Note 2" xfId="5503" xr:uid="{00000000-0005-0000-0000-00008D150000}"/>
    <cellStyle name="Note 2 10" xfId="5504" xr:uid="{00000000-0005-0000-0000-00008E150000}"/>
    <cellStyle name="Note 2 11" xfId="19816" xr:uid="{00000000-0005-0000-0000-00008F150000}"/>
    <cellStyle name="Note 2 2" xfId="5505" xr:uid="{00000000-0005-0000-0000-000090150000}"/>
    <cellStyle name="Note 2 2 2" xfId="5506" xr:uid="{00000000-0005-0000-0000-000091150000}"/>
    <cellStyle name="Note 2 2 2 2" xfId="5507" xr:uid="{00000000-0005-0000-0000-000092150000}"/>
    <cellStyle name="Note 2 2 2 2 2" xfId="5508" xr:uid="{00000000-0005-0000-0000-000093150000}"/>
    <cellStyle name="Note 2 2 2 3" xfId="5509" xr:uid="{00000000-0005-0000-0000-000094150000}"/>
    <cellStyle name="Note 2 2 3" xfId="5510" xr:uid="{00000000-0005-0000-0000-000095150000}"/>
    <cellStyle name="Note 2 2 3 2" xfId="5511" xr:uid="{00000000-0005-0000-0000-000096150000}"/>
    <cellStyle name="Note 2 2 3 2 2" xfId="5512" xr:uid="{00000000-0005-0000-0000-000097150000}"/>
    <cellStyle name="Note 2 2 3 3" xfId="5513" xr:uid="{00000000-0005-0000-0000-000098150000}"/>
    <cellStyle name="Note 2 2 4" xfId="5514" xr:uid="{00000000-0005-0000-0000-000099150000}"/>
    <cellStyle name="Note 2 2 4 2" xfId="5515" xr:uid="{00000000-0005-0000-0000-00009A150000}"/>
    <cellStyle name="Note 2 2 5" xfId="5516" xr:uid="{00000000-0005-0000-0000-00009B150000}"/>
    <cellStyle name="Note 2 3" xfId="5517" xr:uid="{00000000-0005-0000-0000-00009C150000}"/>
    <cellStyle name="Note 2 3 2" xfId="5518" xr:uid="{00000000-0005-0000-0000-00009D150000}"/>
    <cellStyle name="Note 2 3 2 2" xfId="5519" xr:uid="{00000000-0005-0000-0000-00009E150000}"/>
    <cellStyle name="Note 2 3 3" xfId="5520" xr:uid="{00000000-0005-0000-0000-00009F150000}"/>
    <cellStyle name="Note 2 4" xfId="5521" xr:uid="{00000000-0005-0000-0000-0000A0150000}"/>
    <cellStyle name="Note 2 4 2" xfId="5522" xr:uid="{00000000-0005-0000-0000-0000A1150000}"/>
    <cellStyle name="Note 2 4 2 2" xfId="5523" xr:uid="{00000000-0005-0000-0000-0000A2150000}"/>
    <cellStyle name="Note 2 4 3" xfId="5524" xr:uid="{00000000-0005-0000-0000-0000A3150000}"/>
    <cellStyle name="Note 2 5" xfId="5525" xr:uid="{00000000-0005-0000-0000-0000A4150000}"/>
    <cellStyle name="Note 2 5 2" xfId="5526" xr:uid="{00000000-0005-0000-0000-0000A5150000}"/>
    <cellStyle name="Note 2 5 2 2" xfId="5527" xr:uid="{00000000-0005-0000-0000-0000A6150000}"/>
    <cellStyle name="Note 2 5 3" xfId="5528" xr:uid="{00000000-0005-0000-0000-0000A7150000}"/>
    <cellStyle name="Note 2 6" xfId="5529" xr:uid="{00000000-0005-0000-0000-0000A8150000}"/>
    <cellStyle name="Note 2 6 2" xfId="5530" xr:uid="{00000000-0005-0000-0000-0000A9150000}"/>
    <cellStyle name="Note 2 6 2 2" xfId="5531" xr:uid="{00000000-0005-0000-0000-0000AA150000}"/>
    <cellStyle name="Note 2 6 3" xfId="5532" xr:uid="{00000000-0005-0000-0000-0000AB150000}"/>
    <cellStyle name="Note 2 7" xfId="5533" xr:uid="{00000000-0005-0000-0000-0000AC150000}"/>
    <cellStyle name="Note 2 7 2" xfId="5534" xr:uid="{00000000-0005-0000-0000-0000AD150000}"/>
    <cellStyle name="Note 2 7 2 2" xfId="5535" xr:uid="{00000000-0005-0000-0000-0000AE150000}"/>
    <cellStyle name="Note 2 7 3" xfId="5536" xr:uid="{00000000-0005-0000-0000-0000AF150000}"/>
    <cellStyle name="Note 2 8" xfId="5537" xr:uid="{00000000-0005-0000-0000-0000B0150000}"/>
    <cellStyle name="Note 2 8 2" xfId="5538" xr:uid="{00000000-0005-0000-0000-0000B1150000}"/>
    <cellStyle name="Note 2 8 2 2" xfId="5539" xr:uid="{00000000-0005-0000-0000-0000B2150000}"/>
    <cellStyle name="Note 2 8 3" xfId="5540" xr:uid="{00000000-0005-0000-0000-0000B3150000}"/>
    <cellStyle name="Note 2 9" xfId="5541" xr:uid="{00000000-0005-0000-0000-0000B4150000}"/>
    <cellStyle name="Note 2 9 2" xfId="5542" xr:uid="{00000000-0005-0000-0000-0000B5150000}"/>
    <cellStyle name="Note 2 9 2 2" xfId="5543" xr:uid="{00000000-0005-0000-0000-0000B6150000}"/>
    <cellStyle name="Note 2 9 3" xfId="5544" xr:uid="{00000000-0005-0000-0000-0000B7150000}"/>
    <cellStyle name="Note 3" xfId="5545" xr:uid="{00000000-0005-0000-0000-0000B8150000}"/>
    <cellStyle name="Note 3 2" xfId="5546" xr:uid="{00000000-0005-0000-0000-0000B9150000}"/>
    <cellStyle name="Note 3 2 2" xfId="5547" xr:uid="{00000000-0005-0000-0000-0000BA150000}"/>
    <cellStyle name="Note 3 2 2 2" xfId="5548" xr:uid="{00000000-0005-0000-0000-0000BB150000}"/>
    <cellStyle name="Note 3 2 3" xfId="5549" xr:uid="{00000000-0005-0000-0000-0000BC150000}"/>
    <cellStyle name="Note 3 3" xfId="5550" xr:uid="{00000000-0005-0000-0000-0000BD150000}"/>
    <cellStyle name="Note 3 3 2" xfId="5551" xr:uid="{00000000-0005-0000-0000-0000BE150000}"/>
    <cellStyle name="Note 3 3 2 2" xfId="5552" xr:uid="{00000000-0005-0000-0000-0000BF150000}"/>
    <cellStyle name="Note 3 3 3" xfId="5553" xr:uid="{00000000-0005-0000-0000-0000C0150000}"/>
    <cellStyle name="Note 3 4" xfId="5554" xr:uid="{00000000-0005-0000-0000-0000C1150000}"/>
    <cellStyle name="Note 3 4 2" xfId="5555" xr:uid="{00000000-0005-0000-0000-0000C2150000}"/>
    <cellStyle name="Note 3 4 2 2" xfId="5556" xr:uid="{00000000-0005-0000-0000-0000C3150000}"/>
    <cellStyle name="Note 3 4 3" xfId="5557" xr:uid="{00000000-0005-0000-0000-0000C4150000}"/>
    <cellStyle name="Note 3 5" xfId="5558" xr:uid="{00000000-0005-0000-0000-0000C5150000}"/>
    <cellStyle name="Note 3 5 2" xfId="5559" xr:uid="{00000000-0005-0000-0000-0000C6150000}"/>
    <cellStyle name="Note 3 5 2 2" xfId="5560" xr:uid="{00000000-0005-0000-0000-0000C7150000}"/>
    <cellStyle name="Note 3 5 3" xfId="5561" xr:uid="{00000000-0005-0000-0000-0000C8150000}"/>
    <cellStyle name="Note 3 6" xfId="5562" xr:uid="{00000000-0005-0000-0000-0000C9150000}"/>
    <cellStyle name="Note 3 6 2" xfId="5563" xr:uid="{00000000-0005-0000-0000-0000CA150000}"/>
    <cellStyle name="Note 3 6 2 2" xfId="5564" xr:uid="{00000000-0005-0000-0000-0000CB150000}"/>
    <cellStyle name="Note 3 6 3" xfId="5565" xr:uid="{00000000-0005-0000-0000-0000CC150000}"/>
    <cellStyle name="Note 3 7" xfId="5566" xr:uid="{00000000-0005-0000-0000-0000CD150000}"/>
    <cellStyle name="Note 3 7 2" xfId="5567" xr:uid="{00000000-0005-0000-0000-0000CE150000}"/>
    <cellStyle name="Note 3 7 2 2" xfId="5568" xr:uid="{00000000-0005-0000-0000-0000CF150000}"/>
    <cellStyle name="Note 3 7 3" xfId="5569" xr:uid="{00000000-0005-0000-0000-0000D0150000}"/>
    <cellStyle name="Note 3 8" xfId="5570" xr:uid="{00000000-0005-0000-0000-0000D1150000}"/>
    <cellStyle name="Note 3 8 2" xfId="5571" xr:uid="{00000000-0005-0000-0000-0000D2150000}"/>
    <cellStyle name="Note 3 9" xfId="5572" xr:uid="{00000000-0005-0000-0000-0000D3150000}"/>
    <cellStyle name="Note 4" xfId="5573" xr:uid="{00000000-0005-0000-0000-0000D4150000}"/>
    <cellStyle name="Note 4 2" xfId="5574" xr:uid="{00000000-0005-0000-0000-0000D5150000}"/>
    <cellStyle name="Note 4 2 2" xfId="5575" xr:uid="{00000000-0005-0000-0000-0000D6150000}"/>
    <cellStyle name="Note 4 2 2 2" xfId="5576" xr:uid="{00000000-0005-0000-0000-0000D7150000}"/>
    <cellStyle name="Note 4 2 3" xfId="5577" xr:uid="{00000000-0005-0000-0000-0000D8150000}"/>
    <cellStyle name="Note 4 3" xfId="5578" xr:uid="{00000000-0005-0000-0000-0000D9150000}"/>
    <cellStyle name="Note 4 3 2" xfId="5579" xr:uid="{00000000-0005-0000-0000-0000DA150000}"/>
    <cellStyle name="Note 4 3 2 2" xfId="5580" xr:uid="{00000000-0005-0000-0000-0000DB150000}"/>
    <cellStyle name="Note 4 3 3" xfId="5581" xr:uid="{00000000-0005-0000-0000-0000DC150000}"/>
    <cellStyle name="Note 4 4" xfId="5582" xr:uid="{00000000-0005-0000-0000-0000DD150000}"/>
    <cellStyle name="Note 4 4 2" xfId="5583" xr:uid="{00000000-0005-0000-0000-0000DE150000}"/>
    <cellStyle name="Note 4 4 2 2" xfId="5584" xr:uid="{00000000-0005-0000-0000-0000DF150000}"/>
    <cellStyle name="Note 4 4 3" xfId="5585" xr:uid="{00000000-0005-0000-0000-0000E0150000}"/>
    <cellStyle name="Note 4 5" xfId="5586" xr:uid="{00000000-0005-0000-0000-0000E1150000}"/>
    <cellStyle name="Note 4 5 2" xfId="5587" xr:uid="{00000000-0005-0000-0000-0000E2150000}"/>
    <cellStyle name="Note 4 5 2 2" xfId="5588" xr:uid="{00000000-0005-0000-0000-0000E3150000}"/>
    <cellStyle name="Note 4 5 3" xfId="5589" xr:uid="{00000000-0005-0000-0000-0000E4150000}"/>
    <cellStyle name="Note 4 6" xfId="5590" xr:uid="{00000000-0005-0000-0000-0000E5150000}"/>
    <cellStyle name="Note 4 6 2" xfId="5591" xr:uid="{00000000-0005-0000-0000-0000E6150000}"/>
    <cellStyle name="Note 4 6 2 2" xfId="5592" xr:uid="{00000000-0005-0000-0000-0000E7150000}"/>
    <cellStyle name="Note 4 6 3" xfId="5593" xr:uid="{00000000-0005-0000-0000-0000E8150000}"/>
    <cellStyle name="Note 4 7" xfId="5594" xr:uid="{00000000-0005-0000-0000-0000E9150000}"/>
    <cellStyle name="Note 4 7 2" xfId="5595" xr:uid="{00000000-0005-0000-0000-0000EA150000}"/>
    <cellStyle name="Note 4 7 2 2" xfId="5596" xr:uid="{00000000-0005-0000-0000-0000EB150000}"/>
    <cellStyle name="Note 4 7 3" xfId="5597" xr:uid="{00000000-0005-0000-0000-0000EC150000}"/>
    <cellStyle name="Note 4 8" xfId="5598" xr:uid="{00000000-0005-0000-0000-0000ED150000}"/>
    <cellStyle name="Note 4 8 2" xfId="5599" xr:uid="{00000000-0005-0000-0000-0000EE150000}"/>
    <cellStyle name="Note 4 9" xfId="5600" xr:uid="{00000000-0005-0000-0000-0000EF150000}"/>
    <cellStyle name="Note 5" xfId="5601" xr:uid="{00000000-0005-0000-0000-0000F0150000}"/>
    <cellStyle name="Note 5 2" xfId="5602" xr:uid="{00000000-0005-0000-0000-0000F1150000}"/>
    <cellStyle name="Note 5 2 2" xfId="5603" xr:uid="{00000000-0005-0000-0000-0000F2150000}"/>
    <cellStyle name="Note 5 3" xfId="5604" xr:uid="{00000000-0005-0000-0000-0000F3150000}"/>
    <cellStyle name="Note 6" xfId="5605" xr:uid="{00000000-0005-0000-0000-0000F4150000}"/>
    <cellStyle name="Note 6 2" xfId="5606" xr:uid="{00000000-0005-0000-0000-0000F5150000}"/>
    <cellStyle name="Note 6 2 2" xfId="5607" xr:uid="{00000000-0005-0000-0000-0000F6150000}"/>
    <cellStyle name="Note 6 2 2 2" xfId="5608" xr:uid="{00000000-0005-0000-0000-0000F7150000}"/>
    <cellStyle name="Note 6 2 3" xfId="5609" xr:uid="{00000000-0005-0000-0000-0000F8150000}"/>
    <cellStyle name="Note 6 3" xfId="5610" xr:uid="{00000000-0005-0000-0000-0000F9150000}"/>
    <cellStyle name="Note 6 3 2" xfId="5611" xr:uid="{00000000-0005-0000-0000-0000FA150000}"/>
    <cellStyle name="Note 6 3 2 2" xfId="5612" xr:uid="{00000000-0005-0000-0000-0000FB150000}"/>
    <cellStyle name="Note 6 3 3" xfId="5613" xr:uid="{00000000-0005-0000-0000-0000FC150000}"/>
    <cellStyle name="Note 6 4" xfId="5614" xr:uid="{00000000-0005-0000-0000-0000FD150000}"/>
    <cellStyle name="Note 6 4 2" xfId="5615" xr:uid="{00000000-0005-0000-0000-0000FE150000}"/>
    <cellStyle name="Note 6 4 2 2" xfId="5616" xr:uid="{00000000-0005-0000-0000-0000FF150000}"/>
    <cellStyle name="Note 6 4 3" xfId="5617" xr:uid="{00000000-0005-0000-0000-000000160000}"/>
    <cellStyle name="Note 6 5" xfId="5618" xr:uid="{00000000-0005-0000-0000-000001160000}"/>
    <cellStyle name="Note 6 5 2" xfId="5619" xr:uid="{00000000-0005-0000-0000-000002160000}"/>
    <cellStyle name="Note 6 5 2 2" xfId="5620" xr:uid="{00000000-0005-0000-0000-000003160000}"/>
    <cellStyle name="Note 6 5 3" xfId="5621" xr:uid="{00000000-0005-0000-0000-000004160000}"/>
    <cellStyle name="Note 6 6" xfId="5622" xr:uid="{00000000-0005-0000-0000-000005160000}"/>
    <cellStyle name="Note 6 6 2" xfId="5623" xr:uid="{00000000-0005-0000-0000-000006160000}"/>
    <cellStyle name="Note 6 6 2 2" xfId="5624" xr:uid="{00000000-0005-0000-0000-000007160000}"/>
    <cellStyle name="Note 6 6 3" xfId="5625" xr:uid="{00000000-0005-0000-0000-000008160000}"/>
    <cellStyle name="Note 6 7" xfId="5626" xr:uid="{00000000-0005-0000-0000-000009160000}"/>
    <cellStyle name="Note 6 7 2" xfId="5627" xr:uid="{00000000-0005-0000-0000-00000A160000}"/>
    <cellStyle name="Note 6 7 2 2" xfId="5628" xr:uid="{00000000-0005-0000-0000-00000B160000}"/>
    <cellStyle name="Note 6 7 3" xfId="5629" xr:uid="{00000000-0005-0000-0000-00000C160000}"/>
    <cellStyle name="Note 6 8" xfId="5630" xr:uid="{00000000-0005-0000-0000-00000D160000}"/>
    <cellStyle name="Note 6 8 2" xfId="5631" xr:uid="{00000000-0005-0000-0000-00000E160000}"/>
    <cellStyle name="Note 6 8 2 2" xfId="5632" xr:uid="{00000000-0005-0000-0000-00000F160000}"/>
    <cellStyle name="Note 6 8 3" xfId="5633" xr:uid="{00000000-0005-0000-0000-000010160000}"/>
    <cellStyle name="Note 6 9" xfId="5634" xr:uid="{00000000-0005-0000-0000-000011160000}"/>
    <cellStyle name="Note 7" xfId="5635" xr:uid="{00000000-0005-0000-0000-000012160000}"/>
    <cellStyle name="Note 7 2" xfId="5636" xr:uid="{00000000-0005-0000-0000-000013160000}"/>
    <cellStyle name="Note 7 2 2" xfId="5637" xr:uid="{00000000-0005-0000-0000-000014160000}"/>
    <cellStyle name="Note 7 2 2 2" xfId="5638" xr:uid="{00000000-0005-0000-0000-000015160000}"/>
    <cellStyle name="Note 7 2 3" xfId="5639" xr:uid="{00000000-0005-0000-0000-000016160000}"/>
    <cellStyle name="Note 7 3" xfId="5640" xr:uid="{00000000-0005-0000-0000-000017160000}"/>
    <cellStyle name="Note 7 3 2" xfId="5641" xr:uid="{00000000-0005-0000-0000-000018160000}"/>
    <cellStyle name="Note 7 3 2 2" xfId="5642" xr:uid="{00000000-0005-0000-0000-000019160000}"/>
    <cellStyle name="Note 7 3 3" xfId="5643" xr:uid="{00000000-0005-0000-0000-00001A160000}"/>
    <cellStyle name="Note 7 4" xfId="5644" xr:uid="{00000000-0005-0000-0000-00001B160000}"/>
    <cellStyle name="Note 7 4 2" xfId="5645" xr:uid="{00000000-0005-0000-0000-00001C160000}"/>
    <cellStyle name="Note 7 4 2 2" xfId="5646" xr:uid="{00000000-0005-0000-0000-00001D160000}"/>
    <cellStyle name="Note 7 4 3" xfId="5647" xr:uid="{00000000-0005-0000-0000-00001E160000}"/>
    <cellStyle name="Note 7 5" xfId="5648" xr:uid="{00000000-0005-0000-0000-00001F160000}"/>
    <cellStyle name="Note 7 5 2" xfId="5649" xr:uid="{00000000-0005-0000-0000-000020160000}"/>
    <cellStyle name="Note 7 5 2 2" xfId="5650" xr:uid="{00000000-0005-0000-0000-000021160000}"/>
    <cellStyle name="Note 7 5 3" xfId="5651" xr:uid="{00000000-0005-0000-0000-000022160000}"/>
    <cellStyle name="Note 7 6" xfId="5652" xr:uid="{00000000-0005-0000-0000-000023160000}"/>
    <cellStyle name="Note 7 6 2" xfId="5653" xr:uid="{00000000-0005-0000-0000-000024160000}"/>
    <cellStyle name="Note 7 6 2 2" xfId="5654" xr:uid="{00000000-0005-0000-0000-000025160000}"/>
    <cellStyle name="Note 7 6 3" xfId="5655" xr:uid="{00000000-0005-0000-0000-000026160000}"/>
    <cellStyle name="Note 7 7" xfId="5656" xr:uid="{00000000-0005-0000-0000-000027160000}"/>
    <cellStyle name="Note 7 7 2" xfId="5657" xr:uid="{00000000-0005-0000-0000-000028160000}"/>
    <cellStyle name="Note 7 7 2 2" xfId="5658" xr:uid="{00000000-0005-0000-0000-000029160000}"/>
    <cellStyle name="Note 7 7 3" xfId="5659" xr:uid="{00000000-0005-0000-0000-00002A160000}"/>
    <cellStyle name="Note 7 8" xfId="5660" xr:uid="{00000000-0005-0000-0000-00002B160000}"/>
    <cellStyle name="Note 7 8 2" xfId="5661" xr:uid="{00000000-0005-0000-0000-00002C160000}"/>
    <cellStyle name="Note 7 8 2 2" xfId="5662" xr:uid="{00000000-0005-0000-0000-00002D160000}"/>
    <cellStyle name="Note 7 8 3" xfId="5663" xr:uid="{00000000-0005-0000-0000-00002E160000}"/>
    <cellStyle name="Note 7 9" xfId="5664" xr:uid="{00000000-0005-0000-0000-00002F160000}"/>
    <cellStyle name="Note 8" xfId="5665" xr:uid="{00000000-0005-0000-0000-000030160000}"/>
    <cellStyle name="Note 8 2" xfId="5666" xr:uid="{00000000-0005-0000-0000-000031160000}"/>
    <cellStyle name="Note 8 2 2" xfId="5667" xr:uid="{00000000-0005-0000-0000-000032160000}"/>
    <cellStyle name="Note 8 3" xfId="5668" xr:uid="{00000000-0005-0000-0000-000033160000}"/>
    <cellStyle name="Note 9" xfId="5669" xr:uid="{00000000-0005-0000-0000-000034160000}"/>
    <cellStyle name="Note 9 2" xfId="5670" xr:uid="{00000000-0005-0000-0000-000035160000}"/>
    <cellStyle name="Note 9 2 2" xfId="5671" xr:uid="{00000000-0005-0000-0000-000036160000}"/>
    <cellStyle name="Note 9 2 2 2" xfId="5672" xr:uid="{00000000-0005-0000-0000-000037160000}"/>
    <cellStyle name="Note 9 2 3" xfId="5673" xr:uid="{00000000-0005-0000-0000-000038160000}"/>
    <cellStyle name="Note 9 3" xfId="5674" xr:uid="{00000000-0005-0000-0000-000039160000}"/>
    <cellStyle name="Note 9 3 2" xfId="5675" xr:uid="{00000000-0005-0000-0000-00003A160000}"/>
    <cellStyle name="Note 9 4" xfId="5676" xr:uid="{00000000-0005-0000-0000-00003B160000}"/>
    <cellStyle name="Notes" xfId="5677" xr:uid="{00000000-0005-0000-0000-00003C160000}"/>
    <cellStyle name="Number" xfId="5678" xr:uid="{00000000-0005-0000-0000-00003D160000}"/>
    <cellStyle name="Number (0)" xfId="5679" xr:uid="{00000000-0005-0000-0000-00003E160000}"/>
    <cellStyle name="OddBodyShade" xfId="5680" xr:uid="{00000000-0005-0000-0000-00003F160000}"/>
    <cellStyle name="OddBodyShade 2" xfId="5681" xr:uid="{00000000-0005-0000-0000-000040160000}"/>
    <cellStyle name="Œ…‹æØ‚è [0.00]_GE 3 MINIMUM" xfId="5682" xr:uid="{00000000-0005-0000-0000-000041160000}"/>
    <cellStyle name="Œ…‹æØ‚è_GE 3 MINIMUM" xfId="5683" xr:uid="{00000000-0005-0000-0000-000042160000}"/>
    <cellStyle name="OffSheet" xfId="5684" xr:uid="{00000000-0005-0000-0000-000043160000}"/>
    <cellStyle name="One Pager Input" xfId="5685" xr:uid="{00000000-0005-0000-0000-000044160000}"/>
    <cellStyle name="OperisMoney" xfId="5686" xr:uid="{00000000-0005-0000-0000-000045160000}"/>
    <cellStyle name="Output 10" xfId="5687" xr:uid="{00000000-0005-0000-0000-000046160000}"/>
    <cellStyle name="Output 10 2" xfId="5688" xr:uid="{00000000-0005-0000-0000-000047160000}"/>
    <cellStyle name="Output 11" xfId="5689" xr:uid="{00000000-0005-0000-0000-000048160000}"/>
    <cellStyle name="Output 11 2" xfId="5690" xr:uid="{00000000-0005-0000-0000-000049160000}"/>
    <cellStyle name="Output 12" xfId="5691" xr:uid="{00000000-0005-0000-0000-00004A160000}"/>
    <cellStyle name="Output 12 2" xfId="5692" xr:uid="{00000000-0005-0000-0000-00004B160000}"/>
    <cellStyle name="Output 12 2 2" xfId="5693" xr:uid="{00000000-0005-0000-0000-00004C160000}"/>
    <cellStyle name="Output 12 3" xfId="5694" xr:uid="{00000000-0005-0000-0000-00004D160000}"/>
    <cellStyle name="Output 13" xfId="5695" xr:uid="{00000000-0005-0000-0000-00004E160000}"/>
    <cellStyle name="Output 13 2" xfId="5696" xr:uid="{00000000-0005-0000-0000-00004F160000}"/>
    <cellStyle name="Output 13 2 2" xfId="5697" xr:uid="{00000000-0005-0000-0000-000050160000}"/>
    <cellStyle name="Output 13 3" xfId="5698" xr:uid="{00000000-0005-0000-0000-000051160000}"/>
    <cellStyle name="Output 14" xfId="5699" xr:uid="{00000000-0005-0000-0000-000052160000}"/>
    <cellStyle name="Output 14 2" xfId="5700" xr:uid="{00000000-0005-0000-0000-000053160000}"/>
    <cellStyle name="Output 14 2 2" xfId="5701" xr:uid="{00000000-0005-0000-0000-000054160000}"/>
    <cellStyle name="Output 14 3" xfId="5702" xr:uid="{00000000-0005-0000-0000-000055160000}"/>
    <cellStyle name="Output 15" xfId="5703" xr:uid="{00000000-0005-0000-0000-000056160000}"/>
    <cellStyle name="Output 15 2" xfId="5704" xr:uid="{00000000-0005-0000-0000-000057160000}"/>
    <cellStyle name="Output 2" xfId="5705" xr:uid="{00000000-0005-0000-0000-000058160000}"/>
    <cellStyle name="Output 2 10" xfId="5706" xr:uid="{00000000-0005-0000-0000-000059160000}"/>
    <cellStyle name="Output 2 10 2" xfId="5707" xr:uid="{00000000-0005-0000-0000-00005A160000}"/>
    <cellStyle name="Output 2 11" xfId="5708" xr:uid="{00000000-0005-0000-0000-00005B160000}"/>
    <cellStyle name="Output 2 2" xfId="5709" xr:uid="{00000000-0005-0000-0000-00005C160000}"/>
    <cellStyle name="Output 2 2 2" xfId="5710" xr:uid="{00000000-0005-0000-0000-00005D160000}"/>
    <cellStyle name="Output 2 2 2 2" xfId="5711" xr:uid="{00000000-0005-0000-0000-00005E160000}"/>
    <cellStyle name="Output 2 2 3" xfId="5712" xr:uid="{00000000-0005-0000-0000-00005F160000}"/>
    <cellStyle name="Output 2 2 3 2" xfId="5713" xr:uid="{00000000-0005-0000-0000-000060160000}"/>
    <cellStyle name="Output 2 2 4" xfId="5714" xr:uid="{00000000-0005-0000-0000-000061160000}"/>
    <cellStyle name="Output 2 3" xfId="5715" xr:uid="{00000000-0005-0000-0000-000062160000}"/>
    <cellStyle name="Output 2 3 2" xfId="5716" xr:uid="{00000000-0005-0000-0000-000063160000}"/>
    <cellStyle name="Output 2 4" xfId="5717" xr:uid="{00000000-0005-0000-0000-000064160000}"/>
    <cellStyle name="Output 2 4 2" xfId="5718" xr:uid="{00000000-0005-0000-0000-000065160000}"/>
    <cellStyle name="Output 2 5" xfId="5719" xr:uid="{00000000-0005-0000-0000-000066160000}"/>
    <cellStyle name="Output 2 5 2" xfId="5720" xr:uid="{00000000-0005-0000-0000-000067160000}"/>
    <cellStyle name="Output 2 6" xfId="5721" xr:uid="{00000000-0005-0000-0000-000068160000}"/>
    <cellStyle name="Output 2 6 2" xfId="5722" xr:uid="{00000000-0005-0000-0000-000069160000}"/>
    <cellStyle name="Output 2 7" xfId="5723" xr:uid="{00000000-0005-0000-0000-00006A160000}"/>
    <cellStyle name="Output 2 7 2" xfId="5724" xr:uid="{00000000-0005-0000-0000-00006B160000}"/>
    <cellStyle name="Output 2 8" xfId="5725" xr:uid="{00000000-0005-0000-0000-00006C160000}"/>
    <cellStyle name="Output 2 8 2" xfId="5726" xr:uid="{00000000-0005-0000-0000-00006D160000}"/>
    <cellStyle name="Output 2 9" xfId="5727" xr:uid="{00000000-0005-0000-0000-00006E160000}"/>
    <cellStyle name="Output 2 9 2" xfId="5728" xr:uid="{00000000-0005-0000-0000-00006F160000}"/>
    <cellStyle name="Output 3" xfId="5729" xr:uid="{00000000-0005-0000-0000-000070160000}"/>
    <cellStyle name="Output 3 2" xfId="5730" xr:uid="{00000000-0005-0000-0000-000071160000}"/>
    <cellStyle name="Output 3 2 2" xfId="5731" xr:uid="{00000000-0005-0000-0000-000072160000}"/>
    <cellStyle name="Output 3 3" xfId="5732" xr:uid="{00000000-0005-0000-0000-000073160000}"/>
    <cellStyle name="Output 3 3 2" xfId="5733" xr:uid="{00000000-0005-0000-0000-000074160000}"/>
    <cellStyle name="Output 3 4" xfId="5734" xr:uid="{00000000-0005-0000-0000-000075160000}"/>
    <cellStyle name="Output 3 4 2" xfId="5735" xr:uid="{00000000-0005-0000-0000-000076160000}"/>
    <cellStyle name="Output 3 5" xfId="5736" xr:uid="{00000000-0005-0000-0000-000077160000}"/>
    <cellStyle name="Output 3 5 2" xfId="5737" xr:uid="{00000000-0005-0000-0000-000078160000}"/>
    <cellStyle name="Output 3 6" xfId="5738" xr:uid="{00000000-0005-0000-0000-000079160000}"/>
    <cellStyle name="Output 3 6 2" xfId="5739" xr:uid="{00000000-0005-0000-0000-00007A160000}"/>
    <cellStyle name="Output 3 7" xfId="5740" xr:uid="{00000000-0005-0000-0000-00007B160000}"/>
    <cellStyle name="Output 3 7 2" xfId="5741" xr:uid="{00000000-0005-0000-0000-00007C160000}"/>
    <cellStyle name="Output 3 8" xfId="5742" xr:uid="{00000000-0005-0000-0000-00007D160000}"/>
    <cellStyle name="Output 3 8 2" xfId="5743" xr:uid="{00000000-0005-0000-0000-00007E160000}"/>
    <cellStyle name="Output 3 9" xfId="5744" xr:uid="{00000000-0005-0000-0000-00007F160000}"/>
    <cellStyle name="Output 4" xfId="5745" xr:uid="{00000000-0005-0000-0000-000080160000}"/>
    <cellStyle name="Output 4 2" xfId="5746" xr:uid="{00000000-0005-0000-0000-000081160000}"/>
    <cellStyle name="Output 5" xfId="5747" xr:uid="{00000000-0005-0000-0000-000082160000}"/>
    <cellStyle name="Output 5 2" xfId="5748" xr:uid="{00000000-0005-0000-0000-000083160000}"/>
    <cellStyle name="Output 6" xfId="5749" xr:uid="{00000000-0005-0000-0000-000084160000}"/>
    <cellStyle name="Output 6 2" xfId="5750" xr:uid="{00000000-0005-0000-0000-000085160000}"/>
    <cellStyle name="Output 7" xfId="5751" xr:uid="{00000000-0005-0000-0000-000086160000}"/>
    <cellStyle name="Output 7 2" xfId="5752" xr:uid="{00000000-0005-0000-0000-000087160000}"/>
    <cellStyle name="Output 8" xfId="5753" xr:uid="{00000000-0005-0000-0000-000088160000}"/>
    <cellStyle name="Output 8 2" xfId="5754" xr:uid="{00000000-0005-0000-0000-000089160000}"/>
    <cellStyle name="Output 9" xfId="5755" xr:uid="{00000000-0005-0000-0000-00008A160000}"/>
    <cellStyle name="Output 9 2" xfId="5756" xr:uid="{00000000-0005-0000-0000-00008B160000}"/>
    <cellStyle name="Output 9 2 2" xfId="5757" xr:uid="{00000000-0005-0000-0000-00008C160000}"/>
    <cellStyle name="Output 9 3" xfId="5758" xr:uid="{00000000-0005-0000-0000-00008D160000}"/>
    <cellStyle name="Output Amounts" xfId="5759" xr:uid="{00000000-0005-0000-0000-00008E160000}"/>
    <cellStyle name="Output Column Headings" xfId="5760" xr:uid="{00000000-0005-0000-0000-00008F160000}"/>
    <cellStyle name="Output Line Items" xfId="5761" xr:uid="{00000000-0005-0000-0000-000090160000}"/>
    <cellStyle name="Output Report Heading" xfId="5762" xr:uid="{00000000-0005-0000-0000-000091160000}"/>
    <cellStyle name="Output Report Title" xfId="5763" xr:uid="{00000000-0005-0000-0000-000092160000}"/>
    <cellStyle name="Overscore" xfId="5764" xr:uid="{00000000-0005-0000-0000-000093160000}"/>
    <cellStyle name="Overscore 2" xfId="5765" xr:uid="{00000000-0005-0000-0000-000094160000}"/>
    <cellStyle name="Overunder" xfId="5766" xr:uid="{00000000-0005-0000-0000-000095160000}"/>
    <cellStyle name="Overunder 2" xfId="5767" xr:uid="{00000000-0005-0000-0000-000096160000}"/>
    <cellStyle name="P" xfId="5768" xr:uid="{00000000-0005-0000-0000-000097160000}"/>
    <cellStyle name="Page Title (Blue/Gray)" xfId="5769" xr:uid="{00000000-0005-0000-0000-000098160000}"/>
    <cellStyle name="Paragraph" xfId="5770" xr:uid="{00000000-0005-0000-0000-000099160000}"/>
    <cellStyle name="Paragraph 10" xfId="5771" xr:uid="{00000000-0005-0000-0000-00009A160000}"/>
    <cellStyle name="Paragraph 11" xfId="5772" xr:uid="{00000000-0005-0000-0000-00009B160000}"/>
    <cellStyle name="Paragraph 12" xfId="5773" xr:uid="{00000000-0005-0000-0000-00009C160000}"/>
    <cellStyle name="Paragraph 2" xfId="5774" xr:uid="{00000000-0005-0000-0000-00009D160000}"/>
    <cellStyle name="Paragraph 3" xfId="5775" xr:uid="{00000000-0005-0000-0000-00009E160000}"/>
    <cellStyle name="Paragraph 4" xfId="5776" xr:uid="{00000000-0005-0000-0000-00009F160000}"/>
    <cellStyle name="Paragraph 5" xfId="5777" xr:uid="{00000000-0005-0000-0000-0000A0160000}"/>
    <cellStyle name="Paragraph 6" xfId="5778" xr:uid="{00000000-0005-0000-0000-0000A1160000}"/>
    <cellStyle name="Paragraph 7" xfId="5779" xr:uid="{00000000-0005-0000-0000-0000A2160000}"/>
    <cellStyle name="Paragraph 8" xfId="5780" xr:uid="{00000000-0005-0000-0000-0000A3160000}"/>
    <cellStyle name="Paragraph 9" xfId="5781" xr:uid="{00000000-0005-0000-0000-0000A4160000}"/>
    <cellStyle name="PB Table Heading" xfId="5782" xr:uid="{00000000-0005-0000-0000-0000A5160000}"/>
    <cellStyle name="PB Table Heading 2" xfId="5783" xr:uid="{00000000-0005-0000-0000-0000A6160000}"/>
    <cellStyle name="PB Table Highlight1" xfId="5784" xr:uid="{00000000-0005-0000-0000-0000A7160000}"/>
    <cellStyle name="PB Table Highlight2" xfId="5785" xr:uid="{00000000-0005-0000-0000-0000A8160000}"/>
    <cellStyle name="PB Table Highlight3" xfId="5786" xr:uid="{00000000-0005-0000-0000-0000A9160000}"/>
    <cellStyle name="PB Table Standard Row" xfId="5787" xr:uid="{00000000-0005-0000-0000-0000AA160000}"/>
    <cellStyle name="PB Table Subtotal Row" xfId="5788" xr:uid="{00000000-0005-0000-0000-0000AB160000}"/>
    <cellStyle name="PB Table Subtotal Row 2" xfId="5789" xr:uid="{00000000-0005-0000-0000-0000AC160000}"/>
    <cellStyle name="PB Table Total Row" xfId="5790" xr:uid="{00000000-0005-0000-0000-0000AD160000}"/>
    <cellStyle name="Per" xfId="5791" xr:uid="{00000000-0005-0000-0000-0000AE160000}"/>
    <cellStyle name="Percen - Style2" xfId="5792" xr:uid="{00000000-0005-0000-0000-0000AF160000}"/>
    <cellStyle name="Percent" xfId="15" builtinId="5"/>
    <cellStyle name="Percent (0)" xfId="5793" xr:uid="{00000000-0005-0000-0000-0000B1160000}"/>
    <cellStyle name="Percent (1)" xfId="5794" xr:uid="{00000000-0005-0000-0000-0000B2160000}"/>
    <cellStyle name="Percent (2)" xfId="5795" xr:uid="{00000000-0005-0000-0000-0000B3160000}"/>
    <cellStyle name="Percent [0%]" xfId="5796" xr:uid="{00000000-0005-0000-0000-0000B4160000}"/>
    <cellStyle name="Percent [0.00%]" xfId="5797" xr:uid="{00000000-0005-0000-0000-0000B5160000}"/>
    <cellStyle name="Percent [0]" xfId="5798" xr:uid="{00000000-0005-0000-0000-0000B6160000}"/>
    <cellStyle name="Percent [00]" xfId="5799" xr:uid="{00000000-0005-0000-0000-0000B7160000}"/>
    <cellStyle name="Percent [2]" xfId="14" xr:uid="{00000000-0005-0000-0000-0000B8160000}"/>
    <cellStyle name="Percent [2] 2" xfId="5800" xr:uid="{00000000-0005-0000-0000-0000B9160000}"/>
    <cellStyle name="Percent 10" xfId="5801" xr:uid="{00000000-0005-0000-0000-0000BA160000}"/>
    <cellStyle name="Percent 11" xfId="38" xr:uid="{00000000-0005-0000-0000-0000BB160000}"/>
    <cellStyle name="Percent 11 2" xfId="5802" xr:uid="{00000000-0005-0000-0000-0000BC160000}"/>
    <cellStyle name="Percent 12" xfId="5803" xr:uid="{00000000-0005-0000-0000-0000BD160000}"/>
    <cellStyle name="Percent 13" xfId="5804" xr:uid="{00000000-0005-0000-0000-0000BE160000}"/>
    <cellStyle name="Percent 14" xfId="19800" xr:uid="{00000000-0005-0000-0000-0000BF160000}"/>
    <cellStyle name="Percent 15" xfId="19820" xr:uid="{00000000-0005-0000-0000-0000C0160000}"/>
    <cellStyle name="Percent 16" xfId="19811" xr:uid="{00000000-0005-0000-0000-0000C1160000}"/>
    <cellStyle name="Percent 16 2" xfId="19823" xr:uid="{00000000-0005-0000-0000-0000C2160000}"/>
    <cellStyle name="Percent 19" xfId="5805" xr:uid="{00000000-0005-0000-0000-0000C3160000}"/>
    <cellStyle name="Percent 2" xfId="3" xr:uid="{00000000-0005-0000-0000-0000C4160000}"/>
    <cellStyle name="Percent 2 10" xfId="5806" xr:uid="{00000000-0005-0000-0000-0000C5160000}"/>
    <cellStyle name="Percent 2 11" xfId="5807" xr:uid="{00000000-0005-0000-0000-0000C6160000}"/>
    <cellStyle name="Percent 2 12" xfId="5808" xr:uid="{00000000-0005-0000-0000-0000C7160000}"/>
    <cellStyle name="Percent 2 13" xfId="5809" xr:uid="{00000000-0005-0000-0000-0000C8160000}"/>
    <cellStyle name="Percent 2 14" xfId="5810" xr:uid="{00000000-0005-0000-0000-0000C9160000}"/>
    <cellStyle name="Percent 2 15" xfId="5811" xr:uid="{00000000-0005-0000-0000-0000CA160000}"/>
    <cellStyle name="Percent 2 16" xfId="5812" xr:uid="{00000000-0005-0000-0000-0000CB160000}"/>
    <cellStyle name="Percent 2 17" xfId="5813" xr:uid="{00000000-0005-0000-0000-0000CC160000}"/>
    <cellStyle name="Percent 2 18" xfId="19815" xr:uid="{00000000-0005-0000-0000-0000CD160000}"/>
    <cellStyle name="Percent 2 2" xfId="26" xr:uid="{00000000-0005-0000-0000-0000CE160000}"/>
    <cellStyle name="Percent 2 2 2" xfId="5814" xr:uid="{00000000-0005-0000-0000-0000CF160000}"/>
    <cellStyle name="Percent 2 2 3" xfId="19818" xr:uid="{00000000-0005-0000-0000-0000D0160000}"/>
    <cellStyle name="Percent 2 3" xfId="5815" xr:uid="{00000000-0005-0000-0000-0000D1160000}"/>
    <cellStyle name="Percent 2 4" xfId="5816" xr:uid="{00000000-0005-0000-0000-0000D2160000}"/>
    <cellStyle name="Percent 2 5" xfId="5817" xr:uid="{00000000-0005-0000-0000-0000D3160000}"/>
    <cellStyle name="Percent 2 6" xfId="5818" xr:uid="{00000000-0005-0000-0000-0000D4160000}"/>
    <cellStyle name="Percent 2 7" xfId="5819" xr:uid="{00000000-0005-0000-0000-0000D5160000}"/>
    <cellStyle name="Percent 2 8" xfId="5820" xr:uid="{00000000-0005-0000-0000-0000D6160000}"/>
    <cellStyle name="Percent 2 9" xfId="5821" xr:uid="{00000000-0005-0000-0000-0000D7160000}"/>
    <cellStyle name="Percent 3" xfId="27" xr:uid="{00000000-0005-0000-0000-0000D8160000}"/>
    <cellStyle name="Percent 3 10" xfId="19797" xr:uid="{00000000-0005-0000-0000-0000D9160000}"/>
    <cellStyle name="Percent 3 2" xfId="5822" xr:uid="{00000000-0005-0000-0000-0000DA160000}"/>
    <cellStyle name="Percent 3 2 2" xfId="5823" xr:uid="{00000000-0005-0000-0000-0000DB160000}"/>
    <cellStyle name="Percent 3 2 2 2" xfId="5824" xr:uid="{00000000-0005-0000-0000-0000DC160000}"/>
    <cellStyle name="Percent 3 2 2 2 2" xfId="5825" xr:uid="{00000000-0005-0000-0000-0000DD160000}"/>
    <cellStyle name="Percent 3 2 2 2 2 2" xfId="5826" xr:uid="{00000000-0005-0000-0000-0000DE160000}"/>
    <cellStyle name="Percent 3 2 2 2 3" xfId="5827" xr:uid="{00000000-0005-0000-0000-0000DF160000}"/>
    <cellStyle name="Percent 3 2 2 3" xfId="5828" xr:uid="{00000000-0005-0000-0000-0000E0160000}"/>
    <cellStyle name="Percent 3 2 2 3 2" xfId="5829" xr:uid="{00000000-0005-0000-0000-0000E1160000}"/>
    <cellStyle name="Percent 3 2 3" xfId="5830" xr:uid="{00000000-0005-0000-0000-0000E2160000}"/>
    <cellStyle name="Percent 3 2 4" xfId="5831" xr:uid="{00000000-0005-0000-0000-0000E3160000}"/>
    <cellStyle name="Percent 3 2 4 2" xfId="5832" xr:uid="{00000000-0005-0000-0000-0000E4160000}"/>
    <cellStyle name="Percent 3 2 5" xfId="5833" xr:uid="{00000000-0005-0000-0000-0000E5160000}"/>
    <cellStyle name="Percent 3 3" xfId="5834" xr:uid="{00000000-0005-0000-0000-0000E6160000}"/>
    <cellStyle name="Percent 3 4" xfId="5835" xr:uid="{00000000-0005-0000-0000-0000E7160000}"/>
    <cellStyle name="Percent 3 5" xfId="5836" xr:uid="{00000000-0005-0000-0000-0000E8160000}"/>
    <cellStyle name="Percent 3 6" xfId="5837" xr:uid="{00000000-0005-0000-0000-0000E9160000}"/>
    <cellStyle name="Percent 3 6 2" xfId="5838" xr:uid="{00000000-0005-0000-0000-0000EA160000}"/>
    <cellStyle name="Percent 3 6 2 2" xfId="5839" xr:uid="{00000000-0005-0000-0000-0000EB160000}"/>
    <cellStyle name="Percent 3 6 2 2 2" xfId="5840" xr:uid="{00000000-0005-0000-0000-0000EC160000}"/>
    <cellStyle name="Percent 3 6 2 2 3" xfId="5841" xr:uid="{00000000-0005-0000-0000-0000ED160000}"/>
    <cellStyle name="Percent 3 6 2 2 3 2" xfId="5842" xr:uid="{00000000-0005-0000-0000-0000EE160000}"/>
    <cellStyle name="Percent 3 6 2 2 4" xfId="5843" xr:uid="{00000000-0005-0000-0000-0000EF160000}"/>
    <cellStyle name="Percent 3 6 2 3" xfId="5844" xr:uid="{00000000-0005-0000-0000-0000F0160000}"/>
    <cellStyle name="Percent 3 6 3" xfId="5845" xr:uid="{00000000-0005-0000-0000-0000F1160000}"/>
    <cellStyle name="Percent 3 6 3 2" xfId="5846" xr:uid="{00000000-0005-0000-0000-0000F2160000}"/>
    <cellStyle name="Percent 3 6 3 2 2" xfId="5847" xr:uid="{00000000-0005-0000-0000-0000F3160000}"/>
    <cellStyle name="Percent 3 6 3 2 2 2" xfId="5848" xr:uid="{00000000-0005-0000-0000-0000F4160000}"/>
    <cellStyle name="Percent 3 6 3 2 2 2 2" xfId="5849" xr:uid="{00000000-0005-0000-0000-0000F5160000}"/>
    <cellStyle name="Percent 3 6 3 2 2 2 2 2" xfId="5850" xr:uid="{00000000-0005-0000-0000-0000F6160000}"/>
    <cellStyle name="Percent 3 6 3 2 2 3" xfId="5851" xr:uid="{00000000-0005-0000-0000-0000F7160000}"/>
    <cellStyle name="Percent 3 6 3 2 3" xfId="5852" xr:uid="{00000000-0005-0000-0000-0000F8160000}"/>
    <cellStyle name="Percent 3 6 3 2 3 2" xfId="5853" xr:uid="{00000000-0005-0000-0000-0000F9160000}"/>
    <cellStyle name="Percent 3 6 3 3" xfId="5854" xr:uid="{00000000-0005-0000-0000-0000FA160000}"/>
    <cellStyle name="Percent 3 6 3 3 2" xfId="5855" xr:uid="{00000000-0005-0000-0000-0000FB160000}"/>
    <cellStyle name="Percent 3 6 3 3 2 2" xfId="5856" xr:uid="{00000000-0005-0000-0000-0000FC160000}"/>
    <cellStyle name="Percent 3 6 3 4" xfId="5857" xr:uid="{00000000-0005-0000-0000-0000FD160000}"/>
    <cellStyle name="Percent 3 6 4" xfId="5858" xr:uid="{00000000-0005-0000-0000-0000FE160000}"/>
    <cellStyle name="Percent 3 6 4 2" xfId="5859" xr:uid="{00000000-0005-0000-0000-0000FF160000}"/>
    <cellStyle name="Percent 3 6 4 2 2" xfId="5860" xr:uid="{00000000-0005-0000-0000-000000170000}"/>
    <cellStyle name="Percent 3 6 4 3" xfId="5861" xr:uid="{00000000-0005-0000-0000-000001170000}"/>
    <cellStyle name="Percent 3 6 5" xfId="5862" xr:uid="{00000000-0005-0000-0000-000002170000}"/>
    <cellStyle name="Percent 3 6 5 2" xfId="5863" xr:uid="{00000000-0005-0000-0000-000003170000}"/>
    <cellStyle name="Percent 3 6 5 2 2" xfId="5864" xr:uid="{00000000-0005-0000-0000-000004170000}"/>
    <cellStyle name="Percent 3 6 5 3" xfId="5865" xr:uid="{00000000-0005-0000-0000-000005170000}"/>
    <cellStyle name="Percent 3 6 6" xfId="5866" xr:uid="{00000000-0005-0000-0000-000006170000}"/>
    <cellStyle name="Percent 3 6 6 2" xfId="5867" xr:uid="{00000000-0005-0000-0000-000007170000}"/>
    <cellStyle name="Percent 3 6 6 2 2" xfId="5868" xr:uid="{00000000-0005-0000-0000-000008170000}"/>
    <cellStyle name="Percent 3 6 6 3" xfId="5869" xr:uid="{00000000-0005-0000-0000-000009170000}"/>
    <cellStyle name="Percent 3 6 7" xfId="5870" xr:uid="{00000000-0005-0000-0000-00000A170000}"/>
    <cellStyle name="Percent 3 6 7 2" xfId="5871" xr:uid="{00000000-0005-0000-0000-00000B170000}"/>
    <cellStyle name="Percent 3 6 8" xfId="5872" xr:uid="{00000000-0005-0000-0000-00000C170000}"/>
    <cellStyle name="Percent 3 7" xfId="5873" xr:uid="{00000000-0005-0000-0000-00000D170000}"/>
    <cellStyle name="Percent 3 7 2" xfId="5874" xr:uid="{00000000-0005-0000-0000-00000E170000}"/>
    <cellStyle name="Percent 3 7 3" xfId="5875" xr:uid="{00000000-0005-0000-0000-00000F170000}"/>
    <cellStyle name="Percent 3 7 3 2" xfId="5876" xr:uid="{00000000-0005-0000-0000-000010170000}"/>
    <cellStyle name="Percent 3 7 4" xfId="5877" xr:uid="{00000000-0005-0000-0000-000011170000}"/>
    <cellStyle name="Percent 3 8" xfId="5878" xr:uid="{00000000-0005-0000-0000-000012170000}"/>
    <cellStyle name="Percent 3 9" xfId="5879" xr:uid="{00000000-0005-0000-0000-000013170000}"/>
    <cellStyle name="Percent 4" xfId="34" xr:uid="{00000000-0005-0000-0000-000014170000}"/>
    <cellStyle name="Percent 4 10" xfId="5880" xr:uid="{00000000-0005-0000-0000-000015170000}"/>
    <cellStyle name="Percent 4 11" xfId="5881" xr:uid="{00000000-0005-0000-0000-000016170000}"/>
    <cellStyle name="Percent 4 12" xfId="5882" xr:uid="{00000000-0005-0000-0000-000017170000}"/>
    <cellStyle name="Percent 4 13" xfId="19804" xr:uid="{00000000-0005-0000-0000-000018170000}"/>
    <cellStyle name="Percent 4 13 2" xfId="19806" xr:uid="{00000000-0005-0000-0000-000019170000}"/>
    <cellStyle name="Percent 4 14" xfId="19827" xr:uid="{590CE273-3473-4864-9E86-3A259D40BBF5}"/>
    <cellStyle name="Percent 4 2" xfId="5883" xr:uid="{00000000-0005-0000-0000-00001A170000}"/>
    <cellStyle name="Percent 4 2 10" xfId="5884" xr:uid="{00000000-0005-0000-0000-00001B170000}"/>
    <cellStyle name="Percent 4 2 2" xfId="5885" xr:uid="{00000000-0005-0000-0000-00001C170000}"/>
    <cellStyle name="Percent 4 2 2 2" xfId="5886" xr:uid="{00000000-0005-0000-0000-00001D170000}"/>
    <cellStyle name="Percent 4 2 2 2 2" xfId="5887" xr:uid="{00000000-0005-0000-0000-00001E170000}"/>
    <cellStyle name="Percent 4 2 2 2 2 2" xfId="5888" xr:uid="{00000000-0005-0000-0000-00001F170000}"/>
    <cellStyle name="Percent 4 2 2 2 2 2 2" xfId="5889" xr:uid="{00000000-0005-0000-0000-000020170000}"/>
    <cellStyle name="Percent 4 2 2 2 2 2 2 2" xfId="5890" xr:uid="{00000000-0005-0000-0000-000021170000}"/>
    <cellStyle name="Percent 4 2 2 2 2 2 2 2 2" xfId="5891" xr:uid="{00000000-0005-0000-0000-000022170000}"/>
    <cellStyle name="Percent 4 2 2 2 2 2 2 2 2 2" xfId="5892" xr:uid="{00000000-0005-0000-0000-000023170000}"/>
    <cellStyle name="Percent 4 2 2 2 2 2 2 3" xfId="5893" xr:uid="{00000000-0005-0000-0000-000024170000}"/>
    <cellStyle name="Percent 4 2 2 2 2 2 3" xfId="5894" xr:uid="{00000000-0005-0000-0000-000025170000}"/>
    <cellStyle name="Percent 4 2 2 2 2 2 3 2" xfId="5895" xr:uid="{00000000-0005-0000-0000-000026170000}"/>
    <cellStyle name="Percent 4 2 2 2 2 3" xfId="5896" xr:uid="{00000000-0005-0000-0000-000027170000}"/>
    <cellStyle name="Percent 4 2 2 2 2 3 2" xfId="5897" xr:uid="{00000000-0005-0000-0000-000028170000}"/>
    <cellStyle name="Percent 4 2 2 2 2 3 2 2" xfId="5898" xr:uid="{00000000-0005-0000-0000-000029170000}"/>
    <cellStyle name="Percent 4 2 2 2 2 4" xfId="5899" xr:uid="{00000000-0005-0000-0000-00002A170000}"/>
    <cellStyle name="Percent 4 2 2 2 3" xfId="5900" xr:uid="{00000000-0005-0000-0000-00002B170000}"/>
    <cellStyle name="Percent 4 2 2 2 3 2" xfId="5901" xr:uid="{00000000-0005-0000-0000-00002C170000}"/>
    <cellStyle name="Percent 4 2 2 2 3 2 2" xfId="5902" xr:uid="{00000000-0005-0000-0000-00002D170000}"/>
    <cellStyle name="Percent 4 2 2 2 3 3" xfId="5903" xr:uid="{00000000-0005-0000-0000-00002E170000}"/>
    <cellStyle name="Percent 4 2 2 2 4" xfId="5904" xr:uid="{00000000-0005-0000-0000-00002F170000}"/>
    <cellStyle name="Percent 4 2 2 2 4 2" xfId="5905" xr:uid="{00000000-0005-0000-0000-000030170000}"/>
    <cellStyle name="Percent 4 2 2 2 4 2 2" xfId="5906" xr:uid="{00000000-0005-0000-0000-000031170000}"/>
    <cellStyle name="Percent 4 2 2 2 4 3" xfId="5907" xr:uid="{00000000-0005-0000-0000-000032170000}"/>
    <cellStyle name="Percent 4 2 2 2 5" xfId="5908" xr:uid="{00000000-0005-0000-0000-000033170000}"/>
    <cellStyle name="Percent 4 2 2 2 5 2" xfId="5909" xr:uid="{00000000-0005-0000-0000-000034170000}"/>
    <cellStyle name="Percent 4 2 2 2 5 2 2" xfId="5910" xr:uid="{00000000-0005-0000-0000-000035170000}"/>
    <cellStyle name="Percent 4 2 2 2 5 3" xfId="5911" xr:uid="{00000000-0005-0000-0000-000036170000}"/>
    <cellStyle name="Percent 4 2 2 2 6" xfId="5912" xr:uid="{00000000-0005-0000-0000-000037170000}"/>
    <cellStyle name="Percent 4 2 2 2 6 2" xfId="5913" xr:uid="{00000000-0005-0000-0000-000038170000}"/>
    <cellStyle name="Percent 4 2 2 2 6 2 2" xfId="5914" xr:uid="{00000000-0005-0000-0000-000039170000}"/>
    <cellStyle name="Percent 4 2 2 2 6 3" xfId="5915" xr:uid="{00000000-0005-0000-0000-00003A170000}"/>
    <cellStyle name="Percent 4 2 2 2 7" xfId="5916" xr:uid="{00000000-0005-0000-0000-00003B170000}"/>
    <cellStyle name="Percent 4 2 2 2 7 2" xfId="5917" xr:uid="{00000000-0005-0000-0000-00003C170000}"/>
    <cellStyle name="Percent 4 2 2 2 8" xfId="5918" xr:uid="{00000000-0005-0000-0000-00003D170000}"/>
    <cellStyle name="Percent 4 2 2 3" xfId="5919" xr:uid="{00000000-0005-0000-0000-00003E170000}"/>
    <cellStyle name="Percent 4 2 2 3 2" xfId="5920" xr:uid="{00000000-0005-0000-0000-00003F170000}"/>
    <cellStyle name="Percent 4 2 2 3 3" xfId="5921" xr:uid="{00000000-0005-0000-0000-000040170000}"/>
    <cellStyle name="Percent 4 2 2 3 3 2" xfId="5922" xr:uid="{00000000-0005-0000-0000-000041170000}"/>
    <cellStyle name="Percent 4 2 2 3 4" xfId="5923" xr:uid="{00000000-0005-0000-0000-000042170000}"/>
    <cellStyle name="Percent 4 2 3" xfId="5924" xr:uid="{00000000-0005-0000-0000-000043170000}"/>
    <cellStyle name="Percent 4 2 3 2" xfId="5925" xr:uid="{00000000-0005-0000-0000-000044170000}"/>
    <cellStyle name="Percent 4 2 3 2 2" xfId="5926" xr:uid="{00000000-0005-0000-0000-000045170000}"/>
    <cellStyle name="Percent 4 2 3 2 2 2" xfId="5927" xr:uid="{00000000-0005-0000-0000-000046170000}"/>
    <cellStyle name="Percent 4 2 3 2 3" xfId="5928" xr:uid="{00000000-0005-0000-0000-000047170000}"/>
    <cellStyle name="Percent 4 2 3 3" xfId="5929" xr:uid="{00000000-0005-0000-0000-000048170000}"/>
    <cellStyle name="Percent 4 2 3 3 2" xfId="5930" xr:uid="{00000000-0005-0000-0000-000049170000}"/>
    <cellStyle name="Percent 4 2 3 3 2 2" xfId="5931" xr:uid="{00000000-0005-0000-0000-00004A170000}"/>
    <cellStyle name="Percent 4 2 3 3 3" xfId="5932" xr:uid="{00000000-0005-0000-0000-00004B170000}"/>
    <cellStyle name="Percent 4 2 3 4" xfId="5933" xr:uid="{00000000-0005-0000-0000-00004C170000}"/>
    <cellStyle name="Percent 4 2 3 4 2" xfId="5934" xr:uid="{00000000-0005-0000-0000-00004D170000}"/>
    <cellStyle name="Percent 4 2 3 4 2 2" xfId="5935" xr:uid="{00000000-0005-0000-0000-00004E170000}"/>
    <cellStyle name="Percent 4 2 3 4 3" xfId="5936" xr:uid="{00000000-0005-0000-0000-00004F170000}"/>
    <cellStyle name="Percent 4 2 3 5" xfId="5937" xr:uid="{00000000-0005-0000-0000-000050170000}"/>
    <cellStyle name="Percent 4 2 3 5 2" xfId="5938" xr:uid="{00000000-0005-0000-0000-000051170000}"/>
    <cellStyle name="Percent 4 2 3 5 2 2" xfId="5939" xr:uid="{00000000-0005-0000-0000-000052170000}"/>
    <cellStyle name="Percent 4 2 3 5 3" xfId="5940" xr:uid="{00000000-0005-0000-0000-000053170000}"/>
    <cellStyle name="Percent 4 2 3 6" xfId="5941" xr:uid="{00000000-0005-0000-0000-000054170000}"/>
    <cellStyle name="Percent 4 2 3 6 2" xfId="5942" xr:uid="{00000000-0005-0000-0000-000055170000}"/>
    <cellStyle name="Percent 4 2 3 6 2 2" xfId="5943" xr:uid="{00000000-0005-0000-0000-000056170000}"/>
    <cellStyle name="Percent 4 2 3 6 3" xfId="5944" xr:uid="{00000000-0005-0000-0000-000057170000}"/>
    <cellStyle name="Percent 4 2 3 7" xfId="5945" xr:uid="{00000000-0005-0000-0000-000058170000}"/>
    <cellStyle name="Percent 4 2 3 7 2" xfId="5946" xr:uid="{00000000-0005-0000-0000-000059170000}"/>
    <cellStyle name="Percent 4 2 3 8" xfId="5947" xr:uid="{00000000-0005-0000-0000-00005A170000}"/>
    <cellStyle name="Percent 4 2 4" xfId="5948" xr:uid="{00000000-0005-0000-0000-00005B170000}"/>
    <cellStyle name="Percent 4 2 4 2" xfId="5949" xr:uid="{00000000-0005-0000-0000-00005C170000}"/>
    <cellStyle name="Percent 4 2 4 2 2" xfId="5950" xr:uid="{00000000-0005-0000-0000-00005D170000}"/>
    <cellStyle name="Percent 4 2 4 2 2 2" xfId="5951" xr:uid="{00000000-0005-0000-0000-00005E170000}"/>
    <cellStyle name="Percent 4 2 4 2 2 2 2" xfId="5952" xr:uid="{00000000-0005-0000-0000-00005F170000}"/>
    <cellStyle name="Percent 4 2 4 2 2 2 2 2" xfId="5953" xr:uid="{00000000-0005-0000-0000-000060170000}"/>
    <cellStyle name="Percent 4 2 4 2 2 3" xfId="5954" xr:uid="{00000000-0005-0000-0000-000061170000}"/>
    <cellStyle name="Percent 4 2 4 2 3" xfId="5955" xr:uid="{00000000-0005-0000-0000-000062170000}"/>
    <cellStyle name="Percent 4 2 4 2 3 2" xfId="5956" xr:uid="{00000000-0005-0000-0000-000063170000}"/>
    <cellStyle name="Percent 4 2 4 3" xfId="5957" xr:uid="{00000000-0005-0000-0000-000064170000}"/>
    <cellStyle name="Percent 4 2 4 3 2" xfId="5958" xr:uid="{00000000-0005-0000-0000-000065170000}"/>
    <cellStyle name="Percent 4 2 4 3 2 2" xfId="5959" xr:uid="{00000000-0005-0000-0000-000066170000}"/>
    <cellStyle name="Percent 4 2 4 4" xfId="5960" xr:uid="{00000000-0005-0000-0000-000067170000}"/>
    <cellStyle name="Percent 4 2 5" xfId="5961" xr:uid="{00000000-0005-0000-0000-000068170000}"/>
    <cellStyle name="Percent 4 2 5 2" xfId="5962" xr:uid="{00000000-0005-0000-0000-000069170000}"/>
    <cellStyle name="Percent 4 2 5 2 2" xfId="5963" xr:uid="{00000000-0005-0000-0000-00006A170000}"/>
    <cellStyle name="Percent 4 2 5 3" xfId="5964" xr:uid="{00000000-0005-0000-0000-00006B170000}"/>
    <cellStyle name="Percent 4 2 6" xfId="5965" xr:uid="{00000000-0005-0000-0000-00006C170000}"/>
    <cellStyle name="Percent 4 2 6 2" xfId="5966" xr:uid="{00000000-0005-0000-0000-00006D170000}"/>
    <cellStyle name="Percent 4 2 6 2 2" xfId="5967" xr:uid="{00000000-0005-0000-0000-00006E170000}"/>
    <cellStyle name="Percent 4 2 6 3" xfId="5968" xr:uid="{00000000-0005-0000-0000-00006F170000}"/>
    <cellStyle name="Percent 4 2 7" xfId="5969" xr:uid="{00000000-0005-0000-0000-000070170000}"/>
    <cellStyle name="Percent 4 2 7 2" xfId="5970" xr:uid="{00000000-0005-0000-0000-000071170000}"/>
    <cellStyle name="Percent 4 2 7 2 2" xfId="5971" xr:uid="{00000000-0005-0000-0000-000072170000}"/>
    <cellStyle name="Percent 4 2 7 3" xfId="5972" xr:uid="{00000000-0005-0000-0000-000073170000}"/>
    <cellStyle name="Percent 4 2 8" xfId="5973" xr:uid="{00000000-0005-0000-0000-000074170000}"/>
    <cellStyle name="Percent 4 2 8 2" xfId="5974" xr:uid="{00000000-0005-0000-0000-000075170000}"/>
    <cellStyle name="Percent 4 2 8 2 2" xfId="5975" xr:uid="{00000000-0005-0000-0000-000076170000}"/>
    <cellStyle name="Percent 4 2 8 3" xfId="5976" xr:uid="{00000000-0005-0000-0000-000077170000}"/>
    <cellStyle name="Percent 4 2 9" xfId="5977" xr:uid="{00000000-0005-0000-0000-000078170000}"/>
    <cellStyle name="Percent 4 2 9 2" xfId="5978" xr:uid="{00000000-0005-0000-0000-000079170000}"/>
    <cellStyle name="Percent 4 3" xfId="5979" xr:uid="{00000000-0005-0000-0000-00007A170000}"/>
    <cellStyle name="Percent 4 3 2" xfId="5980" xr:uid="{00000000-0005-0000-0000-00007B170000}"/>
    <cellStyle name="Percent 4 3 2 2" xfId="5981" xr:uid="{00000000-0005-0000-0000-00007C170000}"/>
    <cellStyle name="Percent 4 3 2 2 2" xfId="5982" xr:uid="{00000000-0005-0000-0000-00007D170000}"/>
    <cellStyle name="Percent 4 3 2 2 2 2" xfId="5983" xr:uid="{00000000-0005-0000-0000-00007E170000}"/>
    <cellStyle name="Percent 4 3 2 2 3" xfId="5984" xr:uid="{00000000-0005-0000-0000-00007F170000}"/>
    <cellStyle name="Percent 4 3 2 3" xfId="5985" xr:uid="{00000000-0005-0000-0000-000080170000}"/>
    <cellStyle name="Percent 4 3 2 3 2" xfId="5986" xr:uid="{00000000-0005-0000-0000-000081170000}"/>
    <cellStyle name="Percent 4 3 2 3 2 2" xfId="5987" xr:uid="{00000000-0005-0000-0000-000082170000}"/>
    <cellStyle name="Percent 4 3 2 3 3" xfId="5988" xr:uid="{00000000-0005-0000-0000-000083170000}"/>
    <cellStyle name="Percent 4 3 2 4" xfId="5989" xr:uid="{00000000-0005-0000-0000-000084170000}"/>
    <cellStyle name="Percent 4 3 2 4 2" xfId="5990" xr:uid="{00000000-0005-0000-0000-000085170000}"/>
    <cellStyle name="Percent 4 3 2 4 2 2" xfId="5991" xr:uid="{00000000-0005-0000-0000-000086170000}"/>
    <cellStyle name="Percent 4 3 2 4 3" xfId="5992" xr:uid="{00000000-0005-0000-0000-000087170000}"/>
    <cellStyle name="Percent 4 3 2 5" xfId="5993" xr:uid="{00000000-0005-0000-0000-000088170000}"/>
    <cellStyle name="Percent 4 3 2 5 2" xfId="5994" xr:uid="{00000000-0005-0000-0000-000089170000}"/>
    <cellStyle name="Percent 4 3 2 5 2 2" xfId="5995" xr:uid="{00000000-0005-0000-0000-00008A170000}"/>
    <cellStyle name="Percent 4 3 2 5 3" xfId="5996" xr:uid="{00000000-0005-0000-0000-00008B170000}"/>
    <cellStyle name="Percent 4 3 2 6" xfId="5997" xr:uid="{00000000-0005-0000-0000-00008C170000}"/>
    <cellStyle name="Percent 4 3 2 6 2" xfId="5998" xr:uid="{00000000-0005-0000-0000-00008D170000}"/>
    <cellStyle name="Percent 4 3 2 7" xfId="5999" xr:uid="{00000000-0005-0000-0000-00008E170000}"/>
    <cellStyle name="Percent 4 3 3" xfId="6000" xr:uid="{00000000-0005-0000-0000-00008F170000}"/>
    <cellStyle name="Percent 4 3 3 2" xfId="6001" xr:uid="{00000000-0005-0000-0000-000090170000}"/>
    <cellStyle name="Percent 4 3 3 2 2" xfId="6002" xr:uid="{00000000-0005-0000-0000-000091170000}"/>
    <cellStyle name="Percent 4 3 3 3" xfId="6003" xr:uid="{00000000-0005-0000-0000-000092170000}"/>
    <cellStyle name="Percent 4 3 4" xfId="6004" xr:uid="{00000000-0005-0000-0000-000093170000}"/>
    <cellStyle name="Percent 4 3 4 2" xfId="6005" xr:uid="{00000000-0005-0000-0000-000094170000}"/>
    <cellStyle name="Percent 4 3 4 2 2" xfId="6006" xr:uid="{00000000-0005-0000-0000-000095170000}"/>
    <cellStyle name="Percent 4 3 4 3" xfId="6007" xr:uid="{00000000-0005-0000-0000-000096170000}"/>
    <cellStyle name="Percent 4 3 5" xfId="6008" xr:uid="{00000000-0005-0000-0000-000097170000}"/>
    <cellStyle name="Percent 4 3 5 2" xfId="6009" xr:uid="{00000000-0005-0000-0000-000098170000}"/>
    <cellStyle name="Percent 4 3 5 2 2" xfId="6010" xr:uid="{00000000-0005-0000-0000-000099170000}"/>
    <cellStyle name="Percent 4 3 5 3" xfId="6011" xr:uid="{00000000-0005-0000-0000-00009A170000}"/>
    <cellStyle name="Percent 4 3 6" xfId="6012" xr:uid="{00000000-0005-0000-0000-00009B170000}"/>
    <cellStyle name="Percent 4 3 6 2" xfId="6013" xr:uid="{00000000-0005-0000-0000-00009C170000}"/>
    <cellStyle name="Percent 4 3 6 2 2" xfId="6014" xr:uid="{00000000-0005-0000-0000-00009D170000}"/>
    <cellStyle name="Percent 4 3 6 3" xfId="6015" xr:uid="{00000000-0005-0000-0000-00009E170000}"/>
    <cellStyle name="Percent 4 3 7" xfId="6016" xr:uid="{00000000-0005-0000-0000-00009F170000}"/>
    <cellStyle name="Percent 4 3 7 2" xfId="6017" xr:uid="{00000000-0005-0000-0000-0000A0170000}"/>
    <cellStyle name="Percent 4 3 8" xfId="6018" xr:uid="{00000000-0005-0000-0000-0000A1170000}"/>
    <cellStyle name="Percent 4 4" xfId="6019" xr:uid="{00000000-0005-0000-0000-0000A2170000}"/>
    <cellStyle name="Percent 4 4 2" xfId="6020" xr:uid="{00000000-0005-0000-0000-0000A3170000}"/>
    <cellStyle name="Percent 4 4 2 2" xfId="6021" xr:uid="{00000000-0005-0000-0000-0000A4170000}"/>
    <cellStyle name="Percent 4 4 2 2 2" xfId="6022" xr:uid="{00000000-0005-0000-0000-0000A5170000}"/>
    <cellStyle name="Percent 4 4 2 2 3" xfId="6023" xr:uid="{00000000-0005-0000-0000-0000A6170000}"/>
    <cellStyle name="Percent 4 4 2 2 3 2" xfId="6024" xr:uid="{00000000-0005-0000-0000-0000A7170000}"/>
    <cellStyle name="Percent 4 4 2 2 4" xfId="6025" xr:uid="{00000000-0005-0000-0000-0000A8170000}"/>
    <cellStyle name="Percent 4 4 2 3" xfId="6026" xr:uid="{00000000-0005-0000-0000-0000A9170000}"/>
    <cellStyle name="Percent 4 4 3" xfId="6027" xr:uid="{00000000-0005-0000-0000-0000AA170000}"/>
    <cellStyle name="Percent 4 4 3 2" xfId="6028" xr:uid="{00000000-0005-0000-0000-0000AB170000}"/>
    <cellStyle name="Percent 4 4 3 2 2" xfId="6029" xr:uid="{00000000-0005-0000-0000-0000AC170000}"/>
    <cellStyle name="Percent 4 4 3 2 2 2" xfId="6030" xr:uid="{00000000-0005-0000-0000-0000AD170000}"/>
    <cellStyle name="Percent 4 4 3 2 2 2 2" xfId="6031" xr:uid="{00000000-0005-0000-0000-0000AE170000}"/>
    <cellStyle name="Percent 4 4 3 2 2 2 2 2" xfId="6032" xr:uid="{00000000-0005-0000-0000-0000AF170000}"/>
    <cellStyle name="Percent 4 4 3 2 2 3" xfId="6033" xr:uid="{00000000-0005-0000-0000-0000B0170000}"/>
    <cellStyle name="Percent 4 4 3 2 3" xfId="6034" xr:uid="{00000000-0005-0000-0000-0000B1170000}"/>
    <cellStyle name="Percent 4 4 3 2 3 2" xfId="6035" xr:uid="{00000000-0005-0000-0000-0000B2170000}"/>
    <cellStyle name="Percent 4 4 3 3" xfId="6036" xr:uid="{00000000-0005-0000-0000-0000B3170000}"/>
    <cellStyle name="Percent 4 4 3 3 2" xfId="6037" xr:uid="{00000000-0005-0000-0000-0000B4170000}"/>
    <cellStyle name="Percent 4 4 3 3 2 2" xfId="6038" xr:uid="{00000000-0005-0000-0000-0000B5170000}"/>
    <cellStyle name="Percent 4 4 3 4" xfId="6039" xr:uid="{00000000-0005-0000-0000-0000B6170000}"/>
    <cellStyle name="Percent 4 4 4" xfId="6040" xr:uid="{00000000-0005-0000-0000-0000B7170000}"/>
    <cellStyle name="Percent 4 4 4 2" xfId="6041" xr:uid="{00000000-0005-0000-0000-0000B8170000}"/>
    <cellStyle name="Percent 4 4 4 2 2" xfId="6042" xr:uid="{00000000-0005-0000-0000-0000B9170000}"/>
    <cellStyle name="Percent 4 4 4 3" xfId="6043" xr:uid="{00000000-0005-0000-0000-0000BA170000}"/>
    <cellStyle name="Percent 4 4 5" xfId="6044" xr:uid="{00000000-0005-0000-0000-0000BB170000}"/>
    <cellStyle name="Percent 4 4 5 2" xfId="6045" xr:uid="{00000000-0005-0000-0000-0000BC170000}"/>
    <cellStyle name="Percent 4 4 5 2 2" xfId="6046" xr:uid="{00000000-0005-0000-0000-0000BD170000}"/>
    <cellStyle name="Percent 4 4 5 3" xfId="6047" xr:uid="{00000000-0005-0000-0000-0000BE170000}"/>
    <cellStyle name="Percent 4 4 6" xfId="6048" xr:uid="{00000000-0005-0000-0000-0000BF170000}"/>
    <cellStyle name="Percent 4 4 6 2" xfId="6049" xr:uid="{00000000-0005-0000-0000-0000C0170000}"/>
    <cellStyle name="Percent 4 4 6 2 2" xfId="6050" xr:uid="{00000000-0005-0000-0000-0000C1170000}"/>
    <cellStyle name="Percent 4 4 6 3" xfId="6051" xr:uid="{00000000-0005-0000-0000-0000C2170000}"/>
    <cellStyle name="Percent 4 4 7" xfId="6052" xr:uid="{00000000-0005-0000-0000-0000C3170000}"/>
    <cellStyle name="Percent 4 4 7 2" xfId="6053" xr:uid="{00000000-0005-0000-0000-0000C4170000}"/>
    <cellStyle name="Percent 4 4 8" xfId="6054" xr:uid="{00000000-0005-0000-0000-0000C5170000}"/>
    <cellStyle name="Percent 4 5" xfId="6055" xr:uid="{00000000-0005-0000-0000-0000C6170000}"/>
    <cellStyle name="Percent 4 5 2" xfId="6056" xr:uid="{00000000-0005-0000-0000-0000C7170000}"/>
    <cellStyle name="Percent 4 5 3" xfId="6057" xr:uid="{00000000-0005-0000-0000-0000C8170000}"/>
    <cellStyle name="Percent 4 5 3 2" xfId="6058" xr:uid="{00000000-0005-0000-0000-0000C9170000}"/>
    <cellStyle name="Percent 4 5 4" xfId="6059" xr:uid="{00000000-0005-0000-0000-0000CA170000}"/>
    <cellStyle name="Percent 4 6" xfId="6060" xr:uid="{00000000-0005-0000-0000-0000CB170000}"/>
    <cellStyle name="Percent 4 7" xfId="6061" xr:uid="{00000000-0005-0000-0000-0000CC170000}"/>
    <cellStyle name="Percent 4 8" xfId="6062" xr:uid="{00000000-0005-0000-0000-0000CD170000}"/>
    <cellStyle name="Percent 4 9" xfId="6063" xr:uid="{00000000-0005-0000-0000-0000CE170000}"/>
    <cellStyle name="Percent 5" xfId="6064" xr:uid="{00000000-0005-0000-0000-0000CF170000}"/>
    <cellStyle name="Percent 5 2" xfId="6065" xr:uid="{00000000-0005-0000-0000-0000D0170000}"/>
    <cellStyle name="Percent 5 2 2" xfId="6066" xr:uid="{00000000-0005-0000-0000-0000D1170000}"/>
    <cellStyle name="Percent 5 2 2 2" xfId="6067" xr:uid="{00000000-0005-0000-0000-0000D2170000}"/>
    <cellStyle name="Percent 5 2 2 2 2" xfId="6068" xr:uid="{00000000-0005-0000-0000-0000D3170000}"/>
    <cellStyle name="Percent 5 2 2 3" xfId="6069" xr:uid="{00000000-0005-0000-0000-0000D4170000}"/>
    <cellStyle name="Percent 5 2 3" xfId="6070" xr:uid="{00000000-0005-0000-0000-0000D5170000}"/>
    <cellStyle name="Percent 5 2 3 2" xfId="6071" xr:uid="{00000000-0005-0000-0000-0000D6170000}"/>
    <cellStyle name="Percent 5 2 3 2 2" xfId="6072" xr:uid="{00000000-0005-0000-0000-0000D7170000}"/>
    <cellStyle name="Percent 5 2 3 3" xfId="6073" xr:uid="{00000000-0005-0000-0000-0000D8170000}"/>
    <cellStyle name="Percent 5 2 4" xfId="6074" xr:uid="{00000000-0005-0000-0000-0000D9170000}"/>
    <cellStyle name="Percent 5 2 4 2" xfId="6075" xr:uid="{00000000-0005-0000-0000-0000DA170000}"/>
    <cellStyle name="Percent 5 2 4 2 2" xfId="6076" xr:uid="{00000000-0005-0000-0000-0000DB170000}"/>
    <cellStyle name="Percent 5 2 4 3" xfId="6077" xr:uid="{00000000-0005-0000-0000-0000DC170000}"/>
    <cellStyle name="Percent 5 2 5" xfId="6078" xr:uid="{00000000-0005-0000-0000-0000DD170000}"/>
    <cellStyle name="Percent 5 2 5 2" xfId="6079" xr:uid="{00000000-0005-0000-0000-0000DE170000}"/>
    <cellStyle name="Percent 5 2 5 2 2" xfId="6080" xr:uid="{00000000-0005-0000-0000-0000DF170000}"/>
    <cellStyle name="Percent 5 2 5 3" xfId="6081" xr:uid="{00000000-0005-0000-0000-0000E0170000}"/>
    <cellStyle name="Percent 5 2 6" xfId="6082" xr:uid="{00000000-0005-0000-0000-0000E1170000}"/>
    <cellStyle name="Percent 5 2 6 2" xfId="6083" xr:uid="{00000000-0005-0000-0000-0000E2170000}"/>
    <cellStyle name="Percent 5 2 7" xfId="6084" xr:uid="{00000000-0005-0000-0000-0000E3170000}"/>
    <cellStyle name="Percent 5 3" xfId="6085" xr:uid="{00000000-0005-0000-0000-0000E4170000}"/>
    <cellStyle name="Percent 5 3 2" xfId="6086" xr:uid="{00000000-0005-0000-0000-0000E5170000}"/>
    <cellStyle name="Percent 5 3 2 2" xfId="6087" xr:uid="{00000000-0005-0000-0000-0000E6170000}"/>
    <cellStyle name="Percent 5 3 3" xfId="6088" xr:uid="{00000000-0005-0000-0000-0000E7170000}"/>
    <cellStyle name="Percent 6" xfId="6089" xr:uid="{00000000-0005-0000-0000-0000E8170000}"/>
    <cellStyle name="Percent 7" xfId="6090" xr:uid="{00000000-0005-0000-0000-0000E9170000}"/>
    <cellStyle name="Percent 8" xfId="6091" xr:uid="{00000000-0005-0000-0000-0000EA170000}"/>
    <cellStyle name="Percent 9" xfId="6092" xr:uid="{00000000-0005-0000-0000-0000EB170000}"/>
    <cellStyle name="Percent1" xfId="6093" xr:uid="{00000000-0005-0000-0000-0000EC170000}"/>
    <cellStyle name="percnt" xfId="6094" xr:uid="{00000000-0005-0000-0000-0000ED170000}"/>
    <cellStyle name="PrePop Currency (0)" xfId="6095" xr:uid="{00000000-0005-0000-0000-0000EE170000}"/>
    <cellStyle name="PrePop Currency (0) 2" xfId="6096" xr:uid="{00000000-0005-0000-0000-0000EF170000}"/>
    <cellStyle name="PrePop Currency (2)" xfId="6097" xr:uid="{00000000-0005-0000-0000-0000F0170000}"/>
    <cellStyle name="PrePop Units (0)" xfId="6098" xr:uid="{00000000-0005-0000-0000-0000F1170000}"/>
    <cellStyle name="PrePop Units (1)" xfId="6099" xr:uid="{00000000-0005-0000-0000-0000F2170000}"/>
    <cellStyle name="PrePop Units (2)" xfId="6100" xr:uid="{00000000-0005-0000-0000-0000F3170000}"/>
    <cellStyle name="Presentation" xfId="6101" xr:uid="{00000000-0005-0000-0000-0000F4170000}"/>
    <cellStyle name="Price" xfId="6102" xr:uid="{00000000-0005-0000-0000-0000F5170000}"/>
    <cellStyle name="Product Title" xfId="6103" xr:uid="{00000000-0005-0000-0000-0000F6170000}"/>
    <cellStyle name="PSChar" xfId="6104" xr:uid="{00000000-0005-0000-0000-0000F7170000}"/>
    <cellStyle name="PSDate" xfId="6105" xr:uid="{00000000-0005-0000-0000-0000F8170000}"/>
    <cellStyle name="PSDec" xfId="6106" xr:uid="{00000000-0005-0000-0000-0000F9170000}"/>
    <cellStyle name="PSHeading" xfId="6107" xr:uid="{00000000-0005-0000-0000-0000FA170000}"/>
    <cellStyle name="PSInt" xfId="6108" xr:uid="{00000000-0005-0000-0000-0000FB170000}"/>
    <cellStyle name="PSSpacer" xfId="6109" xr:uid="{00000000-0005-0000-0000-0000FC170000}"/>
    <cellStyle name="purple" xfId="6110" xr:uid="{00000000-0005-0000-0000-0000FD170000}"/>
    <cellStyle name="RateCell" xfId="6111" xr:uid="{00000000-0005-0000-0000-0000FE170000}"/>
    <cellStyle name="RateHdr" xfId="6112" xr:uid="{00000000-0005-0000-0000-0000FF170000}"/>
    <cellStyle name="Recommendation" xfId="6113" xr:uid="{00000000-0005-0000-0000-000000180000}"/>
    <cellStyle name="red" xfId="6114" xr:uid="{00000000-0005-0000-0000-000001180000}"/>
    <cellStyle name="Reg1" xfId="6115" xr:uid="{00000000-0005-0000-0000-000002180000}"/>
    <cellStyle name="Reg2" xfId="6116" xr:uid="{00000000-0005-0000-0000-000003180000}"/>
    <cellStyle name="Reg3" xfId="6117" xr:uid="{00000000-0005-0000-0000-000004180000}"/>
    <cellStyle name="Reg4" xfId="6118" xr:uid="{00000000-0005-0000-0000-000005180000}"/>
    <cellStyle name="Reg5" xfId="6119" xr:uid="{00000000-0005-0000-0000-000006180000}"/>
    <cellStyle name="Reg6" xfId="6120" xr:uid="{00000000-0005-0000-0000-000007180000}"/>
    <cellStyle name="Reg7" xfId="6121" xr:uid="{00000000-0005-0000-0000-000008180000}"/>
    <cellStyle name="Reg8" xfId="6122" xr:uid="{00000000-0005-0000-0000-000009180000}"/>
    <cellStyle name="Reg9" xfId="6123" xr:uid="{00000000-0005-0000-0000-00000A180000}"/>
    <cellStyle name="Report Title" xfId="6124" xr:uid="{00000000-0005-0000-0000-00000B180000}"/>
    <cellStyle name="Reports" xfId="6125" xr:uid="{00000000-0005-0000-0000-00000C180000}"/>
    <cellStyle name="roger's 1" xfId="6126" xr:uid="{00000000-0005-0000-0000-00000D180000}"/>
    <cellStyle name="Scenario" xfId="6127" xr:uid="{00000000-0005-0000-0000-00000E180000}"/>
    <cellStyle name="SchedGen" xfId="6128" xr:uid="{00000000-0005-0000-0000-00000F180000}"/>
    <cellStyle name="SchedGen 2" xfId="6129" xr:uid="{00000000-0005-0000-0000-000010180000}"/>
    <cellStyle name="SchedValue" xfId="6130" xr:uid="{00000000-0005-0000-0000-000011180000}"/>
    <cellStyle name="SchedValue2" xfId="6131" xr:uid="{00000000-0005-0000-0000-000012180000}"/>
    <cellStyle name="Section Header" xfId="6132" xr:uid="{00000000-0005-0000-0000-000013180000}"/>
    <cellStyle name="Shade" xfId="6133" xr:uid="{00000000-0005-0000-0000-000014180000}"/>
    <cellStyle name="Single Accounting" xfId="6134" xr:uid="{00000000-0005-0000-0000-000015180000}"/>
    <cellStyle name="Source/note" xfId="6135" xr:uid="{00000000-0005-0000-0000-000016180000}"/>
    <cellStyle name="soustotal" xfId="6136" xr:uid="{00000000-0005-0000-0000-000017180000}"/>
    <cellStyle name="soustotal 2" xfId="6137" xr:uid="{00000000-0005-0000-0000-000018180000}"/>
    <cellStyle name="SpecialHeader" xfId="6138" xr:uid="{00000000-0005-0000-0000-000019180000}"/>
    <cellStyle name="SpecialHeader 2" xfId="6139" xr:uid="{00000000-0005-0000-0000-00001A180000}"/>
    <cellStyle name="Standard" xfId="6140" xr:uid="{00000000-0005-0000-0000-00001B180000}"/>
    <cellStyle name="Stock_Symbols" xfId="6141" xr:uid="{00000000-0005-0000-0000-00001C180000}"/>
    <cellStyle name="STYL1 - Style1" xfId="6142" xr:uid="{00000000-0005-0000-0000-00001D180000}"/>
    <cellStyle name="STYL2 - Style2" xfId="6143" xr:uid="{00000000-0005-0000-0000-00001E180000}"/>
    <cellStyle name="STYL3 - Style3" xfId="6144" xr:uid="{00000000-0005-0000-0000-00001F180000}"/>
    <cellStyle name="STYL4 - Style4" xfId="6145" xr:uid="{00000000-0005-0000-0000-000020180000}"/>
    <cellStyle name="STYL4 - Style4 2" xfId="6146" xr:uid="{00000000-0005-0000-0000-000021180000}"/>
    <cellStyle name="STYL5 - Style5" xfId="6147" xr:uid="{00000000-0005-0000-0000-000022180000}"/>
    <cellStyle name="STYL6 - Style6" xfId="6148" xr:uid="{00000000-0005-0000-0000-000023180000}"/>
    <cellStyle name="STYL6 - Style6 2" xfId="6149" xr:uid="{00000000-0005-0000-0000-000024180000}"/>
    <cellStyle name="Style 1" xfId="6150" xr:uid="{00000000-0005-0000-0000-000025180000}"/>
    <cellStyle name="Style 1 2" xfId="6151" xr:uid="{00000000-0005-0000-0000-000026180000}"/>
    <cellStyle name="Style 1 2 2" xfId="6152" xr:uid="{00000000-0005-0000-0000-000027180000}"/>
    <cellStyle name="Style 1 2 2 2" xfId="6153" xr:uid="{00000000-0005-0000-0000-000028180000}"/>
    <cellStyle name="Style 1 2 2 2 2" xfId="6154" xr:uid="{00000000-0005-0000-0000-000029180000}"/>
    <cellStyle name="Style 1 2 2 3" xfId="6155" xr:uid="{00000000-0005-0000-0000-00002A180000}"/>
    <cellStyle name="Style 1 2 3" xfId="6156" xr:uid="{00000000-0005-0000-0000-00002B180000}"/>
    <cellStyle name="Style 1 2 3 2" xfId="6157" xr:uid="{00000000-0005-0000-0000-00002C180000}"/>
    <cellStyle name="Style 1 3" xfId="6158" xr:uid="{00000000-0005-0000-0000-00002D180000}"/>
    <cellStyle name="Style 1 4" xfId="6159" xr:uid="{00000000-0005-0000-0000-00002E180000}"/>
    <cellStyle name="Style 1 4 2" xfId="6160" xr:uid="{00000000-0005-0000-0000-00002F180000}"/>
    <cellStyle name="Style 1 5" xfId="6161" xr:uid="{00000000-0005-0000-0000-000030180000}"/>
    <cellStyle name="Style 124" xfId="6162" xr:uid="{00000000-0005-0000-0000-000031180000}"/>
    <cellStyle name="Style 136" xfId="6163" xr:uid="{00000000-0005-0000-0000-000032180000}"/>
    <cellStyle name="Style 21" xfId="6164" xr:uid="{00000000-0005-0000-0000-000033180000}"/>
    <cellStyle name="Style 22" xfId="6165" xr:uid="{00000000-0005-0000-0000-000034180000}"/>
    <cellStyle name="Style 227" xfId="6166" xr:uid="{00000000-0005-0000-0000-000035180000}"/>
    <cellStyle name="Style 227 2" xfId="6167" xr:uid="{00000000-0005-0000-0000-000036180000}"/>
    <cellStyle name="Style 228" xfId="6168" xr:uid="{00000000-0005-0000-0000-000037180000}"/>
    <cellStyle name="Style 228 10" xfId="6169" xr:uid="{00000000-0005-0000-0000-000038180000}"/>
    <cellStyle name="Style 228 10 2" xfId="6170" xr:uid="{00000000-0005-0000-0000-000039180000}"/>
    <cellStyle name="Style 228 10 2 2" xfId="6171" xr:uid="{00000000-0005-0000-0000-00003A180000}"/>
    <cellStyle name="Style 228 10 3" xfId="6172" xr:uid="{00000000-0005-0000-0000-00003B180000}"/>
    <cellStyle name="Style 228 11" xfId="6173" xr:uid="{00000000-0005-0000-0000-00003C180000}"/>
    <cellStyle name="Style 228 11 2" xfId="6174" xr:uid="{00000000-0005-0000-0000-00003D180000}"/>
    <cellStyle name="Style 228 11 2 2" xfId="6175" xr:uid="{00000000-0005-0000-0000-00003E180000}"/>
    <cellStyle name="Style 228 11 3" xfId="6176" xr:uid="{00000000-0005-0000-0000-00003F180000}"/>
    <cellStyle name="Style 228 12" xfId="6177" xr:uid="{00000000-0005-0000-0000-000040180000}"/>
    <cellStyle name="Style 228 12 2" xfId="6178" xr:uid="{00000000-0005-0000-0000-000041180000}"/>
    <cellStyle name="Style 228 12 2 2" xfId="6179" xr:uid="{00000000-0005-0000-0000-000042180000}"/>
    <cellStyle name="Style 228 12 3" xfId="6180" xr:uid="{00000000-0005-0000-0000-000043180000}"/>
    <cellStyle name="Style 228 13" xfId="6181" xr:uid="{00000000-0005-0000-0000-000044180000}"/>
    <cellStyle name="Style 228 13 2" xfId="6182" xr:uid="{00000000-0005-0000-0000-000045180000}"/>
    <cellStyle name="Style 228 2" xfId="6183" xr:uid="{00000000-0005-0000-0000-000046180000}"/>
    <cellStyle name="Style 228 2 2" xfId="6184" xr:uid="{00000000-0005-0000-0000-000047180000}"/>
    <cellStyle name="Style 228 2 2 2" xfId="6185" xr:uid="{00000000-0005-0000-0000-000048180000}"/>
    <cellStyle name="Style 228 2 2 2 2" xfId="6186" xr:uid="{00000000-0005-0000-0000-000049180000}"/>
    <cellStyle name="Style 228 2 2 3" xfId="6187" xr:uid="{00000000-0005-0000-0000-00004A180000}"/>
    <cellStyle name="Style 228 2 3" xfId="6188" xr:uid="{00000000-0005-0000-0000-00004B180000}"/>
    <cellStyle name="Style 228 2 3 2" xfId="6189" xr:uid="{00000000-0005-0000-0000-00004C180000}"/>
    <cellStyle name="Style 228 2 3 2 2" xfId="6190" xr:uid="{00000000-0005-0000-0000-00004D180000}"/>
    <cellStyle name="Style 228 2 3 3" xfId="6191" xr:uid="{00000000-0005-0000-0000-00004E180000}"/>
    <cellStyle name="Style 228 2 4" xfId="6192" xr:uid="{00000000-0005-0000-0000-00004F180000}"/>
    <cellStyle name="Style 228 2 4 2" xfId="6193" xr:uid="{00000000-0005-0000-0000-000050180000}"/>
    <cellStyle name="Style 228 2 4 2 2" xfId="6194" xr:uid="{00000000-0005-0000-0000-000051180000}"/>
    <cellStyle name="Style 228 2 4 3" xfId="6195" xr:uid="{00000000-0005-0000-0000-000052180000}"/>
    <cellStyle name="Style 228 2 5" xfId="6196" xr:uid="{00000000-0005-0000-0000-000053180000}"/>
    <cellStyle name="Style 228 2 5 2" xfId="6197" xr:uid="{00000000-0005-0000-0000-000054180000}"/>
    <cellStyle name="Style 228 2 5 2 2" xfId="6198" xr:uid="{00000000-0005-0000-0000-000055180000}"/>
    <cellStyle name="Style 228 2 5 3" xfId="6199" xr:uid="{00000000-0005-0000-0000-000056180000}"/>
    <cellStyle name="Style 228 2 6" xfId="6200" xr:uid="{00000000-0005-0000-0000-000057180000}"/>
    <cellStyle name="Style 228 2 6 2" xfId="6201" xr:uid="{00000000-0005-0000-0000-000058180000}"/>
    <cellStyle name="Style 228 2 6 2 2" xfId="6202" xr:uid="{00000000-0005-0000-0000-000059180000}"/>
    <cellStyle name="Style 228 2 6 3" xfId="6203" xr:uid="{00000000-0005-0000-0000-00005A180000}"/>
    <cellStyle name="Style 228 2 7" xfId="6204" xr:uid="{00000000-0005-0000-0000-00005B180000}"/>
    <cellStyle name="Style 228 2 7 2" xfId="6205" xr:uid="{00000000-0005-0000-0000-00005C180000}"/>
    <cellStyle name="Style 228 2 7 2 2" xfId="6206" xr:uid="{00000000-0005-0000-0000-00005D180000}"/>
    <cellStyle name="Style 228 2 7 3" xfId="6207" xr:uid="{00000000-0005-0000-0000-00005E180000}"/>
    <cellStyle name="Style 228 2 8" xfId="6208" xr:uid="{00000000-0005-0000-0000-00005F180000}"/>
    <cellStyle name="Style 228 2 8 2" xfId="6209" xr:uid="{00000000-0005-0000-0000-000060180000}"/>
    <cellStyle name="Style 228 2 8 2 2" xfId="6210" xr:uid="{00000000-0005-0000-0000-000061180000}"/>
    <cellStyle name="Style 228 2 8 3" xfId="6211" xr:uid="{00000000-0005-0000-0000-000062180000}"/>
    <cellStyle name="Style 228 2 9" xfId="6212" xr:uid="{00000000-0005-0000-0000-000063180000}"/>
    <cellStyle name="Style 228 3" xfId="6213" xr:uid="{00000000-0005-0000-0000-000064180000}"/>
    <cellStyle name="Style 228 3 2" xfId="6214" xr:uid="{00000000-0005-0000-0000-000065180000}"/>
    <cellStyle name="Style 228 3 2 2" xfId="6215" xr:uid="{00000000-0005-0000-0000-000066180000}"/>
    <cellStyle name="Style 228 3 2 2 2" xfId="6216" xr:uid="{00000000-0005-0000-0000-000067180000}"/>
    <cellStyle name="Style 228 3 2 3" xfId="6217" xr:uid="{00000000-0005-0000-0000-000068180000}"/>
    <cellStyle name="Style 228 3 3" xfId="6218" xr:uid="{00000000-0005-0000-0000-000069180000}"/>
    <cellStyle name="Style 228 3 3 2" xfId="6219" xr:uid="{00000000-0005-0000-0000-00006A180000}"/>
    <cellStyle name="Style 228 3 3 2 2" xfId="6220" xr:uid="{00000000-0005-0000-0000-00006B180000}"/>
    <cellStyle name="Style 228 3 3 3" xfId="6221" xr:uid="{00000000-0005-0000-0000-00006C180000}"/>
    <cellStyle name="Style 228 3 4" xfId="6222" xr:uid="{00000000-0005-0000-0000-00006D180000}"/>
    <cellStyle name="Style 228 3 4 2" xfId="6223" xr:uid="{00000000-0005-0000-0000-00006E180000}"/>
    <cellStyle name="Style 228 3 4 2 2" xfId="6224" xr:uid="{00000000-0005-0000-0000-00006F180000}"/>
    <cellStyle name="Style 228 3 4 3" xfId="6225" xr:uid="{00000000-0005-0000-0000-000070180000}"/>
    <cellStyle name="Style 228 3 5" xfId="6226" xr:uid="{00000000-0005-0000-0000-000071180000}"/>
    <cellStyle name="Style 228 3 5 2" xfId="6227" xr:uid="{00000000-0005-0000-0000-000072180000}"/>
    <cellStyle name="Style 228 3 5 2 2" xfId="6228" xr:uid="{00000000-0005-0000-0000-000073180000}"/>
    <cellStyle name="Style 228 3 5 3" xfId="6229" xr:uid="{00000000-0005-0000-0000-000074180000}"/>
    <cellStyle name="Style 228 3 6" xfId="6230" xr:uid="{00000000-0005-0000-0000-000075180000}"/>
    <cellStyle name="Style 228 3 6 2" xfId="6231" xr:uid="{00000000-0005-0000-0000-000076180000}"/>
    <cellStyle name="Style 228 3 6 2 2" xfId="6232" xr:uid="{00000000-0005-0000-0000-000077180000}"/>
    <cellStyle name="Style 228 3 6 3" xfId="6233" xr:uid="{00000000-0005-0000-0000-000078180000}"/>
    <cellStyle name="Style 228 3 7" xfId="6234" xr:uid="{00000000-0005-0000-0000-000079180000}"/>
    <cellStyle name="Style 228 3 7 2" xfId="6235" xr:uid="{00000000-0005-0000-0000-00007A180000}"/>
    <cellStyle name="Style 228 3 7 2 2" xfId="6236" xr:uid="{00000000-0005-0000-0000-00007B180000}"/>
    <cellStyle name="Style 228 3 7 3" xfId="6237" xr:uid="{00000000-0005-0000-0000-00007C180000}"/>
    <cellStyle name="Style 228 3 8" xfId="6238" xr:uid="{00000000-0005-0000-0000-00007D180000}"/>
    <cellStyle name="Style 228 3 8 2" xfId="6239" xr:uid="{00000000-0005-0000-0000-00007E180000}"/>
    <cellStyle name="Style 228 3 9" xfId="6240" xr:uid="{00000000-0005-0000-0000-00007F180000}"/>
    <cellStyle name="Style 228 4" xfId="6241" xr:uid="{00000000-0005-0000-0000-000080180000}"/>
    <cellStyle name="Style 228 4 2" xfId="6242" xr:uid="{00000000-0005-0000-0000-000081180000}"/>
    <cellStyle name="Style 228 4 2 2" xfId="6243" xr:uid="{00000000-0005-0000-0000-000082180000}"/>
    <cellStyle name="Style 228 4 2 2 2" xfId="6244" xr:uid="{00000000-0005-0000-0000-000083180000}"/>
    <cellStyle name="Style 228 4 2 3" xfId="6245" xr:uid="{00000000-0005-0000-0000-000084180000}"/>
    <cellStyle name="Style 228 4 3" xfId="6246" xr:uid="{00000000-0005-0000-0000-000085180000}"/>
    <cellStyle name="Style 228 4 3 2" xfId="6247" xr:uid="{00000000-0005-0000-0000-000086180000}"/>
    <cellStyle name="Style 228 4 3 2 2" xfId="6248" xr:uid="{00000000-0005-0000-0000-000087180000}"/>
    <cellStyle name="Style 228 4 3 3" xfId="6249" xr:uid="{00000000-0005-0000-0000-000088180000}"/>
    <cellStyle name="Style 228 4 4" xfId="6250" xr:uid="{00000000-0005-0000-0000-000089180000}"/>
    <cellStyle name="Style 228 4 4 2" xfId="6251" xr:uid="{00000000-0005-0000-0000-00008A180000}"/>
    <cellStyle name="Style 228 4 4 2 2" xfId="6252" xr:uid="{00000000-0005-0000-0000-00008B180000}"/>
    <cellStyle name="Style 228 4 4 3" xfId="6253" xr:uid="{00000000-0005-0000-0000-00008C180000}"/>
    <cellStyle name="Style 228 4 5" xfId="6254" xr:uid="{00000000-0005-0000-0000-00008D180000}"/>
    <cellStyle name="Style 228 4 5 2" xfId="6255" xr:uid="{00000000-0005-0000-0000-00008E180000}"/>
    <cellStyle name="Style 228 4 5 2 2" xfId="6256" xr:uid="{00000000-0005-0000-0000-00008F180000}"/>
    <cellStyle name="Style 228 4 5 3" xfId="6257" xr:uid="{00000000-0005-0000-0000-000090180000}"/>
    <cellStyle name="Style 228 4 6" xfId="6258" xr:uid="{00000000-0005-0000-0000-000091180000}"/>
    <cellStyle name="Style 228 4 6 2" xfId="6259" xr:uid="{00000000-0005-0000-0000-000092180000}"/>
    <cellStyle name="Style 228 4 6 2 2" xfId="6260" xr:uid="{00000000-0005-0000-0000-000093180000}"/>
    <cellStyle name="Style 228 4 6 3" xfId="6261" xr:uid="{00000000-0005-0000-0000-000094180000}"/>
    <cellStyle name="Style 228 4 7" xfId="6262" xr:uid="{00000000-0005-0000-0000-000095180000}"/>
    <cellStyle name="Style 228 4 7 2" xfId="6263" xr:uid="{00000000-0005-0000-0000-000096180000}"/>
    <cellStyle name="Style 228 4 7 2 2" xfId="6264" xr:uid="{00000000-0005-0000-0000-000097180000}"/>
    <cellStyle name="Style 228 4 7 3" xfId="6265" xr:uid="{00000000-0005-0000-0000-000098180000}"/>
    <cellStyle name="Style 228 4 8" xfId="6266" xr:uid="{00000000-0005-0000-0000-000099180000}"/>
    <cellStyle name="Style 228 4 8 2" xfId="6267" xr:uid="{00000000-0005-0000-0000-00009A180000}"/>
    <cellStyle name="Style 228 4 9" xfId="6268" xr:uid="{00000000-0005-0000-0000-00009B180000}"/>
    <cellStyle name="Style 228 5" xfId="6269" xr:uid="{00000000-0005-0000-0000-00009C180000}"/>
    <cellStyle name="Style 228 5 2" xfId="6270" xr:uid="{00000000-0005-0000-0000-00009D180000}"/>
    <cellStyle name="Style 228 5 2 2" xfId="6271" xr:uid="{00000000-0005-0000-0000-00009E180000}"/>
    <cellStyle name="Style 228 5 3" xfId="6272" xr:uid="{00000000-0005-0000-0000-00009F180000}"/>
    <cellStyle name="Style 228 6" xfId="6273" xr:uid="{00000000-0005-0000-0000-0000A0180000}"/>
    <cellStyle name="Style 228 6 2" xfId="6274" xr:uid="{00000000-0005-0000-0000-0000A1180000}"/>
    <cellStyle name="Style 228 6 2 2" xfId="6275" xr:uid="{00000000-0005-0000-0000-0000A2180000}"/>
    <cellStyle name="Style 228 6 3" xfId="6276" xr:uid="{00000000-0005-0000-0000-0000A3180000}"/>
    <cellStyle name="Style 228 7" xfId="6277" xr:uid="{00000000-0005-0000-0000-0000A4180000}"/>
    <cellStyle name="Style 228 7 2" xfId="6278" xr:uid="{00000000-0005-0000-0000-0000A5180000}"/>
    <cellStyle name="Style 228 7 2 2" xfId="6279" xr:uid="{00000000-0005-0000-0000-0000A6180000}"/>
    <cellStyle name="Style 228 7 3" xfId="6280" xr:uid="{00000000-0005-0000-0000-0000A7180000}"/>
    <cellStyle name="Style 228 8" xfId="6281" xr:uid="{00000000-0005-0000-0000-0000A8180000}"/>
    <cellStyle name="Style 228 8 2" xfId="6282" xr:uid="{00000000-0005-0000-0000-0000A9180000}"/>
    <cellStyle name="Style 228 8 2 2" xfId="6283" xr:uid="{00000000-0005-0000-0000-0000AA180000}"/>
    <cellStyle name="Style 228 8 3" xfId="6284" xr:uid="{00000000-0005-0000-0000-0000AB180000}"/>
    <cellStyle name="Style 228 9" xfId="6285" xr:uid="{00000000-0005-0000-0000-0000AC180000}"/>
    <cellStyle name="Style 228 9 2" xfId="6286" xr:uid="{00000000-0005-0000-0000-0000AD180000}"/>
    <cellStyle name="Style 228 9 2 2" xfId="6287" xr:uid="{00000000-0005-0000-0000-0000AE180000}"/>
    <cellStyle name="Style 228 9 3" xfId="6288" xr:uid="{00000000-0005-0000-0000-0000AF180000}"/>
    <cellStyle name="Style 229" xfId="6289" xr:uid="{00000000-0005-0000-0000-0000B0180000}"/>
    <cellStyle name="Style 229 10" xfId="6290" xr:uid="{00000000-0005-0000-0000-0000B1180000}"/>
    <cellStyle name="Style 229 10 2" xfId="6291" xr:uid="{00000000-0005-0000-0000-0000B2180000}"/>
    <cellStyle name="Style 229 10 2 2" xfId="6292" xr:uid="{00000000-0005-0000-0000-0000B3180000}"/>
    <cellStyle name="Style 229 10 3" xfId="6293" xr:uid="{00000000-0005-0000-0000-0000B4180000}"/>
    <cellStyle name="Style 229 11" xfId="6294" xr:uid="{00000000-0005-0000-0000-0000B5180000}"/>
    <cellStyle name="Style 229 11 2" xfId="6295" xr:uid="{00000000-0005-0000-0000-0000B6180000}"/>
    <cellStyle name="Style 229 11 2 2" xfId="6296" xr:uid="{00000000-0005-0000-0000-0000B7180000}"/>
    <cellStyle name="Style 229 11 3" xfId="6297" xr:uid="{00000000-0005-0000-0000-0000B8180000}"/>
    <cellStyle name="Style 229 12" xfId="6298" xr:uid="{00000000-0005-0000-0000-0000B9180000}"/>
    <cellStyle name="Style 229 12 2" xfId="6299" xr:uid="{00000000-0005-0000-0000-0000BA180000}"/>
    <cellStyle name="Style 229 12 2 2" xfId="6300" xr:uid="{00000000-0005-0000-0000-0000BB180000}"/>
    <cellStyle name="Style 229 12 3" xfId="6301" xr:uid="{00000000-0005-0000-0000-0000BC180000}"/>
    <cellStyle name="Style 229 13" xfId="6302" xr:uid="{00000000-0005-0000-0000-0000BD180000}"/>
    <cellStyle name="Style 229 13 2" xfId="6303" xr:uid="{00000000-0005-0000-0000-0000BE180000}"/>
    <cellStyle name="Style 229 2" xfId="6304" xr:uid="{00000000-0005-0000-0000-0000BF180000}"/>
    <cellStyle name="Style 229 2 2" xfId="6305" xr:uid="{00000000-0005-0000-0000-0000C0180000}"/>
    <cellStyle name="Style 229 2 2 2" xfId="6306" xr:uid="{00000000-0005-0000-0000-0000C1180000}"/>
    <cellStyle name="Style 229 2 2 2 2" xfId="6307" xr:uid="{00000000-0005-0000-0000-0000C2180000}"/>
    <cellStyle name="Style 229 2 2 3" xfId="6308" xr:uid="{00000000-0005-0000-0000-0000C3180000}"/>
    <cellStyle name="Style 229 2 3" xfId="6309" xr:uid="{00000000-0005-0000-0000-0000C4180000}"/>
    <cellStyle name="Style 229 2 3 2" xfId="6310" xr:uid="{00000000-0005-0000-0000-0000C5180000}"/>
    <cellStyle name="Style 229 2 3 2 2" xfId="6311" xr:uid="{00000000-0005-0000-0000-0000C6180000}"/>
    <cellStyle name="Style 229 2 3 3" xfId="6312" xr:uid="{00000000-0005-0000-0000-0000C7180000}"/>
    <cellStyle name="Style 229 2 4" xfId="6313" xr:uid="{00000000-0005-0000-0000-0000C8180000}"/>
    <cellStyle name="Style 229 2 4 2" xfId="6314" xr:uid="{00000000-0005-0000-0000-0000C9180000}"/>
    <cellStyle name="Style 229 2 4 2 2" xfId="6315" xr:uid="{00000000-0005-0000-0000-0000CA180000}"/>
    <cellStyle name="Style 229 2 4 3" xfId="6316" xr:uid="{00000000-0005-0000-0000-0000CB180000}"/>
    <cellStyle name="Style 229 2 5" xfId="6317" xr:uid="{00000000-0005-0000-0000-0000CC180000}"/>
    <cellStyle name="Style 229 2 5 2" xfId="6318" xr:uid="{00000000-0005-0000-0000-0000CD180000}"/>
    <cellStyle name="Style 229 2 5 2 2" xfId="6319" xr:uid="{00000000-0005-0000-0000-0000CE180000}"/>
    <cellStyle name="Style 229 2 5 3" xfId="6320" xr:uid="{00000000-0005-0000-0000-0000CF180000}"/>
    <cellStyle name="Style 229 2 6" xfId="6321" xr:uid="{00000000-0005-0000-0000-0000D0180000}"/>
    <cellStyle name="Style 229 2 6 2" xfId="6322" xr:uid="{00000000-0005-0000-0000-0000D1180000}"/>
    <cellStyle name="Style 229 2 6 2 2" xfId="6323" xr:uid="{00000000-0005-0000-0000-0000D2180000}"/>
    <cellStyle name="Style 229 2 6 3" xfId="6324" xr:uid="{00000000-0005-0000-0000-0000D3180000}"/>
    <cellStyle name="Style 229 2 7" xfId="6325" xr:uid="{00000000-0005-0000-0000-0000D4180000}"/>
    <cellStyle name="Style 229 2 7 2" xfId="6326" xr:uid="{00000000-0005-0000-0000-0000D5180000}"/>
    <cellStyle name="Style 229 2 7 2 2" xfId="6327" xr:uid="{00000000-0005-0000-0000-0000D6180000}"/>
    <cellStyle name="Style 229 2 7 3" xfId="6328" xr:uid="{00000000-0005-0000-0000-0000D7180000}"/>
    <cellStyle name="Style 229 2 8" xfId="6329" xr:uid="{00000000-0005-0000-0000-0000D8180000}"/>
    <cellStyle name="Style 229 2 8 2" xfId="6330" xr:uid="{00000000-0005-0000-0000-0000D9180000}"/>
    <cellStyle name="Style 229 2 8 2 2" xfId="6331" xr:uid="{00000000-0005-0000-0000-0000DA180000}"/>
    <cellStyle name="Style 229 2 8 3" xfId="6332" xr:uid="{00000000-0005-0000-0000-0000DB180000}"/>
    <cellStyle name="Style 229 2 9" xfId="6333" xr:uid="{00000000-0005-0000-0000-0000DC180000}"/>
    <cellStyle name="Style 229 3" xfId="6334" xr:uid="{00000000-0005-0000-0000-0000DD180000}"/>
    <cellStyle name="Style 229 3 2" xfId="6335" xr:uid="{00000000-0005-0000-0000-0000DE180000}"/>
    <cellStyle name="Style 229 3 2 2" xfId="6336" xr:uid="{00000000-0005-0000-0000-0000DF180000}"/>
    <cellStyle name="Style 229 3 2 2 2" xfId="6337" xr:uid="{00000000-0005-0000-0000-0000E0180000}"/>
    <cellStyle name="Style 229 3 2 3" xfId="6338" xr:uid="{00000000-0005-0000-0000-0000E1180000}"/>
    <cellStyle name="Style 229 3 3" xfId="6339" xr:uid="{00000000-0005-0000-0000-0000E2180000}"/>
    <cellStyle name="Style 229 3 3 2" xfId="6340" xr:uid="{00000000-0005-0000-0000-0000E3180000}"/>
    <cellStyle name="Style 229 3 3 2 2" xfId="6341" xr:uid="{00000000-0005-0000-0000-0000E4180000}"/>
    <cellStyle name="Style 229 3 3 3" xfId="6342" xr:uid="{00000000-0005-0000-0000-0000E5180000}"/>
    <cellStyle name="Style 229 3 4" xfId="6343" xr:uid="{00000000-0005-0000-0000-0000E6180000}"/>
    <cellStyle name="Style 229 3 4 2" xfId="6344" xr:uid="{00000000-0005-0000-0000-0000E7180000}"/>
    <cellStyle name="Style 229 3 4 2 2" xfId="6345" xr:uid="{00000000-0005-0000-0000-0000E8180000}"/>
    <cellStyle name="Style 229 3 4 3" xfId="6346" xr:uid="{00000000-0005-0000-0000-0000E9180000}"/>
    <cellStyle name="Style 229 3 5" xfId="6347" xr:uid="{00000000-0005-0000-0000-0000EA180000}"/>
    <cellStyle name="Style 229 3 5 2" xfId="6348" xr:uid="{00000000-0005-0000-0000-0000EB180000}"/>
    <cellStyle name="Style 229 3 5 2 2" xfId="6349" xr:uid="{00000000-0005-0000-0000-0000EC180000}"/>
    <cellStyle name="Style 229 3 5 3" xfId="6350" xr:uid="{00000000-0005-0000-0000-0000ED180000}"/>
    <cellStyle name="Style 229 3 6" xfId="6351" xr:uid="{00000000-0005-0000-0000-0000EE180000}"/>
    <cellStyle name="Style 229 3 6 2" xfId="6352" xr:uid="{00000000-0005-0000-0000-0000EF180000}"/>
    <cellStyle name="Style 229 3 6 2 2" xfId="6353" xr:uid="{00000000-0005-0000-0000-0000F0180000}"/>
    <cellStyle name="Style 229 3 6 3" xfId="6354" xr:uid="{00000000-0005-0000-0000-0000F1180000}"/>
    <cellStyle name="Style 229 3 7" xfId="6355" xr:uid="{00000000-0005-0000-0000-0000F2180000}"/>
    <cellStyle name="Style 229 3 7 2" xfId="6356" xr:uid="{00000000-0005-0000-0000-0000F3180000}"/>
    <cellStyle name="Style 229 3 7 2 2" xfId="6357" xr:uid="{00000000-0005-0000-0000-0000F4180000}"/>
    <cellStyle name="Style 229 3 7 3" xfId="6358" xr:uid="{00000000-0005-0000-0000-0000F5180000}"/>
    <cellStyle name="Style 229 3 8" xfId="6359" xr:uid="{00000000-0005-0000-0000-0000F6180000}"/>
    <cellStyle name="Style 229 3 8 2" xfId="6360" xr:uid="{00000000-0005-0000-0000-0000F7180000}"/>
    <cellStyle name="Style 229 3 9" xfId="6361" xr:uid="{00000000-0005-0000-0000-0000F8180000}"/>
    <cellStyle name="Style 229 4" xfId="6362" xr:uid="{00000000-0005-0000-0000-0000F9180000}"/>
    <cellStyle name="Style 229 4 2" xfId="6363" xr:uid="{00000000-0005-0000-0000-0000FA180000}"/>
    <cellStyle name="Style 229 4 2 2" xfId="6364" xr:uid="{00000000-0005-0000-0000-0000FB180000}"/>
    <cellStyle name="Style 229 4 2 2 2" xfId="6365" xr:uid="{00000000-0005-0000-0000-0000FC180000}"/>
    <cellStyle name="Style 229 4 2 3" xfId="6366" xr:uid="{00000000-0005-0000-0000-0000FD180000}"/>
    <cellStyle name="Style 229 4 3" xfId="6367" xr:uid="{00000000-0005-0000-0000-0000FE180000}"/>
    <cellStyle name="Style 229 4 3 2" xfId="6368" xr:uid="{00000000-0005-0000-0000-0000FF180000}"/>
    <cellStyle name="Style 229 4 3 2 2" xfId="6369" xr:uid="{00000000-0005-0000-0000-000000190000}"/>
    <cellStyle name="Style 229 4 3 3" xfId="6370" xr:uid="{00000000-0005-0000-0000-000001190000}"/>
    <cellStyle name="Style 229 4 4" xfId="6371" xr:uid="{00000000-0005-0000-0000-000002190000}"/>
    <cellStyle name="Style 229 4 4 2" xfId="6372" xr:uid="{00000000-0005-0000-0000-000003190000}"/>
    <cellStyle name="Style 229 4 4 2 2" xfId="6373" xr:uid="{00000000-0005-0000-0000-000004190000}"/>
    <cellStyle name="Style 229 4 4 3" xfId="6374" xr:uid="{00000000-0005-0000-0000-000005190000}"/>
    <cellStyle name="Style 229 4 5" xfId="6375" xr:uid="{00000000-0005-0000-0000-000006190000}"/>
    <cellStyle name="Style 229 4 5 2" xfId="6376" xr:uid="{00000000-0005-0000-0000-000007190000}"/>
    <cellStyle name="Style 229 4 5 2 2" xfId="6377" xr:uid="{00000000-0005-0000-0000-000008190000}"/>
    <cellStyle name="Style 229 4 5 3" xfId="6378" xr:uid="{00000000-0005-0000-0000-000009190000}"/>
    <cellStyle name="Style 229 4 6" xfId="6379" xr:uid="{00000000-0005-0000-0000-00000A190000}"/>
    <cellStyle name="Style 229 4 6 2" xfId="6380" xr:uid="{00000000-0005-0000-0000-00000B190000}"/>
    <cellStyle name="Style 229 4 6 2 2" xfId="6381" xr:uid="{00000000-0005-0000-0000-00000C190000}"/>
    <cellStyle name="Style 229 4 6 3" xfId="6382" xr:uid="{00000000-0005-0000-0000-00000D190000}"/>
    <cellStyle name="Style 229 4 7" xfId="6383" xr:uid="{00000000-0005-0000-0000-00000E190000}"/>
    <cellStyle name="Style 229 4 7 2" xfId="6384" xr:uid="{00000000-0005-0000-0000-00000F190000}"/>
    <cellStyle name="Style 229 4 7 2 2" xfId="6385" xr:uid="{00000000-0005-0000-0000-000010190000}"/>
    <cellStyle name="Style 229 4 7 3" xfId="6386" xr:uid="{00000000-0005-0000-0000-000011190000}"/>
    <cellStyle name="Style 229 4 8" xfId="6387" xr:uid="{00000000-0005-0000-0000-000012190000}"/>
    <cellStyle name="Style 229 4 8 2" xfId="6388" xr:uid="{00000000-0005-0000-0000-000013190000}"/>
    <cellStyle name="Style 229 4 9" xfId="6389" xr:uid="{00000000-0005-0000-0000-000014190000}"/>
    <cellStyle name="Style 229 5" xfId="6390" xr:uid="{00000000-0005-0000-0000-000015190000}"/>
    <cellStyle name="Style 229 5 2" xfId="6391" xr:uid="{00000000-0005-0000-0000-000016190000}"/>
    <cellStyle name="Style 229 5 2 2" xfId="6392" xr:uid="{00000000-0005-0000-0000-000017190000}"/>
    <cellStyle name="Style 229 5 3" xfId="6393" xr:uid="{00000000-0005-0000-0000-000018190000}"/>
    <cellStyle name="Style 229 6" xfId="6394" xr:uid="{00000000-0005-0000-0000-000019190000}"/>
    <cellStyle name="Style 229 6 2" xfId="6395" xr:uid="{00000000-0005-0000-0000-00001A190000}"/>
    <cellStyle name="Style 229 6 2 2" xfId="6396" xr:uid="{00000000-0005-0000-0000-00001B190000}"/>
    <cellStyle name="Style 229 6 3" xfId="6397" xr:uid="{00000000-0005-0000-0000-00001C190000}"/>
    <cellStyle name="Style 229 7" xfId="6398" xr:uid="{00000000-0005-0000-0000-00001D190000}"/>
    <cellStyle name="Style 229 7 2" xfId="6399" xr:uid="{00000000-0005-0000-0000-00001E190000}"/>
    <cellStyle name="Style 229 7 2 2" xfId="6400" xr:uid="{00000000-0005-0000-0000-00001F190000}"/>
    <cellStyle name="Style 229 7 3" xfId="6401" xr:uid="{00000000-0005-0000-0000-000020190000}"/>
    <cellStyle name="Style 229 8" xfId="6402" xr:uid="{00000000-0005-0000-0000-000021190000}"/>
    <cellStyle name="Style 229 8 2" xfId="6403" xr:uid="{00000000-0005-0000-0000-000022190000}"/>
    <cellStyle name="Style 229 8 2 2" xfId="6404" xr:uid="{00000000-0005-0000-0000-000023190000}"/>
    <cellStyle name="Style 229 8 3" xfId="6405" xr:uid="{00000000-0005-0000-0000-000024190000}"/>
    <cellStyle name="Style 229 9" xfId="6406" xr:uid="{00000000-0005-0000-0000-000025190000}"/>
    <cellStyle name="Style 229 9 2" xfId="6407" xr:uid="{00000000-0005-0000-0000-000026190000}"/>
    <cellStyle name="Style 229 9 2 2" xfId="6408" xr:uid="{00000000-0005-0000-0000-000027190000}"/>
    <cellStyle name="Style 229 9 3" xfId="6409" xr:uid="{00000000-0005-0000-0000-000028190000}"/>
    <cellStyle name="Style 23" xfId="6410" xr:uid="{00000000-0005-0000-0000-000029190000}"/>
    <cellStyle name="Style 230" xfId="6411" xr:uid="{00000000-0005-0000-0000-00002A190000}"/>
    <cellStyle name="Style 230 10" xfId="6412" xr:uid="{00000000-0005-0000-0000-00002B190000}"/>
    <cellStyle name="Style 230 10 2" xfId="6413" xr:uid="{00000000-0005-0000-0000-00002C190000}"/>
    <cellStyle name="Style 230 10 2 2" xfId="6414" xr:uid="{00000000-0005-0000-0000-00002D190000}"/>
    <cellStyle name="Style 230 10 3" xfId="6415" xr:uid="{00000000-0005-0000-0000-00002E190000}"/>
    <cellStyle name="Style 230 11" xfId="6416" xr:uid="{00000000-0005-0000-0000-00002F190000}"/>
    <cellStyle name="Style 230 11 2" xfId="6417" xr:uid="{00000000-0005-0000-0000-000030190000}"/>
    <cellStyle name="Style 230 11 2 2" xfId="6418" xr:uid="{00000000-0005-0000-0000-000031190000}"/>
    <cellStyle name="Style 230 11 3" xfId="6419" xr:uid="{00000000-0005-0000-0000-000032190000}"/>
    <cellStyle name="Style 230 12" xfId="6420" xr:uid="{00000000-0005-0000-0000-000033190000}"/>
    <cellStyle name="Style 230 12 2" xfId="6421" xr:uid="{00000000-0005-0000-0000-000034190000}"/>
    <cellStyle name="Style 230 12 2 2" xfId="6422" xr:uid="{00000000-0005-0000-0000-000035190000}"/>
    <cellStyle name="Style 230 12 3" xfId="6423" xr:uid="{00000000-0005-0000-0000-000036190000}"/>
    <cellStyle name="Style 230 13" xfId="6424" xr:uid="{00000000-0005-0000-0000-000037190000}"/>
    <cellStyle name="Style 230 13 2" xfId="6425" xr:uid="{00000000-0005-0000-0000-000038190000}"/>
    <cellStyle name="Style 230 2" xfId="6426" xr:uid="{00000000-0005-0000-0000-000039190000}"/>
    <cellStyle name="Style 230 2 2" xfId="6427" xr:uid="{00000000-0005-0000-0000-00003A190000}"/>
    <cellStyle name="Style 230 2 2 2" xfId="6428" xr:uid="{00000000-0005-0000-0000-00003B190000}"/>
    <cellStyle name="Style 230 2 2 2 2" xfId="6429" xr:uid="{00000000-0005-0000-0000-00003C190000}"/>
    <cellStyle name="Style 230 2 2 3" xfId="6430" xr:uid="{00000000-0005-0000-0000-00003D190000}"/>
    <cellStyle name="Style 230 2 3" xfId="6431" xr:uid="{00000000-0005-0000-0000-00003E190000}"/>
    <cellStyle name="Style 230 2 3 2" xfId="6432" xr:uid="{00000000-0005-0000-0000-00003F190000}"/>
    <cellStyle name="Style 230 2 3 2 2" xfId="6433" xr:uid="{00000000-0005-0000-0000-000040190000}"/>
    <cellStyle name="Style 230 2 3 3" xfId="6434" xr:uid="{00000000-0005-0000-0000-000041190000}"/>
    <cellStyle name="Style 230 2 4" xfId="6435" xr:uid="{00000000-0005-0000-0000-000042190000}"/>
    <cellStyle name="Style 230 2 4 2" xfId="6436" xr:uid="{00000000-0005-0000-0000-000043190000}"/>
    <cellStyle name="Style 230 2 4 2 2" xfId="6437" xr:uid="{00000000-0005-0000-0000-000044190000}"/>
    <cellStyle name="Style 230 2 4 3" xfId="6438" xr:uid="{00000000-0005-0000-0000-000045190000}"/>
    <cellStyle name="Style 230 2 5" xfId="6439" xr:uid="{00000000-0005-0000-0000-000046190000}"/>
    <cellStyle name="Style 230 2 5 2" xfId="6440" xr:uid="{00000000-0005-0000-0000-000047190000}"/>
    <cellStyle name="Style 230 2 5 2 2" xfId="6441" xr:uid="{00000000-0005-0000-0000-000048190000}"/>
    <cellStyle name="Style 230 2 5 3" xfId="6442" xr:uid="{00000000-0005-0000-0000-000049190000}"/>
    <cellStyle name="Style 230 2 6" xfId="6443" xr:uid="{00000000-0005-0000-0000-00004A190000}"/>
    <cellStyle name="Style 230 2 6 2" xfId="6444" xr:uid="{00000000-0005-0000-0000-00004B190000}"/>
    <cellStyle name="Style 230 2 6 2 2" xfId="6445" xr:uid="{00000000-0005-0000-0000-00004C190000}"/>
    <cellStyle name="Style 230 2 6 3" xfId="6446" xr:uid="{00000000-0005-0000-0000-00004D190000}"/>
    <cellStyle name="Style 230 2 7" xfId="6447" xr:uid="{00000000-0005-0000-0000-00004E190000}"/>
    <cellStyle name="Style 230 2 7 2" xfId="6448" xr:uid="{00000000-0005-0000-0000-00004F190000}"/>
    <cellStyle name="Style 230 2 7 2 2" xfId="6449" xr:uid="{00000000-0005-0000-0000-000050190000}"/>
    <cellStyle name="Style 230 2 7 3" xfId="6450" xr:uid="{00000000-0005-0000-0000-000051190000}"/>
    <cellStyle name="Style 230 2 8" xfId="6451" xr:uid="{00000000-0005-0000-0000-000052190000}"/>
    <cellStyle name="Style 230 2 8 2" xfId="6452" xr:uid="{00000000-0005-0000-0000-000053190000}"/>
    <cellStyle name="Style 230 2 8 2 2" xfId="6453" xr:uid="{00000000-0005-0000-0000-000054190000}"/>
    <cellStyle name="Style 230 2 8 3" xfId="6454" xr:uid="{00000000-0005-0000-0000-000055190000}"/>
    <cellStyle name="Style 230 2 9" xfId="6455" xr:uid="{00000000-0005-0000-0000-000056190000}"/>
    <cellStyle name="Style 230 3" xfId="6456" xr:uid="{00000000-0005-0000-0000-000057190000}"/>
    <cellStyle name="Style 230 3 2" xfId="6457" xr:uid="{00000000-0005-0000-0000-000058190000}"/>
    <cellStyle name="Style 230 3 2 2" xfId="6458" xr:uid="{00000000-0005-0000-0000-000059190000}"/>
    <cellStyle name="Style 230 3 2 2 2" xfId="6459" xr:uid="{00000000-0005-0000-0000-00005A190000}"/>
    <cellStyle name="Style 230 3 2 3" xfId="6460" xr:uid="{00000000-0005-0000-0000-00005B190000}"/>
    <cellStyle name="Style 230 3 3" xfId="6461" xr:uid="{00000000-0005-0000-0000-00005C190000}"/>
    <cellStyle name="Style 230 3 3 2" xfId="6462" xr:uid="{00000000-0005-0000-0000-00005D190000}"/>
    <cellStyle name="Style 230 3 3 2 2" xfId="6463" xr:uid="{00000000-0005-0000-0000-00005E190000}"/>
    <cellStyle name="Style 230 3 3 3" xfId="6464" xr:uid="{00000000-0005-0000-0000-00005F190000}"/>
    <cellStyle name="Style 230 3 4" xfId="6465" xr:uid="{00000000-0005-0000-0000-000060190000}"/>
    <cellStyle name="Style 230 3 4 2" xfId="6466" xr:uid="{00000000-0005-0000-0000-000061190000}"/>
    <cellStyle name="Style 230 3 4 2 2" xfId="6467" xr:uid="{00000000-0005-0000-0000-000062190000}"/>
    <cellStyle name="Style 230 3 4 3" xfId="6468" xr:uid="{00000000-0005-0000-0000-000063190000}"/>
    <cellStyle name="Style 230 3 5" xfId="6469" xr:uid="{00000000-0005-0000-0000-000064190000}"/>
    <cellStyle name="Style 230 3 5 2" xfId="6470" xr:uid="{00000000-0005-0000-0000-000065190000}"/>
    <cellStyle name="Style 230 3 5 2 2" xfId="6471" xr:uid="{00000000-0005-0000-0000-000066190000}"/>
    <cellStyle name="Style 230 3 5 3" xfId="6472" xr:uid="{00000000-0005-0000-0000-000067190000}"/>
    <cellStyle name="Style 230 3 6" xfId="6473" xr:uid="{00000000-0005-0000-0000-000068190000}"/>
    <cellStyle name="Style 230 3 6 2" xfId="6474" xr:uid="{00000000-0005-0000-0000-000069190000}"/>
    <cellStyle name="Style 230 3 6 2 2" xfId="6475" xr:uid="{00000000-0005-0000-0000-00006A190000}"/>
    <cellStyle name="Style 230 3 6 3" xfId="6476" xr:uid="{00000000-0005-0000-0000-00006B190000}"/>
    <cellStyle name="Style 230 3 7" xfId="6477" xr:uid="{00000000-0005-0000-0000-00006C190000}"/>
    <cellStyle name="Style 230 3 7 2" xfId="6478" xr:uid="{00000000-0005-0000-0000-00006D190000}"/>
    <cellStyle name="Style 230 3 7 2 2" xfId="6479" xr:uid="{00000000-0005-0000-0000-00006E190000}"/>
    <cellStyle name="Style 230 3 7 3" xfId="6480" xr:uid="{00000000-0005-0000-0000-00006F190000}"/>
    <cellStyle name="Style 230 3 8" xfId="6481" xr:uid="{00000000-0005-0000-0000-000070190000}"/>
    <cellStyle name="Style 230 3 8 2" xfId="6482" xr:uid="{00000000-0005-0000-0000-000071190000}"/>
    <cellStyle name="Style 230 3 9" xfId="6483" xr:uid="{00000000-0005-0000-0000-000072190000}"/>
    <cellStyle name="Style 230 4" xfId="6484" xr:uid="{00000000-0005-0000-0000-000073190000}"/>
    <cellStyle name="Style 230 4 2" xfId="6485" xr:uid="{00000000-0005-0000-0000-000074190000}"/>
    <cellStyle name="Style 230 4 2 2" xfId="6486" xr:uid="{00000000-0005-0000-0000-000075190000}"/>
    <cellStyle name="Style 230 4 2 2 2" xfId="6487" xr:uid="{00000000-0005-0000-0000-000076190000}"/>
    <cellStyle name="Style 230 4 2 3" xfId="6488" xr:uid="{00000000-0005-0000-0000-000077190000}"/>
    <cellStyle name="Style 230 4 3" xfId="6489" xr:uid="{00000000-0005-0000-0000-000078190000}"/>
    <cellStyle name="Style 230 4 3 2" xfId="6490" xr:uid="{00000000-0005-0000-0000-000079190000}"/>
    <cellStyle name="Style 230 4 3 2 2" xfId="6491" xr:uid="{00000000-0005-0000-0000-00007A190000}"/>
    <cellStyle name="Style 230 4 3 3" xfId="6492" xr:uid="{00000000-0005-0000-0000-00007B190000}"/>
    <cellStyle name="Style 230 4 4" xfId="6493" xr:uid="{00000000-0005-0000-0000-00007C190000}"/>
    <cellStyle name="Style 230 4 4 2" xfId="6494" xr:uid="{00000000-0005-0000-0000-00007D190000}"/>
    <cellStyle name="Style 230 4 4 2 2" xfId="6495" xr:uid="{00000000-0005-0000-0000-00007E190000}"/>
    <cellStyle name="Style 230 4 4 3" xfId="6496" xr:uid="{00000000-0005-0000-0000-00007F190000}"/>
    <cellStyle name="Style 230 4 5" xfId="6497" xr:uid="{00000000-0005-0000-0000-000080190000}"/>
    <cellStyle name="Style 230 4 5 2" xfId="6498" xr:uid="{00000000-0005-0000-0000-000081190000}"/>
    <cellStyle name="Style 230 4 5 2 2" xfId="6499" xr:uid="{00000000-0005-0000-0000-000082190000}"/>
    <cellStyle name="Style 230 4 5 3" xfId="6500" xr:uid="{00000000-0005-0000-0000-000083190000}"/>
    <cellStyle name="Style 230 4 6" xfId="6501" xr:uid="{00000000-0005-0000-0000-000084190000}"/>
    <cellStyle name="Style 230 4 6 2" xfId="6502" xr:uid="{00000000-0005-0000-0000-000085190000}"/>
    <cellStyle name="Style 230 4 6 2 2" xfId="6503" xr:uid="{00000000-0005-0000-0000-000086190000}"/>
    <cellStyle name="Style 230 4 6 3" xfId="6504" xr:uid="{00000000-0005-0000-0000-000087190000}"/>
    <cellStyle name="Style 230 4 7" xfId="6505" xr:uid="{00000000-0005-0000-0000-000088190000}"/>
    <cellStyle name="Style 230 4 7 2" xfId="6506" xr:uid="{00000000-0005-0000-0000-000089190000}"/>
    <cellStyle name="Style 230 4 7 2 2" xfId="6507" xr:uid="{00000000-0005-0000-0000-00008A190000}"/>
    <cellStyle name="Style 230 4 7 3" xfId="6508" xr:uid="{00000000-0005-0000-0000-00008B190000}"/>
    <cellStyle name="Style 230 4 8" xfId="6509" xr:uid="{00000000-0005-0000-0000-00008C190000}"/>
    <cellStyle name="Style 230 4 8 2" xfId="6510" xr:uid="{00000000-0005-0000-0000-00008D190000}"/>
    <cellStyle name="Style 230 4 9" xfId="6511" xr:uid="{00000000-0005-0000-0000-00008E190000}"/>
    <cellStyle name="Style 230 5" xfId="6512" xr:uid="{00000000-0005-0000-0000-00008F190000}"/>
    <cellStyle name="Style 230 5 2" xfId="6513" xr:uid="{00000000-0005-0000-0000-000090190000}"/>
    <cellStyle name="Style 230 5 2 2" xfId="6514" xr:uid="{00000000-0005-0000-0000-000091190000}"/>
    <cellStyle name="Style 230 5 3" xfId="6515" xr:uid="{00000000-0005-0000-0000-000092190000}"/>
    <cellStyle name="Style 230 6" xfId="6516" xr:uid="{00000000-0005-0000-0000-000093190000}"/>
    <cellStyle name="Style 230 6 2" xfId="6517" xr:uid="{00000000-0005-0000-0000-000094190000}"/>
    <cellStyle name="Style 230 6 2 2" xfId="6518" xr:uid="{00000000-0005-0000-0000-000095190000}"/>
    <cellStyle name="Style 230 6 3" xfId="6519" xr:uid="{00000000-0005-0000-0000-000096190000}"/>
    <cellStyle name="Style 230 7" xfId="6520" xr:uid="{00000000-0005-0000-0000-000097190000}"/>
    <cellStyle name="Style 230 7 2" xfId="6521" xr:uid="{00000000-0005-0000-0000-000098190000}"/>
    <cellStyle name="Style 230 7 2 2" xfId="6522" xr:uid="{00000000-0005-0000-0000-000099190000}"/>
    <cellStyle name="Style 230 7 3" xfId="6523" xr:uid="{00000000-0005-0000-0000-00009A190000}"/>
    <cellStyle name="Style 230 8" xfId="6524" xr:uid="{00000000-0005-0000-0000-00009B190000}"/>
    <cellStyle name="Style 230 8 2" xfId="6525" xr:uid="{00000000-0005-0000-0000-00009C190000}"/>
    <cellStyle name="Style 230 8 2 2" xfId="6526" xr:uid="{00000000-0005-0000-0000-00009D190000}"/>
    <cellStyle name="Style 230 8 3" xfId="6527" xr:uid="{00000000-0005-0000-0000-00009E190000}"/>
    <cellStyle name="Style 230 9" xfId="6528" xr:uid="{00000000-0005-0000-0000-00009F190000}"/>
    <cellStyle name="Style 230 9 2" xfId="6529" xr:uid="{00000000-0005-0000-0000-0000A0190000}"/>
    <cellStyle name="Style 230 9 2 2" xfId="6530" xr:uid="{00000000-0005-0000-0000-0000A1190000}"/>
    <cellStyle name="Style 230 9 3" xfId="6531" xr:uid="{00000000-0005-0000-0000-0000A2190000}"/>
    <cellStyle name="Style 231" xfId="6532" xr:uid="{00000000-0005-0000-0000-0000A3190000}"/>
    <cellStyle name="Style 231 10" xfId="6533" xr:uid="{00000000-0005-0000-0000-0000A4190000}"/>
    <cellStyle name="Style 231 10 2" xfId="6534" xr:uid="{00000000-0005-0000-0000-0000A5190000}"/>
    <cellStyle name="Style 231 10 2 2" xfId="6535" xr:uid="{00000000-0005-0000-0000-0000A6190000}"/>
    <cellStyle name="Style 231 10 3" xfId="6536" xr:uid="{00000000-0005-0000-0000-0000A7190000}"/>
    <cellStyle name="Style 231 11" xfId="6537" xr:uid="{00000000-0005-0000-0000-0000A8190000}"/>
    <cellStyle name="Style 231 11 2" xfId="6538" xr:uid="{00000000-0005-0000-0000-0000A9190000}"/>
    <cellStyle name="Style 231 11 2 2" xfId="6539" xr:uid="{00000000-0005-0000-0000-0000AA190000}"/>
    <cellStyle name="Style 231 11 3" xfId="6540" xr:uid="{00000000-0005-0000-0000-0000AB190000}"/>
    <cellStyle name="Style 231 12" xfId="6541" xr:uid="{00000000-0005-0000-0000-0000AC190000}"/>
    <cellStyle name="Style 231 12 2" xfId="6542" xr:uid="{00000000-0005-0000-0000-0000AD190000}"/>
    <cellStyle name="Style 231 12 2 2" xfId="6543" xr:uid="{00000000-0005-0000-0000-0000AE190000}"/>
    <cellStyle name="Style 231 12 3" xfId="6544" xr:uid="{00000000-0005-0000-0000-0000AF190000}"/>
    <cellStyle name="Style 231 13" xfId="6545" xr:uid="{00000000-0005-0000-0000-0000B0190000}"/>
    <cellStyle name="Style 231 13 2" xfId="6546" xr:uid="{00000000-0005-0000-0000-0000B1190000}"/>
    <cellStyle name="Style 231 2" xfId="6547" xr:uid="{00000000-0005-0000-0000-0000B2190000}"/>
    <cellStyle name="Style 231 2 2" xfId="6548" xr:uid="{00000000-0005-0000-0000-0000B3190000}"/>
    <cellStyle name="Style 231 2 2 2" xfId="6549" xr:uid="{00000000-0005-0000-0000-0000B4190000}"/>
    <cellStyle name="Style 231 2 2 2 2" xfId="6550" xr:uid="{00000000-0005-0000-0000-0000B5190000}"/>
    <cellStyle name="Style 231 2 2 3" xfId="6551" xr:uid="{00000000-0005-0000-0000-0000B6190000}"/>
    <cellStyle name="Style 231 2 3" xfId="6552" xr:uid="{00000000-0005-0000-0000-0000B7190000}"/>
    <cellStyle name="Style 231 2 3 2" xfId="6553" xr:uid="{00000000-0005-0000-0000-0000B8190000}"/>
    <cellStyle name="Style 231 2 3 2 2" xfId="6554" xr:uid="{00000000-0005-0000-0000-0000B9190000}"/>
    <cellStyle name="Style 231 2 3 3" xfId="6555" xr:uid="{00000000-0005-0000-0000-0000BA190000}"/>
    <cellStyle name="Style 231 2 4" xfId="6556" xr:uid="{00000000-0005-0000-0000-0000BB190000}"/>
    <cellStyle name="Style 231 2 4 2" xfId="6557" xr:uid="{00000000-0005-0000-0000-0000BC190000}"/>
    <cellStyle name="Style 231 2 4 2 2" xfId="6558" xr:uid="{00000000-0005-0000-0000-0000BD190000}"/>
    <cellStyle name="Style 231 2 4 3" xfId="6559" xr:uid="{00000000-0005-0000-0000-0000BE190000}"/>
    <cellStyle name="Style 231 2 5" xfId="6560" xr:uid="{00000000-0005-0000-0000-0000BF190000}"/>
    <cellStyle name="Style 231 2 5 2" xfId="6561" xr:uid="{00000000-0005-0000-0000-0000C0190000}"/>
    <cellStyle name="Style 231 2 5 2 2" xfId="6562" xr:uid="{00000000-0005-0000-0000-0000C1190000}"/>
    <cellStyle name="Style 231 2 5 3" xfId="6563" xr:uid="{00000000-0005-0000-0000-0000C2190000}"/>
    <cellStyle name="Style 231 2 6" xfId="6564" xr:uid="{00000000-0005-0000-0000-0000C3190000}"/>
    <cellStyle name="Style 231 2 6 2" xfId="6565" xr:uid="{00000000-0005-0000-0000-0000C4190000}"/>
    <cellStyle name="Style 231 2 6 2 2" xfId="6566" xr:uid="{00000000-0005-0000-0000-0000C5190000}"/>
    <cellStyle name="Style 231 2 6 3" xfId="6567" xr:uid="{00000000-0005-0000-0000-0000C6190000}"/>
    <cellStyle name="Style 231 2 7" xfId="6568" xr:uid="{00000000-0005-0000-0000-0000C7190000}"/>
    <cellStyle name="Style 231 2 7 2" xfId="6569" xr:uid="{00000000-0005-0000-0000-0000C8190000}"/>
    <cellStyle name="Style 231 2 7 2 2" xfId="6570" xr:uid="{00000000-0005-0000-0000-0000C9190000}"/>
    <cellStyle name="Style 231 2 7 3" xfId="6571" xr:uid="{00000000-0005-0000-0000-0000CA190000}"/>
    <cellStyle name="Style 231 2 8" xfId="6572" xr:uid="{00000000-0005-0000-0000-0000CB190000}"/>
    <cellStyle name="Style 231 2 8 2" xfId="6573" xr:uid="{00000000-0005-0000-0000-0000CC190000}"/>
    <cellStyle name="Style 231 2 8 2 2" xfId="6574" xr:uid="{00000000-0005-0000-0000-0000CD190000}"/>
    <cellStyle name="Style 231 2 8 3" xfId="6575" xr:uid="{00000000-0005-0000-0000-0000CE190000}"/>
    <cellStyle name="Style 231 2 9" xfId="6576" xr:uid="{00000000-0005-0000-0000-0000CF190000}"/>
    <cellStyle name="Style 231 3" xfId="6577" xr:uid="{00000000-0005-0000-0000-0000D0190000}"/>
    <cellStyle name="Style 231 3 2" xfId="6578" xr:uid="{00000000-0005-0000-0000-0000D1190000}"/>
    <cellStyle name="Style 231 3 2 2" xfId="6579" xr:uid="{00000000-0005-0000-0000-0000D2190000}"/>
    <cellStyle name="Style 231 3 2 2 2" xfId="6580" xr:uid="{00000000-0005-0000-0000-0000D3190000}"/>
    <cellStyle name="Style 231 3 2 3" xfId="6581" xr:uid="{00000000-0005-0000-0000-0000D4190000}"/>
    <cellStyle name="Style 231 3 3" xfId="6582" xr:uid="{00000000-0005-0000-0000-0000D5190000}"/>
    <cellStyle name="Style 231 3 3 2" xfId="6583" xr:uid="{00000000-0005-0000-0000-0000D6190000}"/>
    <cellStyle name="Style 231 3 3 2 2" xfId="6584" xr:uid="{00000000-0005-0000-0000-0000D7190000}"/>
    <cellStyle name="Style 231 3 3 3" xfId="6585" xr:uid="{00000000-0005-0000-0000-0000D8190000}"/>
    <cellStyle name="Style 231 3 4" xfId="6586" xr:uid="{00000000-0005-0000-0000-0000D9190000}"/>
    <cellStyle name="Style 231 3 4 2" xfId="6587" xr:uid="{00000000-0005-0000-0000-0000DA190000}"/>
    <cellStyle name="Style 231 3 4 2 2" xfId="6588" xr:uid="{00000000-0005-0000-0000-0000DB190000}"/>
    <cellStyle name="Style 231 3 4 3" xfId="6589" xr:uid="{00000000-0005-0000-0000-0000DC190000}"/>
    <cellStyle name="Style 231 3 5" xfId="6590" xr:uid="{00000000-0005-0000-0000-0000DD190000}"/>
    <cellStyle name="Style 231 3 5 2" xfId="6591" xr:uid="{00000000-0005-0000-0000-0000DE190000}"/>
    <cellStyle name="Style 231 3 5 2 2" xfId="6592" xr:uid="{00000000-0005-0000-0000-0000DF190000}"/>
    <cellStyle name="Style 231 3 5 3" xfId="6593" xr:uid="{00000000-0005-0000-0000-0000E0190000}"/>
    <cellStyle name="Style 231 3 6" xfId="6594" xr:uid="{00000000-0005-0000-0000-0000E1190000}"/>
    <cellStyle name="Style 231 3 6 2" xfId="6595" xr:uid="{00000000-0005-0000-0000-0000E2190000}"/>
    <cellStyle name="Style 231 3 6 2 2" xfId="6596" xr:uid="{00000000-0005-0000-0000-0000E3190000}"/>
    <cellStyle name="Style 231 3 6 3" xfId="6597" xr:uid="{00000000-0005-0000-0000-0000E4190000}"/>
    <cellStyle name="Style 231 3 7" xfId="6598" xr:uid="{00000000-0005-0000-0000-0000E5190000}"/>
    <cellStyle name="Style 231 3 7 2" xfId="6599" xr:uid="{00000000-0005-0000-0000-0000E6190000}"/>
    <cellStyle name="Style 231 3 7 2 2" xfId="6600" xr:uid="{00000000-0005-0000-0000-0000E7190000}"/>
    <cellStyle name="Style 231 3 7 3" xfId="6601" xr:uid="{00000000-0005-0000-0000-0000E8190000}"/>
    <cellStyle name="Style 231 3 8" xfId="6602" xr:uid="{00000000-0005-0000-0000-0000E9190000}"/>
    <cellStyle name="Style 231 3 8 2" xfId="6603" xr:uid="{00000000-0005-0000-0000-0000EA190000}"/>
    <cellStyle name="Style 231 3 9" xfId="6604" xr:uid="{00000000-0005-0000-0000-0000EB190000}"/>
    <cellStyle name="Style 231 4" xfId="6605" xr:uid="{00000000-0005-0000-0000-0000EC190000}"/>
    <cellStyle name="Style 231 4 2" xfId="6606" xr:uid="{00000000-0005-0000-0000-0000ED190000}"/>
    <cellStyle name="Style 231 4 2 2" xfId="6607" xr:uid="{00000000-0005-0000-0000-0000EE190000}"/>
    <cellStyle name="Style 231 4 2 2 2" xfId="6608" xr:uid="{00000000-0005-0000-0000-0000EF190000}"/>
    <cellStyle name="Style 231 4 2 3" xfId="6609" xr:uid="{00000000-0005-0000-0000-0000F0190000}"/>
    <cellStyle name="Style 231 4 3" xfId="6610" xr:uid="{00000000-0005-0000-0000-0000F1190000}"/>
    <cellStyle name="Style 231 4 3 2" xfId="6611" xr:uid="{00000000-0005-0000-0000-0000F2190000}"/>
    <cellStyle name="Style 231 4 3 2 2" xfId="6612" xr:uid="{00000000-0005-0000-0000-0000F3190000}"/>
    <cellStyle name="Style 231 4 3 3" xfId="6613" xr:uid="{00000000-0005-0000-0000-0000F4190000}"/>
    <cellStyle name="Style 231 4 4" xfId="6614" xr:uid="{00000000-0005-0000-0000-0000F5190000}"/>
    <cellStyle name="Style 231 4 4 2" xfId="6615" xr:uid="{00000000-0005-0000-0000-0000F6190000}"/>
    <cellStyle name="Style 231 4 4 2 2" xfId="6616" xr:uid="{00000000-0005-0000-0000-0000F7190000}"/>
    <cellStyle name="Style 231 4 4 3" xfId="6617" xr:uid="{00000000-0005-0000-0000-0000F8190000}"/>
    <cellStyle name="Style 231 4 5" xfId="6618" xr:uid="{00000000-0005-0000-0000-0000F9190000}"/>
    <cellStyle name="Style 231 4 5 2" xfId="6619" xr:uid="{00000000-0005-0000-0000-0000FA190000}"/>
    <cellStyle name="Style 231 4 5 2 2" xfId="6620" xr:uid="{00000000-0005-0000-0000-0000FB190000}"/>
    <cellStyle name="Style 231 4 5 3" xfId="6621" xr:uid="{00000000-0005-0000-0000-0000FC190000}"/>
    <cellStyle name="Style 231 4 6" xfId="6622" xr:uid="{00000000-0005-0000-0000-0000FD190000}"/>
    <cellStyle name="Style 231 4 6 2" xfId="6623" xr:uid="{00000000-0005-0000-0000-0000FE190000}"/>
    <cellStyle name="Style 231 4 6 2 2" xfId="6624" xr:uid="{00000000-0005-0000-0000-0000FF190000}"/>
    <cellStyle name="Style 231 4 6 3" xfId="6625" xr:uid="{00000000-0005-0000-0000-0000001A0000}"/>
    <cellStyle name="Style 231 4 7" xfId="6626" xr:uid="{00000000-0005-0000-0000-0000011A0000}"/>
    <cellStyle name="Style 231 4 7 2" xfId="6627" xr:uid="{00000000-0005-0000-0000-0000021A0000}"/>
    <cellStyle name="Style 231 4 7 2 2" xfId="6628" xr:uid="{00000000-0005-0000-0000-0000031A0000}"/>
    <cellStyle name="Style 231 4 7 3" xfId="6629" xr:uid="{00000000-0005-0000-0000-0000041A0000}"/>
    <cellStyle name="Style 231 4 8" xfId="6630" xr:uid="{00000000-0005-0000-0000-0000051A0000}"/>
    <cellStyle name="Style 231 4 8 2" xfId="6631" xr:uid="{00000000-0005-0000-0000-0000061A0000}"/>
    <cellStyle name="Style 231 4 9" xfId="6632" xr:uid="{00000000-0005-0000-0000-0000071A0000}"/>
    <cellStyle name="Style 231 5" xfId="6633" xr:uid="{00000000-0005-0000-0000-0000081A0000}"/>
    <cellStyle name="Style 231 5 2" xfId="6634" xr:uid="{00000000-0005-0000-0000-0000091A0000}"/>
    <cellStyle name="Style 231 5 2 2" xfId="6635" xr:uid="{00000000-0005-0000-0000-00000A1A0000}"/>
    <cellStyle name="Style 231 5 3" xfId="6636" xr:uid="{00000000-0005-0000-0000-00000B1A0000}"/>
    <cellStyle name="Style 231 6" xfId="6637" xr:uid="{00000000-0005-0000-0000-00000C1A0000}"/>
    <cellStyle name="Style 231 6 2" xfId="6638" xr:uid="{00000000-0005-0000-0000-00000D1A0000}"/>
    <cellStyle name="Style 231 6 2 2" xfId="6639" xr:uid="{00000000-0005-0000-0000-00000E1A0000}"/>
    <cellStyle name="Style 231 6 3" xfId="6640" xr:uid="{00000000-0005-0000-0000-00000F1A0000}"/>
    <cellStyle name="Style 231 7" xfId="6641" xr:uid="{00000000-0005-0000-0000-0000101A0000}"/>
    <cellStyle name="Style 231 7 2" xfId="6642" xr:uid="{00000000-0005-0000-0000-0000111A0000}"/>
    <cellStyle name="Style 231 7 2 2" xfId="6643" xr:uid="{00000000-0005-0000-0000-0000121A0000}"/>
    <cellStyle name="Style 231 7 3" xfId="6644" xr:uid="{00000000-0005-0000-0000-0000131A0000}"/>
    <cellStyle name="Style 231 8" xfId="6645" xr:uid="{00000000-0005-0000-0000-0000141A0000}"/>
    <cellStyle name="Style 231 8 2" xfId="6646" xr:uid="{00000000-0005-0000-0000-0000151A0000}"/>
    <cellStyle name="Style 231 8 2 2" xfId="6647" xr:uid="{00000000-0005-0000-0000-0000161A0000}"/>
    <cellStyle name="Style 231 8 3" xfId="6648" xr:uid="{00000000-0005-0000-0000-0000171A0000}"/>
    <cellStyle name="Style 231 9" xfId="6649" xr:uid="{00000000-0005-0000-0000-0000181A0000}"/>
    <cellStyle name="Style 231 9 2" xfId="6650" xr:uid="{00000000-0005-0000-0000-0000191A0000}"/>
    <cellStyle name="Style 231 9 2 2" xfId="6651" xr:uid="{00000000-0005-0000-0000-00001A1A0000}"/>
    <cellStyle name="Style 231 9 3" xfId="6652" xr:uid="{00000000-0005-0000-0000-00001B1A0000}"/>
    <cellStyle name="Style 232" xfId="6653" xr:uid="{00000000-0005-0000-0000-00001C1A0000}"/>
    <cellStyle name="Style 232 2" xfId="6654" xr:uid="{00000000-0005-0000-0000-00001D1A0000}"/>
    <cellStyle name="Style 233" xfId="6655" xr:uid="{00000000-0005-0000-0000-00001E1A0000}"/>
    <cellStyle name="Style 233 2" xfId="6656" xr:uid="{00000000-0005-0000-0000-00001F1A0000}"/>
    <cellStyle name="Style 234" xfId="6657" xr:uid="{00000000-0005-0000-0000-0000201A0000}"/>
    <cellStyle name="Style 234 10" xfId="6658" xr:uid="{00000000-0005-0000-0000-0000211A0000}"/>
    <cellStyle name="Style 234 10 2" xfId="6659" xr:uid="{00000000-0005-0000-0000-0000221A0000}"/>
    <cellStyle name="Style 234 11" xfId="6660" xr:uid="{00000000-0005-0000-0000-0000231A0000}"/>
    <cellStyle name="Style 234 11 2" xfId="6661" xr:uid="{00000000-0005-0000-0000-0000241A0000}"/>
    <cellStyle name="Style 234 12" xfId="6662" xr:uid="{00000000-0005-0000-0000-0000251A0000}"/>
    <cellStyle name="Style 234 2" xfId="6663" xr:uid="{00000000-0005-0000-0000-0000261A0000}"/>
    <cellStyle name="Style 234 2 2" xfId="6664" xr:uid="{00000000-0005-0000-0000-0000271A0000}"/>
    <cellStyle name="Style 234 2 2 2" xfId="6665" xr:uid="{00000000-0005-0000-0000-0000281A0000}"/>
    <cellStyle name="Style 234 2 3" xfId="6666" xr:uid="{00000000-0005-0000-0000-0000291A0000}"/>
    <cellStyle name="Style 234 2 3 2" xfId="6667" xr:uid="{00000000-0005-0000-0000-00002A1A0000}"/>
    <cellStyle name="Style 234 2 4" xfId="6668" xr:uid="{00000000-0005-0000-0000-00002B1A0000}"/>
    <cellStyle name="Style 234 2 4 2" xfId="6669" xr:uid="{00000000-0005-0000-0000-00002C1A0000}"/>
    <cellStyle name="Style 234 2 5" xfId="6670" xr:uid="{00000000-0005-0000-0000-00002D1A0000}"/>
    <cellStyle name="Style 234 2 5 2" xfId="6671" xr:uid="{00000000-0005-0000-0000-00002E1A0000}"/>
    <cellStyle name="Style 234 2 6" xfId="6672" xr:uid="{00000000-0005-0000-0000-00002F1A0000}"/>
    <cellStyle name="Style 234 2 6 2" xfId="6673" xr:uid="{00000000-0005-0000-0000-0000301A0000}"/>
    <cellStyle name="Style 234 2 7" xfId="6674" xr:uid="{00000000-0005-0000-0000-0000311A0000}"/>
    <cellStyle name="Style 234 2 7 2" xfId="6675" xr:uid="{00000000-0005-0000-0000-0000321A0000}"/>
    <cellStyle name="Style 234 2 8" xfId="6676" xr:uid="{00000000-0005-0000-0000-0000331A0000}"/>
    <cellStyle name="Style 234 3" xfId="6677" xr:uid="{00000000-0005-0000-0000-0000341A0000}"/>
    <cellStyle name="Style 234 3 2" xfId="6678" xr:uid="{00000000-0005-0000-0000-0000351A0000}"/>
    <cellStyle name="Style 234 3 2 2" xfId="6679" xr:uid="{00000000-0005-0000-0000-0000361A0000}"/>
    <cellStyle name="Style 234 3 3" xfId="6680" xr:uid="{00000000-0005-0000-0000-0000371A0000}"/>
    <cellStyle name="Style 234 3 3 2" xfId="6681" xr:uid="{00000000-0005-0000-0000-0000381A0000}"/>
    <cellStyle name="Style 234 3 4" xfId="6682" xr:uid="{00000000-0005-0000-0000-0000391A0000}"/>
    <cellStyle name="Style 234 3 4 2" xfId="6683" xr:uid="{00000000-0005-0000-0000-00003A1A0000}"/>
    <cellStyle name="Style 234 3 5" xfId="6684" xr:uid="{00000000-0005-0000-0000-00003B1A0000}"/>
    <cellStyle name="Style 234 3 5 2" xfId="6685" xr:uid="{00000000-0005-0000-0000-00003C1A0000}"/>
    <cellStyle name="Style 234 3 6" xfId="6686" xr:uid="{00000000-0005-0000-0000-00003D1A0000}"/>
    <cellStyle name="Style 234 3 6 2" xfId="6687" xr:uid="{00000000-0005-0000-0000-00003E1A0000}"/>
    <cellStyle name="Style 234 3 7" xfId="6688" xr:uid="{00000000-0005-0000-0000-00003F1A0000}"/>
    <cellStyle name="Style 234 3 7 2" xfId="6689" xr:uid="{00000000-0005-0000-0000-0000401A0000}"/>
    <cellStyle name="Style 234 3 8" xfId="6690" xr:uid="{00000000-0005-0000-0000-0000411A0000}"/>
    <cellStyle name="Style 234 4" xfId="6691" xr:uid="{00000000-0005-0000-0000-0000421A0000}"/>
    <cellStyle name="Style 234 4 2" xfId="6692" xr:uid="{00000000-0005-0000-0000-0000431A0000}"/>
    <cellStyle name="Style 234 4 2 2" xfId="6693" xr:uid="{00000000-0005-0000-0000-0000441A0000}"/>
    <cellStyle name="Style 234 4 3" xfId="6694" xr:uid="{00000000-0005-0000-0000-0000451A0000}"/>
    <cellStyle name="Style 234 4 3 2" xfId="6695" xr:uid="{00000000-0005-0000-0000-0000461A0000}"/>
    <cellStyle name="Style 234 4 4" xfId="6696" xr:uid="{00000000-0005-0000-0000-0000471A0000}"/>
    <cellStyle name="Style 234 4 4 2" xfId="6697" xr:uid="{00000000-0005-0000-0000-0000481A0000}"/>
    <cellStyle name="Style 234 4 5" xfId="6698" xr:uid="{00000000-0005-0000-0000-0000491A0000}"/>
    <cellStyle name="Style 234 4 5 2" xfId="6699" xr:uid="{00000000-0005-0000-0000-00004A1A0000}"/>
    <cellStyle name="Style 234 4 6" xfId="6700" xr:uid="{00000000-0005-0000-0000-00004B1A0000}"/>
    <cellStyle name="Style 234 4 6 2" xfId="6701" xr:uid="{00000000-0005-0000-0000-00004C1A0000}"/>
    <cellStyle name="Style 234 4 7" xfId="6702" xr:uid="{00000000-0005-0000-0000-00004D1A0000}"/>
    <cellStyle name="Style 234 4 7 2" xfId="6703" xr:uid="{00000000-0005-0000-0000-00004E1A0000}"/>
    <cellStyle name="Style 234 4 8" xfId="6704" xr:uid="{00000000-0005-0000-0000-00004F1A0000}"/>
    <cellStyle name="Style 234 5" xfId="6705" xr:uid="{00000000-0005-0000-0000-0000501A0000}"/>
    <cellStyle name="Style 234 5 2" xfId="6706" xr:uid="{00000000-0005-0000-0000-0000511A0000}"/>
    <cellStyle name="Style 234 5 2 2" xfId="6707" xr:uid="{00000000-0005-0000-0000-0000521A0000}"/>
    <cellStyle name="Style 234 5 3" xfId="6708" xr:uid="{00000000-0005-0000-0000-0000531A0000}"/>
    <cellStyle name="Style 234 5 3 2" xfId="6709" xr:uid="{00000000-0005-0000-0000-0000541A0000}"/>
    <cellStyle name="Style 234 5 4" xfId="6710" xr:uid="{00000000-0005-0000-0000-0000551A0000}"/>
    <cellStyle name="Style 234 5 4 2" xfId="6711" xr:uid="{00000000-0005-0000-0000-0000561A0000}"/>
    <cellStyle name="Style 234 5 5" xfId="6712" xr:uid="{00000000-0005-0000-0000-0000571A0000}"/>
    <cellStyle name="Style 234 5 5 2" xfId="6713" xr:uid="{00000000-0005-0000-0000-0000581A0000}"/>
    <cellStyle name="Style 234 5 6" xfId="6714" xr:uid="{00000000-0005-0000-0000-0000591A0000}"/>
    <cellStyle name="Style 234 5 6 2" xfId="6715" xr:uid="{00000000-0005-0000-0000-00005A1A0000}"/>
    <cellStyle name="Style 234 5 7" xfId="6716" xr:uid="{00000000-0005-0000-0000-00005B1A0000}"/>
    <cellStyle name="Style 234 5 7 2" xfId="6717" xr:uid="{00000000-0005-0000-0000-00005C1A0000}"/>
    <cellStyle name="Style 234 5 8" xfId="6718" xr:uid="{00000000-0005-0000-0000-00005D1A0000}"/>
    <cellStyle name="Style 234 6" xfId="6719" xr:uid="{00000000-0005-0000-0000-00005E1A0000}"/>
    <cellStyle name="Style 234 6 2" xfId="6720" xr:uid="{00000000-0005-0000-0000-00005F1A0000}"/>
    <cellStyle name="Style 234 7" xfId="6721" xr:uid="{00000000-0005-0000-0000-0000601A0000}"/>
    <cellStyle name="Style 234 7 2" xfId="6722" xr:uid="{00000000-0005-0000-0000-0000611A0000}"/>
    <cellStyle name="Style 234 8" xfId="6723" xr:uid="{00000000-0005-0000-0000-0000621A0000}"/>
    <cellStyle name="Style 234 8 2" xfId="6724" xr:uid="{00000000-0005-0000-0000-0000631A0000}"/>
    <cellStyle name="Style 234 9" xfId="6725" xr:uid="{00000000-0005-0000-0000-0000641A0000}"/>
    <cellStyle name="Style 234 9 2" xfId="6726" xr:uid="{00000000-0005-0000-0000-0000651A0000}"/>
    <cellStyle name="Style 235" xfId="6727" xr:uid="{00000000-0005-0000-0000-0000661A0000}"/>
    <cellStyle name="Style 235 2" xfId="6728" xr:uid="{00000000-0005-0000-0000-0000671A0000}"/>
    <cellStyle name="Style 236" xfId="6729" xr:uid="{00000000-0005-0000-0000-0000681A0000}"/>
    <cellStyle name="Style 236 2" xfId="6730" xr:uid="{00000000-0005-0000-0000-0000691A0000}"/>
    <cellStyle name="Style 237" xfId="6731" xr:uid="{00000000-0005-0000-0000-00006A1A0000}"/>
    <cellStyle name="Style 237 10" xfId="6732" xr:uid="{00000000-0005-0000-0000-00006B1A0000}"/>
    <cellStyle name="Style 237 10 2" xfId="6733" xr:uid="{00000000-0005-0000-0000-00006C1A0000}"/>
    <cellStyle name="Style 237 11" xfId="6734" xr:uid="{00000000-0005-0000-0000-00006D1A0000}"/>
    <cellStyle name="Style 237 11 2" xfId="6735" xr:uid="{00000000-0005-0000-0000-00006E1A0000}"/>
    <cellStyle name="Style 237 12" xfId="6736" xr:uid="{00000000-0005-0000-0000-00006F1A0000}"/>
    <cellStyle name="Style 237 2" xfId="6737" xr:uid="{00000000-0005-0000-0000-0000701A0000}"/>
    <cellStyle name="Style 237 2 2" xfId="6738" xr:uid="{00000000-0005-0000-0000-0000711A0000}"/>
    <cellStyle name="Style 237 2 2 2" xfId="6739" xr:uid="{00000000-0005-0000-0000-0000721A0000}"/>
    <cellStyle name="Style 237 2 3" xfId="6740" xr:uid="{00000000-0005-0000-0000-0000731A0000}"/>
    <cellStyle name="Style 237 2 3 2" xfId="6741" xr:uid="{00000000-0005-0000-0000-0000741A0000}"/>
    <cellStyle name="Style 237 2 4" xfId="6742" xr:uid="{00000000-0005-0000-0000-0000751A0000}"/>
    <cellStyle name="Style 237 2 4 2" xfId="6743" xr:uid="{00000000-0005-0000-0000-0000761A0000}"/>
    <cellStyle name="Style 237 2 5" xfId="6744" xr:uid="{00000000-0005-0000-0000-0000771A0000}"/>
    <cellStyle name="Style 237 2 5 2" xfId="6745" xr:uid="{00000000-0005-0000-0000-0000781A0000}"/>
    <cellStyle name="Style 237 2 6" xfId="6746" xr:uid="{00000000-0005-0000-0000-0000791A0000}"/>
    <cellStyle name="Style 237 2 6 2" xfId="6747" xr:uid="{00000000-0005-0000-0000-00007A1A0000}"/>
    <cellStyle name="Style 237 2 7" xfId="6748" xr:uid="{00000000-0005-0000-0000-00007B1A0000}"/>
    <cellStyle name="Style 237 2 7 2" xfId="6749" xr:uid="{00000000-0005-0000-0000-00007C1A0000}"/>
    <cellStyle name="Style 237 2 8" xfId="6750" xr:uid="{00000000-0005-0000-0000-00007D1A0000}"/>
    <cellStyle name="Style 237 3" xfId="6751" xr:uid="{00000000-0005-0000-0000-00007E1A0000}"/>
    <cellStyle name="Style 237 3 2" xfId="6752" xr:uid="{00000000-0005-0000-0000-00007F1A0000}"/>
    <cellStyle name="Style 237 3 2 2" xfId="6753" xr:uid="{00000000-0005-0000-0000-0000801A0000}"/>
    <cellStyle name="Style 237 3 3" xfId="6754" xr:uid="{00000000-0005-0000-0000-0000811A0000}"/>
    <cellStyle name="Style 237 3 3 2" xfId="6755" xr:uid="{00000000-0005-0000-0000-0000821A0000}"/>
    <cellStyle name="Style 237 3 4" xfId="6756" xr:uid="{00000000-0005-0000-0000-0000831A0000}"/>
    <cellStyle name="Style 237 3 4 2" xfId="6757" xr:uid="{00000000-0005-0000-0000-0000841A0000}"/>
    <cellStyle name="Style 237 3 5" xfId="6758" xr:uid="{00000000-0005-0000-0000-0000851A0000}"/>
    <cellStyle name="Style 237 3 5 2" xfId="6759" xr:uid="{00000000-0005-0000-0000-0000861A0000}"/>
    <cellStyle name="Style 237 3 6" xfId="6760" xr:uid="{00000000-0005-0000-0000-0000871A0000}"/>
    <cellStyle name="Style 237 3 6 2" xfId="6761" xr:uid="{00000000-0005-0000-0000-0000881A0000}"/>
    <cellStyle name="Style 237 3 7" xfId="6762" xr:uid="{00000000-0005-0000-0000-0000891A0000}"/>
    <cellStyle name="Style 237 3 7 2" xfId="6763" xr:uid="{00000000-0005-0000-0000-00008A1A0000}"/>
    <cellStyle name="Style 237 3 8" xfId="6764" xr:uid="{00000000-0005-0000-0000-00008B1A0000}"/>
    <cellStyle name="Style 237 4" xfId="6765" xr:uid="{00000000-0005-0000-0000-00008C1A0000}"/>
    <cellStyle name="Style 237 4 2" xfId="6766" xr:uid="{00000000-0005-0000-0000-00008D1A0000}"/>
    <cellStyle name="Style 237 4 2 2" xfId="6767" xr:uid="{00000000-0005-0000-0000-00008E1A0000}"/>
    <cellStyle name="Style 237 4 3" xfId="6768" xr:uid="{00000000-0005-0000-0000-00008F1A0000}"/>
    <cellStyle name="Style 237 4 3 2" xfId="6769" xr:uid="{00000000-0005-0000-0000-0000901A0000}"/>
    <cellStyle name="Style 237 4 4" xfId="6770" xr:uid="{00000000-0005-0000-0000-0000911A0000}"/>
    <cellStyle name="Style 237 4 4 2" xfId="6771" xr:uid="{00000000-0005-0000-0000-0000921A0000}"/>
    <cellStyle name="Style 237 4 5" xfId="6772" xr:uid="{00000000-0005-0000-0000-0000931A0000}"/>
    <cellStyle name="Style 237 4 5 2" xfId="6773" xr:uid="{00000000-0005-0000-0000-0000941A0000}"/>
    <cellStyle name="Style 237 4 6" xfId="6774" xr:uid="{00000000-0005-0000-0000-0000951A0000}"/>
    <cellStyle name="Style 237 4 6 2" xfId="6775" xr:uid="{00000000-0005-0000-0000-0000961A0000}"/>
    <cellStyle name="Style 237 4 7" xfId="6776" xr:uid="{00000000-0005-0000-0000-0000971A0000}"/>
    <cellStyle name="Style 237 4 7 2" xfId="6777" xr:uid="{00000000-0005-0000-0000-0000981A0000}"/>
    <cellStyle name="Style 237 4 8" xfId="6778" xr:uid="{00000000-0005-0000-0000-0000991A0000}"/>
    <cellStyle name="Style 237 5" xfId="6779" xr:uid="{00000000-0005-0000-0000-00009A1A0000}"/>
    <cellStyle name="Style 237 5 2" xfId="6780" xr:uid="{00000000-0005-0000-0000-00009B1A0000}"/>
    <cellStyle name="Style 237 5 2 2" xfId="6781" xr:uid="{00000000-0005-0000-0000-00009C1A0000}"/>
    <cellStyle name="Style 237 5 3" xfId="6782" xr:uid="{00000000-0005-0000-0000-00009D1A0000}"/>
    <cellStyle name="Style 237 5 3 2" xfId="6783" xr:uid="{00000000-0005-0000-0000-00009E1A0000}"/>
    <cellStyle name="Style 237 5 4" xfId="6784" xr:uid="{00000000-0005-0000-0000-00009F1A0000}"/>
    <cellStyle name="Style 237 5 4 2" xfId="6785" xr:uid="{00000000-0005-0000-0000-0000A01A0000}"/>
    <cellStyle name="Style 237 5 5" xfId="6786" xr:uid="{00000000-0005-0000-0000-0000A11A0000}"/>
    <cellStyle name="Style 237 5 5 2" xfId="6787" xr:uid="{00000000-0005-0000-0000-0000A21A0000}"/>
    <cellStyle name="Style 237 5 6" xfId="6788" xr:uid="{00000000-0005-0000-0000-0000A31A0000}"/>
    <cellStyle name="Style 237 5 6 2" xfId="6789" xr:uid="{00000000-0005-0000-0000-0000A41A0000}"/>
    <cellStyle name="Style 237 5 7" xfId="6790" xr:uid="{00000000-0005-0000-0000-0000A51A0000}"/>
    <cellStyle name="Style 237 5 7 2" xfId="6791" xr:uid="{00000000-0005-0000-0000-0000A61A0000}"/>
    <cellStyle name="Style 237 5 8" xfId="6792" xr:uid="{00000000-0005-0000-0000-0000A71A0000}"/>
    <cellStyle name="Style 237 6" xfId="6793" xr:uid="{00000000-0005-0000-0000-0000A81A0000}"/>
    <cellStyle name="Style 237 6 2" xfId="6794" xr:uid="{00000000-0005-0000-0000-0000A91A0000}"/>
    <cellStyle name="Style 237 7" xfId="6795" xr:uid="{00000000-0005-0000-0000-0000AA1A0000}"/>
    <cellStyle name="Style 237 7 2" xfId="6796" xr:uid="{00000000-0005-0000-0000-0000AB1A0000}"/>
    <cellStyle name="Style 237 8" xfId="6797" xr:uid="{00000000-0005-0000-0000-0000AC1A0000}"/>
    <cellStyle name="Style 237 8 2" xfId="6798" xr:uid="{00000000-0005-0000-0000-0000AD1A0000}"/>
    <cellStyle name="Style 237 9" xfId="6799" xr:uid="{00000000-0005-0000-0000-0000AE1A0000}"/>
    <cellStyle name="Style 237 9 2" xfId="6800" xr:uid="{00000000-0005-0000-0000-0000AF1A0000}"/>
    <cellStyle name="Style 238" xfId="6801" xr:uid="{00000000-0005-0000-0000-0000B01A0000}"/>
    <cellStyle name="Style 238 10" xfId="6802" xr:uid="{00000000-0005-0000-0000-0000B11A0000}"/>
    <cellStyle name="Style 238 10 2" xfId="6803" xr:uid="{00000000-0005-0000-0000-0000B21A0000}"/>
    <cellStyle name="Style 238 11" xfId="6804" xr:uid="{00000000-0005-0000-0000-0000B31A0000}"/>
    <cellStyle name="Style 238 11 2" xfId="6805" xr:uid="{00000000-0005-0000-0000-0000B41A0000}"/>
    <cellStyle name="Style 238 12" xfId="6806" xr:uid="{00000000-0005-0000-0000-0000B51A0000}"/>
    <cellStyle name="Style 238 2" xfId="6807" xr:uid="{00000000-0005-0000-0000-0000B61A0000}"/>
    <cellStyle name="Style 238 2 2" xfId="6808" xr:uid="{00000000-0005-0000-0000-0000B71A0000}"/>
    <cellStyle name="Style 238 2 2 2" xfId="6809" xr:uid="{00000000-0005-0000-0000-0000B81A0000}"/>
    <cellStyle name="Style 238 2 3" xfId="6810" xr:uid="{00000000-0005-0000-0000-0000B91A0000}"/>
    <cellStyle name="Style 238 2 3 2" xfId="6811" xr:uid="{00000000-0005-0000-0000-0000BA1A0000}"/>
    <cellStyle name="Style 238 2 4" xfId="6812" xr:uid="{00000000-0005-0000-0000-0000BB1A0000}"/>
    <cellStyle name="Style 238 2 4 2" xfId="6813" xr:uid="{00000000-0005-0000-0000-0000BC1A0000}"/>
    <cellStyle name="Style 238 2 5" xfId="6814" xr:uid="{00000000-0005-0000-0000-0000BD1A0000}"/>
    <cellStyle name="Style 238 2 5 2" xfId="6815" xr:uid="{00000000-0005-0000-0000-0000BE1A0000}"/>
    <cellStyle name="Style 238 2 6" xfId="6816" xr:uid="{00000000-0005-0000-0000-0000BF1A0000}"/>
    <cellStyle name="Style 238 2 6 2" xfId="6817" xr:uid="{00000000-0005-0000-0000-0000C01A0000}"/>
    <cellStyle name="Style 238 2 7" xfId="6818" xr:uid="{00000000-0005-0000-0000-0000C11A0000}"/>
    <cellStyle name="Style 238 2 7 2" xfId="6819" xr:uid="{00000000-0005-0000-0000-0000C21A0000}"/>
    <cellStyle name="Style 238 2 8" xfId="6820" xr:uid="{00000000-0005-0000-0000-0000C31A0000}"/>
    <cellStyle name="Style 238 3" xfId="6821" xr:uid="{00000000-0005-0000-0000-0000C41A0000}"/>
    <cellStyle name="Style 238 3 2" xfId="6822" xr:uid="{00000000-0005-0000-0000-0000C51A0000}"/>
    <cellStyle name="Style 238 3 2 2" xfId="6823" xr:uid="{00000000-0005-0000-0000-0000C61A0000}"/>
    <cellStyle name="Style 238 3 3" xfId="6824" xr:uid="{00000000-0005-0000-0000-0000C71A0000}"/>
    <cellStyle name="Style 238 3 3 2" xfId="6825" xr:uid="{00000000-0005-0000-0000-0000C81A0000}"/>
    <cellStyle name="Style 238 3 4" xfId="6826" xr:uid="{00000000-0005-0000-0000-0000C91A0000}"/>
    <cellStyle name="Style 238 3 4 2" xfId="6827" xr:uid="{00000000-0005-0000-0000-0000CA1A0000}"/>
    <cellStyle name="Style 238 3 5" xfId="6828" xr:uid="{00000000-0005-0000-0000-0000CB1A0000}"/>
    <cellStyle name="Style 238 3 5 2" xfId="6829" xr:uid="{00000000-0005-0000-0000-0000CC1A0000}"/>
    <cellStyle name="Style 238 3 6" xfId="6830" xr:uid="{00000000-0005-0000-0000-0000CD1A0000}"/>
    <cellStyle name="Style 238 3 6 2" xfId="6831" xr:uid="{00000000-0005-0000-0000-0000CE1A0000}"/>
    <cellStyle name="Style 238 3 7" xfId="6832" xr:uid="{00000000-0005-0000-0000-0000CF1A0000}"/>
    <cellStyle name="Style 238 3 7 2" xfId="6833" xr:uid="{00000000-0005-0000-0000-0000D01A0000}"/>
    <cellStyle name="Style 238 3 8" xfId="6834" xr:uid="{00000000-0005-0000-0000-0000D11A0000}"/>
    <cellStyle name="Style 238 4" xfId="6835" xr:uid="{00000000-0005-0000-0000-0000D21A0000}"/>
    <cellStyle name="Style 238 4 2" xfId="6836" xr:uid="{00000000-0005-0000-0000-0000D31A0000}"/>
    <cellStyle name="Style 238 4 2 2" xfId="6837" xr:uid="{00000000-0005-0000-0000-0000D41A0000}"/>
    <cellStyle name="Style 238 4 3" xfId="6838" xr:uid="{00000000-0005-0000-0000-0000D51A0000}"/>
    <cellStyle name="Style 238 4 3 2" xfId="6839" xr:uid="{00000000-0005-0000-0000-0000D61A0000}"/>
    <cellStyle name="Style 238 4 4" xfId="6840" xr:uid="{00000000-0005-0000-0000-0000D71A0000}"/>
    <cellStyle name="Style 238 4 4 2" xfId="6841" xr:uid="{00000000-0005-0000-0000-0000D81A0000}"/>
    <cellStyle name="Style 238 4 5" xfId="6842" xr:uid="{00000000-0005-0000-0000-0000D91A0000}"/>
    <cellStyle name="Style 238 4 5 2" xfId="6843" xr:uid="{00000000-0005-0000-0000-0000DA1A0000}"/>
    <cellStyle name="Style 238 4 6" xfId="6844" xr:uid="{00000000-0005-0000-0000-0000DB1A0000}"/>
    <cellStyle name="Style 238 4 6 2" xfId="6845" xr:uid="{00000000-0005-0000-0000-0000DC1A0000}"/>
    <cellStyle name="Style 238 4 7" xfId="6846" xr:uid="{00000000-0005-0000-0000-0000DD1A0000}"/>
    <cellStyle name="Style 238 4 7 2" xfId="6847" xr:uid="{00000000-0005-0000-0000-0000DE1A0000}"/>
    <cellStyle name="Style 238 4 8" xfId="6848" xr:uid="{00000000-0005-0000-0000-0000DF1A0000}"/>
    <cellStyle name="Style 238 5" xfId="6849" xr:uid="{00000000-0005-0000-0000-0000E01A0000}"/>
    <cellStyle name="Style 238 5 2" xfId="6850" xr:uid="{00000000-0005-0000-0000-0000E11A0000}"/>
    <cellStyle name="Style 238 5 2 2" xfId="6851" xr:uid="{00000000-0005-0000-0000-0000E21A0000}"/>
    <cellStyle name="Style 238 5 3" xfId="6852" xr:uid="{00000000-0005-0000-0000-0000E31A0000}"/>
    <cellStyle name="Style 238 5 3 2" xfId="6853" xr:uid="{00000000-0005-0000-0000-0000E41A0000}"/>
    <cellStyle name="Style 238 5 4" xfId="6854" xr:uid="{00000000-0005-0000-0000-0000E51A0000}"/>
    <cellStyle name="Style 238 5 4 2" xfId="6855" xr:uid="{00000000-0005-0000-0000-0000E61A0000}"/>
    <cellStyle name="Style 238 5 5" xfId="6856" xr:uid="{00000000-0005-0000-0000-0000E71A0000}"/>
    <cellStyle name="Style 238 5 5 2" xfId="6857" xr:uid="{00000000-0005-0000-0000-0000E81A0000}"/>
    <cellStyle name="Style 238 5 6" xfId="6858" xr:uid="{00000000-0005-0000-0000-0000E91A0000}"/>
    <cellStyle name="Style 238 5 6 2" xfId="6859" xr:uid="{00000000-0005-0000-0000-0000EA1A0000}"/>
    <cellStyle name="Style 238 5 7" xfId="6860" xr:uid="{00000000-0005-0000-0000-0000EB1A0000}"/>
    <cellStyle name="Style 238 5 7 2" xfId="6861" xr:uid="{00000000-0005-0000-0000-0000EC1A0000}"/>
    <cellStyle name="Style 238 5 8" xfId="6862" xr:uid="{00000000-0005-0000-0000-0000ED1A0000}"/>
    <cellStyle name="Style 238 6" xfId="6863" xr:uid="{00000000-0005-0000-0000-0000EE1A0000}"/>
    <cellStyle name="Style 238 6 2" xfId="6864" xr:uid="{00000000-0005-0000-0000-0000EF1A0000}"/>
    <cellStyle name="Style 238 7" xfId="6865" xr:uid="{00000000-0005-0000-0000-0000F01A0000}"/>
    <cellStyle name="Style 238 7 2" xfId="6866" xr:uid="{00000000-0005-0000-0000-0000F11A0000}"/>
    <cellStyle name="Style 238 8" xfId="6867" xr:uid="{00000000-0005-0000-0000-0000F21A0000}"/>
    <cellStyle name="Style 238 8 2" xfId="6868" xr:uid="{00000000-0005-0000-0000-0000F31A0000}"/>
    <cellStyle name="Style 238 9" xfId="6869" xr:uid="{00000000-0005-0000-0000-0000F41A0000}"/>
    <cellStyle name="Style 238 9 2" xfId="6870" xr:uid="{00000000-0005-0000-0000-0000F51A0000}"/>
    <cellStyle name="Style 239" xfId="6871" xr:uid="{00000000-0005-0000-0000-0000F61A0000}"/>
    <cellStyle name="Style 239 2" xfId="6872" xr:uid="{00000000-0005-0000-0000-0000F71A0000}"/>
    <cellStyle name="Style 24" xfId="6873" xr:uid="{00000000-0005-0000-0000-0000F81A0000}"/>
    <cellStyle name="Style 240" xfId="6874" xr:uid="{00000000-0005-0000-0000-0000F91A0000}"/>
    <cellStyle name="Style 240 2" xfId="6875" xr:uid="{00000000-0005-0000-0000-0000FA1A0000}"/>
    <cellStyle name="Style 241" xfId="6876" xr:uid="{00000000-0005-0000-0000-0000FB1A0000}"/>
    <cellStyle name="Style 241 10" xfId="6877" xr:uid="{00000000-0005-0000-0000-0000FC1A0000}"/>
    <cellStyle name="Style 241 10 2" xfId="6878" xr:uid="{00000000-0005-0000-0000-0000FD1A0000}"/>
    <cellStyle name="Style 241 11" xfId="6879" xr:uid="{00000000-0005-0000-0000-0000FE1A0000}"/>
    <cellStyle name="Style 241 11 2" xfId="6880" xr:uid="{00000000-0005-0000-0000-0000FF1A0000}"/>
    <cellStyle name="Style 241 12" xfId="6881" xr:uid="{00000000-0005-0000-0000-0000001B0000}"/>
    <cellStyle name="Style 241 2" xfId="6882" xr:uid="{00000000-0005-0000-0000-0000011B0000}"/>
    <cellStyle name="Style 241 2 2" xfId="6883" xr:uid="{00000000-0005-0000-0000-0000021B0000}"/>
    <cellStyle name="Style 241 2 2 2" xfId="6884" xr:uid="{00000000-0005-0000-0000-0000031B0000}"/>
    <cellStyle name="Style 241 2 3" xfId="6885" xr:uid="{00000000-0005-0000-0000-0000041B0000}"/>
    <cellStyle name="Style 241 2 3 2" xfId="6886" xr:uid="{00000000-0005-0000-0000-0000051B0000}"/>
    <cellStyle name="Style 241 2 4" xfId="6887" xr:uid="{00000000-0005-0000-0000-0000061B0000}"/>
    <cellStyle name="Style 241 2 4 2" xfId="6888" xr:uid="{00000000-0005-0000-0000-0000071B0000}"/>
    <cellStyle name="Style 241 2 5" xfId="6889" xr:uid="{00000000-0005-0000-0000-0000081B0000}"/>
    <cellStyle name="Style 241 2 5 2" xfId="6890" xr:uid="{00000000-0005-0000-0000-0000091B0000}"/>
    <cellStyle name="Style 241 2 6" xfId="6891" xr:uid="{00000000-0005-0000-0000-00000A1B0000}"/>
    <cellStyle name="Style 241 2 6 2" xfId="6892" xr:uid="{00000000-0005-0000-0000-00000B1B0000}"/>
    <cellStyle name="Style 241 2 7" xfId="6893" xr:uid="{00000000-0005-0000-0000-00000C1B0000}"/>
    <cellStyle name="Style 241 2 7 2" xfId="6894" xr:uid="{00000000-0005-0000-0000-00000D1B0000}"/>
    <cellStyle name="Style 241 2 8" xfId="6895" xr:uid="{00000000-0005-0000-0000-00000E1B0000}"/>
    <cellStyle name="Style 241 3" xfId="6896" xr:uid="{00000000-0005-0000-0000-00000F1B0000}"/>
    <cellStyle name="Style 241 3 2" xfId="6897" xr:uid="{00000000-0005-0000-0000-0000101B0000}"/>
    <cellStyle name="Style 241 3 2 2" xfId="6898" xr:uid="{00000000-0005-0000-0000-0000111B0000}"/>
    <cellStyle name="Style 241 3 3" xfId="6899" xr:uid="{00000000-0005-0000-0000-0000121B0000}"/>
    <cellStyle name="Style 241 3 3 2" xfId="6900" xr:uid="{00000000-0005-0000-0000-0000131B0000}"/>
    <cellStyle name="Style 241 3 4" xfId="6901" xr:uid="{00000000-0005-0000-0000-0000141B0000}"/>
    <cellStyle name="Style 241 3 4 2" xfId="6902" xr:uid="{00000000-0005-0000-0000-0000151B0000}"/>
    <cellStyle name="Style 241 3 5" xfId="6903" xr:uid="{00000000-0005-0000-0000-0000161B0000}"/>
    <cellStyle name="Style 241 3 5 2" xfId="6904" xr:uid="{00000000-0005-0000-0000-0000171B0000}"/>
    <cellStyle name="Style 241 3 6" xfId="6905" xr:uid="{00000000-0005-0000-0000-0000181B0000}"/>
    <cellStyle name="Style 241 3 6 2" xfId="6906" xr:uid="{00000000-0005-0000-0000-0000191B0000}"/>
    <cellStyle name="Style 241 3 7" xfId="6907" xr:uid="{00000000-0005-0000-0000-00001A1B0000}"/>
    <cellStyle name="Style 241 3 7 2" xfId="6908" xr:uid="{00000000-0005-0000-0000-00001B1B0000}"/>
    <cellStyle name="Style 241 3 8" xfId="6909" xr:uid="{00000000-0005-0000-0000-00001C1B0000}"/>
    <cellStyle name="Style 241 4" xfId="6910" xr:uid="{00000000-0005-0000-0000-00001D1B0000}"/>
    <cellStyle name="Style 241 4 2" xfId="6911" xr:uid="{00000000-0005-0000-0000-00001E1B0000}"/>
    <cellStyle name="Style 241 4 2 2" xfId="6912" xr:uid="{00000000-0005-0000-0000-00001F1B0000}"/>
    <cellStyle name="Style 241 4 3" xfId="6913" xr:uid="{00000000-0005-0000-0000-0000201B0000}"/>
    <cellStyle name="Style 241 4 3 2" xfId="6914" xr:uid="{00000000-0005-0000-0000-0000211B0000}"/>
    <cellStyle name="Style 241 4 4" xfId="6915" xr:uid="{00000000-0005-0000-0000-0000221B0000}"/>
    <cellStyle name="Style 241 4 4 2" xfId="6916" xr:uid="{00000000-0005-0000-0000-0000231B0000}"/>
    <cellStyle name="Style 241 4 5" xfId="6917" xr:uid="{00000000-0005-0000-0000-0000241B0000}"/>
    <cellStyle name="Style 241 4 5 2" xfId="6918" xr:uid="{00000000-0005-0000-0000-0000251B0000}"/>
    <cellStyle name="Style 241 4 6" xfId="6919" xr:uid="{00000000-0005-0000-0000-0000261B0000}"/>
    <cellStyle name="Style 241 4 6 2" xfId="6920" xr:uid="{00000000-0005-0000-0000-0000271B0000}"/>
    <cellStyle name="Style 241 4 7" xfId="6921" xr:uid="{00000000-0005-0000-0000-0000281B0000}"/>
    <cellStyle name="Style 241 4 7 2" xfId="6922" xr:uid="{00000000-0005-0000-0000-0000291B0000}"/>
    <cellStyle name="Style 241 4 8" xfId="6923" xr:uid="{00000000-0005-0000-0000-00002A1B0000}"/>
    <cellStyle name="Style 241 5" xfId="6924" xr:uid="{00000000-0005-0000-0000-00002B1B0000}"/>
    <cellStyle name="Style 241 5 2" xfId="6925" xr:uid="{00000000-0005-0000-0000-00002C1B0000}"/>
    <cellStyle name="Style 241 5 2 2" xfId="6926" xr:uid="{00000000-0005-0000-0000-00002D1B0000}"/>
    <cellStyle name="Style 241 5 3" xfId="6927" xr:uid="{00000000-0005-0000-0000-00002E1B0000}"/>
    <cellStyle name="Style 241 5 3 2" xfId="6928" xr:uid="{00000000-0005-0000-0000-00002F1B0000}"/>
    <cellStyle name="Style 241 5 4" xfId="6929" xr:uid="{00000000-0005-0000-0000-0000301B0000}"/>
    <cellStyle name="Style 241 5 4 2" xfId="6930" xr:uid="{00000000-0005-0000-0000-0000311B0000}"/>
    <cellStyle name="Style 241 5 5" xfId="6931" xr:uid="{00000000-0005-0000-0000-0000321B0000}"/>
    <cellStyle name="Style 241 5 5 2" xfId="6932" xr:uid="{00000000-0005-0000-0000-0000331B0000}"/>
    <cellStyle name="Style 241 5 6" xfId="6933" xr:uid="{00000000-0005-0000-0000-0000341B0000}"/>
    <cellStyle name="Style 241 5 6 2" xfId="6934" xr:uid="{00000000-0005-0000-0000-0000351B0000}"/>
    <cellStyle name="Style 241 5 7" xfId="6935" xr:uid="{00000000-0005-0000-0000-0000361B0000}"/>
    <cellStyle name="Style 241 5 7 2" xfId="6936" xr:uid="{00000000-0005-0000-0000-0000371B0000}"/>
    <cellStyle name="Style 241 5 8" xfId="6937" xr:uid="{00000000-0005-0000-0000-0000381B0000}"/>
    <cellStyle name="Style 241 6" xfId="6938" xr:uid="{00000000-0005-0000-0000-0000391B0000}"/>
    <cellStyle name="Style 241 6 2" xfId="6939" xr:uid="{00000000-0005-0000-0000-00003A1B0000}"/>
    <cellStyle name="Style 241 7" xfId="6940" xr:uid="{00000000-0005-0000-0000-00003B1B0000}"/>
    <cellStyle name="Style 241 7 2" xfId="6941" xr:uid="{00000000-0005-0000-0000-00003C1B0000}"/>
    <cellStyle name="Style 241 8" xfId="6942" xr:uid="{00000000-0005-0000-0000-00003D1B0000}"/>
    <cellStyle name="Style 241 8 2" xfId="6943" xr:uid="{00000000-0005-0000-0000-00003E1B0000}"/>
    <cellStyle name="Style 241 9" xfId="6944" xr:uid="{00000000-0005-0000-0000-00003F1B0000}"/>
    <cellStyle name="Style 241 9 2" xfId="6945" xr:uid="{00000000-0005-0000-0000-0000401B0000}"/>
    <cellStyle name="Style 242" xfId="6946" xr:uid="{00000000-0005-0000-0000-0000411B0000}"/>
    <cellStyle name="Style 242 2" xfId="6947" xr:uid="{00000000-0005-0000-0000-0000421B0000}"/>
    <cellStyle name="Style 243" xfId="6948" xr:uid="{00000000-0005-0000-0000-0000431B0000}"/>
    <cellStyle name="Style 243 2" xfId="6949" xr:uid="{00000000-0005-0000-0000-0000441B0000}"/>
    <cellStyle name="Style 244" xfId="6950" xr:uid="{00000000-0005-0000-0000-0000451B0000}"/>
    <cellStyle name="Style 244 10" xfId="6951" xr:uid="{00000000-0005-0000-0000-0000461B0000}"/>
    <cellStyle name="Style 244 10 2" xfId="6952" xr:uid="{00000000-0005-0000-0000-0000471B0000}"/>
    <cellStyle name="Style 244 11" xfId="6953" xr:uid="{00000000-0005-0000-0000-0000481B0000}"/>
    <cellStyle name="Style 244 11 2" xfId="6954" xr:uid="{00000000-0005-0000-0000-0000491B0000}"/>
    <cellStyle name="Style 244 12" xfId="6955" xr:uid="{00000000-0005-0000-0000-00004A1B0000}"/>
    <cellStyle name="Style 244 2" xfId="6956" xr:uid="{00000000-0005-0000-0000-00004B1B0000}"/>
    <cellStyle name="Style 244 2 2" xfId="6957" xr:uid="{00000000-0005-0000-0000-00004C1B0000}"/>
    <cellStyle name="Style 244 2 2 2" xfId="6958" xr:uid="{00000000-0005-0000-0000-00004D1B0000}"/>
    <cellStyle name="Style 244 2 3" xfId="6959" xr:uid="{00000000-0005-0000-0000-00004E1B0000}"/>
    <cellStyle name="Style 244 2 3 2" xfId="6960" xr:uid="{00000000-0005-0000-0000-00004F1B0000}"/>
    <cellStyle name="Style 244 2 4" xfId="6961" xr:uid="{00000000-0005-0000-0000-0000501B0000}"/>
    <cellStyle name="Style 244 2 4 2" xfId="6962" xr:uid="{00000000-0005-0000-0000-0000511B0000}"/>
    <cellStyle name="Style 244 2 5" xfId="6963" xr:uid="{00000000-0005-0000-0000-0000521B0000}"/>
    <cellStyle name="Style 244 2 5 2" xfId="6964" xr:uid="{00000000-0005-0000-0000-0000531B0000}"/>
    <cellStyle name="Style 244 2 6" xfId="6965" xr:uid="{00000000-0005-0000-0000-0000541B0000}"/>
    <cellStyle name="Style 244 2 6 2" xfId="6966" xr:uid="{00000000-0005-0000-0000-0000551B0000}"/>
    <cellStyle name="Style 244 2 7" xfId="6967" xr:uid="{00000000-0005-0000-0000-0000561B0000}"/>
    <cellStyle name="Style 244 2 7 2" xfId="6968" xr:uid="{00000000-0005-0000-0000-0000571B0000}"/>
    <cellStyle name="Style 244 2 8" xfId="6969" xr:uid="{00000000-0005-0000-0000-0000581B0000}"/>
    <cellStyle name="Style 244 3" xfId="6970" xr:uid="{00000000-0005-0000-0000-0000591B0000}"/>
    <cellStyle name="Style 244 3 2" xfId="6971" xr:uid="{00000000-0005-0000-0000-00005A1B0000}"/>
    <cellStyle name="Style 244 3 2 2" xfId="6972" xr:uid="{00000000-0005-0000-0000-00005B1B0000}"/>
    <cellStyle name="Style 244 3 3" xfId="6973" xr:uid="{00000000-0005-0000-0000-00005C1B0000}"/>
    <cellStyle name="Style 244 3 3 2" xfId="6974" xr:uid="{00000000-0005-0000-0000-00005D1B0000}"/>
    <cellStyle name="Style 244 3 4" xfId="6975" xr:uid="{00000000-0005-0000-0000-00005E1B0000}"/>
    <cellStyle name="Style 244 3 4 2" xfId="6976" xr:uid="{00000000-0005-0000-0000-00005F1B0000}"/>
    <cellStyle name="Style 244 3 5" xfId="6977" xr:uid="{00000000-0005-0000-0000-0000601B0000}"/>
    <cellStyle name="Style 244 3 5 2" xfId="6978" xr:uid="{00000000-0005-0000-0000-0000611B0000}"/>
    <cellStyle name="Style 244 3 6" xfId="6979" xr:uid="{00000000-0005-0000-0000-0000621B0000}"/>
    <cellStyle name="Style 244 3 6 2" xfId="6980" xr:uid="{00000000-0005-0000-0000-0000631B0000}"/>
    <cellStyle name="Style 244 3 7" xfId="6981" xr:uid="{00000000-0005-0000-0000-0000641B0000}"/>
    <cellStyle name="Style 244 3 7 2" xfId="6982" xr:uid="{00000000-0005-0000-0000-0000651B0000}"/>
    <cellStyle name="Style 244 3 8" xfId="6983" xr:uid="{00000000-0005-0000-0000-0000661B0000}"/>
    <cellStyle name="Style 244 4" xfId="6984" xr:uid="{00000000-0005-0000-0000-0000671B0000}"/>
    <cellStyle name="Style 244 4 2" xfId="6985" xr:uid="{00000000-0005-0000-0000-0000681B0000}"/>
    <cellStyle name="Style 244 4 2 2" xfId="6986" xr:uid="{00000000-0005-0000-0000-0000691B0000}"/>
    <cellStyle name="Style 244 4 3" xfId="6987" xr:uid="{00000000-0005-0000-0000-00006A1B0000}"/>
    <cellStyle name="Style 244 4 3 2" xfId="6988" xr:uid="{00000000-0005-0000-0000-00006B1B0000}"/>
    <cellStyle name="Style 244 4 4" xfId="6989" xr:uid="{00000000-0005-0000-0000-00006C1B0000}"/>
    <cellStyle name="Style 244 4 4 2" xfId="6990" xr:uid="{00000000-0005-0000-0000-00006D1B0000}"/>
    <cellStyle name="Style 244 4 5" xfId="6991" xr:uid="{00000000-0005-0000-0000-00006E1B0000}"/>
    <cellStyle name="Style 244 4 5 2" xfId="6992" xr:uid="{00000000-0005-0000-0000-00006F1B0000}"/>
    <cellStyle name="Style 244 4 6" xfId="6993" xr:uid="{00000000-0005-0000-0000-0000701B0000}"/>
    <cellStyle name="Style 244 4 6 2" xfId="6994" xr:uid="{00000000-0005-0000-0000-0000711B0000}"/>
    <cellStyle name="Style 244 4 7" xfId="6995" xr:uid="{00000000-0005-0000-0000-0000721B0000}"/>
    <cellStyle name="Style 244 4 7 2" xfId="6996" xr:uid="{00000000-0005-0000-0000-0000731B0000}"/>
    <cellStyle name="Style 244 4 8" xfId="6997" xr:uid="{00000000-0005-0000-0000-0000741B0000}"/>
    <cellStyle name="Style 244 5" xfId="6998" xr:uid="{00000000-0005-0000-0000-0000751B0000}"/>
    <cellStyle name="Style 244 5 2" xfId="6999" xr:uid="{00000000-0005-0000-0000-0000761B0000}"/>
    <cellStyle name="Style 244 5 2 2" xfId="7000" xr:uid="{00000000-0005-0000-0000-0000771B0000}"/>
    <cellStyle name="Style 244 5 3" xfId="7001" xr:uid="{00000000-0005-0000-0000-0000781B0000}"/>
    <cellStyle name="Style 244 5 3 2" xfId="7002" xr:uid="{00000000-0005-0000-0000-0000791B0000}"/>
    <cellStyle name="Style 244 5 4" xfId="7003" xr:uid="{00000000-0005-0000-0000-00007A1B0000}"/>
    <cellStyle name="Style 244 5 4 2" xfId="7004" xr:uid="{00000000-0005-0000-0000-00007B1B0000}"/>
    <cellStyle name="Style 244 5 5" xfId="7005" xr:uid="{00000000-0005-0000-0000-00007C1B0000}"/>
    <cellStyle name="Style 244 5 5 2" xfId="7006" xr:uid="{00000000-0005-0000-0000-00007D1B0000}"/>
    <cellStyle name="Style 244 5 6" xfId="7007" xr:uid="{00000000-0005-0000-0000-00007E1B0000}"/>
    <cellStyle name="Style 244 5 6 2" xfId="7008" xr:uid="{00000000-0005-0000-0000-00007F1B0000}"/>
    <cellStyle name="Style 244 5 7" xfId="7009" xr:uid="{00000000-0005-0000-0000-0000801B0000}"/>
    <cellStyle name="Style 244 5 7 2" xfId="7010" xr:uid="{00000000-0005-0000-0000-0000811B0000}"/>
    <cellStyle name="Style 244 5 8" xfId="7011" xr:uid="{00000000-0005-0000-0000-0000821B0000}"/>
    <cellStyle name="Style 244 6" xfId="7012" xr:uid="{00000000-0005-0000-0000-0000831B0000}"/>
    <cellStyle name="Style 244 6 2" xfId="7013" xr:uid="{00000000-0005-0000-0000-0000841B0000}"/>
    <cellStyle name="Style 244 7" xfId="7014" xr:uid="{00000000-0005-0000-0000-0000851B0000}"/>
    <cellStyle name="Style 244 7 2" xfId="7015" xr:uid="{00000000-0005-0000-0000-0000861B0000}"/>
    <cellStyle name="Style 244 8" xfId="7016" xr:uid="{00000000-0005-0000-0000-0000871B0000}"/>
    <cellStyle name="Style 244 8 2" xfId="7017" xr:uid="{00000000-0005-0000-0000-0000881B0000}"/>
    <cellStyle name="Style 244 9" xfId="7018" xr:uid="{00000000-0005-0000-0000-0000891B0000}"/>
    <cellStyle name="Style 244 9 2" xfId="7019" xr:uid="{00000000-0005-0000-0000-00008A1B0000}"/>
    <cellStyle name="Style 245" xfId="7020" xr:uid="{00000000-0005-0000-0000-00008B1B0000}"/>
    <cellStyle name="Style 245 2" xfId="7021" xr:uid="{00000000-0005-0000-0000-00008C1B0000}"/>
    <cellStyle name="Style 246" xfId="7022" xr:uid="{00000000-0005-0000-0000-00008D1B0000}"/>
    <cellStyle name="Style 246 2" xfId="7023" xr:uid="{00000000-0005-0000-0000-00008E1B0000}"/>
    <cellStyle name="Style 247" xfId="7024" xr:uid="{00000000-0005-0000-0000-00008F1B0000}"/>
    <cellStyle name="Style 247 10" xfId="7025" xr:uid="{00000000-0005-0000-0000-0000901B0000}"/>
    <cellStyle name="Style 247 10 2" xfId="7026" xr:uid="{00000000-0005-0000-0000-0000911B0000}"/>
    <cellStyle name="Style 247 11" xfId="7027" xr:uid="{00000000-0005-0000-0000-0000921B0000}"/>
    <cellStyle name="Style 247 11 2" xfId="7028" xr:uid="{00000000-0005-0000-0000-0000931B0000}"/>
    <cellStyle name="Style 247 12" xfId="7029" xr:uid="{00000000-0005-0000-0000-0000941B0000}"/>
    <cellStyle name="Style 247 2" xfId="7030" xr:uid="{00000000-0005-0000-0000-0000951B0000}"/>
    <cellStyle name="Style 247 2 2" xfId="7031" xr:uid="{00000000-0005-0000-0000-0000961B0000}"/>
    <cellStyle name="Style 247 2 2 2" xfId="7032" xr:uid="{00000000-0005-0000-0000-0000971B0000}"/>
    <cellStyle name="Style 247 2 3" xfId="7033" xr:uid="{00000000-0005-0000-0000-0000981B0000}"/>
    <cellStyle name="Style 247 2 3 2" xfId="7034" xr:uid="{00000000-0005-0000-0000-0000991B0000}"/>
    <cellStyle name="Style 247 2 4" xfId="7035" xr:uid="{00000000-0005-0000-0000-00009A1B0000}"/>
    <cellStyle name="Style 247 2 4 2" xfId="7036" xr:uid="{00000000-0005-0000-0000-00009B1B0000}"/>
    <cellStyle name="Style 247 2 5" xfId="7037" xr:uid="{00000000-0005-0000-0000-00009C1B0000}"/>
    <cellStyle name="Style 247 2 5 2" xfId="7038" xr:uid="{00000000-0005-0000-0000-00009D1B0000}"/>
    <cellStyle name="Style 247 2 6" xfId="7039" xr:uid="{00000000-0005-0000-0000-00009E1B0000}"/>
    <cellStyle name="Style 247 2 6 2" xfId="7040" xr:uid="{00000000-0005-0000-0000-00009F1B0000}"/>
    <cellStyle name="Style 247 2 7" xfId="7041" xr:uid="{00000000-0005-0000-0000-0000A01B0000}"/>
    <cellStyle name="Style 247 2 7 2" xfId="7042" xr:uid="{00000000-0005-0000-0000-0000A11B0000}"/>
    <cellStyle name="Style 247 2 8" xfId="7043" xr:uid="{00000000-0005-0000-0000-0000A21B0000}"/>
    <cellStyle name="Style 247 3" xfId="7044" xr:uid="{00000000-0005-0000-0000-0000A31B0000}"/>
    <cellStyle name="Style 247 3 2" xfId="7045" xr:uid="{00000000-0005-0000-0000-0000A41B0000}"/>
    <cellStyle name="Style 247 3 2 2" xfId="7046" xr:uid="{00000000-0005-0000-0000-0000A51B0000}"/>
    <cellStyle name="Style 247 3 3" xfId="7047" xr:uid="{00000000-0005-0000-0000-0000A61B0000}"/>
    <cellStyle name="Style 247 3 3 2" xfId="7048" xr:uid="{00000000-0005-0000-0000-0000A71B0000}"/>
    <cellStyle name="Style 247 3 4" xfId="7049" xr:uid="{00000000-0005-0000-0000-0000A81B0000}"/>
    <cellStyle name="Style 247 3 4 2" xfId="7050" xr:uid="{00000000-0005-0000-0000-0000A91B0000}"/>
    <cellStyle name="Style 247 3 5" xfId="7051" xr:uid="{00000000-0005-0000-0000-0000AA1B0000}"/>
    <cellStyle name="Style 247 3 5 2" xfId="7052" xr:uid="{00000000-0005-0000-0000-0000AB1B0000}"/>
    <cellStyle name="Style 247 3 6" xfId="7053" xr:uid="{00000000-0005-0000-0000-0000AC1B0000}"/>
    <cellStyle name="Style 247 3 6 2" xfId="7054" xr:uid="{00000000-0005-0000-0000-0000AD1B0000}"/>
    <cellStyle name="Style 247 3 7" xfId="7055" xr:uid="{00000000-0005-0000-0000-0000AE1B0000}"/>
    <cellStyle name="Style 247 3 7 2" xfId="7056" xr:uid="{00000000-0005-0000-0000-0000AF1B0000}"/>
    <cellStyle name="Style 247 3 8" xfId="7057" xr:uid="{00000000-0005-0000-0000-0000B01B0000}"/>
    <cellStyle name="Style 247 4" xfId="7058" xr:uid="{00000000-0005-0000-0000-0000B11B0000}"/>
    <cellStyle name="Style 247 4 2" xfId="7059" xr:uid="{00000000-0005-0000-0000-0000B21B0000}"/>
    <cellStyle name="Style 247 4 2 2" xfId="7060" xr:uid="{00000000-0005-0000-0000-0000B31B0000}"/>
    <cellStyle name="Style 247 4 3" xfId="7061" xr:uid="{00000000-0005-0000-0000-0000B41B0000}"/>
    <cellStyle name="Style 247 4 3 2" xfId="7062" xr:uid="{00000000-0005-0000-0000-0000B51B0000}"/>
    <cellStyle name="Style 247 4 4" xfId="7063" xr:uid="{00000000-0005-0000-0000-0000B61B0000}"/>
    <cellStyle name="Style 247 4 4 2" xfId="7064" xr:uid="{00000000-0005-0000-0000-0000B71B0000}"/>
    <cellStyle name="Style 247 4 5" xfId="7065" xr:uid="{00000000-0005-0000-0000-0000B81B0000}"/>
    <cellStyle name="Style 247 4 5 2" xfId="7066" xr:uid="{00000000-0005-0000-0000-0000B91B0000}"/>
    <cellStyle name="Style 247 4 6" xfId="7067" xr:uid="{00000000-0005-0000-0000-0000BA1B0000}"/>
    <cellStyle name="Style 247 4 6 2" xfId="7068" xr:uid="{00000000-0005-0000-0000-0000BB1B0000}"/>
    <cellStyle name="Style 247 4 7" xfId="7069" xr:uid="{00000000-0005-0000-0000-0000BC1B0000}"/>
    <cellStyle name="Style 247 4 7 2" xfId="7070" xr:uid="{00000000-0005-0000-0000-0000BD1B0000}"/>
    <cellStyle name="Style 247 4 8" xfId="7071" xr:uid="{00000000-0005-0000-0000-0000BE1B0000}"/>
    <cellStyle name="Style 247 5" xfId="7072" xr:uid="{00000000-0005-0000-0000-0000BF1B0000}"/>
    <cellStyle name="Style 247 5 2" xfId="7073" xr:uid="{00000000-0005-0000-0000-0000C01B0000}"/>
    <cellStyle name="Style 247 5 2 2" xfId="7074" xr:uid="{00000000-0005-0000-0000-0000C11B0000}"/>
    <cellStyle name="Style 247 5 3" xfId="7075" xr:uid="{00000000-0005-0000-0000-0000C21B0000}"/>
    <cellStyle name="Style 247 5 3 2" xfId="7076" xr:uid="{00000000-0005-0000-0000-0000C31B0000}"/>
    <cellStyle name="Style 247 5 4" xfId="7077" xr:uid="{00000000-0005-0000-0000-0000C41B0000}"/>
    <cellStyle name="Style 247 5 4 2" xfId="7078" xr:uid="{00000000-0005-0000-0000-0000C51B0000}"/>
    <cellStyle name="Style 247 5 5" xfId="7079" xr:uid="{00000000-0005-0000-0000-0000C61B0000}"/>
    <cellStyle name="Style 247 5 5 2" xfId="7080" xr:uid="{00000000-0005-0000-0000-0000C71B0000}"/>
    <cellStyle name="Style 247 5 6" xfId="7081" xr:uid="{00000000-0005-0000-0000-0000C81B0000}"/>
    <cellStyle name="Style 247 5 6 2" xfId="7082" xr:uid="{00000000-0005-0000-0000-0000C91B0000}"/>
    <cellStyle name="Style 247 5 7" xfId="7083" xr:uid="{00000000-0005-0000-0000-0000CA1B0000}"/>
    <cellStyle name="Style 247 5 7 2" xfId="7084" xr:uid="{00000000-0005-0000-0000-0000CB1B0000}"/>
    <cellStyle name="Style 247 5 8" xfId="7085" xr:uid="{00000000-0005-0000-0000-0000CC1B0000}"/>
    <cellStyle name="Style 247 6" xfId="7086" xr:uid="{00000000-0005-0000-0000-0000CD1B0000}"/>
    <cellStyle name="Style 247 6 2" xfId="7087" xr:uid="{00000000-0005-0000-0000-0000CE1B0000}"/>
    <cellStyle name="Style 247 7" xfId="7088" xr:uid="{00000000-0005-0000-0000-0000CF1B0000}"/>
    <cellStyle name="Style 247 7 2" xfId="7089" xr:uid="{00000000-0005-0000-0000-0000D01B0000}"/>
    <cellStyle name="Style 247 8" xfId="7090" xr:uid="{00000000-0005-0000-0000-0000D11B0000}"/>
    <cellStyle name="Style 247 8 2" xfId="7091" xr:uid="{00000000-0005-0000-0000-0000D21B0000}"/>
    <cellStyle name="Style 247 9" xfId="7092" xr:uid="{00000000-0005-0000-0000-0000D31B0000}"/>
    <cellStyle name="Style 247 9 2" xfId="7093" xr:uid="{00000000-0005-0000-0000-0000D41B0000}"/>
    <cellStyle name="Style 248" xfId="7094" xr:uid="{00000000-0005-0000-0000-0000D51B0000}"/>
    <cellStyle name="Style 248 2" xfId="7095" xr:uid="{00000000-0005-0000-0000-0000D61B0000}"/>
    <cellStyle name="Style 249" xfId="7096" xr:uid="{00000000-0005-0000-0000-0000D71B0000}"/>
    <cellStyle name="Style 249 2" xfId="7097" xr:uid="{00000000-0005-0000-0000-0000D81B0000}"/>
    <cellStyle name="Style 25" xfId="7098" xr:uid="{00000000-0005-0000-0000-0000D91B0000}"/>
    <cellStyle name="Style 250" xfId="7099" xr:uid="{00000000-0005-0000-0000-0000DA1B0000}"/>
    <cellStyle name="Style 251" xfId="7100" xr:uid="{00000000-0005-0000-0000-0000DB1B0000}"/>
    <cellStyle name="Style 252" xfId="7101" xr:uid="{00000000-0005-0000-0000-0000DC1B0000}"/>
    <cellStyle name="Style 252 10" xfId="7102" xr:uid="{00000000-0005-0000-0000-0000DD1B0000}"/>
    <cellStyle name="Style 252 10 2" xfId="7103" xr:uid="{00000000-0005-0000-0000-0000DE1B0000}"/>
    <cellStyle name="Style 252 10 2 2" xfId="7104" xr:uid="{00000000-0005-0000-0000-0000DF1B0000}"/>
    <cellStyle name="Style 252 10 3" xfId="7105" xr:uid="{00000000-0005-0000-0000-0000E01B0000}"/>
    <cellStyle name="Style 252 11" xfId="7106" xr:uid="{00000000-0005-0000-0000-0000E11B0000}"/>
    <cellStyle name="Style 252 11 2" xfId="7107" xr:uid="{00000000-0005-0000-0000-0000E21B0000}"/>
    <cellStyle name="Style 252 11 2 2" xfId="7108" xr:uid="{00000000-0005-0000-0000-0000E31B0000}"/>
    <cellStyle name="Style 252 11 3" xfId="7109" xr:uid="{00000000-0005-0000-0000-0000E41B0000}"/>
    <cellStyle name="Style 252 12" xfId="7110" xr:uid="{00000000-0005-0000-0000-0000E51B0000}"/>
    <cellStyle name="Style 252 12 2" xfId="7111" xr:uid="{00000000-0005-0000-0000-0000E61B0000}"/>
    <cellStyle name="Style 252 12 2 2" xfId="7112" xr:uid="{00000000-0005-0000-0000-0000E71B0000}"/>
    <cellStyle name="Style 252 12 3" xfId="7113" xr:uid="{00000000-0005-0000-0000-0000E81B0000}"/>
    <cellStyle name="Style 252 13" xfId="7114" xr:uid="{00000000-0005-0000-0000-0000E91B0000}"/>
    <cellStyle name="Style 252 13 2" xfId="7115" xr:uid="{00000000-0005-0000-0000-0000EA1B0000}"/>
    <cellStyle name="Style 252 2" xfId="7116" xr:uid="{00000000-0005-0000-0000-0000EB1B0000}"/>
    <cellStyle name="Style 252 2 2" xfId="7117" xr:uid="{00000000-0005-0000-0000-0000EC1B0000}"/>
    <cellStyle name="Style 252 2 2 2" xfId="7118" xr:uid="{00000000-0005-0000-0000-0000ED1B0000}"/>
    <cellStyle name="Style 252 2 2 2 2" xfId="7119" xr:uid="{00000000-0005-0000-0000-0000EE1B0000}"/>
    <cellStyle name="Style 252 2 2 3" xfId="7120" xr:uid="{00000000-0005-0000-0000-0000EF1B0000}"/>
    <cellStyle name="Style 252 2 3" xfId="7121" xr:uid="{00000000-0005-0000-0000-0000F01B0000}"/>
    <cellStyle name="Style 252 2 3 2" xfId="7122" xr:uid="{00000000-0005-0000-0000-0000F11B0000}"/>
    <cellStyle name="Style 252 2 3 2 2" xfId="7123" xr:uid="{00000000-0005-0000-0000-0000F21B0000}"/>
    <cellStyle name="Style 252 2 3 3" xfId="7124" xr:uid="{00000000-0005-0000-0000-0000F31B0000}"/>
    <cellStyle name="Style 252 2 4" xfId="7125" xr:uid="{00000000-0005-0000-0000-0000F41B0000}"/>
    <cellStyle name="Style 252 2 4 2" xfId="7126" xr:uid="{00000000-0005-0000-0000-0000F51B0000}"/>
    <cellStyle name="Style 252 2 4 2 2" xfId="7127" xr:uid="{00000000-0005-0000-0000-0000F61B0000}"/>
    <cellStyle name="Style 252 2 4 3" xfId="7128" xr:uid="{00000000-0005-0000-0000-0000F71B0000}"/>
    <cellStyle name="Style 252 2 5" xfId="7129" xr:uid="{00000000-0005-0000-0000-0000F81B0000}"/>
    <cellStyle name="Style 252 2 5 2" xfId="7130" xr:uid="{00000000-0005-0000-0000-0000F91B0000}"/>
    <cellStyle name="Style 252 2 5 2 2" xfId="7131" xr:uid="{00000000-0005-0000-0000-0000FA1B0000}"/>
    <cellStyle name="Style 252 2 5 3" xfId="7132" xr:uid="{00000000-0005-0000-0000-0000FB1B0000}"/>
    <cellStyle name="Style 252 2 6" xfId="7133" xr:uid="{00000000-0005-0000-0000-0000FC1B0000}"/>
    <cellStyle name="Style 252 2 6 2" xfId="7134" xr:uid="{00000000-0005-0000-0000-0000FD1B0000}"/>
    <cellStyle name="Style 252 2 6 2 2" xfId="7135" xr:uid="{00000000-0005-0000-0000-0000FE1B0000}"/>
    <cellStyle name="Style 252 2 6 3" xfId="7136" xr:uid="{00000000-0005-0000-0000-0000FF1B0000}"/>
    <cellStyle name="Style 252 2 7" xfId="7137" xr:uid="{00000000-0005-0000-0000-0000001C0000}"/>
    <cellStyle name="Style 252 2 7 2" xfId="7138" xr:uid="{00000000-0005-0000-0000-0000011C0000}"/>
    <cellStyle name="Style 252 2 7 2 2" xfId="7139" xr:uid="{00000000-0005-0000-0000-0000021C0000}"/>
    <cellStyle name="Style 252 2 7 3" xfId="7140" xr:uid="{00000000-0005-0000-0000-0000031C0000}"/>
    <cellStyle name="Style 252 2 8" xfId="7141" xr:uid="{00000000-0005-0000-0000-0000041C0000}"/>
    <cellStyle name="Style 252 2 8 2" xfId="7142" xr:uid="{00000000-0005-0000-0000-0000051C0000}"/>
    <cellStyle name="Style 252 2 8 2 2" xfId="7143" xr:uid="{00000000-0005-0000-0000-0000061C0000}"/>
    <cellStyle name="Style 252 2 8 3" xfId="7144" xr:uid="{00000000-0005-0000-0000-0000071C0000}"/>
    <cellStyle name="Style 252 2 9" xfId="7145" xr:uid="{00000000-0005-0000-0000-0000081C0000}"/>
    <cellStyle name="Style 252 3" xfId="7146" xr:uid="{00000000-0005-0000-0000-0000091C0000}"/>
    <cellStyle name="Style 252 3 2" xfId="7147" xr:uid="{00000000-0005-0000-0000-00000A1C0000}"/>
    <cellStyle name="Style 252 3 2 2" xfId="7148" xr:uid="{00000000-0005-0000-0000-00000B1C0000}"/>
    <cellStyle name="Style 252 3 2 2 2" xfId="7149" xr:uid="{00000000-0005-0000-0000-00000C1C0000}"/>
    <cellStyle name="Style 252 3 2 3" xfId="7150" xr:uid="{00000000-0005-0000-0000-00000D1C0000}"/>
    <cellStyle name="Style 252 3 3" xfId="7151" xr:uid="{00000000-0005-0000-0000-00000E1C0000}"/>
    <cellStyle name="Style 252 3 3 2" xfId="7152" xr:uid="{00000000-0005-0000-0000-00000F1C0000}"/>
    <cellStyle name="Style 252 3 3 2 2" xfId="7153" xr:uid="{00000000-0005-0000-0000-0000101C0000}"/>
    <cellStyle name="Style 252 3 3 3" xfId="7154" xr:uid="{00000000-0005-0000-0000-0000111C0000}"/>
    <cellStyle name="Style 252 3 4" xfId="7155" xr:uid="{00000000-0005-0000-0000-0000121C0000}"/>
    <cellStyle name="Style 252 3 4 2" xfId="7156" xr:uid="{00000000-0005-0000-0000-0000131C0000}"/>
    <cellStyle name="Style 252 3 4 2 2" xfId="7157" xr:uid="{00000000-0005-0000-0000-0000141C0000}"/>
    <cellStyle name="Style 252 3 4 3" xfId="7158" xr:uid="{00000000-0005-0000-0000-0000151C0000}"/>
    <cellStyle name="Style 252 3 5" xfId="7159" xr:uid="{00000000-0005-0000-0000-0000161C0000}"/>
    <cellStyle name="Style 252 3 5 2" xfId="7160" xr:uid="{00000000-0005-0000-0000-0000171C0000}"/>
    <cellStyle name="Style 252 3 5 2 2" xfId="7161" xr:uid="{00000000-0005-0000-0000-0000181C0000}"/>
    <cellStyle name="Style 252 3 5 3" xfId="7162" xr:uid="{00000000-0005-0000-0000-0000191C0000}"/>
    <cellStyle name="Style 252 3 6" xfId="7163" xr:uid="{00000000-0005-0000-0000-00001A1C0000}"/>
    <cellStyle name="Style 252 3 6 2" xfId="7164" xr:uid="{00000000-0005-0000-0000-00001B1C0000}"/>
    <cellStyle name="Style 252 3 6 2 2" xfId="7165" xr:uid="{00000000-0005-0000-0000-00001C1C0000}"/>
    <cellStyle name="Style 252 3 6 3" xfId="7166" xr:uid="{00000000-0005-0000-0000-00001D1C0000}"/>
    <cellStyle name="Style 252 3 7" xfId="7167" xr:uid="{00000000-0005-0000-0000-00001E1C0000}"/>
    <cellStyle name="Style 252 3 7 2" xfId="7168" xr:uid="{00000000-0005-0000-0000-00001F1C0000}"/>
    <cellStyle name="Style 252 3 7 2 2" xfId="7169" xr:uid="{00000000-0005-0000-0000-0000201C0000}"/>
    <cellStyle name="Style 252 3 7 3" xfId="7170" xr:uid="{00000000-0005-0000-0000-0000211C0000}"/>
    <cellStyle name="Style 252 3 8" xfId="7171" xr:uid="{00000000-0005-0000-0000-0000221C0000}"/>
    <cellStyle name="Style 252 3 8 2" xfId="7172" xr:uid="{00000000-0005-0000-0000-0000231C0000}"/>
    <cellStyle name="Style 252 3 9" xfId="7173" xr:uid="{00000000-0005-0000-0000-0000241C0000}"/>
    <cellStyle name="Style 252 4" xfId="7174" xr:uid="{00000000-0005-0000-0000-0000251C0000}"/>
    <cellStyle name="Style 252 4 2" xfId="7175" xr:uid="{00000000-0005-0000-0000-0000261C0000}"/>
    <cellStyle name="Style 252 4 2 2" xfId="7176" xr:uid="{00000000-0005-0000-0000-0000271C0000}"/>
    <cellStyle name="Style 252 4 2 2 2" xfId="7177" xr:uid="{00000000-0005-0000-0000-0000281C0000}"/>
    <cellStyle name="Style 252 4 2 3" xfId="7178" xr:uid="{00000000-0005-0000-0000-0000291C0000}"/>
    <cellStyle name="Style 252 4 3" xfId="7179" xr:uid="{00000000-0005-0000-0000-00002A1C0000}"/>
    <cellStyle name="Style 252 4 3 2" xfId="7180" xr:uid="{00000000-0005-0000-0000-00002B1C0000}"/>
    <cellStyle name="Style 252 4 3 2 2" xfId="7181" xr:uid="{00000000-0005-0000-0000-00002C1C0000}"/>
    <cellStyle name="Style 252 4 3 3" xfId="7182" xr:uid="{00000000-0005-0000-0000-00002D1C0000}"/>
    <cellStyle name="Style 252 4 4" xfId="7183" xr:uid="{00000000-0005-0000-0000-00002E1C0000}"/>
    <cellStyle name="Style 252 4 4 2" xfId="7184" xr:uid="{00000000-0005-0000-0000-00002F1C0000}"/>
    <cellStyle name="Style 252 4 4 2 2" xfId="7185" xr:uid="{00000000-0005-0000-0000-0000301C0000}"/>
    <cellStyle name="Style 252 4 4 3" xfId="7186" xr:uid="{00000000-0005-0000-0000-0000311C0000}"/>
    <cellStyle name="Style 252 4 5" xfId="7187" xr:uid="{00000000-0005-0000-0000-0000321C0000}"/>
    <cellStyle name="Style 252 4 5 2" xfId="7188" xr:uid="{00000000-0005-0000-0000-0000331C0000}"/>
    <cellStyle name="Style 252 4 5 2 2" xfId="7189" xr:uid="{00000000-0005-0000-0000-0000341C0000}"/>
    <cellStyle name="Style 252 4 5 3" xfId="7190" xr:uid="{00000000-0005-0000-0000-0000351C0000}"/>
    <cellStyle name="Style 252 4 6" xfId="7191" xr:uid="{00000000-0005-0000-0000-0000361C0000}"/>
    <cellStyle name="Style 252 4 6 2" xfId="7192" xr:uid="{00000000-0005-0000-0000-0000371C0000}"/>
    <cellStyle name="Style 252 4 6 2 2" xfId="7193" xr:uid="{00000000-0005-0000-0000-0000381C0000}"/>
    <cellStyle name="Style 252 4 6 3" xfId="7194" xr:uid="{00000000-0005-0000-0000-0000391C0000}"/>
    <cellStyle name="Style 252 4 7" xfId="7195" xr:uid="{00000000-0005-0000-0000-00003A1C0000}"/>
    <cellStyle name="Style 252 4 7 2" xfId="7196" xr:uid="{00000000-0005-0000-0000-00003B1C0000}"/>
    <cellStyle name="Style 252 4 7 2 2" xfId="7197" xr:uid="{00000000-0005-0000-0000-00003C1C0000}"/>
    <cellStyle name="Style 252 4 7 3" xfId="7198" xr:uid="{00000000-0005-0000-0000-00003D1C0000}"/>
    <cellStyle name="Style 252 4 8" xfId="7199" xr:uid="{00000000-0005-0000-0000-00003E1C0000}"/>
    <cellStyle name="Style 252 4 8 2" xfId="7200" xr:uid="{00000000-0005-0000-0000-00003F1C0000}"/>
    <cellStyle name="Style 252 4 9" xfId="7201" xr:uid="{00000000-0005-0000-0000-0000401C0000}"/>
    <cellStyle name="Style 252 5" xfId="7202" xr:uid="{00000000-0005-0000-0000-0000411C0000}"/>
    <cellStyle name="Style 252 5 2" xfId="7203" xr:uid="{00000000-0005-0000-0000-0000421C0000}"/>
    <cellStyle name="Style 252 5 2 2" xfId="7204" xr:uid="{00000000-0005-0000-0000-0000431C0000}"/>
    <cellStyle name="Style 252 5 3" xfId="7205" xr:uid="{00000000-0005-0000-0000-0000441C0000}"/>
    <cellStyle name="Style 252 6" xfId="7206" xr:uid="{00000000-0005-0000-0000-0000451C0000}"/>
    <cellStyle name="Style 252 6 2" xfId="7207" xr:uid="{00000000-0005-0000-0000-0000461C0000}"/>
    <cellStyle name="Style 252 6 2 2" xfId="7208" xr:uid="{00000000-0005-0000-0000-0000471C0000}"/>
    <cellStyle name="Style 252 6 3" xfId="7209" xr:uid="{00000000-0005-0000-0000-0000481C0000}"/>
    <cellStyle name="Style 252 7" xfId="7210" xr:uid="{00000000-0005-0000-0000-0000491C0000}"/>
    <cellStyle name="Style 252 7 2" xfId="7211" xr:uid="{00000000-0005-0000-0000-00004A1C0000}"/>
    <cellStyle name="Style 252 7 2 2" xfId="7212" xr:uid="{00000000-0005-0000-0000-00004B1C0000}"/>
    <cellStyle name="Style 252 7 3" xfId="7213" xr:uid="{00000000-0005-0000-0000-00004C1C0000}"/>
    <cellStyle name="Style 252 8" xfId="7214" xr:uid="{00000000-0005-0000-0000-00004D1C0000}"/>
    <cellStyle name="Style 252 8 2" xfId="7215" xr:uid="{00000000-0005-0000-0000-00004E1C0000}"/>
    <cellStyle name="Style 252 8 2 2" xfId="7216" xr:uid="{00000000-0005-0000-0000-00004F1C0000}"/>
    <cellStyle name="Style 252 8 3" xfId="7217" xr:uid="{00000000-0005-0000-0000-0000501C0000}"/>
    <cellStyle name="Style 252 9" xfId="7218" xr:uid="{00000000-0005-0000-0000-0000511C0000}"/>
    <cellStyle name="Style 252 9 2" xfId="7219" xr:uid="{00000000-0005-0000-0000-0000521C0000}"/>
    <cellStyle name="Style 252 9 2 2" xfId="7220" xr:uid="{00000000-0005-0000-0000-0000531C0000}"/>
    <cellStyle name="Style 252 9 3" xfId="7221" xr:uid="{00000000-0005-0000-0000-0000541C0000}"/>
    <cellStyle name="Style 253" xfId="7222" xr:uid="{00000000-0005-0000-0000-0000551C0000}"/>
    <cellStyle name="Style 253 10" xfId="7223" xr:uid="{00000000-0005-0000-0000-0000561C0000}"/>
    <cellStyle name="Style 253 10 2" xfId="7224" xr:uid="{00000000-0005-0000-0000-0000571C0000}"/>
    <cellStyle name="Style 253 10 2 2" xfId="7225" xr:uid="{00000000-0005-0000-0000-0000581C0000}"/>
    <cellStyle name="Style 253 10 3" xfId="7226" xr:uid="{00000000-0005-0000-0000-0000591C0000}"/>
    <cellStyle name="Style 253 11" xfId="7227" xr:uid="{00000000-0005-0000-0000-00005A1C0000}"/>
    <cellStyle name="Style 253 11 2" xfId="7228" xr:uid="{00000000-0005-0000-0000-00005B1C0000}"/>
    <cellStyle name="Style 253 11 2 2" xfId="7229" xr:uid="{00000000-0005-0000-0000-00005C1C0000}"/>
    <cellStyle name="Style 253 11 3" xfId="7230" xr:uid="{00000000-0005-0000-0000-00005D1C0000}"/>
    <cellStyle name="Style 253 12" xfId="7231" xr:uid="{00000000-0005-0000-0000-00005E1C0000}"/>
    <cellStyle name="Style 253 12 2" xfId="7232" xr:uid="{00000000-0005-0000-0000-00005F1C0000}"/>
    <cellStyle name="Style 253 12 2 2" xfId="7233" xr:uid="{00000000-0005-0000-0000-0000601C0000}"/>
    <cellStyle name="Style 253 12 3" xfId="7234" xr:uid="{00000000-0005-0000-0000-0000611C0000}"/>
    <cellStyle name="Style 253 13" xfId="7235" xr:uid="{00000000-0005-0000-0000-0000621C0000}"/>
    <cellStyle name="Style 253 13 2" xfId="7236" xr:uid="{00000000-0005-0000-0000-0000631C0000}"/>
    <cellStyle name="Style 253 2" xfId="7237" xr:uid="{00000000-0005-0000-0000-0000641C0000}"/>
    <cellStyle name="Style 253 2 2" xfId="7238" xr:uid="{00000000-0005-0000-0000-0000651C0000}"/>
    <cellStyle name="Style 253 2 2 2" xfId="7239" xr:uid="{00000000-0005-0000-0000-0000661C0000}"/>
    <cellStyle name="Style 253 2 2 2 2" xfId="7240" xr:uid="{00000000-0005-0000-0000-0000671C0000}"/>
    <cellStyle name="Style 253 2 2 3" xfId="7241" xr:uid="{00000000-0005-0000-0000-0000681C0000}"/>
    <cellStyle name="Style 253 2 3" xfId="7242" xr:uid="{00000000-0005-0000-0000-0000691C0000}"/>
    <cellStyle name="Style 253 2 3 2" xfId="7243" xr:uid="{00000000-0005-0000-0000-00006A1C0000}"/>
    <cellStyle name="Style 253 2 3 2 2" xfId="7244" xr:uid="{00000000-0005-0000-0000-00006B1C0000}"/>
    <cellStyle name="Style 253 2 3 3" xfId="7245" xr:uid="{00000000-0005-0000-0000-00006C1C0000}"/>
    <cellStyle name="Style 253 2 4" xfId="7246" xr:uid="{00000000-0005-0000-0000-00006D1C0000}"/>
    <cellStyle name="Style 253 2 4 2" xfId="7247" xr:uid="{00000000-0005-0000-0000-00006E1C0000}"/>
    <cellStyle name="Style 253 2 4 2 2" xfId="7248" xr:uid="{00000000-0005-0000-0000-00006F1C0000}"/>
    <cellStyle name="Style 253 2 4 3" xfId="7249" xr:uid="{00000000-0005-0000-0000-0000701C0000}"/>
    <cellStyle name="Style 253 2 5" xfId="7250" xr:uid="{00000000-0005-0000-0000-0000711C0000}"/>
    <cellStyle name="Style 253 2 5 2" xfId="7251" xr:uid="{00000000-0005-0000-0000-0000721C0000}"/>
    <cellStyle name="Style 253 2 5 2 2" xfId="7252" xr:uid="{00000000-0005-0000-0000-0000731C0000}"/>
    <cellStyle name="Style 253 2 5 3" xfId="7253" xr:uid="{00000000-0005-0000-0000-0000741C0000}"/>
    <cellStyle name="Style 253 2 6" xfId="7254" xr:uid="{00000000-0005-0000-0000-0000751C0000}"/>
    <cellStyle name="Style 253 2 6 2" xfId="7255" xr:uid="{00000000-0005-0000-0000-0000761C0000}"/>
    <cellStyle name="Style 253 2 6 2 2" xfId="7256" xr:uid="{00000000-0005-0000-0000-0000771C0000}"/>
    <cellStyle name="Style 253 2 6 3" xfId="7257" xr:uid="{00000000-0005-0000-0000-0000781C0000}"/>
    <cellStyle name="Style 253 2 7" xfId="7258" xr:uid="{00000000-0005-0000-0000-0000791C0000}"/>
    <cellStyle name="Style 253 2 7 2" xfId="7259" xr:uid="{00000000-0005-0000-0000-00007A1C0000}"/>
    <cellStyle name="Style 253 2 7 2 2" xfId="7260" xr:uid="{00000000-0005-0000-0000-00007B1C0000}"/>
    <cellStyle name="Style 253 2 7 3" xfId="7261" xr:uid="{00000000-0005-0000-0000-00007C1C0000}"/>
    <cellStyle name="Style 253 2 8" xfId="7262" xr:uid="{00000000-0005-0000-0000-00007D1C0000}"/>
    <cellStyle name="Style 253 2 8 2" xfId="7263" xr:uid="{00000000-0005-0000-0000-00007E1C0000}"/>
    <cellStyle name="Style 253 2 8 2 2" xfId="7264" xr:uid="{00000000-0005-0000-0000-00007F1C0000}"/>
    <cellStyle name="Style 253 2 8 3" xfId="7265" xr:uid="{00000000-0005-0000-0000-0000801C0000}"/>
    <cellStyle name="Style 253 2 9" xfId="7266" xr:uid="{00000000-0005-0000-0000-0000811C0000}"/>
    <cellStyle name="Style 253 3" xfId="7267" xr:uid="{00000000-0005-0000-0000-0000821C0000}"/>
    <cellStyle name="Style 253 3 2" xfId="7268" xr:uid="{00000000-0005-0000-0000-0000831C0000}"/>
    <cellStyle name="Style 253 3 2 2" xfId="7269" xr:uid="{00000000-0005-0000-0000-0000841C0000}"/>
    <cellStyle name="Style 253 3 2 2 2" xfId="7270" xr:uid="{00000000-0005-0000-0000-0000851C0000}"/>
    <cellStyle name="Style 253 3 2 3" xfId="7271" xr:uid="{00000000-0005-0000-0000-0000861C0000}"/>
    <cellStyle name="Style 253 3 3" xfId="7272" xr:uid="{00000000-0005-0000-0000-0000871C0000}"/>
    <cellStyle name="Style 253 3 3 2" xfId="7273" xr:uid="{00000000-0005-0000-0000-0000881C0000}"/>
    <cellStyle name="Style 253 3 3 2 2" xfId="7274" xr:uid="{00000000-0005-0000-0000-0000891C0000}"/>
    <cellStyle name="Style 253 3 3 3" xfId="7275" xr:uid="{00000000-0005-0000-0000-00008A1C0000}"/>
    <cellStyle name="Style 253 3 4" xfId="7276" xr:uid="{00000000-0005-0000-0000-00008B1C0000}"/>
    <cellStyle name="Style 253 3 4 2" xfId="7277" xr:uid="{00000000-0005-0000-0000-00008C1C0000}"/>
    <cellStyle name="Style 253 3 4 2 2" xfId="7278" xr:uid="{00000000-0005-0000-0000-00008D1C0000}"/>
    <cellStyle name="Style 253 3 4 3" xfId="7279" xr:uid="{00000000-0005-0000-0000-00008E1C0000}"/>
    <cellStyle name="Style 253 3 5" xfId="7280" xr:uid="{00000000-0005-0000-0000-00008F1C0000}"/>
    <cellStyle name="Style 253 3 5 2" xfId="7281" xr:uid="{00000000-0005-0000-0000-0000901C0000}"/>
    <cellStyle name="Style 253 3 5 2 2" xfId="7282" xr:uid="{00000000-0005-0000-0000-0000911C0000}"/>
    <cellStyle name="Style 253 3 5 3" xfId="7283" xr:uid="{00000000-0005-0000-0000-0000921C0000}"/>
    <cellStyle name="Style 253 3 6" xfId="7284" xr:uid="{00000000-0005-0000-0000-0000931C0000}"/>
    <cellStyle name="Style 253 3 6 2" xfId="7285" xr:uid="{00000000-0005-0000-0000-0000941C0000}"/>
    <cellStyle name="Style 253 3 6 2 2" xfId="7286" xr:uid="{00000000-0005-0000-0000-0000951C0000}"/>
    <cellStyle name="Style 253 3 6 3" xfId="7287" xr:uid="{00000000-0005-0000-0000-0000961C0000}"/>
    <cellStyle name="Style 253 3 7" xfId="7288" xr:uid="{00000000-0005-0000-0000-0000971C0000}"/>
    <cellStyle name="Style 253 3 7 2" xfId="7289" xr:uid="{00000000-0005-0000-0000-0000981C0000}"/>
    <cellStyle name="Style 253 3 7 2 2" xfId="7290" xr:uid="{00000000-0005-0000-0000-0000991C0000}"/>
    <cellStyle name="Style 253 3 7 3" xfId="7291" xr:uid="{00000000-0005-0000-0000-00009A1C0000}"/>
    <cellStyle name="Style 253 3 8" xfId="7292" xr:uid="{00000000-0005-0000-0000-00009B1C0000}"/>
    <cellStyle name="Style 253 3 8 2" xfId="7293" xr:uid="{00000000-0005-0000-0000-00009C1C0000}"/>
    <cellStyle name="Style 253 3 9" xfId="7294" xr:uid="{00000000-0005-0000-0000-00009D1C0000}"/>
    <cellStyle name="Style 253 4" xfId="7295" xr:uid="{00000000-0005-0000-0000-00009E1C0000}"/>
    <cellStyle name="Style 253 4 2" xfId="7296" xr:uid="{00000000-0005-0000-0000-00009F1C0000}"/>
    <cellStyle name="Style 253 4 2 2" xfId="7297" xr:uid="{00000000-0005-0000-0000-0000A01C0000}"/>
    <cellStyle name="Style 253 4 2 2 2" xfId="7298" xr:uid="{00000000-0005-0000-0000-0000A11C0000}"/>
    <cellStyle name="Style 253 4 2 3" xfId="7299" xr:uid="{00000000-0005-0000-0000-0000A21C0000}"/>
    <cellStyle name="Style 253 4 3" xfId="7300" xr:uid="{00000000-0005-0000-0000-0000A31C0000}"/>
    <cellStyle name="Style 253 4 3 2" xfId="7301" xr:uid="{00000000-0005-0000-0000-0000A41C0000}"/>
    <cellStyle name="Style 253 4 3 2 2" xfId="7302" xr:uid="{00000000-0005-0000-0000-0000A51C0000}"/>
    <cellStyle name="Style 253 4 3 3" xfId="7303" xr:uid="{00000000-0005-0000-0000-0000A61C0000}"/>
    <cellStyle name="Style 253 4 4" xfId="7304" xr:uid="{00000000-0005-0000-0000-0000A71C0000}"/>
    <cellStyle name="Style 253 4 4 2" xfId="7305" xr:uid="{00000000-0005-0000-0000-0000A81C0000}"/>
    <cellStyle name="Style 253 4 4 2 2" xfId="7306" xr:uid="{00000000-0005-0000-0000-0000A91C0000}"/>
    <cellStyle name="Style 253 4 4 3" xfId="7307" xr:uid="{00000000-0005-0000-0000-0000AA1C0000}"/>
    <cellStyle name="Style 253 4 5" xfId="7308" xr:uid="{00000000-0005-0000-0000-0000AB1C0000}"/>
    <cellStyle name="Style 253 4 5 2" xfId="7309" xr:uid="{00000000-0005-0000-0000-0000AC1C0000}"/>
    <cellStyle name="Style 253 4 5 2 2" xfId="7310" xr:uid="{00000000-0005-0000-0000-0000AD1C0000}"/>
    <cellStyle name="Style 253 4 5 3" xfId="7311" xr:uid="{00000000-0005-0000-0000-0000AE1C0000}"/>
    <cellStyle name="Style 253 4 6" xfId="7312" xr:uid="{00000000-0005-0000-0000-0000AF1C0000}"/>
    <cellStyle name="Style 253 4 6 2" xfId="7313" xr:uid="{00000000-0005-0000-0000-0000B01C0000}"/>
    <cellStyle name="Style 253 4 6 2 2" xfId="7314" xr:uid="{00000000-0005-0000-0000-0000B11C0000}"/>
    <cellStyle name="Style 253 4 6 3" xfId="7315" xr:uid="{00000000-0005-0000-0000-0000B21C0000}"/>
    <cellStyle name="Style 253 4 7" xfId="7316" xr:uid="{00000000-0005-0000-0000-0000B31C0000}"/>
    <cellStyle name="Style 253 4 7 2" xfId="7317" xr:uid="{00000000-0005-0000-0000-0000B41C0000}"/>
    <cellStyle name="Style 253 4 7 2 2" xfId="7318" xr:uid="{00000000-0005-0000-0000-0000B51C0000}"/>
    <cellStyle name="Style 253 4 7 3" xfId="7319" xr:uid="{00000000-0005-0000-0000-0000B61C0000}"/>
    <cellStyle name="Style 253 4 8" xfId="7320" xr:uid="{00000000-0005-0000-0000-0000B71C0000}"/>
    <cellStyle name="Style 253 4 8 2" xfId="7321" xr:uid="{00000000-0005-0000-0000-0000B81C0000}"/>
    <cellStyle name="Style 253 4 9" xfId="7322" xr:uid="{00000000-0005-0000-0000-0000B91C0000}"/>
    <cellStyle name="Style 253 5" xfId="7323" xr:uid="{00000000-0005-0000-0000-0000BA1C0000}"/>
    <cellStyle name="Style 253 5 2" xfId="7324" xr:uid="{00000000-0005-0000-0000-0000BB1C0000}"/>
    <cellStyle name="Style 253 5 2 2" xfId="7325" xr:uid="{00000000-0005-0000-0000-0000BC1C0000}"/>
    <cellStyle name="Style 253 5 3" xfId="7326" xr:uid="{00000000-0005-0000-0000-0000BD1C0000}"/>
    <cellStyle name="Style 253 6" xfId="7327" xr:uid="{00000000-0005-0000-0000-0000BE1C0000}"/>
    <cellStyle name="Style 253 6 2" xfId="7328" xr:uid="{00000000-0005-0000-0000-0000BF1C0000}"/>
    <cellStyle name="Style 253 6 2 2" xfId="7329" xr:uid="{00000000-0005-0000-0000-0000C01C0000}"/>
    <cellStyle name="Style 253 6 3" xfId="7330" xr:uid="{00000000-0005-0000-0000-0000C11C0000}"/>
    <cellStyle name="Style 253 7" xfId="7331" xr:uid="{00000000-0005-0000-0000-0000C21C0000}"/>
    <cellStyle name="Style 253 7 2" xfId="7332" xr:uid="{00000000-0005-0000-0000-0000C31C0000}"/>
    <cellStyle name="Style 253 7 2 2" xfId="7333" xr:uid="{00000000-0005-0000-0000-0000C41C0000}"/>
    <cellStyle name="Style 253 7 3" xfId="7334" xr:uid="{00000000-0005-0000-0000-0000C51C0000}"/>
    <cellStyle name="Style 253 8" xfId="7335" xr:uid="{00000000-0005-0000-0000-0000C61C0000}"/>
    <cellStyle name="Style 253 8 2" xfId="7336" xr:uid="{00000000-0005-0000-0000-0000C71C0000}"/>
    <cellStyle name="Style 253 8 2 2" xfId="7337" xr:uid="{00000000-0005-0000-0000-0000C81C0000}"/>
    <cellStyle name="Style 253 8 3" xfId="7338" xr:uid="{00000000-0005-0000-0000-0000C91C0000}"/>
    <cellStyle name="Style 253 9" xfId="7339" xr:uid="{00000000-0005-0000-0000-0000CA1C0000}"/>
    <cellStyle name="Style 253 9 2" xfId="7340" xr:uid="{00000000-0005-0000-0000-0000CB1C0000}"/>
    <cellStyle name="Style 253 9 2 2" xfId="7341" xr:uid="{00000000-0005-0000-0000-0000CC1C0000}"/>
    <cellStyle name="Style 253 9 3" xfId="7342" xr:uid="{00000000-0005-0000-0000-0000CD1C0000}"/>
    <cellStyle name="Style 254" xfId="7343" xr:uid="{00000000-0005-0000-0000-0000CE1C0000}"/>
    <cellStyle name="Style 254 10" xfId="7344" xr:uid="{00000000-0005-0000-0000-0000CF1C0000}"/>
    <cellStyle name="Style 254 10 2" xfId="7345" xr:uid="{00000000-0005-0000-0000-0000D01C0000}"/>
    <cellStyle name="Style 254 10 2 2" xfId="7346" xr:uid="{00000000-0005-0000-0000-0000D11C0000}"/>
    <cellStyle name="Style 254 10 3" xfId="7347" xr:uid="{00000000-0005-0000-0000-0000D21C0000}"/>
    <cellStyle name="Style 254 11" xfId="7348" xr:uid="{00000000-0005-0000-0000-0000D31C0000}"/>
    <cellStyle name="Style 254 11 2" xfId="7349" xr:uid="{00000000-0005-0000-0000-0000D41C0000}"/>
    <cellStyle name="Style 254 11 2 2" xfId="7350" xr:uid="{00000000-0005-0000-0000-0000D51C0000}"/>
    <cellStyle name="Style 254 11 3" xfId="7351" xr:uid="{00000000-0005-0000-0000-0000D61C0000}"/>
    <cellStyle name="Style 254 12" xfId="7352" xr:uid="{00000000-0005-0000-0000-0000D71C0000}"/>
    <cellStyle name="Style 254 12 2" xfId="7353" xr:uid="{00000000-0005-0000-0000-0000D81C0000}"/>
    <cellStyle name="Style 254 12 2 2" xfId="7354" xr:uid="{00000000-0005-0000-0000-0000D91C0000}"/>
    <cellStyle name="Style 254 12 3" xfId="7355" xr:uid="{00000000-0005-0000-0000-0000DA1C0000}"/>
    <cellStyle name="Style 254 13" xfId="7356" xr:uid="{00000000-0005-0000-0000-0000DB1C0000}"/>
    <cellStyle name="Style 254 13 2" xfId="7357" xr:uid="{00000000-0005-0000-0000-0000DC1C0000}"/>
    <cellStyle name="Style 254 2" xfId="7358" xr:uid="{00000000-0005-0000-0000-0000DD1C0000}"/>
    <cellStyle name="Style 254 2 2" xfId="7359" xr:uid="{00000000-0005-0000-0000-0000DE1C0000}"/>
    <cellStyle name="Style 254 2 2 2" xfId="7360" xr:uid="{00000000-0005-0000-0000-0000DF1C0000}"/>
    <cellStyle name="Style 254 2 2 2 2" xfId="7361" xr:uid="{00000000-0005-0000-0000-0000E01C0000}"/>
    <cellStyle name="Style 254 2 2 3" xfId="7362" xr:uid="{00000000-0005-0000-0000-0000E11C0000}"/>
    <cellStyle name="Style 254 2 3" xfId="7363" xr:uid="{00000000-0005-0000-0000-0000E21C0000}"/>
    <cellStyle name="Style 254 2 3 2" xfId="7364" xr:uid="{00000000-0005-0000-0000-0000E31C0000}"/>
    <cellStyle name="Style 254 2 3 2 2" xfId="7365" xr:uid="{00000000-0005-0000-0000-0000E41C0000}"/>
    <cellStyle name="Style 254 2 3 3" xfId="7366" xr:uid="{00000000-0005-0000-0000-0000E51C0000}"/>
    <cellStyle name="Style 254 2 4" xfId="7367" xr:uid="{00000000-0005-0000-0000-0000E61C0000}"/>
    <cellStyle name="Style 254 2 4 2" xfId="7368" xr:uid="{00000000-0005-0000-0000-0000E71C0000}"/>
    <cellStyle name="Style 254 2 4 2 2" xfId="7369" xr:uid="{00000000-0005-0000-0000-0000E81C0000}"/>
    <cellStyle name="Style 254 2 4 3" xfId="7370" xr:uid="{00000000-0005-0000-0000-0000E91C0000}"/>
    <cellStyle name="Style 254 2 5" xfId="7371" xr:uid="{00000000-0005-0000-0000-0000EA1C0000}"/>
    <cellStyle name="Style 254 2 5 2" xfId="7372" xr:uid="{00000000-0005-0000-0000-0000EB1C0000}"/>
    <cellStyle name="Style 254 2 5 2 2" xfId="7373" xr:uid="{00000000-0005-0000-0000-0000EC1C0000}"/>
    <cellStyle name="Style 254 2 5 3" xfId="7374" xr:uid="{00000000-0005-0000-0000-0000ED1C0000}"/>
    <cellStyle name="Style 254 2 6" xfId="7375" xr:uid="{00000000-0005-0000-0000-0000EE1C0000}"/>
    <cellStyle name="Style 254 2 6 2" xfId="7376" xr:uid="{00000000-0005-0000-0000-0000EF1C0000}"/>
    <cellStyle name="Style 254 2 6 2 2" xfId="7377" xr:uid="{00000000-0005-0000-0000-0000F01C0000}"/>
    <cellStyle name="Style 254 2 6 3" xfId="7378" xr:uid="{00000000-0005-0000-0000-0000F11C0000}"/>
    <cellStyle name="Style 254 2 7" xfId="7379" xr:uid="{00000000-0005-0000-0000-0000F21C0000}"/>
    <cellStyle name="Style 254 2 7 2" xfId="7380" xr:uid="{00000000-0005-0000-0000-0000F31C0000}"/>
    <cellStyle name="Style 254 2 7 2 2" xfId="7381" xr:uid="{00000000-0005-0000-0000-0000F41C0000}"/>
    <cellStyle name="Style 254 2 7 3" xfId="7382" xr:uid="{00000000-0005-0000-0000-0000F51C0000}"/>
    <cellStyle name="Style 254 2 8" xfId="7383" xr:uid="{00000000-0005-0000-0000-0000F61C0000}"/>
    <cellStyle name="Style 254 2 8 2" xfId="7384" xr:uid="{00000000-0005-0000-0000-0000F71C0000}"/>
    <cellStyle name="Style 254 2 8 2 2" xfId="7385" xr:uid="{00000000-0005-0000-0000-0000F81C0000}"/>
    <cellStyle name="Style 254 2 8 3" xfId="7386" xr:uid="{00000000-0005-0000-0000-0000F91C0000}"/>
    <cellStyle name="Style 254 2 9" xfId="7387" xr:uid="{00000000-0005-0000-0000-0000FA1C0000}"/>
    <cellStyle name="Style 254 3" xfId="7388" xr:uid="{00000000-0005-0000-0000-0000FB1C0000}"/>
    <cellStyle name="Style 254 3 2" xfId="7389" xr:uid="{00000000-0005-0000-0000-0000FC1C0000}"/>
    <cellStyle name="Style 254 3 2 2" xfId="7390" xr:uid="{00000000-0005-0000-0000-0000FD1C0000}"/>
    <cellStyle name="Style 254 3 2 2 2" xfId="7391" xr:uid="{00000000-0005-0000-0000-0000FE1C0000}"/>
    <cellStyle name="Style 254 3 2 3" xfId="7392" xr:uid="{00000000-0005-0000-0000-0000FF1C0000}"/>
    <cellStyle name="Style 254 3 3" xfId="7393" xr:uid="{00000000-0005-0000-0000-0000001D0000}"/>
    <cellStyle name="Style 254 3 3 2" xfId="7394" xr:uid="{00000000-0005-0000-0000-0000011D0000}"/>
    <cellStyle name="Style 254 3 3 2 2" xfId="7395" xr:uid="{00000000-0005-0000-0000-0000021D0000}"/>
    <cellStyle name="Style 254 3 3 3" xfId="7396" xr:uid="{00000000-0005-0000-0000-0000031D0000}"/>
    <cellStyle name="Style 254 3 4" xfId="7397" xr:uid="{00000000-0005-0000-0000-0000041D0000}"/>
    <cellStyle name="Style 254 3 4 2" xfId="7398" xr:uid="{00000000-0005-0000-0000-0000051D0000}"/>
    <cellStyle name="Style 254 3 4 2 2" xfId="7399" xr:uid="{00000000-0005-0000-0000-0000061D0000}"/>
    <cellStyle name="Style 254 3 4 3" xfId="7400" xr:uid="{00000000-0005-0000-0000-0000071D0000}"/>
    <cellStyle name="Style 254 3 5" xfId="7401" xr:uid="{00000000-0005-0000-0000-0000081D0000}"/>
    <cellStyle name="Style 254 3 5 2" xfId="7402" xr:uid="{00000000-0005-0000-0000-0000091D0000}"/>
    <cellStyle name="Style 254 3 5 2 2" xfId="7403" xr:uid="{00000000-0005-0000-0000-00000A1D0000}"/>
    <cellStyle name="Style 254 3 5 3" xfId="7404" xr:uid="{00000000-0005-0000-0000-00000B1D0000}"/>
    <cellStyle name="Style 254 3 6" xfId="7405" xr:uid="{00000000-0005-0000-0000-00000C1D0000}"/>
    <cellStyle name="Style 254 3 6 2" xfId="7406" xr:uid="{00000000-0005-0000-0000-00000D1D0000}"/>
    <cellStyle name="Style 254 3 6 2 2" xfId="7407" xr:uid="{00000000-0005-0000-0000-00000E1D0000}"/>
    <cellStyle name="Style 254 3 6 3" xfId="7408" xr:uid="{00000000-0005-0000-0000-00000F1D0000}"/>
    <cellStyle name="Style 254 3 7" xfId="7409" xr:uid="{00000000-0005-0000-0000-0000101D0000}"/>
    <cellStyle name="Style 254 3 7 2" xfId="7410" xr:uid="{00000000-0005-0000-0000-0000111D0000}"/>
    <cellStyle name="Style 254 3 7 2 2" xfId="7411" xr:uid="{00000000-0005-0000-0000-0000121D0000}"/>
    <cellStyle name="Style 254 3 7 3" xfId="7412" xr:uid="{00000000-0005-0000-0000-0000131D0000}"/>
    <cellStyle name="Style 254 3 8" xfId="7413" xr:uid="{00000000-0005-0000-0000-0000141D0000}"/>
    <cellStyle name="Style 254 3 8 2" xfId="7414" xr:uid="{00000000-0005-0000-0000-0000151D0000}"/>
    <cellStyle name="Style 254 3 9" xfId="7415" xr:uid="{00000000-0005-0000-0000-0000161D0000}"/>
    <cellStyle name="Style 254 4" xfId="7416" xr:uid="{00000000-0005-0000-0000-0000171D0000}"/>
    <cellStyle name="Style 254 4 2" xfId="7417" xr:uid="{00000000-0005-0000-0000-0000181D0000}"/>
    <cellStyle name="Style 254 4 2 2" xfId="7418" xr:uid="{00000000-0005-0000-0000-0000191D0000}"/>
    <cellStyle name="Style 254 4 2 2 2" xfId="7419" xr:uid="{00000000-0005-0000-0000-00001A1D0000}"/>
    <cellStyle name="Style 254 4 2 3" xfId="7420" xr:uid="{00000000-0005-0000-0000-00001B1D0000}"/>
    <cellStyle name="Style 254 4 3" xfId="7421" xr:uid="{00000000-0005-0000-0000-00001C1D0000}"/>
    <cellStyle name="Style 254 4 3 2" xfId="7422" xr:uid="{00000000-0005-0000-0000-00001D1D0000}"/>
    <cellStyle name="Style 254 4 3 2 2" xfId="7423" xr:uid="{00000000-0005-0000-0000-00001E1D0000}"/>
    <cellStyle name="Style 254 4 3 3" xfId="7424" xr:uid="{00000000-0005-0000-0000-00001F1D0000}"/>
    <cellStyle name="Style 254 4 4" xfId="7425" xr:uid="{00000000-0005-0000-0000-0000201D0000}"/>
    <cellStyle name="Style 254 4 4 2" xfId="7426" xr:uid="{00000000-0005-0000-0000-0000211D0000}"/>
    <cellStyle name="Style 254 4 4 2 2" xfId="7427" xr:uid="{00000000-0005-0000-0000-0000221D0000}"/>
    <cellStyle name="Style 254 4 4 3" xfId="7428" xr:uid="{00000000-0005-0000-0000-0000231D0000}"/>
    <cellStyle name="Style 254 4 5" xfId="7429" xr:uid="{00000000-0005-0000-0000-0000241D0000}"/>
    <cellStyle name="Style 254 4 5 2" xfId="7430" xr:uid="{00000000-0005-0000-0000-0000251D0000}"/>
    <cellStyle name="Style 254 4 5 2 2" xfId="7431" xr:uid="{00000000-0005-0000-0000-0000261D0000}"/>
    <cellStyle name="Style 254 4 5 3" xfId="7432" xr:uid="{00000000-0005-0000-0000-0000271D0000}"/>
    <cellStyle name="Style 254 4 6" xfId="7433" xr:uid="{00000000-0005-0000-0000-0000281D0000}"/>
    <cellStyle name="Style 254 4 6 2" xfId="7434" xr:uid="{00000000-0005-0000-0000-0000291D0000}"/>
    <cellStyle name="Style 254 4 6 2 2" xfId="7435" xr:uid="{00000000-0005-0000-0000-00002A1D0000}"/>
    <cellStyle name="Style 254 4 6 3" xfId="7436" xr:uid="{00000000-0005-0000-0000-00002B1D0000}"/>
    <cellStyle name="Style 254 4 7" xfId="7437" xr:uid="{00000000-0005-0000-0000-00002C1D0000}"/>
    <cellStyle name="Style 254 4 7 2" xfId="7438" xr:uid="{00000000-0005-0000-0000-00002D1D0000}"/>
    <cellStyle name="Style 254 4 7 2 2" xfId="7439" xr:uid="{00000000-0005-0000-0000-00002E1D0000}"/>
    <cellStyle name="Style 254 4 7 3" xfId="7440" xr:uid="{00000000-0005-0000-0000-00002F1D0000}"/>
    <cellStyle name="Style 254 4 8" xfId="7441" xr:uid="{00000000-0005-0000-0000-0000301D0000}"/>
    <cellStyle name="Style 254 4 8 2" xfId="7442" xr:uid="{00000000-0005-0000-0000-0000311D0000}"/>
    <cellStyle name="Style 254 4 9" xfId="7443" xr:uid="{00000000-0005-0000-0000-0000321D0000}"/>
    <cellStyle name="Style 254 5" xfId="7444" xr:uid="{00000000-0005-0000-0000-0000331D0000}"/>
    <cellStyle name="Style 254 5 2" xfId="7445" xr:uid="{00000000-0005-0000-0000-0000341D0000}"/>
    <cellStyle name="Style 254 5 2 2" xfId="7446" xr:uid="{00000000-0005-0000-0000-0000351D0000}"/>
    <cellStyle name="Style 254 5 3" xfId="7447" xr:uid="{00000000-0005-0000-0000-0000361D0000}"/>
    <cellStyle name="Style 254 6" xfId="7448" xr:uid="{00000000-0005-0000-0000-0000371D0000}"/>
    <cellStyle name="Style 254 6 2" xfId="7449" xr:uid="{00000000-0005-0000-0000-0000381D0000}"/>
    <cellStyle name="Style 254 6 2 2" xfId="7450" xr:uid="{00000000-0005-0000-0000-0000391D0000}"/>
    <cellStyle name="Style 254 6 3" xfId="7451" xr:uid="{00000000-0005-0000-0000-00003A1D0000}"/>
    <cellStyle name="Style 254 7" xfId="7452" xr:uid="{00000000-0005-0000-0000-00003B1D0000}"/>
    <cellStyle name="Style 254 7 2" xfId="7453" xr:uid="{00000000-0005-0000-0000-00003C1D0000}"/>
    <cellStyle name="Style 254 7 2 2" xfId="7454" xr:uid="{00000000-0005-0000-0000-00003D1D0000}"/>
    <cellStyle name="Style 254 7 3" xfId="7455" xr:uid="{00000000-0005-0000-0000-00003E1D0000}"/>
    <cellStyle name="Style 254 8" xfId="7456" xr:uid="{00000000-0005-0000-0000-00003F1D0000}"/>
    <cellStyle name="Style 254 8 2" xfId="7457" xr:uid="{00000000-0005-0000-0000-0000401D0000}"/>
    <cellStyle name="Style 254 8 2 2" xfId="7458" xr:uid="{00000000-0005-0000-0000-0000411D0000}"/>
    <cellStyle name="Style 254 8 3" xfId="7459" xr:uid="{00000000-0005-0000-0000-0000421D0000}"/>
    <cellStyle name="Style 254 9" xfId="7460" xr:uid="{00000000-0005-0000-0000-0000431D0000}"/>
    <cellStyle name="Style 254 9 2" xfId="7461" xr:uid="{00000000-0005-0000-0000-0000441D0000}"/>
    <cellStyle name="Style 254 9 2 2" xfId="7462" xr:uid="{00000000-0005-0000-0000-0000451D0000}"/>
    <cellStyle name="Style 254 9 3" xfId="7463" xr:uid="{00000000-0005-0000-0000-0000461D0000}"/>
    <cellStyle name="Style 255" xfId="7464" xr:uid="{00000000-0005-0000-0000-0000471D0000}"/>
    <cellStyle name="Style 255 10" xfId="7465" xr:uid="{00000000-0005-0000-0000-0000481D0000}"/>
    <cellStyle name="Style 255 10 2" xfId="7466" xr:uid="{00000000-0005-0000-0000-0000491D0000}"/>
    <cellStyle name="Style 255 10 2 2" xfId="7467" xr:uid="{00000000-0005-0000-0000-00004A1D0000}"/>
    <cellStyle name="Style 255 10 3" xfId="7468" xr:uid="{00000000-0005-0000-0000-00004B1D0000}"/>
    <cellStyle name="Style 255 11" xfId="7469" xr:uid="{00000000-0005-0000-0000-00004C1D0000}"/>
    <cellStyle name="Style 255 11 2" xfId="7470" xr:uid="{00000000-0005-0000-0000-00004D1D0000}"/>
    <cellStyle name="Style 255 11 2 2" xfId="7471" xr:uid="{00000000-0005-0000-0000-00004E1D0000}"/>
    <cellStyle name="Style 255 11 3" xfId="7472" xr:uid="{00000000-0005-0000-0000-00004F1D0000}"/>
    <cellStyle name="Style 255 12" xfId="7473" xr:uid="{00000000-0005-0000-0000-0000501D0000}"/>
    <cellStyle name="Style 255 12 2" xfId="7474" xr:uid="{00000000-0005-0000-0000-0000511D0000}"/>
    <cellStyle name="Style 255 12 2 2" xfId="7475" xr:uid="{00000000-0005-0000-0000-0000521D0000}"/>
    <cellStyle name="Style 255 12 3" xfId="7476" xr:uid="{00000000-0005-0000-0000-0000531D0000}"/>
    <cellStyle name="Style 255 13" xfId="7477" xr:uid="{00000000-0005-0000-0000-0000541D0000}"/>
    <cellStyle name="Style 255 13 2" xfId="7478" xr:uid="{00000000-0005-0000-0000-0000551D0000}"/>
    <cellStyle name="Style 255 2" xfId="7479" xr:uid="{00000000-0005-0000-0000-0000561D0000}"/>
    <cellStyle name="Style 255 2 2" xfId="7480" xr:uid="{00000000-0005-0000-0000-0000571D0000}"/>
    <cellStyle name="Style 255 2 2 2" xfId="7481" xr:uid="{00000000-0005-0000-0000-0000581D0000}"/>
    <cellStyle name="Style 255 2 2 2 2" xfId="7482" xr:uid="{00000000-0005-0000-0000-0000591D0000}"/>
    <cellStyle name="Style 255 2 2 3" xfId="7483" xr:uid="{00000000-0005-0000-0000-00005A1D0000}"/>
    <cellStyle name="Style 255 2 3" xfId="7484" xr:uid="{00000000-0005-0000-0000-00005B1D0000}"/>
    <cellStyle name="Style 255 2 3 2" xfId="7485" xr:uid="{00000000-0005-0000-0000-00005C1D0000}"/>
    <cellStyle name="Style 255 2 3 2 2" xfId="7486" xr:uid="{00000000-0005-0000-0000-00005D1D0000}"/>
    <cellStyle name="Style 255 2 3 3" xfId="7487" xr:uid="{00000000-0005-0000-0000-00005E1D0000}"/>
    <cellStyle name="Style 255 2 4" xfId="7488" xr:uid="{00000000-0005-0000-0000-00005F1D0000}"/>
    <cellStyle name="Style 255 2 4 2" xfId="7489" xr:uid="{00000000-0005-0000-0000-0000601D0000}"/>
    <cellStyle name="Style 255 2 4 2 2" xfId="7490" xr:uid="{00000000-0005-0000-0000-0000611D0000}"/>
    <cellStyle name="Style 255 2 4 3" xfId="7491" xr:uid="{00000000-0005-0000-0000-0000621D0000}"/>
    <cellStyle name="Style 255 2 5" xfId="7492" xr:uid="{00000000-0005-0000-0000-0000631D0000}"/>
    <cellStyle name="Style 255 2 5 2" xfId="7493" xr:uid="{00000000-0005-0000-0000-0000641D0000}"/>
    <cellStyle name="Style 255 2 5 2 2" xfId="7494" xr:uid="{00000000-0005-0000-0000-0000651D0000}"/>
    <cellStyle name="Style 255 2 5 3" xfId="7495" xr:uid="{00000000-0005-0000-0000-0000661D0000}"/>
    <cellStyle name="Style 255 2 6" xfId="7496" xr:uid="{00000000-0005-0000-0000-0000671D0000}"/>
    <cellStyle name="Style 255 2 6 2" xfId="7497" xr:uid="{00000000-0005-0000-0000-0000681D0000}"/>
    <cellStyle name="Style 255 2 6 2 2" xfId="7498" xr:uid="{00000000-0005-0000-0000-0000691D0000}"/>
    <cellStyle name="Style 255 2 6 3" xfId="7499" xr:uid="{00000000-0005-0000-0000-00006A1D0000}"/>
    <cellStyle name="Style 255 2 7" xfId="7500" xr:uid="{00000000-0005-0000-0000-00006B1D0000}"/>
    <cellStyle name="Style 255 2 7 2" xfId="7501" xr:uid="{00000000-0005-0000-0000-00006C1D0000}"/>
    <cellStyle name="Style 255 2 7 2 2" xfId="7502" xr:uid="{00000000-0005-0000-0000-00006D1D0000}"/>
    <cellStyle name="Style 255 2 7 3" xfId="7503" xr:uid="{00000000-0005-0000-0000-00006E1D0000}"/>
    <cellStyle name="Style 255 2 8" xfId="7504" xr:uid="{00000000-0005-0000-0000-00006F1D0000}"/>
    <cellStyle name="Style 255 2 8 2" xfId="7505" xr:uid="{00000000-0005-0000-0000-0000701D0000}"/>
    <cellStyle name="Style 255 2 8 2 2" xfId="7506" xr:uid="{00000000-0005-0000-0000-0000711D0000}"/>
    <cellStyle name="Style 255 2 8 3" xfId="7507" xr:uid="{00000000-0005-0000-0000-0000721D0000}"/>
    <cellStyle name="Style 255 2 9" xfId="7508" xr:uid="{00000000-0005-0000-0000-0000731D0000}"/>
    <cellStyle name="Style 255 3" xfId="7509" xr:uid="{00000000-0005-0000-0000-0000741D0000}"/>
    <cellStyle name="Style 255 3 2" xfId="7510" xr:uid="{00000000-0005-0000-0000-0000751D0000}"/>
    <cellStyle name="Style 255 3 2 2" xfId="7511" xr:uid="{00000000-0005-0000-0000-0000761D0000}"/>
    <cellStyle name="Style 255 3 2 2 2" xfId="7512" xr:uid="{00000000-0005-0000-0000-0000771D0000}"/>
    <cellStyle name="Style 255 3 2 3" xfId="7513" xr:uid="{00000000-0005-0000-0000-0000781D0000}"/>
    <cellStyle name="Style 255 3 3" xfId="7514" xr:uid="{00000000-0005-0000-0000-0000791D0000}"/>
    <cellStyle name="Style 255 3 3 2" xfId="7515" xr:uid="{00000000-0005-0000-0000-00007A1D0000}"/>
    <cellStyle name="Style 255 3 3 2 2" xfId="7516" xr:uid="{00000000-0005-0000-0000-00007B1D0000}"/>
    <cellStyle name="Style 255 3 3 3" xfId="7517" xr:uid="{00000000-0005-0000-0000-00007C1D0000}"/>
    <cellStyle name="Style 255 3 4" xfId="7518" xr:uid="{00000000-0005-0000-0000-00007D1D0000}"/>
    <cellStyle name="Style 255 3 4 2" xfId="7519" xr:uid="{00000000-0005-0000-0000-00007E1D0000}"/>
    <cellStyle name="Style 255 3 4 2 2" xfId="7520" xr:uid="{00000000-0005-0000-0000-00007F1D0000}"/>
    <cellStyle name="Style 255 3 4 3" xfId="7521" xr:uid="{00000000-0005-0000-0000-0000801D0000}"/>
    <cellStyle name="Style 255 3 5" xfId="7522" xr:uid="{00000000-0005-0000-0000-0000811D0000}"/>
    <cellStyle name="Style 255 3 5 2" xfId="7523" xr:uid="{00000000-0005-0000-0000-0000821D0000}"/>
    <cellStyle name="Style 255 3 5 2 2" xfId="7524" xr:uid="{00000000-0005-0000-0000-0000831D0000}"/>
    <cellStyle name="Style 255 3 5 3" xfId="7525" xr:uid="{00000000-0005-0000-0000-0000841D0000}"/>
    <cellStyle name="Style 255 3 6" xfId="7526" xr:uid="{00000000-0005-0000-0000-0000851D0000}"/>
    <cellStyle name="Style 255 3 6 2" xfId="7527" xr:uid="{00000000-0005-0000-0000-0000861D0000}"/>
    <cellStyle name="Style 255 3 6 2 2" xfId="7528" xr:uid="{00000000-0005-0000-0000-0000871D0000}"/>
    <cellStyle name="Style 255 3 6 3" xfId="7529" xr:uid="{00000000-0005-0000-0000-0000881D0000}"/>
    <cellStyle name="Style 255 3 7" xfId="7530" xr:uid="{00000000-0005-0000-0000-0000891D0000}"/>
    <cellStyle name="Style 255 3 7 2" xfId="7531" xr:uid="{00000000-0005-0000-0000-00008A1D0000}"/>
    <cellStyle name="Style 255 3 7 2 2" xfId="7532" xr:uid="{00000000-0005-0000-0000-00008B1D0000}"/>
    <cellStyle name="Style 255 3 7 3" xfId="7533" xr:uid="{00000000-0005-0000-0000-00008C1D0000}"/>
    <cellStyle name="Style 255 3 8" xfId="7534" xr:uid="{00000000-0005-0000-0000-00008D1D0000}"/>
    <cellStyle name="Style 255 3 8 2" xfId="7535" xr:uid="{00000000-0005-0000-0000-00008E1D0000}"/>
    <cellStyle name="Style 255 3 9" xfId="7536" xr:uid="{00000000-0005-0000-0000-00008F1D0000}"/>
    <cellStyle name="Style 255 4" xfId="7537" xr:uid="{00000000-0005-0000-0000-0000901D0000}"/>
    <cellStyle name="Style 255 4 2" xfId="7538" xr:uid="{00000000-0005-0000-0000-0000911D0000}"/>
    <cellStyle name="Style 255 4 2 2" xfId="7539" xr:uid="{00000000-0005-0000-0000-0000921D0000}"/>
    <cellStyle name="Style 255 4 2 2 2" xfId="7540" xr:uid="{00000000-0005-0000-0000-0000931D0000}"/>
    <cellStyle name="Style 255 4 2 3" xfId="7541" xr:uid="{00000000-0005-0000-0000-0000941D0000}"/>
    <cellStyle name="Style 255 4 3" xfId="7542" xr:uid="{00000000-0005-0000-0000-0000951D0000}"/>
    <cellStyle name="Style 255 4 3 2" xfId="7543" xr:uid="{00000000-0005-0000-0000-0000961D0000}"/>
    <cellStyle name="Style 255 4 3 2 2" xfId="7544" xr:uid="{00000000-0005-0000-0000-0000971D0000}"/>
    <cellStyle name="Style 255 4 3 3" xfId="7545" xr:uid="{00000000-0005-0000-0000-0000981D0000}"/>
    <cellStyle name="Style 255 4 4" xfId="7546" xr:uid="{00000000-0005-0000-0000-0000991D0000}"/>
    <cellStyle name="Style 255 4 4 2" xfId="7547" xr:uid="{00000000-0005-0000-0000-00009A1D0000}"/>
    <cellStyle name="Style 255 4 4 2 2" xfId="7548" xr:uid="{00000000-0005-0000-0000-00009B1D0000}"/>
    <cellStyle name="Style 255 4 4 3" xfId="7549" xr:uid="{00000000-0005-0000-0000-00009C1D0000}"/>
    <cellStyle name="Style 255 4 5" xfId="7550" xr:uid="{00000000-0005-0000-0000-00009D1D0000}"/>
    <cellStyle name="Style 255 4 5 2" xfId="7551" xr:uid="{00000000-0005-0000-0000-00009E1D0000}"/>
    <cellStyle name="Style 255 4 5 2 2" xfId="7552" xr:uid="{00000000-0005-0000-0000-00009F1D0000}"/>
    <cellStyle name="Style 255 4 5 3" xfId="7553" xr:uid="{00000000-0005-0000-0000-0000A01D0000}"/>
    <cellStyle name="Style 255 4 6" xfId="7554" xr:uid="{00000000-0005-0000-0000-0000A11D0000}"/>
    <cellStyle name="Style 255 4 6 2" xfId="7555" xr:uid="{00000000-0005-0000-0000-0000A21D0000}"/>
    <cellStyle name="Style 255 4 6 2 2" xfId="7556" xr:uid="{00000000-0005-0000-0000-0000A31D0000}"/>
    <cellStyle name="Style 255 4 6 3" xfId="7557" xr:uid="{00000000-0005-0000-0000-0000A41D0000}"/>
    <cellStyle name="Style 255 4 7" xfId="7558" xr:uid="{00000000-0005-0000-0000-0000A51D0000}"/>
    <cellStyle name="Style 255 4 7 2" xfId="7559" xr:uid="{00000000-0005-0000-0000-0000A61D0000}"/>
    <cellStyle name="Style 255 4 7 2 2" xfId="7560" xr:uid="{00000000-0005-0000-0000-0000A71D0000}"/>
    <cellStyle name="Style 255 4 7 3" xfId="7561" xr:uid="{00000000-0005-0000-0000-0000A81D0000}"/>
    <cellStyle name="Style 255 4 8" xfId="7562" xr:uid="{00000000-0005-0000-0000-0000A91D0000}"/>
    <cellStyle name="Style 255 4 8 2" xfId="7563" xr:uid="{00000000-0005-0000-0000-0000AA1D0000}"/>
    <cellStyle name="Style 255 4 9" xfId="7564" xr:uid="{00000000-0005-0000-0000-0000AB1D0000}"/>
    <cellStyle name="Style 255 5" xfId="7565" xr:uid="{00000000-0005-0000-0000-0000AC1D0000}"/>
    <cellStyle name="Style 255 5 2" xfId="7566" xr:uid="{00000000-0005-0000-0000-0000AD1D0000}"/>
    <cellStyle name="Style 255 5 2 2" xfId="7567" xr:uid="{00000000-0005-0000-0000-0000AE1D0000}"/>
    <cellStyle name="Style 255 5 3" xfId="7568" xr:uid="{00000000-0005-0000-0000-0000AF1D0000}"/>
    <cellStyle name="Style 255 6" xfId="7569" xr:uid="{00000000-0005-0000-0000-0000B01D0000}"/>
    <cellStyle name="Style 255 6 2" xfId="7570" xr:uid="{00000000-0005-0000-0000-0000B11D0000}"/>
    <cellStyle name="Style 255 6 2 2" xfId="7571" xr:uid="{00000000-0005-0000-0000-0000B21D0000}"/>
    <cellStyle name="Style 255 6 3" xfId="7572" xr:uid="{00000000-0005-0000-0000-0000B31D0000}"/>
    <cellStyle name="Style 255 7" xfId="7573" xr:uid="{00000000-0005-0000-0000-0000B41D0000}"/>
    <cellStyle name="Style 255 7 2" xfId="7574" xr:uid="{00000000-0005-0000-0000-0000B51D0000}"/>
    <cellStyle name="Style 255 7 2 2" xfId="7575" xr:uid="{00000000-0005-0000-0000-0000B61D0000}"/>
    <cellStyle name="Style 255 7 3" xfId="7576" xr:uid="{00000000-0005-0000-0000-0000B71D0000}"/>
    <cellStyle name="Style 255 8" xfId="7577" xr:uid="{00000000-0005-0000-0000-0000B81D0000}"/>
    <cellStyle name="Style 255 8 2" xfId="7578" xr:uid="{00000000-0005-0000-0000-0000B91D0000}"/>
    <cellStyle name="Style 255 8 2 2" xfId="7579" xr:uid="{00000000-0005-0000-0000-0000BA1D0000}"/>
    <cellStyle name="Style 255 8 3" xfId="7580" xr:uid="{00000000-0005-0000-0000-0000BB1D0000}"/>
    <cellStyle name="Style 255 9" xfId="7581" xr:uid="{00000000-0005-0000-0000-0000BC1D0000}"/>
    <cellStyle name="Style 255 9 2" xfId="7582" xr:uid="{00000000-0005-0000-0000-0000BD1D0000}"/>
    <cellStyle name="Style 255 9 2 2" xfId="7583" xr:uid="{00000000-0005-0000-0000-0000BE1D0000}"/>
    <cellStyle name="Style 255 9 3" xfId="7584" xr:uid="{00000000-0005-0000-0000-0000BF1D0000}"/>
    <cellStyle name="Style 256" xfId="7585" xr:uid="{00000000-0005-0000-0000-0000C01D0000}"/>
    <cellStyle name="Style 256 10" xfId="7586" xr:uid="{00000000-0005-0000-0000-0000C11D0000}"/>
    <cellStyle name="Style 256 10 2" xfId="7587" xr:uid="{00000000-0005-0000-0000-0000C21D0000}"/>
    <cellStyle name="Style 256 10 2 2" xfId="7588" xr:uid="{00000000-0005-0000-0000-0000C31D0000}"/>
    <cellStyle name="Style 256 10 3" xfId="7589" xr:uid="{00000000-0005-0000-0000-0000C41D0000}"/>
    <cellStyle name="Style 256 11" xfId="7590" xr:uid="{00000000-0005-0000-0000-0000C51D0000}"/>
    <cellStyle name="Style 256 11 2" xfId="7591" xr:uid="{00000000-0005-0000-0000-0000C61D0000}"/>
    <cellStyle name="Style 256 11 2 2" xfId="7592" xr:uid="{00000000-0005-0000-0000-0000C71D0000}"/>
    <cellStyle name="Style 256 11 3" xfId="7593" xr:uid="{00000000-0005-0000-0000-0000C81D0000}"/>
    <cellStyle name="Style 256 12" xfId="7594" xr:uid="{00000000-0005-0000-0000-0000C91D0000}"/>
    <cellStyle name="Style 256 12 2" xfId="7595" xr:uid="{00000000-0005-0000-0000-0000CA1D0000}"/>
    <cellStyle name="Style 256 12 2 2" xfId="7596" xr:uid="{00000000-0005-0000-0000-0000CB1D0000}"/>
    <cellStyle name="Style 256 12 3" xfId="7597" xr:uid="{00000000-0005-0000-0000-0000CC1D0000}"/>
    <cellStyle name="Style 256 13" xfId="7598" xr:uid="{00000000-0005-0000-0000-0000CD1D0000}"/>
    <cellStyle name="Style 256 13 2" xfId="7599" xr:uid="{00000000-0005-0000-0000-0000CE1D0000}"/>
    <cellStyle name="Style 256 2" xfId="7600" xr:uid="{00000000-0005-0000-0000-0000CF1D0000}"/>
    <cellStyle name="Style 256 2 2" xfId="7601" xr:uid="{00000000-0005-0000-0000-0000D01D0000}"/>
    <cellStyle name="Style 256 2 2 2" xfId="7602" xr:uid="{00000000-0005-0000-0000-0000D11D0000}"/>
    <cellStyle name="Style 256 2 2 2 2" xfId="7603" xr:uid="{00000000-0005-0000-0000-0000D21D0000}"/>
    <cellStyle name="Style 256 2 2 3" xfId="7604" xr:uid="{00000000-0005-0000-0000-0000D31D0000}"/>
    <cellStyle name="Style 256 2 3" xfId="7605" xr:uid="{00000000-0005-0000-0000-0000D41D0000}"/>
    <cellStyle name="Style 256 2 3 2" xfId="7606" xr:uid="{00000000-0005-0000-0000-0000D51D0000}"/>
    <cellStyle name="Style 256 2 3 2 2" xfId="7607" xr:uid="{00000000-0005-0000-0000-0000D61D0000}"/>
    <cellStyle name="Style 256 2 3 3" xfId="7608" xr:uid="{00000000-0005-0000-0000-0000D71D0000}"/>
    <cellStyle name="Style 256 2 4" xfId="7609" xr:uid="{00000000-0005-0000-0000-0000D81D0000}"/>
    <cellStyle name="Style 256 2 4 2" xfId="7610" xr:uid="{00000000-0005-0000-0000-0000D91D0000}"/>
    <cellStyle name="Style 256 2 4 2 2" xfId="7611" xr:uid="{00000000-0005-0000-0000-0000DA1D0000}"/>
    <cellStyle name="Style 256 2 4 3" xfId="7612" xr:uid="{00000000-0005-0000-0000-0000DB1D0000}"/>
    <cellStyle name="Style 256 2 5" xfId="7613" xr:uid="{00000000-0005-0000-0000-0000DC1D0000}"/>
    <cellStyle name="Style 256 2 5 2" xfId="7614" xr:uid="{00000000-0005-0000-0000-0000DD1D0000}"/>
    <cellStyle name="Style 256 2 5 2 2" xfId="7615" xr:uid="{00000000-0005-0000-0000-0000DE1D0000}"/>
    <cellStyle name="Style 256 2 5 3" xfId="7616" xr:uid="{00000000-0005-0000-0000-0000DF1D0000}"/>
    <cellStyle name="Style 256 2 6" xfId="7617" xr:uid="{00000000-0005-0000-0000-0000E01D0000}"/>
    <cellStyle name="Style 256 2 6 2" xfId="7618" xr:uid="{00000000-0005-0000-0000-0000E11D0000}"/>
    <cellStyle name="Style 256 2 6 2 2" xfId="7619" xr:uid="{00000000-0005-0000-0000-0000E21D0000}"/>
    <cellStyle name="Style 256 2 6 3" xfId="7620" xr:uid="{00000000-0005-0000-0000-0000E31D0000}"/>
    <cellStyle name="Style 256 2 7" xfId="7621" xr:uid="{00000000-0005-0000-0000-0000E41D0000}"/>
    <cellStyle name="Style 256 2 7 2" xfId="7622" xr:uid="{00000000-0005-0000-0000-0000E51D0000}"/>
    <cellStyle name="Style 256 2 7 2 2" xfId="7623" xr:uid="{00000000-0005-0000-0000-0000E61D0000}"/>
    <cellStyle name="Style 256 2 7 3" xfId="7624" xr:uid="{00000000-0005-0000-0000-0000E71D0000}"/>
    <cellStyle name="Style 256 2 8" xfId="7625" xr:uid="{00000000-0005-0000-0000-0000E81D0000}"/>
    <cellStyle name="Style 256 2 8 2" xfId="7626" xr:uid="{00000000-0005-0000-0000-0000E91D0000}"/>
    <cellStyle name="Style 256 2 8 2 2" xfId="7627" xr:uid="{00000000-0005-0000-0000-0000EA1D0000}"/>
    <cellStyle name="Style 256 2 8 3" xfId="7628" xr:uid="{00000000-0005-0000-0000-0000EB1D0000}"/>
    <cellStyle name="Style 256 2 9" xfId="7629" xr:uid="{00000000-0005-0000-0000-0000EC1D0000}"/>
    <cellStyle name="Style 256 3" xfId="7630" xr:uid="{00000000-0005-0000-0000-0000ED1D0000}"/>
    <cellStyle name="Style 256 3 2" xfId="7631" xr:uid="{00000000-0005-0000-0000-0000EE1D0000}"/>
    <cellStyle name="Style 256 3 2 2" xfId="7632" xr:uid="{00000000-0005-0000-0000-0000EF1D0000}"/>
    <cellStyle name="Style 256 3 2 2 2" xfId="7633" xr:uid="{00000000-0005-0000-0000-0000F01D0000}"/>
    <cellStyle name="Style 256 3 2 3" xfId="7634" xr:uid="{00000000-0005-0000-0000-0000F11D0000}"/>
    <cellStyle name="Style 256 3 3" xfId="7635" xr:uid="{00000000-0005-0000-0000-0000F21D0000}"/>
    <cellStyle name="Style 256 3 3 2" xfId="7636" xr:uid="{00000000-0005-0000-0000-0000F31D0000}"/>
    <cellStyle name="Style 256 3 3 2 2" xfId="7637" xr:uid="{00000000-0005-0000-0000-0000F41D0000}"/>
    <cellStyle name="Style 256 3 3 3" xfId="7638" xr:uid="{00000000-0005-0000-0000-0000F51D0000}"/>
    <cellStyle name="Style 256 3 4" xfId="7639" xr:uid="{00000000-0005-0000-0000-0000F61D0000}"/>
    <cellStyle name="Style 256 3 4 2" xfId="7640" xr:uid="{00000000-0005-0000-0000-0000F71D0000}"/>
    <cellStyle name="Style 256 3 4 2 2" xfId="7641" xr:uid="{00000000-0005-0000-0000-0000F81D0000}"/>
    <cellStyle name="Style 256 3 4 3" xfId="7642" xr:uid="{00000000-0005-0000-0000-0000F91D0000}"/>
    <cellStyle name="Style 256 3 5" xfId="7643" xr:uid="{00000000-0005-0000-0000-0000FA1D0000}"/>
    <cellStyle name="Style 256 3 5 2" xfId="7644" xr:uid="{00000000-0005-0000-0000-0000FB1D0000}"/>
    <cellStyle name="Style 256 3 5 2 2" xfId="7645" xr:uid="{00000000-0005-0000-0000-0000FC1D0000}"/>
    <cellStyle name="Style 256 3 5 3" xfId="7646" xr:uid="{00000000-0005-0000-0000-0000FD1D0000}"/>
    <cellStyle name="Style 256 3 6" xfId="7647" xr:uid="{00000000-0005-0000-0000-0000FE1D0000}"/>
    <cellStyle name="Style 256 3 6 2" xfId="7648" xr:uid="{00000000-0005-0000-0000-0000FF1D0000}"/>
    <cellStyle name="Style 256 3 6 2 2" xfId="7649" xr:uid="{00000000-0005-0000-0000-0000001E0000}"/>
    <cellStyle name="Style 256 3 6 3" xfId="7650" xr:uid="{00000000-0005-0000-0000-0000011E0000}"/>
    <cellStyle name="Style 256 3 7" xfId="7651" xr:uid="{00000000-0005-0000-0000-0000021E0000}"/>
    <cellStyle name="Style 256 3 7 2" xfId="7652" xr:uid="{00000000-0005-0000-0000-0000031E0000}"/>
    <cellStyle name="Style 256 3 7 2 2" xfId="7653" xr:uid="{00000000-0005-0000-0000-0000041E0000}"/>
    <cellStyle name="Style 256 3 7 3" xfId="7654" xr:uid="{00000000-0005-0000-0000-0000051E0000}"/>
    <cellStyle name="Style 256 3 8" xfId="7655" xr:uid="{00000000-0005-0000-0000-0000061E0000}"/>
    <cellStyle name="Style 256 3 8 2" xfId="7656" xr:uid="{00000000-0005-0000-0000-0000071E0000}"/>
    <cellStyle name="Style 256 3 9" xfId="7657" xr:uid="{00000000-0005-0000-0000-0000081E0000}"/>
    <cellStyle name="Style 256 4" xfId="7658" xr:uid="{00000000-0005-0000-0000-0000091E0000}"/>
    <cellStyle name="Style 256 4 2" xfId="7659" xr:uid="{00000000-0005-0000-0000-00000A1E0000}"/>
    <cellStyle name="Style 256 4 2 2" xfId="7660" xr:uid="{00000000-0005-0000-0000-00000B1E0000}"/>
    <cellStyle name="Style 256 4 2 2 2" xfId="7661" xr:uid="{00000000-0005-0000-0000-00000C1E0000}"/>
    <cellStyle name="Style 256 4 2 3" xfId="7662" xr:uid="{00000000-0005-0000-0000-00000D1E0000}"/>
    <cellStyle name="Style 256 4 3" xfId="7663" xr:uid="{00000000-0005-0000-0000-00000E1E0000}"/>
    <cellStyle name="Style 256 4 3 2" xfId="7664" xr:uid="{00000000-0005-0000-0000-00000F1E0000}"/>
    <cellStyle name="Style 256 4 3 2 2" xfId="7665" xr:uid="{00000000-0005-0000-0000-0000101E0000}"/>
    <cellStyle name="Style 256 4 3 3" xfId="7666" xr:uid="{00000000-0005-0000-0000-0000111E0000}"/>
    <cellStyle name="Style 256 4 4" xfId="7667" xr:uid="{00000000-0005-0000-0000-0000121E0000}"/>
    <cellStyle name="Style 256 4 4 2" xfId="7668" xr:uid="{00000000-0005-0000-0000-0000131E0000}"/>
    <cellStyle name="Style 256 4 4 2 2" xfId="7669" xr:uid="{00000000-0005-0000-0000-0000141E0000}"/>
    <cellStyle name="Style 256 4 4 3" xfId="7670" xr:uid="{00000000-0005-0000-0000-0000151E0000}"/>
    <cellStyle name="Style 256 4 5" xfId="7671" xr:uid="{00000000-0005-0000-0000-0000161E0000}"/>
    <cellStyle name="Style 256 4 5 2" xfId="7672" xr:uid="{00000000-0005-0000-0000-0000171E0000}"/>
    <cellStyle name="Style 256 4 5 2 2" xfId="7673" xr:uid="{00000000-0005-0000-0000-0000181E0000}"/>
    <cellStyle name="Style 256 4 5 3" xfId="7674" xr:uid="{00000000-0005-0000-0000-0000191E0000}"/>
    <cellStyle name="Style 256 4 6" xfId="7675" xr:uid="{00000000-0005-0000-0000-00001A1E0000}"/>
    <cellStyle name="Style 256 4 6 2" xfId="7676" xr:uid="{00000000-0005-0000-0000-00001B1E0000}"/>
    <cellStyle name="Style 256 4 6 2 2" xfId="7677" xr:uid="{00000000-0005-0000-0000-00001C1E0000}"/>
    <cellStyle name="Style 256 4 6 3" xfId="7678" xr:uid="{00000000-0005-0000-0000-00001D1E0000}"/>
    <cellStyle name="Style 256 4 7" xfId="7679" xr:uid="{00000000-0005-0000-0000-00001E1E0000}"/>
    <cellStyle name="Style 256 4 7 2" xfId="7680" xr:uid="{00000000-0005-0000-0000-00001F1E0000}"/>
    <cellStyle name="Style 256 4 7 2 2" xfId="7681" xr:uid="{00000000-0005-0000-0000-0000201E0000}"/>
    <cellStyle name="Style 256 4 7 3" xfId="7682" xr:uid="{00000000-0005-0000-0000-0000211E0000}"/>
    <cellStyle name="Style 256 4 8" xfId="7683" xr:uid="{00000000-0005-0000-0000-0000221E0000}"/>
    <cellStyle name="Style 256 4 8 2" xfId="7684" xr:uid="{00000000-0005-0000-0000-0000231E0000}"/>
    <cellStyle name="Style 256 4 9" xfId="7685" xr:uid="{00000000-0005-0000-0000-0000241E0000}"/>
    <cellStyle name="Style 256 5" xfId="7686" xr:uid="{00000000-0005-0000-0000-0000251E0000}"/>
    <cellStyle name="Style 256 5 2" xfId="7687" xr:uid="{00000000-0005-0000-0000-0000261E0000}"/>
    <cellStyle name="Style 256 5 2 2" xfId="7688" xr:uid="{00000000-0005-0000-0000-0000271E0000}"/>
    <cellStyle name="Style 256 5 3" xfId="7689" xr:uid="{00000000-0005-0000-0000-0000281E0000}"/>
    <cellStyle name="Style 256 6" xfId="7690" xr:uid="{00000000-0005-0000-0000-0000291E0000}"/>
    <cellStyle name="Style 256 6 2" xfId="7691" xr:uid="{00000000-0005-0000-0000-00002A1E0000}"/>
    <cellStyle name="Style 256 6 2 2" xfId="7692" xr:uid="{00000000-0005-0000-0000-00002B1E0000}"/>
    <cellStyle name="Style 256 6 3" xfId="7693" xr:uid="{00000000-0005-0000-0000-00002C1E0000}"/>
    <cellStyle name="Style 256 7" xfId="7694" xr:uid="{00000000-0005-0000-0000-00002D1E0000}"/>
    <cellStyle name="Style 256 7 2" xfId="7695" xr:uid="{00000000-0005-0000-0000-00002E1E0000}"/>
    <cellStyle name="Style 256 7 2 2" xfId="7696" xr:uid="{00000000-0005-0000-0000-00002F1E0000}"/>
    <cellStyle name="Style 256 7 3" xfId="7697" xr:uid="{00000000-0005-0000-0000-0000301E0000}"/>
    <cellStyle name="Style 256 8" xfId="7698" xr:uid="{00000000-0005-0000-0000-0000311E0000}"/>
    <cellStyle name="Style 256 8 2" xfId="7699" xr:uid="{00000000-0005-0000-0000-0000321E0000}"/>
    <cellStyle name="Style 256 8 2 2" xfId="7700" xr:uid="{00000000-0005-0000-0000-0000331E0000}"/>
    <cellStyle name="Style 256 8 3" xfId="7701" xr:uid="{00000000-0005-0000-0000-0000341E0000}"/>
    <cellStyle name="Style 256 9" xfId="7702" xr:uid="{00000000-0005-0000-0000-0000351E0000}"/>
    <cellStyle name="Style 256 9 2" xfId="7703" xr:uid="{00000000-0005-0000-0000-0000361E0000}"/>
    <cellStyle name="Style 256 9 2 2" xfId="7704" xr:uid="{00000000-0005-0000-0000-0000371E0000}"/>
    <cellStyle name="Style 256 9 3" xfId="7705" xr:uid="{00000000-0005-0000-0000-0000381E0000}"/>
    <cellStyle name="Style 257" xfId="7706" xr:uid="{00000000-0005-0000-0000-0000391E0000}"/>
    <cellStyle name="Style 257 10" xfId="7707" xr:uid="{00000000-0005-0000-0000-00003A1E0000}"/>
    <cellStyle name="Style 257 10 2" xfId="7708" xr:uid="{00000000-0005-0000-0000-00003B1E0000}"/>
    <cellStyle name="Style 257 10 2 2" xfId="7709" xr:uid="{00000000-0005-0000-0000-00003C1E0000}"/>
    <cellStyle name="Style 257 10 3" xfId="7710" xr:uid="{00000000-0005-0000-0000-00003D1E0000}"/>
    <cellStyle name="Style 257 11" xfId="7711" xr:uid="{00000000-0005-0000-0000-00003E1E0000}"/>
    <cellStyle name="Style 257 11 2" xfId="7712" xr:uid="{00000000-0005-0000-0000-00003F1E0000}"/>
    <cellStyle name="Style 257 11 2 2" xfId="7713" xr:uid="{00000000-0005-0000-0000-0000401E0000}"/>
    <cellStyle name="Style 257 11 3" xfId="7714" xr:uid="{00000000-0005-0000-0000-0000411E0000}"/>
    <cellStyle name="Style 257 12" xfId="7715" xr:uid="{00000000-0005-0000-0000-0000421E0000}"/>
    <cellStyle name="Style 257 12 2" xfId="7716" xr:uid="{00000000-0005-0000-0000-0000431E0000}"/>
    <cellStyle name="Style 257 12 2 2" xfId="7717" xr:uid="{00000000-0005-0000-0000-0000441E0000}"/>
    <cellStyle name="Style 257 12 3" xfId="7718" xr:uid="{00000000-0005-0000-0000-0000451E0000}"/>
    <cellStyle name="Style 257 13" xfId="7719" xr:uid="{00000000-0005-0000-0000-0000461E0000}"/>
    <cellStyle name="Style 257 13 2" xfId="7720" xr:uid="{00000000-0005-0000-0000-0000471E0000}"/>
    <cellStyle name="Style 257 2" xfId="7721" xr:uid="{00000000-0005-0000-0000-0000481E0000}"/>
    <cellStyle name="Style 257 2 2" xfId="7722" xr:uid="{00000000-0005-0000-0000-0000491E0000}"/>
    <cellStyle name="Style 257 2 2 2" xfId="7723" xr:uid="{00000000-0005-0000-0000-00004A1E0000}"/>
    <cellStyle name="Style 257 2 2 2 2" xfId="7724" xr:uid="{00000000-0005-0000-0000-00004B1E0000}"/>
    <cellStyle name="Style 257 2 2 3" xfId="7725" xr:uid="{00000000-0005-0000-0000-00004C1E0000}"/>
    <cellStyle name="Style 257 2 3" xfId="7726" xr:uid="{00000000-0005-0000-0000-00004D1E0000}"/>
    <cellStyle name="Style 257 2 3 2" xfId="7727" xr:uid="{00000000-0005-0000-0000-00004E1E0000}"/>
    <cellStyle name="Style 257 2 3 2 2" xfId="7728" xr:uid="{00000000-0005-0000-0000-00004F1E0000}"/>
    <cellStyle name="Style 257 2 3 3" xfId="7729" xr:uid="{00000000-0005-0000-0000-0000501E0000}"/>
    <cellStyle name="Style 257 2 4" xfId="7730" xr:uid="{00000000-0005-0000-0000-0000511E0000}"/>
    <cellStyle name="Style 257 2 4 2" xfId="7731" xr:uid="{00000000-0005-0000-0000-0000521E0000}"/>
    <cellStyle name="Style 257 2 4 2 2" xfId="7732" xr:uid="{00000000-0005-0000-0000-0000531E0000}"/>
    <cellStyle name="Style 257 2 4 3" xfId="7733" xr:uid="{00000000-0005-0000-0000-0000541E0000}"/>
    <cellStyle name="Style 257 2 5" xfId="7734" xr:uid="{00000000-0005-0000-0000-0000551E0000}"/>
    <cellStyle name="Style 257 2 5 2" xfId="7735" xr:uid="{00000000-0005-0000-0000-0000561E0000}"/>
    <cellStyle name="Style 257 2 5 2 2" xfId="7736" xr:uid="{00000000-0005-0000-0000-0000571E0000}"/>
    <cellStyle name="Style 257 2 5 3" xfId="7737" xr:uid="{00000000-0005-0000-0000-0000581E0000}"/>
    <cellStyle name="Style 257 2 6" xfId="7738" xr:uid="{00000000-0005-0000-0000-0000591E0000}"/>
    <cellStyle name="Style 257 2 6 2" xfId="7739" xr:uid="{00000000-0005-0000-0000-00005A1E0000}"/>
    <cellStyle name="Style 257 2 6 2 2" xfId="7740" xr:uid="{00000000-0005-0000-0000-00005B1E0000}"/>
    <cellStyle name="Style 257 2 6 3" xfId="7741" xr:uid="{00000000-0005-0000-0000-00005C1E0000}"/>
    <cellStyle name="Style 257 2 7" xfId="7742" xr:uid="{00000000-0005-0000-0000-00005D1E0000}"/>
    <cellStyle name="Style 257 2 7 2" xfId="7743" xr:uid="{00000000-0005-0000-0000-00005E1E0000}"/>
    <cellStyle name="Style 257 2 7 2 2" xfId="7744" xr:uid="{00000000-0005-0000-0000-00005F1E0000}"/>
    <cellStyle name="Style 257 2 7 3" xfId="7745" xr:uid="{00000000-0005-0000-0000-0000601E0000}"/>
    <cellStyle name="Style 257 2 8" xfId="7746" xr:uid="{00000000-0005-0000-0000-0000611E0000}"/>
    <cellStyle name="Style 257 2 8 2" xfId="7747" xr:uid="{00000000-0005-0000-0000-0000621E0000}"/>
    <cellStyle name="Style 257 2 8 2 2" xfId="7748" xr:uid="{00000000-0005-0000-0000-0000631E0000}"/>
    <cellStyle name="Style 257 2 8 3" xfId="7749" xr:uid="{00000000-0005-0000-0000-0000641E0000}"/>
    <cellStyle name="Style 257 2 9" xfId="7750" xr:uid="{00000000-0005-0000-0000-0000651E0000}"/>
    <cellStyle name="Style 257 3" xfId="7751" xr:uid="{00000000-0005-0000-0000-0000661E0000}"/>
    <cellStyle name="Style 257 3 2" xfId="7752" xr:uid="{00000000-0005-0000-0000-0000671E0000}"/>
    <cellStyle name="Style 257 3 2 2" xfId="7753" xr:uid="{00000000-0005-0000-0000-0000681E0000}"/>
    <cellStyle name="Style 257 3 2 2 2" xfId="7754" xr:uid="{00000000-0005-0000-0000-0000691E0000}"/>
    <cellStyle name="Style 257 3 2 3" xfId="7755" xr:uid="{00000000-0005-0000-0000-00006A1E0000}"/>
    <cellStyle name="Style 257 3 3" xfId="7756" xr:uid="{00000000-0005-0000-0000-00006B1E0000}"/>
    <cellStyle name="Style 257 3 3 2" xfId="7757" xr:uid="{00000000-0005-0000-0000-00006C1E0000}"/>
    <cellStyle name="Style 257 3 3 2 2" xfId="7758" xr:uid="{00000000-0005-0000-0000-00006D1E0000}"/>
    <cellStyle name="Style 257 3 3 3" xfId="7759" xr:uid="{00000000-0005-0000-0000-00006E1E0000}"/>
    <cellStyle name="Style 257 3 4" xfId="7760" xr:uid="{00000000-0005-0000-0000-00006F1E0000}"/>
    <cellStyle name="Style 257 3 4 2" xfId="7761" xr:uid="{00000000-0005-0000-0000-0000701E0000}"/>
    <cellStyle name="Style 257 3 4 2 2" xfId="7762" xr:uid="{00000000-0005-0000-0000-0000711E0000}"/>
    <cellStyle name="Style 257 3 4 3" xfId="7763" xr:uid="{00000000-0005-0000-0000-0000721E0000}"/>
    <cellStyle name="Style 257 3 5" xfId="7764" xr:uid="{00000000-0005-0000-0000-0000731E0000}"/>
    <cellStyle name="Style 257 3 5 2" xfId="7765" xr:uid="{00000000-0005-0000-0000-0000741E0000}"/>
    <cellStyle name="Style 257 3 5 2 2" xfId="7766" xr:uid="{00000000-0005-0000-0000-0000751E0000}"/>
    <cellStyle name="Style 257 3 5 3" xfId="7767" xr:uid="{00000000-0005-0000-0000-0000761E0000}"/>
    <cellStyle name="Style 257 3 6" xfId="7768" xr:uid="{00000000-0005-0000-0000-0000771E0000}"/>
    <cellStyle name="Style 257 3 6 2" xfId="7769" xr:uid="{00000000-0005-0000-0000-0000781E0000}"/>
    <cellStyle name="Style 257 3 6 2 2" xfId="7770" xr:uid="{00000000-0005-0000-0000-0000791E0000}"/>
    <cellStyle name="Style 257 3 6 3" xfId="7771" xr:uid="{00000000-0005-0000-0000-00007A1E0000}"/>
    <cellStyle name="Style 257 3 7" xfId="7772" xr:uid="{00000000-0005-0000-0000-00007B1E0000}"/>
    <cellStyle name="Style 257 3 7 2" xfId="7773" xr:uid="{00000000-0005-0000-0000-00007C1E0000}"/>
    <cellStyle name="Style 257 3 7 2 2" xfId="7774" xr:uid="{00000000-0005-0000-0000-00007D1E0000}"/>
    <cellStyle name="Style 257 3 7 3" xfId="7775" xr:uid="{00000000-0005-0000-0000-00007E1E0000}"/>
    <cellStyle name="Style 257 3 8" xfId="7776" xr:uid="{00000000-0005-0000-0000-00007F1E0000}"/>
    <cellStyle name="Style 257 3 8 2" xfId="7777" xr:uid="{00000000-0005-0000-0000-0000801E0000}"/>
    <cellStyle name="Style 257 3 9" xfId="7778" xr:uid="{00000000-0005-0000-0000-0000811E0000}"/>
    <cellStyle name="Style 257 4" xfId="7779" xr:uid="{00000000-0005-0000-0000-0000821E0000}"/>
    <cellStyle name="Style 257 4 2" xfId="7780" xr:uid="{00000000-0005-0000-0000-0000831E0000}"/>
    <cellStyle name="Style 257 4 2 2" xfId="7781" xr:uid="{00000000-0005-0000-0000-0000841E0000}"/>
    <cellStyle name="Style 257 4 2 2 2" xfId="7782" xr:uid="{00000000-0005-0000-0000-0000851E0000}"/>
    <cellStyle name="Style 257 4 2 3" xfId="7783" xr:uid="{00000000-0005-0000-0000-0000861E0000}"/>
    <cellStyle name="Style 257 4 3" xfId="7784" xr:uid="{00000000-0005-0000-0000-0000871E0000}"/>
    <cellStyle name="Style 257 4 3 2" xfId="7785" xr:uid="{00000000-0005-0000-0000-0000881E0000}"/>
    <cellStyle name="Style 257 4 3 2 2" xfId="7786" xr:uid="{00000000-0005-0000-0000-0000891E0000}"/>
    <cellStyle name="Style 257 4 3 3" xfId="7787" xr:uid="{00000000-0005-0000-0000-00008A1E0000}"/>
    <cellStyle name="Style 257 4 4" xfId="7788" xr:uid="{00000000-0005-0000-0000-00008B1E0000}"/>
    <cellStyle name="Style 257 4 4 2" xfId="7789" xr:uid="{00000000-0005-0000-0000-00008C1E0000}"/>
    <cellStyle name="Style 257 4 4 2 2" xfId="7790" xr:uid="{00000000-0005-0000-0000-00008D1E0000}"/>
    <cellStyle name="Style 257 4 4 3" xfId="7791" xr:uid="{00000000-0005-0000-0000-00008E1E0000}"/>
    <cellStyle name="Style 257 4 5" xfId="7792" xr:uid="{00000000-0005-0000-0000-00008F1E0000}"/>
    <cellStyle name="Style 257 4 5 2" xfId="7793" xr:uid="{00000000-0005-0000-0000-0000901E0000}"/>
    <cellStyle name="Style 257 4 5 2 2" xfId="7794" xr:uid="{00000000-0005-0000-0000-0000911E0000}"/>
    <cellStyle name="Style 257 4 5 3" xfId="7795" xr:uid="{00000000-0005-0000-0000-0000921E0000}"/>
    <cellStyle name="Style 257 4 6" xfId="7796" xr:uid="{00000000-0005-0000-0000-0000931E0000}"/>
    <cellStyle name="Style 257 4 6 2" xfId="7797" xr:uid="{00000000-0005-0000-0000-0000941E0000}"/>
    <cellStyle name="Style 257 4 6 2 2" xfId="7798" xr:uid="{00000000-0005-0000-0000-0000951E0000}"/>
    <cellStyle name="Style 257 4 6 3" xfId="7799" xr:uid="{00000000-0005-0000-0000-0000961E0000}"/>
    <cellStyle name="Style 257 4 7" xfId="7800" xr:uid="{00000000-0005-0000-0000-0000971E0000}"/>
    <cellStyle name="Style 257 4 7 2" xfId="7801" xr:uid="{00000000-0005-0000-0000-0000981E0000}"/>
    <cellStyle name="Style 257 4 7 2 2" xfId="7802" xr:uid="{00000000-0005-0000-0000-0000991E0000}"/>
    <cellStyle name="Style 257 4 7 3" xfId="7803" xr:uid="{00000000-0005-0000-0000-00009A1E0000}"/>
    <cellStyle name="Style 257 4 8" xfId="7804" xr:uid="{00000000-0005-0000-0000-00009B1E0000}"/>
    <cellStyle name="Style 257 4 8 2" xfId="7805" xr:uid="{00000000-0005-0000-0000-00009C1E0000}"/>
    <cellStyle name="Style 257 4 9" xfId="7806" xr:uid="{00000000-0005-0000-0000-00009D1E0000}"/>
    <cellStyle name="Style 257 5" xfId="7807" xr:uid="{00000000-0005-0000-0000-00009E1E0000}"/>
    <cellStyle name="Style 257 5 2" xfId="7808" xr:uid="{00000000-0005-0000-0000-00009F1E0000}"/>
    <cellStyle name="Style 257 5 2 2" xfId="7809" xr:uid="{00000000-0005-0000-0000-0000A01E0000}"/>
    <cellStyle name="Style 257 5 3" xfId="7810" xr:uid="{00000000-0005-0000-0000-0000A11E0000}"/>
    <cellStyle name="Style 257 6" xfId="7811" xr:uid="{00000000-0005-0000-0000-0000A21E0000}"/>
    <cellStyle name="Style 257 6 2" xfId="7812" xr:uid="{00000000-0005-0000-0000-0000A31E0000}"/>
    <cellStyle name="Style 257 6 2 2" xfId="7813" xr:uid="{00000000-0005-0000-0000-0000A41E0000}"/>
    <cellStyle name="Style 257 6 3" xfId="7814" xr:uid="{00000000-0005-0000-0000-0000A51E0000}"/>
    <cellStyle name="Style 257 7" xfId="7815" xr:uid="{00000000-0005-0000-0000-0000A61E0000}"/>
    <cellStyle name="Style 257 7 2" xfId="7816" xr:uid="{00000000-0005-0000-0000-0000A71E0000}"/>
    <cellStyle name="Style 257 7 2 2" xfId="7817" xr:uid="{00000000-0005-0000-0000-0000A81E0000}"/>
    <cellStyle name="Style 257 7 3" xfId="7818" xr:uid="{00000000-0005-0000-0000-0000A91E0000}"/>
    <cellStyle name="Style 257 8" xfId="7819" xr:uid="{00000000-0005-0000-0000-0000AA1E0000}"/>
    <cellStyle name="Style 257 8 2" xfId="7820" xr:uid="{00000000-0005-0000-0000-0000AB1E0000}"/>
    <cellStyle name="Style 257 8 2 2" xfId="7821" xr:uid="{00000000-0005-0000-0000-0000AC1E0000}"/>
    <cellStyle name="Style 257 8 3" xfId="7822" xr:uid="{00000000-0005-0000-0000-0000AD1E0000}"/>
    <cellStyle name="Style 257 9" xfId="7823" xr:uid="{00000000-0005-0000-0000-0000AE1E0000}"/>
    <cellStyle name="Style 257 9 2" xfId="7824" xr:uid="{00000000-0005-0000-0000-0000AF1E0000}"/>
    <cellStyle name="Style 257 9 2 2" xfId="7825" xr:uid="{00000000-0005-0000-0000-0000B01E0000}"/>
    <cellStyle name="Style 257 9 3" xfId="7826" xr:uid="{00000000-0005-0000-0000-0000B11E0000}"/>
    <cellStyle name="Style 258" xfId="7827" xr:uid="{00000000-0005-0000-0000-0000B21E0000}"/>
    <cellStyle name="Style 258 10" xfId="7828" xr:uid="{00000000-0005-0000-0000-0000B31E0000}"/>
    <cellStyle name="Style 258 10 2" xfId="7829" xr:uid="{00000000-0005-0000-0000-0000B41E0000}"/>
    <cellStyle name="Style 258 10 2 2" xfId="7830" xr:uid="{00000000-0005-0000-0000-0000B51E0000}"/>
    <cellStyle name="Style 258 10 3" xfId="7831" xr:uid="{00000000-0005-0000-0000-0000B61E0000}"/>
    <cellStyle name="Style 258 11" xfId="7832" xr:uid="{00000000-0005-0000-0000-0000B71E0000}"/>
    <cellStyle name="Style 258 11 2" xfId="7833" xr:uid="{00000000-0005-0000-0000-0000B81E0000}"/>
    <cellStyle name="Style 258 11 2 2" xfId="7834" xr:uid="{00000000-0005-0000-0000-0000B91E0000}"/>
    <cellStyle name="Style 258 11 3" xfId="7835" xr:uid="{00000000-0005-0000-0000-0000BA1E0000}"/>
    <cellStyle name="Style 258 12" xfId="7836" xr:uid="{00000000-0005-0000-0000-0000BB1E0000}"/>
    <cellStyle name="Style 258 12 2" xfId="7837" xr:uid="{00000000-0005-0000-0000-0000BC1E0000}"/>
    <cellStyle name="Style 258 12 2 2" xfId="7838" xr:uid="{00000000-0005-0000-0000-0000BD1E0000}"/>
    <cellStyle name="Style 258 12 3" xfId="7839" xr:uid="{00000000-0005-0000-0000-0000BE1E0000}"/>
    <cellStyle name="Style 258 13" xfId="7840" xr:uid="{00000000-0005-0000-0000-0000BF1E0000}"/>
    <cellStyle name="Style 258 13 2" xfId="7841" xr:uid="{00000000-0005-0000-0000-0000C01E0000}"/>
    <cellStyle name="Style 258 2" xfId="7842" xr:uid="{00000000-0005-0000-0000-0000C11E0000}"/>
    <cellStyle name="Style 258 2 2" xfId="7843" xr:uid="{00000000-0005-0000-0000-0000C21E0000}"/>
    <cellStyle name="Style 258 2 2 2" xfId="7844" xr:uid="{00000000-0005-0000-0000-0000C31E0000}"/>
    <cellStyle name="Style 258 2 2 2 2" xfId="7845" xr:uid="{00000000-0005-0000-0000-0000C41E0000}"/>
    <cellStyle name="Style 258 2 2 3" xfId="7846" xr:uid="{00000000-0005-0000-0000-0000C51E0000}"/>
    <cellStyle name="Style 258 2 3" xfId="7847" xr:uid="{00000000-0005-0000-0000-0000C61E0000}"/>
    <cellStyle name="Style 258 2 3 2" xfId="7848" xr:uid="{00000000-0005-0000-0000-0000C71E0000}"/>
    <cellStyle name="Style 258 2 3 2 2" xfId="7849" xr:uid="{00000000-0005-0000-0000-0000C81E0000}"/>
    <cellStyle name="Style 258 2 3 3" xfId="7850" xr:uid="{00000000-0005-0000-0000-0000C91E0000}"/>
    <cellStyle name="Style 258 2 4" xfId="7851" xr:uid="{00000000-0005-0000-0000-0000CA1E0000}"/>
    <cellStyle name="Style 258 2 4 2" xfId="7852" xr:uid="{00000000-0005-0000-0000-0000CB1E0000}"/>
    <cellStyle name="Style 258 2 4 2 2" xfId="7853" xr:uid="{00000000-0005-0000-0000-0000CC1E0000}"/>
    <cellStyle name="Style 258 2 4 3" xfId="7854" xr:uid="{00000000-0005-0000-0000-0000CD1E0000}"/>
    <cellStyle name="Style 258 2 5" xfId="7855" xr:uid="{00000000-0005-0000-0000-0000CE1E0000}"/>
    <cellStyle name="Style 258 2 5 2" xfId="7856" xr:uid="{00000000-0005-0000-0000-0000CF1E0000}"/>
    <cellStyle name="Style 258 2 5 2 2" xfId="7857" xr:uid="{00000000-0005-0000-0000-0000D01E0000}"/>
    <cellStyle name="Style 258 2 5 3" xfId="7858" xr:uid="{00000000-0005-0000-0000-0000D11E0000}"/>
    <cellStyle name="Style 258 2 6" xfId="7859" xr:uid="{00000000-0005-0000-0000-0000D21E0000}"/>
    <cellStyle name="Style 258 2 6 2" xfId="7860" xr:uid="{00000000-0005-0000-0000-0000D31E0000}"/>
    <cellStyle name="Style 258 2 6 2 2" xfId="7861" xr:uid="{00000000-0005-0000-0000-0000D41E0000}"/>
    <cellStyle name="Style 258 2 6 3" xfId="7862" xr:uid="{00000000-0005-0000-0000-0000D51E0000}"/>
    <cellStyle name="Style 258 2 7" xfId="7863" xr:uid="{00000000-0005-0000-0000-0000D61E0000}"/>
    <cellStyle name="Style 258 2 7 2" xfId="7864" xr:uid="{00000000-0005-0000-0000-0000D71E0000}"/>
    <cellStyle name="Style 258 2 7 2 2" xfId="7865" xr:uid="{00000000-0005-0000-0000-0000D81E0000}"/>
    <cellStyle name="Style 258 2 7 3" xfId="7866" xr:uid="{00000000-0005-0000-0000-0000D91E0000}"/>
    <cellStyle name="Style 258 2 8" xfId="7867" xr:uid="{00000000-0005-0000-0000-0000DA1E0000}"/>
    <cellStyle name="Style 258 2 8 2" xfId="7868" xr:uid="{00000000-0005-0000-0000-0000DB1E0000}"/>
    <cellStyle name="Style 258 2 8 2 2" xfId="7869" xr:uid="{00000000-0005-0000-0000-0000DC1E0000}"/>
    <cellStyle name="Style 258 2 8 3" xfId="7870" xr:uid="{00000000-0005-0000-0000-0000DD1E0000}"/>
    <cellStyle name="Style 258 2 9" xfId="7871" xr:uid="{00000000-0005-0000-0000-0000DE1E0000}"/>
    <cellStyle name="Style 258 3" xfId="7872" xr:uid="{00000000-0005-0000-0000-0000DF1E0000}"/>
    <cellStyle name="Style 258 3 2" xfId="7873" xr:uid="{00000000-0005-0000-0000-0000E01E0000}"/>
    <cellStyle name="Style 258 3 2 2" xfId="7874" xr:uid="{00000000-0005-0000-0000-0000E11E0000}"/>
    <cellStyle name="Style 258 3 2 2 2" xfId="7875" xr:uid="{00000000-0005-0000-0000-0000E21E0000}"/>
    <cellStyle name="Style 258 3 2 3" xfId="7876" xr:uid="{00000000-0005-0000-0000-0000E31E0000}"/>
    <cellStyle name="Style 258 3 3" xfId="7877" xr:uid="{00000000-0005-0000-0000-0000E41E0000}"/>
    <cellStyle name="Style 258 3 3 2" xfId="7878" xr:uid="{00000000-0005-0000-0000-0000E51E0000}"/>
    <cellStyle name="Style 258 3 3 2 2" xfId="7879" xr:uid="{00000000-0005-0000-0000-0000E61E0000}"/>
    <cellStyle name="Style 258 3 3 3" xfId="7880" xr:uid="{00000000-0005-0000-0000-0000E71E0000}"/>
    <cellStyle name="Style 258 3 4" xfId="7881" xr:uid="{00000000-0005-0000-0000-0000E81E0000}"/>
    <cellStyle name="Style 258 3 4 2" xfId="7882" xr:uid="{00000000-0005-0000-0000-0000E91E0000}"/>
    <cellStyle name="Style 258 3 4 2 2" xfId="7883" xr:uid="{00000000-0005-0000-0000-0000EA1E0000}"/>
    <cellStyle name="Style 258 3 4 3" xfId="7884" xr:uid="{00000000-0005-0000-0000-0000EB1E0000}"/>
    <cellStyle name="Style 258 3 5" xfId="7885" xr:uid="{00000000-0005-0000-0000-0000EC1E0000}"/>
    <cellStyle name="Style 258 3 5 2" xfId="7886" xr:uid="{00000000-0005-0000-0000-0000ED1E0000}"/>
    <cellStyle name="Style 258 3 5 2 2" xfId="7887" xr:uid="{00000000-0005-0000-0000-0000EE1E0000}"/>
    <cellStyle name="Style 258 3 5 3" xfId="7888" xr:uid="{00000000-0005-0000-0000-0000EF1E0000}"/>
    <cellStyle name="Style 258 3 6" xfId="7889" xr:uid="{00000000-0005-0000-0000-0000F01E0000}"/>
    <cellStyle name="Style 258 3 6 2" xfId="7890" xr:uid="{00000000-0005-0000-0000-0000F11E0000}"/>
    <cellStyle name="Style 258 3 6 2 2" xfId="7891" xr:uid="{00000000-0005-0000-0000-0000F21E0000}"/>
    <cellStyle name="Style 258 3 6 3" xfId="7892" xr:uid="{00000000-0005-0000-0000-0000F31E0000}"/>
    <cellStyle name="Style 258 3 7" xfId="7893" xr:uid="{00000000-0005-0000-0000-0000F41E0000}"/>
    <cellStyle name="Style 258 3 7 2" xfId="7894" xr:uid="{00000000-0005-0000-0000-0000F51E0000}"/>
    <cellStyle name="Style 258 3 7 2 2" xfId="7895" xr:uid="{00000000-0005-0000-0000-0000F61E0000}"/>
    <cellStyle name="Style 258 3 7 3" xfId="7896" xr:uid="{00000000-0005-0000-0000-0000F71E0000}"/>
    <cellStyle name="Style 258 3 8" xfId="7897" xr:uid="{00000000-0005-0000-0000-0000F81E0000}"/>
    <cellStyle name="Style 258 3 8 2" xfId="7898" xr:uid="{00000000-0005-0000-0000-0000F91E0000}"/>
    <cellStyle name="Style 258 3 9" xfId="7899" xr:uid="{00000000-0005-0000-0000-0000FA1E0000}"/>
    <cellStyle name="Style 258 4" xfId="7900" xr:uid="{00000000-0005-0000-0000-0000FB1E0000}"/>
    <cellStyle name="Style 258 4 2" xfId="7901" xr:uid="{00000000-0005-0000-0000-0000FC1E0000}"/>
    <cellStyle name="Style 258 4 2 2" xfId="7902" xr:uid="{00000000-0005-0000-0000-0000FD1E0000}"/>
    <cellStyle name="Style 258 4 2 2 2" xfId="7903" xr:uid="{00000000-0005-0000-0000-0000FE1E0000}"/>
    <cellStyle name="Style 258 4 2 3" xfId="7904" xr:uid="{00000000-0005-0000-0000-0000FF1E0000}"/>
    <cellStyle name="Style 258 4 3" xfId="7905" xr:uid="{00000000-0005-0000-0000-0000001F0000}"/>
    <cellStyle name="Style 258 4 3 2" xfId="7906" xr:uid="{00000000-0005-0000-0000-0000011F0000}"/>
    <cellStyle name="Style 258 4 3 2 2" xfId="7907" xr:uid="{00000000-0005-0000-0000-0000021F0000}"/>
    <cellStyle name="Style 258 4 3 3" xfId="7908" xr:uid="{00000000-0005-0000-0000-0000031F0000}"/>
    <cellStyle name="Style 258 4 4" xfId="7909" xr:uid="{00000000-0005-0000-0000-0000041F0000}"/>
    <cellStyle name="Style 258 4 4 2" xfId="7910" xr:uid="{00000000-0005-0000-0000-0000051F0000}"/>
    <cellStyle name="Style 258 4 4 2 2" xfId="7911" xr:uid="{00000000-0005-0000-0000-0000061F0000}"/>
    <cellStyle name="Style 258 4 4 3" xfId="7912" xr:uid="{00000000-0005-0000-0000-0000071F0000}"/>
    <cellStyle name="Style 258 4 5" xfId="7913" xr:uid="{00000000-0005-0000-0000-0000081F0000}"/>
    <cellStyle name="Style 258 4 5 2" xfId="7914" xr:uid="{00000000-0005-0000-0000-0000091F0000}"/>
    <cellStyle name="Style 258 4 5 2 2" xfId="7915" xr:uid="{00000000-0005-0000-0000-00000A1F0000}"/>
    <cellStyle name="Style 258 4 5 3" xfId="7916" xr:uid="{00000000-0005-0000-0000-00000B1F0000}"/>
    <cellStyle name="Style 258 4 6" xfId="7917" xr:uid="{00000000-0005-0000-0000-00000C1F0000}"/>
    <cellStyle name="Style 258 4 6 2" xfId="7918" xr:uid="{00000000-0005-0000-0000-00000D1F0000}"/>
    <cellStyle name="Style 258 4 6 2 2" xfId="7919" xr:uid="{00000000-0005-0000-0000-00000E1F0000}"/>
    <cellStyle name="Style 258 4 6 3" xfId="7920" xr:uid="{00000000-0005-0000-0000-00000F1F0000}"/>
    <cellStyle name="Style 258 4 7" xfId="7921" xr:uid="{00000000-0005-0000-0000-0000101F0000}"/>
    <cellStyle name="Style 258 4 7 2" xfId="7922" xr:uid="{00000000-0005-0000-0000-0000111F0000}"/>
    <cellStyle name="Style 258 4 7 2 2" xfId="7923" xr:uid="{00000000-0005-0000-0000-0000121F0000}"/>
    <cellStyle name="Style 258 4 7 3" xfId="7924" xr:uid="{00000000-0005-0000-0000-0000131F0000}"/>
    <cellStyle name="Style 258 4 8" xfId="7925" xr:uid="{00000000-0005-0000-0000-0000141F0000}"/>
    <cellStyle name="Style 258 4 8 2" xfId="7926" xr:uid="{00000000-0005-0000-0000-0000151F0000}"/>
    <cellStyle name="Style 258 4 9" xfId="7927" xr:uid="{00000000-0005-0000-0000-0000161F0000}"/>
    <cellStyle name="Style 258 5" xfId="7928" xr:uid="{00000000-0005-0000-0000-0000171F0000}"/>
    <cellStyle name="Style 258 5 2" xfId="7929" xr:uid="{00000000-0005-0000-0000-0000181F0000}"/>
    <cellStyle name="Style 258 5 2 2" xfId="7930" xr:uid="{00000000-0005-0000-0000-0000191F0000}"/>
    <cellStyle name="Style 258 5 3" xfId="7931" xr:uid="{00000000-0005-0000-0000-00001A1F0000}"/>
    <cellStyle name="Style 258 6" xfId="7932" xr:uid="{00000000-0005-0000-0000-00001B1F0000}"/>
    <cellStyle name="Style 258 6 2" xfId="7933" xr:uid="{00000000-0005-0000-0000-00001C1F0000}"/>
    <cellStyle name="Style 258 6 2 2" xfId="7934" xr:uid="{00000000-0005-0000-0000-00001D1F0000}"/>
    <cellStyle name="Style 258 6 3" xfId="7935" xr:uid="{00000000-0005-0000-0000-00001E1F0000}"/>
    <cellStyle name="Style 258 7" xfId="7936" xr:uid="{00000000-0005-0000-0000-00001F1F0000}"/>
    <cellStyle name="Style 258 7 2" xfId="7937" xr:uid="{00000000-0005-0000-0000-0000201F0000}"/>
    <cellStyle name="Style 258 7 2 2" xfId="7938" xr:uid="{00000000-0005-0000-0000-0000211F0000}"/>
    <cellStyle name="Style 258 7 3" xfId="7939" xr:uid="{00000000-0005-0000-0000-0000221F0000}"/>
    <cellStyle name="Style 258 8" xfId="7940" xr:uid="{00000000-0005-0000-0000-0000231F0000}"/>
    <cellStyle name="Style 258 8 2" xfId="7941" xr:uid="{00000000-0005-0000-0000-0000241F0000}"/>
    <cellStyle name="Style 258 8 2 2" xfId="7942" xr:uid="{00000000-0005-0000-0000-0000251F0000}"/>
    <cellStyle name="Style 258 8 3" xfId="7943" xr:uid="{00000000-0005-0000-0000-0000261F0000}"/>
    <cellStyle name="Style 258 9" xfId="7944" xr:uid="{00000000-0005-0000-0000-0000271F0000}"/>
    <cellStyle name="Style 258 9 2" xfId="7945" xr:uid="{00000000-0005-0000-0000-0000281F0000}"/>
    <cellStyle name="Style 258 9 2 2" xfId="7946" xr:uid="{00000000-0005-0000-0000-0000291F0000}"/>
    <cellStyle name="Style 258 9 3" xfId="7947" xr:uid="{00000000-0005-0000-0000-00002A1F0000}"/>
    <cellStyle name="Style 259" xfId="7948" xr:uid="{00000000-0005-0000-0000-00002B1F0000}"/>
    <cellStyle name="Style 259 10" xfId="7949" xr:uid="{00000000-0005-0000-0000-00002C1F0000}"/>
    <cellStyle name="Style 259 10 2" xfId="7950" xr:uid="{00000000-0005-0000-0000-00002D1F0000}"/>
    <cellStyle name="Style 259 10 2 2" xfId="7951" xr:uid="{00000000-0005-0000-0000-00002E1F0000}"/>
    <cellStyle name="Style 259 10 3" xfId="7952" xr:uid="{00000000-0005-0000-0000-00002F1F0000}"/>
    <cellStyle name="Style 259 11" xfId="7953" xr:uid="{00000000-0005-0000-0000-0000301F0000}"/>
    <cellStyle name="Style 259 11 2" xfId="7954" xr:uid="{00000000-0005-0000-0000-0000311F0000}"/>
    <cellStyle name="Style 259 11 2 2" xfId="7955" xr:uid="{00000000-0005-0000-0000-0000321F0000}"/>
    <cellStyle name="Style 259 11 3" xfId="7956" xr:uid="{00000000-0005-0000-0000-0000331F0000}"/>
    <cellStyle name="Style 259 12" xfId="7957" xr:uid="{00000000-0005-0000-0000-0000341F0000}"/>
    <cellStyle name="Style 259 12 2" xfId="7958" xr:uid="{00000000-0005-0000-0000-0000351F0000}"/>
    <cellStyle name="Style 259 12 2 2" xfId="7959" xr:uid="{00000000-0005-0000-0000-0000361F0000}"/>
    <cellStyle name="Style 259 12 3" xfId="7960" xr:uid="{00000000-0005-0000-0000-0000371F0000}"/>
    <cellStyle name="Style 259 13" xfId="7961" xr:uid="{00000000-0005-0000-0000-0000381F0000}"/>
    <cellStyle name="Style 259 13 2" xfId="7962" xr:uid="{00000000-0005-0000-0000-0000391F0000}"/>
    <cellStyle name="Style 259 2" xfId="7963" xr:uid="{00000000-0005-0000-0000-00003A1F0000}"/>
    <cellStyle name="Style 259 2 2" xfId="7964" xr:uid="{00000000-0005-0000-0000-00003B1F0000}"/>
    <cellStyle name="Style 259 2 2 2" xfId="7965" xr:uid="{00000000-0005-0000-0000-00003C1F0000}"/>
    <cellStyle name="Style 259 2 2 2 2" xfId="7966" xr:uid="{00000000-0005-0000-0000-00003D1F0000}"/>
    <cellStyle name="Style 259 2 2 3" xfId="7967" xr:uid="{00000000-0005-0000-0000-00003E1F0000}"/>
    <cellStyle name="Style 259 2 3" xfId="7968" xr:uid="{00000000-0005-0000-0000-00003F1F0000}"/>
    <cellStyle name="Style 259 2 3 2" xfId="7969" xr:uid="{00000000-0005-0000-0000-0000401F0000}"/>
    <cellStyle name="Style 259 2 3 2 2" xfId="7970" xr:uid="{00000000-0005-0000-0000-0000411F0000}"/>
    <cellStyle name="Style 259 2 3 3" xfId="7971" xr:uid="{00000000-0005-0000-0000-0000421F0000}"/>
    <cellStyle name="Style 259 2 4" xfId="7972" xr:uid="{00000000-0005-0000-0000-0000431F0000}"/>
    <cellStyle name="Style 259 2 4 2" xfId="7973" xr:uid="{00000000-0005-0000-0000-0000441F0000}"/>
    <cellStyle name="Style 259 2 4 2 2" xfId="7974" xr:uid="{00000000-0005-0000-0000-0000451F0000}"/>
    <cellStyle name="Style 259 2 4 3" xfId="7975" xr:uid="{00000000-0005-0000-0000-0000461F0000}"/>
    <cellStyle name="Style 259 2 5" xfId="7976" xr:uid="{00000000-0005-0000-0000-0000471F0000}"/>
    <cellStyle name="Style 259 2 5 2" xfId="7977" xr:uid="{00000000-0005-0000-0000-0000481F0000}"/>
    <cellStyle name="Style 259 2 5 2 2" xfId="7978" xr:uid="{00000000-0005-0000-0000-0000491F0000}"/>
    <cellStyle name="Style 259 2 5 3" xfId="7979" xr:uid="{00000000-0005-0000-0000-00004A1F0000}"/>
    <cellStyle name="Style 259 2 6" xfId="7980" xr:uid="{00000000-0005-0000-0000-00004B1F0000}"/>
    <cellStyle name="Style 259 2 6 2" xfId="7981" xr:uid="{00000000-0005-0000-0000-00004C1F0000}"/>
    <cellStyle name="Style 259 2 6 2 2" xfId="7982" xr:uid="{00000000-0005-0000-0000-00004D1F0000}"/>
    <cellStyle name="Style 259 2 6 3" xfId="7983" xr:uid="{00000000-0005-0000-0000-00004E1F0000}"/>
    <cellStyle name="Style 259 2 7" xfId="7984" xr:uid="{00000000-0005-0000-0000-00004F1F0000}"/>
    <cellStyle name="Style 259 2 7 2" xfId="7985" xr:uid="{00000000-0005-0000-0000-0000501F0000}"/>
    <cellStyle name="Style 259 2 7 2 2" xfId="7986" xr:uid="{00000000-0005-0000-0000-0000511F0000}"/>
    <cellStyle name="Style 259 2 7 3" xfId="7987" xr:uid="{00000000-0005-0000-0000-0000521F0000}"/>
    <cellStyle name="Style 259 2 8" xfId="7988" xr:uid="{00000000-0005-0000-0000-0000531F0000}"/>
    <cellStyle name="Style 259 2 8 2" xfId="7989" xr:uid="{00000000-0005-0000-0000-0000541F0000}"/>
    <cellStyle name="Style 259 2 8 2 2" xfId="7990" xr:uid="{00000000-0005-0000-0000-0000551F0000}"/>
    <cellStyle name="Style 259 2 8 3" xfId="7991" xr:uid="{00000000-0005-0000-0000-0000561F0000}"/>
    <cellStyle name="Style 259 2 9" xfId="7992" xr:uid="{00000000-0005-0000-0000-0000571F0000}"/>
    <cellStyle name="Style 259 3" xfId="7993" xr:uid="{00000000-0005-0000-0000-0000581F0000}"/>
    <cellStyle name="Style 259 3 2" xfId="7994" xr:uid="{00000000-0005-0000-0000-0000591F0000}"/>
    <cellStyle name="Style 259 3 2 2" xfId="7995" xr:uid="{00000000-0005-0000-0000-00005A1F0000}"/>
    <cellStyle name="Style 259 3 2 2 2" xfId="7996" xr:uid="{00000000-0005-0000-0000-00005B1F0000}"/>
    <cellStyle name="Style 259 3 2 3" xfId="7997" xr:uid="{00000000-0005-0000-0000-00005C1F0000}"/>
    <cellStyle name="Style 259 3 3" xfId="7998" xr:uid="{00000000-0005-0000-0000-00005D1F0000}"/>
    <cellStyle name="Style 259 3 3 2" xfId="7999" xr:uid="{00000000-0005-0000-0000-00005E1F0000}"/>
    <cellStyle name="Style 259 3 3 2 2" xfId="8000" xr:uid="{00000000-0005-0000-0000-00005F1F0000}"/>
    <cellStyle name="Style 259 3 3 3" xfId="8001" xr:uid="{00000000-0005-0000-0000-0000601F0000}"/>
    <cellStyle name="Style 259 3 4" xfId="8002" xr:uid="{00000000-0005-0000-0000-0000611F0000}"/>
    <cellStyle name="Style 259 3 4 2" xfId="8003" xr:uid="{00000000-0005-0000-0000-0000621F0000}"/>
    <cellStyle name="Style 259 3 4 2 2" xfId="8004" xr:uid="{00000000-0005-0000-0000-0000631F0000}"/>
    <cellStyle name="Style 259 3 4 3" xfId="8005" xr:uid="{00000000-0005-0000-0000-0000641F0000}"/>
    <cellStyle name="Style 259 3 5" xfId="8006" xr:uid="{00000000-0005-0000-0000-0000651F0000}"/>
    <cellStyle name="Style 259 3 5 2" xfId="8007" xr:uid="{00000000-0005-0000-0000-0000661F0000}"/>
    <cellStyle name="Style 259 3 5 2 2" xfId="8008" xr:uid="{00000000-0005-0000-0000-0000671F0000}"/>
    <cellStyle name="Style 259 3 5 3" xfId="8009" xr:uid="{00000000-0005-0000-0000-0000681F0000}"/>
    <cellStyle name="Style 259 3 6" xfId="8010" xr:uid="{00000000-0005-0000-0000-0000691F0000}"/>
    <cellStyle name="Style 259 3 6 2" xfId="8011" xr:uid="{00000000-0005-0000-0000-00006A1F0000}"/>
    <cellStyle name="Style 259 3 6 2 2" xfId="8012" xr:uid="{00000000-0005-0000-0000-00006B1F0000}"/>
    <cellStyle name="Style 259 3 6 3" xfId="8013" xr:uid="{00000000-0005-0000-0000-00006C1F0000}"/>
    <cellStyle name="Style 259 3 7" xfId="8014" xr:uid="{00000000-0005-0000-0000-00006D1F0000}"/>
    <cellStyle name="Style 259 3 7 2" xfId="8015" xr:uid="{00000000-0005-0000-0000-00006E1F0000}"/>
    <cellStyle name="Style 259 3 7 2 2" xfId="8016" xr:uid="{00000000-0005-0000-0000-00006F1F0000}"/>
    <cellStyle name="Style 259 3 7 3" xfId="8017" xr:uid="{00000000-0005-0000-0000-0000701F0000}"/>
    <cellStyle name="Style 259 3 8" xfId="8018" xr:uid="{00000000-0005-0000-0000-0000711F0000}"/>
    <cellStyle name="Style 259 3 8 2" xfId="8019" xr:uid="{00000000-0005-0000-0000-0000721F0000}"/>
    <cellStyle name="Style 259 3 9" xfId="8020" xr:uid="{00000000-0005-0000-0000-0000731F0000}"/>
    <cellStyle name="Style 259 4" xfId="8021" xr:uid="{00000000-0005-0000-0000-0000741F0000}"/>
    <cellStyle name="Style 259 4 2" xfId="8022" xr:uid="{00000000-0005-0000-0000-0000751F0000}"/>
    <cellStyle name="Style 259 4 2 2" xfId="8023" xr:uid="{00000000-0005-0000-0000-0000761F0000}"/>
    <cellStyle name="Style 259 4 2 2 2" xfId="8024" xr:uid="{00000000-0005-0000-0000-0000771F0000}"/>
    <cellStyle name="Style 259 4 2 3" xfId="8025" xr:uid="{00000000-0005-0000-0000-0000781F0000}"/>
    <cellStyle name="Style 259 4 3" xfId="8026" xr:uid="{00000000-0005-0000-0000-0000791F0000}"/>
    <cellStyle name="Style 259 4 3 2" xfId="8027" xr:uid="{00000000-0005-0000-0000-00007A1F0000}"/>
    <cellStyle name="Style 259 4 3 2 2" xfId="8028" xr:uid="{00000000-0005-0000-0000-00007B1F0000}"/>
    <cellStyle name="Style 259 4 3 3" xfId="8029" xr:uid="{00000000-0005-0000-0000-00007C1F0000}"/>
    <cellStyle name="Style 259 4 4" xfId="8030" xr:uid="{00000000-0005-0000-0000-00007D1F0000}"/>
    <cellStyle name="Style 259 4 4 2" xfId="8031" xr:uid="{00000000-0005-0000-0000-00007E1F0000}"/>
    <cellStyle name="Style 259 4 4 2 2" xfId="8032" xr:uid="{00000000-0005-0000-0000-00007F1F0000}"/>
    <cellStyle name="Style 259 4 4 3" xfId="8033" xr:uid="{00000000-0005-0000-0000-0000801F0000}"/>
    <cellStyle name="Style 259 4 5" xfId="8034" xr:uid="{00000000-0005-0000-0000-0000811F0000}"/>
    <cellStyle name="Style 259 4 5 2" xfId="8035" xr:uid="{00000000-0005-0000-0000-0000821F0000}"/>
    <cellStyle name="Style 259 4 5 2 2" xfId="8036" xr:uid="{00000000-0005-0000-0000-0000831F0000}"/>
    <cellStyle name="Style 259 4 5 3" xfId="8037" xr:uid="{00000000-0005-0000-0000-0000841F0000}"/>
    <cellStyle name="Style 259 4 6" xfId="8038" xr:uid="{00000000-0005-0000-0000-0000851F0000}"/>
    <cellStyle name="Style 259 4 6 2" xfId="8039" xr:uid="{00000000-0005-0000-0000-0000861F0000}"/>
    <cellStyle name="Style 259 4 6 2 2" xfId="8040" xr:uid="{00000000-0005-0000-0000-0000871F0000}"/>
    <cellStyle name="Style 259 4 6 3" xfId="8041" xr:uid="{00000000-0005-0000-0000-0000881F0000}"/>
    <cellStyle name="Style 259 4 7" xfId="8042" xr:uid="{00000000-0005-0000-0000-0000891F0000}"/>
    <cellStyle name="Style 259 4 7 2" xfId="8043" xr:uid="{00000000-0005-0000-0000-00008A1F0000}"/>
    <cellStyle name="Style 259 4 7 2 2" xfId="8044" xr:uid="{00000000-0005-0000-0000-00008B1F0000}"/>
    <cellStyle name="Style 259 4 7 3" xfId="8045" xr:uid="{00000000-0005-0000-0000-00008C1F0000}"/>
    <cellStyle name="Style 259 4 8" xfId="8046" xr:uid="{00000000-0005-0000-0000-00008D1F0000}"/>
    <cellStyle name="Style 259 4 8 2" xfId="8047" xr:uid="{00000000-0005-0000-0000-00008E1F0000}"/>
    <cellStyle name="Style 259 4 9" xfId="8048" xr:uid="{00000000-0005-0000-0000-00008F1F0000}"/>
    <cellStyle name="Style 259 5" xfId="8049" xr:uid="{00000000-0005-0000-0000-0000901F0000}"/>
    <cellStyle name="Style 259 5 2" xfId="8050" xr:uid="{00000000-0005-0000-0000-0000911F0000}"/>
    <cellStyle name="Style 259 5 2 2" xfId="8051" xr:uid="{00000000-0005-0000-0000-0000921F0000}"/>
    <cellStyle name="Style 259 5 3" xfId="8052" xr:uid="{00000000-0005-0000-0000-0000931F0000}"/>
    <cellStyle name="Style 259 6" xfId="8053" xr:uid="{00000000-0005-0000-0000-0000941F0000}"/>
    <cellStyle name="Style 259 6 2" xfId="8054" xr:uid="{00000000-0005-0000-0000-0000951F0000}"/>
    <cellStyle name="Style 259 6 2 2" xfId="8055" xr:uid="{00000000-0005-0000-0000-0000961F0000}"/>
    <cellStyle name="Style 259 6 3" xfId="8056" xr:uid="{00000000-0005-0000-0000-0000971F0000}"/>
    <cellStyle name="Style 259 7" xfId="8057" xr:uid="{00000000-0005-0000-0000-0000981F0000}"/>
    <cellStyle name="Style 259 7 2" xfId="8058" xr:uid="{00000000-0005-0000-0000-0000991F0000}"/>
    <cellStyle name="Style 259 7 2 2" xfId="8059" xr:uid="{00000000-0005-0000-0000-00009A1F0000}"/>
    <cellStyle name="Style 259 7 3" xfId="8060" xr:uid="{00000000-0005-0000-0000-00009B1F0000}"/>
    <cellStyle name="Style 259 8" xfId="8061" xr:uid="{00000000-0005-0000-0000-00009C1F0000}"/>
    <cellStyle name="Style 259 8 2" xfId="8062" xr:uid="{00000000-0005-0000-0000-00009D1F0000}"/>
    <cellStyle name="Style 259 8 2 2" xfId="8063" xr:uid="{00000000-0005-0000-0000-00009E1F0000}"/>
    <cellStyle name="Style 259 8 3" xfId="8064" xr:uid="{00000000-0005-0000-0000-00009F1F0000}"/>
    <cellStyle name="Style 259 9" xfId="8065" xr:uid="{00000000-0005-0000-0000-0000A01F0000}"/>
    <cellStyle name="Style 259 9 2" xfId="8066" xr:uid="{00000000-0005-0000-0000-0000A11F0000}"/>
    <cellStyle name="Style 259 9 2 2" xfId="8067" xr:uid="{00000000-0005-0000-0000-0000A21F0000}"/>
    <cellStyle name="Style 259 9 3" xfId="8068" xr:uid="{00000000-0005-0000-0000-0000A31F0000}"/>
    <cellStyle name="Style 26" xfId="8069" xr:uid="{00000000-0005-0000-0000-0000A41F0000}"/>
    <cellStyle name="Style 260" xfId="8070" xr:uid="{00000000-0005-0000-0000-0000A51F0000}"/>
    <cellStyle name="Style 260 10" xfId="8071" xr:uid="{00000000-0005-0000-0000-0000A61F0000}"/>
    <cellStyle name="Style 260 10 2" xfId="8072" xr:uid="{00000000-0005-0000-0000-0000A71F0000}"/>
    <cellStyle name="Style 260 10 2 2" xfId="8073" xr:uid="{00000000-0005-0000-0000-0000A81F0000}"/>
    <cellStyle name="Style 260 10 3" xfId="8074" xr:uid="{00000000-0005-0000-0000-0000A91F0000}"/>
    <cellStyle name="Style 260 11" xfId="8075" xr:uid="{00000000-0005-0000-0000-0000AA1F0000}"/>
    <cellStyle name="Style 260 11 2" xfId="8076" xr:uid="{00000000-0005-0000-0000-0000AB1F0000}"/>
    <cellStyle name="Style 260 11 2 2" xfId="8077" xr:uid="{00000000-0005-0000-0000-0000AC1F0000}"/>
    <cellStyle name="Style 260 11 3" xfId="8078" xr:uid="{00000000-0005-0000-0000-0000AD1F0000}"/>
    <cellStyle name="Style 260 12" xfId="8079" xr:uid="{00000000-0005-0000-0000-0000AE1F0000}"/>
    <cellStyle name="Style 260 12 2" xfId="8080" xr:uid="{00000000-0005-0000-0000-0000AF1F0000}"/>
    <cellStyle name="Style 260 12 2 2" xfId="8081" xr:uid="{00000000-0005-0000-0000-0000B01F0000}"/>
    <cellStyle name="Style 260 12 3" xfId="8082" xr:uid="{00000000-0005-0000-0000-0000B11F0000}"/>
    <cellStyle name="Style 260 13" xfId="8083" xr:uid="{00000000-0005-0000-0000-0000B21F0000}"/>
    <cellStyle name="Style 260 13 2" xfId="8084" xr:uid="{00000000-0005-0000-0000-0000B31F0000}"/>
    <cellStyle name="Style 260 2" xfId="8085" xr:uid="{00000000-0005-0000-0000-0000B41F0000}"/>
    <cellStyle name="Style 260 2 2" xfId="8086" xr:uid="{00000000-0005-0000-0000-0000B51F0000}"/>
    <cellStyle name="Style 260 2 2 2" xfId="8087" xr:uid="{00000000-0005-0000-0000-0000B61F0000}"/>
    <cellStyle name="Style 260 2 2 2 2" xfId="8088" xr:uid="{00000000-0005-0000-0000-0000B71F0000}"/>
    <cellStyle name="Style 260 2 2 3" xfId="8089" xr:uid="{00000000-0005-0000-0000-0000B81F0000}"/>
    <cellStyle name="Style 260 2 3" xfId="8090" xr:uid="{00000000-0005-0000-0000-0000B91F0000}"/>
    <cellStyle name="Style 260 2 3 2" xfId="8091" xr:uid="{00000000-0005-0000-0000-0000BA1F0000}"/>
    <cellStyle name="Style 260 2 3 2 2" xfId="8092" xr:uid="{00000000-0005-0000-0000-0000BB1F0000}"/>
    <cellStyle name="Style 260 2 3 3" xfId="8093" xr:uid="{00000000-0005-0000-0000-0000BC1F0000}"/>
    <cellStyle name="Style 260 2 4" xfId="8094" xr:uid="{00000000-0005-0000-0000-0000BD1F0000}"/>
    <cellStyle name="Style 260 2 4 2" xfId="8095" xr:uid="{00000000-0005-0000-0000-0000BE1F0000}"/>
    <cellStyle name="Style 260 2 4 2 2" xfId="8096" xr:uid="{00000000-0005-0000-0000-0000BF1F0000}"/>
    <cellStyle name="Style 260 2 4 3" xfId="8097" xr:uid="{00000000-0005-0000-0000-0000C01F0000}"/>
    <cellStyle name="Style 260 2 5" xfId="8098" xr:uid="{00000000-0005-0000-0000-0000C11F0000}"/>
    <cellStyle name="Style 260 2 5 2" xfId="8099" xr:uid="{00000000-0005-0000-0000-0000C21F0000}"/>
    <cellStyle name="Style 260 2 5 2 2" xfId="8100" xr:uid="{00000000-0005-0000-0000-0000C31F0000}"/>
    <cellStyle name="Style 260 2 5 3" xfId="8101" xr:uid="{00000000-0005-0000-0000-0000C41F0000}"/>
    <cellStyle name="Style 260 2 6" xfId="8102" xr:uid="{00000000-0005-0000-0000-0000C51F0000}"/>
    <cellStyle name="Style 260 2 6 2" xfId="8103" xr:uid="{00000000-0005-0000-0000-0000C61F0000}"/>
    <cellStyle name="Style 260 2 6 2 2" xfId="8104" xr:uid="{00000000-0005-0000-0000-0000C71F0000}"/>
    <cellStyle name="Style 260 2 6 3" xfId="8105" xr:uid="{00000000-0005-0000-0000-0000C81F0000}"/>
    <cellStyle name="Style 260 2 7" xfId="8106" xr:uid="{00000000-0005-0000-0000-0000C91F0000}"/>
    <cellStyle name="Style 260 2 7 2" xfId="8107" xr:uid="{00000000-0005-0000-0000-0000CA1F0000}"/>
    <cellStyle name="Style 260 2 7 2 2" xfId="8108" xr:uid="{00000000-0005-0000-0000-0000CB1F0000}"/>
    <cellStyle name="Style 260 2 7 3" xfId="8109" xr:uid="{00000000-0005-0000-0000-0000CC1F0000}"/>
    <cellStyle name="Style 260 2 8" xfId="8110" xr:uid="{00000000-0005-0000-0000-0000CD1F0000}"/>
    <cellStyle name="Style 260 2 8 2" xfId="8111" xr:uid="{00000000-0005-0000-0000-0000CE1F0000}"/>
    <cellStyle name="Style 260 2 8 2 2" xfId="8112" xr:uid="{00000000-0005-0000-0000-0000CF1F0000}"/>
    <cellStyle name="Style 260 2 8 3" xfId="8113" xr:uid="{00000000-0005-0000-0000-0000D01F0000}"/>
    <cellStyle name="Style 260 2 9" xfId="8114" xr:uid="{00000000-0005-0000-0000-0000D11F0000}"/>
    <cellStyle name="Style 260 3" xfId="8115" xr:uid="{00000000-0005-0000-0000-0000D21F0000}"/>
    <cellStyle name="Style 260 3 2" xfId="8116" xr:uid="{00000000-0005-0000-0000-0000D31F0000}"/>
    <cellStyle name="Style 260 3 2 2" xfId="8117" xr:uid="{00000000-0005-0000-0000-0000D41F0000}"/>
    <cellStyle name="Style 260 3 2 2 2" xfId="8118" xr:uid="{00000000-0005-0000-0000-0000D51F0000}"/>
    <cellStyle name="Style 260 3 2 3" xfId="8119" xr:uid="{00000000-0005-0000-0000-0000D61F0000}"/>
    <cellStyle name="Style 260 3 3" xfId="8120" xr:uid="{00000000-0005-0000-0000-0000D71F0000}"/>
    <cellStyle name="Style 260 3 3 2" xfId="8121" xr:uid="{00000000-0005-0000-0000-0000D81F0000}"/>
    <cellStyle name="Style 260 3 3 2 2" xfId="8122" xr:uid="{00000000-0005-0000-0000-0000D91F0000}"/>
    <cellStyle name="Style 260 3 3 3" xfId="8123" xr:uid="{00000000-0005-0000-0000-0000DA1F0000}"/>
    <cellStyle name="Style 260 3 4" xfId="8124" xr:uid="{00000000-0005-0000-0000-0000DB1F0000}"/>
    <cellStyle name="Style 260 3 4 2" xfId="8125" xr:uid="{00000000-0005-0000-0000-0000DC1F0000}"/>
    <cellStyle name="Style 260 3 4 2 2" xfId="8126" xr:uid="{00000000-0005-0000-0000-0000DD1F0000}"/>
    <cellStyle name="Style 260 3 4 3" xfId="8127" xr:uid="{00000000-0005-0000-0000-0000DE1F0000}"/>
    <cellStyle name="Style 260 3 5" xfId="8128" xr:uid="{00000000-0005-0000-0000-0000DF1F0000}"/>
    <cellStyle name="Style 260 3 5 2" xfId="8129" xr:uid="{00000000-0005-0000-0000-0000E01F0000}"/>
    <cellStyle name="Style 260 3 5 2 2" xfId="8130" xr:uid="{00000000-0005-0000-0000-0000E11F0000}"/>
    <cellStyle name="Style 260 3 5 3" xfId="8131" xr:uid="{00000000-0005-0000-0000-0000E21F0000}"/>
    <cellStyle name="Style 260 3 6" xfId="8132" xr:uid="{00000000-0005-0000-0000-0000E31F0000}"/>
    <cellStyle name="Style 260 3 6 2" xfId="8133" xr:uid="{00000000-0005-0000-0000-0000E41F0000}"/>
    <cellStyle name="Style 260 3 6 2 2" xfId="8134" xr:uid="{00000000-0005-0000-0000-0000E51F0000}"/>
    <cellStyle name="Style 260 3 6 3" xfId="8135" xr:uid="{00000000-0005-0000-0000-0000E61F0000}"/>
    <cellStyle name="Style 260 3 7" xfId="8136" xr:uid="{00000000-0005-0000-0000-0000E71F0000}"/>
    <cellStyle name="Style 260 3 7 2" xfId="8137" xr:uid="{00000000-0005-0000-0000-0000E81F0000}"/>
    <cellStyle name="Style 260 3 7 2 2" xfId="8138" xr:uid="{00000000-0005-0000-0000-0000E91F0000}"/>
    <cellStyle name="Style 260 3 7 3" xfId="8139" xr:uid="{00000000-0005-0000-0000-0000EA1F0000}"/>
    <cellStyle name="Style 260 3 8" xfId="8140" xr:uid="{00000000-0005-0000-0000-0000EB1F0000}"/>
    <cellStyle name="Style 260 3 8 2" xfId="8141" xr:uid="{00000000-0005-0000-0000-0000EC1F0000}"/>
    <cellStyle name="Style 260 3 9" xfId="8142" xr:uid="{00000000-0005-0000-0000-0000ED1F0000}"/>
    <cellStyle name="Style 260 4" xfId="8143" xr:uid="{00000000-0005-0000-0000-0000EE1F0000}"/>
    <cellStyle name="Style 260 4 2" xfId="8144" xr:uid="{00000000-0005-0000-0000-0000EF1F0000}"/>
    <cellStyle name="Style 260 4 2 2" xfId="8145" xr:uid="{00000000-0005-0000-0000-0000F01F0000}"/>
    <cellStyle name="Style 260 4 2 2 2" xfId="8146" xr:uid="{00000000-0005-0000-0000-0000F11F0000}"/>
    <cellStyle name="Style 260 4 2 3" xfId="8147" xr:uid="{00000000-0005-0000-0000-0000F21F0000}"/>
    <cellStyle name="Style 260 4 3" xfId="8148" xr:uid="{00000000-0005-0000-0000-0000F31F0000}"/>
    <cellStyle name="Style 260 4 3 2" xfId="8149" xr:uid="{00000000-0005-0000-0000-0000F41F0000}"/>
    <cellStyle name="Style 260 4 3 2 2" xfId="8150" xr:uid="{00000000-0005-0000-0000-0000F51F0000}"/>
    <cellStyle name="Style 260 4 3 3" xfId="8151" xr:uid="{00000000-0005-0000-0000-0000F61F0000}"/>
    <cellStyle name="Style 260 4 4" xfId="8152" xr:uid="{00000000-0005-0000-0000-0000F71F0000}"/>
    <cellStyle name="Style 260 4 4 2" xfId="8153" xr:uid="{00000000-0005-0000-0000-0000F81F0000}"/>
    <cellStyle name="Style 260 4 4 2 2" xfId="8154" xr:uid="{00000000-0005-0000-0000-0000F91F0000}"/>
    <cellStyle name="Style 260 4 4 3" xfId="8155" xr:uid="{00000000-0005-0000-0000-0000FA1F0000}"/>
    <cellStyle name="Style 260 4 5" xfId="8156" xr:uid="{00000000-0005-0000-0000-0000FB1F0000}"/>
    <cellStyle name="Style 260 4 5 2" xfId="8157" xr:uid="{00000000-0005-0000-0000-0000FC1F0000}"/>
    <cellStyle name="Style 260 4 5 2 2" xfId="8158" xr:uid="{00000000-0005-0000-0000-0000FD1F0000}"/>
    <cellStyle name="Style 260 4 5 3" xfId="8159" xr:uid="{00000000-0005-0000-0000-0000FE1F0000}"/>
    <cellStyle name="Style 260 4 6" xfId="8160" xr:uid="{00000000-0005-0000-0000-0000FF1F0000}"/>
    <cellStyle name="Style 260 4 6 2" xfId="8161" xr:uid="{00000000-0005-0000-0000-000000200000}"/>
    <cellStyle name="Style 260 4 6 2 2" xfId="8162" xr:uid="{00000000-0005-0000-0000-000001200000}"/>
    <cellStyle name="Style 260 4 6 3" xfId="8163" xr:uid="{00000000-0005-0000-0000-000002200000}"/>
    <cellStyle name="Style 260 4 7" xfId="8164" xr:uid="{00000000-0005-0000-0000-000003200000}"/>
    <cellStyle name="Style 260 4 7 2" xfId="8165" xr:uid="{00000000-0005-0000-0000-000004200000}"/>
    <cellStyle name="Style 260 4 7 2 2" xfId="8166" xr:uid="{00000000-0005-0000-0000-000005200000}"/>
    <cellStyle name="Style 260 4 7 3" xfId="8167" xr:uid="{00000000-0005-0000-0000-000006200000}"/>
    <cellStyle name="Style 260 4 8" xfId="8168" xr:uid="{00000000-0005-0000-0000-000007200000}"/>
    <cellStyle name="Style 260 4 8 2" xfId="8169" xr:uid="{00000000-0005-0000-0000-000008200000}"/>
    <cellStyle name="Style 260 4 9" xfId="8170" xr:uid="{00000000-0005-0000-0000-000009200000}"/>
    <cellStyle name="Style 260 5" xfId="8171" xr:uid="{00000000-0005-0000-0000-00000A200000}"/>
    <cellStyle name="Style 260 5 2" xfId="8172" xr:uid="{00000000-0005-0000-0000-00000B200000}"/>
    <cellStyle name="Style 260 5 2 2" xfId="8173" xr:uid="{00000000-0005-0000-0000-00000C200000}"/>
    <cellStyle name="Style 260 5 3" xfId="8174" xr:uid="{00000000-0005-0000-0000-00000D200000}"/>
    <cellStyle name="Style 260 6" xfId="8175" xr:uid="{00000000-0005-0000-0000-00000E200000}"/>
    <cellStyle name="Style 260 6 2" xfId="8176" xr:uid="{00000000-0005-0000-0000-00000F200000}"/>
    <cellStyle name="Style 260 6 2 2" xfId="8177" xr:uid="{00000000-0005-0000-0000-000010200000}"/>
    <cellStyle name="Style 260 6 3" xfId="8178" xr:uid="{00000000-0005-0000-0000-000011200000}"/>
    <cellStyle name="Style 260 7" xfId="8179" xr:uid="{00000000-0005-0000-0000-000012200000}"/>
    <cellStyle name="Style 260 7 2" xfId="8180" xr:uid="{00000000-0005-0000-0000-000013200000}"/>
    <cellStyle name="Style 260 7 2 2" xfId="8181" xr:uid="{00000000-0005-0000-0000-000014200000}"/>
    <cellStyle name="Style 260 7 3" xfId="8182" xr:uid="{00000000-0005-0000-0000-000015200000}"/>
    <cellStyle name="Style 260 8" xfId="8183" xr:uid="{00000000-0005-0000-0000-000016200000}"/>
    <cellStyle name="Style 260 8 2" xfId="8184" xr:uid="{00000000-0005-0000-0000-000017200000}"/>
    <cellStyle name="Style 260 8 2 2" xfId="8185" xr:uid="{00000000-0005-0000-0000-000018200000}"/>
    <cellStyle name="Style 260 8 3" xfId="8186" xr:uid="{00000000-0005-0000-0000-000019200000}"/>
    <cellStyle name="Style 260 9" xfId="8187" xr:uid="{00000000-0005-0000-0000-00001A200000}"/>
    <cellStyle name="Style 260 9 2" xfId="8188" xr:uid="{00000000-0005-0000-0000-00001B200000}"/>
    <cellStyle name="Style 260 9 2 2" xfId="8189" xr:uid="{00000000-0005-0000-0000-00001C200000}"/>
    <cellStyle name="Style 260 9 3" xfId="8190" xr:uid="{00000000-0005-0000-0000-00001D200000}"/>
    <cellStyle name="Style 27" xfId="8191" xr:uid="{00000000-0005-0000-0000-00001E200000}"/>
    <cellStyle name="Style 28" xfId="8192" xr:uid="{00000000-0005-0000-0000-00001F200000}"/>
    <cellStyle name="Style 29" xfId="8193" xr:uid="{00000000-0005-0000-0000-000020200000}"/>
    <cellStyle name="Style 297" xfId="8194" xr:uid="{00000000-0005-0000-0000-000021200000}"/>
    <cellStyle name="Style 297 10" xfId="8195" xr:uid="{00000000-0005-0000-0000-000022200000}"/>
    <cellStyle name="Style 297 10 2" xfId="8196" xr:uid="{00000000-0005-0000-0000-000023200000}"/>
    <cellStyle name="Style 297 11" xfId="8197" xr:uid="{00000000-0005-0000-0000-000024200000}"/>
    <cellStyle name="Style 297 11 2" xfId="8198" xr:uid="{00000000-0005-0000-0000-000025200000}"/>
    <cellStyle name="Style 297 12" xfId="8199" xr:uid="{00000000-0005-0000-0000-000026200000}"/>
    <cellStyle name="Style 297 12 2" xfId="8200" xr:uid="{00000000-0005-0000-0000-000027200000}"/>
    <cellStyle name="Style 297 13" xfId="8201" xr:uid="{00000000-0005-0000-0000-000028200000}"/>
    <cellStyle name="Style 297 13 2" xfId="8202" xr:uid="{00000000-0005-0000-0000-000029200000}"/>
    <cellStyle name="Style 297 14" xfId="8203" xr:uid="{00000000-0005-0000-0000-00002A200000}"/>
    <cellStyle name="Style 297 2" xfId="8204" xr:uid="{00000000-0005-0000-0000-00002B200000}"/>
    <cellStyle name="Style 297 2 10" xfId="8205" xr:uid="{00000000-0005-0000-0000-00002C200000}"/>
    <cellStyle name="Style 297 2 2" xfId="8206" xr:uid="{00000000-0005-0000-0000-00002D200000}"/>
    <cellStyle name="Style 297 2 2 2" xfId="8207" xr:uid="{00000000-0005-0000-0000-00002E200000}"/>
    <cellStyle name="Style 297 2 3" xfId="8208" xr:uid="{00000000-0005-0000-0000-00002F200000}"/>
    <cellStyle name="Style 297 2 3 2" xfId="8209" xr:uid="{00000000-0005-0000-0000-000030200000}"/>
    <cellStyle name="Style 297 2 4" xfId="8210" xr:uid="{00000000-0005-0000-0000-000031200000}"/>
    <cellStyle name="Style 297 2 4 2" xfId="8211" xr:uid="{00000000-0005-0000-0000-000032200000}"/>
    <cellStyle name="Style 297 2 5" xfId="8212" xr:uid="{00000000-0005-0000-0000-000033200000}"/>
    <cellStyle name="Style 297 2 5 2" xfId="8213" xr:uid="{00000000-0005-0000-0000-000034200000}"/>
    <cellStyle name="Style 297 2 6" xfId="8214" xr:uid="{00000000-0005-0000-0000-000035200000}"/>
    <cellStyle name="Style 297 2 6 2" xfId="8215" xr:uid="{00000000-0005-0000-0000-000036200000}"/>
    <cellStyle name="Style 297 2 7" xfId="8216" xr:uid="{00000000-0005-0000-0000-000037200000}"/>
    <cellStyle name="Style 297 2 7 2" xfId="8217" xr:uid="{00000000-0005-0000-0000-000038200000}"/>
    <cellStyle name="Style 297 2 8" xfId="8218" xr:uid="{00000000-0005-0000-0000-000039200000}"/>
    <cellStyle name="Style 297 2 8 2" xfId="8219" xr:uid="{00000000-0005-0000-0000-00003A200000}"/>
    <cellStyle name="Style 297 2 9" xfId="8220" xr:uid="{00000000-0005-0000-0000-00003B200000}"/>
    <cellStyle name="Style 297 2 9 2" xfId="8221" xr:uid="{00000000-0005-0000-0000-00003C200000}"/>
    <cellStyle name="Style 297 3" xfId="8222" xr:uid="{00000000-0005-0000-0000-00003D200000}"/>
    <cellStyle name="Style 297 3 2" xfId="8223" xr:uid="{00000000-0005-0000-0000-00003E200000}"/>
    <cellStyle name="Style 297 3 2 2" xfId="8224" xr:uid="{00000000-0005-0000-0000-00003F200000}"/>
    <cellStyle name="Style 297 3 3" xfId="8225" xr:uid="{00000000-0005-0000-0000-000040200000}"/>
    <cellStyle name="Style 297 3 3 2" xfId="8226" xr:uid="{00000000-0005-0000-0000-000041200000}"/>
    <cellStyle name="Style 297 3 4" xfId="8227" xr:uid="{00000000-0005-0000-0000-000042200000}"/>
    <cellStyle name="Style 297 3 4 2" xfId="8228" xr:uid="{00000000-0005-0000-0000-000043200000}"/>
    <cellStyle name="Style 297 3 5" xfId="8229" xr:uid="{00000000-0005-0000-0000-000044200000}"/>
    <cellStyle name="Style 297 3 5 2" xfId="8230" xr:uid="{00000000-0005-0000-0000-000045200000}"/>
    <cellStyle name="Style 297 3 6" xfId="8231" xr:uid="{00000000-0005-0000-0000-000046200000}"/>
    <cellStyle name="Style 297 3 6 2" xfId="8232" xr:uid="{00000000-0005-0000-0000-000047200000}"/>
    <cellStyle name="Style 297 3 7" xfId="8233" xr:uid="{00000000-0005-0000-0000-000048200000}"/>
    <cellStyle name="Style 297 3 7 2" xfId="8234" xr:uid="{00000000-0005-0000-0000-000049200000}"/>
    <cellStyle name="Style 297 3 8" xfId="8235" xr:uid="{00000000-0005-0000-0000-00004A200000}"/>
    <cellStyle name="Style 297 3 8 2" xfId="8236" xr:uid="{00000000-0005-0000-0000-00004B200000}"/>
    <cellStyle name="Style 297 3 9" xfId="8237" xr:uid="{00000000-0005-0000-0000-00004C200000}"/>
    <cellStyle name="Style 297 4" xfId="8238" xr:uid="{00000000-0005-0000-0000-00004D200000}"/>
    <cellStyle name="Style 297 4 2" xfId="8239" xr:uid="{00000000-0005-0000-0000-00004E200000}"/>
    <cellStyle name="Style 297 5" xfId="8240" xr:uid="{00000000-0005-0000-0000-00004F200000}"/>
    <cellStyle name="Style 297 5 2" xfId="8241" xr:uid="{00000000-0005-0000-0000-000050200000}"/>
    <cellStyle name="Style 297 6" xfId="8242" xr:uid="{00000000-0005-0000-0000-000051200000}"/>
    <cellStyle name="Style 297 6 2" xfId="8243" xr:uid="{00000000-0005-0000-0000-000052200000}"/>
    <cellStyle name="Style 297 7" xfId="8244" xr:uid="{00000000-0005-0000-0000-000053200000}"/>
    <cellStyle name="Style 297 7 2" xfId="8245" xr:uid="{00000000-0005-0000-0000-000054200000}"/>
    <cellStyle name="Style 297 8" xfId="8246" xr:uid="{00000000-0005-0000-0000-000055200000}"/>
    <cellStyle name="Style 297 8 2" xfId="8247" xr:uid="{00000000-0005-0000-0000-000056200000}"/>
    <cellStyle name="Style 297 9" xfId="8248" xr:uid="{00000000-0005-0000-0000-000057200000}"/>
    <cellStyle name="Style 297 9 2" xfId="8249" xr:uid="{00000000-0005-0000-0000-000058200000}"/>
    <cellStyle name="Style 30" xfId="8250" xr:uid="{00000000-0005-0000-0000-000059200000}"/>
    <cellStyle name="Style 300" xfId="8251" xr:uid="{00000000-0005-0000-0000-00005A200000}"/>
    <cellStyle name="Style 300 10" xfId="8252" xr:uid="{00000000-0005-0000-0000-00005B200000}"/>
    <cellStyle name="Style 300 10 2" xfId="8253" xr:uid="{00000000-0005-0000-0000-00005C200000}"/>
    <cellStyle name="Style 300 11" xfId="8254" xr:uid="{00000000-0005-0000-0000-00005D200000}"/>
    <cellStyle name="Style 300 11 2" xfId="8255" xr:uid="{00000000-0005-0000-0000-00005E200000}"/>
    <cellStyle name="Style 300 12" xfId="8256" xr:uid="{00000000-0005-0000-0000-00005F200000}"/>
    <cellStyle name="Style 300 12 2" xfId="8257" xr:uid="{00000000-0005-0000-0000-000060200000}"/>
    <cellStyle name="Style 300 13" xfId="8258" xr:uid="{00000000-0005-0000-0000-000061200000}"/>
    <cellStyle name="Style 300 13 2" xfId="8259" xr:uid="{00000000-0005-0000-0000-000062200000}"/>
    <cellStyle name="Style 300 14" xfId="8260" xr:uid="{00000000-0005-0000-0000-000063200000}"/>
    <cellStyle name="Style 300 2" xfId="8261" xr:uid="{00000000-0005-0000-0000-000064200000}"/>
    <cellStyle name="Style 300 2 10" xfId="8262" xr:uid="{00000000-0005-0000-0000-000065200000}"/>
    <cellStyle name="Style 300 2 2" xfId="8263" xr:uid="{00000000-0005-0000-0000-000066200000}"/>
    <cellStyle name="Style 300 2 2 2" xfId="8264" xr:uid="{00000000-0005-0000-0000-000067200000}"/>
    <cellStyle name="Style 300 2 3" xfId="8265" xr:uid="{00000000-0005-0000-0000-000068200000}"/>
    <cellStyle name="Style 300 2 3 2" xfId="8266" xr:uid="{00000000-0005-0000-0000-000069200000}"/>
    <cellStyle name="Style 300 2 4" xfId="8267" xr:uid="{00000000-0005-0000-0000-00006A200000}"/>
    <cellStyle name="Style 300 2 4 2" xfId="8268" xr:uid="{00000000-0005-0000-0000-00006B200000}"/>
    <cellStyle name="Style 300 2 5" xfId="8269" xr:uid="{00000000-0005-0000-0000-00006C200000}"/>
    <cellStyle name="Style 300 2 5 2" xfId="8270" xr:uid="{00000000-0005-0000-0000-00006D200000}"/>
    <cellStyle name="Style 300 2 6" xfId="8271" xr:uid="{00000000-0005-0000-0000-00006E200000}"/>
    <cellStyle name="Style 300 2 6 2" xfId="8272" xr:uid="{00000000-0005-0000-0000-00006F200000}"/>
    <cellStyle name="Style 300 2 7" xfId="8273" xr:uid="{00000000-0005-0000-0000-000070200000}"/>
    <cellStyle name="Style 300 2 7 2" xfId="8274" xr:uid="{00000000-0005-0000-0000-000071200000}"/>
    <cellStyle name="Style 300 2 8" xfId="8275" xr:uid="{00000000-0005-0000-0000-000072200000}"/>
    <cellStyle name="Style 300 2 8 2" xfId="8276" xr:uid="{00000000-0005-0000-0000-000073200000}"/>
    <cellStyle name="Style 300 2 9" xfId="8277" xr:uid="{00000000-0005-0000-0000-000074200000}"/>
    <cellStyle name="Style 300 2 9 2" xfId="8278" xr:uid="{00000000-0005-0000-0000-000075200000}"/>
    <cellStyle name="Style 300 3" xfId="8279" xr:uid="{00000000-0005-0000-0000-000076200000}"/>
    <cellStyle name="Style 300 3 2" xfId="8280" xr:uid="{00000000-0005-0000-0000-000077200000}"/>
    <cellStyle name="Style 300 3 2 2" xfId="8281" xr:uid="{00000000-0005-0000-0000-000078200000}"/>
    <cellStyle name="Style 300 3 3" xfId="8282" xr:uid="{00000000-0005-0000-0000-000079200000}"/>
    <cellStyle name="Style 300 3 3 2" xfId="8283" xr:uid="{00000000-0005-0000-0000-00007A200000}"/>
    <cellStyle name="Style 300 3 4" xfId="8284" xr:uid="{00000000-0005-0000-0000-00007B200000}"/>
    <cellStyle name="Style 300 3 4 2" xfId="8285" xr:uid="{00000000-0005-0000-0000-00007C200000}"/>
    <cellStyle name="Style 300 3 5" xfId="8286" xr:uid="{00000000-0005-0000-0000-00007D200000}"/>
    <cellStyle name="Style 300 3 5 2" xfId="8287" xr:uid="{00000000-0005-0000-0000-00007E200000}"/>
    <cellStyle name="Style 300 3 6" xfId="8288" xr:uid="{00000000-0005-0000-0000-00007F200000}"/>
    <cellStyle name="Style 300 3 6 2" xfId="8289" xr:uid="{00000000-0005-0000-0000-000080200000}"/>
    <cellStyle name="Style 300 3 7" xfId="8290" xr:uid="{00000000-0005-0000-0000-000081200000}"/>
    <cellStyle name="Style 300 3 7 2" xfId="8291" xr:uid="{00000000-0005-0000-0000-000082200000}"/>
    <cellStyle name="Style 300 3 8" xfId="8292" xr:uid="{00000000-0005-0000-0000-000083200000}"/>
    <cellStyle name="Style 300 3 8 2" xfId="8293" xr:uid="{00000000-0005-0000-0000-000084200000}"/>
    <cellStyle name="Style 300 3 9" xfId="8294" xr:uid="{00000000-0005-0000-0000-000085200000}"/>
    <cellStyle name="Style 300 4" xfId="8295" xr:uid="{00000000-0005-0000-0000-000086200000}"/>
    <cellStyle name="Style 300 4 2" xfId="8296" xr:uid="{00000000-0005-0000-0000-000087200000}"/>
    <cellStyle name="Style 300 5" xfId="8297" xr:uid="{00000000-0005-0000-0000-000088200000}"/>
    <cellStyle name="Style 300 5 2" xfId="8298" xr:uid="{00000000-0005-0000-0000-000089200000}"/>
    <cellStyle name="Style 300 6" xfId="8299" xr:uid="{00000000-0005-0000-0000-00008A200000}"/>
    <cellStyle name="Style 300 6 2" xfId="8300" xr:uid="{00000000-0005-0000-0000-00008B200000}"/>
    <cellStyle name="Style 300 7" xfId="8301" xr:uid="{00000000-0005-0000-0000-00008C200000}"/>
    <cellStyle name="Style 300 7 2" xfId="8302" xr:uid="{00000000-0005-0000-0000-00008D200000}"/>
    <cellStyle name="Style 300 8" xfId="8303" xr:uid="{00000000-0005-0000-0000-00008E200000}"/>
    <cellStyle name="Style 300 8 2" xfId="8304" xr:uid="{00000000-0005-0000-0000-00008F200000}"/>
    <cellStyle name="Style 300 9" xfId="8305" xr:uid="{00000000-0005-0000-0000-000090200000}"/>
    <cellStyle name="Style 300 9 2" xfId="8306" xr:uid="{00000000-0005-0000-0000-000091200000}"/>
    <cellStyle name="Style 307" xfId="8307" xr:uid="{00000000-0005-0000-0000-000092200000}"/>
    <cellStyle name="Style 307 2" xfId="8308" xr:uid="{00000000-0005-0000-0000-000093200000}"/>
    <cellStyle name="Style 308" xfId="8309" xr:uid="{00000000-0005-0000-0000-000094200000}"/>
    <cellStyle name="Style 308 10" xfId="8310" xr:uid="{00000000-0005-0000-0000-000095200000}"/>
    <cellStyle name="Style 308 10 2" xfId="8311" xr:uid="{00000000-0005-0000-0000-000096200000}"/>
    <cellStyle name="Style 308 10 2 2" xfId="8312" xr:uid="{00000000-0005-0000-0000-000097200000}"/>
    <cellStyle name="Style 308 10 3" xfId="8313" xr:uid="{00000000-0005-0000-0000-000098200000}"/>
    <cellStyle name="Style 308 11" xfId="8314" xr:uid="{00000000-0005-0000-0000-000099200000}"/>
    <cellStyle name="Style 308 11 2" xfId="8315" xr:uid="{00000000-0005-0000-0000-00009A200000}"/>
    <cellStyle name="Style 308 11 2 2" xfId="8316" xr:uid="{00000000-0005-0000-0000-00009B200000}"/>
    <cellStyle name="Style 308 11 3" xfId="8317" xr:uid="{00000000-0005-0000-0000-00009C200000}"/>
    <cellStyle name="Style 308 12" xfId="8318" xr:uid="{00000000-0005-0000-0000-00009D200000}"/>
    <cellStyle name="Style 308 12 2" xfId="8319" xr:uid="{00000000-0005-0000-0000-00009E200000}"/>
    <cellStyle name="Style 308 12 2 2" xfId="8320" xr:uid="{00000000-0005-0000-0000-00009F200000}"/>
    <cellStyle name="Style 308 12 3" xfId="8321" xr:uid="{00000000-0005-0000-0000-0000A0200000}"/>
    <cellStyle name="Style 308 13" xfId="8322" xr:uid="{00000000-0005-0000-0000-0000A1200000}"/>
    <cellStyle name="Style 308 13 2" xfId="8323" xr:uid="{00000000-0005-0000-0000-0000A2200000}"/>
    <cellStyle name="Style 308 2" xfId="8324" xr:uid="{00000000-0005-0000-0000-0000A3200000}"/>
    <cellStyle name="Style 308 2 2" xfId="8325" xr:uid="{00000000-0005-0000-0000-0000A4200000}"/>
    <cellStyle name="Style 308 2 2 2" xfId="8326" xr:uid="{00000000-0005-0000-0000-0000A5200000}"/>
    <cellStyle name="Style 308 2 2 2 2" xfId="8327" xr:uid="{00000000-0005-0000-0000-0000A6200000}"/>
    <cellStyle name="Style 308 2 2 3" xfId="8328" xr:uid="{00000000-0005-0000-0000-0000A7200000}"/>
    <cellStyle name="Style 308 2 3" xfId="8329" xr:uid="{00000000-0005-0000-0000-0000A8200000}"/>
    <cellStyle name="Style 308 2 3 2" xfId="8330" xr:uid="{00000000-0005-0000-0000-0000A9200000}"/>
    <cellStyle name="Style 308 2 3 2 2" xfId="8331" xr:uid="{00000000-0005-0000-0000-0000AA200000}"/>
    <cellStyle name="Style 308 2 3 3" xfId="8332" xr:uid="{00000000-0005-0000-0000-0000AB200000}"/>
    <cellStyle name="Style 308 2 4" xfId="8333" xr:uid="{00000000-0005-0000-0000-0000AC200000}"/>
    <cellStyle name="Style 308 2 4 2" xfId="8334" xr:uid="{00000000-0005-0000-0000-0000AD200000}"/>
    <cellStyle name="Style 308 2 4 2 2" xfId="8335" xr:uid="{00000000-0005-0000-0000-0000AE200000}"/>
    <cellStyle name="Style 308 2 4 3" xfId="8336" xr:uid="{00000000-0005-0000-0000-0000AF200000}"/>
    <cellStyle name="Style 308 2 5" xfId="8337" xr:uid="{00000000-0005-0000-0000-0000B0200000}"/>
    <cellStyle name="Style 308 2 5 2" xfId="8338" xr:uid="{00000000-0005-0000-0000-0000B1200000}"/>
    <cellStyle name="Style 308 2 5 2 2" xfId="8339" xr:uid="{00000000-0005-0000-0000-0000B2200000}"/>
    <cellStyle name="Style 308 2 5 3" xfId="8340" xr:uid="{00000000-0005-0000-0000-0000B3200000}"/>
    <cellStyle name="Style 308 2 6" xfId="8341" xr:uid="{00000000-0005-0000-0000-0000B4200000}"/>
    <cellStyle name="Style 308 2 6 2" xfId="8342" xr:uid="{00000000-0005-0000-0000-0000B5200000}"/>
    <cellStyle name="Style 308 2 6 2 2" xfId="8343" xr:uid="{00000000-0005-0000-0000-0000B6200000}"/>
    <cellStyle name="Style 308 2 6 3" xfId="8344" xr:uid="{00000000-0005-0000-0000-0000B7200000}"/>
    <cellStyle name="Style 308 2 7" xfId="8345" xr:uid="{00000000-0005-0000-0000-0000B8200000}"/>
    <cellStyle name="Style 308 2 7 2" xfId="8346" xr:uid="{00000000-0005-0000-0000-0000B9200000}"/>
    <cellStyle name="Style 308 2 7 2 2" xfId="8347" xr:uid="{00000000-0005-0000-0000-0000BA200000}"/>
    <cellStyle name="Style 308 2 7 3" xfId="8348" xr:uid="{00000000-0005-0000-0000-0000BB200000}"/>
    <cellStyle name="Style 308 2 8" xfId="8349" xr:uid="{00000000-0005-0000-0000-0000BC200000}"/>
    <cellStyle name="Style 308 2 8 2" xfId="8350" xr:uid="{00000000-0005-0000-0000-0000BD200000}"/>
    <cellStyle name="Style 308 2 8 2 2" xfId="8351" xr:uid="{00000000-0005-0000-0000-0000BE200000}"/>
    <cellStyle name="Style 308 2 8 3" xfId="8352" xr:uid="{00000000-0005-0000-0000-0000BF200000}"/>
    <cellStyle name="Style 308 2 9" xfId="8353" xr:uid="{00000000-0005-0000-0000-0000C0200000}"/>
    <cellStyle name="Style 308 3" xfId="8354" xr:uid="{00000000-0005-0000-0000-0000C1200000}"/>
    <cellStyle name="Style 308 3 2" xfId="8355" xr:uid="{00000000-0005-0000-0000-0000C2200000}"/>
    <cellStyle name="Style 308 3 2 2" xfId="8356" xr:uid="{00000000-0005-0000-0000-0000C3200000}"/>
    <cellStyle name="Style 308 3 2 2 2" xfId="8357" xr:uid="{00000000-0005-0000-0000-0000C4200000}"/>
    <cellStyle name="Style 308 3 2 3" xfId="8358" xr:uid="{00000000-0005-0000-0000-0000C5200000}"/>
    <cellStyle name="Style 308 3 3" xfId="8359" xr:uid="{00000000-0005-0000-0000-0000C6200000}"/>
    <cellStyle name="Style 308 3 3 2" xfId="8360" xr:uid="{00000000-0005-0000-0000-0000C7200000}"/>
    <cellStyle name="Style 308 3 3 2 2" xfId="8361" xr:uid="{00000000-0005-0000-0000-0000C8200000}"/>
    <cellStyle name="Style 308 3 3 3" xfId="8362" xr:uid="{00000000-0005-0000-0000-0000C9200000}"/>
    <cellStyle name="Style 308 3 4" xfId="8363" xr:uid="{00000000-0005-0000-0000-0000CA200000}"/>
    <cellStyle name="Style 308 3 4 2" xfId="8364" xr:uid="{00000000-0005-0000-0000-0000CB200000}"/>
    <cellStyle name="Style 308 3 4 2 2" xfId="8365" xr:uid="{00000000-0005-0000-0000-0000CC200000}"/>
    <cellStyle name="Style 308 3 4 3" xfId="8366" xr:uid="{00000000-0005-0000-0000-0000CD200000}"/>
    <cellStyle name="Style 308 3 5" xfId="8367" xr:uid="{00000000-0005-0000-0000-0000CE200000}"/>
    <cellStyle name="Style 308 3 5 2" xfId="8368" xr:uid="{00000000-0005-0000-0000-0000CF200000}"/>
    <cellStyle name="Style 308 3 5 2 2" xfId="8369" xr:uid="{00000000-0005-0000-0000-0000D0200000}"/>
    <cellStyle name="Style 308 3 5 3" xfId="8370" xr:uid="{00000000-0005-0000-0000-0000D1200000}"/>
    <cellStyle name="Style 308 3 6" xfId="8371" xr:uid="{00000000-0005-0000-0000-0000D2200000}"/>
    <cellStyle name="Style 308 3 6 2" xfId="8372" xr:uid="{00000000-0005-0000-0000-0000D3200000}"/>
    <cellStyle name="Style 308 3 6 2 2" xfId="8373" xr:uid="{00000000-0005-0000-0000-0000D4200000}"/>
    <cellStyle name="Style 308 3 6 3" xfId="8374" xr:uid="{00000000-0005-0000-0000-0000D5200000}"/>
    <cellStyle name="Style 308 3 7" xfId="8375" xr:uid="{00000000-0005-0000-0000-0000D6200000}"/>
    <cellStyle name="Style 308 3 7 2" xfId="8376" xr:uid="{00000000-0005-0000-0000-0000D7200000}"/>
    <cellStyle name="Style 308 3 7 2 2" xfId="8377" xr:uid="{00000000-0005-0000-0000-0000D8200000}"/>
    <cellStyle name="Style 308 3 7 3" xfId="8378" xr:uid="{00000000-0005-0000-0000-0000D9200000}"/>
    <cellStyle name="Style 308 3 8" xfId="8379" xr:uid="{00000000-0005-0000-0000-0000DA200000}"/>
    <cellStyle name="Style 308 3 8 2" xfId="8380" xr:uid="{00000000-0005-0000-0000-0000DB200000}"/>
    <cellStyle name="Style 308 3 9" xfId="8381" xr:uid="{00000000-0005-0000-0000-0000DC200000}"/>
    <cellStyle name="Style 308 4" xfId="8382" xr:uid="{00000000-0005-0000-0000-0000DD200000}"/>
    <cellStyle name="Style 308 4 2" xfId="8383" xr:uid="{00000000-0005-0000-0000-0000DE200000}"/>
    <cellStyle name="Style 308 4 2 2" xfId="8384" xr:uid="{00000000-0005-0000-0000-0000DF200000}"/>
    <cellStyle name="Style 308 4 2 2 2" xfId="8385" xr:uid="{00000000-0005-0000-0000-0000E0200000}"/>
    <cellStyle name="Style 308 4 2 3" xfId="8386" xr:uid="{00000000-0005-0000-0000-0000E1200000}"/>
    <cellStyle name="Style 308 4 3" xfId="8387" xr:uid="{00000000-0005-0000-0000-0000E2200000}"/>
    <cellStyle name="Style 308 4 3 2" xfId="8388" xr:uid="{00000000-0005-0000-0000-0000E3200000}"/>
    <cellStyle name="Style 308 4 3 2 2" xfId="8389" xr:uid="{00000000-0005-0000-0000-0000E4200000}"/>
    <cellStyle name="Style 308 4 3 3" xfId="8390" xr:uid="{00000000-0005-0000-0000-0000E5200000}"/>
    <cellStyle name="Style 308 4 4" xfId="8391" xr:uid="{00000000-0005-0000-0000-0000E6200000}"/>
    <cellStyle name="Style 308 4 4 2" xfId="8392" xr:uid="{00000000-0005-0000-0000-0000E7200000}"/>
    <cellStyle name="Style 308 4 4 2 2" xfId="8393" xr:uid="{00000000-0005-0000-0000-0000E8200000}"/>
    <cellStyle name="Style 308 4 4 3" xfId="8394" xr:uid="{00000000-0005-0000-0000-0000E9200000}"/>
    <cellStyle name="Style 308 4 5" xfId="8395" xr:uid="{00000000-0005-0000-0000-0000EA200000}"/>
    <cellStyle name="Style 308 4 5 2" xfId="8396" xr:uid="{00000000-0005-0000-0000-0000EB200000}"/>
    <cellStyle name="Style 308 4 5 2 2" xfId="8397" xr:uid="{00000000-0005-0000-0000-0000EC200000}"/>
    <cellStyle name="Style 308 4 5 3" xfId="8398" xr:uid="{00000000-0005-0000-0000-0000ED200000}"/>
    <cellStyle name="Style 308 4 6" xfId="8399" xr:uid="{00000000-0005-0000-0000-0000EE200000}"/>
    <cellStyle name="Style 308 4 6 2" xfId="8400" xr:uid="{00000000-0005-0000-0000-0000EF200000}"/>
    <cellStyle name="Style 308 4 6 2 2" xfId="8401" xr:uid="{00000000-0005-0000-0000-0000F0200000}"/>
    <cellStyle name="Style 308 4 6 3" xfId="8402" xr:uid="{00000000-0005-0000-0000-0000F1200000}"/>
    <cellStyle name="Style 308 4 7" xfId="8403" xr:uid="{00000000-0005-0000-0000-0000F2200000}"/>
    <cellStyle name="Style 308 4 7 2" xfId="8404" xr:uid="{00000000-0005-0000-0000-0000F3200000}"/>
    <cellStyle name="Style 308 4 7 2 2" xfId="8405" xr:uid="{00000000-0005-0000-0000-0000F4200000}"/>
    <cellStyle name="Style 308 4 7 3" xfId="8406" xr:uid="{00000000-0005-0000-0000-0000F5200000}"/>
    <cellStyle name="Style 308 4 8" xfId="8407" xr:uid="{00000000-0005-0000-0000-0000F6200000}"/>
    <cellStyle name="Style 308 4 8 2" xfId="8408" xr:uid="{00000000-0005-0000-0000-0000F7200000}"/>
    <cellStyle name="Style 308 4 9" xfId="8409" xr:uid="{00000000-0005-0000-0000-0000F8200000}"/>
    <cellStyle name="Style 308 5" xfId="8410" xr:uid="{00000000-0005-0000-0000-0000F9200000}"/>
    <cellStyle name="Style 308 5 2" xfId="8411" xr:uid="{00000000-0005-0000-0000-0000FA200000}"/>
    <cellStyle name="Style 308 5 2 2" xfId="8412" xr:uid="{00000000-0005-0000-0000-0000FB200000}"/>
    <cellStyle name="Style 308 5 3" xfId="8413" xr:uid="{00000000-0005-0000-0000-0000FC200000}"/>
    <cellStyle name="Style 308 6" xfId="8414" xr:uid="{00000000-0005-0000-0000-0000FD200000}"/>
    <cellStyle name="Style 308 6 2" xfId="8415" xr:uid="{00000000-0005-0000-0000-0000FE200000}"/>
    <cellStyle name="Style 308 6 2 2" xfId="8416" xr:uid="{00000000-0005-0000-0000-0000FF200000}"/>
    <cellStyle name="Style 308 6 3" xfId="8417" xr:uid="{00000000-0005-0000-0000-000000210000}"/>
    <cellStyle name="Style 308 7" xfId="8418" xr:uid="{00000000-0005-0000-0000-000001210000}"/>
    <cellStyle name="Style 308 7 2" xfId="8419" xr:uid="{00000000-0005-0000-0000-000002210000}"/>
    <cellStyle name="Style 308 7 2 2" xfId="8420" xr:uid="{00000000-0005-0000-0000-000003210000}"/>
    <cellStyle name="Style 308 7 3" xfId="8421" xr:uid="{00000000-0005-0000-0000-000004210000}"/>
    <cellStyle name="Style 308 8" xfId="8422" xr:uid="{00000000-0005-0000-0000-000005210000}"/>
    <cellStyle name="Style 308 8 2" xfId="8423" xr:uid="{00000000-0005-0000-0000-000006210000}"/>
    <cellStyle name="Style 308 8 2 2" xfId="8424" xr:uid="{00000000-0005-0000-0000-000007210000}"/>
    <cellStyle name="Style 308 8 3" xfId="8425" xr:uid="{00000000-0005-0000-0000-000008210000}"/>
    <cellStyle name="Style 308 9" xfId="8426" xr:uid="{00000000-0005-0000-0000-000009210000}"/>
    <cellStyle name="Style 308 9 2" xfId="8427" xr:uid="{00000000-0005-0000-0000-00000A210000}"/>
    <cellStyle name="Style 308 9 2 2" xfId="8428" xr:uid="{00000000-0005-0000-0000-00000B210000}"/>
    <cellStyle name="Style 308 9 3" xfId="8429" xr:uid="{00000000-0005-0000-0000-00000C210000}"/>
    <cellStyle name="Style 309" xfId="8430" xr:uid="{00000000-0005-0000-0000-00000D210000}"/>
    <cellStyle name="Style 309 10" xfId="8431" xr:uid="{00000000-0005-0000-0000-00000E210000}"/>
    <cellStyle name="Style 309 10 2" xfId="8432" xr:uid="{00000000-0005-0000-0000-00000F210000}"/>
    <cellStyle name="Style 309 10 2 2" xfId="8433" xr:uid="{00000000-0005-0000-0000-000010210000}"/>
    <cellStyle name="Style 309 10 3" xfId="8434" xr:uid="{00000000-0005-0000-0000-000011210000}"/>
    <cellStyle name="Style 309 11" xfId="8435" xr:uid="{00000000-0005-0000-0000-000012210000}"/>
    <cellStyle name="Style 309 11 2" xfId="8436" xr:uid="{00000000-0005-0000-0000-000013210000}"/>
    <cellStyle name="Style 309 11 2 2" xfId="8437" xr:uid="{00000000-0005-0000-0000-000014210000}"/>
    <cellStyle name="Style 309 11 3" xfId="8438" xr:uid="{00000000-0005-0000-0000-000015210000}"/>
    <cellStyle name="Style 309 12" xfId="8439" xr:uid="{00000000-0005-0000-0000-000016210000}"/>
    <cellStyle name="Style 309 12 2" xfId="8440" xr:uid="{00000000-0005-0000-0000-000017210000}"/>
    <cellStyle name="Style 309 12 2 2" xfId="8441" xr:uid="{00000000-0005-0000-0000-000018210000}"/>
    <cellStyle name="Style 309 12 3" xfId="8442" xr:uid="{00000000-0005-0000-0000-000019210000}"/>
    <cellStyle name="Style 309 13" xfId="8443" xr:uid="{00000000-0005-0000-0000-00001A210000}"/>
    <cellStyle name="Style 309 13 2" xfId="8444" xr:uid="{00000000-0005-0000-0000-00001B210000}"/>
    <cellStyle name="Style 309 2" xfId="8445" xr:uid="{00000000-0005-0000-0000-00001C210000}"/>
    <cellStyle name="Style 309 2 2" xfId="8446" xr:uid="{00000000-0005-0000-0000-00001D210000}"/>
    <cellStyle name="Style 309 2 2 2" xfId="8447" xr:uid="{00000000-0005-0000-0000-00001E210000}"/>
    <cellStyle name="Style 309 2 2 2 2" xfId="8448" xr:uid="{00000000-0005-0000-0000-00001F210000}"/>
    <cellStyle name="Style 309 2 2 3" xfId="8449" xr:uid="{00000000-0005-0000-0000-000020210000}"/>
    <cellStyle name="Style 309 2 3" xfId="8450" xr:uid="{00000000-0005-0000-0000-000021210000}"/>
    <cellStyle name="Style 309 2 3 2" xfId="8451" xr:uid="{00000000-0005-0000-0000-000022210000}"/>
    <cellStyle name="Style 309 2 3 2 2" xfId="8452" xr:uid="{00000000-0005-0000-0000-000023210000}"/>
    <cellStyle name="Style 309 2 3 3" xfId="8453" xr:uid="{00000000-0005-0000-0000-000024210000}"/>
    <cellStyle name="Style 309 2 4" xfId="8454" xr:uid="{00000000-0005-0000-0000-000025210000}"/>
    <cellStyle name="Style 309 2 4 2" xfId="8455" xr:uid="{00000000-0005-0000-0000-000026210000}"/>
    <cellStyle name="Style 309 2 4 2 2" xfId="8456" xr:uid="{00000000-0005-0000-0000-000027210000}"/>
    <cellStyle name="Style 309 2 4 3" xfId="8457" xr:uid="{00000000-0005-0000-0000-000028210000}"/>
    <cellStyle name="Style 309 2 5" xfId="8458" xr:uid="{00000000-0005-0000-0000-000029210000}"/>
    <cellStyle name="Style 309 2 5 2" xfId="8459" xr:uid="{00000000-0005-0000-0000-00002A210000}"/>
    <cellStyle name="Style 309 2 5 2 2" xfId="8460" xr:uid="{00000000-0005-0000-0000-00002B210000}"/>
    <cellStyle name="Style 309 2 5 3" xfId="8461" xr:uid="{00000000-0005-0000-0000-00002C210000}"/>
    <cellStyle name="Style 309 2 6" xfId="8462" xr:uid="{00000000-0005-0000-0000-00002D210000}"/>
    <cellStyle name="Style 309 2 6 2" xfId="8463" xr:uid="{00000000-0005-0000-0000-00002E210000}"/>
    <cellStyle name="Style 309 2 6 2 2" xfId="8464" xr:uid="{00000000-0005-0000-0000-00002F210000}"/>
    <cellStyle name="Style 309 2 6 3" xfId="8465" xr:uid="{00000000-0005-0000-0000-000030210000}"/>
    <cellStyle name="Style 309 2 7" xfId="8466" xr:uid="{00000000-0005-0000-0000-000031210000}"/>
    <cellStyle name="Style 309 2 7 2" xfId="8467" xr:uid="{00000000-0005-0000-0000-000032210000}"/>
    <cellStyle name="Style 309 2 7 2 2" xfId="8468" xr:uid="{00000000-0005-0000-0000-000033210000}"/>
    <cellStyle name="Style 309 2 7 3" xfId="8469" xr:uid="{00000000-0005-0000-0000-000034210000}"/>
    <cellStyle name="Style 309 2 8" xfId="8470" xr:uid="{00000000-0005-0000-0000-000035210000}"/>
    <cellStyle name="Style 309 2 8 2" xfId="8471" xr:uid="{00000000-0005-0000-0000-000036210000}"/>
    <cellStyle name="Style 309 2 8 2 2" xfId="8472" xr:uid="{00000000-0005-0000-0000-000037210000}"/>
    <cellStyle name="Style 309 2 8 3" xfId="8473" xr:uid="{00000000-0005-0000-0000-000038210000}"/>
    <cellStyle name="Style 309 2 9" xfId="8474" xr:uid="{00000000-0005-0000-0000-000039210000}"/>
    <cellStyle name="Style 309 3" xfId="8475" xr:uid="{00000000-0005-0000-0000-00003A210000}"/>
    <cellStyle name="Style 309 3 2" xfId="8476" xr:uid="{00000000-0005-0000-0000-00003B210000}"/>
    <cellStyle name="Style 309 3 2 2" xfId="8477" xr:uid="{00000000-0005-0000-0000-00003C210000}"/>
    <cellStyle name="Style 309 3 2 2 2" xfId="8478" xr:uid="{00000000-0005-0000-0000-00003D210000}"/>
    <cellStyle name="Style 309 3 2 3" xfId="8479" xr:uid="{00000000-0005-0000-0000-00003E210000}"/>
    <cellStyle name="Style 309 3 3" xfId="8480" xr:uid="{00000000-0005-0000-0000-00003F210000}"/>
    <cellStyle name="Style 309 3 3 2" xfId="8481" xr:uid="{00000000-0005-0000-0000-000040210000}"/>
    <cellStyle name="Style 309 3 3 2 2" xfId="8482" xr:uid="{00000000-0005-0000-0000-000041210000}"/>
    <cellStyle name="Style 309 3 3 3" xfId="8483" xr:uid="{00000000-0005-0000-0000-000042210000}"/>
    <cellStyle name="Style 309 3 4" xfId="8484" xr:uid="{00000000-0005-0000-0000-000043210000}"/>
    <cellStyle name="Style 309 3 4 2" xfId="8485" xr:uid="{00000000-0005-0000-0000-000044210000}"/>
    <cellStyle name="Style 309 3 4 2 2" xfId="8486" xr:uid="{00000000-0005-0000-0000-000045210000}"/>
    <cellStyle name="Style 309 3 4 3" xfId="8487" xr:uid="{00000000-0005-0000-0000-000046210000}"/>
    <cellStyle name="Style 309 3 5" xfId="8488" xr:uid="{00000000-0005-0000-0000-000047210000}"/>
    <cellStyle name="Style 309 3 5 2" xfId="8489" xr:uid="{00000000-0005-0000-0000-000048210000}"/>
    <cellStyle name="Style 309 3 5 2 2" xfId="8490" xr:uid="{00000000-0005-0000-0000-000049210000}"/>
    <cellStyle name="Style 309 3 5 3" xfId="8491" xr:uid="{00000000-0005-0000-0000-00004A210000}"/>
    <cellStyle name="Style 309 3 6" xfId="8492" xr:uid="{00000000-0005-0000-0000-00004B210000}"/>
    <cellStyle name="Style 309 3 6 2" xfId="8493" xr:uid="{00000000-0005-0000-0000-00004C210000}"/>
    <cellStyle name="Style 309 3 6 2 2" xfId="8494" xr:uid="{00000000-0005-0000-0000-00004D210000}"/>
    <cellStyle name="Style 309 3 6 3" xfId="8495" xr:uid="{00000000-0005-0000-0000-00004E210000}"/>
    <cellStyle name="Style 309 3 7" xfId="8496" xr:uid="{00000000-0005-0000-0000-00004F210000}"/>
    <cellStyle name="Style 309 3 7 2" xfId="8497" xr:uid="{00000000-0005-0000-0000-000050210000}"/>
    <cellStyle name="Style 309 3 7 2 2" xfId="8498" xr:uid="{00000000-0005-0000-0000-000051210000}"/>
    <cellStyle name="Style 309 3 7 3" xfId="8499" xr:uid="{00000000-0005-0000-0000-000052210000}"/>
    <cellStyle name="Style 309 3 8" xfId="8500" xr:uid="{00000000-0005-0000-0000-000053210000}"/>
    <cellStyle name="Style 309 3 8 2" xfId="8501" xr:uid="{00000000-0005-0000-0000-000054210000}"/>
    <cellStyle name="Style 309 3 9" xfId="8502" xr:uid="{00000000-0005-0000-0000-000055210000}"/>
    <cellStyle name="Style 309 4" xfId="8503" xr:uid="{00000000-0005-0000-0000-000056210000}"/>
    <cellStyle name="Style 309 4 2" xfId="8504" xr:uid="{00000000-0005-0000-0000-000057210000}"/>
    <cellStyle name="Style 309 4 2 2" xfId="8505" xr:uid="{00000000-0005-0000-0000-000058210000}"/>
    <cellStyle name="Style 309 4 2 2 2" xfId="8506" xr:uid="{00000000-0005-0000-0000-000059210000}"/>
    <cellStyle name="Style 309 4 2 3" xfId="8507" xr:uid="{00000000-0005-0000-0000-00005A210000}"/>
    <cellStyle name="Style 309 4 3" xfId="8508" xr:uid="{00000000-0005-0000-0000-00005B210000}"/>
    <cellStyle name="Style 309 4 3 2" xfId="8509" xr:uid="{00000000-0005-0000-0000-00005C210000}"/>
    <cellStyle name="Style 309 4 3 2 2" xfId="8510" xr:uid="{00000000-0005-0000-0000-00005D210000}"/>
    <cellStyle name="Style 309 4 3 3" xfId="8511" xr:uid="{00000000-0005-0000-0000-00005E210000}"/>
    <cellStyle name="Style 309 4 4" xfId="8512" xr:uid="{00000000-0005-0000-0000-00005F210000}"/>
    <cellStyle name="Style 309 4 4 2" xfId="8513" xr:uid="{00000000-0005-0000-0000-000060210000}"/>
    <cellStyle name="Style 309 4 4 2 2" xfId="8514" xr:uid="{00000000-0005-0000-0000-000061210000}"/>
    <cellStyle name="Style 309 4 4 3" xfId="8515" xr:uid="{00000000-0005-0000-0000-000062210000}"/>
    <cellStyle name="Style 309 4 5" xfId="8516" xr:uid="{00000000-0005-0000-0000-000063210000}"/>
    <cellStyle name="Style 309 4 5 2" xfId="8517" xr:uid="{00000000-0005-0000-0000-000064210000}"/>
    <cellStyle name="Style 309 4 5 2 2" xfId="8518" xr:uid="{00000000-0005-0000-0000-000065210000}"/>
    <cellStyle name="Style 309 4 5 3" xfId="8519" xr:uid="{00000000-0005-0000-0000-000066210000}"/>
    <cellStyle name="Style 309 4 6" xfId="8520" xr:uid="{00000000-0005-0000-0000-000067210000}"/>
    <cellStyle name="Style 309 4 6 2" xfId="8521" xr:uid="{00000000-0005-0000-0000-000068210000}"/>
    <cellStyle name="Style 309 4 6 2 2" xfId="8522" xr:uid="{00000000-0005-0000-0000-000069210000}"/>
    <cellStyle name="Style 309 4 6 3" xfId="8523" xr:uid="{00000000-0005-0000-0000-00006A210000}"/>
    <cellStyle name="Style 309 4 7" xfId="8524" xr:uid="{00000000-0005-0000-0000-00006B210000}"/>
    <cellStyle name="Style 309 4 7 2" xfId="8525" xr:uid="{00000000-0005-0000-0000-00006C210000}"/>
    <cellStyle name="Style 309 4 7 2 2" xfId="8526" xr:uid="{00000000-0005-0000-0000-00006D210000}"/>
    <cellStyle name="Style 309 4 7 3" xfId="8527" xr:uid="{00000000-0005-0000-0000-00006E210000}"/>
    <cellStyle name="Style 309 4 8" xfId="8528" xr:uid="{00000000-0005-0000-0000-00006F210000}"/>
    <cellStyle name="Style 309 4 8 2" xfId="8529" xr:uid="{00000000-0005-0000-0000-000070210000}"/>
    <cellStyle name="Style 309 4 9" xfId="8530" xr:uid="{00000000-0005-0000-0000-000071210000}"/>
    <cellStyle name="Style 309 5" xfId="8531" xr:uid="{00000000-0005-0000-0000-000072210000}"/>
    <cellStyle name="Style 309 5 2" xfId="8532" xr:uid="{00000000-0005-0000-0000-000073210000}"/>
    <cellStyle name="Style 309 5 2 2" xfId="8533" xr:uid="{00000000-0005-0000-0000-000074210000}"/>
    <cellStyle name="Style 309 5 3" xfId="8534" xr:uid="{00000000-0005-0000-0000-000075210000}"/>
    <cellStyle name="Style 309 6" xfId="8535" xr:uid="{00000000-0005-0000-0000-000076210000}"/>
    <cellStyle name="Style 309 6 2" xfId="8536" xr:uid="{00000000-0005-0000-0000-000077210000}"/>
    <cellStyle name="Style 309 6 2 2" xfId="8537" xr:uid="{00000000-0005-0000-0000-000078210000}"/>
    <cellStyle name="Style 309 6 3" xfId="8538" xr:uid="{00000000-0005-0000-0000-000079210000}"/>
    <cellStyle name="Style 309 7" xfId="8539" xr:uid="{00000000-0005-0000-0000-00007A210000}"/>
    <cellStyle name="Style 309 7 2" xfId="8540" xr:uid="{00000000-0005-0000-0000-00007B210000}"/>
    <cellStyle name="Style 309 7 2 2" xfId="8541" xr:uid="{00000000-0005-0000-0000-00007C210000}"/>
    <cellStyle name="Style 309 7 3" xfId="8542" xr:uid="{00000000-0005-0000-0000-00007D210000}"/>
    <cellStyle name="Style 309 8" xfId="8543" xr:uid="{00000000-0005-0000-0000-00007E210000}"/>
    <cellStyle name="Style 309 8 2" xfId="8544" xr:uid="{00000000-0005-0000-0000-00007F210000}"/>
    <cellStyle name="Style 309 8 2 2" xfId="8545" xr:uid="{00000000-0005-0000-0000-000080210000}"/>
    <cellStyle name="Style 309 8 3" xfId="8546" xr:uid="{00000000-0005-0000-0000-000081210000}"/>
    <cellStyle name="Style 309 9" xfId="8547" xr:uid="{00000000-0005-0000-0000-000082210000}"/>
    <cellStyle name="Style 309 9 2" xfId="8548" xr:uid="{00000000-0005-0000-0000-000083210000}"/>
    <cellStyle name="Style 309 9 2 2" xfId="8549" xr:uid="{00000000-0005-0000-0000-000084210000}"/>
    <cellStyle name="Style 309 9 3" xfId="8550" xr:uid="{00000000-0005-0000-0000-000085210000}"/>
    <cellStyle name="Style 31" xfId="8551" xr:uid="{00000000-0005-0000-0000-000086210000}"/>
    <cellStyle name="Style 310" xfId="8552" xr:uid="{00000000-0005-0000-0000-000087210000}"/>
    <cellStyle name="Style 310 10" xfId="8553" xr:uid="{00000000-0005-0000-0000-000088210000}"/>
    <cellStyle name="Style 310 10 2" xfId="8554" xr:uid="{00000000-0005-0000-0000-000089210000}"/>
    <cellStyle name="Style 310 10 2 2" xfId="8555" xr:uid="{00000000-0005-0000-0000-00008A210000}"/>
    <cellStyle name="Style 310 10 3" xfId="8556" xr:uid="{00000000-0005-0000-0000-00008B210000}"/>
    <cellStyle name="Style 310 11" xfId="8557" xr:uid="{00000000-0005-0000-0000-00008C210000}"/>
    <cellStyle name="Style 310 11 2" xfId="8558" xr:uid="{00000000-0005-0000-0000-00008D210000}"/>
    <cellStyle name="Style 310 11 2 2" xfId="8559" xr:uid="{00000000-0005-0000-0000-00008E210000}"/>
    <cellStyle name="Style 310 11 3" xfId="8560" xr:uid="{00000000-0005-0000-0000-00008F210000}"/>
    <cellStyle name="Style 310 12" xfId="8561" xr:uid="{00000000-0005-0000-0000-000090210000}"/>
    <cellStyle name="Style 310 12 2" xfId="8562" xr:uid="{00000000-0005-0000-0000-000091210000}"/>
    <cellStyle name="Style 310 12 2 2" xfId="8563" xr:uid="{00000000-0005-0000-0000-000092210000}"/>
    <cellStyle name="Style 310 12 3" xfId="8564" xr:uid="{00000000-0005-0000-0000-000093210000}"/>
    <cellStyle name="Style 310 13" xfId="8565" xr:uid="{00000000-0005-0000-0000-000094210000}"/>
    <cellStyle name="Style 310 13 2" xfId="8566" xr:uid="{00000000-0005-0000-0000-000095210000}"/>
    <cellStyle name="Style 310 2" xfId="8567" xr:uid="{00000000-0005-0000-0000-000096210000}"/>
    <cellStyle name="Style 310 2 2" xfId="8568" xr:uid="{00000000-0005-0000-0000-000097210000}"/>
    <cellStyle name="Style 310 2 2 2" xfId="8569" xr:uid="{00000000-0005-0000-0000-000098210000}"/>
    <cellStyle name="Style 310 2 2 2 2" xfId="8570" xr:uid="{00000000-0005-0000-0000-000099210000}"/>
    <cellStyle name="Style 310 2 2 3" xfId="8571" xr:uid="{00000000-0005-0000-0000-00009A210000}"/>
    <cellStyle name="Style 310 2 3" xfId="8572" xr:uid="{00000000-0005-0000-0000-00009B210000}"/>
    <cellStyle name="Style 310 2 3 2" xfId="8573" xr:uid="{00000000-0005-0000-0000-00009C210000}"/>
    <cellStyle name="Style 310 2 3 2 2" xfId="8574" xr:uid="{00000000-0005-0000-0000-00009D210000}"/>
    <cellStyle name="Style 310 2 3 3" xfId="8575" xr:uid="{00000000-0005-0000-0000-00009E210000}"/>
    <cellStyle name="Style 310 2 4" xfId="8576" xr:uid="{00000000-0005-0000-0000-00009F210000}"/>
    <cellStyle name="Style 310 2 4 2" xfId="8577" xr:uid="{00000000-0005-0000-0000-0000A0210000}"/>
    <cellStyle name="Style 310 2 4 2 2" xfId="8578" xr:uid="{00000000-0005-0000-0000-0000A1210000}"/>
    <cellStyle name="Style 310 2 4 3" xfId="8579" xr:uid="{00000000-0005-0000-0000-0000A2210000}"/>
    <cellStyle name="Style 310 2 5" xfId="8580" xr:uid="{00000000-0005-0000-0000-0000A3210000}"/>
    <cellStyle name="Style 310 2 5 2" xfId="8581" xr:uid="{00000000-0005-0000-0000-0000A4210000}"/>
    <cellStyle name="Style 310 2 5 2 2" xfId="8582" xr:uid="{00000000-0005-0000-0000-0000A5210000}"/>
    <cellStyle name="Style 310 2 5 3" xfId="8583" xr:uid="{00000000-0005-0000-0000-0000A6210000}"/>
    <cellStyle name="Style 310 2 6" xfId="8584" xr:uid="{00000000-0005-0000-0000-0000A7210000}"/>
    <cellStyle name="Style 310 2 6 2" xfId="8585" xr:uid="{00000000-0005-0000-0000-0000A8210000}"/>
    <cellStyle name="Style 310 2 6 2 2" xfId="8586" xr:uid="{00000000-0005-0000-0000-0000A9210000}"/>
    <cellStyle name="Style 310 2 6 3" xfId="8587" xr:uid="{00000000-0005-0000-0000-0000AA210000}"/>
    <cellStyle name="Style 310 2 7" xfId="8588" xr:uid="{00000000-0005-0000-0000-0000AB210000}"/>
    <cellStyle name="Style 310 2 7 2" xfId="8589" xr:uid="{00000000-0005-0000-0000-0000AC210000}"/>
    <cellStyle name="Style 310 2 7 2 2" xfId="8590" xr:uid="{00000000-0005-0000-0000-0000AD210000}"/>
    <cellStyle name="Style 310 2 7 3" xfId="8591" xr:uid="{00000000-0005-0000-0000-0000AE210000}"/>
    <cellStyle name="Style 310 2 8" xfId="8592" xr:uid="{00000000-0005-0000-0000-0000AF210000}"/>
    <cellStyle name="Style 310 2 8 2" xfId="8593" xr:uid="{00000000-0005-0000-0000-0000B0210000}"/>
    <cellStyle name="Style 310 2 8 2 2" xfId="8594" xr:uid="{00000000-0005-0000-0000-0000B1210000}"/>
    <cellStyle name="Style 310 2 8 3" xfId="8595" xr:uid="{00000000-0005-0000-0000-0000B2210000}"/>
    <cellStyle name="Style 310 2 9" xfId="8596" xr:uid="{00000000-0005-0000-0000-0000B3210000}"/>
    <cellStyle name="Style 310 3" xfId="8597" xr:uid="{00000000-0005-0000-0000-0000B4210000}"/>
    <cellStyle name="Style 310 3 2" xfId="8598" xr:uid="{00000000-0005-0000-0000-0000B5210000}"/>
    <cellStyle name="Style 310 3 2 2" xfId="8599" xr:uid="{00000000-0005-0000-0000-0000B6210000}"/>
    <cellStyle name="Style 310 3 2 2 2" xfId="8600" xr:uid="{00000000-0005-0000-0000-0000B7210000}"/>
    <cellStyle name="Style 310 3 2 3" xfId="8601" xr:uid="{00000000-0005-0000-0000-0000B8210000}"/>
    <cellStyle name="Style 310 3 3" xfId="8602" xr:uid="{00000000-0005-0000-0000-0000B9210000}"/>
    <cellStyle name="Style 310 3 3 2" xfId="8603" xr:uid="{00000000-0005-0000-0000-0000BA210000}"/>
    <cellStyle name="Style 310 3 3 2 2" xfId="8604" xr:uid="{00000000-0005-0000-0000-0000BB210000}"/>
    <cellStyle name="Style 310 3 3 3" xfId="8605" xr:uid="{00000000-0005-0000-0000-0000BC210000}"/>
    <cellStyle name="Style 310 3 4" xfId="8606" xr:uid="{00000000-0005-0000-0000-0000BD210000}"/>
    <cellStyle name="Style 310 3 4 2" xfId="8607" xr:uid="{00000000-0005-0000-0000-0000BE210000}"/>
    <cellStyle name="Style 310 3 4 2 2" xfId="8608" xr:uid="{00000000-0005-0000-0000-0000BF210000}"/>
    <cellStyle name="Style 310 3 4 3" xfId="8609" xr:uid="{00000000-0005-0000-0000-0000C0210000}"/>
    <cellStyle name="Style 310 3 5" xfId="8610" xr:uid="{00000000-0005-0000-0000-0000C1210000}"/>
    <cellStyle name="Style 310 3 5 2" xfId="8611" xr:uid="{00000000-0005-0000-0000-0000C2210000}"/>
    <cellStyle name="Style 310 3 5 2 2" xfId="8612" xr:uid="{00000000-0005-0000-0000-0000C3210000}"/>
    <cellStyle name="Style 310 3 5 3" xfId="8613" xr:uid="{00000000-0005-0000-0000-0000C4210000}"/>
    <cellStyle name="Style 310 3 6" xfId="8614" xr:uid="{00000000-0005-0000-0000-0000C5210000}"/>
    <cellStyle name="Style 310 3 6 2" xfId="8615" xr:uid="{00000000-0005-0000-0000-0000C6210000}"/>
    <cellStyle name="Style 310 3 6 2 2" xfId="8616" xr:uid="{00000000-0005-0000-0000-0000C7210000}"/>
    <cellStyle name="Style 310 3 6 3" xfId="8617" xr:uid="{00000000-0005-0000-0000-0000C8210000}"/>
    <cellStyle name="Style 310 3 7" xfId="8618" xr:uid="{00000000-0005-0000-0000-0000C9210000}"/>
    <cellStyle name="Style 310 3 7 2" xfId="8619" xr:uid="{00000000-0005-0000-0000-0000CA210000}"/>
    <cellStyle name="Style 310 3 7 2 2" xfId="8620" xr:uid="{00000000-0005-0000-0000-0000CB210000}"/>
    <cellStyle name="Style 310 3 7 3" xfId="8621" xr:uid="{00000000-0005-0000-0000-0000CC210000}"/>
    <cellStyle name="Style 310 3 8" xfId="8622" xr:uid="{00000000-0005-0000-0000-0000CD210000}"/>
    <cellStyle name="Style 310 3 8 2" xfId="8623" xr:uid="{00000000-0005-0000-0000-0000CE210000}"/>
    <cellStyle name="Style 310 3 9" xfId="8624" xr:uid="{00000000-0005-0000-0000-0000CF210000}"/>
    <cellStyle name="Style 310 4" xfId="8625" xr:uid="{00000000-0005-0000-0000-0000D0210000}"/>
    <cellStyle name="Style 310 4 2" xfId="8626" xr:uid="{00000000-0005-0000-0000-0000D1210000}"/>
    <cellStyle name="Style 310 4 2 2" xfId="8627" xr:uid="{00000000-0005-0000-0000-0000D2210000}"/>
    <cellStyle name="Style 310 4 2 2 2" xfId="8628" xr:uid="{00000000-0005-0000-0000-0000D3210000}"/>
    <cellStyle name="Style 310 4 2 3" xfId="8629" xr:uid="{00000000-0005-0000-0000-0000D4210000}"/>
    <cellStyle name="Style 310 4 3" xfId="8630" xr:uid="{00000000-0005-0000-0000-0000D5210000}"/>
    <cellStyle name="Style 310 4 3 2" xfId="8631" xr:uid="{00000000-0005-0000-0000-0000D6210000}"/>
    <cellStyle name="Style 310 4 3 2 2" xfId="8632" xr:uid="{00000000-0005-0000-0000-0000D7210000}"/>
    <cellStyle name="Style 310 4 3 3" xfId="8633" xr:uid="{00000000-0005-0000-0000-0000D8210000}"/>
    <cellStyle name="Style 310 4 4" xfId="8634" xr:uid="{00000000-0005-0000-0000-0000D9210000}"/>
    <cellStyle name="Style 310 4 4 2" xfId="8635" xr:uid="{00000000-0005-0000-0000-0000DA210000}"/>
    <cellStyle name="Style 310 4 4 2 2" xfId="8636" xr:uid="{00000000-0005-0000-0000-0000DB210000}"/>
    <cellStyle name="Style 310 4 4 3" xfId="8637" xr:uid="{00000000-0005-0000-0000-0000DC210000}"/>
    <cellStyle name="Style 310 4 5" xfId="8638" xr:uid="{00000000-0005-0000-0000-0000DD210000}"/>
    <cellStyle name="Style 310 4 5 2" xfId="8639" xr:uid="{00000000-0005-0000-0000-0000DE210000}"/>
    <cellStyle name="Style 310 4 5 2 2" xfId="8640" xr:uid="{00000000-0005-0000-0000-0000DF210000}"/>
    <cellStyle name="Style 310 4 5 3" xfId="8641" xr:uid="{00000000-0005-0000-0000-0000E0210000}"/>
    <cellStyle name="Style 310 4 6" xfId="8642" xr:uid="{00000000-0005-0000-0000-0000E1210000}"/>
    <cellStyle name="Style 310 4 6 2" xfId="8643" xr:uid="{00000000-0005-0000-0000-0000E2210000}"/>
    <cellStyle name="Style 310 4 6 2 2" xfId="8644" xr:uid="{00000000-0005-0000-0000-0000E3210000}"/>
    <cellStyle name="Style 310 4 6 3" xfId="8645" xr:uid="{00000000-0005-0000-0000-0000E4210000}"/>
    <cellStyle name="Style 310 4 7" xfId="8646" xr:uid="{00000000-0005-0000-0000-0000E5210000}"/>
    <cellStyle name="Style 310 4 7 2" xfId="8647" xr:uid="{00000000-0005-0000-0000-0000E6210000}"/>
    <cellStyle name="Style 310 4 7 2 2" xfId="8648" xr:uid="{00000000-0005-0000-0000-0000E7210000}"/>
    <cellStyle name="Style 310 4 7 3" xfId="8649" xr:uid="{00000000-0005-0000-0000-0000E8210000}"/>
    <cellStyle name="Style 310 4 8" xfId="8650" xr:uid="{00000000-0005-0000-0000-0000E9210000}"/>
    <cellStyle name="Style 310 4 8 2" xfId="8651" xr:uid="{00000000-0005-0000-0000-0000EA210000}"/>
    <cellStyle name="Style 310 4 9" xfId="8652" xr:uid="{00000000-0005-0000-0000-0000EB210000}"/>
    <cellStyle name="Style 310 5" xfId="8653" xr:uid="{00000000-0005-0000-0000-0000EC210000}"/>
    <cellStyle name="Style 310 5 2" xfId="8654" xr:uid="{00000000-0005-0000-0000-0000ED210000}"/>
    <cellStyle name="Style 310 5 2 2" xfId="8655" xr:uid="{00000000-0005-0000-0000-0000EE210000}"/>
    <cellStyle name="Style 310 5 3" xfId="8656" xr:uid="{00000000-0005-0000-0000-0000EF210000}"/>
    <cellStyle name="Style 310 6" xfId="8657" xr:uid="{00000000-0005-0000-0000-0000F0210000}"/>
    <cellStyle name="Style 310 6 2" xfId="8658" xr:uid="{00000000-0005-0000-0000-0000F1210000}"/>
    <cellStyle name="Style 310 6 2 2" xfId="8659" xr:uid="{00000000-0005-0000-0000-0000F2210000}"/>
    <cellStyle name="Style 310 6 3" xfId="8660" xr:uid="{00000000-0005-0000-0000-0000F3210000}"/>
    <cellStyle name="Style 310 7" xfId="8661" xr:uid="{00000000-0005-0000-0000-0000F4210000}"/>
    <cellStyle name="Style 310 7 2" xfId="8662" xr:uid="{00000000-0005-0000-0000-0000F5210000}"/>
    <cellStyle name="Style 310 7 2 2" xfId="8663" xr:uid="{00000000-0005-0000-0000-0000F6210000}"/>
    <cellStyle name="Style 310 7 3" xfId="8664" xr:uid="{00000000-0005-0000-0000-0000F7210000}"/>
    <cellStyle name="Style 310 8" xfId="8665" xr:uid="{00000000-0005-0000-0000-0000F8210000}"/>
    <cellStyle name="Style 310 8 2" xfId="8666" xr:uid="{00000000-0005-0000-0000-0000F9210000}"/>
    <cellStyle name="Style 310 8 2 2" xfId="8667" xr:uid="{00000000-0005-0000-0000-0000FA210000}"/>
    <cellStyle name="Style 310 8 3" xfId="8668" xr:uid="{00000000-0005-0000-0000-0000FB210000}"/>
    <cellStyle name="Style 310 9" xfId="8669" xr:uid="{00000000-0005-0000-0000-0000FC210000}"/>
    <cellStyle name="Style 310 9 2" xfId="8670" xr:uid="{00000000-0005-0000-0000-0000FD210000}"/>
    <cellStyle name="Style 310 9 2 2" xfId="8671" xr:uid="{00000000-0005-0000-0000-0000FE210000}"/>
    <cellStyle name="Style 310 9 3" xfId="8672" xr:uid="{00000000-0005-0000-0000-0000FF210000}"/>
    <cellStyle name="Style 311" xfId="8673" xr:uid="{00000000-0005-0000-0000-000000220000}"/>
    <cellStyle name="Style 311 10" xfId="8674" xr:uid="{00000000-0005-0000-0000-000001220000}"/>
    <cellStyle name="Style 311 10 2" xfId="8675" xr:uid="{00000000-0005-0000-0000-000002220000}"/>
    <cellStyle name="Style 311 10 2 2" xfId="8676" xr:uid="{00000000-0005-0000-0000-000003220000}"/>
    <cellStyle name="Style 311 10 3" xfId="8677" xr:uid="{00000000-0005-0000-0000-000004220000}"/>
    <cellStyle name="Style 311 11" xfId="8678" xr:uid="{00000000-0005-0000-0000-000005220000}"/>
    <cellStyle name="Style 311 11 2" xfId="8679" xr:uid="{00000000-0005-0000-0000-000006220000}"/>
    <cellStyle name="Style 311 11 2 2" xfId="8680" xr:uid="{00000000-0005-0000-0000-000007220000}"/>
    <cellStyle name="Style 311 11 3" xfId="8681" xr:uid="{00000000-0005-0000-0000-000008220000}"/>
    <cellStyle name="Style 311 12" xfId="8682" xr:uid="{00000000-0005-0000-0000-000009220000}"/>
    <cellStyle name="Style 311 12 2" xfId="8683" xr:uid="{00000000-0005-0000-0000-00000A220000}"/>
    <cellStyle name="Style 311 12 2 2" xfId="8684" xr:uid="{00000000-0005-0000-0000-00000B220000}"/>
    <cellStyle name="Style 311 12 3" xfId="8685" xr:uid="{00000000-0005-0000-0000-00000C220000}"/>
    <cellStyle name="Style 311 13" xfId="8686" xr:uid="{00000000-0005-0000-0000-00000D220000}"/>
    <cellStyle name="Style 311 13 2" xfId="8687" xr:uid="{00000000-0005-0000-0000-00000E220000}"/>
    <cellStyle name="Style 311 2" xfId="8688" xr:uid="{00000000-0005-0000-0000-00000F220000}"/>
    <cellStyle name="Style 311 2 2" xfId="8689" xr:uid="{00000000-0005-0000-0000-000010220000}"/>
    <cellStyle name="Style 311 2 2 2" xfId="8690" xr:uid="{00000000-0005-0000-0000-000011220000}"/>
    <cellStyle name="Style 311 2 2 2 2" xfId="8691" xr:uid="{00000000-0005-0000-0000-000012220000}"/>
    <cellStyle name="Style 311 2 2 3" xfId="8692" xr:uid="{00000000-0005-0000-0000-000013220000}"/>
    <cellStyle name="Style 311 2 3" xfId="8693" xr:uid="{00000000-0005-0000-0000-000014220000}"/>
    <cellStyle name="Style 311 2 3 2" xfId="8694" xr:uid="{00000000-0005-0000-0000-000015220000}"/>
    <cellStyle name="Style 311 2 3 2 2" xfId="8695" xr:uid="{00000000-0005-0000-0000-000016220000}"/>
    <cellStyle name="Style 311 2 3 3" xfId="8696" xr:uid="{00000000-0005-0000-0000-000017220000}"/>
    <cellStyle name="Style 311 2 4" xfId="8697" xr:uid="{00000000-0005-0000-0000-000018220000}"/>
    <cellStyle name="Style 311 2 4 2" xfId="8698" xr:uid="{00000000-0005-0000-0000-000019220000}"/>
    <cellStyle name="Style 311 2 4 2 2" xfId="8699" xr:uid="{00000000-0005-0000-0000-00001A220000}"/>
    <cellStyle name="Style 311 2 4 3" xfId="8700" xr:uid="{00000000-0005-0000-0000-00001B220000}"/>
    <cellStyle name="Style 311 2 5" xfId="8701" xr:uid="{00000000-0005-0000-0000-00001C220000}"/>
    <cellStyle name="Style 311 2 5 2" xfId="8702" xr:uid="{00000000-0005-0000-0000-00001D220000}"/>
    <cellStyle name="Style 311 2 5 2 2" xfId="8703" xr:uid="{00000000-0005-0000-0000-00001E220000}"/>
    <cellStyle name="Style 311 2 5 3" xfId="8704" xr:uid="{00000000-0005-0000-0000-00001F220000}"/>
    <cellStyle name="Style 311 2 6" xfId="8705" xr:uid="{00000000-0005-0000-0000-000020220000}"/>
    <cellStyle name="Style 311 2 6 2" xfId="8706" xr:uid="{00000000-0005-0000-0000-000021220000}"/>
    <cellStyle name="Style 311 2 6 2 2" xfId="8707" xr:uid="{00000000-0005-0000-0000-000022220000}"/>
    <cellStyle name="Style 311 2 6 3" xfId="8708" xr:uid="{00000000-0005-0000-0000-000023220000}"/>
    <cellStyle name="Style 311 2 7" xfId="8709" xr:uid="{00000000-0005-0000-0000-000024220000}"/>
    <cellStyle name="Style 311 2 7 2" xfId="8710" xr:uid="{00000000-0005-0000-0000-000025220000}"/>
    <cellStyle name="Style 311 2 7 2 2" xfId="8711" xr:uid="{00000000-0005-0000-0000-000026220000}"/>
    <cellStyle name="Style 311 2 7 3" xfId="8712" xr:uid="{00000000-0005-0000-0000-000027220000}"/>
    <cellStyle name="Style 311 2 8" xfId="8713" xr:uid="{00000000-0005-0000-0000-000028220000}"/>
    <cellStyle name="Style 311 2 8 2" xfId="8714" xr:uid="{00000000-0005-0000-0000-000029220000}"/>
    <cellStyle name="Style 311 2 8 2 2" xfId="8715" xr:uid="{00000000-0005-0000-0000-00002A220000}"/>
    <cellStyle name="Style 311 2 8 3" xfId="8716" xr:uid="{00000000-0005-0000-0000-00002B220000}"/>
    <cellStyle name="Style 311 2 9" xfId="8717" xr:uid="{00000000-0005-0000-0000-00002C220000}"/>
    <cellStyle name="Style 311 3" xfId="8718" xr:uid="{00000000-0005-0000-0000-00002D220000}"/>
    <cellStyle name="Style 311 3 2" xfId="8719" xr:uid="{00000000-0005-0000-0000-00002E220000}"/>
    <cellStyle name="Style 311 3 2 2" xfId="8720" xr:uid="{00000000-0005-0000-0000-00002F220000}"/>
    <cellStyle name="Style 311 3 2 2 2" xfId="8721" xr:uid="{00000000-0005-0000-0000-000030220000}"/>
    <cellStyle name="Style 311 3 2 3" xfId="8722" xr:uid="{00000000-0005-0000-0000-000031220000}"/>
    <cellStyle name="Style 311 3 3" xfId="8723" xr:uid="{00000000-0005-0000-0000-000032220000}"/>
    <cellStyle name="Style 311 3 3 2" xfId="8724" xr:uid="{00000000-0005-0000-0000-000033220000}"/>
    <cellStyle name="Style 311 3 3 2 2" xfId="8725" xr:uid="{00000000-0005-0000-0000-000034220000}"/>
    <cellStyle name="Style 311 3 3 3" xfId="8726" xr:uid="{00000000-0005-0000-0000-000035220000}"/>
    <cellStyle name="Style 311 3 4" xfId="8727" xr:uid="{00000000-0005-0000-0000-000036220000}"/>
    <cellStyle name="Style 311 3 4 2" xfId="8728" xr:uid="{00000000-0005-0000-0000-000037220000}"/>
    <cellStyle name="Style 311 3 4 2 2" xfId="8729" xr:uid="{00000000-0005-0000-0000-000038220000}"/>
    <cellStyle name="Style 311 3 4 3" xfId="8730" xr:uid="{00000000-0005-0000-0000-000039220000}"/>
    <cellStyle name="Style 311 3 5" xfId="8731" xr:uid="{00000000-0005-0000-0000-00003A220000}"/>
    <cellStyle name="Style 311 3 5 2" xfId="8732" xr:uid="{00000000-0005-0000-0000-00003B220000}"/>
    <cellStyle name="Style 311 3 5 2 2" xfId="8733" xr:uid="{00000000-0005-0000-0000-00003C220000}"/>
    <cellStyle name="Style 311 3 5 3" xfId="8734" xr:uid="{00000000-0005-0000-0000-00003D220000}"/>
    <cellStyle name="Style 311 3 6" xfId="8735" xr:uid="{00000000-0005-0000-0000-00003E220000}"/>
    <cellStyle name="Style 311 3 6 2" xfId="8736" xr:uid="{00000000-0005-0000-0000-00003F220000}"/>
    <cellStyle name="Style 311 3 6 2 2" xfId="8737" xr:uid="{00000000-0005-0000-0000-000040220000}"/>
    <cellStyle name="Style 311 3 6 3" xfId="8738" xr:uid="{00000000-0005-0000-0000-000041220000}"/>
    <cellStyle name="Style 311 3 7" xfId="8739" xr:uid="{00000000-0005-0000-0000-000042220000}"/>
    <cellStyle name="Style 311 3 7 2" xfId="8740" xr:uid="{00000000-0005-0000-0000-000043220000}"/>
    <cellStyle name="Style 311 3 7 2 2" xfId="8741" xr:uid="{00000000-0005-0000-0000-000044220000}"/>
    <cellStyle name="Style 311 3 7 3" xfId="8742" xr:uid="{00000000-0005-0000-0000-000045220000}"/>
    <cellStyle name="Style 311 3 8" xfId="8743" xr:uid="{00000000-0005-0000-0000-000046220000}"/>
    <cellStyle name="Style 311 3 8 2" xfId="8744" xr:uid="{00000000-0005-0000-0000-000047220000}"/>
    <cellStyle name="Style 311 3 9" xfId="8745" xr:uid="{00000000-0005-0000-0000-000048220000}"/>
    <cellStyle name="Style 311 4" xfId="8746" xr:uid="{00000000-0005-0000-0000-000049220000}"/>
    <cellStyle name="Style 311 4 2" xfId="8747" xr:uid="{00000000-0005-0000-0000-00004A220000}"/>
    <cellStyle name="Style 311 4 2 2" xfId="8748" xr:uid="{00000000-0005-0000-0000-00004B220000}"/>
    <cellStyle name="Style 311 4 2 2 2" xfId="8749" xr:uid="{00000000-0005-0000-0000-00004C220000}"/>
    <cellStyle name="Style 311 4 2 3" xfId="8750" xr:uid="{00000000-0005-0000-0000-00004D220000}"/>
    <cellStyle name="Style 311 4 3" xfId="8751" xr:uid="{00000000-0005-0000-0000-00004E220000}"/>
    <cellStyle name="Style 311 4 3 2" xfId="8752" xr:uid="{00000000-0005-0000-0000-00004F220000}"/>
    <cellStyle name="Style 311 4 3 2 2" xfId="8753" xr:uid="{00000000-0005-0000-0000-000050220000}"/>
    <cellStyle name="Style 311 4 3 3" xfId="8754" xr:uid="{00000000-0005-0000-0000-000051220000}"/>
    <cellStyle name="Style 311 4 4" xfId="8755" xr:uid="{00000000-0005-0000-0000-000052220000}"/>
    <cellStyle name="Style 311 4 4 2" xfId="8756" xr:uid="{00000000-0005-0000-0000-000053220000}"/>
    <cellStyle name="Style 311 4 4 2 2" xfId="8757" xr:uid="{00000000-0005-0000-0000-000054220000}"/>
    <cellStyle name="Style 311 4 4 3" xfId="8758" xr:uid="{00000000-0005-0000-0000-000055220000}"/>
    <cellStyle name="Style 311 4 5" xfId="8759" xr:uid="{00000000-0005-0000-0000-000056220000}"/>
    <cellStyle name="Style 311 4 5 2" xfId="8760" xr:uid="{00000000-0005-0000-0000-000057220000}"/>
    <cellStyle name="Style 311 4 5 2 2" xfId="8761" xr:uid="{00000000-0005-0000-0000-000058220000}"/>
    <cellStyle name="Style 311 4 5 3" xfId="8762" xr:uid="{00000000-0005-0000-0000-000059220000}"/>
    <cellStyle name="Style 311 4 6" xfId="8763" xr:uid="{00000000-0005-0000-0000-00005A220000}"/>
    <cellStyle name="Style 311 4 6 2" xfId="8764" xr:uid="{00000000-0005-0000-0000-00005B220000}"/>
    <cellStyle name="Style 311 4 6 2 2" xfId="8765" xr:uid="{00000000-0005-0000-0000-00005C220000}"/>
    <cellStyle name="Style 311 4 6 3" xfId="8766" xr:uid="{00000000-0005-0000-0000-00005D220000}"/>
    <cellStyle name="Style 311 4 7" xfId="8767" xr:uid="{00000000-0005-0000-0000-00005E220000}"/>
    <cellStyle name="Style 311 4 7 2" xfId="8768" xr:uid="{00000000-0005-0000-0000-00005F220000}"/>
    <cellStyle name="Style 311 4 7 2 2" xfId="8769" xr:uid="{00000000-0005-0000-0000-000060220000}"/>
    <cellStyle name="Style 311 4 7 3" xfId="8770" xr:uid="{00000000-0005-0000-0000-000061220000}"/>
    <cellStyle name="Style 311 4 8" xfId="8771" xr:uid="{00000000-0005-0000-0000-000062220000}"/>
    <cellStyle name="Style 311 4 8 2" xfId="8772" xr:uid="{00000000-0005-0000-0000-000063220000}"/>
    <cellStyle name="Style 311 4 9" xfId="8773" xr:uid="{00000000-0005-0000-0000-000064220000}"/>
    <cellStyle name="Style 311 5" xfId="8774" xr:uid="{00000000-0005-0000-0000-000065220000}"/>
    <cellStyle name="Style 311 5 2" xfId="8775" xr:uid="{00000000-0005-0000-0000-000066220000}"/>
    <cellStyle name="Style 311 5 2 2" xfId="8776" xr:uid="{00000000-0005-0000-0000-000067220000}"/>
    <cellStyle name="Style 311 5 3" xfId="8777" xr:uid="{00000000-0005-0000-0000-000068220000}"/>
    <cellStyle name="Style 311 6" xfId="8778" xr:uid="{00000000-0005-0000-0000-000069220000}"/>
    <cellStyle name="Style 311 6 2" xfId="8779" xr:uid="{00000000-0005-0000-0000-00006A220000}"/>
    <cellStyle name="Style 311 6 2 2" xfId="8780" xr:uid="{00000000-0005-0000-0000-00006B220000}"/>
    <cellStyle name="Style 311 6 3" xfId="8781" xr:uid="{00000000-0005-0000-0000-00006C220000}"/>
    <cellStyle name="Style 311 7" xfId="8782" xr:uid="{00000000-0005-0000-0000-00006D220000}"/>
    <cellStyle name="Style 311 7 2" xfId="8783" xr:uid="{00000000-0005-0000-0000-00006E220000}"/>
    <cellStyle name="Style 311 7 2 2" xfId="8784" xr:uid="{00000000-0005-0000-0000-00006F220000}"/>
    <cellStyle name="Style 311 7 3" xfId="8785" xr:uid="{00000000-0005-0000-0000-000070220000}"/>
    <cellStyle name="Style 311 8" xfId="8786" xr:uid="{00000000-0005-0000-0000-000071220000}"/>
    <cellStyle name="Style 311 8 2" xfId="8787" xr:uid="{00000000-0005-0000-0000-000072220000}"/>
    <cellStyle name="Style 311 8 2 2" xfId="8788" xr:uid="{00000000-0005-0000-0000-000073220000}"/>
    <cellStyle name="Style 311 8 3" xfId="8789" xr:uid="{00000000-0005-0000-0000-000074220000}"/>
    <cellStyle name="Style 311 9" xfId="8790" xr:uid="{00000000-0005-0000-0000-000075220000}"/>
    <cellStyle name="Style 311 9 2" xfId="8791" xr:uid="{00000000-0005-0000-0000-000076220000}"/>
    <cellStyle name="Style 311 9 2 2" xfId="8792" xr:uid="{00000000-0005-0000-0000-000077220000}"/>
    <cellStyle name="Style 311 9 3" xfId="8793" xr:uid="{00000000-0005-0000-0000-000078220000}"/>
    <cellStyle name="Style 312" xfId="8794" xr:uid="{00000000-0005-0000-0000-000079220000}"/>
    <cellStyle name="Style 312 10" xfId="8795" xr:uid="{00000000-0005-0000-0000-00007A220000}"/>
    <cellStyle name="Style 312 10 2" xfId="8796" xr:uid="{00000000-0005-0000-0000-00007B220000}"/>
    <cellStyle name="Style 312 11" xfId="8797" xr:uid="{00000000-0005-0000-0000-00007C220000}"/>
    <cellStyle name="Style 312 11 2" xfId="8798" xr:uid="{00000000-0005-0000-0000-00007D220000}"/>
    <cellStyle name="Style 312 12" xfId="8799" xr:uid="{00000000-0005-0000-0000-00007E220000}"/>
    <cellStyle name="Style 312 2" xfId="8800" xr:uid="{00000000-0005-0000-0000-00007F220000}"/>
    <cellStyle name="Style 312 2 2" xfId="8801" xr:uid="{00000000-0005-0000-0000-000080220000}"/>
    <cellStyle name="Style 312 2 2 2" xfId="8802" xr:uid="{00000000-0005-0000-0000-000081220000}"/>
    <cellStyle name="Style 312 2 3" xfId="8803" xr:uid="{00000000-0005-0000-0000-000082220000}"/>
    <cellStyle name="Style 312 2 3 2" xfId="8804" xr:uid="{00000000-0005-0000-0000-000083220000}"/>
    <cellStyle name="Style 312 2 4" xfId="8805" xr:uid="{00000000-0005-0000-0000-000084220000}"/>
    <cellStyle name="Style 312 2 4 2" xfId="8806" xr:uid="{00000000-0005-0000-0000-000085220000}"/>
    <cellStyle name="Style 312 2 5" xfId="8807" xr:uid="{00000000-0005-0000-0000-000086220000}"/>
    <cellStyle name="Style 312 2 5 2" xfId="8808" xr:uid="{00000000-0005-0000-0000-000087220000}"/>
    <cellStyle name="Style 312 2 6" xfId="8809" xr:uid="{00000000-0005-0000-0000-000088220000}"/>
    <cellStyle name="Style 312 2 6 2" xfId="8810" xr:uid="{00000000-0005-0000-0000-000089220000}"/>
    <cellStyle name="Style 312 2 7" xfId="8811" xr:uid="{00000000-0005-0000-0000-00008A220000}"/>
    <cellStyle name="Style 312 2 7 2" xfId="8812" xr:uid="{00000000-0005-0000-0000-00008B220000}"/>
    <cellStyle name="Style 312 2 8" xfId="8813" xr:uid="{00000000-0005-0000-0000-00008C220000}"/>
    <cellStyle name="Style 312 3" xfId="8814" xr:uid="{00000000-0005-0000-0000-00008D220000}"/>
    <cellStyle name="Style 312 3 2" xfId="8815" xr:uid="{00000000-0005-0000-0000-00008E220000}"/>
    <cellStyle name="Style 312 3 2 2" xfId="8816" xr:uid="{00000000-0005-0000-0000-00008F220000}"/>
    <cellStyle name="Style 312 3 3" xfId="8817" xr:uid="{00000000-0005-0000-0000-000090220000}"/>
    <cellStyle name="Style 312 3 3 2" xfId="8818" xr:uid="{00000000-0005-0000-0000-000091220000}"/>
    <cellStyle name="Style 312 3 4" xfId="8819" xr:uid="{00000000-0005-0000-0000-000092220000}"/>
    <cellStyle name="Style 312 3 4 2" xfId="8820" xr:uid="{00000000-0005-0000-0000-000093220000}"/>
    <cellStyle name="Style 312 3 5" xfId="8821" xr:uid="{00000000-0005-0000-0000-000094220000}"/>
    <cellStyle name="Style 312 3 5 2" xfId="8822" xr:uid="{00000000-0005-0000-0000-000095220000}"/>
    <cellStyle name="Style 312 3 6" xfId="8823" xr:uid="{00000000-0005-0000-0000-000096220000}"/>
    <cellStyle name="Style 312 3 6 2" xfId="8824" xr:uid="{00000000-0005-0000-0000-000097220000}"/>
    <cellStyle name="Style 312 3 7" xfId="8825" xr:uid="{00000000-0005-0000-0000-000098220000}"/>
    <cellStyle name="Style 312 3 7 2" xfId="8826" xr:uid="{00000000-0005-0000-0000-000099220000}"/>
    <cellStyle name="Style 312 3 8" xfId="8827" xr:uid="{00000000-0005-0000-0000-00009A220000}"/>
    <cellStyle name="Style 312 4" xfId="8828" xr:uid="{00000000-0005-0000-0000-00009B220000}"/>
    <cellStyle name="Style 312 4 2" xfId="8829" xr:uid="{00000000-0005-0000-0000-00009C220000}"/>
    <cellStyle name="Style 312 4 2 2" xfId="8830" xr:uid="{00000000-0005-0000-0000-00009D220000}"/>
    <cellStyle name="Style 312 4 3" xfId="8831" xr:uid="{00000000-0005-0000-0000-00009E220000}"/>
    <cellStyle name="Style 312 4 3 2" xfId="8832" xr:uid="{00000000-0005-0000-0000-00009F220000}"/>
    <cellStyle name="Style 312 4 4" xfId="8833" xr:uid="{00000000-0005-0000-0000-0000A0220000}"/>
    <cellStyle name="Style 312 4 4 2" xfId="8834" xr:uid="{00000000-0005-0000-0000-0000A1220000}"/>
    <cellStyle name="Style 312 4 5" xfId="8835" xr:uid="{00000000-0005-0000-0000-0000A2220000}"/>
    <cellStyle name="Style 312 4 5 2" xfId="8836" xr:uid="{00000000-0005-0000-0000-0000A3220000}"/>
    <cellStyle name="Style 312 4 6" xfId="8837" xr:uid="{00000000-0005-0000-0000-0000A4220000}"/>
    <cellStyle name="Style 312 4 6 2" xfId="8838" xr:uid="{00000000-0005-0000-0000-0000A5220000}"/>
    <cellStyle name="Style 312 4 7" xfId="8839" xr:uid="{00000000-0005-0000-0000-0000A6220000}"/>
    <cellStyle name="Style 312 4 7 2" xfId="8840" xr:uid="{00000000-0005-0000-0000-0000A7220000}"/>
    <cellStyle name="Style 312 4 8" xfId="8841" xr:uid="{00000000-0005-0000-0000-0000A8220000}"/>
    <cellStyle name="Style 312 5" xfId="8842" xr:uid="{00000000-0005-0000-0000-0000A9220000}"/>
    <cellStyle name="Style 312 5 2" xfId="8843" xr:uid="{00000000-0005-0000-0000-0000AA220000}"/>
    <cellStyle name="Style 312 5 2 2" xfId="8844" xr:uid="{00000000-0005-0000-0000-0000AB220000}"/>
    <cellStyle name="Style 312 5 3" xfId="8845" xr:uid="{00000000-0005-0000-0000-0000AC220000}"/>
    <cellStyle name="Style 312 5 3 2" xfId="8846" xr:uid="{00000000-0005-0000-0000-0000AD220000}"/>
    <cellStyle name="Style 312 5 4" xfId="8847" xr:uid="{00000000-0005-0000-0000-0000AE220000}"/>
    <cellStyle name="Style 312 5 4 2" xfId="8848" xr:uid="{00000000-0005-0000-0000-0000AF220000}"/>
    <cellStyle name="Style 312 5 5" xfId="8849" xr:uid="{00000000-0005-0000-0000-0000B0220000}"/>
    <cellStyle name="Style 312 5 5 2" xfId="8850" xr:uid="{00000000-0005-0000-0000-0000B1220000}"/>
    <cellStyle name="Style 312 5 6" xfId="8851" xr:uid="{00000000-0005-0000-0000-0000B2220000}"/>
    <cellStyle name="Style 312 5 6 2" xfId="8852" xr:uid="{00000000-0005-0000-0000-0000B3220000}"/>
    <cellStyle name="Style 312 5 7" xfId="8853" xr:uid="{00000000-0005-0000-0000-0000B4220000}"/>
    <cellStyle name="Style 312 5 7 2" xfId="8854" xr:uid="{00000000-0005-0000-0000-0000B5220000}"/>
    <cellStyle name="Style 312 5 8" xfId="8855" xr:uid="{00000000-0005-0000-0000-0000B6220000}"/>
    <cellStyle name="Style 312 6" xfId="8856" xr:uid="{00000000-0005-0000-0000-0000B7220000}"/>
    <cellStyle name="Style 312 6 2" xfId="8857" xr:uid="{00000000-0005-0000-0000-0000B8220000}"/>
    <cellStyle name="Style 312 7" xfId="8858" xr:uid="{00000000-0005-0000-0000-0000B9220000}"/>
    <cellStyle name="Style 312 7 2" xfId="8859" xr:uid="{00000000-0005-0000-0000-0000BA220000}"/>
    <cellStyle name="Style 312 8" xfId="8860" xr:uid="{00000000-0005-0000-0000-0000BB220000}"/>
    <cellStyle name="Style 312 8 2" xfId="8861" xr:uid="{00000000-0005-0000-0000-0000BC220000}"/>
    <cellStyle name="Style 312 9" xfId="8862" xr:uid="{00000000-0005-0000-0000-0000BD220000}"/>
    <cellStyle name="Style 312 9 2" xfId="8863" xr:uid="{00000000-0005-0000-0000-0000BE220000}"/>
    <cellStyle name="Style 313" xfId="8864" xr:uid="{00000000-0005-0000-0000-0000BF220000}"/>
    <cellStyle name="Style 313 2" xfId="8865" xr:uid="{00000000-0005-0000-0000-0000C0220000}"/>
    <cellStyle name="Style 314" xfId="8866" xr:uid="{00000000-0005-0000-0000-0000C1220000}"/>
    <cellStyle name="Style 314 2" xfId="8867" xr:uid="{00000000-0005-0000-0000-0000C2220000}"/>
    <cellStyle name="Style 315" xfId="8868" xr:uid="{00000000-0005-0000-0000-0000C3220000}"/>
    <cellStyle name="Style 315 10" xfId="8869" xr:uid="{00000000-0005-0000-0000-0000C4220000}"/>
    <cellStyle name="Style 315 10 2" xfId="8870" xr:uid="{00000000-0005-0000-0000-0000C5220000}"/>
    <cellStyle name="Style 315 11" xfId="8871" xr:uid="{00000000-0005-0000-0000-0000C6220000}"/>
    <cellStyle name="Style 315 11 2" xfId="8872" xr:uid="{00000000-0005-0000-0000-0000C7220000}"/>
    <cellStyle name="Style 315 12" xfId="8873" xr:uid="{00000000-0005-0000-0000-0000C8220000}"/>
    <cellStyle name="Style 315 2" xfId="8874" xr:uid="{00000000-0005-0000-0000-0000C9220000}"/>
    <cellStyle name="Style 315 2 2" xfId="8875" xr:uid="{00000000-0005-0000-0000-0000CA220000}"/>
    <cellStyle name="Style 315 2 2 2" xfId="8876" xr:uid="{00000000-0005-0000-0000-0000CB220000}"/>
    <cellStyle name="Style 315 2 3" xfId="8877" xr:uid="{00000000-0005-0000-0000-0000CC220000}"/>
    <cellStyle name="Style 315 2 3 2" xfId="8878" xr:uid="{00000000-0005-0000-0000-0000CD220000}"/>
    <cellStyle name="Style 315 2 4" xfId="8879" xr:uid="{00000000-0005-0000-0000-0000CE220000}"/>
    <cellStyle name="Style 315 2 4 2" xfId="8880" xr:uid="{00000000-0005-0000-0000-0000CF220000}"/>
    <cellStyle name="Style 315 2 5" xfId="8881" xr:uid="{00000000-0005-0000-0000-0000D0220000}"/>
    <cellStyle name="Style 315 2 5 2" xfId="8882" xr:uid="{00000000-0005-0000-0000-0000D1220000}"/>
    <cellStyle name="Style 315 2 6" xfId="8883" xr:uid="{00000000-0005-0000-0000-0000D2220000}"/>
    <cellStyle name="Style 315 2 6 2" xfId="8884" xr:uid="{00000000-0005-0000-0000-0000D3220000}"/>
    <cellStyle name="Style 315 2 7" xfId="8885" xr:uid="{00000000-0005-0000-0000-0000D4220000}"/>
    <cellStyle name="Style 315 2 7 2" xfId="8886" xr:uid="{00000000-0005-0000-0000-0000D5220000}"/>
    <cellStyle name="Style 315 2 8" xfId="8887" xr:uid="{00000000-0005-0000-0000-0000D6220000}"/>
    <cellStyle name="Style 315 3" xfId="8888" xr:uid="{00000000-0005-0000-0000-0000D7220000}"/>
    <cellStyle name="Style 315 3 2" xfId="8889" xr:uid="{00000000-0005-0000-0000-0000D8220000}"/>
    <cellStyle name="Style 315 3 2 2" xfId="8890" xr:uid="{00000000-0005-0000-0000-0000D9220000}"/>
    <cellStyle name="Style 315 3 3" xfId="8891" xr:uid="{00000000-0005-0000-0000-0000DA220000}"/>
    <cellStyle name="Style 315 3 3 2" xfId="8892" xr:uid="{00000000-0005-0000-0000-0000DB220000}"/>
    <cellStyle name="Style 315 3 4" xfId="8893" xr:uid="{00000000-0005-0000-0000-0000DC220000}"/>
    <cellStyle name="Style 315 3 4 2" xfId="8894" xr:uid="{00000000-0005-0000-0000-0000DD220000}"/>
    <cellStyle name="Style 315 3 5" xfId="8895" xr:uid="{00000000-0005-0000-0000-0000DE220000}"/>
    <cellStyle name="Style 315 3 5 2" xfId="8896" xr:uid="{00000000-0005-0000-0000-0000DF220000}"/>
    <cellStyle name="Style 315 3 6" xfId="8897" xr:uid="{00000000-0005-0000-0000-0000E0220000}"/>
    <cellStyle name="Style 315 3 6 2" xfId="8898" xr:uid="{00000000-0005-0000-0000-0000E1220000}"/>
    <cellStyle name="Style 315 3 7" xfId="8899" xr:uid="{00000000-0005-0000-0000-0000E2220000}"/>
    <cellStyle name="Style 315 3 7 2" xfId="8900" xr:uid="{00000000-0005-0000-0000-0000E3220000}"/>
    <cellStyle name="Style 315 3 8" xfId="8901" xr:uid="{00000000-0005-0000-0000-0000E4220000}"/>
    <cellStyle name="Style 315 4" xfId="8902" xr:uid="{00000000-0005-0000-0000-0000E5220000}"/>
    <cellStyle name="Style 315 4 2" xfId="8903" xr:uid="{00000000-0005-0000-0000-0000E6220000}"/>
    <cellStyle name="Style 315 4 2 2" xfId="8904" xr:uid="{00000000-0005-0000-0000-0000E7220000}"/>
    <cellStyle name="Style 315 4 3" xfId="8905" xr:uid="{00000000-0005-0000-0000-0000E8220000}"/>
    <cellStyle name="Style 315 4 3 2" xfId="8906" xr:uid="{00000000-0005-0000-0000-0000E9220000}"/>
    <cellStyle name="Style 315 4 4" xfId="8907" xr:uid="{00000000-0005-0000-0000-0000EA220000}"/>
    <cellStyle name="Style 315 4 4 2" xfId="8908" xr:uid="{00000000-0005-0000-0000-0000EB220000}"/>
    <cellStyle name="Style 315 4 5" xfId="8909" xr:uid="{00000000-0005-0000-0000-0000EC220000}"/>
    <cellStyle name="Style 315 4 5 2" xfId="8910" xr:uid="{00000000-0005-0000-0000-0000ED220000}"/>
    <cellStyle name="Style 315 4 6" xfId="8911" xr:uid="{00000000-0005-0000-0000-0000EE220000}"/>
    <cellStyle name="Style 315 4 6 2" xfId="8912" xr:uid="{00000000-0005-0000-0000-0000EF220000}"/>
    <cellStyle name="Style 315 4 7" xfId="8913" xr:uid="{00000000-0005-0000-0000-0000F0220000}"/>
    <cellStyle name="Style 315 4 7 2" xfId="8914" xr:uid="{00000000-0005-0000-0000-0000F1220000}"/>
    <cellStyle name="Style 315 4 8" xfId="8915" xr:uid="{00000000-0005-0000-0000-0000F2220000}"/>
    <cellStyle name="Style 315 5" xfId="8916" xr:uid="{00000000-0005-0000-0000-0000F3220000}"/>
    <cellStyle name="Style 315 5 2" xfId="8917" xr:uid="{00000000-0005-0000-0000-0000F4220000}"/>
    <cellStyle name="Style 315 5 2 2" xfId="8918" xr:uid="{00000000-0005-0000-0000-0000F5220000}"/>
    <cellStyle name="Style 315 5 3" xfId="8919" xr:uid="{00000000-0005-0000-0000-0000F6220000}"/>
    <cellStyle name="Style 315 5 3 2" xfId="8920" xr:uid="{00000000-0005-0000-0000-0000F7220000}"/>
    <cellStyle name="Style 315 5 4" xfId="8921" xr:uid="{00000000-0005-0000-0000-0000F8220000}"/>
    <cellStyle name="Style 315 5 4 2" xfId="8922" xr:uid="{00000000-0005-0000-0000-0000F9220000}"/>
    <cellStyle name="Style 315 5 5" xfId="8923" xr:uid="{00000000-0005-0000-0000-0000FA220000}"/>
    <cellStyle name="Style 315 5 5 2" xfId="8924" xr:uid="{00000000-0005-0000-0000-0000FB220000}"/>
    <cellStyle name="Style 315 5 6" xfId="8925" xr:uid="{00000000-0005-0000-0000-0000FC220000}"/>
    <cellStyle name="Style 315 5 6 2" xfId="8926" xr:uid="{00000000-0005-0000-0000-0000FD220000}"/>
    <cellStyle name="Style 315 5 7" xfId="8927" xr:uid="{00000000-0005-0000-0000-0000FE220000}"/>
    <cellStyle name="Style 315 5 7 2" xfId="8928" xr:uid="{00000000-0005-0000-0000-0000FF220000}"/>
    <cellStyle name="Style 315 5 8" xfId="8929" xr:uid="{00000000-0005-0000-0000-000000230000}"/>
    <cellStyle name="Style 315 6" xfId="8930" xr:uid="{00000000-0005-0000-0000-000001230000}"/>
    <cellStyle name="Style 315 6 2" xfId="8931" xr:uid="{00000000-0005-0000-0000-000002230000}"/>
    <cellStyle name="Style 315 7" xfId="8932" xr:uid="{00000000-0005-0000-0000-000003230000}"/>
    <cellStyle name="Style 315 7 2" xfId="8933" xr:uid="{00000000-0005-0000-0000-000004230000}"/>
    <cellStyle name="Style 315 8" xfId="8934" xr:uid="{00000000-0005-0000-0000-000005230000}"/>
    <cellStyle name="Style 315 8 2" xfId="8935" xr:uid="{00000000-0005-0000-0000-000006230000}"/>
    <cellStyle name="Style 315 9" xfId="8936" xr:uid="{00000000-0005-0000-0000-000007230000}"/>
    <cellStyle name="Style 315 9 2" xfId="8937" xr:uid="{00000000-0005-0000-0000-000008230000}"/>
    <cellStyle name="Style 316" xfId="8938" xr:uid="{00000000-0005-0000-0000-000009230000}"/>
    <cellStyle name="Style 316 2" xfId="8939" xr:uid="{00000000-0005-0000-0000-00000A230000}"/>
    <cellStyle name="Style 317" xfId="8940" xr:uid="{00000000-0005-0000-0000-00000B230000}"/>
    <cellStyle name="Style 317 2" xfId="8941" xr:uid="{00000000-0005-0000-0000-00000C230000}"/>
    <cellStyle name="Style 318" xfId="8942" xr:uid="{00000000-0005-0000-0000-00000D230000}"/>
    <cellStyle name="Style 319" xfId="8943" xr:uid="{00000000-0005-0000-0000-00000E230000}"/>
    <cellStyle name="Style 32" xfId="8944" xr:uid="{00000000-0005-0000-0000-00000F230000}"/>
    <cellStyle name="Style 320" xfId="8945" xr:uid="{00000000-0005-0000-0000-000010230000}"/>
    <cellStyle name="Style 320 10" xfId="8946" xr:uid="{00000000-0005-0000-0000-000011230000}"/>
    <cellStyle name="Style 320 10 2" xfId="8947" xr:uid="{00000000-0005-0000-0000-000012230000}"/>
    <cellStyle name="Style 320 10 2 2" xfId="8948" xr:uid="{00000000-0005-0000-0000-000013230000}"/>
    <cellStyle name="Style 320 10 3" xfId="8949" xr:uid="{00000000-0005-0000-0000-000014230000}"/>
    <cellStyle name="Style 320 11" xfId="8950" xr:uid="{00000000-0005-0000-0000-000015230000}"/>
    <cellStyle name="Style 320 11 2" xfId="8951" xr:uid="{00000000-0005-0000-0000-000016230000}"/>
    <cellStyle name="Style 320 11 2 2" xfId="8952" xr:uid="{00000000-0005-0000-0000-000017230000}"/>
    <cellStyle name="Style 320 11 3" xfId="8953" xr:uid="{00000000-0005-0000-0000-000018230000}"/>
    <cellStyle name="Style 320 12" xfId="8954" xr:uid="{00000000-0005-0000-0000-000019230000}"/>
    <cellStyle name="Style 320 12 2" xfId="8955" xr:uid="{00000000-0005-0000-0000-00001A230000}"/>
    <cellStyle name="Style 320 12 2 2" xfId="8956" xr:uid="{00000000-0005-0000-0000-00001B230000}"/>
    <cellStyle name="Style 320 12 3" xfId="8957" xr:uid="{00000000-0005-0000-0000-00001C230000}"/>
    <cellStyle name="Style 320 13" xfId="8958" xr:uid="{00000000-0005-0000-0000-00001D230000}"/>
    <cellStyle name="Style 320 13 2" xfId="8959" xr:uid="{00000000-0005-0000-0000-00001E230000}"/>
    <cellStyle name="Style 320 2" xfId="8960" xr:uid="{00000000-0005-0000-0000-00001F230000}"/>
    <cellStyle name="Style 320 2 2" xfId="8961" xr:uid="{00000000-0005-0000-0000-000020230000}"/>
    <cellStyle name="Style 320 2 2 2" xfId="8962" xr:uid="{00000000-0005-0000-0000-000021230000}"/>
    <cellStyle name="Style 320 2 2 2 2" xfId="8963" xr:uid="{00000000-0005-0000-0000-000022230000}"/>
    <cellStyle name="Style 320 2 2 3" xfId="8964" xr:uid="{00000000-0005-0000-0000-000023230000}"/>
    <cellStyle name="Style 320 2 3" xfId="8965" xr:uid="{00000000-0005-0000-0000-000024230000}"/>
    <cellStyle name="Style 320 2 3 2" xfId="8966" xr:uid="{00000000-0005-0000-0000-000025230000}"/>
    <cellStyle name="Style 320 2 3 2 2" xfId="8967" xr:uid="{00000000-0005-0000-0000-000026230000}"/>
    <cellStyle name="Style 320 2 3 3" xfId="8968" xr:uid="{00000000-0005-0000-0000-000027230000}"/>
    <cellStyle name="Style 320 2 4" xfId="8969" xr:uid="{00000000-0005-0000-0000-000028230000}"/>
    <cellStyle name="Style 320 2 4 2" xfId="8970" xr:uid="{00000000-0005-0000-0000-000029230000}"/>
    <cellStyle name="Style 320 2 4 2 2" xfId="8971" xr:uid="{00000000-0005-0000-0000-00002A230000}"/>
    <cellStyle name="Style 320 2 4 3" xfId="8972" xr:uid="{00000000-0005-0000-0000-00002B230000}"/>
    <cellStyle name="Style 320 2 5" xfId="8973" xr:uid="{00000000-0005-0000-0000-00002C230000}"/>
    <cellStyle name="Style 320 2 5 2" xfId="8974" xr:uid="{00000000-0005-0000-0000-00002D230000}"/>
    <cellStyle name="Style 320 2 5 2 2" xfId="8975" xr:uid="{00000000-0005-0000-0000-00002E230000}"/>
    <cellStyle name="Style 320 2 5 3" xfId="8976" xr:uid="{00000000-0005-0000-0000-00002F230000}"/>
    <cellStyle name="Style 320 2 6" xfId="8977" xr:uid="{00000000-0005-0000-0000-000030230000}"/>
    <cellStyle name="Style 320 2 6 2" xfId="8978" xr:uid="{00000000-0005-0000-0000-000031230000}"/>
    <cellStyle name="Style 320 2 6 2 2" xfId="8979" xr:uid="{00000000-0005-0000-0000-000032230000}"/>
    <cellStyle name="Style 320 2 6 3" xfId="8980" xr:uid="{00000000-0005-0000-0000-000033230000}"/>
    <cellStyle name="Style 320 2 7" xfId="8981" xr:uid="{00000000-0005-0000-0000-000034230000}"/>
    <cellStyle name="Style 320 2 7 2" xfId="8982" xr:uid="{00000000-0005-0000-0000-000035230000}"/>
    <cellStyle name="Style 320 2 7 2 2" xfId="8983" xr:uid="{00000000-0005-0000-0000-000036230000}"/>
    <cellStyle name="Style 320 2 7 3" xfId="8984" xr:uid="{00000000-0005-0000-0000-000037230000}"/>
    <cellStyle name="Style 320 2 8" xfId="8985" xr:uid="{00000000-0005-0000-0000-000038230000}"/>
    <cellStyle name="Style 320 2 8 2" xfId="8986" xr:uid="{00000000-0005-0000-0000-000039230000}"/>
    <cellStyle name="Style 320 2 8 2 2" xfId="8987" xr:uid="{00000000-0005-0000-0000-00003A230000}"/>
    <cellStyle name="Style 320 2 8 3" xfId="8988" xr:uid="{00000000-0005-0000-0000-00003B230000}"/>
    <cellStyle name="Style 320 2 9" xfId="8989" xr:uid="{00000000-0005-0000-0000-00003C230000}"/>
    <cellStyle name="Style 320 3" xfId="8990" xr:uid="{00000000-0005-0000-0000-00003D230000}"/>
    <cellStyle name="Style 320 3 2" xfId="8991" xr:uid="{00000000-0005-0000-0000-00003E230000}"/>
    <cellStyle name="Style 320 3 2 2" xfId="8992" xr:uid="{00000000-0005-0000-0000-00003F230000}"/>
    <cellStyle name="Style 320 3 2 2 2" xfId="8993" xr:uid="{00000000-0005-0000-0000-000040230000}"/>
    <cellStyle name="Style 320 3 2 3" xfId="8994" xr:uid="{00000000-0005-0000-0000-000041230000}"/>
    <cellStyle name="Style 320 3 3" xfId="8995" xr:uid="{00000000-0005-0000-0000-000042230000}"/>
    <cellStyle name="Style 320 3 3 2" xfId="8996" xr:uid="{00000000-0005-0000-0000-000043230000}"/>
    <cellStyle name="Style 320 3 3 2 2" xfId="8997" xr:uid="{00000000-0005-0000-0000-000044230000}"/>
    <cellStyle name="Style 320 3 3 3" xfId="8998" xr:uid="{00000000-0005-0000-0000-000045230000}"/>
    <cellStyle name="Style 320 3 4" xfId="8999" xr:uid="{00000000-0005-0000-0000-000046230000}"/>
    <cellStyle name="Style 320 3 4 2" xfId="9000" xr:uid="{00000000-0005-0000-0000-000047230000}"/>
    <cellStyle name="Style 320 3 4 2 2" xfId="9001" xr:uid="{00000000-0005-0000-0000-000048230000}"/>
    <cellStyle name="Style 320 3 4 3" xfId="9002" xr:uid="{00000000-0005-0000-0000-000049230000}"/>
    <cellStyle name="Style 320 3 5" xfId="9003" xr:uid="{00000000-0005-0000-0000-00004A230000}"/>
    <cellStyle name="Style 320 3 5 2" xfId="9004" xr:uid="{00000000-0005-0000-0000-00004B230000}"/>
    <cellStyle name="Style 320 3 5 2 2" xfId="9005" xr:uid="{00000000-0005-0000-0000-00004C230000}"/>
    <cellStyle name="Style 320 3 5 3" xfId="9006" xr:uid="{00000000-0005-0000-0000-00004D230000}"/>
    <cellStyle name="Style 320 3 6" xfId="9007" xr:uid="{00000000-0005-0000-0000-00004E230000}"/>
    <cellStyle name="Style 320 3 6 2" xfId="9008" xr:uid="{00000000-0005-0000-0000-00004F230000}"/>
    <cellStyle name="Style 320 3 6 2 2" xfId="9009" xr:uid="{00000000-0005-0000-0000-000050230000}"/>
    <cellStyle name="Style 320 3 6 3" xfId="9010" xr:uid="{00000000-0005-0000-0000-000051230000}"/>
    <cellStyle name="Style 320 3 7" xfId="9011" xr:uid="{00000000-0005-0000-0000-000052230000}"/>
    <cellStyle name="Style 320 3 7 2" xfId="9012" xr:uid="{00000000-0005-0000-0000-000053230000}"/>
    <cellStyle name="Style 320 3 7 2 2" xfId="9013" xr:uid="{00000000-0005-0000-0000-000054230000}"/>
    <cellStyle name="Style 320 3 7 3" xfId="9014" xr:uid="{00000000-0005-0000-0000-000055230000}"/>
    <cellStyle name="Style 320 3 8" xfId="9015" xr:uid="{00000000-0005-0000-0000-000056230000}"/>
    <cellStyle name="Style 320 3 8 2" xfId="9016" xr:uid="{00000000-0005-0000-0000-000057230000}"/>
    <cellStyle name="Style 320 3 9" xfId="9017" xr:uid="{00000000-0005-0000-0000-000058230000}"/>
    <cellStyle name="Style 320 4" xfId="9018" xr:uid="{00000000-0005-0000-0000-000059230000}"/>
    <cellStyle name="Style 320 4 2" xfId="9019" xr:uid="{00000000-0005-0000-0000-00005A230000}"/>
    <cellStyle name="Style 320 4 2 2" xfId="9020" xr:uid="{00000000-0005-0000-0000-00005B230000}"/>
    <cellStyle name="Style 320 4 2 2 2" xfId="9021" xr:uid="{00000000-0005-0000-0000-00005C230000}"/>
    <cellStyle name="Style 320 4 2 3" xfId="9022" xr:uid="{00000000-0005-0000-0000-00005D230000}"/>
    <cellStyle name="Style 320 4 3" xfId="9023" xr:uid="{00000000-0005-0000-0000-00005E230000}"/>
    <cellStyle name="Style 320 4 3 2" xfId="9024" xr:uid="{00000000-0005-0000-0000-00005F230000}"/>
    <cellStyle name="Style 320 4 3 2 2" xfId="9025" xr:uid="{00000000-0005-0000-0000-000060230000}"/>
    <cellStyle name="Style 320 4 3 3" xfId="9026" xr:uid="{00000000-0005-0000-0000-000061230000}"/>
    <cellStyle name="Style 320 4 4" xfId="9027" xr:uid="{00000000-0005-0000-0000-000062230000}"/>
    <cellStyle name="Style 320 4 4 2" xfId="9028" xr:uid="{00000000-0005-0000-0000-000063230000}"/>
    <cellStyle name="Style 320 4 4 2 2" xfId="9029" xr:uid="{00000000-0005-0000-0000-000064230000}"/>
    <cellStyle name="Style 320 4 4 3" xfId="9030" xr:uid="{00000000-0005-0000-0000-000065230000}"/>
    <cellStyle name="Style 320 4 5" xfId="9031" xr:uid="{00000000-0005-0000-0000-000066230000}"/>
    <cellStyle name="Style 320 4 5 2" xfId="9032" xr:uid="{00000000-0005-0000-0000-000067230000}"/>
    <cellStyle name="Style 320 4 5 2 2" xfId="9033" xr:uid="{00000000-0005-0000-0000-000068230000}"/>
    <cellStyle name="Style 320 4 5 3" xfId="9034" xr:uid="{00000000-0005-0000-0000-000069230000}"/>
    <cellStyle name="Style 320 4 6" xfId="9035" xr:uid="{00000000-0005-0000-0000-00006A230000}"/>
    <cellStyle name="Style 320 4 6 2" xfId="9036" xr:uid="{00000000-0005-0000-0000-00006B230000}"/>
    <cellStyle name="Style 320 4 6 2 2" xfId="9037" xr:uid="{00000000-0005-0000-0000-00006C230000}"/>
    <cellStyle name="Style 320 4 6 3" xfId="9038" xr:uid="{00000000-0005-0000-0000-00006D230000}"/>
    <cellStyle name="Style 320 4 7" xfId="9039" xr:uid="{00000000-0005-0000-0000-00006E230000}"/>
    <cellStyle name="Style 320 4 7 2" xfId="9040" xr:uid="{00000000-0005-0000-0000-00006F230000}"/>
    <cellStyle name="Style 320 4 7 2 2" xfId="9041" xr:uid="{00000000-0005-0000-0000-000070230000}"/>
    <cellStyle name="Style 320 4 7 3" xfId="9042" xr:uid="{00000000-0005-0000-0000-000071230000}"/>
    <cellStyle name="Style 320 4 8" xfId="9043" xr:uid="{00000000-0005-0000-0000-000072230000}"/>
    <cellStyle name="Style 320 4 8 2" xfId="9044" xr:uid="{00000000-0005-0000-0000-000073230000}"/>
    <cellStyle name="Style 320 4 9" xfId="9045" xr:uid="{00000000-0005-0000-0000-000074230000}"/>
    <cellStyle name="Style 320 5" xfId="9046" xr:uid="{00000000-0005-0000-0000-000075230000}"/>
    <cellStyle name="Style 320 5 2" xfId="9047" xr:uid="{00000000-0005-0000-0000-000076230000}"/>
    <cellStyle name="Style 320 5 2 2" xfId="9048" xr:uid="{00000000-0005-0000-0000-000077230000}"/>
    <cellStyle name="Style 320 5 3" xfId="9049" xr:uid="{00000000-0005-0000-0000-000078230000}"/>
    <cellStyle name="Style 320 6" xfId="9050" xr:uid="{00000000-0005-0000-0000-000079230000}"/>
    <cellStyle name="Style 320 6 2" xfId="9051" xr:uid="{00000000-0005-0000-0000-00007A230000}"/>
    <cellStyle name="Style 320 6 2 2" xfId="9052" xr:uid="{00000000-0005-0000-0000-00007B230000}"/>
    <cellStyle name="Style 320 6 3" xfId="9053" xr:uid="{00000000-0005-0000-0000-00007C230000}"/>
    <cellStyle name="Style 320 7" xfId="9054" xr:uid="{00000000-0005-0000-0000-00007D230000}"/>
    <cellStyle name="Style 320 7 2" xfId="9055" xr:uid="{00000000-0005-0000-0000-00007E230000}"/>
    <cellStyle name="Style 320 7 2 2" xfId="9056" xr:uid="{00000000-0005-0000-0000-00007F230000}"/>
    <cellStyle name="Style 320 7 3" xfId="9057" xr:uid="{00000000-0005-0000-0000-000080230000}"/>
    <cellStyle name="Style 320 8" xfId="9058" xr:uid="{00000000-0005-0000-0000-000081230000}"/>
    <cellStyle name="Style 320 8 2" xfId="9059" xr:uid="{00000000-0005-0000-0000-000082230000}"/>
    <cellStyle name="Style 320 8 2 2" xfId="9060" xr:uid="{00000000-0005-0000-0000-000083230000}"/>
    <cellStyle name="Style 320 8 3" xfId="9061" xr:uid="{00000000-0005-0000-0000-000084230000}"/>
    <cellStyle name="Style 320 9" xfId="9062" xr:uid="{00000000-0005-0000-0000-000085230000}"/>
    <cellStyle name="Style 320 9 2" xfId="9063" xr:uid="{00000000-0005-0000-0000-000086230000}"/>
    <cellStyle name="Style 320 9 2 2" xfId="9064" xr:uid="{00000000-0005-0000-0000-000087230000}"/>
    <cellStyle name="Style 320 9 3" xfId="9065" xr:uid="{00000000-0005-0000-0000-000088230000}"/>
    <cellStyle name="Style 321" xfId="9066" xr:uid="{00000000-0005-0000-0000-000089230000}"/>
    <cellStyle name="Style 321 10" xfId="9067" xr:uid="{00000000-0005-0000-0000-00008A230000}"/>
    <cellStyle name="Style 321 10 2" xfId="9068" xr:uid="{00000000-0005-0000-0000-00008B230000}"/>
    <cellStyle name="Style 321 10 2 2" xfId="9069" xr:uid="{00000000-0005-0000-0000-00008C230000}"/>
    <cellStyle name="Style 321 10 3" xfId="9070" xr:uid="{00000000-0005-0000-0000-00008D230000}"/>
    <cellStyle name="Style 321 11" xfId="9071" xr:uid="{00000000-0005-0000-0000-00008E230000}"/>
    <cellStyle name="Style 321 11 2" xfId="9072" xr:uid="{00000000-0005-0000-0000-00008F230000}"/>
    <cellStyle name="Style 321 11 2 2" xfId="9073" xr:uid="{00000000-0005-0000-0000-000090230000}"/>
    <cellStyle name="Style 321 11 3" xfId="9074" xr:uid="{00000000-0005-0000-0000-000091230000}"/>
    <cellStyle name="Style 321 12" xfId="9075" xr:uid="{00000000-0005-0000-0000-000092230000}"/>
    <cellStyle name="Style 321 12 2" xfId="9076" xr:uid="{00000000-0005-0000-0000-000093230000}"/>
    <cellStyle name="Style 321 12 2 2" xfId="9077" xr:uid="{00000000-0005-0000-0000-000094230000}"/>
    <cellStyle name="Style 321 12 3" xfId="9078" xr:uid="{00000000-0005-0000-0000-000095230000}"/>
    <cellStyle name="Style 321 13" xfId="9079" xr:uid="{00000000-0005-0000-0000-000096230000}"/>
    <cellStyle name="Style 321 13 2" xfId="9080" xr:uid="{00000000-0005-0000-0000-000097230000}"/>
    <cellStyle name="Style 321 2" xfId="9081" xr:uid="{00000000-0005-0000-0000-000098230000}"/>
    <cellStyle name="Style 321 2 2" xfId="9082" xr:uid="{00000000-0005-0000-0000-000099230000}"/>
    <cellStyle name="Style 321 2 2 2" xfId="9083" xr:uid="{00000000-0005-0000-0000-00009A230000}"/>
    <cellStyle name="Style 321 2 2 2 2" xfId="9084" xr:uid="{00000000-0005-0000-0000-00009B230000}"/>
    <cellStyle name="Style 321 2 2 3" xfId="9085" xr:uid="{00000000-0005-0000-0000-00009C230000}"/>
    <cellStyle name="Style 321 2 3" xfId="9086" xr:uid="{00000000-0005-0000-0000-00009D230000}"/>
    <cellStyle name="Style 321 2 3 2" xfId="9087" xr:uid="{00000000-0005-0000-0000-00009E230000}"/>
    <cellStyle name="Style 321 2 3 2 2" xfId="9088" xr:uid="{00000000-0005-0000-0000-00009F230000}"/>
    <cellStyle name="Style 321 2 3 3" xfId="9089" xr:uid="{00000000-0005-0000-0000-0000A0230000}"/>
    <cellStyle name="Style 321 2 4" xfId="9090" xr:uid="{00000000-0005-0000-0000-0000A1230000}"/>
    <cellStyle name="Style 321 2 4 2" xfId="9091" xr:uid="{00000000-0005-0000-0000-0000A2230000}"/>
    <cellStyle name="Style 321 2 4 2 2" xfId="9092" xr:uid="{00000000-0005-0000-0000-0000A3230000}"/>
    <cellStyle name="Style 321 2 4 3" xfId="9093" xr:uid="{00000000-0005-0000-0000-0000A4230000}"/>
    <cellStyle name="Style 321 2 5" xfId="9094" xr:uid="{00000000-0005-0000-0000-0000A5230000}"/>
    <cellStyle name="Style 321 2 5 2" xfId="9095" xr:uid="{00000000-0005-0000-0000-0000A6230000}"/>
    <cellStyle name="Style 321 2 5 2 2" xfId="9096" xr:uid="{00000000-0005-0000-0000-0000A7230000}"/>
    <cellStyle name="Style 321 2 5 3" xfId="9097" xr:uid="{00000000-0005-0000-0000-0000A8230000}"/>
    <cellStyle name="Style 321 2 6" xfId="9098" xr:uid="{00000000-0005-0000-0000-0000A9230000}"/>
    <cellStyle name="Style 321 2 6 2" xfId="9099" xr:uid="{00000000-0005-0000-0000-0000AA230000}"/>
    <cellStyle name="Style 321 2 6 2 2" xfId="9100" xr:uid="{00000000-0005-0000-0000-0000AB230000}"/>
    <cellStyle name="Style 321 2 6 3" xfId="9101" xr:uid="{00000000-0005-0000-0000-0000AC230000}"/>
    <cellStyle name="Style 321 2 7" xfId="9102" xr:uid="{00000000-0005-0000-0000-0000AD230000}"/>
    <cellStyle name="Style 321 2 7 2" xfId="9103" xr:uid="{00000000-0005-0000-0000-0000AE230000}"/>
    <cellStyle name="Style 321 2 7 2 2" xfId="9104" xr:uid="{00000000-0005-0000-0000-0000AF230000}"/>
    <cellStyle name="Style 321 2 7 3" xfId="9105" xr:uid="{00000000-0005-0000-0000-0000B0230000}"/>
    <cellStyle name="Style 321 2 8" xfId="9106" xr:uid="{00000000-0005-0000-0000-0000B1230000}"/>
    <cellStyle name="Style 321 2 8 2" xfId="9107" xr:uid="{00000000-0005-0000-0000-0000B2230000}"/>
    <cellStyle name="Style 321 2 8 2 2" xfId="9108" xr:uid="{00000000-0005-0000-0000-0000B3230000}"/>
    <cellStyle name="Style 321 2 8 3" xfId="9109" xr:uid="{00000000-0005-0000-0000-0000B4230000}"/>
    <cellStyle name="Style 321 2 9" xfId="9110" xr:uid="{00000000-0005-0000-0000-0000B5230000}"/>
    <cellStyle name="Style 321 3" xfId="9111" xr:uid="{00000000-0005-0000-0000-0000B6230000}"/>
    <cellStyle name="Style 321 3 2" xfId="9112" xr:uid="{00000000-0005-0000-0000-0000B7230000}"/>
    <cellStyle name="Style 321 3 2 2" xfId="9113" xr:uid="{00000000-0005-0000-0000-0000B8230000}"/>
    <cellStyle name="Style 321 3 2 2 2" xfId="9114" xr:uid="{00000000-0005-0000-0000-0000B9230000}"/>
    <cellStyle name="Style 321 3 2 3" xfId="9115" xr:uid="{00000000-0005-0000-0000-0000BA230000}"/>
    <cellStyle name="Style 321 3 3" xfId="9116" xr:uid="{00000000-0005-0000-0000-0000BB230000}"/>
    <cellStyle name="Style 321 3 3 2" xfId="9117" xr:uid="{00000000-0005-0000-0000-0000BC230000}"/>
    <cellStyle name="Style 321 3 3 2 2" xfId="9118" xr:uid="{00000000-0005-0000-0000-0000BD230000}"/>
    <cellStyle name="Style 321 3 3 3" xfId="9119" xr:uid="{00000000-0005-0000-0000-0000BE230000}"/>
    <cellStyle name="Style 321 3 4" xfId="9120" xr:uid="{00000000-0005-0000-0000-0000BF230000}"/>
    <cellStyle name="Style 321 3 4 2" xfId="9121" xr:uid="{00000000-0005-0000-0000-0000C0230000}"/>
    <cellStyle name="Style 321 3 4 2 2" xfId="9122" xr:uid="{00000000-0005-0000-0000-0000C1230000}"/>
    <cellStyle name="Style 321 3 4 3" xfId="9123" xr:uid="{00000000-0005-0000-0000-0000C2230000}"/>
    <cellStyle name="Style 321 3 5" xfId="9124" xr:uid="{00000000-0005-0000-0000-0000C3230000}"/>
    <cellStyle name="Style 321 3 5 2" xfId="9125" xr:uid="{00000000-0005-0000-0000-0000C4230000}"/>
    <cellStyle name="Style 321 3 5 2 2" xfId="9126" xr:uid="{00000000-0005-0000-0000-0000C5230000}"/>
    <cellStyle name="Style 321 3 5 3" xfId="9127" xr:uid="{00000000-0005-0000-0000-0000C6230000}"/>
    <cellStyle name="Style 321 3 6" xfId="9128" xr:uid="{00000000-0005-0000-0000-0000C7230000}"/>
    <cellStyle name="Style 321 3 6 2" xfId="9129" xr:uid="{00000000-0005-0000-0000-0000C8230000}"/>
    <cellStyle name="Style 321 3 6 2 2" xfId="9130" xr:uid="{00000000-0005-0000-0000-0000C9230000}"/>
    <cellStyle name="Style 321 3 6 3" xfId="9131" xr:uid="{00000000-0005-0000-0000-0000CA230000}"/>
    <cellStyle name="Style 321 3 7" xfId="9132" xr:uid="{00000000-0005-0000-0000-0000CB230000}"/>
    <cellStyle name="Style 321 3 7 2" xfId="9133" xr:uid="{00000000-0005-0000-0000-0000CC230000}"/>
    <cellStyle name="Style 321 3 7 2 2" xfId="9134" xr:uid="{00000000-0005-0000-0000-0000CD230000}"/>
    <cellStyle name="Style 321 3 7 3" xfId="9135" xr:uid="{00000000-0005-0000-0000-0000CE230000}"/>
    <cellStyle name="Style 321 3 8" xfId="9136" xr:uid="{00000000-0005-0000-0000-0000CF230000}"/>
    <cellStyle name="Style 321 3 8 2" xfId="9137" xr:uid="{00000000-0005-0000-0000-0000D0230000}"/>
    <cellStyle name="Style 321 3 9" xfId="9138" xr:uid="{00000000-0005-0000-0000-0000D1230000}"/>
    <cellStyle name="Style 321 4" xfId="9139" xr:uid="{00000000-0005-0000-0000-0000D2230000}"/>
    <cellStyle name="Style 321 4 2" xfId="9140" xr:uid="{00000000-0005-0000-0000-0000D3230000}"/>
    <cellStyle name="Style 321 4 2 2" xfId="9141" xr:uid="{00000000-0005-0000-0000-0000D4230000}"/>
    <cellStyle name="Style 321 4 2 2 2" xfId="9142" xr:uid="{00000000-0005-0000-0000-0000D5230000}"/>
    <cellStyle name="Style 321 4 2 3" xfId="9143" xr:uid="{00000000-0005-0000-0000-0000D6230000}"/>
    <cellStyle name="Style 321 4 3" xfId="9144" xr:uid="{00000000-0005-0000-0000-0000D7230000}"/>
    <cellStyle name="Style 321 4 3 2" xfId="9145" xr:uid="{00000000-0005-0000-0000-0000D8230000}"/>
    <cellStyle name="Style 321 4 3 2 2" xfId="9146" xr:uid="{00000000-0005-0000-0000-0000D9230000}"/>
    <cellStyle name="Style 321 4 3 3" xfId="9147" xr:uid="{00000000-0005-0000-0000-0000DA230000}"/>
    <cellStyle name="Style 321 4 4" xfId="9148" xr:uid="{00000000-0005-0000-0000-0000DB230000}"/>
    <cellStyle name="Style 321 4 4 2" xfId="9149" xr:uid="{00000000-0005-0000-0000-0000DC230000}"/>
    <cellStyle name="Style 321 4 4 2 2" xfId="9150" xr:uid="{00000000-0005-0000-0000-0000DD230000}"/>
    <cellStyle name="Style 321 4 4 3" xfId="9151" xr:uid="{00000000-0005-0000-0000-0000DE230000}"/>
    <cellStyle name="Style 321 4 5" xfId="9152" xr:uid="{00000000-0005-0000-0000-0000DF230000}"/>
    <cellStyle name="Style 321 4 5 2" xfId="9153" xr:uid="{00000000-0005-0000-0000-0000E0230000}"/>
    <cellStyle name="Style 321 4 5 2 2" xfId="9154" xr:uid="{00000000-0005-0000-0000-0000E1230000}"/>
    <cellStyle name="Style 321 4 5 3" xfId="9155" xr:uid="{00000000-0005-0000-0000-0000E2230000}"/>
    <cellStyle name="Style 321 4 6" xfId="9156" xr:uid="{00000000-0005-0000-0000-0000E3230000}"/>
    <cellStyle name="Style 321 4 6 2" xfId="9157" xr:uid="{00000000-0005-0000-0000-0000E4230000}"/>
    <cellStyle name="Style 321 4 6 2 2" xfId="9158" xr:uid="{00000000-0005-0000-0000-0000E5230000}"/>
    <cellStyle name="Style 321 4 6 3" xfId="9159" xr:uid="{00000000-0005-0000-0000-0000E6230000}"/>
    <cellStyle name="Style 321 4 7" xfId="9160" xr:uid="{00000000-0005-0000-0000-0000E7230000}"/>
    <cellStyle name="Style 321 4 7 2" xfId="9161" xr:uid="{00000000-0005-0000-0000-0000E8230000}"/>
    <cellStyle name="Style 321 4 7 2 2" xfId="9162" xr:uid="{00000000-0005-0000-0000-0000E9230000}"/>
    <cellStyle name="Style 321 4 7 3" xfId="9163" xr:uid="{00000000-0005-0000-0000-0000EA230000}"/>
    <cellStyle name="Style 321 4 8" xfId="9164" xr:uid="{00000000-0005-0000-0000-0000EB230000}"/>
    <cellStyle name="Style 321 4 8 2" xfId="9165" xr:uid="{00000000-0005-0000-0000-0000EC230000}"/>
    <cellStyle name="Style 321 4 9" xfId="9166" xr:uid="{00000000-0005-0000-0000-0000ED230000}"/>
    <cellStyle name="Style 321 5" xfId="9167" xr:uid="{00000000-0005-0000-0000-0000EE230000}"/>
    <cellStyle name="Style 321 5 2" xfId="9168" xr:uid="{00000000-0005-0000-0000-0000EF230000}"/>
    <cellStyle name="Style 321 5 2 2" xfId="9169" xr:uid="{00000000-0005-0000-0000-0000F0230000}"/>
    <cellStyle name="Style 321 5 3" xfId="9170" xr:uid="{00000000-0005-0000-0000-0000F1230000}"/>
    <cellStyle name="Style 321 6" xfId="9171" xr:uid="{00000000-0005-0000-0000-0000F2230000}"/>
    <cellStyle name="Style 321 6 2" xfId="9172" xr:uid="{00000000-0005-0000-0000-0000F3230000}"/>
    <cellStyle name="Style 321 6 2 2" xfId="9173" xr:uid="{00000000-0005-0000-0000-0000F4230000}"/>
    <cellStyle name="Style 321 6 3" xfId="9174" xr:uid="{00000000-0005-0000-0000-0000F5230000}"/>
    <cellStyle name="Style 321 7" xfId="9175" xr:uid="{00000000-0005-0000-0000-0000F6230000}"/>
    <cellStyle name="Style 321 7 2" xfId="9176" xr:uid="{00000000-0005-0000-0000-0000F7230000}"/>
    <cellStyle name="Style 321 7 2 2" xfId="9177" xr:uid="{00000000-0005-0000-0000-0000F8230000}"/>
    <cellStyle name="Style 321 7 3" xfId="9178" xr:uid="{00000000-0005-0000-0000-0000F9230000}"/>
    <cellStyle name="Style 321 8" xfId="9179" xr:uid="{00000000-0005-0000-0000-0000FA230000}"/>
    <cellStyle name="Style 321 8 2" xfId="9180" xr:uid="{00000000-0005-0000-0000-0000FB230000}"/>
    <cellStyle name="Style 321 8 2 2" xfId="9181" xr:uid="{00000000-0005-0000-0000-0000FC230000}"/>
    <cellStyle name="Style 321 8 3" xfId="9182" xr:uid="{00000000-0005-0000-0000-0000FD230000}"/>
    <cellStyle name="Style 321 9" xfId="9183" xr:uid="{00000000-0005-0000-0000-0000FE230000}"/>
    <cellStyle name="Style 321 9 2" xfId="9184" xr:uid="{00000000-0005-0000-0000-0000FF230000}"/>
    <cellStyle name="Style 321 9 2 2" xfId="9185" xr:uid="{00000000-0005-0000-0000-000000240000}"/>
    <cellStyle name="Style 321 9 3" xfId="9186" xr:uid="{00000000-0005-0000-0000-000001240000}"/>
    <cellStyle name="Style 322" xfId="9187" xr:uid="{00000000-0005-0000-0000-000002240000}"/>
    <cellStyle name="Style 322 10" xfId="9188" xr:uid="{00000000-0005-0000-0000-000003240000}"/>
    <cellStyle name="Style 322 10 2" xfId="9189" xr:uid="{00000000-0005-0000-0000-000004240000}"/>
    <cellStyle name="Style 322 10 2 2" xfId="9190" xr:uid="{00000000-0005-0000-0000-000005240000}"/>
    <cellStyle name="Style 322 10 3" xfId="9191" xr:uid="{00000000-0005-0000-0000-000006240000}"/>
    <cellStyle name="Style 322 11" xfId="9192" xr:uid="{00000000-0005-0000-0000-000007240000}"/>
    <cellStyle name="Style 322 11 2" xfId="9193" xr:uid="{00000000-0005-0000-0000-000008240000}"/>
    <cellStyle name="Style 322 11 2 2" xfId="9194" xr:uid="{00000000-0005-0000-0000-000009240000}"/>
    <cellStyle name="Style 322 11 3" xfId="9195" xr:uid="{00000000-0005-0000-0000-00000A240000}"/>
    <cellStyle name="Style 322 12" xfId="9196" xr:uid="{00000000-0005-0000-0000-00000B240000}"/>
    <cellStyle name="Style 322 12 2" xfId="9197" xr:uid="{00000000-0005-0000-0000-00000C240000}"/>
    <cellStyle name="Style 322 12 2 2" xfId="9198" xr:uid="{00000000-0005-0000-0000-00000D240000}"/>
    <cellStyle name="Style 322 12 3" xfId="9199" xr:uid="{00000000-0005-0000-0000-00000E240000}"/>
    <cellStyle name="Style 322 13" xfId="9200" xr:uid="{00000000-0005-0000-0000-00000F240000}"/>
    <cellStyle name="Style 322 13 2" xfId="9201" xr:uid="{00000000-0005-0000-0000-000010240000}"/>
    <cellStyle name="Style 322 2" xfId="9202" xr:uid="{00000000-0005-0000-0000-000011240000}"/>
    <cellStyle name="Style 322 2 2" xfId="9203" xr:uid="{00000000-0005-0000-0000-000012240000}"/>
    <cellStyle name="Style 322 2 2 2" xfId="9204" xr:uid="{00000000-0005-0000-0000-000013240000}"/>
    <cellStyle name="Style 322 2 2 2 2" xfId="9205" xr:uid="{00000000-0005-0000-0000-000014240000}"/>
    <cellStyle name="Style 322 2 2 3" xfId="9206" xr:uid="{00000000-0005-0000-0000-000015240000}"/>
    <cellStyle name="Style 322 2 3" xfId="9207" xr:uid="{00000000-0005-0000-0000-000016240000}"/>
    <cellStyle name="Style 322 2 3 2" xfId="9208" xr:uid="{00000000-0005-0000-0000-000017240000}"/>
    <cellStyle name="Style 322 2 3 2 2" xfId="9209" xr:uid="{00000000-0005-0000-0000-000018240000}"/>
    <cellStyle name="Style 322 2 3 3" xfId="9210" xr:uid="{00000000-0005-0000-0000-000019240000}"/>
    <cellStyle name="Style 322 2 4" xfId="9211" xr:uid="{00000000-0005-0000-0000-00001A240000}"/>
    <cellStyle name="Style 322 2 4 2" xfId="9212" xr:uid="{00000000-0005-0000-0000-00001B240000}"/>
    <cellStyle name="Style 322 2 4 2 2" xfId="9213" xr:uid="{00000000-0005-0000-0000-00001C240000}"/>
    <cellStyle name="Style 322 2 4 3" xfId="9214" xr:uid="{00000000-0005-0000-0000-00001D240000}"/>
    <cellStyle name="Style 322 2 5" xfId="9215" xr:uid="{00000000-0005-0000-0000-00001E240000}"/>
    <cellStyle name="Style 322 2 5 2" xfId="9216" xr:uid="{00000000-0005-0000-0000-00001F240000}"/>
    <cellStyle name="Style 322 2 5 2 2" xfId="9217" xr:uid="{00000000-0005-0000-0000-000020240000}"/>
    <cellStyle name="Style 322 2 5 3" xfId="9218" xr:uid="{00000000-0005-0000-0000-000021240000}"/>
    <cellStyle name="Style 322 2 6" xfId="9219" xr:uid="{00000000-0005-0000-0000-000022240000}"/>
    <cellStyle name="Style 322 2 6 2" xfId="9220" xr:uid="{00000000-0005-0000-0000-000023240000}"/>
    <cellStyle name="Style 322 2 6 2 2" xfId="9221" xr:uid="{00000000-0005-0000-0000-000024240000}"/>
    <cellStyle name="Style 322 2 6 3" xfId="9222" xr:uid="{00000000-0005-0000-0000-000025240000}"/>
    <cellStyle name="Style 322 2 7" xfId="9223" xr:uid="{00000000-0005-0000-0000-000026240000}"/>
    <cellStyle name="Style 322 2 7 2" xfId="9224" xr:uid="{00000000-0005-0000-0000-000027240000}"/>
    <cellStyle name="Style 322 2 7 2 2" xfId="9225" xr:uid="{00000000-0005-0000-0000-000028240000}"/>
    <cellStyle name="Style 322 2 7 3" xfId="9226" xr:uid="{00000000-0005-0000-0000-000029240000}"/>
    <cellStyle name="Style 322 2 8" xfId="9227" xr:uid="{00000000-0005-0000-0000-00002A240000}"/>
    <cellStyle name="Style 322 2 8 2" xfId="9228" xr:uid="{00000000-0005-0000-0000-00002B240000}"/>
    <cellStyle name="Style 322 2 8 2 2" xfId="9229" xr:uid="{00000000-0005-0000-0000-00002C240000}"/>
    <cellStyle name="Style 322 2 8 3" xfId="9230" xr:uid="{00000000-0005-0000-0000-00002D240000}"/>
    <cellStyle name="Style 322 2 9" xfId="9231" xr:uid="{00000000-0005-0000-0000-00002E240000}"/>
    <cellStyle name="Style 322 3" xfId="9232" xr:uid="{00000000-0005-0000-0000-00002F240000}"/>
    <cellStyle name="Style 322 3 2" xfId="9233" xr:uid="{00000000-0005-0000-0000-000030240000}"/>
    <cellStyle name="Style 322 3 2 2" xfId="9234" xr:uid="{00000000-0005-0000-0000-000031240000}"/>
    <cellStyle name="Style 322 3 2 2 2" xfId="9235" xr:uid="{00000000-0005-0000-0000-000032240000}"/>
    <cellStyle name="Style 322 3 2 3" xfId="9236" xr:uid="{00000000-0005-0000-0000-000033240000}"/>
    <cellStyle name="Style 322 3 3" xfId="9237" xr:uid="{00000000-0005-0000-0000-000034240000}"/>
    <cellStyle name="Style 322 3 3 2" xfId="9238" xr:uid="{00000000-0005-0000-0000-000035240000}"/>
    <cellStyle name="Style 322 3 3 2 2" xfId="9239" xr:uid="{00000000-0005-0000-0000-000036240000}"/>
    <cellStyle name="Style 322 3 3 3" xfId="9240" xr:uid="{00000000-0005-0000-0000-000037240000}"/>
    <cellStyle name="Style 322 3 4" xfId="9241" xr:uid="{00000000-0005-0000-0000-000038240000}"/>
    <cellStyle name="Style 322 3 4 2" xfId="9242" xr:uid="{00000000-0005-0000-0000-000039240000}"/>
    <cellStyle name="Style 322 3 4 2 2" xfId="9243" xr:uid="{00000000-0005-0000-0000-00003A240000}"/>
    <cellStyle name="Style 322 3 4 3" xfId="9244" xr:uid="{00000000-0005-0000-0000-00003B240000}"/>
    <cellStyle name="Style 322 3 5" xfId="9245" xr:uid="{00000000-0005-0000-0000-00003C240000}"/>
    <cellStyle name="Style 322 3 5 2" xfId="9246" xr:uid="{00000000-0005-0000-0000-00003D240000}"/>
    <cellStyle name="Style 322 3 5 2 2" xfId="9247" xr:uid="{00000000-0005-0000-0000-00003E240000}"/>
    <cellStyle name="Style 322 3 5 3" xfId="9248" xr:uid="{00000000-0005-0000-0000-00003F240000}"/>
    <cellStyle name="Style 322 3 6" xfId="9249" xr:uid="{00000000-0005-0000-0000-000040240000}"/>
    <cellStyle name="Style 322 3 6 2" xfId="9250" xr:uid="{00000000-0005-0000-0000-000041240000}"/>
    <cellStyle name="Style 322 3 6 2 2" xfId="9251" xr:uid="{00000000-0005-0000-0000-000042240000}"/>
    <cellStyle name="Style 322 3 6 3" xfId="9252" xr:uid="{00000000-0005-0000-0000-000043240000}"/>
    <cellStyle name="Style 322 3 7" xfId="9253" xr:uid="{00000000-0005-0000-0000-000044240000}"/>
    <cellStyle name="Style 322 3 7 2" xfId="9254" xr:uid="{00000000-0005-0000-0000-000045240000}"/>
    <cellStyle name="Style 322 3 7 2 2" xfId="9255" xr:uid="{00000000-0005-0000-0000-000046240000}"/>
    <cellStyle name="Style 322 3 7 3" xfId="9256" xr:uid="{00000000-0005-0000-0000-000047240000}"/>
    <cellStyle name="Style 322 3 8" xfId="9257" xr:uid="{00000000-0005-0000-0000-000048240000}"/>
    <cellStyle name="Style 322 3 8 2" xfId="9258" xr:uid="{00000000-0005-0000-0000-000049240000}"/>
    <cellStyle name="Style 322 3 9" xfId="9259" xr:uid="{00000000-0005-0000-0000-00004A240000}"/>
    <cellStyle name="Style 322 4" xfId="9260" xr:uid="{00000000-0005-0000-0000-00004B240000}"/>
    <cellStyle name="Style 322 4 2" xfId="9261" xr:uid="{00000000-0005-0000-0000-00004C240000}"/>
    <cellStyle name="Style 322 4 2 2" xfId="9262" xr:uid="{00000000-0005-0000-0000-00004D240000}"/>
    <cellStyle name="Style 322 4 2 2 2" xfId="9263" xr:uid="{00000000-0005-0000-0000-00004E240000}"/>
    <cellStyle name="Style 322 4 2 3" xfId="9264" xr:uid="{00000000-0005-0000-0000-00004F240000}"/>
    <cellStyle name="Style 322 4 3" xfId="9265" xr:uid="{00000000-0005-0000-0000-000050240000}"/>
    <cellStyle name="Style 322 4 3 2" xfId="9266" xr:uid="{00000000-0005-0000-0000-000051240000}"/>
    <cellStyle name="Style 322 4 3 2 2" xfId="9267" xr:uid="{00000000-0005-0000-0000-000052240000}"/>
    <cellStyle name="Style 322 4 3 3" xfId="9268" xr:uid="{00000000-0005-0000-0000-000053240000}"/>
    <cellStyle name="Style 322 4 4" xfId="9269" xr:uid="{00000000-0005-0000-0000-000054240000}"/>
    <cellStyle name="Style 322 4 4 2" xfId="9270" xr:uid="{00000000-0005-0000-0000-000055240000}"/>
    <cellStyle name="Style 322 4 4 2 2" xfId="9271" xr:uid="{00000000-0005-0000-0000-000056240000}"/>
    <cellStyle name="Style 322 4 4 3" xfId="9272" xr:uid="{00000000-0005-0000-0000-000057240000}"/>
    <cellStyle name="Style 322 4 5" xfId="9273" xr:uid="{00000000-0005-0000-0000-000058240000}"/>
    <cellStyle name="Style 322 4 5 2" xfId="9274" xr:uid="{00000000-0005-0000-0000-000059240000}"/>
    <cellStyle name="Style 322 4 5 2 2" xfId="9275" xr:uid="{00000000-0005-0000-0000-00005A240000}"/>
    <cellStyle name="Style 322 4 5 3" xfId="9276" xr:uid="{00000000-0005-0000-0000-00005B240000}"/>
    <cellStyle name="Style 322 4 6" xfId="9277" xr:uid="{00000000-0005-0000-0000-00005C240000}"/>
    <cellStyle name="Style 322 4 6 2" xfId="9278" xr:uid="{00000000-0005-0000-0000-00005D240000}"/>
    <cellStyle name="Style 322 4 6 2 2" xfId="9279" xr:uid="{00000000-0005-0000-0000-00005E240000}"/>
    <cellStyle name="Style 322 4 6 3" xfId="9280" xr:uid="{00000000-0005-0000-0000-00005F240000}"/>
    <cellStyle name="Style 322 4 7" xfId="9281" xr:uid="{00000000-0005-0000-0000-000060240000}"/>
    <cellStyle name="Style 322 4 7 2" xfId="9282" xr:uid="{00000000-0005-0000-0000-000061240000}"/>
    <cellStyle name="Style 322 4 7 2 2" xfId="9283" xr:uid="{00000000-0005-0000-0000-000062240000}"/>
    <cellStyle name="Style 322 4 7 3" xfId="9284" xr:uid="{00000000-0005-0000-0000-000063240000}"/>
    <cellStyle name="Style 322 4 8" xfId="9285" xr:uid="{00000000-0005-0000-0000-000064240000}"/>
    <cellStyle name="Style 322 4 8 2" xfId="9286" xr:uid="{00000000-0005-0000-0000-000065240000}"/>
    <cellStyle name="Style 322 4 9" xfId="9287" xr:uid="{00000000-0005-0000-0000-000066240000}"/>
    <cellStyle name="Style 322 5" xfId="9288" xr:uid="{00000000-0005-0000-0000-000067240000}"/>
    <cellStyle name="Style 322 5 2" xfId="9289" xr:uid="{00000000-0005-0000-0000-000068240000}"/>
    <cellStyle name="Style 322 5 2 2" xfId="9290" xr:uid="{00000000-0005-0000-0000-000069240000}"/>
    <cellStyle name="Style 322 5 3" xfId="9291" xr:uid="{00000000-0005-0000-0000-00006A240000}"/>
    <cellStyle name="Style 322 6" xfId="9292" xr:uid="{00000000-0005-0000-0000-00006B240000}"/>
    <cellStyle name="Style 322 6 2" xfId="9293" xr:uid="{00000000-0005-0000-0000-00006C240000}"/>
    <cellStyle name="Style 322 6 2 2" xfId="9294" xr:uid="{00000000-0005-0000-0000-00006D240000}"/>
    <cellStyle name="Style 322 6 3" xfId="9295" xr:uid="{00000000-0005-0000-0000-00006E240000}"/>
    <cellStyle name="Style 322 7" xfId="9296" xr:uid="{00000000-0005-0000-0000-00006F240000}"/>
    <cellStyle name="Style 322 7 2" xfId="9297" xr:uid="{00000000-0005-0000-0000-000070240000}"/>
    <cellStyle name="Style 322 7 2 2" xfId="9298" xr:uid="{00000000-0005-0000-0000-000071240000}"/>
    <cellStyle name="Style 322 7 3" xfId="9299" xr:uid="{00000000-0005-0000-0000-000072240000}"/>
    <cellStyle name="Style 322 8" xfId="9300" xr:uid="{00000000-0005-0000-0000-000073240000}"/>
    <cellStyle name="Style 322 8 2" xfId="9301" xr:uid="{00000000-0005-0000-0000-000074240000}"/>
    <cellStyle name="Style 322 8 2 2" xfId="9302" xr:uid="{00000000-0005-0000-0000-000075240000}"/>
    <cellStyle name="Style 322 8 3" xfId="9303" xr:uid="{00000000-0005-0000-0000-000076240000}"/>
    <cellStyle name="Style 322 9" xfId="9304" xr:uid="{00000000-0005-0000-0000-000077240000}"/>
    <cellStyle name="Style 322 9 2" xfId="9305" xr:uid="{00000000-0005-0000-0000-000078240000}"/>
    <cellStyle name="Style 322 9 2 2" xfId="9306" xr:uid="{00000000-0005-0000-0000-000079240000}"/>
    <cellStyle name="Style 322 9 3" xfId="9307" xr:uid="{00000000-0005-0000-0000-00007A240000}"/>
    <cellStyle name="Style 33" xfId="9308" xr:uid="{00000000-0005-0000-0000-00007B240000}"/>
    <cellStyle name="Style 34" xfId="9309" xr:uid="{00000000-0005-0000-0000-00007C240000}"/>
    <cellStyle name="Style 35" xfId="9310" xr:uid="{00000000-0005-0000-0000-00007D240000}"/>
    <cellStyle name="Style 351" xfId="9311" xr:uid="{00000000-0005-0000-0000-00007E240000}"/>
    <cellStyle name="Style 351 2" xfId="9312" xr:uid="{00000000-0005-0000-0000-00007F240000}"/>
    <cellStyle name="Style 352" xfId="9313" xr:uid="{00000000-0005-0000-0000-000080240000}"/>
    <cellStyle name="Style 352 10" xfId="9314" xr:uid="{00000000-0005-0000-0000-000081240000}"/>
    <cellStyle name="Style 352 10 2" xfId="9315" xr:uid="{00000000-0005-0000-0000-000082240000}"/>
    <cellStyle name="Style 352 10 2 2" xfId="9316" xr:uid="{00000000-0005-0000-0000-000083240000}"/>
    <cellStyle name="Style 352 10 3" xfId="9317" xr:uid="{00000000-0005-0000-0000-000084240000}"/>
    <cellStyle name="Style 352 11" xfId="9318" xr:uid="{00000000-0005-0000-0000-000085240000}"/>
    <cellStyle name="Style 352 11 2" xfId="9319" xr:uid="{00000000-0005-0000-0000-000086240000}"/>
    <cellStyle name="Style 352 11 2 2" xfId="9320" xr:uid="{00000000-0005-0000-0000-000087240000}"/>
    <cellStyle name="Style 352 11 3" xfId="9321" xr:uid="{00000000-0005-0000-0000-000088240000}"/>
    <cellStyle name="Style 352 12" xfId="9322" xr:uid="{00000000-0005-0000-0000-000089240000}"/>
    <cellStyle name="Style 352 12 2" xfId="9323" xr:uid="{00000000-0005-0000-0000-00008A240000}"/>
    <cellStyle name="Style 352 12 2 2" xfId="9324" xr:uid="{00000000-0005-0000-0000-00008B240000}"/>
    <cellStyle name="Style 352 12 3" xfId="9325" xr:uid="{00000000-0005-0000-0000-00008C240000}"/>
    <cellStyle name="Style 352 13" xfId="9326" xr:uid="{00000000-0005-0000-0000-00008D240000}"/>
    <cellStyle name="Style 352 13 2" xfId="9327" xr:uid="{00000000-0005-0000-0000-00008E240000}"/>
    <cellStyle name="Style 352 2" xfId="9328" xr:uid="{00000000-0005-0000-0000-00008F240000}"/>
    <cellStyle name="Style 352 2 2" xfId="9329" xr:uid="{00000000-0005-0000-0000-000090240000}"/>
    <cellStyle name="Style 352 2 2 2" xfId="9330" xr:uid="{00000000-0005-0000-0000-000091240000}"/>
    <cellStyle name="Style 352 2 2 2 2" xfId="9331" xr:uid="{00000000-0005-0000-0000-000092240000}"/>
    <cellStyle name="Style 352 2 2 3" xfId="9332" xr:uid="{00000000-0005-0000-0000-000093240000}"/>
    <cellStyle name="Style 352 2 3" xfId="9333" xr:uid="{00000000-0005-0000-0000-000094240000}"/>
    <cellStyle name="Style 352 2 3 2" xfId="9334" xr:uid="{00000000-0005-0000-0000-000095240000}"/>
    <cellStyle name="Style 352 2 3 2 2" xfId="9335" xr:uid="{00000000-0005-0000-0000-000096240000}"/>
    <cellStyle name="Style 352 2 3 3" xfId="9336" xr:uid="{00000000-0005-0000-0000-000097240000}"/>
    <cellStyle name="Style 352 2 4" xfId="9337" xr:uid="{00000000-0005-0000-0000-000098240000}"/>
    <cellStyle name="Style 352 2 4 2" xfId="9338" xr:uid="{00000000-0005-0000-0000-000099240000}"/>
    <cellStyle name="Style 352 2 4 2 2" xfId="9339" xr:uid="{00000000-0005-0000-0000-00009A240000}"/>
    <cellStyle name="Style 352 2 4 3" xfId="9340" xr:uid="{00000000-0005-0000-0000-00009B240000}"/>
    <cellStyle name="Style 352 2 5" xfId="9341" xr:uid="{00000000-0005-0000-0000-00009C240000}"/>
    <cellStyle name="Style 352 2 5 2" xfId="9342" xr:uid="{00000000-0005-0000-0000-00009D240000}"/>
    <cellStyle name="Style 352 2 5 2 2" xfId="9343" xr:uid="{00000000-0005-0000-0000-00009E240000}"/>
    <cellStyle name="Style 352 2 5 3" xfId="9344" xr:uid="{00000000-0005-0000-0000-00009F240000}"/>
    <cellStyle name="Style 352 2 6" xfId="9345" xr:uid="{00000000-0005-0000-0000-0000A0240000}"/>
    <cellStyle name="Style 352 2 6 2" xfId="9346" xr:uid="{00000000-0005-0000-0000-0000A1240000}"/>
    <cellStyle name="Style 352 2 6 2 2" xfId="9347" xr:uid="{00000000-0005-0000-0000-0000A2240000}"/>
    <cellStyle name="Style 352 2 6 3" xfId="9348" xr:uid="{00000000-0005-0000-0000-0000A3240000}"/>
    <cellStyle name="Style 352 2 7" xfId="9349" xr:uid="{00000000-0005-0000-0000-0000A4240000}"/>
    <cellStyle name="Style 352 2 7 2" xfId="9350" xr:uid="{00000000-0005-0000-0000-0000A5240000}"/>
    <cellStyle name="Style 352 2 7 2 2" xfId="9351" xr:uid="{00000000-0005-0000-0000-0000A6240000}"/>
    <cellStyle name="Style 352 2 7 3" xfId="9352" xr:uid="{00000000-0005-0000-0000-0000A7240000}"/>
    <cellStyle name="Style 352 2 8" xfId="9353" xr:uid="{00000000-0005-0000-0000-0000A8240000}"/>
    <cellStyle name="Style 352 2 8 2" xfId="9354" xr:uid="{00000000-0005-0000-0000-0000A9240000}"/>
    <cellStyle name="Style 352 2 8 2 2" xfId="9355" xr:uid="{00000000-0005-0000-0000-0000AA240000}"/>
    <cellStyle name="Style 352 2 8 3" xfId="9356" xr:uid="{00000000-0005-0000-0000-0000AB240000}"/>
    <cellStyle name="Style 352 2 9" xfId="9357" xr:uid="{00000000-0005-0000-0000-0000AC240000}"/>
    <cellStyle name="Style 352 3" xfId="9358" xr:uid="{00000000-0005-0000-0000-0000AD240000}"/>
    <cellStyle name="Style 352 3 2" xfId="9359" xr:uid="{00000000-0005-0000-0000-0000AE240000}"/>
    <cellStyle name="Style 352 3 2 2" xfId="9360" xr:uid="{00000000-0005-0000-0000-0000AF240000}"/>
    <cellStyle name="Style 352 3 2 2 2" xfId="9361" xr:uid="{00000000-0005-0000-0000-0000B0240000}"/>
    <cellStyle name="Style 352 3 2 3" xfId="9362" xr:uid="{00000000-0005-0000-0000-0000B1240000}"/>
    <cellStyle name="Style 352 3 3" xfId="9363" xr:uid="{00000000-0005-0000-0000-0000B2240000}"/>
    <cellStyle name="Style 352 3 3 2" xfId="9364" xr:uid="{00000000-0005-0000-0000-0000B3240000}"/>
    <cellStyle name="Style 352 3 3 2 2" xfId="9365" xr:uid="{00000000-0005-0000-0000-0000B4240000}"/>
    <cellStyle name="Style 352 3 3 3" xfId="9366" xr:uid="{00000000-0005-0000-0000-0000B5240000}"/>
    <cellStyle name="Style 352 3 4" xfId="9367" xr:uid="{00000000-0005-0000-0000-0000B6240000}"/>
    <cellStyle name="Style 352 3 4 2" xfId="9368" xr:uid="{00000000-0005-0000-0000-0000B7240000}"/>
    <cellStyle name="Style 352 3 4 2 2" xfId="9369" xr:uid="{00000000-0005-0000-0000-0000B8240000}"/>
    <cellStyle name="Style 352 3 4 3" xfId="9370" xr:uid="{00000000-0005-0000-0000-0000B9240000}"/>
    <cellStyle name="Style 352 3 5" xfId="9371" xr:uid="{00000000-0005-0000-0000-0000BA240000}"/>
    <cellStyle name="Style 352 3 5 2" xfId="9372" xr:uid="{00000000-0005-0000-0000-0000BB240000}"/>
    <cellStyle name="Style 352 3 5 2 2" xfId="9373" xr:uid="{00000000-0005-0000-0000-0000BC240000}"/>
    <cellStyle name="Style 352 3 5 3" xfId="9374" xr:uid="{00000000-0005-0000-0000-0000BD240000}"/>
    <cellStyle name="Style 352 3 6" xfId="9375" xr:uid="{00000000-0005-0000-0000-0000BE240000}"/>
    <cellStyle name="Style 352 3 6 2" xfId="9376" xr:uid="{00000000-0005-0000-0000-0000BF240000}"/>
    <cellStyle name="Style 352 3 6 2 2" xfId="9377" xr:uid="{00000000-0005-0000-0000-0000C0240000}"/>
    <cellStyle name="Style 352 3 6 3" xfId="9378" xr:uid="{00000000-0005-0000-0000-0000C1240000}"/>
    <cellStyle name="Style 352 3 7" xfId="9379" xr:uid="{00000000-0005-0000-0000-0000C2240000}"/>
    <cellStyle name="Style 352 3 7 2" xfId="9380" xr:uid="{00000000-0005-0000-0000-0000C3240000}"/>
    <cellStyle name="Style 352 3 7 2 2" xfId="9381" xr:uid="{00000000-0005-0000-0000-0000C4240000}"/>
    <cellStyle name="Style 352 3 7 3" xfId="9382" xr:uid="{00000000-0005-0000-0000-0000C5240000}"/>
    <cellStyle name="Style 352 3 8" xfId="9383" xr:uid="{00000000-0005-0000-0000-0000C6240000}"/>
    <cellStyle name="Style 352 3 8 2" xfId="9384" xr:uid="{00000000-0005-0000-0000-0000C7240000}"/>
    <cellStyle name="Style 352 3 9" xfId="9385" xr:uid="{00000000-0005-0000-0000-0000C8240000}"/>
    <cellStyle name="Style 352 4" xfId="9386" xr:uid="{00000000-0005-0000-0000-0000C9240000}"/>
    <cellStyle name="Style 352 4 2" xfId="9387" xr:uid="{00000000-0005-0000-0000-0000CA240000}"/>
    <cellStyle name="Style 352 4 2 2" xfId="9388" xr:uid="{00000000-0005-0000-0000-0000CB240000}"/>
    <cellStyle name="Style 352 4 2 2 2" xfId="9389" xr:uid="{00000000-0005-0000-0000-0000CC240000}"/>
    <cellStyle name="Style 352 4 2 3" xfId="9390" xr:uid="{00000000-0005-0000-0000-0000CD240000}"/>
    <cellStyle name="Style 352 4 3" xfId="9391" xr:uid="{00000000-0005-0000-0000-0000CE240000}"/>
    <cellStyle name="Style 352 4 3 2" xfId="9392" xr:uid="{00000000-0005-0000-0000-0000CF240000}"/>
    <cellStyle name="Style 352 4 3 2 2" xfId="9393" xr:uid="{00000000-0005-0000-0000-0000D0240000}"/>
    <cellStyle name="Style 352 4 3 3" xfId="9394" xr:uid="{00000000-0005-0000-0000-0000D1240000}"/>
    <cellStyle name="Style 352 4 4" xfId="9395" xr:uid="{00000000-0005-0000-0000-0000D2240000}"/>
    <cellStyle name="Style 352 4 4 2" xfId="9396" xr:uid="{00000000-0005-0000-0000-0000D3240000}"/>
    <cellStyle name="Style 352 4 4 2 2" xfId="9397" xr:uid="{00000000-0005-0000-0000-0000D4240000}"/>
    <cellStyle name="Style 352 4 4 3" xfId="9398" xr:uid="{00000000-0005-0000-0000-0000D5240000}"/>
    <cellStyle name="Style 352 4 5" xfId="9399" xr:uid="{00000000-0005-0000-0000-0000D6240000}"/>
    <cellStyle name="Style 352 4 5 2" xfId="9400" xr:uid="{00000000-0005-0000-0000-0000D7240000}"/>
    <cellStyle name="Style 352 4 5 2 2" xfId="9401" xr:uid="{00000000-0005-0000-0000-0000D8240000}"/>
    <cellStyle name="Style 352 4 5 3" xfId="9402" xr:uid="{00000000-0005-0000-0000-0000D9240000}"/>
    <cellStyle name="Style 352 4 6" xfId="9403" xr:uid="{00000000-0005-0000-0000-0000DA240000}"/>
    <cellStyle name="Style 352 4 6 2" xfId="9404" xr:uid="{00000000-0005-0000-0000-0000DB240000}"/>
    <cellStyle name="Style 352 4 6 2 2" xfId="9405" xr:uid="{00000000-0005-0000-0000-0000DC240000}"/>
    <cellStyle name="Style 352 4 6 3" xfId="9406" xr:uid="{00000000-0005-0000-0000-0000DD240000}"/>
    <cellStyle name="Style 352 4 7" xfId="9407" xr:uid="{00000000-0005-0000-0000-0000DE240000}"/>
    <cellStyle name="Style 352 4 7 2" xfId="9408" xr:uid="{00000000-0005-0000-0000-0000DF240000}"/>
    <cellStyle name="Style 352 4 7 2 2" xfId="9409" xr:uid="{00000000-0005-0000-0000-0000E0240000}"/>
    <cellStyle name="Style 352 4 7 3" xfId="9410" xr:uid="{00000000-0005-0000-0000-0000E1240000}"/>
    <cellStyle name="Style 352 4 8" xfId="9411" xr:uid="{00000000-0005-0000-0000-0000E2240000}"/>
    <cellStyle name="Style 352 4 8 2" xfId="9412" xr:uid="{00000000-0005-0000-0000-0000E3240000}"/>
    <cellStyle name="Style 352 4 9" xfId="9413" xr:uid="{00000000-0005-0000-0000-0000E4240000}"/>
    <cellStyle name="Style 352 5" xfId="9414" xr:uid="{00000000-0005-0000-0000-0000E5240000}"/>
    <cellStyle name="Style 352 5 2" xfId="9415" xr:uid="{00000000-0005-0000-0000-0000E6240000}"/>
    <cellStyle name="Style 352 5 2 2" xfId="9416" xr:uid="{00000000-0005-0000-0000-0000E7240000}"/>
    <cellStyle name="Style 352 5 3" xfId="9417" xr:uid="{00000000-0005-0000-0000-0000E8240000}"/>
    <cellStyle name="Style 352 6" xfId="9418" xr:uid="{00000000-0005-0000-0000-0000E9240000}"/>
    <cellStyle name="Style 352 6 2" xfId="9419" xr:uid="{00000000-0005-0000-0000-0000EA240000}"/>
    <cellStyle name="Style 352 6 2 2" xfId="9420" xr:uid="{00000000-0005-0000-0000-0000EB240000}"/>
    <cellStyle name="Style 352 6 3" xfId="9421" xr:uid="{00000000-0005-0000-0000-0000EC240000}"/>
    <cellStyle name="Style 352 7" xfId="9422" xr:uid="{00000000-0005-0000-0000-0000ED240000}"/>
    <cellStyle name="Style 352 7 2" xfId="9423" xr:uid="{00000000-0005-0000-0000-0000EE240000}"/>
    <cellStyle name="Style 352 7 2 2" xfId="9424" xr:uid="{00000000-0005-0000-0000-0000EF240000}"/>
    <cellStyle name="Style 352 7 3" xfId="9425" xr:uid="{00000000-0005-0000-0000-0000F0240000}"/>
    <cellStyle name="Style 352 8" xfId="9426" xr:uid="{00000000-0005-0000-0000-0000F1240000}"/>
    <cellStyle name="Style 352 8 2" xfId="9427" xr:uid="{00000000-0005-0000-0000-0000F2240000}"/>
    <cellStyle name="Style 352 8 2 2" xfId="9428" xr:uid="{00000000-0005-0000-0000-0000F3240000}"/>
    <cellStyle name="Style 352 8 3" xfId="9429" xr:uid="{00000000-0005-0000-0000-0000F4240000}"/>
    <cellStyle name="Style 352 9" xfId="9430" xr:uid="{00000000-0005-0000-0000-0000F5240000}"/>
    <cellStyle name="Style 352 9 2" xfId="9431" xr:uid="{00000000-0005-0000-0000-0000F6240000}"/>
    <cellStyle name="Style 352 9 2 2" xfId="9432" xr:uid="{00000000-0005-0000-0000-0000F7240000}"/>
    <cellStyle name="Style 352 9 3" xfId="9433" xr:uid="{00000000-0005-0000-0000-0000F8240000}"/>
    <cellStyle name="Style 353" xfId="9434" xr:uid="{00000000-0005-0000-0000-0000F9240000}"/>
    <cellStyle name="Style 353 10" xfId="9435" xr:uid="{00000000-0005-0000-0000-0000FA240000}"/>
    <cellStyle name="Style 353 10 2" xfId="9436" xr:uid="{00000000-0005-0000-0000-0000FB240000}"/>
    <cellStyle name="Style 353 10 2 2" xfId="9437" xr:uid="{00000000-0005-0000-0000-0000FC240000}"/>
    <cellStyle name="Style 353 10 3" xfId="9438" xr:uid="{00000000-0005-0000-0000-0000FD240000}"/>
    <cellStyle name="Style 353 11" xfId="9439" xr:uid="{00000000-0005-0000-0000-0000FE240000}"/>
    <cellStyle name="Style 353 11 2" xfId="9440" xr:uid="{00000000-0005-0000-0000-0000FF240000}"/>
    <cellStyle name="Style 353 11 2 2" xfId="9441" xr:uid="{00000000-0005-0000-0000-000000250000}"/>
    <cellStyle name="Style 353 11 3" xfId="9442" xr:uid="{00000000-0005-0000-0000-000001250000}"/>
    <cellStyle name="Style 353 12" xfId="9443" xr:uid="{00000000-0005-0000-0000-000002250000}"/>
    <cellStyle name="Style 353 12 2" xfId="9444" xr:uid="{00000000-0005-0000-0000-000003250000}"/>
    <cellStyle name="Style 353 12 2 2" xfId="9445" xr:uid="{00000000-0005-0000-0000-000004250000}"/>
    <cellStyle name="Style 353 12 3" xfId="9446" xr:uid="{00000000-0005-0000-0000-000005250000}"/>
    <cellStyle name="Style 353 13" xfId="9447" xr:uid="{00000000-0005-0000-0000-000006250000}"/>
    <cellStyle name="Style 353 13 2" xfId="9448" xr:uid="{00000000-0005-0000-0000-000007250000}"/>
    <cellStyle name="Style 353 2" xfId="9449" xr:uid="{00000000-0005-0000-0000-000008250000}"/>
    <cellStyle name="Style 353 2 2" xfId="9450" xr:uid="{00000000-0005-0000-0000-000009250000}"/>
    <cellStyle name="Style 353 2 2 2" xfId="9451" xr:uid="{00000000-0005-0000-0000-00000A250000}"/>
    <cellStyle name="Style 353 2 2 2 2" xfId="9452" xr:uid="{00000000-0005-0000-0000-00000B250000}"/>
    <cellStyle name="Style 353 2 2 3" xfId="9453" xr:uid="{00000000-0005-0000-0000-00000C250000}"/>
    <cellStyle name="Style 353 2 3" xfId="9454" xr:uid="{00000000-0005-0000-0000-00000D250000}"/>
    <cellStyle name="Style 353 2 3 2" xfId="9455" xr:uid="{00000000-0005-0000-0000-00000E250000}"/>
    <cellStyle name="Style 353 2 3 2 2" xfId="9456" xr:uid="{00000000-0005-0000-0000-00000F250000}"/>
    <cellStyle name="Style 353 2 3 3" xfId="9457" xr:uid="{00000000-0005-0000-0000-000010250000}"/>
    <cellStyle name="Style 353 2 4" xfId="9458" xr:uid="{00000000-0005-0000-0000-000011250000}"/>
    <cellStyle name="Style 353 2 4 2" xfId="9459" xr:uid="{00000000-0005-0000-0000-000012250000}"/>
    <cellStyle name="Style 353 2 4 2 2" xfId="9460" xr:uid="{00000000-0005-0000-0000-000013250000}"/>
    <cellStyle name="Style 353 2 4 3" xfId="9461" xr:uid="{00000000-0005-0000-0000-000014250000}"/>
    <cellStyle name="Style 353 2 5" xfId="9462" xr:uid="{00000000-0005-0000-0000-000015250000}"/>
    <cellStyle name="Style 353 2 5 2" xfId="9463" xr:uid="{00000000-0005-0000-0000-000016250000}"/>
    <cellStyle name="Style 353 2 5 2 2" xfId="9464" xr:uid="{00000000-0005-0000-0000-000017250000}"/>
    <cellStyle name="Style 353 2 5 3" xfId="9465" xr:uid="{00000000-0005-0000-0000-000018250000}"/>
    <cellStyle name="Style 353 2 6" xfId="9466" xr:uid="{00000000-0005-0000-0000-000019250000}"/>
    <cellStyle name="Style 353 2 6 2" xfId="9467" xr:uid="{00000000-0005-0000-0000-00001A250000}"/>
    <cellStyle name="Style 353 2 6 2 2" xfId="9468" xr:uid="{00000000-0005-0000-0000-00001B250000}"/>
    <cellStyle name="Style 353 2 6 3" xfId="9469" xr:uid="{00000000-0005-0000-0000-00001C250000}"/>
    <cellStyle name="Style 353 2 7" xfId="9470" xr:uid="{00000000-0005-0000-0000-00001D250000}"/>
    <cellStyle name="Style 353 2 7 2" xfId="9471" xr:uid="{00000000-0005-0000-0000-00001E250000}"/>
    <cellStyle name="Style 353 2 7 2 2" xfId="9472" xr:uid="{00000000-0005-0000-0000-00001F250000}"/>
    <cellStyle name="Style 353 2 7 3" xfId="9473" xr:uid="{00000000-0005-0000-0000-000020250000}"/>
    <cellStyle name="Style 353 2 8" xfId="9474" xr:uid="{00000000-0005-0000-0000-000021250000}"/>
    <cellStyle name="Style 353 2 8 2" xfId="9475" xr:uid="{00000000-0005-0000-0000-000022250000}"/>
    <cellStyle name="Style 353 2 8 2 2" xfId="9476" xr:uid="{00000000-0005-0000-0000-000023250000}"/>
    <cellStyle name="Style 353 2 8 3" xfId="9477" xr:uid="{00000000-0005-0000-0000-000024250000}"/>
    <cellStyle name="Style 353 2 9" xfId="9478" xr:uid="{00000000-0005-0000-0000-000025250000}"/>
    <cellStyle name="Style 353 3" xfId="9479" xr:uid="{00000000-0005-0000-0000-000026250000}"/>
    <cellStyle name="Style 353 3 2" xfId="9480" xr:uid="{00000000-0005-0000-0000-000027250000}"/>
    <cellStyle name="Style 353 3 2 2" xfId="9481" xr:uid="{00000000-0005-0000-0000-000028250000}"/>
    <cellStyle name="Style 353 3 2 2 2" xfId="9482" xr:uid="{00000000-0005-0000-0000-000029250000}"/>
    <cellStyle name="Style 353 3 2 3" xfId="9483" xr:uid="{00000000-0005-0000-0000-00002A250000}"/>
    <cellStyle name="Style 353 3 3" xfId="9484" xr:uid="{00000000-0005-0000-0000-00002B250000}"/>
    <cellStyle name="Style 353 3 3 2" xfId="9485" xr:uid="{00000000-0005-0000-0000-00002C250000}"/>
    <cellStyle name="Style 353 3 3 2 2" xfId="9486" xr:uid="{00000000-0005-0000-0000-00002D250000}"/>
    <cellStyle name="Style 353 3 3 3" xfId="9487" xr:uid="{00000000-0005-0000-0000-00002E250000}"/>
    <cellStyle name="Style 353 3 4" xfId="9488" xr:uid="{00000000-0005-0000-0000-00002F250000}"/>
    <cellStyle name="Style 353 3 4 2" xfId="9489" xr:uid="{00000000-0005-0000-0000-000030250000}"/>
    <cellStyle name="Style 353 3 4 2 2" xfId="9490" xr:uid="{00000000-0005-0000-0000-000031250000}"/>
    <cellStyle name="Style 353 3 4 3" xfId="9491" xr:uid="{00000000-0005-0000-0000-000032250000}"/>
    <cellStyle name="Style 353 3 5" xfId="9492" xr:uid="{00000000-0005-0000-0000-000033250000}"/>
    <cellStyle name="Style 353 3 5 2" xfId="9493" xr:uid="{00000000-0005-0000-0000-000034250000}"/>
    <cellStyle name="Style 353 3 5 2 2" xfId="9494" xr:uid="{00000000-0005-0000-0000-000035250000}"/>
    <cellStyle name="Style 353 3 5 3" xfId="9495" xr:uid="{00000000-0005-0000-0000-000036250000}"/>
    <cellStyle name="Style 353 3 6" xfId="9496" xr:uid="{00000000-0005-0000-0000-000037250000}"/>
    <cellStyle name="Style 353 3 6 2" xfId="9497" xr:uid="{00000000-0005-0000-0000-000038250000}"/>
    <cellStyle name="Style 353 3 6 2 2" xfId="9498" xr:uid="{00000000-0005-0000-0000-000039250000}"/>
    <cellStyle name="Style 353 3 6 3" xfId="9499" xr:uid="{00000000-0005-0000-0000-00003A250000}"/>
    <cellStyle name="Style 353 3 7" xfId="9500" xr:uid="{00000000-0005-0000-0000-00003B250000}"/>
    <cellStyle name="Style 353 3 7 2" xfId="9501" xr:uid="{00000000-0005-0000-0000-00003C250000}"/>
    <cellStyle name="Style 353 3 7 2 2" xfId="9502" xr:uid="{00000000-0005-0000-0000-00003D250000}"/>
    <cellStyle name="Style 353 3 7 3" xfId="9503" xr:uid="{00000000-0005-0000-0000-00003E250000}"/>
    <cellStyle name="Style 353 3 8" xfId="9504" xr:uid="{00000000-0005-0000-0000-00003F250000}"/>
    <cellStyle name="Style 353 3 8 2" xfId="9505" xr:uid="{00000000-0005-0000-0000-000040250000}"/>
    <cellStyle name="Style 353 3 9" xfId="9506" xr:uid="{00000000-0005-0000-0000-000041250000}"/>
    <cellStyle name="Style 353 4" xfId="9507" xr:uid="{00000000-0005-0000-0000-000042250000}"/>
    <cellStyle name="Style 353 4 2" xfId="9508" xr:uid="{00000000-0005-0000-0000-000043250000}"/>
    <cellStyle name="Style 353 4 2 2" xfId="9509" xr:uid="{00000000-0005-0000-0000-000044250000}"/>
    <cellStyle name="Style 353 4 2 2 2" xfId="9510" xr:uid="{00000000-0005-0000-0000-000045250000}"/>
    <cellStyle name="Style 353 4 2 3" xfId="9511" xr:uid="{00000000-0005-0000-0000-000046250000}"/>
    <cellStyle name="Style 353 4 3" xfId="9512" xr:uid="{00000000-0005-0000-0000-000047250000}"/>
    <cellStyle name="Style 353 4 3 2" xfId="9513" xr:uid="{00000000-0005-0000-0000-000048250000}"/>
    <cellStyle name="Style 353 4 3 2 2" xfId="9514" xr:uid="{00000000-0005-0000-0000-000049250000}"/>
    <cellStyle name="Style 353 4 3 3" xfId="9515" xr:uid="{00000000-0005-0000-0000-00004A250000}"/>
    <cellStyle name="Style 353 4 4" xfId="9516" xr:uid="{00000000-0005-0000-0000-00004B250000}"/>
    <cellStyle name="Style 353 4 4 2" xfId="9517" xr:uid="{00000000-0005-0000-0000-00004C250000}"/>
    <cellStyle name="Style 353 4 4 2 2" xfId="9518" xr:uid="{00000000-0005-0000-0000-00004D250000}"/>
    <cellStyle name="Style 353 4 4 3" xfId="9519" xr:uid="{00000000-0005-0000-0000-00004E250000}"/>
    <cellStyle name="Style 353 4 5" xfId="9520" xr:uid="{00000000-0005-0000-0000-00004F250000}"/>
    <cellStyle name="Style 353 4 5 2" xfId="9521" xr:uid="{00000000-0005-0000-0000-000050250000}"/>
    <cellStyle name="Style 353 4 5 2 2" xfId="9522" xr:uid="{00000000-0005-0000-0000-000051250000}"/>
    <cellStyle name="Style 353 4 5 3" xfId="9523" xr:uid="{00000000-0005-0000-0000-000052250000}"/>
    <cellStyle name="Style 353 4 6" xfId="9524" xr:uid="{00000000-0005-0000-0000-000053250000}"/>
    <cellStyle name="Style 353 4 6 2" xfId="9525" xr:uid="{00000000-0005-0000-0000-000054250000}"/>
    <cellStyle name="Style 353 4 6 2 2" xfId="9526" xr:uid="{00000000-0005-0000-0000-000055250000}"/>
    <cellStyle name="Style 353 4 6 3" xfId="9527" xr:uid="{00000000-0005-0000-0000-000056250000}"/>
    <cellStyle name="Style 353 4 7" xfId="9528" xr:uid="{00000000-0005-0000-0000-000057250000}"/>
    <cellStyle name="Style 353 4 7 2" xfId="9529" xr:uid="{00000000-0005-0000-0000-000058250000}"/>
    <cellStyle name="Style 353 4 7 2 2" xfId="9530" xr:uid="{00000000-0005-0000-0000-000059250000}"/>
    <cellStyle name="Style 353 4 7 3" xfId="9531" xr:uid="{00000000-0005-0000-0000-00005A250000}"/>
    <cellStyle name="Style 353 4 8" xfId="9532" xr:uid="{00000000-0005-0000-0000-00005B250000}"/>
    <cellStyle name="Style 353 4 8 2" xfId="9533" xr:uid="{00000000-0005-0000-0000-00005C250000}"/>
    <cellStyle name="Style 353 4 9" xfId="9534" xr:uid="{00000000-0005-0000-0000-00005D250000}"/>
    <cellStyle name="Style 353 5" xfId="9535" xr:uid="{00000000-0005-0000-0000-00005E250000}"/>
    <cellStyle name="Style 353 5 2" xfId="9536" xr:uid="{00000000-0005-0000-0000-00005F250000}"/>
    <cellStyle name="Style 353 5 2 2" xfId="9537" xr:uid="{00000000-0005-0000-0000-000060250000}"/>
    <cellStyle name="Style 353 5 3" xfId="9538" xr:uid="{00000000-0005-0000-0000-000061250000}"/>
    <cellStyle name="Style 353 6" xfId="9539" xr:uid="{00000000-0005-0000-0000-000062250000}"/>
    <cellStyle name="Style 353 6 2" xfId="9540" xr:uid="{00000000-0005-0000-0000-000063250000}"/>
    <cellStyle name="Style 353 6 2 2" xfId="9541" xr:uid="{00000000-0005-0000-0000-000064250000}"/>
    <cellStyle name="Style 353 6 3" xfId="9542" xr:uid="{00000000-0005-0000-0000-000065250000}"/>
    <cellStyle name="Style 353 7" xfId="9543" xr:uid="{00000000-0005-0000-0000-000066250000}"/>
    <cellStyle name="Style 353 7 2" xfId="9544" xr:uid="{00000000-0005-0000-0000-000067250000}"/>
    <cellStyle name="Style 353 7 2 2" xfId="9545" xr:uid="{00000000-0005-0000-0000-000068250000}"/>
    <cellStyle name="Style 353 7 3" xfId="9546" xr:uid="{00000000-0005-0000-0000-000069250000}"/>
    <cellStyle name="Style 353 8" xfId="9547" xr:uid="{00000000-0005-0000-0000-00006A250000}"/>
    <cellStyle name="Style 353 8 2" xfId="9548" xr:uid="{00000000-0005-0000-0000-00006B250000}"/>
    <cellStyle name="Style 353 8 2 2" xfId="9549" xr:uid="{00000000-0005-0000-0000-00006C250000}"/>
    <cellStyle name="Style 353 8 3" xfId="9550" xr:uid="{00000000-0005-0000-0000-00006D250000}"/>
    <cellStyle name="Style 353 9" xfId="9551" xr:uid="{00000000-0005-0000-0000-00006E250000}"/>
    <cellStyle name="Style 353 9 2" xfId="9552" xr:uid="{00000000-0005-0000-0000-00006F250000}"/>
    <cellStyle name="Style 353 9 2 2" xfId="9553" xr:uid="{00000000-0005-0000-0000-000070250000}"/>
    <cellStyle name="Style 353 9 3" xfId="9554" xr:uid="{00000000-0005-0000-0000-000071250000}"/>
    <cellStyle name="Style 354" xfId="9555" xr:uid="{00000000-0005-0000-0000-000072250000}"/>
    <cellStyle name="Style 354 10" xfId="9556" xr:uid="{00000000-0005-0000-0000-000073250000}"/>
    <cellStyle name="Style 354 10 2" xfId="9557" xr:uid="{00000000-0005-0000-0000-000074250000}"/>
    <cellStyle name="Style 354 10 2 2" xfId="9558" xr:uid="{00000000-0005-0000-0000-000075250000}"/>
    <cellStyle name="Style 354 10 3" xfId="9559" xr:uid="{00000000-0005-0000-0000-000076250000}"/>
    <cellStyle name="Style 354 11" xfId="9560" xr:uid="{00000000-0005-0000-0000-000077250000}"/>
    <cellStyle name="Style 354 11 2" xfId="9561" xr:uid="{00000000-0005-0000-0000-000078250000}"/>
    <cellStyle name="Style 354 11 2 2" xfId="9562" xr:uid="{00000000-0005-0000-0000-000079250000}"/>
    <cellStyle name="Style 354 11 3" xfId="9563" xr:uid="{00000000-0005-0000-0000-00007A250000}"/>
    <cellStyle name="Style 354 12" xfId="9564" xr:uid="{00000000-0005-0000-0000-00007B250000}"/>
    <cellStyle name="Style 354 12 2" xfId="9565" xr:uid="{00000000-0005-0000-0000-00007C250000}"/>
    <cellStyle name="Style 354 12 2 2" xfId="9566" xr:uid="{00000000-0005-0000-0000-00007D250000}"/>
    <cellStyle name="Style 354 12 3" xfId="9567" xr:uid="{00000000-0005-0000-0000-00007E250000}"/>
    <cellStyle name="Style 354 13" xfId="9568" xr:uid="{00000000-0005-0000-0000-00007F250000}"/>
    <cellStyle name="Style 354 13 2" xfId="9569" xr:uid="{00000000-0005-0000-0000-000080250000}"/>
    <cellStyle name="Style 354 2" xfId="9570" xr:uid="{00000000-0005-0000-0000-000081250000}"/>
    <cellStyle name="Style 354 2 2" xfId="9571" xr:uid="{00000000-0005-0000-0000-000082250000}"/>
    <cellStyle name="Style 354 2 2 2" xfId="9572" xr:uid="{00000000-0005-0000-0000-000083250000}"/>
    <cellStyle name="Style 354 2 2 2 2" xfId="9573" xr:uid="{00000000-0005-0000-0000-000084250000}"/>
    <cellStyle name="Style 354 2 2 3" xfId="9574" xr:uid="{00000000-0005-0000-0000-000085250000}"/>
    <cellStyle name="Style 354 2 3" xfId="9575" xr:uid="{00000000-0005-0000-0000-000086250000}"/>
    <cellStyle name="Style 354 2 3 2" xfId="9576" xr:uid="{00000000-0005-0000-0000-000087250000}"/>
    <cellStyle name="Style 354 2 3 2 2" xfId="9577" xr:uid="{00000000-0005-0000-0000-000088250000}"/>
    <cellStyle name="Style 354 2 3 3" xfId="9578" xr:uid="{00000000-0005-0000-0000-000089250000}"/>
    <cellStyle name="Style 354 2 4" xfId="9579" xr:uid="{00000000-0005-0000-0000-00008A250000}"/>
    <cellStyle name="Style 354 2 4 2" xfId="9580" xr:uid="{00000000-0005-0000-0000-00008B250000}"/>
    <cellStyle name="Style 354 2 4 2 2" xfId="9581" xr:uid="{00000000-0005-0000-0000-00008C250000}"/>
    <cellStyle name="Style 354 2 4 3" xfId="9582" xr:uid="{00000000-0005-0000-0000-00008D250000}"/>
    <cellStyle name="Style 354 2 5" xfId="9583" xr:uid="{00000000-0005-0000-0000-00008E250000}"/>
    <cellStyle name="Style 354 2 5 2" xfId="9584" xr:uid="{00000000-0005-0000-0000-00008F250000}"/>
    <cellStyle name="Style 354 2 5 2 2" xfId="9585" xr:uid="{00000000-0005-0000-0000-000090250000}"/>
    <cellStyle name="Style 354 2 5 3" xfId="9586" xr:uid="{00000000-0005-0000-0000-000091250000}"/>
    <cellStyle name="Style 354 2 6" xfId="9587" xr:uid="{00000000-0005-0000-0000-000092250000}"/>
    <cellStyle name="Style 354 2 6 2" xfId="9588" xr:uid="{00000000-0005-0000-0000-000093250000}"/>
    <cellStyle name="Style 354 2 6 2 2" xfId="9589" xr:uid="{00000000-0005-0000-0000-000094250000}"/>
    <cellStyle name="Style 354 2 6 3" xfId="9590" xr:uid="{00000000-0005-0000-0000-000095250000}"/>
    <cellStyle name="Style 354 2 7" xfId="9591" xr:uid="{00000000-0005-0000-0000-000096250000}"/>
    <cellStyle name="Style 354 2 7 2" xfId="9592" xr:uid="{00000000-0005-0000-0000-000097250000}"/>
    <cellStyle name="Style 354 2 7 2 2" xfId="9593" xr:uid="{00000000-0005-0000-0000-000098250000}"/>
    <cellStyle name="Style 354 2 7 3" xfId="9594" xr:uid="{00000000-0005-0000-0000-000099250000}"/>
    <cellStyle name="Style 354 2 8" xfId="9595" xr:uid="{00000000-0005-0000-0000-00009A250000}"/>
    <cellStyle name="Style 354 2 8 2" xfId="9596" xr:uid="{00000000-0005-0000-0000-00009B250000}"/>
    <cellStyle name="Style 354 2 8 2 2" xfId="9597" xr:uid="{00000000-0005-0000-0000-00009C250000}"/>
    <cellStyle name="Style 354 2 8 3" xfId="9598" xr:uid="{00000000-0005-0000-0000-00009D250000}"/>
    <cellStyle name="Style 354 2 9" xfId="9599" xr:uid="{00000000-0005-0000-0000-00009E250000}"/>
    <cellStyle name="Style 354 3" xfId="9600" xr:uid="{00000000-0005-0000-0000-00009F250000}"/>
    <cellStyle name="Style 354 3 2" xfId="9601" xr:uid="{00000000-0005-0000-0000-0000A0250000}"/>
    <cellStyle name="Style 354 3 2 2" xfId="9602" xr:uid="{00000000-0005-0000-0000-0000A1250000}"/>
    <cellStyle name="Style 354 3 2 2 2" xfId="9603" xr:uid="{00000000-0005-0000-0000-0000A2250000}"/>
    <cellStyle name="Style 354 3 2 3" xfId="9604" xr:uid="{00000000-0005-0000-0000-0000A3250000}"/>
    <cellStyle name="Style 354 3 3" xfId="9605" xr:uid="{00000000-0005-0000-0000-0000A4250000}"/>
    <cellStyle name="Style 354 3 3 2" xfId="9606" xr:uid="{00000000-0005-0000-0000-0000A5250000}"/>
    <cellStyle name="Style 354 3 3 2 2" xfId="9607" xr:uid="{00000000-0005-0000-0000-0000A6250000}"/>
    <cellStyle name="Style 354 3 3 3" xfId="9608" xr:uid="{00000000-0005-0000-0000-0000A7250000}"/>
    <cellStyle name="Style 354 3 4" xfId="9609" xr:uid="{00000000-0005-0000-0000-0000A8250000}"/>
    <cellStyle name="Style 354 3 4 2" xfId="9610" xr:uid="{00000000-0005-0000-0000-0000A9250000}"/>
    <cellStyle name="Style 354 3 4 2 2" xfId="9611" xr:uid="{00000000-0005-0000-0000-0000AA250000}"/>
    <cellStyle name="Style 354 3 4 3" xfId="9612" xr:uid="{00000000-0005-0000-0000-0000AB250000}"/>
    <cellStyle name="Style 354 3 5" xfId="9613" xr:uid="{00000000-0005-0000-0000-0000AC250000}"/>
    <cellStyle name="Style 354 3 5 2" xfId="9614" xr:uid="{00000000-0005-0000-0000-0000AD250000}"/>
    <cellStyle name="Style 354 3 5 2 2" xfId="9615" xr:uid="{00000000-0005-0000-0000-0000AE250000}"/>
    <cellStyle name="Style 354 3 5 3" xfId="9616" xr:uid="{00000000-0005-0000-0000-0000AF250000}"/>
    <cellStyle name="Style 354 3 6" xfId="9617" xr:uid="{00000000-0005-0000-0000-0000B0250000}"/>
    <cellStyle name="Style 354 3 6 2" xfId="9618" xr:uid="{00000000-0005-0000-0000-0000B1250000}"/>
    <cellStyle name="Style 354 3 6 2 2" xfId="9619" xr:uid="{00000000-0005-0000-0000-0000B2250000}"/>
    <cellStyle name="Style 354 3 6 3" xfId="9620" xr:uid="{00000000-0005-0000-0000-0000B3250000}"/>
    <cellStyle name="Style 354 3 7" xfId="9621" xr:uid="{00000000-0005-0000-0000-0000B4250000}"/>
    <cellStyle name="Style 354 3 7 2" xfId="9622" xr:uid="{00000000-0005-0000-0000-0000B5250000}"/>
    <cellStyle name="Style 354 3 7 2 2" xfId="9623" xr:uid="{00000000-0005-0000-0000-0000B6250000}"/>
    <cellStyle name="Style 354 3 7 3" xfId="9624" xr:uid="{00000000-0005-0000-0000-0000B7250000}"/>
    <cellStyle name="Style 354 3 8" xfId="9625" xr:uid="{00000000-0005-0000-0000-0000B8250000}"/>
    <cellStyle name="Style 354 3 8 2" xfId="9626" xr:uid="{00000000-0005-0000-0000-0000B9250000}"/>
    <cellStyle name="Style 354 3 9" xfId="9627" xr:uid="{00000000-0005-0000-0000-0000BA250000}"/>
    <cellStyle name="Style 354 4" xfId="9628" xr:uid="{00000000-0005-0000-0000-0000BB250000}"/>
    <cellStyle name="Style 354 4 2" xfId="9629" xr:uid="{00000000-0005-0000-0000-0000BC250000}"/>
    <cellStyle name="Style 354 4 2 2" xfId="9630" xr:uid="{00000000-0005-0000-0000-0000BD250000}"/>
    <cellStyle name="Style 354 4 2 2 2" xfId="9631" xr:uid="{00000000-0005-0000-0000-0000BE250000}"/>
    <cellStyle name="Style 354 4 2 3" xfId="9632" xr:uid="{00000000-0005-0000-0000-0000BF250000}"/>
    <cellStyle name="Style 354 4 3" xfId="9633" xr:uid="{00000000-0005-0000-0000-0000C0250000}"/>
    <cellStyle name="Style 354 4 3 2" xfId="9634" xr:uid="{00000000-0005-0000-0000-0000C1250000}"/>
    <cellStyle name="Style 354 4 3 2 2" xfId="9635" xr:uid="{00000000-0005-0000-0000-0000C2250000}"/>
    <cellStyle name="Style 354 4 3 3" xfId="9636" xr:uid="{00000000-0005-0000-0000-0000C3250000}"/>
    <cellStyle name="Style 354 4 4" xfId="9637" xr:uid="{00000000-0005-0000-0000-0000C4250000}"/>
    <cellStyle name="Style 354 4 4 2" xfId="9638" xr:uid="{00000000-0005-0000-0000-0000C5250000}"/>
    <cellStyle name="Style 354 4 4 2 2" xfId="9639" xr:uid="{00000000-0005-0000-0000-0000C6250000}"/>
    <cellStyle name="Style 354 4 4 3" xfId="9640" xr:uid="{00000000-0005-0000-0000-0000C7250000}"/>
    <cellStyle name="Style 354 4 5" xfId="9641" xr:uid="{00000000-0005-0000-0000-0000C8250000}"/>
    <cellStyle name="Style 354 4 5 2" xfId="9642" xr:uid="{00000000-0005-0000-0000-0000C9250000}"/>
    <cellStyle name="Style 354 4 5 2 2" xfId="9643" xr:uid="{00000000-0005-0000-0000-0000CA250000}"/>
    <cellStyle name="Style 354 4 5 3" xfId="9644" xr:uid="{00000000-0005-0000-0000-0000CB250000}"/>
    <cellStyle name="Style 354 4 6" xfId="9645" xr:uid="{00000000-0005-0000-0000-0000CC250000}"/>
    <cellStyle name="Style 354 4 6 2" xfId="9646" xr:uid="{00000000-0005-0000-0000-0000CD250000}"/>
    <cellStyle name="Style 354 4 6 2 2" xfId="9647" xr:uid="{00000000-0005-0000-0000-0000CE250000}"/>
    <cellStyle name="Style 354 4 6 3" xfId="9648" xr:uid="{00000000-0005-0000-0000-0000CF250000}"/>
    <cellStyle name="Style 354 4 7" xfId="9649" xr:uid="{00000000-0005-0000-0000-0000D0250000}"/>
    <cellStyle name="Style 354 4 7 2" xfId="9650" xr:uid="{00000000-0005-0000-0000-0000D1250000}"/>
    <cellStyle name="Style 354 4 7 2 2" xfId="9651" xr:uid="{00000000-0005-0000-0000-0000D2250000}"/>
    <cellStyle name="Style 354 4 7 3" xfId="9652" xr:uid="{00000000-0005-0000-0000-0000D3250000}"/>
    <cellStyle name="Style 354 4 8" xfId="9653" xr:uid="{00000000-0005-0000-0000-0000D4250000}"/>
    <cellStyle name="Style 354 4 8 2" xfId="9654" xr:uid="{00000000-0005-0000-0000-0000D5250000}"/>
    <cellStyle name="Style 354 4 9" xfId="9655" xr:uid="{00000000-0005-0000-0000-0000D6250000}"/>
    <cellStyle name="Style 354 5" xfId="9656" xr:uid="{00000000-0005-0000-0000-0000D7250000}"/>
    <cellStyle name="Style 354 5 2" xfId="9657" xr:uid="{00000000-0005-0000-0000-0000D8250000}"/>
    <cellStyle name="Style 354 5 2 2" xfId="9658" xr:uid="{00000000-0005-0000-0000-0000D9250000}"/>
    <cellStyle name="Style 354 5 3" xfId="9659" xr:uid="{00000000-0005-0000-0000-0000DA250000}"/>
    <cellStyle name="Style 354 6" xfId="9660" xr:uid="{00000000-0005-0000-0000-0000DB250000}"/>
    <cellStyle name="Style 354 6 2" xfId="9661" xr:uid="{00000000-0005-0000-0000-0000DC250000}"/>
    <cellStyle name="Style 354 6 2 2" xfId="9662" xr:uid="{00000000-0005-0000-0000-0000DD250000}"/>
    <cellStyle name="Style 354 6 3" xfId="9663" xr:uid="{00000000-0005-0000-0000-0000DE250000}"/>
    <cellStyle name="Style 354 7" xfId="9664" xr:uid="{00000000-0005-0000-0000-0000DF250000}"/>
    <cellStyle name="Style 354 7 2" xfId="9665" xr:uid="{00000000-0005-0000-0000-0000E0250000}"/>
    <cellStyle name="Style 354 7 2 2" xfId="9666" xr:uid="{00000000-0005-0000-0000-0000E1250000}"/>
    <cellStyle name="Style 354 7 3" xfId="9667" xr:uid="{00000000-0005-0000-0000-0000E2250000}"/>
    <cellStyle name="Style 354 8" xfId="9668" xr:uid="{00000000-0005-0000-0000-0000E3250000}"/>
    <cellStyle name="Style 354 8 2" xfId="9669" xr:uid="{00000000-0005-0000-0000-0000E4250000}"/>
    <cellStyle name="Style 354 8 2 2" xfId="9670" xr:uid="{00000000-0005-0000-0000-0000E5250000}"/>
    <cellStyle name="Style 354 8 3" xfId="9671" xr:uid="{00000000-0005-0000-0000-0000E6250000}"/>
    <cellStyle name="Style 354 9" xfId="9672" xr:uid="{00000000-0005-0000-0000-0000E7250000}"/>
    <cellStyle name="Style 354 9 2" xfId="9673" xr:uid="{00000000-0005-0000-0000-0000E8250000}"/>
    <cellStyle name="Style 354 9 2 2" xfId="9674" xr:uid="{00000000-0005-0000-0000-0000E9250000}"/>
    <cellStyle name="Style 354 9 3" xfId="9675" xr:uid="{00000000-0005-0000-0000-0000EA250000}"/>
    <cellStyle name="Style 355" xfId="9676" xr:uid="{00000000-0005-0000-0000-0000EB250000}"/>
    <cellStyle name="Style 355 10" xfId="9677" xr:uid="{00000000-0005-0000-0000-0000EC250000}"/>
    <cellStyle name="Style 355 10 2" xfId="9678" xr:uid="{00000000-0005-0000-0000-0000ED250000}"/>
    <cellStyle name="Style 355 10 2 2" xfId="9679" xr:uid="{00000000-0005-0000-0000-0000EE250000}"/>
    <cellStyle name="Style 355 10 3" xfId="9680" xr:uid="{00000000-0005-0000-0000-0000EF250000}"/>
    <cellStyle name="Style 355 11" xfId="9681" xr:uid="{00000000-0005-0000-0000-0000F0250000}"/>
    <cellStyle name="Style 355 11 2" xfId="9682" xr:uid="{00000000-0005-0000-0000-0000F1250000}"/>
    <cellStyle name="Style 355 11 2 2" xfId="9683" xr:uid="{00000000-0005-0000-0000-0000F2250000}"/>
    <cellStyle name="Style 355 11 3" xfId="9684" xr:uid="{00000000-0005-0000-0000-0000F3250000}"/>
    <cellStyle name="Style 355 12" xfId="9685" xr:uid="{00000000-0005-0000-0000-0000F4250000}"/>
    <cellStyle name="Style 355 12 2" xfId="9686" xr:uid="{00000000-0005-0000-0000-0000F5250000}"/>
    <cellStyle name="Style 355 12 2 2" xfId="9687" xr:uid="{00000000-0005-0000-0000-0000F6250000}"/>
    <cellStyle name="Style 355 12 3" xfId="9688" xr:uid="{00000000-0005-0000-0000-0000F7250000}"/>
    <cellStyle name="Style 355 13" xfId="9689" xr:uid="{00000000-0005-0000-0000-0000F8250000}"/>
    <cellStyle name="Style 355 13 2" xfId="9690" xr:uid="{00000000-0005-0000-0000-0000F9250000}"/>
    <cellStyle name="Style 355 2" xfId="9691" xr:uid="{00000000-0005-0000-0000-0000FA250000}"/>
    <cellStyle name="Style 355 2 2" xfId="9692" xr:uid="{00000000-0005-0000-0000-0000FB250000}"/>
    <cellStyle name="Style 355 2 2 2" xfId="9693" xr:uid="{00000000-0005-0000-0000-0000FC250000}"/>
    <cellStyle name="Style 355 2 2 2 2" xfId="9694" xr:uid="{00000000-0005-0000-0000-0000FD250000}"/>
    <cellStyle name="Style 355 2 2 3" xfId="9695" xr:uid="{00000000-0005-0000-0000-0000FE250000}"/>
    <cellStyle name="Style 355 2 3" xfId="9696" xr:uid="{00000000-0005-0000-0000-0000FF250000}"/>
    <cellStyle name="Style 355 2 3 2" xfId="9697" xr:uid="{00000000-0005-0000-0000-000000260000}"/>
    <cellStyle name="Style 355 2 3 2 2" xfId="9698" xr:uid="{00000000-0005-0000-0000-000001260000}"/>
    <cellStyle name="Style 355 2 3 3" xfId="9699" xr:uid="{00000000-0005-0000-0000-000002260000}"/>
    <cellStyle name="Style 355 2 4" xfId="9700" xr:uid="{00000000-0005-0000-0000-000003260000}"/>
    <cellStyle name="Style 355 2 4 2" xfId="9701" xr:uid="{00000000-0005-0000-0000-000004260000}"/>
    <cellStyle name="Style 355 2 4 2 2" xfId="9702" xr:uid="{00000000-0005-0000-0000-000005260000}"/>
    <cellStyle name="Style 355 2 4 3" xfId="9703" xr:uid="{00000000-0005-0000-0000-000006260000}"/>
    <cellStyle name="Style 355 2 5" xfId="9704" xr:uid="{00000000-0005-0000-0000-000007260000}"/>
    <cellStyle name="Style 355 2 5 2" xfId="9705" xr:uid="{00000000-0005-0000-0000-000008260000}"/>
    <cellStyle name="Style 355 2 5 2 2" xfId="9706" xr:uid="{00000000-0005-0000-0000-000009260000}"/>
    <cellStyle name="Style 355 2 5 3" xfId="9707" xr:uid="{00000000-0005-0000-0000-00000A260000}"/>
    <cellStyle name="Style 355 2 6" xfId="9708" xr:uid="{00000000-0005-0000-0000-00000B260000}"/>
    <cellStyle name="Style 355 2 6 2" xfId="9709" xr:uid="{00000000-0005-0000-0000-00000C260000}"/>
    <cellStyle name="Style 355 2 6 2 2" xfId="9710" xr:uid="{00000000-0005-0000-0000-00000D260000}"/>
    <cellStyle name="Style 355 2 6 3" xfId="9711" xr:uid="{00000000-0005-0000-0000-00000E260000}"/>
    <cellStyle name="Style 355 2 7" xfId="9712" xr:uid="{00000000-0005-0000-0000-00000F260000}"/>
    <cellStyle name="Style 355 2 7 2" xfId="9713" xr:uid="{00000000-0005-0000-0000-000010260000}"/>
    <cellStyle name="Style 355 2 7 2 2" xfId="9714" xr:uid="{00000000-0005-0000-0000-000011260000}"/>
    <cellStyle name="Style 355 2 7 3" xfId="9715" xr:uid="{00000000-0005-0000-0000-000012260000}"/>
    <cellStyle name="Style 355 2 8" xfId="9716" xr:uid="{00000000-0005-0000-0000-000013260000}"/>
    <cellStyle name="Style 355 2 8 2" xfId="9717" xr:uid="{00000000-0005-0000-0000-000014260000}"/>
    <cellStyle name="Style 355 2 8 2 2" xfId="9718" xr:uid="{00000000-0005-0000-0000-000015260000}"/>
    <cellStyle name="Style 355 2 8 3" xfId="9719" xr:uid="{00000000-0005-0000-0000-000016260000}"/>
    <cellStyle name="Style 355 2 9" xfId="9720" xr:uid="{00000000-0005-0000-0000-000017260000}"/>
    <cellStyle name="Style 355 3" xfId="9721" xr:uid="{00000000-0005-0000-0000-000018260000}"/>
    <cellStyle name="Style 355 3 2" xfId="9722" xr:uid="{00000000-0005-0000-0000-000019260000}"/>
    <cellStyle name="Style 355 3 2 2" xfId="9723" xr:uid="{00000000-0005-0000-0000-00001A260000}"/>
    <cellStyle name="Style 355 3 2 2 2" xfId="9724" xr:uid="{00000000-0005-0000-0000-00001B260000}"/>
    <cellStyle name="Style 355 3 2 3" xfId="9725" xr:uid="{00000000-0005-0000-0000-00001C260000}"/>
    <cellStyle name="Style 355 3 3" xfId="9726" xr:uid="{00000000-0005-0000-0000-00001D260000}"/>
    <cellStyle name="Style 355 3 3 2" xfId="9727" xr:uid="{00000000-0005-0000-0000-00001E260000}"/>
    <cellStyle name="Style 355 3 3 2 2" xfId="9728" xr:uid="{00000000-0005-0000-0000-00001F260000}"/>
    <cellStyle name="Style 355 3 3 3" xfId="9729" xr:uid="{00000000-0005-0000-0000-000020260000}"/>
    <cellStyle name="Style 355 3 4" xfId="9730" xr:uid="{00000000-0005-0000-0000-000021260000}"/>
    <cellStyle name="Style 355 3 4 2" xfId="9731" xr:uid="{00000000-0005-0000-0000-000022260000}"/>
    <cellStyle name="Style 355 3 4 2 2" xfId="9732" xr:uid="{00000000-0005-0000-0000-000023260000}"/>
    <cellStyle name="Style 355 3 4 3" xfId="9733" xr:uid="{00000000-0005-0000-0000-000024260000}"/>
    <cellStyle name="Style 355 3 5" xfId="9734" xr:uid="{00000000-0005-0000-0000-000025260000}"/>
    <cellStyle name="Style 355 3 5 2" xfId="9735" xr:uid="{00000000-0005-0000-0000-000026260000}"/>
    <cellStyle name="Style 355 3 5 2 2" xfId="9736" xr:uid="{00000000-0005-0000-0000-000027260000}"/>
    <cellStyle name="Style 355 3 5 3" xfId="9737" xr:uid="{00000000-0005-0000-0000-000028260000}"/>
    <cellStyle name="Style 355 3 6" xfId="9738" xr:uid="{00000000-0005-0000-0000-000029260000}"/>
    <cellStyle name="Style 355 3 6 2" xfId="9739" xr:uid="{00000000-0005-0000-0000-00002A260000}"/>
    <cellStyle name="Style 355 3 6 2 2" xfId="9740" xr:uid="{00000000-0005-0000-0000-00002B260000}"/>
    <cellStyle name="Style 355 3 6 3" xfId="9741" xr:uid="{00000000-0005-0000-0000-00002C260000}"/>
    <cellStyle name="Style 355 3 7" xfId="9742" xr:uid="{00000000-0005-0000-0000-00002D260000}"/>
    <cellStyle name="Style 355 3 7 2" xfId="9743" xr:uid="{00000000-0005-0000-0000-00002E260000}"/>
    <cellStyle name="Style 355 3 7 2 2" xfId="9744" xr:uid="{00000000-0005-0000-0000-00002F260000}"/>
    <cellStyle name="Style 355 3 7 3" xfId="9745" xr:uid="{00000000-0005-0000-0000-000030260000}"/>
    <cellStyle name="Style 355 3 8" xfId="9746" xr:uid="{00000000-0005-0000-0000-000031260000}"/>
    <cellStyle name="Style 355 3 8 2" xfId="9747" xr:uid="{00000000-0005-0000-0000-000032260000}"/>
    <cellStyle name="Style 355 3 9" xfId="9748" xr:uid="{00000000-0005-0000-0000-000033260000}"/>
    <cellStyle name="Style 355 4" xfId="9749" xr:uid="{00000000-0005-0000-0000-000034260000}"/>
    <cellStyle name="Style 355 4 2" xfId="9750" xr:uid="{00000000-0005-0000-0000-000035260000}"/>
    <cellStyle name="Style 355 4 2 2" xfId="9751" xr:uid="{00000000-0005-0000-0000-000036260000}"/>
    <cellStyle name="Style 355 4 2 2 2" xfId="9752" xr:uid="{00000000-0005-0000-0000-000037260000}"/>
    <cellStyle name="Style 355 4 2 3" xfId="9753" xr:uid="{00000000-0005-0000-0000-000038260000}"/>
    <cellStyle name="Style 355 4 3" xfId="9754" xr:uid="{00000000-0005-0000-0000-000039260000}"/>
    <cellStyle name="Style 355 4 3 2" xfId="9755" xr:uid="{00000000-0005-0000-0000-00003A260000}"/>
    <cellStyle name="Style 355 4 3 2 2" xfId="9756" xr:uid="{00000000-0005-0000-0000-00003B260000}"/>
    <cellStyle name="Style 355 4 3 3" xfId="9757" xr:uid="{00000000-0005-0000-0000-00003C260000}"/>
    <cellStyle name="Style 355 4 4" xfId="9758" xr:uid="{00000000-0005-0000-0000-00003D260000}"/>
    <cellStyle name="Style 355 4 4 2" xfId="9759" xr:uid="{00000000-0005-0000-0000-00003E260000}"/>
    <cellStyle name="Style 355 4 4 2 2" xfId="9760" xr:uid="{00000000-0005-0000-0000-00003F260000}"/>
    <cellStyle name="Style 355 4 4 3" xfId="9761" xr:uid="{00000000-0005-0000-0000-000040260000}"/>
    <cellStyle name="Style 355 4 5" xfId="9762" xr:uid="{00000000-0005-0000-0000-000041260000}"/>
    <cellStyle name="Style 355 4 5 2" xfId="9763" xr:uid="{00000000-0005-0000-0000-000042260000}"/>
    <cellStyle name="Style 355 4 5 2 2" xfId="9764" xr:uid="{00000000-0005-0000-0000-000043260000}"/>
    <cellStyle name="Style 355 4 5 3" xfId="9765" xr:uid="{00000000-0005-0000-0000-000044260000}"/>
    <cellStyle name="Style 355 4 6" xfId="9766" xr:uid="{00000000-0005-0000-0000-000045260000}"/>
    <cellStyle name="Style 355 4 6 2" xfId="9767" xr:uid="{00000000-0005-0000-0000-000046260000}"/>
    <cellStyle name="Style 355 4 6 2 2" xfId="9768" xr:uid="{00000000-0005-0000-0000-000047260000}"/>
    <cellStyle name="Style 355 4 6 3" xfId="9769" xr:uid="{00000000-0005-0000-0000-000048260000}"/>
    <cellStyle name="Style 355 4 7" xfId="9770" xr:uid="{00000000-0005-0000-0000-000049260000}"/>
    <cellStyle name="Style 355 4 7 2" xfId="9771" xr:uid="{00000000-0005-0000-0000-00004A260000}"/>
    <cellStyle name="Style 355 4 7 2 2" xfId="9772" xr:uid="{00000000-0005-0000-0000-00004B260000}"/>
    <cellStyle name="Style 355 4 7 3" xfId="9773" xr:uid="{00000000-0005-0000-0000-00004C260000}"/>
    <cellStyle name="Style 355 4 8" xfId="9774" xr:uid="{00000000-0005-0000-0000-00004D260000}"/>
    <cellStyle name="Style 355 4 8 2" xfId="9775" xr:uid="{00000000-0005-0000-0000-00004E260000}"/>
    <cellStyle name="Style 355 4 9" xfId="9776" xr:uid="{00000000-0005-0000-0000-00004F260000}"/>
    <cellStyle name="Style 355 5" xfId="9777" xr:uid="{00000000-0005-0000-0000-000050260000}"/>
    <cellStyle name="Style 355 5 2" xfId="9778" xr:uid="{00000000-0005-0000-0000-000051260000}"/>
    <cellStyle name="Style 355 5 2 2" xfId="9779" xr:uid="{00000000-0005-0000-0000-000052260000}"/>
    <cellStyle name="Style 355 5 3" xfId="9780" xr:uid="{00000000-0005-0000-0000-000053260000}"/>
    <cellStyle name="Style 355 6" xfId="9781" xr:uid="{00000000-0005-0000-0000-000054260000}"/>
    <cellStyle name="Style 355 6 2" xfId="9782" xr:uid="{00000000-0005-0000-0000-000055260000}"/>
    <cellStyle name="Style 355 6 2 2" xfId="9783" xr:uid="{00000000-0005-0000-0000-000056260000}"/>
    <cellStyle name="Style 355 6 3" xfId="9784" xr:uid="{00000000-0005-0000-0000-000057260000}"/>
    <cellStyle name="Style 355 7" xfId="9785" xr:uid="{00000000-0005-0000-0000-000058260000}"/>
    <cellStyle name="Style 355 7 2" xfId="9786" xr:uid="{00000000-0005-0000-0000-000059260000}"/>
    <cellStyle name="Style 355 7 2 2" xfId="9787" xr:uid="{00000000-0005-0000-0000-00005A260000}"/>
    <cellStyle name="Style 355 7 3" xfId="9788" xr:uid="{00000000-0005-0000-0000-00005B260000}"/>
    <cellStyle name="Style 355 8" xfId="9789" xr:uid="{00000000-0005-0000-0000-00005C260000}"/>
    <cellStyle name="Style 355 8 2" xfId="9790" xr:uid="{00000000-0005-0000-0000-00005D260000}"/>
    <cellStyle name="Style 355 8 2 2" xfId="9791" xr:uid="{00000000-0005-0000-0000-00005E260000}"/>
    <cellStyle name="Style 355 8 3" xfId="9792" xr:uid="{00000000-0005-0000-0000-00005F260000}"/>
    <cellStyle name="Style 355 9" xfId="9793" xr:uid="{00000000-0005-0000-0000-000060260000}"/>
    <cellStyle name="Style 355 9 2" xfId="9794" xr:uid="{00000000-0005-0000-0000-000061260000}"/>
    <cellStyle name="Style 355 9 2 2" xfId="9795" xr:uid="{00000000-0005-0000-0000-000062260000}"/>
    <cellStyle name="Style 355 9 3" xfId="9796" xr:uid="{00000000-0005-0000-0000-000063260000}"/>
    <cellStyle name="Style 356" xfId="9797" xr:uid="{00000000-0005-0000-0000-000064260000}"/>
    <cellStyle name="Style 356 10" xfId="9798" xr:uid="{00000000-0005-0000-0000-000065260000}"/>
    <cellStyle name="Style 356 10 2" xfId="9799" xr:uid="{00000000-0005-0000-0000-000066260000}"/>
    <cellStyle name="Style 356 11" xfId="9800" xr:uid="{00000000-0005-0000-0000-000067260000}"/>
    <cellStyle name="Style 356 11 2" xfId="9801" xr:uid="{00000000-0005-0000-0000-000068260000}"/>
    <cellStyle name="Style 356 12" xfId="9802" xr:uid="{00000000-0005-0000-0000-000069260000}"/>
    <cellStyle name="Style 356 2" xfId="9803" xr:uid="{00000000-0005-0000-0000-00006A260000}"/>
    <cellStyle name="Style 356 2 2" xfId="9804" xr:uid="{00000000-0005-0000-0000-00006B260000}"/>
    <cellStyle name="Style 356 2 2 2" xfId="9805" xr:uid="{00000000-0005-0000-0000-00006C260000}"/>
    <cellStyle name="Style 356 2 3" xfId="9806" xr:uid="{00000000-0005-0000-0000-00006D260000}"/>
    <cellStyle name="Style 356 2 3 2" xfId="9807" xr:uid="{00000000-0005-0000-0000-00006E260000}"/>
    <cellStyle name="Style 356 2 4" xfId="9808" xr:uid="{00000000-0005-0000-0000-00006F260000}"/>
    <cellStyle name="Style 356 2 4 2" xfId="9809" xr:uid="{00000000-0005-0000-0000-000070260000}"/>
    <cellStyle name="Style 356 2 5" xfId="9810" xr:uid="{00000000-0005-0000-0000-000071260000}"/>
    <cellStyle name="Style 356 2 5 2" xfId="9811" xr:uid="{00000000-0005-0000-0000-000072260000}"/>
    <cellStyle name="Style 356 2 6" xfId="9812" xr:uid="{00000000-0005-0000-0000-000073260000}"/>
    <cellStyle name="Style 356 2 6 2" xfId="9813" xr:uid="{00000000-0005-0000-0000-000074260000}"/>
    <cellStyle name="Style 356 2 7" xfId="9814" xr:uid="{00000000-0005-0000-0000-000075260000}"/>
    <cellStyle name="Style 356 2 7 2" xfId="9815" xr:uid="{00000000-0005-0000-0000-000076260000}"/>
    <cellStyle name="Style 356 2 8" xfId="9816" xr:uid="{00000000-0005-0000-0000-000077260000}"/>
    <cellStyle name="Style 356 3" xfId="9817" xr:uid="{00000000-0005-0000-0000-000078260000}"/>
    <cellStyle name="Style 356 3 2" xfId="9818" xr:uid="{00000000-0005-0000-0000-000079260000}"/>
    <cellStyle name="Style 356 3 2 2" xfId="9819" xr:uid="{00000000-0005-0000-0000-00007A260000}"/>
    <cellStyle name="Style 356 3 3" xfId="9820" xr:uid="{00000000-0005-0000-0000-00007B260000}"/>
    <cellStyle name="Style 356 3 3 2" xfId="9821" xr:uid="{00000000-0005-0000-0000-00007C260000}"/>
    <cellStyle name="Style 356 3 4" xfId="9822" xr:uid="{00000000-0005-0000-0000-00007D260000}"/>
    <cellStyle name="Style 356 3 4 2" xfId="9823" xr:uid="{00000000-0005-0000-0000-00007E260000}"/>
    <cellStyle name="Style 356 3 5" xfId="9824" xr:uid="{00000000-0005-0000-0000-00007F260000}"/>
    <cellStyle name="Style 356 3 5 2" xfId="9825" xr:uid="{00000000-0005-0000-0000-000080260000}"/>
    <cellStyle name="Style 356 3 6" xfId="9826" xr:uid="{00000000-0005-0000-0000-000081260000}"/>
    <cellStyle name="Style 356 3 6 2" xfId="9827" xr:uid="{00000000-0005-0000-0000-000082260000}"/>
    <cellStyle name="Style 356 3 7" xfId="9828" xr:uid="{00000000-0005-0000-0000-000083260000}"/>
    <cellStyle name="Style 356 3 7 2" xfId="9829" xr:uid="{00000000-0005-0000-0000-000084260000}"/>
    <cellStyle name="Style 356 3 8" xfId="9830" xr:uid="{00000000-0005-0000-0000-000085260000}"/>
    <cellStyle name="Style 356 4" xfId="9831" xr:uid="{00000000-0005-0000-0000-000086260000}"/>
    <cellStyle name="Style 356 4 2" xfId="9832" xr:uid="{00000000-0005-0000-0000-000087260000}"/>
    <cellStyle name="Style 356 4 2 2" xfId="9833" xr:uid="{00000000-0005-0000-0000-000088260000}"/>
    <cellStyle name="Style 356 4 3" xfId="9834" xr:uid="{00000000-0005-0000-0000-000089260000}"/>
    <cellStyle name="Style 356 4 3 2" xfId="9835" xr:uid="{00000000-0005-0000-0000-00008A260000}"/>
    <cellStyle name="Style 356 4 4" xfId="9836" xr:uid="{00000000-0005-0000-0000-00008B260000}"/>
    <cellStyle name="Style 356 4 4 2" xfId="9837" xr:uid="{00000000-0005-0000-0000-00008C260000}"/>
    <cellStyle name="Style 356 4 5" xfId="9838" xr:uid="{00000000-0005-0000-0000-00008D260000}"/>
    <cellStyle name="Style 356 4 5 2" xfId="9839" xr:uid="{00000000-0005-0000-0000-00008E260000}"/>
    <cellStyle name="Style 356 4 6" xfId="9840" xr:uid="{00000000-0005-0000-0000-00008F260000}"/>
    <cellStyle name="Style 356 4 6 2" xfId="9841" xr:uid="{00000000-0005-0000-0000-000090260000}"/>
    <cellStyle name="Style 356 4 7" xfId="9842" xr:uid="{00000000-0005-0000-0000-000091260000}"/>
    <cellStyle name="Style 356 4 7 2" xfId="9843" xr:uid="{00000000-0005-0000-0000-000092260000}"/>
    <cellStyle name="Style 356 4 8" xfId="9844" xr:uid="{00000000-0005-0000-0000-000093260000}"/>
    <cellStyle name="Style 356 5" xfId="9845" xr:uid="{00000000-0005-0000-0000-000094260000}"/>
    <cellStyle name="Style 356 5 2" xfId="9846" xr:uid="{00000000-0005-0000-0000-000095260000}"/>
    <cellStyle name="Style 356 5 2 2" xfId="9847" xr:uid="{00000000-0005-0000-0000-000096260000}"/>
    <cellStyle name="Style 356 5 3" xfId="9848" xr:uid="{00000000-0005-0000-0000-000097260000}"/>
    <cellStyle name="Style 356 5 3 2" xfId="9849" xr:uid="{00000000-0005-0000-0000-000098260000}"/>
    <cellStyle name="Style 356 5 4" xfId="9850" xr:uid="{00000000-0005-0000-0000-000099260000}"/>
    <cellStyle name="Style 356 5 4 2" xfId="9851" xr:uid="{00000000-0005-0000-0000-00009A260000}"/>
    <cellStyle name="Style 356 5 5" xfId="9852" xr:uid="{00000000-0005-0000-0000-00009B260000}"/>
    <cellStyle name="Style 356 5 5 2" xfId="9853" xr:uid="{00000000-0005-0000-0000-00009C260000}"/>
    <cellStyle name="Style 356 5 6" xfId="9854" xr:uid="{00000000-0005-0000-0000-00009D260000}"/>
    <cellStyle name="Style 356 5 6 2" xfId="9855" xr:uid="{00000000-0005-0000-0000-00009E260000}"/>
    <cellStyle name="Style 356 5 7" xfId="9856" xr:uid="{00000000-0005-0000-0000-00009F260000}"/>
    <cellStyle name="Style 356 5 7 2" xfId="9857" xr:uid="{00000000-0005-0000-0000-0000A0260000}"/>
    <cellStyle name="Style 356 5 8" xfId="9858" xr:uid="{00000000-0005-0000-0000-0000A1260000}"/>
    <cellStyle name="Style 356 6" xfId="9859" xr:uid="{00000000-0005-0000-0000-0000A2260000}"/>
    <cellStyle name="Style 356 6 2" xfId="9860" xr:uid="{00000000-0005-0000-0000-0000A3260000}"/>
    <cellStyle name="Style 356 7" xfId="9861" xr:uid="{00000000-0005-0000-0000-0000A4260000}"/>
    <cellStyle name="Style 356 7 2" xfId="9862" xr:uid="{00000000-0005-0000-0000-0000A5260000}"/>
    <cellStyle name="Style 356 8" xfId="9863" xr:uid="{00000000-0005-0000-0000-0000A6260000}"/>
    <cellStyle name="Style 356 8 2" xfId="9864" xr:uid="{00000000-0005-0000-0000-0000A7260000}"/>
    <cellStyle name="Style 356 9" xfId="9865" xr:uid="{00000000-0005-0000-0000-0000A8260000}"/>
    <cellStyle name="Style 356 9 2" xfId="9866" xr:uid="{00000000-0005-0000-0000-0000A9260000}"/>
    <cellStyle name="Style 357" xfId="9867" xr:uid="{00000000-0005-0000-0000-0000AA260000}"/>
    <cellStyle name="Style 357 2" xfId="9868" xr:uid="{00000000-0005-0000-0000-0000AB260000}"/>
    <cellStyle name="Style 358" xfId="9869" xr:uid="{00000000-0005-0000-0000-0000AC260000}"/>
    <cellStyle name="Style 358 2" xfId="9870" xr:uid="{00000000-0005-0000-0000-0000AD260000}"/>
    <cellStyle name="Style 359" xfId="9871" xr:uid="{00000000-0005-0000-0000-0000AE260000}"/>
    <cellStyle name="Style 359 10" xfId="9872" xr:uid="{00000000-0005-0000-0000-0000AF260000}"/>
    <cellStyle name="Style 359 10 2" xfId="9873" xr:uid="{00000000-0005-0000-0000-0000B0260000}"/>
    <cellStyle name="Style 359 11" xfId="9874" xr:uid="{00000000-0005-0000-0000-0000B1260000}"/>
    <cellStyle name="Style 359 11 2" xfId="9875" xr:uid="{00000000-0005-0000-0000-0000B2260000}"/>
    <cellStyle name="Style 359 12" xfId="9876" xr:uid="{00000000-0005-0000-0000-0000B3260000}"/>
    <cellStyle name="Style 359 2" xfId="9877" xr:uid="{00000000-0005-0000-0000-0000B4260000}"/>
    <cellStyle name="Style 359 2 2" xfId="9878" xr:uid="{00000000-0005-0000-0000-0000B5260000}"/>
    <cellStyle name="Style 359 2 2 2" xfId="9879" xr:uid="{00000000-0005-0000-0000-0000B6260000}"/>
    <cellStyle name="Style 359 2 3" xfId="9880" xr:uid="{00000000-0005-0000-0000-0000B7260000}"/>
    <cellStyle name="Style 359 2 3 2" xfId="9881" xr:uid="{00000000-0005-0000-0000-0000B8260000}"/>
    <cellStyle name="Style 359 2 4" xfId="9882" xr:uid="{00000000-0005-0000-0000-0000B9260000}"/>
    <cellStyle name="Style 359 2 4 2" xfId="9883" xr:uid="{00000000-0005-0000-0000-0000BA260000}"/>
    <cellStyle name="Style 359 2 5" xfId="9884" xr:uid="{00000000-0005-0000-0000-0000BB260000}"/>
    <cellStyle name="Style 359 2 5 2" xfId="9885" xr:uid="{00000000-0005-0000-0000-0000BC260000}"/>
    <cellStyle name="Style 359 2 6" xfId="9886" xr:uid="{00000000-0005-0000-0000-0000BD260000}"/>
    <cellStyle name="Style 359 2 6 2" xfId="9887" xr:uid="{00000000-0005-0000-0000-0000BE260000}"/>
    <cellStyle name="Style 359 2 7" xfId="9888" xr:uid="{00000000-0005-0000-0000-0000BF260000}"/>
    <cellStyle name="Style 359 2 7 2" xfId="9889" xr:uid="{00000000-0005-0000-0000-0000C0260000}"/>
    <cellStyle name="Style 359 2 8" xfId="9890" xr:uid="{00000000-0005-0000-0000-0000C1260000}"/>
    <cellStyle name="Style 359 3" xfId="9891" xr:uid="{00000000-0005-0000-0000-0000C2260000}"/>
    <cellStyle name="Style 359 3 2" xfId="9892" xr:uid="{00000000-0005-0000-0000-0000C3260000}"/>
    <cellStyle name="Style 359 3 2 2" xfId="9893" xr:uid="{00000000-0005-0000-0000-0000C4260000}"/>
    <cellStyle name="Style 359 3 3" xfId="9894" xr:uid="{00000000-0005-0000-0000-0000C5260000}"/>
    <cellStyle name="Style 359 3 3 2" xfId="9895" xr:uid="{00000000-0005-0000-0000-0000C6260000}"/>
    <cellStyle name="Style 359 3 4" xfId="9896" xr:uid="{00000000-0005-0000-0000-0000C7260000}"/>
    <cellStyle name="Style 359 3 4 2" xfId="9897" xr:uid="{00000000-0005-0000-0000-0000C8260000}"/>
    <cellStyle name="Style 359 3 5" xfId="9898" xr:uid="{00000000-0005-0000-0000-0000C9260000}"/>
    <cellStyle name="Style 359 3 5 2" xfId="9899" xr:uid="{00000000-0005-0000-0000-0000CA260000}"/>
    <cellStyle name="Style 359 3 6" xfId="9900" xr:uid="{00000000-0005-0000-0000-0000CB260000}"/>
    <cellStyle name="Style 359 3 6 2" xfId="9901" xr:uid="{00000000-0005-0000-0000-0000CC260000}"/>
    <cellStyle name="Style 359 3 7" xfId="9902" xr:uid="{00000000-0005-0000-0000-0000CD260000}"/>
    <cellStyle name="Style 359 3 7 2" xfId="9903" xr:uid="{00000000-0005-0000-0000-0000CE260000}"/>
    <cellStyle name="Style 359 3 8" xfId="9904" xr:uid="{00000000-0005-0000-0000-0000CF260000}"/>
    <cellStyle name="Style 359 4" xfId="9905" xr:uid="{00000000-0005-0000-0000-0000D0260000}"/>
    <cellStyle name="Style 359 4 2" xfId="9906" xr:uid="{00000000-0005-0000-0000-0000D1260000}"/>
    <cellStyle name="Style 359 4 2 2" xfId="9907" xr:uid="{00000000-0005-0000-0000-0000D2260000}"/>
    <cellStyle name="Style 359 4 3" xfId="9908" xr:uid="{00000000-0005-0000-0000-0000D3260000}"/>
    <cellStyle name="Style 359 4 3 2" xfId="9909" xr:uid="{00000000-0005-0000-0000-0000D4260000}"/>
    <cellStyle name="Style 359 4 4" xfId="9910" xr:uid="{00000000-0005-0000-0000-0000D5260000}"/>
    <cellStyle name="Style 359 4 4 2" xfId="9911" xr:uid="{00000000-0005-0000-0000-0000D6260000}"/>
    <cellStyle name="Style 359 4 5" xfId="9912" xr:uid="{00000000-0005-0000-0000-0000D7260000}"/>
    <cellStyle name="Style 359 4 5 2" xfId="9913" xr:uid="{00000000-0005-0000-0000-0000D8260000}"/>
    <cellStyle name="Style 359 4 6" xfId="9914" xr:uid="{00000000-0005-0000-0000-0000D9260000}"/>
    <cellStyle name="Style 359 4 6 2" xfId="9915" xr:uid="{00000000-0005-0000-0000-0000DA260000}"/>
    <cellStyle name="Style 359 4 7" xfId="9916" xr:uid="{00000000-0005-0000-0000-0000DB260000}"/>
    <cellStyle name="Style 359 4 7 2" xfId="9917" xr:uid="{00000000-0005-0000-0000-0000DC260000}"/>
    <cellStyle name="Style 359 4 8" xfId="9918" xr:uid="{00000000-0005-0000-0000-0000DD260000}"/>
    <cellStyle name="Style 359 5" xfId="9919" xr:uid="{00000000-0005-0000-0000-0000DE260000}"/>
    <cellStyle name="Style 359 5 2" xfId="9920" xr:uid="{00000000-0005-0000-0000-0000DF260000}"/>
    <cellStyle name="Style 359 5 2 2" xfId="9921" xr:uid="{00000000-0005-0000-0000-0000E0260000}"/>
    <cellStyle name="Style 359 5 3" xfId="9922" xr:uid="{00000000-0005-0000-0000-0000E1260000}"/>
    <cellStyle name="Style 359 5 3 2" xfId="9923" xr:uid="{00000000-0005-0000-0000-0000E2260000}"/>
    <cellStyle name="Style 359 5 4" xfId="9924" xr:uid="{00000000-0005-0000-0000-0000E3260000}"/>
    <cellStyle name="Style 359 5 4 2" xfId="9925" xr:uid="{00000000-0005-0000-0000-0000E4260000}"/>
    <cellStyle name="Style 359 5 5" xfId="9926" xr:uid="{00000000-0005-0000-0000-0000E5260000}"/>
    <cellStyle name="Style 359 5 5 2" xfId="9927" xr:uid="{00000000-0005-0000-0000-0000E6260000}"/>
    <cellStyle name="Style 359 5 6" xfId="9928" xr:uid="{00000000-0005-0000-0000-0000E7260000}"/>
    <cellStyle name="Style 359 5 6 2" xfId="9929" xr:uid="{00000000-0005-0000-0000-0000E8260000}"/>
    <cellStyle name="Style 359 5 7" xfId="9930" xr:uid="{00000000-0005-0000-0000-0000E9260000}"/>
    <cellStyle name="Style 359 5 7 2" xfId="9931" xr:uid="{00000000-0005-0000-0000-0000EA260000}"/>
    <cellStyle name="Style 359 5 8" xfId="9932" xr:uid="{00000000-0005-0000-0000-0000EB260000}"/>
    <cellStyle name="Style 359 6" xfId="9933" xr:uid="{00000000-0005-0000-0000-0000EC260000}"/>
    <cellStyle name="Style 359 6 2" xfId="9934" xr:uid="{00000000-0005-0000-0000-0000ED260000}"/>
    <cellStyle name="Style 359 7" xfId="9935" xr:uid="{00000000-0005-0000-0000-0000EE260000}"/>
    <cellStyle name="Style 359 7 2" xfId="9936" xr:uid="{00000000-0005-0000-0000-0000EF260000}"/>
    <cellStyle name="Style 359 8" xfId="9937" xr:uid="{00000000-0005-0000-0000-0000F0260000}"/>
    <cellStyle name="Style 359 8 2" xfId="9938" xr:uid="{00000000-0005-0000-0000-0000F1260000}"/>
    <cellStyle name="Style 359 9" xfId="9939" xr:uid="{00000000-0005-0000-0000-0000F2260000}"/>
    <cellStyle name="Style 359 9 2" xfId="9940" xr:uid="{00000000-0005-0000-0000-0000F3260000}"/>
    <cellStyle name="Style 36" xfId="9941" xr:uid="{00000000-0005-0000-0000-0000F4260000}"/>
    <cellStyle name="Style 360" xfId="9942" xr:uid="{00000000-0005-0000-0000-0000F5260000}"/>
    <cellStyle name="Style 360 2" xfId="9943" xr:uid="{00000000-0005-0000-0000-0000F6260000}"/>
    <cellStyle name="Style 361" xfId="9944" xr:uid="{00000000-0005-0000-0000-0000F7260000}"/>
    <cellStyle name="Style 361 2" xfId="9945" xr:uid="{00000000-0005-0000-0000-0000F8260000}"/>
    <cellStyle name="Style 362" xfId="9946" xr:uid="{00000000-0005-0000-0000-0000F9260000}"/>
    <cellStyle name="Style 363" xfId="9947" xr:uid="{00000000-0005-0000-0000-0000FA260000}"/>
    <cellStyle name="Style 364" xfId="9948" xr:uid="{00000000-0005-0000-0000-0000FB260000}"/>
    <cellStyle name="Style 364 10" xfId="9949" xr:uid="{00000000-0005-0000-0000-0000FC260000}"/>
    <cellStyle name="Style 364 10 2" xfId="9950" xr:uid="{00000000-0005-0000-0000-0000FD260000}"/>
    <cellStyle name="Style 364 11" xfId="9951" xr:uid="{00000000-0005-0000-0000-0000FE260000}"/>
    <cellStyle name="Style 364 11 2" xfId="9952" xr:uid="{00000000-0005-0000-0000-0000FF260000}"/>
    <cellStyle name="Style 364 12" xfId="9953" xr:uid="{00000000-0005-0000-0000-000000270000}"/>
    <cellStyle name="Style 364 12 2" xfId="9954" xr:uid="{00000000-0005-0000-0000-000001270000}"/>
    <cellStyle name="Style 364 2" xfId="9955" xr:uid="{00000000-0005-0000-0000-000002270000}"/>
    <cellStyle name="Style 364 2 2" xfId="9956" xr:uid="{00000000-0005-0000-0000-000003270000}"/>
    <cellStyle name="Style 364 2 2 2" xfId="9957" xr:uid="{00000000-0005-0000-0000-000004270000}"/>
    <cellStyle name="Style 364 2 3" xfId="9958" xr:uid="{00000000-0005-0000-0000-000005270000}"/>
    <cellStyle name="Style 364 2 3 2" xfId="9959" xr:uid="{00000000-0005-0000-0000-000006270000}"/>
    <cellStyle name="Style 364 2 4" xfId="9960" xr:uid="{00000000-0005-0000-0000-000007270000}"/>
    <cellStyle name="Style 364 3" xfId="9961" xr:uid="{00000000-0005-0000-0000-000008270000}"/>
    <cellStyle name="Style 364 3 2" xfId="9962" xr:uid="{00000000-0005-0000-0000-000009270000}"/>
    <cellStyle name="Style 364 3 2 2" xfId="9963" xr:uid="{00000000-0005-0000-0000-00000A270000}"/>
    <cellStyle name="Style 364 3 2 2 2" xfId="9964" xr:uid="{00000000-0005-0000-0000-00000B270000}"/>
    <cellStyle name="Style 364 3 2 3" xfId="9965" xr:uid="{00000000-0005-0000-0000-00000C270000}"/>
    <cellStyle name="Style 364 3 2 3 2" xfId="9966" xr:uid="{00000000-0005-0000-0000-00000D270000}"/>
    <cellStyle name="Style 364 3 2 4" xfId="9967" xr:uid="{00000000-0005-0000-0000-00000E270000}"/>
    <cellStyle name="Style 364 3 3" xfId="9968" xr:uid="{00000000-0005-0000-0000-00000F270000}"/>
    <cellStyle name="Style 364 3 3 2" xfId="9969" xr:uid="{00000000-0005-0000-0000-000010270000}"/>
    <cellStyle name="Style 364 3 4" xfId="9970" xr:uid="{00000000-0005-0000-0000-000011270000}"/>
    <cellStyle name="Style 364 3 4 2" xfId="9971" xr:uid="{00000000-0005-0000-0000-000012270000}"/>
    <cellStyle name="Style 364 3 5" xfId="9972" xr:uid="{00000000-0005-0000-0000-000013270000}"/>
    <cellStyle name="Style 364 3 5 2" xfId="9973" xr:uid="{00000000-0005-0000-0000-000014270000}"/>
    <cellStyle name="Style 364 3 6" xfId="9974" xr:uid="{00000000-0005-0000-0000-000015270000}"/>
    <cellStyle name="Style 364 3 6 2" xfId="9975" xr:uid="{00000000-0005-0000-0000-000016270000}"/>
    <cellStyle name="Style 364 3 7" xfId="9976" xr:uid="{00000000-0005-0000-0000-000017270000}"/>
    <cellStyle name="Style 364 3 7 2" xfId="9977" xr:uid="{00000000-0005-0000-0000-000018270000}"/>
    <cellStyle name="Style 364 3 8" xfId="9978" xr:uid="{00000000-0005-0000-0000-000019270000}"/>
    <cellStyle name="Style 364 3 8 2" xfId="9979" xr:uid="{00000000-0005-0000-0000-00001A270000}"/>
    <cellStyle name="Style 364 3 9" xfId="9980" xr:uid="{00000000-0005-0000-0000-00001B270000}"/>
    <cellStyle name="Style 364 4" xfId="9981" xr:uid="{00000000-0005-0000-0000-00001C270000}"/>
    <cellStyle name="Style 364 4 2" xfId="9982" xr:uid="{00000000-0005-0000-0000-00001D270000}"/>
    <cellStyle name="Style 364 4 2 2" xfId="9983" xr:uid="{00000000-0005-0000-0000-00001E270000}"/>
    <cellStyle name="Style 364 4 2 2 2" xfId="9984" xr:uid="{00000000-0005-0000-0000-00001F270000}"/>
    <cellStyle name="Style 364 4 2 3" xfId="9985" xr:uid="{00000000-0005-0000-0000-000020270000}"/>
    <cellStyle name="Style 364 4 2 3 2" xfId="9986" xr:uid="{00000000-0005-0000-0000-000021270000}"/>
    <cellStyle name="Style 364 4 2 4" xfId="9987" xr:uid="{00000000-0005-0000-0000-000022270000}"/>
    <cellStyle name="Style 364 4 3" xfId="9988" xr:uid="{00000000-0005-0000-0000-000023270000}"/>
    <cellStyle name="Style 364 4 3 2" xfId="9989" xr:uid="{00000000-0005-0000-0000-000024270000}"/>
    <cellStyle name="Style 364 4 4" xfId="9990" xr:uid="{00000000-0005-0000-0000-000025270000}"/>
    <cellStyle name="Style 364 4 4 2" xfId="9991" xr:uid="{00000000-0005-0000-0000-000026270000}"/>
    <cellStyle name="Style 364 4 5" xfId="9992" xr:uid="{00000000-0005-0000-0000-000027270000}"/>
    <cellStyle name="Style 364 4 5 2" xfId="9993" xr:uid="{00000000-0005-0000-0000-000028270000}"/>
    <cellStyle name="Style 364 4 6" xfId="9994" xr:uid="{00000000-0005-0000-0000-000029270000}"/>
    <cellStyle name="Style 364 4 6 2" xfId="9995" xr:uid="{00000000-0005-0000-0000-00002A270000}"/>
    <cellStyle name="Style 364 4 7" xfId="9996" xr:uid="{00000000-0005-0000-0000-00002B270000}"/>
    <cellStyle name="Style 364 4 7 2" xfId="9997" xr:uid="{00000000-0005-0000-0000-00002C270000}"/>
    <cellStyle name="Style 364 4 8" xfId="9998" xr:uid="{00000000-0005-0000-0000-00002D270000}"/>
    <cellStyle name="Style 364 4 8 2" xfId="9999" xr:uid="{00000000-0005-0000-0000-00002E270000}"/>
    <cellStyle name="Style 364 4 9" xfId="10000" xr:uid="{00000000-0005-0000-0000-00002F270000}"/>
    <cellStyle name="Style 364 5" xfId="10001" xr:uid="{00000000-0005-0000-0000-000030270000}"/>
    <cellStyle name="Style 364 5 2" xfId="10002" xr:uid="{00000000-0005-0000-0000-000031270000}"/>
    <cellStyle name="Style 364 5 2 2" xfId="10003" xr:uid="{00000000-0005-0000-0000-000032270000}"/>
    <cellStyle name="Style 364 5 2 2 2" xfId="10004" xr:uid="{00000000-0005-0000-0000-000033270000}"/>
    <cellStyle name="Style 364 5 2 3" xfId="10005" xr:uid="{00000000-0005-0000-0000-000034270000}"/>
    <cellStyle name="Style 364 5 2 3 2" xfId="10006" xr:uid="{00000000-0005-0000-0000-000035270000}"/>
    <cellStyle name="Style 364 5 2 4" xfId="10007" xr:uid="{00000000-0005-0000-0000-000036270000}"/>
    <cellStyle name="Style 364 5 3" xfId="10008" xr:uid="{00000000-0005-0000-0000-000037270000}"/>
    <cellStyle name="Style 364 5 3 2" xfId="10009" xr:uid="{00000000-0005-0000-0000-000038270000}"/>
    <cellStyle name="Style 364 5 4" xfId="10010" xr:uid="{00000000-0005-0000-0000-000039270000}"/>
    <cellStyle name="Style 364 5 4 2" xfId="10011" xr:uid="{00000000-0005-0000-0000-00003A270000}"/>
    <cellStyle name="Style 364 5 5" xfId="10012" xr:uid="{00000000-0005-0000-0000-00003B270000}"/>
    <cellStyle name="Style 364 5 5 2" xfId="10013" xr:uid="{00000000-0005-0000-0000-00003C270000}"/>
    <cellStyle name="Style 364 5 6" xfId="10014" xr:uid="{00000000-0005-0000-0000-00003D270000}"/>
    <cellStyle name="Style 364 5 6 2" xfId="10015" xr:uid="{00000000-0005-0000-0000-00003E270000}"/>
    <cellStyle name="Style 364 5 7" xfId="10016" xr:uid="{00000000-0005-0000-0000-00003F270000}"/>
    <cellStyle name="Style 364 5 7 2" xfId="10017" xr:uid="{00000000-0005-0000-0000-000040270000}"/>
    <cellStyle name="Style 364 5 8" xfId="10018" xr:uid="{00000000-0005-0000-0000-000041270000}"/>
    <cellStyle name="Style 364 5 8 2" xfId="10019" xr:uid="{00000000-0005-0000-0000-000042270000}"/>
    <cellStyle name="Style 364 5 9" xfId="10020" xr:uid="{00000000-0005-0000-0000-000043270000}"/>
    <cellStyle name="Style 364 6" xfId="10021" xr:uid="{00000000-0005-0000-0000-000044270000}"/>
    <cellStyle name="Style 364 6 2" xfId="10022" xr:uid="{00000000-0005-0000-0000-000045270000}"/>
    <cellStyle name="Style 364 7" xfId="10023" xr:uid="{00000000-0005-0000-0000-000046270000}"/>
    <cellStyle name="Style 364 7 2" xfId="10024" xr:uid="{00000000-0005-0000-0000-000047270000}"/>
    <cellStyle name="Style 364 8" xfId="10025" xr:uid="{00000000-0005-0000-0000-000048270000}"/>
    <cellStyle name="Style 364 8 2" xfId="10026" xr:uid="{00000000-0005-0000-0000-000049270000}"/>
    <cellStyle name="Style 364 9" xfId="10027" xr:uid="{00000000-0005-0000-0000-00004A270000}"/>
    <cellStyle name="Style 364 9 2" xfId="10028" xr:uid="{00000000-0005-0000-0000-00004B270000}"/>
    <cellStyle name="Style 365" xfId="10029" xr:uid="{00000000-0005-0000-0000-00004C270000}"/>
    <cellStyle name="Style 365 10" xfId="10030" xr:uid="{00000000-0005-0000-0000-00004D270000}"/>
    <cellStyle name="Style 365 10 2" xfId="10031" xr:uid="{00000000-0005-0000-0000-00004E270000}"/>
    <cellStyle name="Style 365 11" xfId="10032" xr:uid="{00000000-0005-0000-0000-00004F270000}"/>
    <cellStyle name="Style 365 11 2" xfId="10033" xr:uid="{00000000-0005-0000-0000-000050270000}"/>
    <cellStyle name="Style 365 12" xfId="10034" xr:uid="{00000000-0005-0000-0000-000051270000}"/>
    <cellStyle name="Style 365 2" xfId="10035" xr:uid="{00000000-0005-0000-0000-000052270000}"/>
    <cellStyle name="Style 365 2 2" xfId="10036" xr:uid="{00000000-0005-0000-0000-000053270000}"/>
    <cellStyle name="Style 365 2 2 2" xfId="10037" xr:uid="{00000000-0005-0000-0000-000054270000}"/>
    <cellStyle name="Style 365 2 3" xfId="10038" xr:uid="{00000000-0005-0000-0000-000055270000}"/>
    <cellStyle name="Style 365 2 3 2" xfId="10039" xr:uid="{00000000-0005-0000-0000-000056270000}"/>
    <cellStyle name="Style 365 2 4" xfId="10040" xr:uid="{00000000-0005-0000-0000-000057270000}"/>
    <cellStyle name="Style 365 2 4 2" xfId="10041" xr:uid="{00000000-0005-0000-0000-000058270000}"/>
    <cellStyle name="Style 365 2 5" xfId="10042" xr:uid="{00000000-0005-0000-0000-000059270000}"/>
    <cellStyle name="Style 365 2 5 2" xfId="10043" xr:uid="{00000000-0005-0000-0000-00005A270000}"/>
    <cellStyle name="Style 365 2 6" xfId="10044" xr:uid="{00000000-0005-0000-0000-00005B270000}"/>
    <cellStyle name="Style 365 2 6 2" xfId="10045" xr:uid="{00000000-0005-0000-0000-00005C270000}"/>
    <cellStyle name="Style 365 2 7" xfId="10046" xr:uid="{00000000-0005-0000-0000-00005D270000}"/>
    <cellStyle name="Style 365 2 7 2" xfId="10047" xr:uid="{00000000-0005-0000-0000-00005E270000}"/>
    <cellStyle name="Style 365 2 8" xfId="10048" xr:uid="{00000000-0005-0000-0000-00005F270000}"/>
    <cellStyle name="Style 365 3" xfId="10049" xr:uid="{00000000-0005-0000-0000-000060270000}"/>
    <cellStyle name="Style 365 3 2" xfId="10050" xr:uid="{00000000-0005-0000-0000-000061270000}"/>
    <cellStyle name="Style 365 3 2 2" xfId="10051" xr:uid="{00000000-0005-0000-0000-000062270000}"/>
    <cellStyle name="Style 365 3 3" xfId="10052" xr:uid="{00000000-0005-0000-0000-000063270000}"/>
    <cellStyle name="Style 365 3 3 2" xfId="10053" xr:uid="{00000000-0005-0000-0000-000064270000}"/>
    <cellStyle name="Style 365 3 4" xfId="10054" xr:uid="{00000000-0005-0000-0000-000065270000}"/>
    <cellStyle name="Style 365 3 4 2" xfId="10055" xr:uid="{00000000-0005-0000-0000-000066270000}"/>
    <cellStyle name="Style 365 3 5" xfId="10056" xr:uid="{00000000-0005-0000-0000-000067270000}"/>
    <cellStyle name="Style 365 3 5 2" xfId="10057" xr:uid="{00000000-0005-0000-0000-000068270000}"/>
    <cellStyle name="Style 365 3 6" xfId="10058" xr:uid="{00000000-0005-0000-0000-000069270000}"/>
    <cellStyle name="Style 365 3 6 2" xfId="10059" xr:uid="{00000000-0005-0000-0000-00006A270000}"/>
    <cellStyle name="Style 365 3 7" xfId="10060" xr:uid="{00000000-0005-0000-0000-00006B270000}"/>
    <cellStyle name="Style 365 3 7 2" xfId="10061" xr:uid="{00000000-0005-0000-0000-00006C270000}"/>
    <cellStyle name="Style 365 3 8" xfId="10062" xr:uid="{00000000-0005-0000-0000-00006D270000}"/>
    <cellStyle name="Style 365 4" xfId="10063" xr:uid="{00000000-0005-0000-0000-00006E270000}"/>
    <cellStyle name="Style 365 4 2" xfId="10064" xr:uid="{00000000-0005-0000-0000-00006F270000}"/>
    <cellStyle name="Style 365 4 2 2" xfId="10065" xr:uid="{00000000-0005-0000-0000-000070270000}"/>
    <cellStyle name="Style 365 4 3" xfId="10066" xr:uid="{00000000-0005-0000-0000-000071270000}"/>
    <cellStyle name="Style 365 4 3 2" xfId="10067" xr:uid="{00000000-0005-0000-0000-000072270000}"/>
    <cellStyle name="Style 365 4 4" xfId="10068" xr:uid="{00000000-0005-0000-0000-000073270000}"/>
    <cellStyle name="Style 365 4 4 2" xfId="10069" xr:uid="{00000000-0005-0000-0000-000074270000}"/>
    <cellStyle name="Style 365 4 5" xfId="10070" xr:uid="{00000000-0005-0000-0000-000075270000}"/>
    <cellStyle name="Style 365 4 5 2" xfId="10071" xr:uid="{00000000-0005-0000-0000-000076270000}"/>
    <cellStyle name="Style 365 4 6" xfId="10072" xr:uid="{00000000-0005-0000-0000-000077270000}"/>
    <cellStyle name="Style 365 4 6 2" xfId="10073" xr:uid="{00000000-0005-0000-0000-000078270000}"/>
    <cellStyle name="Style 365 4 7" xfId="10074" xr:uid="{00000000-0005-0000-0000-000079270000}"/>
    <cellStyle name="Style 365 4 7 2" xfId="10075" xr:uid="{00000000-0005-0000-0000-00007A270000}"/>
    <cellStyle name="Style 365 4 8" xfId="10076" xr:uid="{00000000-0005-0000-0000-00007B270000}"/>
    <cellStyle name="Style 365 5" xfId="10077" xr:uid="{00000000-0005-0000-0000-00007C270000}"/>
    <cellStyle name="Style 365 5 2" xfId="10078" xr:uid="{00000000-0005-0000-0000-00007D270000}"/>
    <cellStyle name="Style 365 5 2 2" xfId="10079" xr:uid="{00000000-0005-0000-0000-00007E270000}"/>
    <cellStyle name="Style 365 5 3" xfId="10080" xr:uid="{00000000-0005-0000-0000-00007F270000}"/>
    <cellStyle name="Style 365 5 3 2" xfId="10081" xr:uid="{00000000-0005-0000-0000-000080270000}"/>
    <cellStyle name="Style 365 5 4" xfId="10082" xr:uid="{00000000-0005-0000-0000-000081270000}"/>
    <cellStyle name="Style 365 5 4 2" xfId="10083" xr:uid="{00000000-0005-0000-0000-000082270000}"/>
    <cellStyle name="Style 365 5 5" xfId="10084" xr:uid="{00000000-0005-0000-0000-000083270000}"/>
    <cellStyle name="Style 365 5 5 2" xfId="10085" xr:uid="{00000000-0005-0000-0000-000084270000}"/>
    <cellStyle name="Style 365 5 6" xfId="10086" xr:uid="{00000000-0005-0000-0000-000085270000}"/>
    <cellStyle name="Style 365 5 6 2" xfId="10087" xr:uid="{00000000-0005-0000-0000-000086270000}"/>
    <cellStyle name="Style 365 5 7" xfId="10088" xr:uid="{00000000-0005-0000-0000-000087270000}"/>
    <cellStyle name="Style 365 5 7 2" xfId="10089" xr:uid="{00000000-0005-0000-0000-000088270000}"/>
    <cellStyle name="Style 365 5 8" xfId="10090" xr:uid="{00000000-0005-0000-0000-000089270000}"/>
    <cellStyle name="Style 365 6" xfId="10091" xr:uid="{00000000-0005-0000-0000-00008A270000}"/>
    <cellStyle name="Style 365 6 2" xfId="10092" xr:uid="{00000000-0005-0000-0000-00008B270000}"/>
    <cellStyle name="Style 365 7" xfId="10093" xr:uid="{00000000-0005-0000-0000-00008C270000}"/>
    <cellStyle name="Style 365 7 2" xfId="10094" xr:uid="{00000000-0005-0000-0000-00008D270000}"/>
    <cellStyle name="Style 365 8" xfId="10095" xr:uid="{00000000-0005-0000-0000-00008E270000}"/>
    <cellStyle name="Style 365 8 2" xfId="10096" xr:uid="{00000000-0005-0000-0000-00008F270000}"/>
    <cellStyle name="Style 365 9" xfId="10097" xr:uid="{00000000-0005-0000-0000-000090270000}"/>
    <cellStyle name="Style 365 9 2" xfId="10098" xr:uid="{00000000-0005-0000-0000-000091270000}"/>
    <cellStyle name="Style 366" xfId="10099" xr:uid="{00000000-0005-0000-0000-000092270000}"/>
    <cellStyle name="Style 366 2" xfId="10100" xr:uid="{00000000-0005-0000-0000-000093270000}"/>
    <cellStyle name="Style 367" xfId="10101" xr:uid="{00000000-0005-0000-0000-000094270000}"/>
    <cellStyle name="Style 367 2" xfId="10102" xr:uid="{00000000-0005-0000-0000-000095270000}"/>
    <cellStyle name="Style 368" xfId="10103" xr:uid="{00000000-0005-0000-0000-000096270000}"/>
    <cellStyle name="Style 368 10" xfId="10104" xr:uid="{00000000-0005-0000-0000-000097270000}"/>
    <cellStyle name="Style 368 10 2" xfId="10105" xr:uid="{00000000-0005-0000-0000-000098270000}"/>
    <cellStyle name="Style 368 11" xfId="10106" xr:uid="{00000000-0005-0000-0000-000099270000}"/>
    <cellStyle name="Style 368 11 2" xfId="10107" xr:uid="{00000000-0005-0000-0000-00009A270000}"/>
    <cellStyle name="Style 368 12" xfId="10108" xr:uid="{00000000-0005-0000-0000-00009B270000}"/>
    <cellStyle name="Style 368 2" xfId="10109" xr:uid="{00000000-0005-0000-0000-00009C270000}"/>
    <cellStyle name="Style 368 2 2" xfId="10110" xr:uid="{00000000-0005-0000-0000-00009D270000}"/>
    <cellStyle name="Style 368 2 2 2" xfId="10111" xr:uid="{00000000-0005-0000-0000-00009E270000}"/>
    <cellStyle name="Style 368 2 3" xfId="10112" xr:uid="{00000000-0005-0000-0000-00009F270000}"/>
    <cellStyle name="Style 368 2 3 2" xfId="10113" xr:uid="{00000000-0005-0000-0000-0000A0270000}"/>
    <cellStyle name="Style 368 2 4" xfId="10114" xr:uid="{00000000-0005-0000-0000-0000A1270000}"/>
    <cellStyle name="Style 368 2 4 2" xfId="10115" xr:uid="{00000000-0005-0000-0000-0000A2270000}"/>
    <cellStyle name="Style 368 2 5" xfId="10116" xr:uid="{00000000-0005-0000-0000-0000A3270000}"/>
    <cellStyle name="Style 368 2 5 2" xfId="10117" xr:uid="{00000000-0005-0000-0000-0000A4270000}"/>
    <cellStyle name="Style 368 2 6" xfId="10118" xr:uid="{00000000-0005-0000-0000-0000A5270000}"/>
    <cellStyle name="Style 368 2 6 2" xfId="10119" xr:uid="{00000000-0005-0000-0000-0000A6270000}"/>
    <cellStyle name="Style 368 2 7" xfId="10120" xr:uid="{00000000-0005-0000-0000-0000A7270000}"/>
    <cellStyle name="Style 368 2 7 2" xfId="10121" xr:uid="{00000000-0005-0000-0000-0000A8270000}"/>
    <cellStyle name="Style 368 2 8" xfId="10122" xr:uid="{00000000-0005-0000-0000-0000A9270000}"/>
    <cellStyle name="Style 368 3" xfId="10123" xr:uid="{00000000-0005-0000-0000-0000AA270000}"/>
    <cellStyle name="Style 368 3 2" xfId="10124" xr:uid="{00000000-0005-0000-0000-0000AB270000}"/>
    <cellStyle name="Style 368 3 2 2" xfId="10125" xr:uid="{00000000-0005-0000-0000-0000AC270000}"/>
    <cellStyle name="Style 368 3 3" xfId="10126" xr:uid="{00000000-0005-0000-0000-0000AD270000}"/>
    <cellStyle name="Style 368 3 3 2" xfId="10127" xr:uid="{00000000-0005-0000-0000-0000AE270000}"/>
    <cellStyle name="Style 368 3 4" xfId="10128" xr:uid="{00000000-0005-0000-0000-0000AF270000}"/>
    <cellStyle name="Style 368 3 4 2" xfId="10129" xr:uid="{00000000-0005-0000-0000-0000B0270000}"/>
    <cellStyle name="Style 368 3 5" xfId="10130" xr:uid="{00000000-0005-0000-0000-0000B1270000}"/>
    <cellStyle name="Style 368 3 5 2" xfId="10131" xr:uid="{00000000-0005-0000-0000-0000B2270000}"/>
    <cellStyle name="Style 368 3 6" xfId="10132" xr:uid="{00000000-0005-0000-0000-0000B3270000}"/>
    <cellStyle name="Style 368 3 6 2" xfId="10133" xr:uid="{00000000-0005-0000-0000-0000B4270000}"/>
    <cellStyle name="Style 368 3 7" xfId="10134" xr:uid="{00000000-0005-0000-0000-0000B5270000}"/>
    <cellStyle name="Style 368 3 7 2" xfId="10135" xr:uid="{00000000-0005-0000-0000-0000B6270000}"/>
    <cellStyle name="Style 368 3 8" xfId="10136" xr:uid="{00000000-0005-0000-0000-0000B7270000}"/>
    <cellStyle name="Style 368 4" xfId="10137" xr:uid="{00000000-0005-0000-0000-0000B8270000}"/>
    <cellStyle name="Style 368 4 2" xfId="10138" xr:uid="{00000000-0005-0000-0000-0000B9270000}"/>
    <cellStyle name="Style 368 4 2 2" xfId="10139" xr:uid="{00000000-0005-0000-0000-0000BA270000}"/>
    <cellStyle name="Style 368 4 3" xfId="10140" xr:uid="{00000000-0005-0000-0000-0000BB270000}"/>
    <cellStyle name="Style 368 4 3 2" xfId="10141" xr:uid="{00000000-0005-0000-0000-0000BC270000}"/>
    <cellStyle name="Style 368 4 4" xfId="10142" xr:uid="{00000000-0005-0000-0000-0000BD270000}"/>
    <cellStyle name="Style 368 4 4 2" xfId="10143" xr:uid="{00000000-0005-0000-0000-0000BE270000}"/>
    <cellStyle name="Style 368 4 5" xfId="10144" xr:uid="{00000000-0005-0000-0000-0000BF270000}"/>
    <cellStyle name="Style 368 4 5 2" xfId="10145" xr:uid="{00000000-0005-0000-0000-0000C0270000}"/>
    <cellStyle name="Style 368 4 6" xfId="10146" xr:uid="{00000000-0005-0000-0000-0000C1270000}"/>
    <cellStyle name="Style 368 4 6 2" xfId="10147" xr:uid="{00000000-0005-0000-0000-0000C2270000}"/>
    <cellStyle name="Style 368 4 7" xfId="10148" xr:uid="{00000000-0005-0000-0000-0000C3270000}"/>
    <cellStyle name="Style 368 4 7 2" xfId="10149" xr:uid="{00000000-0005-0000-0000-0000C4270000}"/>
    <cellStyle name="Style 368 4 8" xfId="10150" xr:uid="{00000000-0005-0000-0000-0000C5270000}"/>
    <cellStyle name="Style 368 5" xfId="10151" xr:uid="{00000000-0005-0000-0000-0000C6270000}"/>
    <cellStyle name="Style 368 5 2" xfId="10152" xr:uid="{00000000-0005-0000-0000-0000C7270000}"/>
    <cellStyle name="Style 368 5 2 2" xfId="10153" xr:uid="{00000000-0005-0000-0000-0000C8270000}"/>
    <cellStyle name="Style 368 5 3" xfId="10154" xr:uid="{00000000-0005-0000-0000-0000C9270000}"/>
    <cellStyle name="Style 368 5 3 2" xfId="10155" xr:uid="{00000000-0005-0000-0000-0000CA270000}"/>
    <cellStyle name="Style 368 5 4" xfId="10156" xr:uid="{00000000-0005-0000-0000-0000CB270000}"/>
    <cellStyle name="Style 368 5 4 2" xfId="10157" xr:uid="{00000000-0005-0000-0000-0000CC270000}"/>
    <cellStyle name="Style 368 5 5" xfId="10158" xr:uid="{00000000-0005-0000-0000-0000CD270000}"/>
    <cellStyle name="Style 368 5 5 2" xfId="10159" xr:uid="{00000000-0005-0000-0000-0000CE270000}"/>
    <cellStyle name="Style 368 5 6" xfId="10160" xr:uid="{00000000-0005-0000-0000-0000CF270000}"/>
    <cellStyle name="Style 368 5 6 2" xfId="10161" xr:uid="{00000000-0005-0000-0000-0000D0270000}"/>
    <cellStyle name="Style 368 5 7" xfId="10162" xr:uid="{00000000-0005-0000-0000-0000D1270000}"/>
    <cellStyle name="Style 368 5 7 2" xfId="10163" xr:uid="{00000000-0005-0000-0000-0000D2270000}"/>
    <cellStyle name="Style 368 5 8" xfId="10164" xr:uid="{00000000-0005-0000-0000-0000D3270000}"/>
    <cellStyle name="Style 368 6" xfId="10165" xr:uid="{00000000-0005-0000-0000-0000D4270000}"/>
    <cellStyle name="Style 368 6 2" xfId="10166" xr:uid="{00000000-0005-0000-0000-0000D5270000}"/>
    <cellStyle name="Style 368 7" xfId="10167" xr:uid="{00000000-0005-0000-0000-0000D6270000}"/>
    <cellStyle name="Style 368 7 2" xfId="10168" xr:uid="{00000000-0005-0000-0000-0000D7270000}"/>
    <cellStyle name="Style 368 8" xfId="10169" xr:uid="{00000000-0005-0000-0000-0000D8270000}"/>
    <cellStyle name="Style 368 8 2" xfId="10170" xr:uid="{00000000-0005-0000-0000-0000D9270000}"/>
    <cellStyle name="Style 368 9" xfId="10171" xr:uid="{00000000-0005-0000-0000-0000DA270000}"/>
    <cellStyle name="Style 368 9 2" xfId="10172" xr:uid="{00000000-0005-0000-0000-0000DB270000}"/>
    <cellStyle name="Style 369" xfId="10173" xr:uid="{00000000-0005-0000-0000-0000DC270000}"/>
    <cellStyle name="Style 369 10" xfId="10174" xr:uid="{00000000-0005-0000-0000-0000DD270000}"/>
    <cellStyle name="Style 369 10 2" xfId="10175" xr:uid="{00000000-0005-0000-0000-0000DE270000}"/>
    <cellStyle name="Style 369 11" xfId="10176" xr:uid="{00000000-0005-0000-0000-0000DF270000}"/>
    <cellStyle name="Style 369 11 2" xfId="10177" xr:uid="{00000000-0005-0000-0000-0000E0270000}"/>
    <cellStyle name="Style 369 12" xfId="10178" xr:uid="{00000000-0005-0000-0000-0000E1270000}"/>
    <cellStyle name="Style 369 2" xfId="10179" xr:uid="{00000000-0005-0000-0000-0000E2270000}"/>
    <cellStyle name="Style 369 2 2" xfId="10180" xr:uid="{00000000-0005-0000-0000-0000E3270000}"/>
    <cellStyle name="Style 369 2 2 2" xfId="10181" xr:uid="{00000000-0005-0000-0000-0000E4270000}"/>
    <cellStyle name="Style 369 2 3" xfId="10182" xr:uid="{00000000-0005-0000-0000-0000E5270000}"/>
    <cellStyle name="Style 369 2 3 2" xfId="10183" xr:uid="{00000000-0005-0000-0000-0000E6270000}"/>
    <cellStyle name="Style 369 2 4" xfId="10184" xr:uid="{00000000-0005-0000-0000-0000E7270000}"/>
    <cellStyle name="Style 369 2 4 2" xfId="10185" xr:uid="{00000000-0005-0000-0000-0000E8270000}"/>
    <cellStyle name="Style 369 2 5" xfId="10186" xr:uid="{00000000-0005-0000-0000-0000E9270000}"/>
    <cellStyle name="Style 369 2 5 2" xfId="10187" xr:uid="{00000000-0005-0000-0000-0000EA270000}"/>
    <cellStyle name="Style 369 2 6" xfId="10188" xr:uid="{00000000-0005-0000-0000-0000EB270000}"/>
    <cellStyle name="Style 369 2 6 2" xfId="10189" xr:uid="{00000000-0005-0000-0000-0000EC270000}"/>
    <cellStyle name="Style 369 2 7" xfId="10190" xr:uid="{00000000-0005-0000-0000-0000ED270000}"/>
    <cellStyle name="Style 369 2 7 2" xfId="10191" xr:uid="{00000000-0005-0000-0000-0000EE270000}"/>
    <cellStyle name="Style 369 2 8" xfId="10192" xr:uid="{00000000-0005-0000-0000-0000EF270000}"/>
    <cellStyle name="Style 369 3" xfId="10193" xr:uid="{00000000-0005-0000-0000-0000F0270000}"/>
    <cellStyle name="Style 369 3 2" xfId="10194" xr:uid="{00000000-0005-0000-0000-0000F1270000}"/>
    <cellStyle name="Style 369 3 2 2" xfId="10195" xr:uid="{00000000-0005-0000-0000-0000F2270000}"/>
    <cellStyle name="Style 369 3 3" xfId="10196" xr:uid="{00000000-0005-0000-0000-0000F3270000}"/>
    <cellStyle name="Style 369 3 3 2" xfId="10197" xr:uid="{00000000-0005-0000-0000-0000F4270000}"/>
    <cellStyle name="Style 369 3 4" xfId="10198" xr:uid="{00000000-0005-0000-0000-0000F5270000}"/>
    <cellStyle name="Style 369 3 4 2" xfId="10199" xr:uid="{00000000-0005-0000-0000-0000F6270000}"/>
    <cellStyle name="Style 369 3 5" xfId="10200" xr:uid="{00000000-0005-0000-0000-0000F7270000}"/>
    <cellStyle name="Style 369 3 5 2" xfId="10201" xr:uid="{00000000-0005-0000-0000-0000F8270000}"/>
    <cellStyle name="Style 369 3 6" xfId="10202" xr:uid="{00000000-0005-0000-0000-0000F9270000}"/>
    <cellStyle name="Style 369 3 6 2" xfId="10203" xr:uid="{00000000-0005-0000-0000-0000FA270000}"/>
    <cellStyle name="Style 369 3 7" xfId="10204" xr:uid="{00000000-0005-0000-0000-0000FB270000}"/>
    <cellStyle name="Style 369 3 7 2" xfId="10205" xr:uid="{00000000-0005-0000-0000-0000FC270000}"/>
    <cellStyle name="Style 369 3 8" xfId="10206" xr:uid="{00000000-0005-0000-0000-0000FD270000}"/>
    <cellStyle name="Style 369 4" xfId="10207" xr:uid="{00000000-0005-0000-0000-0000FE270000}"/>
    <cellStyle name="Style 369 4 2" xfId="10208" xr:uid="{00000000-0005-0000-0000-0000FF270000}"/>
    <cellStyle name="Style 369 4 2 2" xfId="10209" xr:uid="{00000000-0005-0000-0000-000000280000}"/>
    <cellStyle name="Style 369 4 3" xfId="10210" xr:uid="{00000000-0005-0000-0000-000001280000}"/>
    <cellStyle name="Style 369 4 3 2" xfId="10211" xr:uid="{00000000-0005-0000-0000-000002280000}"/>
    <cellStyle name="Style 369 4 4" xfId="10212" xr:uid="{00000000-0005-0000-0000-000003280000}"/>
    <cellStyle name="Style 369 4 4 2" xfId="10213" xr:uid="{00000000-0005-0000-0000-000004280000}"/>
    <cellStyle name="Style 369 4 5" xfId="10214" xr:uid="{00000000-0005-0000-0000-000005280000}"/>
    <cellStyle name="Style 369 4 5 2" xfId="10215" xr:uid="{00000000-0005-0000-0000-000006280000}"/>
    <cellStyle name="Style 369 4 6" xfId="10216" xr:uid="{00000000-0005-0000-0000-000007280000}"/>
    <cellStyle name="Style 369 4 6 2" xfId="10217" xr:uid="{00000000-0005-0000-0000-000008280000}"/>
    <cellStyle name="Style 369 4 7" xfId="10218" xr:uid="{00000000-0005-0000-0000-000009280000}"/>
    <cellStyle name="Style 369 4 7 2" xfId="10219" xr:uid="{00000000-0005-0000-0000-00000A280000}"/>
    <cellStyle name="Style 369 4 8" xfId="10220" xr:uid="{00000000-0005-0000-0000-00000B280000}"/>
    <cellStyle name="Style 369 5" xfId="10221" xr:uid="{00000000-0005-0000-0000-00000C280000}"/>
    <cellStyle name="Style 369 5 2" xfId="10222" xr:uid="{00000000-0005-0000-0000-00000D280000}"/>
    <cellStyle name="Style 369 5 2 2" xfId="10223" xr:uid="{00000000-0005-0000-0000-00000E280000}"/>
    <cellStyle name="Style 369 5 3" xfId="10224" xr:uid="{00000000-0005-0000-0000-00000F280000}"/>
    <cellStyle name="Style 369 5 3 2" xfId="10225" xr:uid="{00000000-0005-0000-0000-000010280000}"/>
    <cellStyle name="Style 369 5 4" xfId="10226" xr:uid="{00000000-0005-0000-0000-000011280000}"/>
    <cellStyle name="Style 369 5 4 2" xfId="10227" xr:uid="{00000000-0005-0000-0000-000012280000}"/>
    <cellStyle name="Style 369 5 5" xfId="10228" xr:uid="{00000000-0005-0000-0000-000013280000}"/>
    <cellStyle name="Style 369 5 5 2" xfId="10229" xr:uid="{00000000-0005-0000-0000-000014280000}"/>
    <cellStyle name="Style 369 5 6" xfId="10230" xr:uid="{00000000-0005-0000-0000-000015280000}"/>
    <cellStyle name="Style 369 5 6 2" xfId="10231" xr:uid="{00000000-0005-0000-0000-000016280000}"/>
    <cellStyle name="Style 369 5 7" xfId="10232" xr:uid="{00000000-0005-0000-0000-000017280000}"/>
    <cellStyle name="Style 369 5 7 2" xfId="10233" xr:uid="{00000000-0005-0000-0000-000018280000}"/>
    <cellStyle name="Style 369 5 8" xfId="10234" xr:uid="{00000000-0005-0000-0000-000019280000}"/>
    <cellStyle name="Style 369 6" xfId="10235" xr:uid="{00000000-0005-0000-0000-00001A280000}"/>
    <cellStyle name="Style 369 6 2" xfId="10236" xr:uid="{00000000-0005-0000-0000-00001B280000}"/>
    <cellStyle name="Style 369 7" xfId="10237" xr:uid="{00000000-0005-0000-0000-00001C280000}"/>
    <cellStyle name="Style 369 7 2" xfId="10238" xr:uid="{00000000-0005-0000-0000-00001D280000}"/>
    <cellStyle name="Style 369 8" xfId="10239" xr:uid="{00000000-0005-0000-0000-00001E280000}"/>
    <cellStyle name="Style 369 8 2" xfId="10240" xr:uid="{00000000-0005-0000-0000-00001F280000}"/>
    <cellStyle name="Style 369 9" xfId="10241" xr:uid="{00000000-0005-0000-0000-000020280000}"/>
    <cellStyle name="Style 369 9 2" xfId="10242" xr:uid="{00000000-0005-0000-0000-000021280000}"/>
    <cellStyle name="Style 370" xfId="10243" xr:uid="{00000000-0005-0000-0000-000022280000}"/>
    <cellStyle name="Style 370 2" xfId="10244" xr:uid="{00000000-0005-0000-0000-000023280000}"/>
    <cellStyle name="Style 371" xfId="10245" xr:uid="{00000000-0005-0000-0000-000024280000}"/>
    <cellStyle name="Style 371 2" xfId="10246" xr:uid="{00000000-0005-0000-0000-000025280000}"/>
    <cellStyle name="Style 372" xfId="10247" xr:uid="{00000000-0005-0000-0000-000026280000}"/>
    <cellStyle name="Style 372 10" xfId="10248" xr:uid="{00000000-0005-0000-0000-000027280000}"/>
    <cellStyle name="Style 372 10 2" xfId="10249" xr:uid="{00000000-0005-0000-0000-000028280000}"/>
    <cellStyle name="Style 372 11" xfId="10250" xr:uid="{00000000-0005-0000-0000-000029280000}"/>
    <cellStyle name="Style 372 11 2" xfId="10251" xr:uid="{00000000-0005-0000-0000-00002A280000}"/>
    <cellStyle name="Style 372 12" xfId="10252" xr:uid="{00000000-0005-0000-0000-00002B280000}"/>
    <cellStyle name="Style 372 2" xfId="10253" xr:uid="{00000000-0005-0000-0000-00002C280000}"/>
    <cellStyle name="Style 372 2 2" xfId="10254" xr:uid="{00000000-0005-0000-0000-00002D280000}"/>
    <cellStyle name="Style 372 2 2 2" xfId="10255" xr:uid="{00000000-0005-0000-0000-00002E280000}"/>
    <cellStyle name="Style 372 2 3" xfId="10256" xr:uid="{00000000-0005-0000-0000-00002F280000}"/>
    <cellStyle name="Style 372 2 3 2" xfId="10257" xr:uid="{00000000-0005-0000-0000-000030280000}"/>
    <cellStyle name="Style 372 2 4" xfId="10258" xr:uid="{00000000-0005-0000-0000-000031280000}"/>
    <cellStyle name="Style 372 2 4 2" xfId="10259" xr:uid="{00000000-0005-0000-0000-000032280000}"/>
    <cellStyle name="Style 372 2 5" xfId="10260" xr:uid="{00000000-0005-0000-0000-000033280000}"/>
    <cellStyle name="Style 372 2 5 2" xfId="10261" xr:uid="{00000000-0005-0000-0000-000034280000}"/>
    <cellStyle name="Style 372 2 6" xfId="10262" xr:uid="{00000000-0005-0000-0000-000035280000}"/>
    <cellStyle name="Style 372 2 6 2" xfId="10263" xr:uid="{00000000-0005-0000-0000-000036280000}"/>
    <cellStyle name="Style 372 2 7" xfId="10264" xr:uid="{00000000-0005-0000-0000-000037280000}"/>
    <cellStyle name="Style 372 2 7 2" xfId="10265" xr:uid="{00000000-0005-0000-0000-000038280000}"/>
    <cellStyle name="Style 372 2 8" xfId="10266" xr:uid="{00000000-0005-0000-0000-000039280000}"/>
    <cellStyle name="Style 372 3" xfId="10267" xr:uid="{00000000-0005-0000-0000-00003A280000}"/>
    <cellStyle name="Style 372 3 2" xfId="10268" xr:uid="{00000000-0005-0000-0000-00003B280000}"/>
    <cellStyle name="Style 372 3 2 2" xfId="10269" xr:uid="{00000000-0005-0000-0000-00003C280000}"/>
    <cellStyle name="Style 372 3 3" xfId="10270" xr:uid="{00000000-0005-0000-0000-00003D280000}"/>
    <cellStyle name="Style 372 3 3 2" xfId="10271" xr:uid="{00000000-0005-0000-0000-00003E280000}"/>
    <cellStyle name="Style 372 3 4" xfId="10272" xr:uid="{00000000-0005-0000-0000-00003F280000}"/>
    <cellStyle name="Style 372 3 4 2" xfId="10273" xr:uid="{00000000-0005-0000-0000-000040280000}"/>
    <cellStyle name="Style 372 3 5" xfId="10274" xr:uid="{00000000-0005-0000-0000-000041280000}"/>
    <cellStyle name="Style 372 3 5 2" xfId="10275" xr:uid="{00000000-0005-0000-0000-000042280000}"/>
    <cellStyle name="Style 372 3 6" xfId="10276" xr:uid="{00000000-0005-0000-0000-000043280000}"/>
    <cellStyle name="Style 372 3 6 2" xfId="10277" xr:uid="{00000000-0005-0000-0000-000044280000}"/>
    <cellStyle name="Style 372 3 7" xfId="10278" xr:uid="{00000000-0005-0000-0000-000045280000}"/>
    <cellStyle name="Style 372 3 7 2" xfId="10279" xr:uid="{00000000-0005-0000-0000-000046280000}"/>
    <cellStyle name="Style 372 3 8" xfId="10280" xr:uid="{00000000-0005-0000-0000-000047280000}"/>
    <cellStyle name="Style 372 4" xfId="10281" xr:uid="{00000000-0005-0000-0000-000048280000}"/>
    <cellStyle name="Style 372 4 2" xfId="10282" xr:uid="{00000000-0005-0000-0000-000049280000}"/>
    <cellStyle name="Style 372 4 2 2" xfId="10283" xr:uid="{00000000-0005-0000-0000-00004A280000}"/>
    <cellStyle name="Style 372 4 3" xfId="10284" xr:uid="{00000000-0005-0000-0000-00004B280000}"/>
    <cellStyle name="Style 372 4 3 2" xfId="10285" xr:uid="{00000000-0005-0000-0000-00004C280000}"/>
    <cellStyle name="Style 372 4 4" xfId="10286" xr:uid="{00000000-0005-0000-0000-00004D280000}"/>
    <cellStyle name="Style 372 4 4 2" xfId="10287" xr:uid="{00000000-0005-0000-0000-00004E280000}"/>
    <cellStyle name="Style 372 4 5" xfId="10288" xr:uid="{00000000-0005-0000-0000-00004F280000}"/>
    <cellStyle name="Style 372 4 5 2" xfId="10289" xr:uid="{00000000-0005-0000-0000-000050280000}"/>
    <cellStyle name="Style 372 4 6" xfId="10290" xr:uid="{00000000-0005-0000-0000-000051280000}"/>
    <cellStyle name="Style 372 4 6 2" xfId="10291" xr:uid="{00000000-0005-0000-0000-000052280000}"/>
    <cellStyle name="Style 372 4 7" xfId="10292" xr:uid="{00000000-0005-0000-0000-000053280000}"/>
    <cellStyle name="Style 372 4 7 2" xfId="10293" xr:uid="{00000000-0005-0000-0000-000054280000}"/>
    <cellStyle name="Style 372 4 8" xfId="10294" xr:uid="{00000000-0005-0000-0000-000055280000}"/>
    <cellStyle name="Style 372 5" xfId="10295" xr:uid="{00000000-0005-0000-0000-000056280000}"/>
    <cellStyle name="Style 372 5 2" xfId="10296" xr:uid="{00000000-0005-0000-0000-000057280000}"/>
    <cellStyle name="Style 372 5 2 2" xfId="10297" xr:uid="{00000000-0005-0000-0000-000058280000}"/>
    <cellStyle name="Style 372 5 3" xfId="10298" xr:uid="{00000000-0005-0000-0000-000059280000}"/>
    <cellStyle name="Style 372 5 3 2" xfId="10299" xr:uid="{00000000-0005-0000-0000-00005A280000}"/>
    <cellStyle name="Style 372 5 4" xfId="10300" xr:uid="{00000000-0005-0000-0000-00005B280000}"/>
    <cellStyle name="Style 372 5 4 2" xfId="10301" xr:uid="{00000000-0005-0000-0000-00005C280000}"/>
    <cellStyle name="Style 372 5 5" xfId="10302" xr:uid="{00000000-0005-0000-0000-00005D280000}"/>
    <cellStyle name="Style 372 5 5 2" xfId="10303" xr:uid="{00000000-0005-0000-0000-00005E280000}"/>
    <cellStyle name="Style 372 5 6" xfId="10304" xr:uid="{00000000-0005-0000-0000-00005F280000}"/>
    <cellStyle name="Style 372 5 6 2" xfId="10305" xr:uid="{00000000-0005-0000-0000-000060280000}"/>
    <cellStyle name="Style 372 5 7" xfId="10306" xr:uid="{00000000-0005-0000-0000-000061280000}"/>
    <cellStyle name="Style 372 5 7 2" xfId="10307" xr:uid="{00000000-0005-0000-0000-000062280000}"/>
    <cellStyle name="Style 372 5 8" xfId="10308" xr:uid="{00000000-0005-0000-0000-000063280000}"/>
    <cellStyle name="Style 372 6" xfId="10309" xr:uid="{00000000-0005-0000-0000-000064280000}"/>
    <cellStyle name="Style 372 6 2" xfId="10310" xr:uid="{00000000-0005-0000-0000-000065280000}"/>
    <cellStyle name="Style 372 7" xfId="10311" xr:uid="{00000000-0005-0000-0000-000066280000}"/>
    <cellStyle name="Style 372 7 2" xfId="10312" xr:uid="{00000000-0005-0000-0000-000067280000}"/>
    <cellStyle name="Style 372 8" xfId="10313" xr:uid="{00000000-0005-0000-0000-000068280000}"/>
    <cellStyle name="Style 372 8 2" xfId="10314" xr:uid="{00000000-0005-0000-0000-000069280000}"/>
    <cellStyle name="Style 372 9" xfId="10315" xr:uid="{00000000-0005-0000-0000-00006A280000}"/>
    <cellStyle name="Style 372 9 2" xfId="10316" xr:uid="{00000000-0005-0000-0000-00006B280000}"/>
    <cellStyle name="Style 373" xfId="10317" xr:uid="{00000000-0005-0000-0000-00006C280000}"/>
    <cellStyle name="Style 373 2" xfId="10318" xr:uid="{00000000-0005-0000-0000-00006D280000}"/>
    <cellStyle name="Style 374" xfId="10319" xr:uid="{00000000-0005-0000-0000-00006E280000}"/>
    <cellStyle name="Style 374 2" xfId="10320" xr:uid="{00000000-0005-0000-0000-00006F280000}"/>
    <cellStyle name="Style 375" xfId="10321" xr:uid="{00000000-0005-0000-0000-000070280000}"/>
    <cellStyle name="Style 375 2" xfId="10322" xr:uid="{00000000-0005-0000-0000-000071280000}"/>
    <cellStyle name="Style 376" xfId="10323" xr:uid="{00000000-0005-0000-0000-000072280000}"/>
    <cellStyle name="Style 376 2" xfId="10324" xr:uid="{00000000-0005-0000-0000-000073280000}"/>
    <cellStyle name="Style 377" xfId="10325" xr:uid="{00000000-0005-0000-0000-000074280000}"/>
    <cellStyle name="Style 377 2" xfId="10326" xr:uid="{00000000-0005-0000-0000-000075280000}"/>
    <cellStyle name="Style 378" xfId="10327" xr:uid="{00000000-0005-0000-0000-000076280000}"/>
    <cellStyle name="Style 378 10" xfId="10328" xr:uid="{00000000-0005-0000-0000-000077280000}"/>
    <cellStyle name="Style 378 10 2" xfId="10329" xr:uid="{00000000-0005-0000-0000-000078280000}"/>
    <cellStyle name="Style 378 11" xfId="10330" xr:uid="{00000000-0005-0000-0000-000079280000}"/>
    <cellStyle name="Style 378 11 2" xfId="10331" xr:uid="{00000000-0005-0000-0000-00007A280000}"/>
    <cellStyle name="Style 378 12" xfId="10332" xr:uid="{00000000-0005-0000-0000-00007B280000}"/>
    <cellStyle name="Style 378 2" xfId="10333" xr:uid="{00000000-0005-0000-0000-00007C280000}"/>
    <cellStyle name="Style 378 2 2" xfId="10334" xr:uid="{00000000-0005-0000-0000-00007D280000}"/>
    <cellStyle name="Style 378 2 2 2" xfId="10335" xr:uid="{00000000-0005-0000-0000-00007E280000}"/>
    <cellStyle name="Style 378 2 3" xfId="10336" xr:uid="{00000000-0005-0000-0000-00007F280000}"/>
    <cellStyle name="Style 378 2 3 2" xfId="10337" xr:uid="{00000000-0005-0000-0000-000080280000}"/>
    <cellStyle name="Style 378 2 4" xfId="10338" xr:uid="{00000000-0005-0000-0000-000081280000}"/>
    <cellStyle name="Style 378 2 4 2" xfId="10339" xr:uid="{00000000-0005-0000-0000-000082280000}"/>
    <cellStyle name="Style 378 2 5" xfId="10340" xr:uid="{00000000-0005-0000-0000-000083280000}"/>
    <cellStyle name="Style 378 2 5 2" xfId="10341" xr:uid="{00000000-0005-0000-0000-000084280000}"/>
    <cellStyle name="Style 378 2 6" xfId="10342" xr:uid="{00000000-0005-0000-0000-000085280000}"/>
    <cellStyle name="Style 378 2 6 2" xfId="10343" xr:uid="{00000000-0005-0000-0000-000086280000}"/>
    <cellStyle name="Style 378 2 7" xfId="10344" xr:uid="{00000000-0005-0000-0000-000087280000}"/>
    <cellStyle name="Style 378 2 7 2" xfId="10345" xr:uid="{00000000-0005-0000-0000-000088280000}"/>
    <cellStyle name="Style 378 2 8" xfId="10346" xr:uid="{00000000-0005-0000-0000-000089280000}"/>
    <cellStyle name="Style 378 3" xfId="10347" xr:uid="{00000000-0005-0000-0000-00008A280000}"/>
    <cellStyle name="Style 378 3 2" xfId="10348" xr:uid="{00000000-0005-0000-0000-00008B280000}"/>
    <cellStyle name="Style 378 3 2 2" xfId="10349" xr:uid="{00000000-0005-0000-0000-00008C280000}"/>
    <cellStyle name="Style 378 3 3" xfId="10350" xr:uid="{00000000-0005-0000-0000-00008D280000}"/>
    <cellStyle name="Style 378 3 3 2" xfId="10351" xr:uid="{00000000-0005-0000-0000-00008E280000}"/>
    <cellStyle name="Style 378 3 4" xfId="10352" xr:uid="{00000000-0005-0000-0000-00008F280000}"/>
    <cellStyle name="Style 378 3 4 2" xfId="10353" xr:uid="{00000000-0005-0000-0000-000090280000}"/>
    <cellStyle name="Style 378 3 5" xfId="10354" xr:uid="{00000000-0005-0000-0000-000091280000}"/>
    <cellStyle name="Style 378 3 5 2" xfId="10355" xr:uid="{00000000-0005-0000-0000-000092280000}"/>
    <cellStyle name="Style 378 3 6" xfId="10356" xr:uid="{00000000-0005-0000-0000-000093280000}"/>
    <cellStyle name="Style 378 3 6 2" xfId="10357" xr:uid="{00000000-0005-0000-0000-000094280000}"/>
    <cellStyle name="Style 378 3 7" xfId="10358" xr:uid="{00000000-0005-0000-0000-000095280000}"/>
    <cellStyle name="Style 378 3 7 2" xfId="10359" xr:uid="{00000000-0005-0000-0000-000096280000}"/>
    <cellStyle name="Style 378 3 8" xfId="10360" xr:uid="{00000000-0005-0000-0000-000097280000}"/>
    <cellStyle name="Style 378 4" xfId="10361" xr:uid="{00000000-0005-0000-0000-000098280000}"/>
    <cellStyle name="Style 378 4 2" xfId="10362" xr:uid="{00000000-0005-0000-0000-000099280000}"/>
    <cellStyle name="Style 378 4 2 2" xfId="10363" xr:uid="{00000000-0005-0000-0000-00009A280000}"/>
    <cellStyle name="Style 378 4 3" xfId="10364" xr:uid="{00000000-0005-0000-0000-00009B280000}"/>
    <cellStyle name="Style 378 4 3 2" xfId="10365" xr:uid="{00000000-0005-0000-0000-00009C280000}"/>
    <cellStyle name="Style 378 4 4" xfId="10366" xr:uid="{00000000-0005-0000-0000-00009D280000}"/>
    <cellStyle name="Style 378 4 4 2" xfId="10367" xr:uid="{00000000-0005-0000-0000-00009E280000}"/>
    <cellStyle name="Style 378 4 5" xfId="10368" xr:uid="{00000000-0005-0000-0000-00009F280000}"/>
    <cellStyle name="Style 378 4 5 2" xfId="10369" xr:uid="{00000000-0005-0000-0000-0000A0280000}"/>
    <cellStyle name="Style 378 4 6" xfId="10370" xr:uid="{00000000-0005-0000-0000-0000A1280000}"/>
    <cellStyle name="Style 378 4 6 2" xfId="10371" xr:uid="{00000000-0005-0000-0000-0000A2280000}"/>
    <cellStyle name="Style 378 4 7" xfId="10372" xr:uid="{00000000-0005-0000-0000-0000A3280000}"/>
    <cellStyle name="Style 378 4 7 2" xfId="10373" xr:uid="{00000000-0005-0000-0000-0000A4280000}"/>
    <cellStyle name="Style 378 4 8" xfId="10374" xr:uid="{00000000-0005-0000-0000-0000A5280000}"/>
    <cellStyle name="Style 378 5" xfId="10375" xr:uid="{00000000-0005-0000-0000-0000A6280000}"/>
    <cellStyle name="Style 378 5 2" xfId="10376" xr:uid="{00000000-0005-0000-0000-0000A7280000}"/>
    <cellStyle name="Style 378 5 2 2" xfId="10377" xr:uid="{00000000-0005-0000-0000-0000A8280000}"/>
    <cellStyle name="Style 378 5 3" xfId="10378" xr:uid="{00000000-0005-0000-0000-0000A9280000}"/>
    <cellStyle name="Style 378 5 3 2" xfId="10379" xr:uid="{00000000-0005-0000-0000-0000AA280000}"/>
    <cellStyle name="Style 378 5 4" xfId="10380" xr:uid="{00000000-0005-0000-0000-0000AB280000}"/>
    <cellStyle name="Style 378 5 4 2" xfId="10381" xr:uid="{00000000-0005-0000-0000-0000AC280000}"/>
    <cellStyle name="Style 378 5 5" xfId="10382" xr:uid="{00000000-0005-0000-0000-0000AD280000}"/>
    <cellStyle name="Style 378 5 5 2" xfId="10383" xr:uid="{00000000-0005-0000-0000-0000AE280000}"/>
    <cellStyle name="Style 378 5 6" xfId="10384" xr:uid="{00000000-0005-0000-0000-0000AF280000}"/>
    <cellStyle name="Style 378 5 6 2" xfId="10385" xr:uid="{00000000-0005-0000-0000-0000B0280000}"/>
    <cellStyle name="Style 378 5 7" xfId="10386" xr:uid="{00000000-0005-0000-0000-0000B1280000}"/>
    <cellStyle name="Style 378 5 7 2" xfId="10387" xr:uid="{00000000-0005-0000-0000-0000B2280000}"/>
    <cellStyle name="Style 378 5 8" xfId="10388" xr:uid="{00000000-0005-0000-0000-0000B3280000}"/>
    <cellStyle name="Style 378 6" xfId="10389" xr:uid="{00000000-0005-0000-0000-0000B4280000}"/>
    <cellStyle name="Style 378 6 2" xfId="10390" xr:uid="{00000000-0005-0000-0000-0000B5280000}"/>
    <cellStyle name="Style 378 7" xfId="10391" xr:uid="{00000000-0005-0000-0000-0000B6280000}"/>
    <cellStyle name="Style 378 7 2" xfId="10392" xr:uid="{00000000-0005-0000-0000-0000B7280000}"/>
    <cellStyle name="Style 378 8" xfId="10393" xr:uid="{00000000-0005-0000-0000-0000B8280000}"/>
    <cellStyle name="Style 378 8 2" xfId="10394" xr:uid="{00000000-0005-0000-0000-0000B9280000}"/>
    <cellStyle name="Style 378 9" xfId="10395" xr:uid="{00000000-0005-0000-0000-0000BA280000}"/>
    <cellStyle name="Style 378 9 2" xfId="10396" xr:uid="{00000000-0005-0000-0000-0000BB280000}"/>
    <cellStyle name="Style 379" xfId="10397" xr:uid="{00000000-0005-0000-0000-0000BC280000}"/>
    <cellStyle name="Style 379 2" xfId="10398" xr:uid="{00000000-0005-0000-0000-0000BD280000}"/>
    <cellStyle name="Style 380" xfId="10399" xr:uid="{00000000-0005-0000-0000-0000BE280000}"/>
    <cellStyle name="Style 380 2" xfId="10400" xr:uid="{00000000-0005-0000-0000-0000BF280000}"/>
    <cellStyle name="Style 381" xfId="10401" xr:uid="{00000000-0005-0000-0000-0000C0280000}"/>
    <cellStyle name="Style 381 2" xfId="10402" xr:uid="{00000000-0005-0000-0000-0000C1280000}"/>
    <cellStyle name="Style 382" xfId="10403" xr:uid="{00000000-0005-0000-0000-0000C2280000}"/>
    <cellStyle name="Style 382 10" xfId="10404" xr:uid="{00000000-0005-0000-0000-0000C3280000}"/>
    <cellStyle name="Style 382 10 2" xfId="10405" xr:uid="{00000000-0005-0000-0000-0000C4280000}"/>
    <cellStyle name="Style 382 11" xfId="10406" xr:uid="{00000000-0005-0000-0000-0000C5280000}"/>
    <cellStyle name="Style 382 11 2" xfId="10407" xr:uid="{00000000-0005-0000-0000-0000C6280000}"/>
    <cellStyle name="Style 382 12" xfId="10408" xr:uid="{00000000-0005-0000-0000-0000C7280000}"/>
    <cellStyle name="Style 382 12 2" xfId="10409" xr:uid="{00000000-0005-0000-0000-0000C8280000}"/>
    <cellStyle name="Style 382 2" xfId="10410" xr:uid="{00000000-0005-0000-0000-0000C9280000}"/>
    <cellStyle name="Style 382 2 2" xfId="10411" xr:uid="{00000000-0005-0000-0000-0000CA280000}"/>
    <cellStyle name="Style 382 2 2 2" xfId="10412" xr:uid="{00000000-0005-0000-0000-0000CB280000}"/>
    <cellStyle name="Style 382 2 3" xfId="10413" xr:uid="{00000000-0005-0000-0000-0000CC280000}"/>
    <cellStyle name="Style 382 2 3 2" xfId="10414" xr:uid="{00000000-0005-0000-0000-0000CD280000}"/>
    <cellStyle name="Style 382 2 4" xfId="10415" xr:uid="{00000000-0005-0000-0000-0000CE280000}"/>
    <cellStyle name="Style 382 3" xfId="10416" xr:uid="{00000000-0005-0000-0000-0000CF280000}"/>
    <cellStyle name="Style 382 3 2" xfId="10417" xr:uid="{00000000-0005-0000-0000-0000D0280000}"/>
    <cellStyle name="Style 382 3 2 2" xfId="10418" xr:uid="{00000000-0005-0000-0000-0000D1280000}"/>
    <cellStyle name="Style 382 3 2 2 2" xfId="10419" xr:uid="{00000000-0005-0000-0000-0000D2280000}"/>
    <cellStyle name="Style 382 3 2 3" xfId="10420" xr:uid="{00000000-0005-0000-0000-0000D3280000}"/>
    <cellStyle name="Style 382 3 2 3 2" xfId="10421" xr:uid="{00000000-0005-0000-0000-0000D4280000}"/>
    <cellStyle name="Style 382 3 2 4" xfId="10422" xr:uid="{00000000-0005-0000-0000-0000D5280000}"/>
    <cellStyle name="Style 382 3 3" xfId="10423" xr:uid="{00000000-0005-0000-0000-0000D6280000}"/>
    <cellStyle name="Style 382 3 3 2" xfId="10424" xr:uid="{00000000-0005-0000-0000-0000D7280000}"/>
    <cellStyle name="Style 382 3 4" xfId="10425" xr:uid="{00000000-0005-0000-0000-0000D8280000}"/>
    <cellStyle name="Style 382 3 4 2" xfId="10426" xr:uid="{00000000-0005-0000-0000-0000D9280000}"/>
    <cellStyle name="Style 382 3 5" xfId="10427" xr:uid="{00000000-0005-0000-0000-0000DA280000}"/>
    <cellStyle name="Style 382 3 5 2" xfId="10428" xr:uid="{00000000-0005-0000-0000-0000DB280000}"/>
    <cellStyle name="Style 382 3 6" xfId="10429" xr:uid="{00000000-0005-0000-0000-0000DC280000}"/>
    <cellStyle name="Style 382 3 6 2" xfId="10430" xr:uid="{00000000-0005-0000-0000-0000DD280000}"/>
    <cellStyle name="Style 382 3 7" xfId="10431" xr:uid="{00000000-0005-0000-0000-0000DE280000}"/>
    <cellStyle name="Style 382 3 7 2" xfId="10432" xr:uid="{00000000-0005-0000-0000-0000DF280000}"/>
    <cellStyle name="Style 382 3 8" xfId="10433" xr:uid="{00000000-0005-0000-0000-0000E0280000}"/>
    <cellStyle name="Style 382 3 8 2" xfId="10434" xr:uid="{00000000-0005-0000-0000-0000E1280000}"/>
    <cellStyle name="Style 382 3 9" xfId="10435" xr:uid="{00000000-0005-0000-0000-0000E2280000}"/>
    <cellStyle name="Style 382 4" xfId="10436" xr:uid="{00000000-0005-0000-0000-0000E3280000}"/>
    <cellStyle name="Style 382 4 2" xfId="10437" xr:uid="{00000000-0005-0000-0000-0000E4280000}"/>
    <cellStyle name="Style 382 4 2 2" xfId="10438" xr:uid="{00000000-0005-0000-0000-0000E5280000}"/>
    <cellStyle name="Style 382 4 2 2 2" xfId="10439" xr:uid="{00000000-0005-0000-0000-0000E6280000}"/>
    <cellStyle name="Style 382 4 2 3" xfId="10440" xr:uid="{00000000-0005-0000-0000-0000E7280000}"/>
    <cellStyle name="Style 382 4 2 3 2" xfId="10441" xr:uid="{00000000-0005-0000-0000-0000E8280000}"/>
    <cellStyle name="Style 382 4 2 4" xfId="10442" xr:uid="{00000000-0005-0000-0000-0000E9280000}"/>
    <cellStyle name="Style 382 4 3" xfId="10443" xr:uid="{00000000-0005-0000-0000-0000EA280000}"/>
    <cellStyle name="Style 382 4 3 2" xfId="10444" xr:uid="{00000000-0005-0000-0000-0000EB280000}"/>
    <cellStyle name="Style 382 4 4" xfId="10445" xr:uid="{00000000-0005-0000-0000-0000EC280000}"/>
    <cellStyle name="Style 382 4 4 2" xfId="10446" xr:uid="{00000000-0005-0000-0000-0000ED280000}"/>
    <cellStyle name="Style 382 4 5" xfId="10447" xr:uid="{00000000-0005-0000-0000-0000EE280000}"/>
    <cellStyle name="Style 382 4 5 2" xfId="10448" xr:uid="{00000000-0005-0000-0000-0000EF280000}"/>
    <cellStyle name="Style 382 4 6" xfId="10449" xr:uid="{00000000-0005-0000-0000-0000F0280000}"/>
    <cellStyle name="Style 382 4 6 2" xfId="10450" xr:uid="{00000000-0005-0000-0000-0000F1280000}"/>
    <cellStyle name="Style 382 4 7" xfId="10451" xr:uid="{00000000-0005-0000-0000-0000F2280000}"/>
    <cellStyle name="Style 382 4 7 2" xfId="10452" xr:uid="{00000000-0005-0000-0000-0000F3280000}"/>
    <cellStyle name="Style 382 4 8" xfId="10453" xr:uid="{00000000-0005-0000-0000-0000F4280000}"/>
    <cellStyle name="Style 382 4 8 2" xfId="10454" xr:uid="{00000000-0005-0000-0000-0000F5280000}"/>
    <cellStyle name="Style 382 4 9" xfId="10455" xr:uid="{00000000-0005-0000-0000-0000F6280000}"/>
    <cellStyle name="Style 382 5" xfId="10456" xr:uid="{00000000-0005-0000-0000-0000F7280000}"/>
    <cellStyle name="Style 382 5 2" xfId="10457" xr:uid="{00000000-0005-0000-0000-0000F8280000}"/>
    <cellStyle name="Style 382 5 2 2" xfId="10458" xr:uid="{00000000-0005-0000-0000-0000F9280000}"/>
    <cellStyle name="Style 382 5 2 2 2" xfId="10459" xr:uid="{00000000-0005-0000-0000-0000FA280000}"/>
    <cellStyle name="Style 382 5 2 3" xfId="10460" xr:uid="{00000000-0005-0000-0000-0000FB280000}"/>
    <cellStyle name="Style 382 5 2 3 2" xfId="10461" xr:uid="{00000000-0005-0000-0000-0000FC280000}"/>
    <cellStyle name="Style 382 5 2 4" xfId="10462" xr:uid="{00000000-0005-0000-0000-0000FD280000}"/>
    <cellStyle name="Style 382 5 3" xfId="10463" xr:uid="{00000000-0005-0000-0000-0000FE280000}"/>
    <cellStyle name="Style 382 5 3 2" xfId="10464" xr:uid="{00000000-0005-0000-0000-0000FF280000}"/>
    <cellStyle name="Style 382 5 4" xfId="10465" xr:uid="{00000000-0005-0000-0000-000000290000}"/>
    <cellStyle name="Style 382 5 4 2" xfId="10466" xr:uid="{00000000-0005-0000-0000-000001290000}"/>
    <cellStyle name="Style 382 5 5" xfId="10467" xr:uid="{00000000-0005-0000-0000-000002290000}"/>
    <cellStyle name="Style 382 5 5 2" xfId="10468" xr:uid="{00000000-0005-0000-0000-000003290000}"/>
    <cellStyle name="Style 382 5 6" xfId="10469" xr:uid="{00000000-0005-0000-0000-000004290000}"/>
    <cellStyle name="Style 382 5 6 2" xfId="10470" xr:uid="{00000000-0005-0000-0000-000005290000}"/>
    <cellStyle name="Style 382 5 7" xfId="10471" xr:uid="{00000000-0005-0000-0000-000006290000}"/>
    <cellStyle name="Style 382 5 7 2" xfId="10472" xr:uid="{00000000-0005-0000-0000-000007290000}"/>
    <cellStyle name="Style 382 5 8" xfId="10473" xr:uid="{00000000-0005-0000-0000-000008290000}"/>
    <cellStyle name="Style 382 5 8 2" xfId="10474" xr:uid="{00000000-0005-0000-0000-000009290000}"/>
    <cellStyle name="Style 382 5 9" xfId="10475" xr:uid="{00000000-0005-0000-0000-00000A290000}"/>
    <cellStyle name="Style 382 6" xfId="10476" xr:uid="{00000000-0005-0000-0000-00000B290000}"/>
    <cellStyle name="Style 382 6 2" xfId="10477" xr:uid="{00000000-0005-0000-0000-00000C290000}"/>
    <cellStyle name="Style 382 7" xfId="10478" xr:uid="{00000000-0005-0000-0000-00000D290000}"/>
    <cellStyle name="Style 382 7 2" xfId="10479" xr:uid="{00000000-0005-0000-0000-00000E290000}"/>
    <cellStyle name="Style 382 8" xfId="10480" xr:uid="{00000000-0005-0000-0000-00000F290000}"/>
    <cellStyle name="Style 382 8 2" xfId="10481" xr:uid="{00000000-0005-0000-0000-000010290000}"/>
    <cellStyle name="Style 382 9" xfId="10482" xr:uid="{00000000-0005-0000-0000-000011290000}"/>
    <cellStyle name="Style 382 9 2" xfId="10483" xr:uid="{00000000-0005-0000-0000-000012290000}"/>
    <cellStyle name="Style 383" xfId="10484" xr:uid="{00000000-0005-0000-0000-000013290000}"/>
    <cellStyle name="Style 383 2" xfId="10485" xr:uid="{00000000-0005-0000-0000-000014290000}"/>
    <cellStyle name="Style 384" xfId="10486" xr:uid="{00000000-0005-0000-0000-000015290000}"/>
    <cellStyle name="Style 384 10" xfId="10487" xr:uid="{00000000-0005-0000-0000-000016290000}"/>
    <cellStyle name="Style 384 10 2" xfId="10488" xr:uid="{00000000-0005-0000-0000-000017290000}"/>
    <cellStyle name="Style 384 10 2 2" xfId="10489" xr:uid="{00000000-0005-0000-0000-000018290000}"/>
    <cellStyle name="Style 384 10 3" xfId="10490" xr:uid="{00000000-0005-0000-0000-000019290000}"/>
    <cellStyle name="Style 384 11" xfId="10491" xr:uid="{00000000-0005-0000-0000-00001A290000}"/>
    <cellStyle name="Style 384 11 2" xfId="10492" xr:uid="{00000000-0005-0000-0000-00001B290000}"/>
    <cellStyle name="Style 384 11 2 2" xfId="10493" xr:uid="{00000000-0005-0000-0000-00001C290000}"/>
    <cellStyle name="Style 384 11 3" xfId="10494" xr:uid="{00000000-0005-0000-0000-00001D290000}"/>
    <cellStyle name="Style 384 12" xfId="10495" xr:uid="{00000000-0005-0000-0000-00001E290000}"/>
    <cellStyle name="Style 384 12 2" xfId="10496" xr:uid="{00000000-0005-0000-0000-00001F290000}"/>
    <cellStyle name="Style 384 12 2 2" xfId="10497" xr:uid="{00000000-0005-0000-0000-000020290000}"/>
    <cellStyle name="Style 384 12 3" xfId="10498" xr:uid="{00000000-0005-0000-0000-000021290000}"/>
    <cellStyle name="Style 384 13" xfId="10499" xr:uid="{00000000-0005-0000-0000-000022290000}"/>
    <cellStyle name="Style 384 13 2" xfId="10500" xr:uid="{00000000-0005-0000-0000-000023290000}"/>
    <cellStyle name="Style 384 2" xfId="10501" xr:uid="{00000000-0005-0000-0000-000024290000}"/>
    <cellStyle name="Style 384 2 2" xfId="10502" xr:uid="{00000000-0005-0000-0000-000025290000}"/>
    <cellStyle name="Style 384 2 2 2" xfId="10503" xr:uid="{00000000-0005-0000-0000-000026290000}"/>
    <cellStyle name="Style 384 2 2 2 2" xfId="10504" xr:uid="{00000000-0005-0000-0000-000027290000}"/>
    <cellStyle name="Style 384 2 2 3" xfId="10505" xr:uid="{00000000-0005-0000-0000-000028290000}"/>
    <cellStyle name="Style 384 2 3" xfId="10506" xr:uid="{00000000-0005-0000-0000-000029290000}"/>
    <cellStyle name="Style 384 2 3 2" xfId="10507" xr:uid="{00000000-0005-0000-0000-00002A290000}"/>
    <cellStyle name="Style 384 2 3 2 2" xfId="10508" xr:uid="{00000000-0005-0000-0000-00002B290000}"/>
    <cellStyle name="Style 384 2 3 3" xfId="10509" xr:uid="{00000000-0005-0000-0000-00002C290000}"/>
    <cellStyle name="Style 384 2 4" xfId="10510" xr:uid="{00000000-0005-0000-0000-00002D290000}"/>
    <cellStyle name="Style 384 2 4 2" xfId="10511" xr:uid="{00000000-0005-0000-0000-00002E290000}"/>
    <cellStyle name="Style 384 2 4 2 2" xfId="10512" xr:uid="{00000000-0005-0000-0000-00002F290000}"/>
    <cellStyle name="Style 384 2 4 3" xfId="10513" xr:uid="{00000000-0005-0000-0000-000030290000}"/>
    <cellStyle name="Style 384 2 5" xfId="10514" xr:uid="{00000000-0005-0000-0000-000031290000}"/>
    <cellStyle name="Style 384 2 5 2" xfId="10515" xr:uid="{00000000-0005-0000-0000-000032290000}"/>
    <cellStyle name="Style 384 2 5 2 2" xfId="10516" xr:uid="{00000000-0005-0000-0000-000033290000}"/>
    <cellStyle name="Style 384 2 5 3" xfId="10517" xr:uid="{00000000-0005-0000-0000-000034290000}"/>
    <cellStyle name="Style 384 2 6" xfId="10518" xr:uid="{00000000-0005-0000-0000-000035290000}"/>
    <cellStyle name="Style 384 2 6 2" xfId="10519" xr:uid="{00000000-0005-0000-0000-000036290000}"/>
    <cellStyle name="Style 384 2 6 2 2" xfId="10520" xr:uid="{00000000-0005-0000-0000-000037290000}"/>
    <cellStyle name="Style 384 2 6 3" xfId="10521" xr:uid="{00000000-0005-0000-0000-000038290000}"/>
    <cellStyle name="Style 384 2 7" xfId="10522" xr:uid="{00000000-0005-0000-0000-000039290000}"/>
    <cellStyle name="Style 384 2 7 2" xfId="10523" xr:uid="{00000000-0005-0000-0000-00003A290000}"/>
    <cellStyle name="Style 384 2 7 2 2" xfId="10524" xr:uid="{00000000-0005-0000-0000-00003B290000}"/>
    <cellStyle name="Style 384 2 7 3" xfId="10525" xr:uid="{00000000-0005-0000-0000-00003C290000}"/>
    <cellStyle name="Style 384 2 8" xfId="10526" xr:uid="{00000000-0005-0000-0000-00003D290000}"/>
    <cellStyle name="Style 384 2 8 2" xfId="10527" xr:uid="{00000000-0005-0000-0000-00003E290000}"/>
    <cellStyle name="Style 384 2 8 2 2" xfId="10528" xr:uid="{00000000-0005-0000-0000-00003F290000}"/>
    <cellStyle name="Style 384 2 8 3" xfId="10529" xr:uid="{00000000-0005-0000-0000-000040290000}"/>
    <cellStyle name="Style 384 2 9" xfId="10530" xr:uid="{00000000-0005-0000-0000-000041290000}"/>
    <cellStyle name="Style 384 3" xfId="10531" xr:uid="{00000000-0005-0000-0000-000042290000}"/>
    <cellStyle name="Style 384 3 2" xfId="10532" xr:uid="{00000000-0005-0000-0000-000043290000}"/>
    <cellStyle name="Style 384 3 2 2" xfId="10533" xr:uid="{00000000-0005-0000-0000-000044290000}"/>
    <cellStyle name="Style 384 3 2 2 2" xfId="10534" xr:uid="{00000000-0005-0000-0000-000045290000}"/>
    <cellStyle name="Style 384 3 2 3" xfId="10535" xr:uid="{00000000-0005-0000-0000-000046290000}"/>
    <cellStyle name="Style 384 3 3" xfId="10536" xr:uid="{00000000-0005-0000-0000-000047290000}"/>
    <cellStyle name="Style 384 3 3 2" xfId="10537" xr:uid="{00000000-0005-0000-0000-000048290000}"/>
    <cellStyle name="Style 384 3 3 2 2" xfId="10538" xr:uid="{00000000-0005-0000-0000-000049290000}"/>
    <cellStyle name="Style 384 3 3 3" xfId="10539" xr:uid="{00000000-0005-0000-0000-00004A290000}"/>
    <cellStyle name="Style 384 3 4" xfId="10540" xr:uid="{00000000-0005-0000-0000-00004B290000}"/>
    <cellStyle name="Style 384 3 4 2" xfId="10541" xr:uid="{00000000-0005-0000-0000-00004C290000}"/>
    <cellStyle name="Style 384 3 4 2 2" xfId="10542" xr:uid="{00000000-0005-0000-0000-00004D290000}"/>
    <cellStyle name="Style 384 3 4 3" xfId="10543" xr:uid="{00000000-0005-0000-0000-00004E290000}"/>
    <cellStyle name="Style 384 3 5" xfId="10544" xr:uid="{00000000-0005-0000-0000-00004F290000}"/>
    <cellStyle name="Style 384 3 5 2" xfId="10545" xr:uid="{00000000-0005-0000-0000-000050290000}"/>
    <cellStyle name="Style 384 3 5 2 2" xfId="10546" xr:uid="{00000000-0005-0000-0000-000051290000}"/>
    <cellStyle name="Style 384 3 5 3" xfId="10547" xr:uid="{00000000-0005-0000-0000-000052290000}"/>
    <cellStyle name="Style 384 3 6" xfId="10548" xr:uid="{00000000-0005-0000-0000-000053290000}"/>
    <cellStyle name="Style 384 3 6 2" xfId="10549" xr:uid="{00000000-0005-0000-0000-000054290000}"/>
    <cellStyle name="Style 384 3 6 2 2" xfId="10550" xr:uid="{00000000-0005-0000-0000-000055290000}"/>
    <cellStyle name="Style 384 3 6 3" xfId="10551" xr:uid="{00000000-0005-0000-0000-000056290000}"/>
    <cellStyle name="Style 384 3 7" xfId="10552" xr:uid="{00000000-0005-0000-0000-000057290000}"/>
    <cellStyle name="Style 384 3 7 2" xfId="10553" xr:uid="{00000000-0005-0000-0000-000058290000}"/>
    <cellStyle name="Style 384 3 7 2 2" xfId="10554" xr:uid="{00000000-0005-0000-0000-000059290000}"/>
    <cellStyle name="Style 384 3 7 3" xfId="10555" xr:uid="{00000000-0005-0000-0000-00005A290000}"/>
    <cellStyle name="Style 384 3 8" xfId="10556" xr:uid="{00000000-0005-0000-0000-00005B290000}"/>
    <cellStyle name="Style 384 3 8 2" xfId="10557" xr:uid="{00000000-0005-0000-0000-00005C290000}"/>
    <cellStyle name="Style 384 3 9" xfId="10558" xr:uid="{00000000-0005-0000-0000-00005D290000}"/>
    <cellStyle name="Style 384 4" xfId="10559" xr:uid="{00000000-0005-0000-0000-00005E290000}"/>
    <cellStyle name="Style 384 4 2" xfId="10560" xr:uid="{00000000-0005-0000-0000-00005F290000}"/>
    <cellStyle name="Style 384 4 2 2" xfId="10561" xr:uid="{00000000-0005-0000-0000-000060290000}"/>
    <cellStyle name="Style 384 4 2 2 2" xfId="10562" xr:uid="{00000000-0005-0000-0000-000061290000}"/>
    <cellStyle name="Style 384 4 2 3" xfId="10563" xr:uid="{00000000-0005-0000-0000-000062290000}"/>
    <cellStyle name="Style 384 4 3" xfId="10564" xr:uid="{00000000-0005-0000-0000-000063290000}"/>
    <cellStyle name="Style 384 4 3 2" xfId="10565" xr:uid="{00000000-0005-0000-0000-000064290000}"/>
    <cellStyle name="Style 384 4 3 2 2" xfId="10566" xr:uid="{00000000-0005-0000-0000-000065290000}"/>
    <cellStyle name="Style 384 4 3 3" xfId="10567" xr:uid="{00000000-0005-0000-0000-000066290000}"/>
    <cellStyle name="Style 384 4 4" xfId="10568" xr:uid="{00000000-0005-0000-0000-000067290000}"/>
    <cellStyle name="Style 384 4 4 2" xfId="10569" xr:uid="{00000000-0005-0000-0000-000068290000}"/>
    <cellStyle name="Style 384 4 4 2 2" xfId="10570" xr:uid="{00000000-0005-0000-0000-000069290000}"/>
    <cellStyle name="Style 384 4 4 3" xfId="10571" xr:uid="{00000000-0005-0000-0000-00006A290000}"/>
    <cellStyle name="Style 384 4 5" xfId="10572" xr:uid="{00000000-0005-0000-0000-00006B290000}"/>
    <cellStyle name="Style 384 4 5 2" xfId="10573" xr:uid="{00000000-0005-0000-0000-00006C290000}"/>
    <cellStyle name="Style 384 4 5 2 2" xfId="10574" xr:uid="{00000000-0005-0000-0000-00006D290000}"/>
    <cellStyle name="Style 384 4 5 3" xfId="10575" xr:uid="{00000000-0005-0000-0000-00006E290000}"/>
    <cellStyle name="Style 384 4 6" xfId="10576" xr:uid="{00000000-0005-0000-0000-00006F290000}"/>
    <cellStyle name="Style 384 4 6 2" xfId="10577" xr:uid="{00000000-0005-0000-0000-000070290000}"/>
    <cellStyle name="Style 384 4 6 2 2" xfId="10578" xr:uid="{00000000-0005-0000-0000-000071290000}"/>
    <cellStyle name="Style 384 4 6 3" xfId="10579" xr:uid="{00000000-0005-0000-0000-000072290000}"/>
    <cellStyle name="Style 384 4 7" xfId="10580" xr:uid="{00000000-0005-0000-0000-000073290000}"/>
    <cellStyle name="Style 384 4 7 2" xfId="10581" xr:uid="{00000000-0005-0000-0000-000074290000}"/>
    <cellStyle name="Style 384 4 7 2 2" xfId="10582" xr:uid="{00000000-0005-0000-0000-000075290000}"/>
    <cellStyle name="Style 384 4 7 3" xfId="10583" xr:uid="{00000000-0005-0000-0000-000076290000}"/>
    <cellStyle name="Style 384 4 8" xfId="10584" xr:uid="{00000000-0005-0000-0000-000077290000}"/>
    <cellStyle name="Style 384 4 8 2" xfId="10585" xr:uid="{00000000-0005-0000-0000-000078290000}"/>
    <cellStyle name="Style 384 4 9" xfId="10586" xr:uid="{00000000-0005-0000-0000-000079290000}"/>
    <cellStyle name="Style 384 5" xfId="10587" xr:uid="{00000000-0005-0000-0000-00007A290000}"/>
    <cellStyle name="Style 384 5 2" xfId="10588" xr:uid="{00000000-0005-0000-0000-00007B290000}"/>
    <cellStyle name="Style 384 5 2 2" xfId="10589" xr:uid="{00000000-0005-0000-0000-00007C290000}"/>
    <cellStyle name="Style 384 5 3" xfId="10590" xr:uid="{00000000-0005-0000-0000-00007D290000}"/>
    <cellStyle name="Style 384 6" xfId="10591" xr:uid="{00000000-0005-0000-0000-00007E290000}"/>
    <cellStyle name="Style 384 6 2" xfId="10592" xr:uid="{00000000-0005-0000-0000-00007F290000}"/>
    <cellStyle name="Style 384 6 2 2" xfId="10593" xr:uid="{00000000-0005-0000-0000-000080290000}"/>
    <cellStyle name="Style 384 6 3" xfId="10594" xr:uid="{00000000-0005-0000-0000-000081290000}"/>
    <cellStyle name="Style 384 7" xfId="10595" xr:uid="{00000000-0005-0000-0000-000082290000}"/>
    <cellStyle name="Style 384 7 2" xfId="10596" xr:uid="{00000000-0005-0000-0000-000083290000}"/>
    <cellStyle name="Style 384 7 2 2" xfId="10597" xr:uid="{00000000-0005-0000-0000-000084290000}"/>
    <cellStyle name="Style 384 7 3" xfId="10598" xr:uid="{00000000-0005-0000-0000-000085290000}"/>
    <cellStyle name="Style 384 8" xfId="10599" xr:uid="{00000000-0005-0000-0000-000086290000}"/>
    <cellStyle name="Style 384 8 2" xfId="10600" xr:uid="{00000000-0005-0000-0000-000087290000}"/>
    <cellStyle name="Style 384 8 2 2" xfId="10601" xr:uid="{00000000-0005-0000-0000-000088290000}"/>
    <cellStyle name="Style 384 8 3" xfId="10602" xr:uid="{00000000-0005-0000-0000-000089290000}"/>
    <cellStyle name="Style 384 9" xfId="10603" xr:uid="{00000000-0005-0000-0000-00008A290000}"/>
    <cellStyle name="Style 384 9 2" xfId="10604" xr:uid="{00000000-0005-0000-0000-00008B290000}"/>
    <cellStyle name="Style 384 9 2 2" xfId="10605" xr:uid="{00000000-0005-0000-0000-00008C290000}"/>
    <cellStyle name="Style 384 9 3" xfId="10606" xr:uid="{00000000-0005-0000-0000-00008D290000}"/>
    <cellStyle name="Style 385" xfId="10607" xr:uid="{00000000-0005-0000-0000-00008E290000}"/>
    <cellStyle name="Style 385 10" xfId="10608" xr:uid="{00000000-0005-0000-0000-00008F290000}"/>
    <cellStyle name="Style 385 10 2" xfId="10609" xr:uid="{00000000-0005-0000-0000-000090290000}"/>
    <cellStyle name="Style 385 10 2 2" xfId="10610" xr:uid="{00000000-0005-0000-0000-000091290000}"/>
    <cellStyle name="Style 385 10 3" xfId="10611" xr:uid="{00000000-0005-0000-0000-000092290000}"/>
    <cellStyle name="Style 385 11" xfId="10612" xr:uid="{00000000-0005-0000-0000-000093290000}"/>
    <cellStyle name="Style 385 11 2" xfId="10613" xr:uid="{00000000-0005-0000-0000-000094290000}"/>
    <cellStyle name="Style 385 11 2 2" xfId="10614" xr:uid="{00000000-0005-0000-0000-000095290000}"/>
    <cellStyle name="Style 385 11 3" xfId="10615" xr:uid="{00000000-0005-0000-0000-000096290000}"/>
    <cellStyle name="Style 385 12" xfId="10616" xr:uid="{00000000-0005-0000-0000-000097290000}"/>
    <cellStyle name="Style 385 12 2" xfId="10617" xr:uid="{00000000-0005-0000-0000-000098290000}"/>
    <cellStyle name="Style 385 12 2 2" xfId="10618" xr:uid="{00000000-0005-0000-0000-000099290000}"/>
    <cellStyle name="Style 385 12 3" xfId="10619" xr:uid="{00000000-0005-0000-0000-00009A290000}"/>
    <cellStyle name="Style 385 13" xfId="10620" xr:uid="{00000000-0005-0000-0000-00009B290000}"/>
    <cellStyle name="Style 385 13 2" xfId="10621" xr:uid="{00000000-0005-0000-0000-00009C290000}"/>
    <cellStyle name="Style 385 2" xfId="10622" xr:uid="{00000000-0005-0000-0000-00009D290000}"/>
    <cellStyle name="Style 385 2 2" xfId="10623" xr:uid="{00000000-0005-0000-0000-00009E290000}"/>
    <cellStyle name="Style 385 2 2 2" xfId="10624" xr:uid="{00000000-0005-0000-0000-00009F290000}"/>
    <cellStyle name="Style 385 2 2 2 2" xfId="10625" xr:uid="{00000000-0005-0000-0000-0000A0290000}"/>
    <cellStyle name="Style 385 2 2 3" xfId="10626" xr:uid="{00000000-0005-0000-0000-0000A1290000}"/>
    <cellStyle name="Style 385 2 3" xfId="10627" xr:uid="{00000000-0005-0000-0000-0000A2290000}"/>
    <cellStyle name="Style 385 2 3 2" xfId="10628" xr:uid="{00000000-0005-0000-0000-0000A3290000}"/>
    <cellStyle name="Style 385 2 3 2 2" xfId="10629" xr:uid="{00000000-0005-0000-0000-0000A4290000}"/>
    <cellStyle name="Style 385 2 3 3" xfId="10630" xr:uid="{00000000-0005-0000-0000-0000A5290000}"/>
    <cellStyle name="Style 385 2 4" xfId="10631" xr:uid="{00000000-0005-0000-0000-0000A6290000}"/>
    <cellStyle name="Style 385 2 4 2" xfId="10632" xr:uid="{00000000-0005-0000-0000-0000A7290000}"/>
    <cellStyle name="Style 385 2 4 2 2" xfId="10633" xr:uid="{00000000-0005-0000-0000-0000A8290000}"/>
    <cellStyle name="Style 385 2 4 3" xfId="10634" xr:uid="{00000000-0005-0000-0000-0000A9290000}"/>
    <cellStyle name="Style 385 2 5" xfId="10635" xr:uid="{00000000-0005-0000-0000-0000AA290000}"/>
    <cellStyle name="Style 385 2 5 2" xfId="10636" xr:uid="{00000000-0005-0000-0000-0000AB290000}"/>
    <cellStyle name="Style 385 2 5 2 2" xfId="10637" xr:uid="{00000000-0005-0000-0000-0000AC290000}"/>
    <cellStyle name="Style 385 2 5 3" xfId="10638" xr:uid="{00000000-0005-0000-0000-0000AD290000}"/>
    <cellStyle name="Style 385 2 6" xfId="10639" xr:uid="{00000000-0005-0000-0000-0000AE290000}"/>
    <cellStyle name="Style 385 2 6 2" xfId="10640" xr:uid="{00000000-0005-0000-0000-0000AF290000}"/>
    <cellStyle name="Style 385 2 6 2 2" xfId="10641" xr:uid="{00000000-0005-0000-0000-0000B0290000}"/>
    <cellStyle name="Style 385 2 6 3" xfId="10642" xr:uid="{00000000-0005-0000-0000-0000B1290000}"/>
    <cellStyle name="Style 385 2 7" xfId="10643" xr:uid="{00000000-0005-0000-0000-0000B2290000}"/>
    <cellStyle name="Style 385 2 7 2" xfId="10644" xr:uid="{00000000-0005-0000-0000-0000B3290000}"/>
    <cellStyle name="Style 385 2 7 2 2" xfId="10645" xr:uid="{00000000-0005-0000-0000-0000B4290000}"/>
    <cellStyle name="Style 385 2 7 3" xfId="10646" xr:uid="{00000000-0005-0000-0000-0000B5290000}"/>
    <cellStyle name="Style 385 2 8" xfId="10647" xr:uid="{00000000-0005-0000-0000-0000B6290000}"/>
    <cellStyle name="Style 385 2 8 2" xfId="10648" xr:uid="{00000000-0005-0000-0000-0000B7290000}"/>
    <cellStyle name="Style 385 2 8 2 2" xfId="10649" xr:uid="{00000000-0005-0000-0000-0000B8290000}"/>
    <cellStyle name="Style 385 2 8 3" xfId="10650" xr:uid="{00000000-0005-0000-0000-0000B9290000}"/>
    <cellStyle name="Style 385 2 9" xfId="10651" xr:uid="{00000000-0005-0000-0000-0000BA290000}"/>
    <cellStyle name="Style 385 3" xfId="10652" xr:uid="{00000000-0005-0000-0000-0000BB290000}"/>
    <cellStyle name="Style 385 3 2" xfId="10653" xr:uid="{00000000-0005-0000-0000-0000BC290000}"/>
    <cellStyle name="Style 385 3 2 2" xfId="10654" xr:uid="{00000000-0005-0000-0000-0000BD290000}"/>
    <cellStyle name="Style 385 3 2 2 2" xfId="10655" xr:uid="{00000000-0005-0000-0000-0000BE290000}"/>
    <cellStyle name="Style 385 3 2 3" xfId="10656" xr:uid="{00000000-0005-0000-0000-0000BF290000}"/>
    <cellStyle name="Style 385 3 3" xfId="10657" xr:uid="{00000000-0005-0000-0000-0000C0290000}"/>
    <cellStyle name="Style 385 3 3 2" xfId="10658" xr:uid="{00000000-0005-0000-0000-0000C1290000}"/>
    <cellStyle name="Style 385 3 3 2 2" xfId="10659" xr:uid="{00000000-0005-0000-0000-0000C2290000}"/>
    <cellStyle name="Style 385 3 3 3" xfId="10660" xr:uid="{00000000-0005-0000-0000-0000C3290000}"/>
    <cellStyle name="Style 385 3 4" xfId="10661" xr:uid="{00000000-0005-0000-0000-0000C4290000}"/>
    <cellStyle name="Style 385 3 4 2" xfId="10662" xr:uid="{00000000-0005-0000-0000-0000C5290000}"/>
    <cellStyle name="Style 385 3 4 2 2" xfId="10663" xr:uid="{00000000-0005-0000-0000-0000C6290000}"/>
    <cellStyle name="Style 385 3 4 3" xfId="10664" xr:uid="{00000000-0005-0000-0000-0000C7290000}"/>
    <cellStyle name="Style 385 3 5" xfId="10665" xr:uid="{00000000-0005-0000-0000-0000C8290000}"/>
    <cellStyle name="Style 385 3 5 2" xfId="10666" xr:uid="{00000000-0005-0000-0000-0000C9290000}"/>
    <cellStyle name="Style 385 3 5 2 2" xfId="10667" xr:uid="{00000000-0005-0000-0000-0000CA290000}"/>
    <cellStyle name="Style 385 3 5 3" xfId="10668" xr:uid="{00000000-0005-0000-0000-0000CB290000}"/>
    <cellStyle name="Style 385 3 6" xfId="10669" xr:uid="{00000000-0005-0000-0000-0000CC290000}"/>
    <cellStyle name="Style 385 3 6 2" xfId="10670" xr:uid="{00000000-0005-0000-0000-0000CD290000}"/>
    <cellStyle name="Style 385 3 6 2 2" xfId="10671" xr:uid="{00000000-0005-0000-0000-0000CE290000}"/>
    <cellStyle name="Style 385 3 6 3" xfId="10672" xr:uid="{00000000-0005-0000-0000-0000CF290000}"/>
    <cellStyle name="Style 385 3 7" xfId="10673" xr:uid="{00000000-0005-0000-0000-0000D0290000}"/>
    <cellStyle name="Style 385 3 7 2" xfId="10674" xr:uid="{00000000-0005-0000-0000-0000D1290000}"/>
    <cellStyle name="Style 385 3 7 2 2" xfId="10675" xr:uid="{00000000-0005-0000-0000-0000D2290000}"/>
    <cellStyle name="Style 385 3 7 3" xfId="10676" xr:uid="{00000000-0005-0000-0000-0000D3290000}"/>
    <cellStyle name="Style 385 3 8" xfId="10677" xr:uid="{00000000-0005-0000-0000-0000D4290000}"/>
    <cellStyle name="Style 385 3 8 2" xfId="10678" xr:uid="{00000000-0005-0000-0000-0000D5290000}"/>
    <cellStyle name="Style 385 3 9" xfId="10679" xr:uid="{00000000-0005-0000-0000-0000D6290000}"/>
    <cellStyle name="Style 385 4" xfId="10680" xr:uid="{00000000-0005-0000-0000-0000D7290000}"/>
    <cellStyle name="Style 385 4 2" xfId="10681" xr:uid="{00000000-0005-0000-0000-0000D8290000}"/>
    <cellStyle name="Style 385 4 2 2" xfId="10682" xr:uid="{00000000-0005-0000-0000-0000D9290000}"/>
    <cellStyle name="Style 385 4 2 2 2" xfId="10683" xr:uid="{00000000-0005-0000-0000-0000DA290000}"/>
    <cellStyle name="Style 385 4 2 3" xfId="10684" xr:uid="{00000000-0005-0000-0000-0000DB290000}"/>
    <cellStyle name="Style 385 4 3" xfId="10685" xr:uid="{00000000-0005-0000-0000-0000DC290000}"/>
    <cellStyle name="Style 385 4 3 2" xfId="10686" xr:uid="{00000000-0005-0000-0000-0000DD290000}"/>
    <cellStyle name="Style 385 4 3 2 2" xfId="10687" xr:uid="{00000000-0005-0000-0000-0000DE290000}"/>
    <cellStyle name="Style 385 4 3 3" xfId="10688" xr:uid="{00000000-0005-0000-0000-0000DF290000}"/>
    <cellStyle name="Style 385 4 4" xfId="10689" xr:uid="{00000000-0005-0000-0000-0000E0290000}"/>
    <cellStyle name="Style 385 4 4 2" xfId="10690" xr:uid="{00000000-0005-0000-0000-0000E1290000}"/>
    <cellStyle name="Style 385 4 4 2 2" xfId="10691" xr:uid="{00000000-0005-0000-0000-0000E2290000}"/>
    <cellStyle name="Style 385 4 4 3" xfId="10692" xr:uid="{00000000-0005-0000-0000-0000E3290000}"/>
    <cellStyle name="Style 385 4 5" xfId="10693" xr:uid="{00000000-0005-0000-0000-0000E4290000}"/>
    <cellStyle name="Style 385 4 5 2" xfId="10694" xr:uid="{00000000-0005-0000-0000-0000E5290000}"/>
    <cellStyle name="Style 385 4 5 2 2" xfId="10695" xr:uid="{00000000-0005-0000-0000-0000E6290000}"/>
    <cellStyle name="Style 385 4 5 3" xfId="10696" xr:uid="{00000000-0005-0000-0000-0000E7290000}"/>
    <cellStyle name="Style 385 4 6" xfId="10697" xr:uid="{00000000-0005-0000-0000-0000E8290000}"/>
    <cellStyle name="Style 385 4 6 2" xfId="10698" xr:uid="{00000000-0005-0000-0000-0000E9290000}"/>
    <cellStyle name="Style 385 4 6 2 2" xfId="10699" xr:uid="{00000000-0005-0000-0000-0000EA290000}"/>
    <cellStyle name="Style 385 4 6 3" xfId="10700" xr:uid="{00000000-0005-0000-0000-0000EB290000}"/>
    <cellStyle name="Style 385 4 7" xfId="10701" xr:uid="{00000000-0005-0000-0000-0000EC290000}"/>
    <cellStyle name="Style 385 4 7 2" xfId="10702" xr:uid="{00000000-0005-0000-0000-0000ED290000}"/>
    <cellStyle name="Style 385 4 7 2 2" xfId="10703" xr:uid="{00000000-0005-0000-0000-0000EE290000}"/>
    <cellStyle name="Style 385 4 7 3" xfId="10704" xr:uid="{00000000-0005-0000-0000-0000EF290000}"/>
    <cellStyle name="Style 385 4 8" xfId="10705" xr:uid="{00000000-0005-0000-0000-0000F0290000}"/>
    <cellStyle name="Style 385 4 8 2" xfId="10706" xr:uid="{00000000-0005-0000-0000-0000F1290000}"/>
    <cellStyle name="Style 385 4 9" xfId="10707" xr:uid="{00000000-0005-0000-0000-0000F2290000}"/>
    <cellStyle name="Style 385 5" xfId="10708" xr:uid="{00000000-0005-0000-0000-0000F3290000}"/>
    <cellStyle name="Style 385 5 2" xfId="10709" xr:uid="{00000000-0005-0000-0000-0000F4290000}"/>
    <cellStyle name="Style 385 5 2 2" xfId="10710" xr:uid="{00000000-0005-0000-0000-0000F5290000}"/>
    <cellStyle name="Style 385 5 3" xfId="10711" xr:uid="{00000000-0005-0000-0000-0000F6290000}"/>
    <cellStyle name="Style 385 6" xfId="10712" xr:uid="{00000000-0005-0000-0000-0000F7290000}"/>
    <cellStyle name="Style 385 6 2" xfId="10713" xr:uid="{00000000-0005-0000-0000-0000F8290000}"/>
    <cellStyle name="Style 385 6 2 2" xfId="10714" xr:uid="{00000000-0005-0000-0000-0000F9290000}"/>
    <cellStyle name="Style 385 6 3" xfId="10715" xr:uid="{00000000-0005-0000-0000-0000FA290000}"/>
    <cellStyle name="Style 385 7" xfId="10716" xr:uid="{00000000-0005-0000-0000-0000FB290000}"/>
    <cellStyle name="Style 385 7 2" xfId="10717" xr:uid="{00000000-0005-0000-0000-0000FC290000}"/>
    <cellStyle name="Style 385 7 2 2" xfId="10718" xr:uid="{00000000-0005-0000-0000-0000FD290000}"/>
    <cellStyle name="Style 385 7 3" xfId="10719" xr:uid="{00000000-0005-0000-0000-0000FE290000}"/>
    <cellStyle name="Style 385 8" xfId="10720" xr:uid="{00000000-0005-0000-0000-0000FF290000}"/>
    <cellStyle name="Style 385 8 2" xfId="10721" xr:uid="{00000000-0005-0000-0000-0000002A0000}"/>
    <cellStyle name="Style 385 8 2 2" xfId="10722" xr:uid="{00000000-0005-0000-0000-0000012A0000}"/>
    <cellStyle name="Style 385 8 3" xfId="10723" xr:uid="{00000000-0005-0000-0000-0000022A0000}"/>
    <cellStyle name="Style 385 9" xfId="10724" xr:uid="{00000000-0005-0000-0000-0000032A0000}"/>
    <cellStyle name="Style 385 9 2" xfId="10725" xr:uid="{00000000-0005-0000-0000-0000042A0000}"/>
    <cellStyle name="Style 385 9 2 2" xfId="10726" xr:uid="{00000000-0005-0000-0000-0000052A0000}"/>
    <cellStyle name="Style 385 9 3" xfId="10727" xr:uid="{00000000-0005-0000-0000-0000062A0000}"/>
    <cellStyle name="Style 386" xfId="10728" xr:uid="{00000000-0005-0000-0000-0000072A0000}"/>
    <cellStyle name="Style 386 10" xfId="10729" xr:uid="{00000000-0005-0000-0000-0000082A0000}"/>
    <cellStyle name="Style 386 10 2" xfId="10730" xr:uid="{00000000-0005-0000-0000-0000092A0000}"/>
    <cellStyle name="Style 386 10 2 2" xfId="10731" xr:uid="{00000000-0005-0000-0000-00000A2A0000}"/>
    <cellStyle name="Style 386 10 3" xfId="10732" xr:uid="{00000000-0005-0000-0000-00000B2A0000}"/>
    <cellStyle name="Style 386 11" xfId="10733" xr:uid="{00000000-0005-0000-0000-00000C2A0000}"/>
    <cellStyle name="Style 386 11 2" xfId="10734" xr:uid="{00000000-0005-0000-0000-00000D2A0000}"/>
    <cellStyle name="Style 386 11 2 2" xfId="10735" xr:uid="{00000000-0005-0000-0000-00000E2A0000}"/>
    <cellStyle name="Style 386 11 3" xfId="10736" xr:uid="{00000000-0005-0000-0000-00000F2A0000}"/>
    <cellStyle name="Style 386 12" xfId="10737" xr:uid="{00000000-0005-0000-0000-0000102A0000}"/>
    <cellStyle name="Style 386 12 2" xfId="10738" xr:uid="{00000000-0005-0000-0000-0000112A0000}"/>
    <cellStyle name="Style 386 12 2 2" xfId="10739" xr:uid="{00000000-0005-0000-0000-0000122A0000}"/>
    <cellStyle name="Style 386 12 3" xfId="10740" xr:uid="{00000000-0005-0000-0000-0000132A0000}"/>
    <cellStyle name="Style 386 13" xfId="10741" xr:uid="{00000000-0005-0000-0000-0000142A0000}"/>
    <cellStyle name="Style 386 13 2" xfId="10742" xr:uid="{00000000-0005-0000-0000-0000152A0000}"/>
    <cellStyle name="Style 386 2" xfId="10743" xr:uid="{00000000-0005-0000-0000-0000162A0000}"/>
    <cellStyle name="Style 386 2 2" xfId="10744" xr:uid="{00000000-0005-0000-0000-0000172A0000}"/>
    <cellStyle name="Style 386 2 2 2" xfId="10745" xr:uid="{00000000-0005-0000-0000-0000182A0000}"/>
    <cellStyle name="Style 386 2 2 2 2" xfId="10746" xr:uid="{00000000-0005-0000-0000-0000192A0000}"/>
    <cellStyle name="Style 386 2 2 3" xfId="10747" xr:uid="{00000000-0005-0000-0000-00001A2A0000}"/>
    <cellStyle name="Style 386 2 3" xfId="10748" xr:uid="{00000000-0005-0000-0000-00001B2A0000}"/>
    <cellStyle name="Style 386 2 3 2" xfId="10749" xr:uid="{00000000-0005-0000-0000-00001C2A0000}"/>
    <cellStyle name="Style 386 2 3 2 2" xfId="10750" xr:uid="{00000000-0005-0000-0000-00001D2A0000}"/>
    <cellStyle name="Style 386 2 3 3" xfId="10751" xr:uid="{00000000-0005-0000-0000-00001E2A0000}"/>
    <cellStyle name="Style 386 2 4" xfId="10752" xr:uid="{00000000-0005-0000-0000-00001F2A0000}"/>
    <cellStyle name="Style 386 2 4 2" xfId="10753" xr:uid="{00000000-0005-0000-0000-0000202A0000}"/>
    <cellStyle name="Style 386 2 4 2 2" xfId="10754" xr:uid="{00000000-0005-0000-0000-0000212A0000}"/>
    <cellStyle name="Style 386 2 4 3" xfId="10755" xr:uid="{00000000-0005-0000-0000-0000222A0000}"/>
    <cellStyle name="Style 386 2 5" xfId="10756" xr:uid="{00000000-0005-0000-0000-0000232A0000}"/>
    <cellStyle name="Style 386 2 5 2" xfId="10757" xr:uid="{00000000-0005-0000-0000-0000242A0000}"/>
    <cellStyle name="Style 386 2 5 2 2" xfId="10758" xr:uid="{00000000-0005-0000-0000-0000252A0000}"/>
    <cellStyle name="Style 386 2 5 3" xfId="10759" xr:uid="{00000000-0005-0000-0000-0000262A0000}"/>
    <cellStyle name="Style 386 2 6" xfId="10760" xr:uid="{00000000-0005-0000-0000-0000272A0000}"/>
    <cellStyle name="Style 386 2 6 2" xfId="10761" xr:uid="{00000000-0005-0000-0000-0000282A0000}"/>
    <cellStyle name="Style 386 2 6 2 2" xfId="10762" xr:uid="{00000000-0005-0000-0000-0000292A0000}"/>
    <cellStyle name="Style 386 2 6 3" xfId="10763" xr:uid="{00000000-0005-0000-0000-00002A2A0000}"/>
    <cellStyle name="Style 386 2 7" xfId="10764" xr:uid="{00000000-0005-0000-0000-00002B2A0000}"/>
    <cellStyle name="Style 386 2 7 2" xfId="10765" xr:uid="{00000000-0005-0000-0000-00002C2A0000}"/>
    <cellStyle name="Style 386 2 7 2 2" xfId="10766" xr:uid="{00000000-0005-0000-0000-00002D2A0000}"/>
    <cellStyle name="Style 386 2 7 3" xfId="10767" xr:uid="{00000000-0005-0000-0000-00002E2A0000}"/>
    <cellStyle name="Style 386 2 8" xfId="10768" xr:uid="{00000000-0005-0000-0000-00002F2A0000}"/>
    <cellStyle name="Style 386 2 8 2" xfId="10769" xr:uid="{00000000-0005-0000-0000-0000302A0000}"/>
    <cellStyle name="Style 386 2 8 2 2" xfId="10770" xr:uid="{00000000-0005-0000-0000-0000312A0000}"/>
    <cellStyle name="Style 386 2 8 3" xfId="10771" xr:uid="{00000000-0005-0000-0000-0000322A0000}"/>
    <cellStyle name="Style 386 2 9" xfId="10772" xr:uid="{00000000-0005-0000-0000-0000332A0000}"/>
    <cellStyle name="Style 386 3" xfId="10773" xr:uid="{00000000-0005-0000-0000-0000342A0000}"/>
    <cellStyle name="Style 386 3 2" xfId="10774" xr:uid="{00000000-0005-0000-0000-0000352A0000}"/>
    <cellStyle name="Style 386 3 2 2" xfId="10775" xr:uid="{00000000-0005-0000-0000-0000362A0000}"/>
    <cellStyle name="Style 386 3 2 2 2" xfId="10776" xr:uid="{00000000-0005-0000-0000-0000372A0000}"/>
    <cellStyle name="Style 386 3 2 3" xfId="10777" xr:uid="{00000000-0005-0000-0000-0000382A0000}"/>
    <cellStyle name="Style 386 3 3" xfId="10778" xr:uid="{00000000-0005-0000-0000-0000392A0000}"/>
    <cellStyle name="Style 386 3 3 2" xfId="10779" xr:uid="{00000000-0005-0000-0000-00003A2A0000}"/>
    <cellStyle name="Style 386 3 3 2 2" xfId="10780" xr:uid="{00000000-0005-0000-0000-00003B2A0000}"/>
    <cellStyle name="Style 386 3 3 3" xfId="10781" xr:uid="{00000000-0005-0000-0000-00003C2A0000}"/>
    <cellStyle name="Style 386 3 4" xfId="10782" xr:uid="{00000000-0005-0000-0000-00003D2A0000}"/>
    <cellStyle name="Style 386 3 4 2" xfId="10783" xr:uid="{00000000-0005-0000-0000-00003E2A0000}"/>
    <cellStyle name="Style 386 3 4 2 2" xfId="10784" xr:uid="{00000000-0005-0000-0000-00003F2A0000}"/>
    <cellStyle name="Style 386 3 4 3" xfId="10785" xr:uid="{00000000-0005-0000-0000-0000402A0000}"/>
    <cellStyle name="Style 386 3 5" xfId="10786" xr:uid="{00000000-0005-0000-0000-0000412A0000}"/>
    <cellStyle name="Style 386 3 5 2" xfId="10787" xr:uid="{00000000-0005-0000-0000-0000422A0000}"/>
    <cellStyle name="Style 386 3 5 2 2" xfId="10788" xr:uid="{00000000-0005-0000-0000-0000432A0000}"/>
    <cellStyle name="Style 386 3 5 3" xfId="10789" xr:uid="{00000000-0005-0000-0000-0000442A0000}"/>
    <cellStyle name="Style 386 3 6" xfId="10790" xr:uid="{00000000-0005-0000-0000-0000452A0000}"/>
    <cellStyle name="Style 386 3 6 2" xfId="10791" xr:uid="{00000000-0005-0000-0000-0000462A0000}"/>
    <cellStyle name="Style 386 3 6 2 2" xfId="10792" xr:uid="{00000000-0005-0000-0000-0000472A0000}"/>
    <cellStyle name="Style 386 3 6 3" xfId="10793" xr:uid="{00000000-0005-0000-0000-0000482A0000}"/>
    <cellStyle name="Style 386 3 7" xfId="10794" xr:uid="{00000000-0005-0000-0000-0000492A0000}"/>
    <cellStyle name="Style 386 3 7 2" xfId="10795" xr:uid="{00000000-0005-0000-0000-00004A2A0000}"/>
    <cellStyle name="Style 386 3 7 2 2" xfId="10796" xr:uid="{00000000-0005-0000-0000-00004B2A0000}"/>
    <cellStyle name="Style 386 3 7 3" xfId="10797" xr:uid="{00000000-0005-0000-0000-00004C2A0000}"/>
    <cellStyle name="Style 386 3 8" xfId="10798" xr:uid="{00000000-0005-0000-0000-00004D2A0000}"/>
    <cellStyle name="Style 386 3 8 2" xfId="10799" xr:uid="{00000000-0005-0000-0000-00004E2A0000}"/>
    <cellStyle name="Style 386 3 9" xfId="10800" xr:uid="{00000000-0005-0000-0000-00004F2A0000}"/>
    <cellStyle name="Style 386 4" xfId="10801" xr:uid="{00000000-0005-0000-0000-0000502A0000}"/>
    <cellStyle name="Style 386 4 2" xfId="10802" xr:uid="{00000000-0005-0000-0000-0000512A0000}"/>
    <cellStyle name="Style 386 4 2 2" xfId="10803" xr:uid="{00000000-0005-0000-0000-0000522A0000}"/>
    <cellStyle name="Style 386 4 2 2 2" xfId="10804" xr:uid="{00000000-0005-0000-0000-0000532A0000}"/>
    <cellStyle name="Style 386 4 2 3" xfId="10805" xr:uid="{00000000-0005-0000-0000-0000542A0000}"/>
    <cellStyle name="Style 386 4 3" xfId="10806" xr:uid="{00000000-0005-0000-0000-0000552A0000}"/>
    <cellStyle name="Style 386 4 3 2" xfId="10807" xr:uid="{00000000-0005-0000-0000-0000562A0000}"/>
    <cellStyle name="Style 386 4 3 2 2" xfId="10808" xr:uid="{00000000-0005-0000-0000-0000572A0000}"/>
    <cellStyle name="Style 386 4 3 3" xfId="10809" xr:uid="{00000000-0005-0000-0000-0000582A0000}"/>
    <cellStyle name="Style 386 4 4" xfId="10810" xr:uid="{00000000-0005-0000-0000-0000592A0000}"/>
    <cellStyle name="Style 386 4 4 2" xfId="10811" xr:uid="{00000000-0005-0000-0000-00005A2A0000}"/>
    <cellStyle name="Style 386 4 4 2 2" xfId="10812" xr:uid="{00000000-0005-0000-0000-00005B2A0000}"/>
    <cellStyle name="Style 386 4 4 3" xfId="10813" xr:uid="{00000000-0005-0000-0000-00005C2A0000}"/>
    <cellStyle name="Style 386 4 5" xfId="10814" xr:uid="{00000000-0005-0000-0000-00005D2A0000}"/>
    <cellStyle name="Style 386 4 5 2" xfId="10815" xr:uid="{00000000-0005-0000-0000-00005E2A0000}"/>
    <cellStyle name="Style 386 4 5 2 2" xfId="10816" xr:uid="{00000000-0005-0000-0000-00005F2A0000}"/>
    <cellStyle name="Style 386 4 5 3" xfId="10817" xr:uid="{00000000-0005-0000-0000-0000602A0000}"/>
    <cellStyle name="Style 386 4 6" xfId="10818" xr:uid="{00000000-0005-0000-0000-0000612A0000}"/>
    <cellStyle name="Style 386 4 6 2" xfId="10819" xr:uid="{00000000-0005-0000-0000-0000622A0000}"/>
    <cellStyle name="Style 386 4 6 2 2" xfId="10820" xr:uid="{00000000-0005-0000-0000-0000632A0000}"/>
    <cellStyle name="Style 386 4 6 3" xfId="10821" xr:uid="{00000000-0005-0000-0000-0000642A0000}"/>
    <cellStyle name="Style 386 4 7" xfId="10822" xr:uid="{00000000-0005-0000-0000-0000652A0000}"/>
    <cellStyle name="Style 386 4 7 2" xfId="10823" xr:uid="{00000000-0005-0000-0000-0000662A0000}"/>
    <cellStyle name="Style 386 4 7 2 2" xfId="10824" xr:uid="{00000000-0005-0000-0000-0000672A0000}"/>
    <cellStyle name="Style 386 4 7 3" xfId="10825" xr:uid="{00000000-0005-0000-0000-0000682A0000}"/>
    <cellStyle name="Style 386 4 8" xfId="10826" xr:uid="{00000000-0005-0000-0000-0000692A0000}"/>
    <cellStyle name="Style 386 4 8 2" xfId="10827" xr:uid="{00000000-0005-0000-0000-00006A2A0000}"/>
    <cellStyle name="Style 386 4 9" xfId="10828" xr:uid="{00000000-0005-0000-0000-00006B2A0000}"/>
    <cellStyle name="Style 386 5" xfId="10829" xr:uid="{00000000-0005-0000-0000-00006C2A0000}"/>
    <cellStyle name="Style 386 5 2" xfId="10830" xr:uid="{00000000-0005-0000-0000-00006D2A0000}"/>
    <cellStyle name="Style 386 5 2 2" xfId="10831" xr:uid="{00000000-0005-0000-0000-00006E2A0000}"/>
    <cellStyle name="Style 386 5 3" xfId="10832" xr:uid="{00000000-0005-0000-0000-00006F2A0000}"/>
    <cellStyle name="Style 386 6" xfId="10833" xr:uid="{00000000-0005-0000-0000-0000702A0000}"/>
    <cellStyle name="Style 386 6 2" xfId="10834" xr:uid="{00000000-0005-0000-0000-0000712A0000}"/>
    <cellStyle name="Style 386 6 2 2" xfId="10835" xr:uid="{00000000-0005-0000-0000-0000722A0000}"/>
    <cellStyle name="Style 386 6 3" xfId="10836" xr:uid="{00000000-0005-0000-0000-0000732A0000}"/>
    <cellStyle name="Style 386 7" xfId="10837" xr:uid="{00000000-0005-0000-0000-0000742A0000}"/>
    <cellStyle name="Style 386 7 2" xfId="10838" xr:uid="{00000000-0005-0000-0000-0000752A0000}"/>
    <cellStyle name="Style 386 7 2 2" xfId="10839" xr:uid="{00000000-0005-0000-0000-0000762A0000}"/>
    <cellStyle name="Style 386 7 3" xfId="10840" xr:uid="{00000000-0005-0000-0000-0000772A0000}"/>
    <cellStyle name="Style 386 8" xfId="10841" xr:uid="{00000000-0005-0000-0000-0000782A0000}"/>
    <cellStyle name="Style 386 8 2" xfId="10842" xr:uid="{00000000-0005-0000-0000-0000792A0000}"/>
    <cellStyle name="Style 386 8 2 2" xfId="10843" xr:uid="{00000000-0005-0000-0000-00007A2A0000}"/>
    <cellStyle name="Style 386 8 3" xfId="10844" xr:uid="{00000000-0005-0000-0000-00007B2A0000}"/>
    <cellStyle name="Style 386 9" xfId="10845" xr:uid="{00000000-0005-0000-0000-00007C2A0000}"/>
    <cellStyle name="Style 386 9 2" xfId="10846" xr:uid="{00000000-0005-0000-0000-00007D2A0000}"/>
    <cellStyle name="Style 386 9 2 2" xfId="10847" xr:uid="{00000000-0005-0000-0000-00007E2A0000}"/>
    <cellStyle name="Style 386 9 3" xfId="10848" xr:uid="{00000000-0005-0000-0000-00007F2A0000}"/>
    <cellStyle name="Style 387" xfId="10849" xr:uid="{00000000-0005-0000-0000-0000802A0000}"/>
    <cellStyle name="Style 387 10" xfId="10850" xr:uid="{00000000-0005-0000-0000-0000812A0000}"/>
    <cellStyle name="Style 387 10 2" xfId="10851" xr:uid="{00000000-0005-0000-0000-0000822A0000}"/>
    <cellStyle name="Style 387 10 2 2" xfId="10852" xr:uid="{00000000-0005-0000-0000-0000832A0000}"/>
    <cellStyle name="Style 387 10 3" xfId="10853" xr:uid="{00000000-0005-0000-0000-0000842A0000}"/>
    <cellStyle name="Style 387 11" xfId="10854" xr:uid="{00000000-0005-0000-0000-0000852A0000}"/>
    <cellStyle name="Style 387 11 2" xfId="10855" xr:uid="{00000000-0005-0000-0000-0000862A0000}"/>
    <cellStyle name="Style 387 11 2 2" xfId="10856" xr:uid="{00000000-0005-0000-0000-0000872A0000}"/>
    <cellStyle name="Style 387 11 3" xfId="10857" xr:uid="{00000000-0005-0000-0000-0000882A0000}"/>
    <cellStyle name="Style 387 12" xfId="10858" xr:uid="{00000000-0005-0000-0000-0000892A0000}"/>
    <cellStyle name="Style 387 12 2" xfId="10859" xr:uid="{00000000-0005-0000-0000-00008A2A0000}"/>
    <cellStyle name="Style 387 12 2 2" xfId="10860" xr:uid="{00000000-0005-0000-0000-00008B2A0000}"/>
    <cellStyle name="Style 387 12 3" xfId="10861" xr:uid="{00000000-0005-0000-0000-00008C2A0000}"/>
    <cellStyle name="Style 387 13" xfId="10862" xr:uid="{00000000-0005-0000-0000-00008D2A0000}"/>
    <cellStyle name="Style 387 13 2" xfId="10863" xr:uid="{00000000-0005-0000-0000-00008E2A0000}"/>
    <cellStyle name="Style 387 2" xfId="10864" xr:uid="{00000000-0005-0000-0000-00008F2A0000}"/>
    <cellStyle name="Style 387 2 2" xfId="10865" xr:uid="{00000000-0005-0000-0000-0000902A0000}"/>
    <cellStyle name="Style 387 2 2 2" xfId="10866" xr:uid="{00000000-0005-0000-0000-0000912A0000}"/>
    <cellStyle name="Style 387 2 2 2 2" xfId="10867" xr:uid="{00000000-0005-0000-0000-0000922A0000}"/>
    <cellStyle name="Style 387 2 2 3" xfId="10868" xr:uid="{00000000-0005-0000-0000-0000932A0000}"/>
    <cellStyle name="Style 387 2 3" xfId="10869" xr:uid="{00000000-0005-0000-0000-0000942A0000}"/>
    <cellStyle name="Style 387 2 3 2" xfId="10870" xr:uid="{00000000-0005-0000-0000-0000952A0000}"/>
    <cellStyle name="Style 387 2 3 2 2" xfId="10871" xr:uid="{00000000-0005-0000-0000-0000962A0000}"/>
    <cellStyle name="Style 387 2 3 3" xfId="10872" xr:uid="{00000000-0005-0000-0000-0000972A0000}"/>
    <cellStyle name="Style 387 2 4" xfId="10873" xr:uid="{00000000-0005-0000-0000-0000982A0000}"/>
    <cellStyle name="Style 387 2 4 2" xfId="10874" xr:uid="{00000000-0005-0000-0000-0000992A0000}"/>
    <cellStyle name="Style 387 2 4 2 2" xfId="10875" xr:uid="{00000000-0005-0000-0000-00009A2A0000}"/>
    <cellStyle name="Style 387 2 4 3" xfId="10876" xr:uid="{00000000-0005-0000-0000-00009B2A0000}"/>
    <cellStyle name="Style 387 2 5" xfId="10877" xr:uid="{00000000-0005-0000-0000-00009C2A0000}"/>
    <cellStyle name="Style 387 2 5 2" xfId="10878" xr:uid="{00000000-0005-0000-0000-00009D2A0000}"/>
    <cellStyle name="Style 387 2 5 2 2" xfId="10879" xr:uid="{00000000-0005-0000-0000-00009E2A0000}"/>
    <cellStyle name="Style 387 2 5 3" xfId="10880" xr:uid="{00000000-0005-0000-0000-00009F2A0000}"/>
    <cellStyle name="Style 387 2 6" xfId="10881" xr:uid="{00000000-0005-0000-0000-0000A02A0000}"/>
    <cellStyle name="Style 387 2 6 2" xfId="10882" xr:uid="{00000000-0005-0000-0000-0000A12A0000}"/>
    <cellStyle name="Style 387 2 6 2 2" xfId="10883" xr:uid="{00000000-0005-0000-0000-0000A22A0000}"/>
    <cellStyle name="Style 387 2 6 3" xfId="10884" xr:uid="{00000000-0005-0000-0000-0000A32A0000}"/>
    <cellStyle name="Style 387 2 7" xfId="10885" xr:uid="{00000000-0005-0000-0000-0000A42A0000}"/>
    <cellStyle name="Style 387 2 7 2" xfId="10886" xr:uid="{00000000-0005-0000-0000-0000A52A0000}"/>
    <cellStyle name="Style 387 2 7 2 2" xfId="10887" xr:uid="{00000000-0005-0000-0000-0000A62A0000}"/>
    <cellStyle name="Style 387 2 7 3" xfId="10888" xr:uid="{00000000-0005-0000-0000-0000A72A0000}"/>
    <cellStyle name="Style 387 2 8" xfId="10889" xr:uid="{00000000-0005-0000-0000-0000A82A0000}"/>
    <cellStyle name="Style 387 2 8 2" xfId="10890" xr:uid="{00000000-0005-0000-0000-0000A92A0000}"/>
    <cellStyle name="Style 387 2 8 2 2" xfId="10891" xr:uid="{00000000-0005-0000-0000-0000AA2A0000}"/>
    <cellStyle name="Style 387 2 8 3" xfId="10892" xr:uid="{00000000-0005-0000-0000-0000AB2A0000}"/>
    <cellStyle name="Style 387 2 9" xfId="10893" xr:uid="{00000000-0005-0000-0000-0000AC2A0000}"/>
    <cellStyle name="Style 387 3" xfId="10894" xr:uid="{00000000-0005-0000-0000-0000AD2A0000}"/>
    <cellStyle name="Style 387 3 2" xfId="10895" xr:uid="{00000000-0005-0000-0000-0000AE2A0000}"/>
    <cellStyle name="Style 387 3 2 2" xfId="10896" xr:uid="{00000000-0005-0000-0000-0000AF2A0000}"/>
    <cellStyle name="Style 387 3 2 2 2" xfId="10897" xr:uid="{00000000-0005-0000-0000-0000B02A0000}"/>
    <cellStyle name="Style 387 3 2 3" xfId="10898" xr:uid="{00000000-0005-0000-0000-0000B12A0000}"/>
    <cellStyle name="Style 387 3 3" xfId="10899" xr:uid="{00000000-0005-0000-0000-0000B22A0000}"/>
    <cellStyle name="Style 387 3 3 2" xfId="10900" xr:uid="{00000000-0005-0000-0000-0000B32A0000}"/>
    <cellStyle name="Style 387 3 3 2 2" xfId="10901" xr:uid="{00000000-0005-0000-0000-0000B42A0000}"/>
    <cellStyle name="Style 387 3 3 3" xfId="10902" xr:uid="{00000000-0005-0000-0000-0000B52A0000}"/>
    <cellStyle name="Style 387 3 4" xfId="10903" xr:uid="{00000000-0005-0000-0000-0000B62A0000}"/>
    <cellStyle name="Style 387 3 4 2" xfId="10904" xr:uid="{00000000-0005-0000-0000-0000B72A0000}"/>
    <cellStyle name="Style 387 3 4 2 2" xfId="10905" xr:uid="{00000000-0005-0000-0000-0000B82A0000}"/>
    <cellStyle name="Style 387 3 4 3" xfId="10906" xr:uid="{00000000-0005-0000-0000-0000B92A0000}"/>
    <cellStyle name="Style 387 3 5" xfId="10907" xr:uid="{00000000-0005-0000-0000-0000BA2A0000}"/>
    <cellStyle name="Style 387 3 5 2" xfId="10908" xr:uid="{00000000-0005-0000-0000-0000BB2A0000}"/>
    <cellStyle name="Style 387 3 5 2 2" xfId="10909" xr:uid="{00000000-0005-0000-0000-0000BC2A0000}"/>
    <cellStyle name="Style 387 3 5 3" xfId="10910" xr:uid="{00000000-0005-0000-0000-0000BD2A0000}"/>
    <cellStyle name="Style 387 3 6" xfId="10911" xr:uid="{00000000-0005-0000-0000-0000BE2A0000}"/>
    <cellStyle name="Style 387 3 6 2" xfId="10912" xr:uid="{00000000-0005-0000-0000-0000BF2A0000}"/>
    <cellStyle name="Style 387 3 6 2 2" xfId="10913" xr:uid="{00000000-0005-0000-0000-0000C02A0000}"/>
    <cellStyle name="Style 387 3 6 3" xfId="10914" xr:uid="{00000000-0005-0000-0000-0000C12A0000}"/>
    <cellStyle name="Style 387 3 7" xfId="10915" xr:uid="{00000000-0005-0000-0000-0000C22A0000}"/>
    <cellStyle name="Style 387 3 7 2" xfId="10916" xr:uid="{00000000-0005-0000-0000-0000C32A0000}"/>
    <cellStyle name="Style 387 3 7 2 2" xfId="10917" xr:uid="{00000000-0005-0000-0000-0000C42A0000}"/>
    <cellStyle name="Style 387 3 7 3" xfId="10918" xr:uid="{00000000-0005-0000-0000-0000C52A0000}"/>
    <cellStyle name="Style 387 3 8" xfId="10919" xr:uid="{00000000-0005-0000-0000-0000C62A0000}"/>
    <cellStyle name="Style 387 3 8 2" xfId="10920" xr:uid="{00000000-0005-0000-0000-0000C72A0000}"/>
    <cellStyle name="Style 387 3 9" xfId="10921" xr:uid="{00000000-0005-0000-0000-0000C82A0000}"/>
    <cellStyle name="Style 387 4" xfId="10922" xr:uid="{00000000-0005-0000-0000-0000C92A0000}"/>
    <cellStyle name="Style 387 4 2" xfId="10923" xr:uid="{00000000-0005-0000-0000-0000CA2A0000}"/>
    <cellStyle name="Style 387 4 2 2" xfId="10924" xr:uid="{00000000-0005-0000-0000-0000CB2A0000}"/>
    <cellStyle name="Style 387 4 2 2 2" xfId="10925" xr:uid="{00000000-0005-0000-0000-0000CC2A0000}"/>
    <cellStyle name="Style 387 4 2 3" xfId="10926" xr:uid="{00000000-0005-0000-0000-0000CD2A0000}"/>
    <cellStyle name="Style 387 4 3" xfId="10927" xr:uid="{00000000-0005-0000-0000-0000CE2A0000}"/>
    <cellStyle name="Style 387 4 3 2" xfId="10928" xr:uid="{00000000-0005-0000-0000-0000CF2A0000}"/>
    <cellStyle name="Style 387 4 3 2 2" xfId="10929" xr:uid="{00000000-0005-0000-0000-0000D02A0000}"/>
    <cellStyle name="Style 387 4 3 3" xfId="10930" xr:uid="{00000000-0005-0000-0000-0000D12A0000}"/>
    <cellStyle name="Style 387 4 4" xfId="10931" xr:uid="{00000000-0005-0000-0000-0000D22A0000}"/>
    <cellStyle name="Style 387 4 4 2" xfId="10932" xr:uid="{00000000-0005-0000-0000-0000D32A0000}"/>
    <cellStyle name="Style 387 4 4 2 2" xfId="10933" xr:uid="{00000000-0005-0000-0000-0000D42A0000}"/>
    <cellStyle name="Style 387 4 4 3" xfId="10934" xr:uid="{00000000-0005-0000-0000-0000D52A0000}"/>
    <cellStyle name="Style 387 4 5" xfId="10935" xr:uid="{00000000-0005-0000-0000-0000D62A0000}"/>
    <cellStyle name="Style 387 4 5 2" xfId="10936" xr:uid="{00000000-0005-0000-0000-0000D72A0000}"/>
    <cellStyle name="Style 387 4 5 2 2" xfId="10937" xr:uid="{00000000-0005-0000-0000-0000D82A0000}"/>
    <cellStyle name="Style 387 4 5 3" xfId="10938" xr:uid="{00000000-0005-0000-0000-0000D92A0000}"/>
    <cellStyle name="Style 387 4 6" xfId="10939" xr:uid="{00000000-0005-0000-0000-0000DA2A0000}"/>
    <cellStyle name="Style 387 4 6 2" xfId="10940" xr:uid="{00000000-0005-0000-0000-0000DB2A0000}"/>
    <cellStyle name="Style 387 4 6 2 2" xfId="10941" xr:uid="{00000000-0005-0000-0000-0000DC2A0000}"/>
    <cellStyle name="Style 387 4 6 3" xfId="10942" xr:uid="{00000000-0005-0000-0000-0000DD2A0000}"/>
    <cellStyle name="Style 387 4 7" xfId="10943" xr:uid="{00000000-0005-0000-0000-0000DE2A0000}"/>
    <cellStyle name="Style 387 4 7 2" xfId="10944" xr:uid="{00000000-0005-0000-0000-0000DF2A0000}"/>
    <cellStyle name="Style 387 4 7 2 2" xfId="10945" xr:uid="{00000000-0005-0000-0000-0000E02A0000}"/>
    <cellStyle name="Style 387 4 7 3" xfId="10946" xr:uid="{00000000-0005-0000-0000-0000E12A0000}"/>
    <cellStyle name="Style 387 4 8" xfId="10947" xr:uid="{00000000-0005-0000-0000-0000E22A0000}"/>
    <cellStyle name="Style 387 4 8 2" xfId="10948" xr:uid="{00000000-0005-0000-0000-0000E32A0000}"/>
    <cellStyle name="Style 387 4 9" xfId="10949" xr:uid="{00000000-0005-0000-0000-0000E42A0000}"/>
    <cellStyle name="Style 387 5" xfId="10950" xr:uid="{00000000-0005-0000-0000-0000E52A0000}"/>
    <cellStyle name="Style 387 5 2" xfId="10951" xr:uid="{00000000-0005-0000-0000-0000E62A0000}"/>
    <cellStyle name="Style 387 5 2 2" xfId="10952" xr:uid="{00000000-0005-0000-0000-0000E72A0000}"/>
    <cellStyle name="Style 387 5 3" xfId="10953" xr:uid="{00000000-0005-0000-0000-0000E82A0000}"/>
    <cellStyle name="Style 387 6" xfId="10954" xr:uid="{00000000-0005-0000-0000-0000E92A0000}"/>
    <cellStyle name="Style 387 6 2" xfId="10955" xr:uid="{00000000-0005-0000-0000-0000EA2A0000}"/>
    <cellStyle name="Style 387 6 2 2" xfId="10956" xr:uid="{00000000-0005-0000-0000-0000EB2A0000}"/>
    <cellStyle name="Style 387 6 3" xfId="10957" xr:uid="{00000000-0005-0000-0000-0000EC2A0000}"/>
    <cellStyle name="Style 387 7" xfId="10958" xr:uid="{00000000-0005-0000-0000-0000ED2A0000}"/>
    <cellStyle name="Style 387 7 2" xfId="10959" xr:uid="{00000000-0005-0000-0000-0000EE2A0000}"/>
    <cellStyle name="Style 387 7 2 2" xfId="10960" xr:uid="{00000000-0005-0000-0000-0000EF2A0000}"/>
    <cellStyle name="Style 387 7 3" xfId="10961" xr:uid="{00000000-0005-0000-0000-0000F02A0000}"/>
    <cellStyle name="Style 387 8" xfId="10962" xr:uid="{00000000-0005-0000-0000-0000F12A0000}"/>
    <cellStyle name="Style 387 8 2" xfId="10963" xr:uid="{00000000-0005-0000-0000-0000F22A0000}"/>
    <cellStyle name="Style 387 8 2 2" xfId="10964" xr:uid="{00000000-0005-0000-0000-0000F32A0000}"/>
    <cellStyle name="Style 387 8 3" xfId="10965" xr:uid="{00000000-0005-0000-0000-0000F42A0000}"/>
    <cellStyle name="Style 387 9" xfId="10966" xr:uid="{00000000-0005-0000-0000-0000F52A0000}"/>
    <cellStyle name="Style 387 9 2" xfId="10967" xr:uid="{00000000-0005-0000-0000-0000F62A0000}"/>
    <cellStyle name="Style 387 9 2 2" xfId="10968" xr:uid="{00000000-0005-0000-0000-0000F72A0000}"/>
    <cellStyle name="Style 387 9 3" xfId="10969" xr:uid="{00000000-0005-0000-0000-0000F82A0000}"/>
    <cellStyle name="Style 388" xfId="10970" xr:uid="{00000000-0005-0000-0000-0000F92A0000}"/>
    <cellStyle name="Style 388 10" xfId="10971" xr:uid="{00000000-0005-0000-0000-0000FA2A0000}"/>
    <cellStyle name="Style 388 10 2" xfId="10972" xr:uid="{00000000-0005-0000-0000-0000FB2A0000}"/>
    <cellStyle name="Style 388 10 2 2" xfId="10973" xr:uid="{00000000-0005-0000-0000-0000FC2A0000}"/>
    <cellStyle name="Style 388 10 3" xfId="10974" xr:uid="{00000000-0005-0000-0000-0000FD2A0000}"/>
    <cellStyle name="Style 388 11" xfId="10975" xr:uid="{00000000-0005-0000-0000-0000FE2A0000}"/>
    <cellStyle name="Style 388 11 2" xfId="10976" xr:uid="{00000000-0005-0000-0000-0000FF2A0000}"/>
    <cellStyle name="Style 388 11 2 2" xfId="10977" xr:uid="{00000000-0005-0000-0000-0000002B0000}"/>
    <cellStyle name="Style 388 11 3" xfId="10978" xr:uid="{00000000-0005-0000-0000-0000012B0000}"/>
    <cellStyle name="Style 388 12" xfId="10979" xr:uid="{00000000-0005-0000-0000-0000022B0000}"/>
    <cellStyle name="Style 388 12 2" xfId="10980" xr:uid="{00000000-0005-0000-0000-0000032B0000}"/>
    <cellStyle name="Style 388 12 2 2" xfId="10981" xr:uid="{00000000-0005-0000-0000-0000042B0000}"/>
    <cellStyle name="Style 388 12 3" xfId="10982" xr:uid="{00000000-0005-0000-0000-0000052B0000}"/>
    <cellStyle name="Style 388 13" xfId="10983" xr:uid="{00000000-0005-0000-0000-0000062B0000}"/>
    <cellStyle name="Style 388 13 2" xfId="10984" xr:uid="{00000000-0005-0000-0000-0000072B0000}"/>
    <cellStyle name="Style 388 2" xfId="10985" xr:uid="{00000000-0005-0000-0000-0000082B0000}"/>
    <cellStyle name="Style 388 2 2" xfId="10986" xr:uid="{00000000-0005-0000-0000-0000092B0000}"/>
    <cellStyle name="Style 388 2 2 2" xfId="10987" xr:uid="{00000000-0005-0000-0000-00000A2B0000}"/>
    <cellStyle name="Style 388 2 2 2 2" xfId="10988" xr:uid="{00000000-0005-0000-0000-00000B2B0000}"/>
    <cellStyle name="Style 388 2 2 3" xfId="10989" xr:uid="{00000000-0005-0000-0000-00000C2B0000}"/>
    <cellStyle name="Style 388 2 3" xfId="10990" xr:uid="{00000000-0005-0000-0000-00000D2B0000}"/>
    <cellStyle name="Style 388 2 3 2" xfId="10991" xr:uid="{00000000-0005-0000-0000-00000E2B0000}"/>
    <cellStyle name="Style 388 2 3 2 2" xfId="10992" xr:uid="{00000000-0005-0000-0000-00000F2B0000}"/>
    <cellStyle name="Style 388 2 3 3" xfId="10993" xr:uid="{00000000-0005-0000-0000-0000102B0000}"/>
    <cellStyle name="Style 388 2 4" xfId="10994" xr:uid="{00000000-0005-0000-0000-0000112B0000}"/>
    <cellStyle name="Style 388 2 4 2" xfId="10995" xr:uid="{00000000-0005-0000-0000-0000122B0000}"/>
    <cellStyle name="Style 388 2 4 2 2" xfId="10996" xr:uid="{00000000-0005-0000-0000-0000132B0000}"/>
    <cellStyle name="Style 388 2 4 3" xfId="10997" xr:uid="{00000000-0005-0000-0000-0000142B0000}"/>
    <cellStyle name="Style 388 2 5" xfId="10998" xr:uid="{00000000-0005-0000-0000-0000152B0000}"/>
    <cellStyle name="Style 388 2 5 2" xfId="10999" xr:uid="{00000000-0005-0000-0000-0000162B0000}"/>
    <cellStyle name="Style 388 2 5 2 2" xfId="11000" xr:uid="{00000000-0005-0000-0000-0000172B0000}"/>
    <cellStyle name="Style 388 2 5 3" xfId="11001" xr:uid="{00000000-0005-0000-0000-0000182B0000}"/>
    <cellStyle name="Style 388 2 6" xfId="11002" xr:uid="{00000000-0005-0000-0000-0000192B0000}"/>
    <cellStyle name="Style 388 2 6 2" xfId="11003" xr:uid="{00000000-0005-0000-0000-00001A2B0000}"/>
    <cellStyle name="Style 388 2 6 2 2" xfId="11004" xr:uid="{00000000-0005-0000-0000-00001B2B0000}"/>
    <cellStyle name="Style 388 2 6 3" xfId="11005" xr:uid="{00000000-0005-0000-0000-00001C2B0000}"/>
    <cellStyle name="Style 388 2 7" xfId="11006" xr:uid="{00000000-0005-0000-0000-00001D2B0000}"/>
    <cellStyle name="Style 388 2 7 2" xfId="11007" xr:uid="{00000000-0005-0000-0000-00001E2B0000}"/>
    <cellStyle name="Style 388 2 7 2 2" xfId="11008" xr:uid="{00000000-0005-0000-0000-00001F2B0000}"/>
    <cellStyle name="Style 388 2 7 3" xfId="11009" xr:uid="{00000000-0005-0000-0000-0000202B0000}"/>
    <cellStyle name="Style 388 2 8" xfId="11010" xr:uid="{00000000-0005-0000-0000-0000212B0000}"/>
    <cellStyle name="Style 388 2 8 2" xfId="11011" xr:uid="{00000000-0005-0000-0000-0000222B0000}"/>
    <cellStyle name="Style 388 2 8 2 2" xfId="11012" xr:uid="{00000000-0005-0000-0000-0000232B0000}"/>
    <cellStyle name="Style 388 2 8 3" xfId="11013" xr:uid="{00000000-0005-0000-0000-0000242B0000}"/>
    <cellStyle name="Style 388 2 9" xfId="11014" xr:uid="{00000000-0005-0000-0000-0000252B0000}"/>
    <cellStyle name="Style 388 3" xfId="11015" xr:uid="{00000000-0005-0000-0000-0000262B0000}"/>
    <cellStyle name="Style 388 3 2" xfId="11016" xr:uid="{00000000-0005-0000-0000-0000272B0000}"/>
    <cellStyle name="Style 388 3 2 2" xfId="11017" xr:uid="{00000000-0005-0000-0000-0000282B0000}"/>
    <cellStyle name="Style 388 3 2 2 2" xfId="11018" xr:uid="{00000000-0005-0000-0000-0000292B0000}"/>
    <cellStyle name="Style 388 3 2 3" xfId="11019" xr:uid="{00000000-0005-0000-0000-00002A2B0000}"/>
    <cellStyle name="Style 388 3 3" xfId="11020" xr:uid="{00000000-0005-0000-0000-00002B2B0000}"/>
    <cellStyle name="Style 388 3 3 2" xfId="11021" xr:uid="{00000000-0005-0000-0000-00002C2B0000}"/>
    <cellStyle name="Style 388 3 3 2 2" xfId="11022" xr:uid="{00000000-0005-0000-0000-00002D2B0000}"/>
    <cellStyle name="Style 388 3 3 3" xfId="11023" xr:uid="{00000000-0005-0000-0000-00002E2B0000}"/>
    <cellStyle name="Style 388 3 4" xfId="11024" xr:uid="{00000000-0005-0000-0000-00002F2B0000}"/>
    <cellStyle name="Style 388 3 4 2" xfId="11025" xr:uid="{00000000-0005-0000-0000-0000302B0000}"/>
    <cellStyle name="Style 388 3 4 2 2" xfId="11026" xr:uid="{00000000-0005-0000-0000-0000312B0000}"/>
    <cellStyle name="Style 388 3 4 3" xfId="11027" xr:uid="{00000000-0005-0000-0000-0000322B0000}"/>
    <cellStyle name="Style 388 3 5" xfId="11028" xr:uid="{00000000-0005-0000-0000-0000332B0000}"/>
    <cellStyle name="Style 388 3 5 2" xfId="11029" xr:uid="{00000000-0005-0000-0000-0000342B0000}"/>
    <cellStyle name="Style 388 3 5 2 2" xfId="11030" xr:uid="{00000000-0005-0000-0000-0000352B0000}"/>
    <cellStyle name="Style 388 3 5 3" xfId="11031" xr:uid="{00000000-0005-0000-0000-0000362B0000}"/>
    <cellStyle name="Style 388 3 6" xfId="11032" xr:uid="{00000000-0005-0000-0000-0000372B0000}"/>
    <cellStyle name="Style 388 3 6 2" xfId="11033" xr:uid="{00000000-0005-0000-0000-0000382B0000}"/>
    <cellStyle name="Style 388 3 6 2 2" xfId="11034" xr:uid="{00000000-0005-0000-0000-0000392B0000}"/>
    <cellStyle name="Style 388 3 6 3" xfId="11035" xr:uid="{00000000-0005-0000-0000-00003A2B0000}"/>
    <cellStyle name="Style 388 3 7" xfId="11036" xr:uid="{00000000-0005-0000-0000-00003B2B0000}"/>
    <cellStyle name="Style 388 3 7 2" xfId="11037" xr:uid="{00000000-0005-0000-0000-00003C2B0000}"/>
    <cellStyle name="Style 388 3 7 2 2" xfId="11038" xr:uid="{00000000-0005-0000-0000-00003D2B0000}"/>
    <cellStyle name="Style 388 3 7 3" xfId="11039" xr:uid="{00000000-0005-0000-0000-00003E2B0000}"/>
    <cellStyle name="Style 388 3 8" xfId="11040" xr:uid="{00000000-0005-0000-0000-00003F2B0000}"/>
    <cellStyle name="Style 388 3 8 2" xfId="11041" xr:uid="{00000000-0005-0000-0000-0000402B0000}"/>
    <cellStyle name="Style 388 3 9" xfId="11042" xr:uid="{00000000-0005-0000-0000-0000412B0000}"/>
    <cellStyle name="Style 388 4" xfId="11043" xr:uid="{00000000-0005-0000-0000-0000422B0000}"/>
    <cellStyle name="Style 388 4 2" xfId="11044" xr:uid="{00000000-0005-0000-0000-0000432B0000}"/>
    <cellStyle name="Style 388 4 2 2" xfId="11045" xr:uid="{00000000-0005-0000-0000-0000442B0000}"/>
    <cellStyle name="Style 388 4 2 2 2" xfId="11046" xr:uid="{00000000-0005-0000-0000-0000452B0000}"/>
    <cellStyle name="Style 388 4 2 3" xfId="11047" xr:uid="{00000000-0005-0000-0000-0000462B0000}"/>
    <cellStyle name="Style 388 4 3" xfId="11048" xr:uid="{00000000-0005-0000-0000-0000472B0000}"/>
    <cellStyle name="Style 388 4 3 2" xfId="11049" xr:uid="{00000000-0005-0000-0000-0000482B0000}"/>
    <cellStyle name="Style 388 4 3 2 2" xfId="11050" xr:uid="{00000000-0005-0000-0000-0000492B0000}"/>
    <cellStyle name="Style 388 4 3 3" xfId="11051" xr:uid="{00000000-0005-0000-0000-00004A2B0000}"/>
    <cellStyle name="Style 388 4 4" xfId="11052" xr:uid="{00000000-0005-0000-0000-00004B2B0000}"/>
    <cellStyle name="Style 388 4 4 2" xfId="11053" xr:uid="{00000000-0005-0000-0000-00004C2B0000}"/>
    <cellStyle name="Style 388 4 4 2 2" xfId="11054" xr:uid="{00000000-0005-0000-0000-00004D2B0000}"/>
    <cellStyle name="Style 388 4 4 3" xfId="11055" xr:uid="{00000000-0005-0000-0000-00004E2B0000}"/>
    <cellStyle name="Style 388 4 5" xfId="11056" xr:uid="{00000000-0005-0000-0000-00004F2B0000}"/>
    <cellStyle name="Style 388 4 5 2" xfId="11057" xr:uid="{00000000-0005-0000-0000-0000502B0000}"/>
    <cellStyle name="Style 388 4 5 2 2" xfId="11058" xr:uid="{00000000-0005-0000-0000-0000512B0000}"/>
    <cellStyle name="Style 388 4 5 3" xfId="11059" xr:uid="{00000000-0005-0000-0000-0000522B0000}"/>
    <cellStyle name="Style 388 4 6" xfId="11060" xr:uid="{00000000-0005-0000-0000-0000532B0000}"/>
    <cellStyle name="Style 388 4 6 2" xfId="11061" xr:uid="{00000000-0005-0000-0000-0000542B0000}"/>
    <cellStyle name="Style 388 4 6 2 2" xfId="11062" xr:uid="{00000000-0005-0000-0000-0000552B0000}"/>
    <cellStyle name="Style 388 4 6 3" xfId="11063" xr:uid="{00000000-0005-0000-0000-0000562B0000}"/>
    <cellStyle name="Style 388 4 7" xfId="11064" xr:uid="{00000000-0005-0000-0000-0000572B0000}"/>
    <cellStyle name="Style 388 4 7 2" xfId="11065" xr:uid="{00000000-0005-0000-0000-0000582B0000}"/>
    <cellStyle name="Style 388 4 7 2 2" xfId="11066" xr:uid="{00000000-0005-0000-0000-0000592B0000}"/>
    <cellStyle name="Style 388 4 7 3" xfId="11067" xr:uid="{00000000-0005-0000-0000-00005A2B0000}"/>
    <cellStyle name="Style 388 4 8" xfId="11068" xr:uid="{00000000-0005-0000-0000-00005B2B0000}"/>
    <cellStyle name="Style 388 4 8 2" xfId="11069" xr:uid="{00000000-0005-0000-0000-00005C2B0000}"/>
    <cellStyle name="Style 388 4 9" xfId="11070" xr:uid="{00000000-0005-0000-0000-00005D2B0000}"/>
    <cellStyle name="Style 388 5" xfId="11071" xr:uid="{00000000-0005-0000-0000-00005E2B0000}"/>
    <cellStyle name="Style 388 5 2" xfId="11072" xr:uid="{00000000-0005-0000-0000-00005F2B0000}"/>
    <cellStyle name="Style 388 5 2 2" xfId="11073" xr:uid="{00000000-0005-0000-0000-0000602B0000}"/>
    <cellStyle name="Style 388 5 3" xfId="11074" xr:uid="{00000000-0005-0000-0000-0000612B0000}"/>
    <cellStyle name="Style 388 6" xfId="11075" xr:uid="{00000000-0005-0000-0000-0000622B0000}"/>
    <cellStyle name="Style 388 6 2" xfId="11076" xr:uid="{00000000-0005-0000-0000-0000632B0000}"/>
    <cellStyle name="Style 388 6 2 2" xfId="11077" xr:uid="{00000000-0005-0000-0000-0000642B0000}"/>
    <cellStyle name="Style 388 6 3" xfId="11078" xr:uid="{00000000-0005-0000-0000-0000652B0000}"/>
    <cellStyle name="Style 388 7" xfId="11079" xr:uid="{00000000-0005-0000-0000-0000662B0000}"/>
    <cellStyle name="Style 388 7 2" xfId="11080" xr:uid="{00000000-0005-0000-0000-0000672B0000}"/>
    <cellStyle name="Style 388 7 2 2" xfId="11081" xr:uid="{00000000-0005-0000-0000-0000682B0000}"/>
    <cellStyle name="Style 388 7 3" xfId="11082" xr:uid="{00000000-0005-0000-0000-0000692B0000}"/>
    <cellStyle name="Style 388 8" xfId="11083" xr:uid="{00000000-0005-0000-0000-00006A2B0000}"/>
    <cellStyle name="Style 388 8 2" xfId="11084" xr:uid="{00000000-0005-0000-0000-00006B2B0000}"/>
    <cellStyle name="Style 388 8 2 2" xfId="11085" xr:uid="{00000000-0005-0000-0000-00006C2B0000}"/>
    <cellStyle name="Style 388 8 3" xfId="11086" xr:uid="{00000000-0005-0000-0000-00006D2B0000}"/>
    <cellStyle name="Style 388 9" xfId="11087" xr:uid="{00000000-0005-0000-0000-00006E2B0000}"/>
    <cellStyle name="Style 388 9 2" xfId="11088" xr:uid="{00000000-0005-0000-0000-00006F2B0000}"/>
    <cellStyle name="Style 388 9 2 2" xfId="11089" xr:uid="{00000000-0005-0000-0000-0000702B0000}"/>
    <cellStyle name="Style 388 9 3" xfId="11090" xr:uid="{00000000-0005-0000-0000-0000712B0000}"/>
    <cellStyle name="Style 389" xfId="11091" xr:uid="{00000000-0005-0000-0000-0000722B0000}"/>
    <cellStyle name="Style 389 10" xfId="11092" xr:uid="{00000000-0005-0000-0000-0000732B0000}"/>
    <cellStyle name="Style 389 10 2" xfId="11093" xr:uid="{00000000-0005-0000-0000-0000742B0000}"/>
    <cellStyle name="Style 389 10 2 2" xfId="11094" xr:uid="{00000000-0005-0000-0000-0000752B0000}"/>
    <cellStyle name="Style 389 10 3" xfId="11095" xr:uid="{00000000-0005-0000-0000-0000762B0000}"/>
    <cellStyle name="Style 389 11" xfId="11096" xr:uid="{00000000-0005-0000-0000-0000772B0000}"/>
    <cellStyle name="Style 389 11 2" xfId="11097" xr:uid="{00000000-0005-0000-0000-0000782B0000}"/>
    <cellStyle name="Style 389 11 2 2" xfId="11098" xr:uid="{00000000-0005-0000-0000-0000792B0000}"/>
    <cellStyle name="Style 389 11 3" xfId="11099" xr:uid="{00000000-0005-0000-0000-00007A2B0000}"/>
    <cellStyle name="Style 389 12" xfId="11100" xr:uid="{00000000-0005-0000-0000-00007B2B0000}"/>
    <cellStyle name="Style 389 12 2" xfId="11101" xr:uid="{00000000-0005-0000-0000-00007C2B0000}"/>
    <cellStyle name="Style 389 12 2 2" xfId="11102" xr:uid="{00000000-0005-0000-0000-00007D2B0000}"/>
    <cellStyle name="Style 389 12 3" xfId="11103" xr:uid="{00000000-0005-0000-0000-00007E2B0000}"/>
    <cellStyle name="Style 389 13" xfId="11104" xr:uid="{00000000-0005-0000-0000-00007F2B0000}"/>
    <cellStyle name="Style 389 13 2" xfId="11105" xr:uid="{00000000-0005-0000-0000-0000802B0000}"/>
    <cellStyle name="Style 389 2" xfId="11106" xr:uid="{00000000-0005-0000-0000-0000812B0000}"/>
    <cellStyle name="Style 389 2 2" xfId="11107" xr:uid="{00000000-0005-0000-0000-0000822B0000}"/>
    <cellStyle name="Style 389 2 2 2" xfId="11108" xr:uid="{00000000-0005-0000-0000-0000832B0000}"/>
    <cellStyle name="Style 389 2 2 2 2" xfId="11109" xr:uid="{00000000-0005-0000-0000-0000842B0000}"/>
    <cellStyle name="Style 389 2 2 3" xfId="11110" xr:uid="{00000000-0005-0000-0000-0000852B0000}"/>
    <cellStyle name="Style 389 2 3" xfId="11111" xr:uid="{00000000-0005-0000-0000-0000862B0000}"/>
    <cellStyle name="Style 389 2 3 2" xfId="11112" xr:uid="{00000000-0005-0000-0000-0000872B0000}"/>
    <cellStyle name="Style 389 2 3 2 2" xfId="11113" xr:uid="{00000000-0005-0000-0000-0000882B0000}"/>
    <cellStyle name="Style 389 2 3 3" xfId="11114" xr:uid="{00000000-0005-0000-0000-0000892B0000}"/>
    <cellStyle name="Style 389 2 4" xfId="11115" xr:uid="{00000000-0005-0000-0000-00008A2B0000}"/>
    <cellStyle name="Style 389 2 4 2" xfId="11116" xr:uid="{00000000-0005-0000-0000-00008B2B0000}"/>
    <cellStyle name="Style 389 2 4 2 2" xfId="11117" xr:uid="{00000000-0005-0000-0000-00008C2B0000}"/>
    <cellStyle name="Style 389 2 4 3" xfId="11118" xr:uid="{00000000-0005-0000-0000-00008D2B0000}"/>
    <cellStyle name="Style 389 2 5" xfId="11119" xr:uid="{00000000-0005-0000-0000-00008E2B0000}"/>
    <cellStyle name="Style 389 2 5 2" xfId="11120" xr:uid="{00000000-0005-0000-0000-00008F2B0000}"/>
    <cellStyle name="Style 389 2 5 2 2" xfId="11121" xr:uid="{00000000-0005-0000-0000-0000902B0000}"/>
    <cellStyle name="Style 389 2 5 3" xfId="11122" xr:uid="{00000000-0005-0000-0000-0000912B0000}"/>
    <cellStyle name="Style 389 2 6" xfId="11123" xr:uid="{00000000-0005-0000-0000-0000922B0000}"/>
    <cellStyle name="Style 389 2 6 2" xfId="11124" xr:uid="{00000000-0005-0000-0000-0000932B0000}"/>
    <cellStyle name="Style 389 2 6 2 2" xfId="11125" xr:uid="{00000000-0005-0000-0000-0000942B0000}"/>
    <cellStyle name="Style 389 2 6 3" xfId="11126" xr:uid="{00000000-0005-0000-0000-0000952B0000}"/>
    <cellStyle name="Style 389 2 7" xfId="11127" xr:uid="{00000000-0005-0000-0000-0000962B0000}"/>
    <cellStyle name="Style 389 2 7 2" xfId="11128" xr:uid="{00000000-0005-0000-0000-0000972B0000}"/>
    <cellStyle name="Style 389 2 7 2 2" xfId="11129" xr:uid="{00000000-0005-0000-0000-0000982B0000}"/>
    <cellStyle name="Style 389 2 7 3" xfId="11130" xr:uid="{00000000-0005-0000-0000-0000992B0000}"/>
    <cellStyle name="Style 389 2 8" xfId="11131" xr:uid="{00000000-0005-0000-0000-00009A2B0000}"/>
    <cellStyle name="Style 389 2 8 2" xfId="11132" xr:uid="{00000000-0005-0000-0000-00009B2B0000}"/>
    <cellStyle name="Style 389 2 8 2 2" xfId="11133" xr:uid="{00000000-0005-0000-0000-00009C2B0000}"/>
    <cellStyle name="Style 389 2 8 3" xfId="11134" xr:uid="{00000000-0005-0000-0000-00009D2B0000}"/>
    <cellStyle name="Style 389 2 9" xfId="11135" xr:uid="{00000000-0005-0000-0000-00009E2B0000}"/>
    <cellStyle name="Style 389 3" xfId="11136" xr:uid="{00000000-0005-0000-0000-00009F2B0000}"/>
    <cellStyle name="Style 389 3 2" xfId="11137" xr:uid="{00000000-0005-0000-0000-0000A02B0000}"/>
    <cellStyle name="Style 389 3 2 2" xfId="11138" xr:uid="{00000000-0005-0000-0000-0000A12B0000}"/>
    <cellStyle name="Style 389 3 2 2 2" xfId="11139" xr:uid="{00000000-0005-0000-0000-0000A22B0000}"/>
    <cellStyle name="Style 389 3 2 3" xfId="11140" xr:uid="{00000000-0005-0000-0000-0000A32B0000}"/>
    <cellStyle name="Style 389 3 3" xfId="11141" xr:uid="{00000000-0005-0000-0000-0000A42B0000}"/>
    <cellStyle name="Style 389 3 3 2" xfId="11142" xr:uid="{00000000-0005-0000-0000-0000A52B0000}"/>
    <cellStyle name="Style 389 3 3 2 2" xfId="11143" xr:uid="{00000000-0005-0000-0000-0000A62B0000}"/>
    <cellStyle name="Style 389 3 3 3" xfId="11144" xr:uid="{00000000-0005-0000-0000-0000A72B0000}"/>
    <cellStyle name="Style 389 3 4" xfId="11145" xr:uid="{00000000-0005-0000-0000-0000A82B0000}"/>
    <cellStyle name="Style 389 3 4 2" xfId="11146" xr:uid="{00000000-0005-0000-0000-0000A92B0000}"/>
    <cellStyle name="Style 389 3 4 2 2" xfId="11147" xr:uid="{00000000-0005-0000-0000-0000AA2B0000}"/>
    <cellStyle name="Style 389 3 4 3" xfId="11148" xr:uid="{00000000-0005-0000-0000-0000AB2B0000}"/>
    <cellStyle name="Style 389 3 5" xfId="11149" xr:uid="{00000000-0005-0000-0000-0000AC2B0000}"/>
    <cellStyle name="Style 389 3 5 2" xfId="11150" xr:uid="{00000000-0005-0000-0000-0000AD2B0000}"/>
    <cellStyle name="Style 389 3 5 2 2" xfId="11151" xr:uid="{00000000-0005-0000-0000-0000AE2B0000}"/>
    <cellStyle name="Style 389 3 5 3" xfId="11152" xr:uid="{00000000-0005-0000-0000-0000AF2B0000}"/>
    <cellStyle name="Style 389 3 6" xfId="11153" xr:uid="{00000000-0005-0000-0000-0000B02B0000}"/>
    <cellStyle name="Style 389 3 6 2" xfId="11154" xr:uid="{00000000-0005-0000-0000-0000B12B0000}"/>
    <cellStyle name="Style 389 3 6 2 2" xfId="11155" xr:uid="{00000000-0005-0000-0000-0000B22B0000}"/>
    <cellStyle name="Style 389 3 6 3" xfId="11156" xr:uid="{00000000-0005-0000-0000-0000B32B0000}"/>
    <cellStyle name="Style 389 3 7" xfId="11157" xr:uid="{00000000-0005-0000-0000-0000B42B0000}"/>
    <cellStyle name="Style 389 3 7 2" xfId="11158" xr:uid="{00000000-0005-0000-0000-0000B52B0000}"/>
    <cellStyle name="Style 389 3 7 2 2" xfId="11159" xr:uid="{00000000-0005-0000-0000-0000B62B0000}"/>
    <cellStyle name="Style 389 3 7 3" xfId="11160" xr:uid="{00000000-0005-0000-0000-0000B72B0000}"/>
    <cellStyle name="Style 389 3 8" xfId="11161" xr:uid="{00000000-0005-0000-0000-0000B82B0000}"/>
    <cellStyle name="Style 389 3 8 2" xfId="11162" xr:uid="{00000000-0005-0000-0000-0000B92B0000}"/>
    <cellStyle name="Style 389 3 9" xfId="11163" xr:uid="{00000000-0005-0000-0000-0000BA2B0000}"/>
    <cellStyle name="Style 389 4" xfId="11164" xr:uid="{00000000-0005-0000-0000-0000BB2B0000}"/>
    <cellStyle name="Style 389 4 2" xfId="11165" xr:uid="{00000000-0005-0000-0000-0000BC2B0000}"/>
    <cellStyle name="Style 389 4 2 2" xfId="11166" xr:uid="{00000000-0005-0000-0000-0000BD2B0000}"/>
    <cellStyle name="Style 389 4 2 2 2" xfId="11167" xr:uid="{00000000-0005-0000-0000-0000BE2B0000}"/>
    <cellStyle name="Style 389 4 2 3" xfId="11168" xr:uid="{00000000-0005-0000-0000-0000BF2B0000}"/>
    <cellStyle name="Style 389 4 3" xfId="11169" xr:uid="{00000000-0005-0000-0000-0000C02B0000}"/>
    <cellStyle name="Style 389 4 3 2" xfId="11170" xr:uid="{00000000-0005-0000-0000-0000C12B0000}"/>
    <cellStyle name="Style 389 4 3 2 2" xfId="11171" xr:uid="{00000000-0005-0000-0000-0000C22B0000}"/>
    <cellStyle name="Style 389 4 3 3" xfId="11172" xr:uid="{00000000-0005-0000-0000-0000C32B0000}"/>
    <cellStyle name="Style 389 4 4" xfId="11173" xr:uid="{00000000-0005-0000-0000-0000C42B0000}"/>
    <cellStyle name="Style 389 4 4 2" xfId="11174" xr:uid="{00000000-0005-0000-0000-0000C52B0000}"/>
    <cellStyle name="Style 389 4 4 2 2" xfId="11175" xr:uid="{00000000-0005-0000-0000-0000C62B0000}"/>
    <cellStyle name="Style 389 4 4 3" xfId="11176" xr:uid="{00000000-0005-0000-0000-0000C72B0000}"/>
    <cellStyle name="Style 389 4 5" xfId="11177" xr:uid="{00000000-0005-0000-0000-0000C82B0000}"/>
    <cellStyle name="Style 389 4 5 2" xfId="11178" xr:uid="{00000000-0005-0000-0000-0000C92B0000}"/>
    <cellStyle name="Style 389 4 5 2 2" xfId="11179" xr:uid="{00000000-0005-0000-0000-0000CA2B0000}"/>
    <cellStyle name="Style 389 4 5 3" xfId="11180" xr:uid="{00000000-0005-0000-0000-0000CB2B0000}"/>
    <cellStyle name="Style 389 4 6" xfId="11181" xr:uid="{00000000-0005-0000-0000-0000CC2B0000}"/>
    <cellStyle name="Style 389 4 6 2" xfId="11182" xr:uid="{00000000-0005-0000-0000-0000CD2B0000}"/>
    <cellStyle name="Style 389 4 6 2 2" xfId="11183" xr:uid="{00000000-0005-0000-0000-0000CE2B0000}"/>
    <cellStyle name="Style 389 4 6 3" xfId="11184" xr:uid="{00000000-0005-0000-0000-0000CF2B0000}"/>
    <cellStyle name="Style 389 4 7" xfId="11185" xr:uid="{00000000-0005-0000-0000-0000D02B0000}"/>
    <cellStyle name="Style 389 4 7 2" xfId="11186" xr:uid="{00000000-0005-0000-0000-0000D12B0000}"/>
    <cellStyle name="Style 389 4 7 2 2" xfId="11187" xr:uid="{00000000-0005-0000-0000-0000D22B0000}"/>
    <cellStyle name="Style 389 4 7 3" xfId="11188" xr:uid="{00000000-0005-0000-0000-0000D32B0000}"/>
    <cellStyle name="Style 389 4 8" xfId="11189" xr:uid="{00000000-0005-0000-0000-0000D42B0000}"/>
    <cellStyle name="Style 389 4 8 2" xfId="11190" xr:uid="{00000000-0005-0000-0000-0000D52B0000}"/>
    <cellStyle name="Style 389 4 9" xfId="11191" xr:uid="{00000000-0005-0000-0000-0000D62B0000}"/>
    <cellStyle name="Style 389 5" xfId="11192" xr:uid="{00000000-0005-0000-0000-0000D72B0000}"/>
    <cellStyle name="Style 389 5 2" xfId="11193" xr:uid="{00000000-0005-0000-0000-0000D82B0000}"/>
    <cellStyle name="Style 389 5 2 2" xfId="11194" xr:uid="{00000000-0005-0000-0000-0000D92B0000}"/>
    <cellStyle name="Style 389 5 3" xfId="11195" xr:uid="{00000000-0005-0000-0000-0000DA2B0000}"/>
    <cellStyle name="Style 389 6" xfId="11196" xr:uid="{00000000-0005-0000-0000-0000DB2B0000}"/>
    <cellStyle name="Style 389 6 2" xfId="11197" xr:uid="{00000000-0005-0000-0000-0000DC2B0000}"/>
    <cellStyle name="Style 389 6 2 2" xfId="11198" xr:uid="{00000000-0005-0000-0000-0000DD2B0000}"/>
    <cellStyle name="Style 389 6 3" xfId="11199" xr:uid="{00000000-0005-0000-0000-0000DE2B0000}"/>
    <cellStyle name="Style 389 7" xfId="11200" xr:uid="{00000000-0005-0000-0000-0000DF2B0000}"/>
    <cellStyle name="Style 389 7 2" xfId="11201" xr:uid="{00000000-0005-0000-0000-0000E02B0000}"/>
    <cellStyle name="Style 389 7 2 2" xfId="11202" xr:uid="{00000000-0005-0000-0000-0000E12B0000}"/>
    <cellStyle name="Style 389 7 3" xfId="11203" xr:uid="{00000000-0005-0000-0000-0000E22B0000}"/>
    <cellStyle name="Style 389 8" xfId="11204" xr:uid="{00000000-0005-0000-0000-0000E32B0000}"/>
    <cellStyle name="Style 389 8 2" xfId="11205" xr:uid="{00000000-0005-0000-0000-0000E42B0000}"/>
    <cellStyle name="Style 389 8 2 2" xfId="11206" xr:uid="{00000000-0005-0000-0000-0000E52B0000}"/>
    <cellStyle name="Style 389 8 3" xfId="11207" xr:uid="{00000000-0005-0000-0000-0000E62B0000}"/>
    <cellStyle name="Style 389 9" xfId="11208" xr:uid="{00000000-0005-0000-0000-0000E72B0000}"/>
    <cellStyle name="Style 389 9 2" xfId="11209" xr:uid="{00000000-0005-0000-0000-0000E82B0000}"/>
    <cellStyle name="Style 389 9 2 2" xfId="11210" xr:uid="{00000000-0005-0000-0000-0000E92B0000}"/>
    <cellStyle name="Style 389 9 3" xfId="11211" xr:uid="{00000000-0005-0000-0000-0000EA2B0000}"/>
    <cellStyle name="Style 39" xfId="11212" xr:uid="{00000000-0005-0000-0000-0000EB2B0000}"/>
    <cellStyle name="Style 39 2" xfId="11213" xr:uid="{00000000-0005-0000-0000-0000EC2B0000}"/>
    <cellStyle name="Style 390" xfId="11214" xr:uid="{00000000-0005-0000-0000-0000ED2B0000}"/>
    <cellStyle name="Style 390 2" xfId="11215" xr:uid="{00000000-0005-0000-0000-0000EE2B0000}"/>
    <cellStyle name="Style 391" xfId="11216" xr:uid="{00000000-0005-0000-0000-0000EF2B0000}"/>
    <cellStyle name="Style 391 10" xfId="11217" xr:uid="{00000000-0005-0000-0000-0000F02B0000}"/>
    <cellStyle name="Style 391 11" xfId="11218" xr:uid="{00000000-0005-0000-0000-0000F12B0000}"/>
    <cellStyle name="Style 391 12" xfId="11219" xr:uid="{00000000-0005-0000-0000-0000F22B0000}"/>
    <cellStyle name="Style 391 2" xfId="11220" xr:uid="{00000000-0005-0000-0000-0000F32B0000}"/>
    <cellStyle name="Style 391 2 2" xfId="11221" xr:uid="{00000000-0005-0000-0000-0000F42B0000}"/>
    <cellStyle name="Style 391 2 3" xfId="11222" xr:uid="{00000000-0005-0000-0000-0000F52B0000}"/>
    <cellStyle name="Style 391 2 4" xfId="11223" xr:uid="{00000000-0005-0000-0000-0000F62B0000}"/>
    <cellStyle name="Style 391 2 5" xfId="11224" xr:uid="{00000000-0005-0000-0000-0000F72B0000}"/>
    <cellStyle name="Style 391 2 6" xfId="11225" xr:uid="{00000000-0005-0000-0000-0000F82B0000}"/>
    <cellStyle name="Style 391 2 7" xfId="11226" xr:uid="{00000000-0005-0000-0000-0000F92B0000}"/>
    <cellStyle name="Style 391 3" xfId="11227" xr:uid="{00000000-0005-0000-0000-0000FA2B0000}"/>
    <cellStyle name="Style 391 3 2" xfId="11228" xr:uid="{00000000-0005-0000-0000-0000FB2B0000}"/>
    <cellStyle name="Style 391 3 2 2" xfId="11229" xr:uid="{00000000-0005-0000-0000-0000FC2B0000}"/>
    <cellStyle name="Style 391 3 2 3" xfId="11230" xr:uid="{00000000-0005-0000-0000-0000FD2B0000}"/>
    <cellStyle name="Style 391 3 2 4" xfId="11231" xr:uid="{00000000-0005-0000-0000-0000FE2B0000}"/>
    <cellStyle name="Style 391 3 2 5" xfId="11232" xr:uid="{00000000-0005-0000-0000-0000FF2B0000}"/>
    <cellStyle name="Style 391 3 2 6" xfId="11233" xr:uid="{00000000-0005-0000-0000-0000002C0000}"/>
    <cellStyle name="Style 391 3 3" xfId="11234" xr:uid="{00000000-0005-0000-0000-0000012C0000}"/>
    <cellStyle name="Style 391 3 3 2" xfId="11235" xr:uid="{00000000-0005-0000-0000-0000022C0000}"/>
    <cellStyle name="Style 391 3 3 3" xfId="11236" xr:uid="{00000000-0005-0000-0000-0000032C0000}"/>
    <cellStyle name="Style 391 3 3 3 2" xfId="11237" xr:uid="{00000000-0005-0000-0000-0000042C0000}"/>
    <cellStyle name="Style 391 3 4" xfId="11238" xr:uid="{00000000-0005-0000-0000-0000052C0000}"/>
    <cellStyle name="Style 391 3 5" xfId="11239" xr:uid="{00000000-0005-0000-0000-0000062C0000}"/>
    <cellStyle name="Style 391 3 6" xfId="11240" xr:uid="{00000000-0005-0000-0000-0000072C0000}"/>
    <cellStyle name="Style 391 3 7" xfId="11241" xr:uid="{00000000-0005-0000-0000-0000082C0000}"/>
    <cellStyle name="Style 391 3 8" xfId="11242" xr:uid="{00000000-0005-0000-0000-0000092C0000}"/>
    <cellStyle name="Style 391 3 9" xfId="11243" xr:uid="{00000000-0005-0000-0000-00000A2C0000}"/>
    <cellStyle name="Style 391 4" xfId="11244" xr:uid="{00000000-0005-0000-0000-00000B2C0000}"/>
    <cellStyle name="Style 391 4 2" xfId="11245" xr:uid="{00000000-0005-0000-0000-00000C2C0000}"/>
    <cellStyle name="Style 391 4 2 2" xfId="11246" xr:uid="{00000000-0005-0000-0000-00000D2C0000}"/>
    <cellStyle name="Style 391 4 2 3" xfId="11247" xr:uid="{00000000-0005-0000-0000-00000E2C0000}"/>
    <cellStyle name="Style 391 4 2 4" xfId="11248" xr:uid="{00000000-0005-0000-0000-00000F2C0000}"/>
    <cellStyle name="Style 391 4 2 5" xfId="11249" xr:uid="{00000000-0005-0000-0000-0000102C0000}"/>
    <cellStyle name="Style 391 4 2 6" xfId="11250" xr:uid="{00000000-0005-0000-0000-0000112C0000}"/>
    <cellStyle name="Style 391 4 3" xfId="11251" xr:uid="{00000000-0005-0000-0000-0000122C0000}"/>
    <cellStyle name="Style 391 4 3 2" xfId="11252" xr:uid="{00000000-0005-0000-0000-0000132C0000}"/>
    <cellStyle name="Style 391 4 3 3" xfId="11253" xr:uid="{00000000-0005-0000-0000-0000142C0000}"/>
    <cellStyle name="Style 391 4 3 3 2" xfId="11254" xr:uid="{00000000-0005-0000-0000-0000152C0000}"/>
    <cellStyle name="Style 391 4 4" xfId="11255" xr:uid="{00000000-0005-0000-0000-0000162C0000}"/>
    <cellStyle name="Style 391 4 5" xfId="11256" xr:uid="{00000000-0005-0000-0000-0000172C0000}"/>
    <cellStyle name="Style 391 4 6" xfId="11257" xr:uid="{00000000-0005-0000-0000-0000182C0000}"/>
    <cellStyle name="Style 391 4 7" xfId="11258" xr:uid="{00000000-0005-0000-0000-0000192C0000}"/>
    <cellStyle name="Style 391 4 8" xfId="11259" xr:uid="{00000000-0005-0000-0000-00001A2C0000}"/>
    <cellStyle name="Style 391 4 9" xfId="11260" xr:uid="{00000000-0005-0000-0000-00001B2C0000}"/>
    <cellStyle name="Style 391 5" xfId="11261" xr:uid="{00000000-0005-0000-0000-00001C2C0000}"/>
    <cellStyle name="Style 391 6" xfId="11262" xr:uid="{00000000-0005-0000-0000-00001D2C0000}"/>
    <cellStyle name="Style 391 7" xfId="11263" xr:uid="{00000000-0005-0000-0000-00001E2C0000}"/>
    <cellStyle name="Style 391 8" xfId="11264" xr:uid="{00000000-0005-0000-0000-00001F2C0000}"/>
    <cellStyle name="Style 391 9" xfId="11265" xr:uid="{00000000-0005-0000-0000-0000202C0000}"/>
    <cellStyle name="Style 392" xfId="11266" xr:uid="{00000000-0005-0000-0000-0000212C0000}"/>
    <cellStyle name="Style 392 10" xfId="11267" xr:uid="{00000000-0005-0000-0000-0000222C0000}"/>
    <cellStyle name="Style 392 10 2" xfId="11268" xr:uid="{00000000-0005-0000-0000-0000232C0000}"/>
    <cellStyle name="Style 392 10 2 2" xfId="11269" xr:uid="{00000000-0005-0000-0000-0000242C0000}"/>
    <cellStyle name="Style 392 10 3" xfId="11270" xr:uid="{00000000-0005-0000-0000-0000252C0000}"/>
    <cellStyle name="Style 392 11" xfId="11271" xr:uid="{00000000-0005-0000-0000-0000262C0000}"/>
    <cellStyle name="Style 392 11 2" xfId="11272" xr:uid="{00000000-0005-0000-0000-0000272C0000}"/>
    <cellStyle name="Style 392 11 2 2" xfId="11273" xr:uid="{00000000-0005-0000-0000-0000282C0000}"/>
    <cellStyle name="Style 392 11 3" xfId="11274" xr:uid="{00000000-0005-0000-0000-0000292C0000}"/>
    <cellStyle name="Style 392 12" xfId="11275" xr:uid="{00000000-0005-0000-0000-00002A2C0000}"/>
    <cellStyle name="Style 392 12 2" xfId="11276" xr:uid="{00000000-0005-0000-0000-00002B2C0000}"/>
    <cellStyle name="Style 392 12 2 2" xfId="11277" xr:uid="{00000000-0005-0000-0000-00002C2C0000}"/>
    <cellStyle name="Style 392 12 3" xfId="11278" xr:uid="{00000000-0005-0000-0000-00002D2C0000}"/>
    <cellStyle name="Style 392 13" xfId="11279" xr:uid="{00000000-0005-0000-0000-00002E2C0000}"/>
    <cellStyle name="Style 392 13 2" xfId="11280" xr:uid="{00000000-0005-0000-0000-00002F2C0000}"/>
    <cellStyle name="Style 392 2" xfId="11281" xr:uid="{00000000-0005-0000-0000-0000302C0000}"/>
    <cellStyle name="Style 392 2 2" xfId="11282" xr:uid="{00000000-0005-0000-0000-0000312C0000}"/>
    <cellStyle name="Style 392 2 2 2" xfId="11283" xr:uid="{00000000-0005-0000-0000-0000322C0000}"/>
    <cellStyle name="Style 392 2 2 2 2" xfId="11284" xr:uid="{00000000-0005-0000-0000-0000332C0000}"/>
    <cellStyle name="Style 392 2 2 3" xfId="11285" xr:uid="{00000000-0005-0000-0000-0000342C0000}"/>
    <cellStyle name="Style 392 2 3" xfId="11286" xr:uid="{00000000-0005-0000-0000-0000352C0000}"/>
    <cellStyle name="Style 392 2 3 2" xfId="11287" xr:uid="{00000000-0005-0000-0000-0000362C0000}"/>
    <cellStyle name="Style 392 2 3 2 2" xfId="11288" xr:uid="{00000000-0005-0000-0000-0000372C0000}"/>
    <cellStyle name="Style 392 2 3 3" xfId="11289" xr:uid="{00000000-0005-0000-0000-0000382C0000}"/>
    <cellStyle name="Style 392 2 4" xfId="11290" xr:uid="{00000000-0005-0000-0000-0000392C0000}"/>
    <cellStyle name="Style 392 2 4 2" xfId="11291" xr:uid="{00000000-0005-0000-0000-00003A2C0000}"/>
    <cellStyle name="Style 392 2 4 2 2" xfId="11292" xr:uid="{00000000-0005-0000-0000-00003B2C0000}"/>
    <cellStyle name="Style 392 2 4 3" xfId="11293" xr:uid="{00000000-0005-0000-0000-00003C2C0000}"/>
    <cellStyle name="Style 392 2 5" xfId="11294" xr:uid="{00000000-0005-0000-0000-00003D2C0000}"/>
    <cellStyle name="Style 392 2 5 2" xfId="11295" xr:uid="{00000000-0005-0000-0000-00003E2C0000}"/>
    <cellStyle name="Style 392 2 5 2 2" xfId="11296" xr:uid="{00000000-0005-0000-0000-00003F2C0000}"/>
    <cellStyle name="Style 392 2 5 3" xfId="11297" xr:uid="{00000000-0005-0000-0000-0000402C0000}"/>
    <cellStyle name="Style 392 2 6" xfId="11298" xr:uid="{00000000-0005-0000-0000-0000412C0000}"/>
    <cellStyle name="Style 392 2 6 2" xfId="11299" xr:uid="{00000000-0005-0000-0000-0000422C0000}"/>
    <cellStyle name="Style 392 2 6 2 2" xfId="11300" xr:uid="{00000000-0005-0000-0000-0000432C0000}"/>
    <cellStyle name="Style 392 2 6 3" xfId="11301" xr:uid="{00000000-0005-0000-0000-0000442C0000}"/>
    <cellStyle name="Style 392 2 7" xfId="11302" xr:uid="{00000000-0005-0000-0000-0000452C0000}"/>
    <cellStyle name="Style 392 2 7 2" xfId="11303" xr:uid="{00000000-0005-0000-0000-0000462C0000}"/>
    <cellStyle name="Style 392 2 7 2 2" xfId="11304" xr:uid="{00000000-0005-0000-0000-0000472C0000}"/>
    <cellStyle name="Style 392 2 7 3" xfId="11305" xr:uid="{00000000-0005-0000-0000-0000482C0000}"/>
    <cellStyle name="Style 392 2 8" xfId="11306" xr:uid="{00000000-0005-0000-0000-0000492C0000}"/>
    <cellStyle name="Style 392 2 8 2" xfId="11307" xr:uid="{00000000-0005-0000-0000-00004A2C0000}"/>
    <cellStyle name="Style 392 2 8 2 2" xfId="11308" xr:uid="{00000000-0005-0000-0000-00004B2C0000}"/>
    <cellStyle name="Style 392 2 8 3" xfId="11309" xr:uid="{00000000-0005-0000-0000-00004C2C0000}"/>
    <cellStyle name="Style 392 2 9" xfId="11310" xr:uid="{00000000-0005-0000-0000-00004D2C0000}"/>
    <cellStyle name="Style 392 3" xfId="11311" xr:uid="{00000000-0005-0000-0000-00004E2C0000}"/>
    <cellStyle name="Style 392 3 2" xfId="11312" xr:uid="{00000000-0005-0000-0000-00004F2C0000}"/>
    <cellStyle name="Style 392 3 2 2" xfId="11313" xr:uid="{00000000-0005-0000-0000-0000502C0000}"/>
    <cellStyle name="Style 392 3 2 2 2" xfId="11314" xr:uid="{00000000-0005-0000-0000-0000512C0000}"/>
    <cellStyle name="Style 392 3 2 3" xfId="11315" xr:uid="{00000000-0005-0000-0000-0000522C0000}"/>
    <cellStyle name="Style 392 3 3" xfId="11316" xr:uid="{00000000-0005-0000-0000-0000532C0000}"/>
    <cellStyle name="Style 392 3 3 2" xfId="11317" xr:uid="{00000000-0005-0000-0000-0000542C0000}"/>
    <cellStyle name="Style 392 3 3 2 2" xfId="11318" xr:uid="{00000000-0005-0000-0000-0000552C0000}"/>
    <cellStyle name="Style 392 3 3 3" xfId="11319" xr:uid="{00000000-0005-0000-0000-0000562C0000}"/>
    <cellStyle name="Style 392 3 4" xfId="11320" xr:uid="{00000000-0005-0000-0000-0000572C0000}"/>
    <cellStyle name="Style 392 3 4 2" xfId="11321" xr:uid="{00000000-0005-0000-0000-0000582C0000}"/>
    <cellStyle name="Style 392 3 4 2 2" xfId="11322" xr:uid="{00000000-0005-0000-0000-0000592C0000}"/>
    <cellStyle name="Style 392 3 4 3" xfId="11323" xr:uid="{00000000-0005-0000-0000-00005A2C0000}"/>
    <cellStyle name="Style 392 3 5" xfId="11324" xr:uid="{00000000-0005-0000-0000-00005B2C0000}"/>
    <cellStyle name="Style 392 3 5 2" xfId="11325" xr:uid="{00000000-0005-0000-0000-00005C2C0000}"/>
    <cellStyle name="Style 392 3 5 2 2" xfId="11326" xr:uid="{00000000-0005-0000-0000-00005D2C0000}"/>
    <cellStyle name="Style 392 3 5 3" xfId="11327" xr:uid="{00000000-0005-0000-0000-00005E2C0000}"/>
    <cellStyle name="Style 392 3 6" xfId="11328" xr:uid="{00000000-0005-0000-0000-00005F2C0000}"/>
    <cellStyle name="Style 392 3 6 2" xfId="11329" xr:uid="{00000000-0005-0000-0000-0000602C0000}"/>
    <cellStyle name="Style 392 3 6 2 2" xfId="11330" xr:uid="{00000000-0005-0000-0000-0000612C0000}"/>
    <cellStyle name="Style 392 3 6 3" xfId="11331" xr:uid="{00000000-0005-0000-0000-0000622C0000}"/>
    <cellStyle name="Style 392 3 7" xfId="11332" xr:uid="{00000000-0005-0000-0000-0000632C0000}"/>
    <cellStyle name="Style 392 3 7 2" xfId="11333" xr:uid="{00000000-0005-0000-0000-0000642C0000}"/>
    <cellStyle name="Style 392 3 7 2 2" xfId="11334" xr:uid="{00000000-0005-0000-0000-0000652C0000}"/>
    <cellStyle name="Style 392 3 7 3" xfId="11335" xr:uid="{00000000-0005-0000-0000-0000662C0000}"/>
    <cellStyle name="Style 392 3 8" xfId="11336" xr:uid="{00000000-0005-0000-0000-0000672C0000}"/>
    <cellStyle name="Style 392 3 8 2" xfId="11337" xr:uid="{00000000-0005-0000-0000-0000682C0000}"/>
    <cellStyle name="Style 392 3 9" xfId="11338" xr:uid="{00000000-0005-0000-0000-0000692C0000}"/>
    <cellStyle name="Style 392 4" xfId="11339" xr:uid="{00000000-0005-0000-0000-00006A2C0000}"/>
    <cellStyle name="Style 392 4 2" xfId="11340" xr:uid="{00000000-0005-0000-0000-00006B2C0000}"/>
    <cellStyle name="Style 392 4 2 2" xfId="11341" xr:uid="{00000000-0005-0000-0000-00006C2C0000}"/>
    <cellStyle name="Style 392 4 2 2 2" xfId="11342" xr:uid="{00000000-0005-0000-0000-00006D2C0000}"/>
    <cellStyle name="Style 392 4 2 3" xfId="11343" xr:uid="{00000000-0005-0000-0000-00006E2C0000}"/>
    <cellStyle name="Style 392 4 3" xfId="11344" xr:uid="{00000000-0005-0000-0000-00006F2C0000}"/>
    <cellStyle name="Style 392 4 3 2" xfId="11345" xr:uid="{00000000-0005-0000-0000-0000702C0000}"/>
    <cellStyle name="Style 392 4 3 2 2" xfId="11346" xr:uid="{00000000-0005-0000-0000-0000712C0000}"/>
    <cellStyle name="Style 392 4 3 3" xfId="11347" xr:uid="{00000000-0005-0000-0000-0000722C0000}"/>
    <cellStyle name="Style 392 4 4" xfId="11348" xr:uid="{00000000-0005-0000-0000-0000732C0000}"/>
    <cellStyle name="Style 392 4 4 2" xfId="11349" xr:uid="{00000000-0005-0000-0000-0000742C0000}"/>
    <cellStyle name="Style 392 4 4 2 2" xfId="11350" xr:uid="{00000000-0005-0000-0000-0000752C0000}"/>
    <cellStyle name="Style 392 4 4 3" xfId="11351" xr:uid="{00000000-0005-0000-0000-0000762C0000}"/>
    <cellStyle name="Style 392 4 5" xfId="11352" xr:uid="{00000000-0005-0000-0000-0000772C0000}"/>
    <cellStyle name="Style 392 4 5 2" xfId="11353" xr:uid="{00000000-0005-0000-0000-0000782C0000}"/>
    <cellStyle name="Style 392 4 5 2 2" xfId="11354" xr:uid="{00000000-0005-0000-0000-0000792C0000}"/>
    <cellStyle name="Style 392 4 5 3" xfId="11355" xr:uid="{00000000-0005-0000-0000-00007A2C0000}"/>
    <cellStyle name="Style 392 4 6" xfId="11356" xr:uid="{00000000-0005-0000-0000-00007B2C0000}"/>
    <cellStyle name="Style 392 4 6 2" xfId="11357" xr:uid="{00000000-0005-0000-0000-00007C2C0000}"/>
    <cellStyle name="Style 392 4 6 2 2" xfId="11358" xr:uid="{00000000-0005-0000-0000-00007D2C0000}"/>
    <cellStyle name="Style 392 4 6 3" xfId="11359" xr:uid="{00000000-0005-0000-0000-00007E2C0000}"/>
    <cellStyle name="Style 392 4 7" xfId="11360" xr:uid="{00000000-0005-0000-0000-00007F2C0000}"/>
    <cellStyle name="Style 392 4 7 2" xfId="11361" xr:uid="{00000000-0005-0000-0000-0000802C0000}"/>
    <cellStyle name="Style 392 4 7 2 2" xfId="11362" xr:uid="{00000000-0005-0000-0000-0000812C0000}"/>
    <cellStyle name="Style 392 4 7 3" xfId="11363" xr:uid="{00000000-0005-0000-0000-0000822C0000}"/>
    <cellStyle name="Style 392 4 8" xfId="11364" xr:uid="{00000000-0005-0000-0000-0000832C0000}"/>
    <cellStyle name="Style 392 4 8 2" xfId="11365" xr:uid="{00000000-0005-0000-0000-0000842C0000}"/>
    <cellStyle name="Style 392 4 9" xfId="11366" xr:uid="{00000000-0005-0000-0000-0000852C0000}"/>
    <cellStyle name="Style 392 5" xfId="11367" xr:uid="{00000000-0005-0000-0000-0000862C0000}"/>
    <cellStyle name="Style 392 5 2" xfId="11368" xr:uid="{00000000-0005-0000-0000-0000872C0000}"/>
    <cellStyle name="Style 392 5 2 2" xfId="11369" xr:uid="{00000000-0005-0000-0000-0000882C0000}"/>
    <cellStyle name="Style 392 5 3" xfId="11370" xr:uid="{00000000-0005-0000-0000-0000892C0000}"/>
    <cellStyle name="Style 392 6" xfId="11371" xr:uid="{00000000-0005-0000-0000-00008A2C0000}"/>
    <cellStyle name="Style 392 6 2" xfId="11372" xr:uid="{00000000-0005-0000-0000-00008B2C0000}"/>
    <cellStyle name="Style 392 6 2 2" xfId="11373" xr:uid="{00000000-0005-0000-0000-00008C2C0000}"/>
    <cellStyle name="Style 392 6 3" xfId="11374" xr:uid="{00000000-0005-0000-0000-00008D2C0000}"/>
    <cellStyle name="Style 392 7" xfId="11375" xr:uid="{00000000-0005-0000-0000-00008E2C0000}"/>
    <cellStyle name="Style 392 7 2" xfId="11376" xr:uid="{00000000-0005-0000-0000-00008F2C0000}"/>
    <cellStyle name="Style 392 7 2 2" xfId="11377" xr:uid="{00000000-0005-0000-0000-0000902C0000}"/>
    <cellStyle name="Style 392 7 3" xfId="11378" xr:uid="{00000000-0005-0000-0000-0000912C0000}"/>
    <cellStyle name="Style 392 8" xfId="11379" xr:uid="{00000000-0005-0000-0000-0000922C0000}"/>
    <cellStyle name="Style 392 8 2" xfId="11380" xr:uid="{00000000-0005-0000-0000-0000932C0000}"/>
    <cellStyle name="Style 392 8 2 2" xfId="11381" xr:uid="{00000000-0005-0000-0000-0000942C0000}"/>
    <cellStyle name="Style 392 8 3" xfId="11382" xr:uid="{00000000-0005-0000-0000-0000952C0000}"/>
    <cellStyle name="Style 392 9" xfId="11383" xr:uid="{00000000-0005-0000-0000-0000962C0000}"/>
    <cellStyle name="Style 392 9 2" xfId="11384" xr:uid="{00000000-0005-0000-0000-0000972C0000}"/>
    <cellStyle name="Style 392 9 2 2" xfId="11385" xr:uid="{00000000-0005-0000-0000-0000982C0000}"/>
    <cellStyle name="Style 392 9 3" xfId="11386" xr:uid="{00000000-0005-0000-0000-0000992C0000}"/>
    <cellStyle name="Style 393" xfId="11387" xr:uid="{00000000-0005-0000-0000-00009A2C0000}"/>
    <cellStyle name="Style 393 10" xfId="11388" xr:uid="{00000000-0005-0000-0000-00009B2C0000}"/>
    <cellStyle name="Style 393 10 2" xfId="11389" xr:uid="{00000000-0005-0000-0000-00009C2C0000}"/>
    <cellStyle name="Style 393 10 2 2" xfId="11390" xr:uid="{00000000-0005-0000-0000-00009D2C0000}"/>
    <cellStyle name="Style 393 10 3" xfId="11391" xr:uid="{00000000-0005-0000-0000-00009E2C0000}"/>
    <cellStyle name="Style 393 11" xfId="11392" xr:uid="{00000000-0005-0000-0000-00009F2C0000}"/>
    <cellStyle name="Style 393 11 2" xfId="11393" xr:uid="{00000000-0005-0000-0000-0000A02C0000}"/>
    <cellStyle name="Style 393 11 2 2" xfId="11394" xr:uid="{00000000-0005-0000-0000-0000A12C0000}"/>
    <cellStyle name="Style 393 11 3" xfId="11395" xr:uid="{00000000-0005-0000-0000-0000A22C0000}"/>
    <cellStyle name="Style 393 12" xfId="11396" xr:uid="{00000000-0005-0000-0000-0000A32C0000}"/>
    <cellStyle name="Style 393 12 2" xfId="11397" xr:uid="{00000000-0005-0000-0000-0000A42C0000}"/>
    <cellStyle name="Style 393 12 2 2" xfId="11398" xr:uid="{00000000-0005-0000-0000-0000A52C0000}"/>
    <cellStyle name="Style 393 12 3" xfId="11399" xr:uid="{00000000-0005-0000-0000-0000A62C0000}"/>
    <cellStyle name="Style 393 13" xfId="11400" xr:uid="{00000000-0005-0000-0000-0000A72C0000}"/>
    <cellStyle name="Style 393 13 2" xfId="11401" xr:uid="{00000000-0005-0000-0000-0000A82C0000}"/>
    <cellStyle name="Style 393 2" xfId="11402" xr:uid="{00000000-0005-0000-0000-0000A92C0000}"/>
    <cellStyle name="Style 393 2 2" xfId="11403" xr:uid="{00000000-0005-0000-0000-0000AA2C0000}"/>
    <cellStyle name="Style 393 2 2 2" xfId="11404" xr:uid="{00000000-0005-0000-0000-0000AB2C0000}"/>
    <cellStyle name="Style 393 2 2 2 2" xfId="11405" xr:uid="{00000000-0005-0000-0000-0000AC2C0000}"/>
    <cellStyle name="Style 393 2 2 3" xfId="11406" xr:uid="{00000000-0005-0000-0000-0000AD2C0000}"/>
    <cellStyle name="Style 393 2 3" xfId="11407" xr:uid="{00000000-0005-0000-0000-0000AE2C0000}"/>
    <cellStyle name="Style 393 2 3 2" xfId="11408" xr:uid="{00000000-0005-0000-0000-0000AF2C0000}"/>
    <cellStyle name="Style 393 2 3 2 2" xfId="11409" xr:uid="{00000000-0005-0000-0000-0000B02C0000}"/>
    <cellStyle name="Style 393 2 3 3" xfId="11410" xr:uid="{00000000-0005-0000-0000-0000B12C0000}"/>
    <cellStyle name="Style 393 2 4" xfId="11411" xr:uid="{00000000-0005-0000-0000-0000B22C0000}"/>
    <cellStyle name="Style 393 2 4 2" xfId="11412" xr:uid="{00000000-0005-0000-0000-0000B32C0000}"/>
    <cellStyle name="Style 393 2 4 2 2" xfId="11413" xr:uid="{00000000-0005-0000-0000-0000B42C0000}"/>
    <cellStyle name="Style 393 2 4 3" xfId="11414" xr:uid="{00000000-0005-0000-0000-0000B52C0000}"/>
    <cellStyle name="Style 393 2 5" xfId="11415" xr:uid="{00000000-0005-0000-0000-0000B62C0000}"/>
    <cellStyle name="Style 393 2 5 2" xfId="11416" xr:uid="{00000000-0005-0000-0000-0000B72C0000}"/>
    <cellStyle name="Style 393 2 5 2 2" xfId="11417" xr:uid="{00000000-0005-0000-0000-0000B82C0000}"/>
    <cellStyle name="Style 393 2 5 3" xfId="11418" xr:uid="{00000000-0005-0000-0000-0000B92C0000}"/>
    <cellStyle name="Style 393 2 6" xfId="11419" xr:uid="{00000000-0005-0000-0000-0000BA2C0000}"/>
    <cellStyle name="Style 393 2 6 2" xfId="11420" xr:uid="{00000000-0005-0000-0000-0000BB2C0000}"/>
    <cellStyle name="Style 393 2 6 2 2" xfId="11421" xr:uid="{00000000-0005-0000-0000-0000BC2C0000}"/>
    <cellStyle name="Style 393 2 6 3" xfId="11422" xr:uid="{00000000-0005-0000-0000-0000BD2C0000}"/>
    <cellStyle name="Style 393 2 7" xfId="11423" xr:uid="{00000000-0005-0000-0000-0000BE2C0000}"/>
    <cellStyle name="Style 393 2 7 2" xfId="11424" xr:uid="{00000000-0005-0000-0000-0000BF2C0000}"/>
    <cellStyle name="Style 393 2 7 2 2" xfId="11425" xr:uid="{00000000-0005-0000-0000-0000C02C0000}"/>
    <cellStyle name="Style 393 2 7 3" xfId="11426" xr:uid="{00000000-0005-0000-0000-0000C12C0000}"/>
    <cellStyle name="Style 393 2 8" xfId="11427" xr:uid="{00000000-0005-0000-0000-0000C22C0000}"/>
    <cellStyle name="Style 393 2 8 2" xfId="11428" xr:uid="{00000000-0005-0000-0000-0000C32C0000}"/>
    <cellStyle name="Style 393 2 8 2 2" xfId="11429" xr:uid="{00000000-0005-0000-0000-0000C42C0000}"/>
    <cellStyle name="Style 393 2 8 3" xfId="11430" xr:uid="{00000000-0005-0000-0000-0000C52C0000}"/>
    <cellStyle name="Style 393 2 9" xfId="11431" xr:uid="{00000000-0005-0000-0000-0000C62C0000}"/>
    <cellStyle name="Style 393 3" xfId="11432" xr:uid="{00000000-0005-0000-0000-0000C72C0000}"/>
    <cellStyle name="Style 393 3 2" xfId="11433" xr:uid="{00000000-0005-0000-0000-0000C82C0000}"/>
    <cellStyle name="Style 393 3 2 2" xfId="11434" xr:uid="{00000000-0005-0000-0000-0000C92C0000}"/>
    <cellStyle name="Style 393 3 2 2 2" xfId="11435" xr:uid="{00000000-0005-0000-0000-0000CA2C0000}"/>
    <cellStyle name="Style 393 3 2 3" xfId="11436" xr:uid="{00000000-0005-0000-0000-0000CB2C0000}"/>
    <cellStyle name="Style 393 3 3" xfId="11437" xr:uid="{00000000-0005-0000-0000-0000CC2C0000}"/>
    <cellStyle name="Style 393 3 3 2" xfId="11438" xr:uid="{00000000-0005-0000-0000-0000CD2C0000}"/>
    <cellStyle name="Style 393 3 3 2 2" xfId="11439" xr:uid="{00000000-0005-0000-0000-0000CE2C0000}"/>
    <cellStyle name="Style 393 3 3 3" xfId="11440" xr:uid="{00000000-0005-0000-0000-0000CF2C0000}"/>
    <cellStyle name="Style 393 3 4" xfId="11441" xr:uid="{00000000-0005-0000-0000-0000D02C0000}"/>
    <cellStyle name="Style 393 3 4 2" xfId="11442" xr:uid="{00000000-0005-0000-0000-0000D12C0000}"/>
    <cellStyle name="Style 393 3 4 2 2" xfId="11443" xr:uid="{00000000-0005-0000-0000-0000D22C0000}"/>
    <cellStyle name="Style 393 3 4 3" xfId="11444" xr:uid="{00000000-0005-0000-0000-0000D32C0000}"/>
    <cellStyle name="Style 393 3 5" xfId="11445" xr:uid="{00000000-0005-0000-0000-0000D42C0000}"/>
    <cellStyle name="Style 393 3 5 2" xfId="11446" xr:uid="{00000000-0005-0000-0000-0000D52C0000}"/>
    <cellStyle name="Style 393 3 5 2 2" xfId="11447" xr:uid="{00000000-0005-0000-0000-0000D62C0000}"/>
    <cellStyle name="Style 393 3 5 3" xfId="11448" xr:uid="{00000000-0005-0000-0000-0000D72C0000}"/>
    <cellStyle name="Style 393 3 6" xfId="11449" xr:uid="{00000000-0005-0000-0000-0000D82C0000}"/>
    <cellStyle name="Style 393 3 6 2" xfId="11450" xr:uid="{00000000-0005-0000-0000-0000D92C0000}"/>
    <cellStyle name="Style 393 3 6 2 2" xfId="11451" xr:uid="{00000000-0005-0000-0000-0000DA2C0000}"/>
    <cellStyle name="Style 393 3 6 3" xfId="11452" xr:uid="{00000000-0005-0000-0000-0000DB2C0000}"/>
    <cellStyle name="Style 393 3 7" xfId="11453" xr:uid="{00000000-0005-0000-0000-0000DC2C0000}"/>
    <cellStyle name="Style 393 3 7 2" xfId="11454" xr:uid="{00000000-0005-0000-0000-0000DD2C0000}"/>
    <cellStyle name="Style 393 3 7 2 2" xfId="11455" xr:uid="{00000000-0005-0000-0000-0000DE2C0000}"/>
    <cellStyle name="Style 393 3 7 3" xfId="11456" xr:uid="{00000000-0005-0000-0000-0000DF2C0000}"/>
    <cellStyle name="Style 393 3 8" xfId="11457" xr:uid="{00000000-0005-0000-0000-0000E02C0000}"/>
    <cellStyle name="Style 393 3 8 2" xfId="11458" xr:uid="{00000000-0005-0000-0000-0000E12C0000}"/>
    <cellStyle name="Style 393 3 9" xfId="11459" xr:uid="{00000000-0005-0000-0000-0000E22C0000}"/>
    <cellStyle name="Style 393 4" xfId="11460" xr:uid="{00000000-0005-0000-0000-0000E32C0000}"/>
    <cellStyle name="Style 393 4 2" xfId="11461" xr:uid="{00000000-0005-0000-0000-0000E42C0000}"/>
    <cellStyle name="Style 393 4 2 2" xfId="11462" xr:uid="{00000000-0005-0000-0000-0000E52C0000}"/>
    <cellStyle name="Style 393 4 2 2 2" xfId="11463" xr:uid="{00000000-0005-0000-0000-0000E62C0000}"/>
    <cellStyle name="Style 393 4 2 3" xfId="11464" xr:uid="{00000000-0005-0000-0000-0000E72C0000}"/>
    <cellStyle name="Style 393 4 3" xfId="11465" xr:uid="{00000000-0005-0000-0000-0000E82C0000}"/>
    <cellStyle name="Style 393 4 3 2" xfId="11466" xr:uid="{00000000-0005-0000-0000-0000E92C0000}"/>
    <cellStyle name="Style 393 4 3 2 2" xfId="11467" xr:uid="{00000000-0005-0000-0000-0000EA2C0000}"/>
    <cellStyle name="Style 393 4 3 3" xfId="11468" xr:uid="{00000000-0005-0000-0000-0000EB2C0000}"/>
    <cellStyle name="Style 393 4 4" xfId="11469" xr:uid="{00000000-0005-0000-0000-0000EC2C0000}"/>
    <cellStyle name="Style 393 4 4 2" xfId="11470" xr:uid="{00000000-0005-0000-0000-0000ED2C0000}"/>
    <cellStyle name="Style 393 4 4 2 2" xfId="11471" xr:uid="{00000000-0005-0000-0000-0000EE2C0000}"/>
    <cellStyle name="Style 393 4 4 3" xfId="11472" xr:uid="{00000000-0005-0000-0000-0000EF2C0000}"/>
    <cellStyle name="Style 393 4 5" xfId="11473" xr:uid="{00000000-0005-0000-0000-0000F02C0000}"/>
    <cellStyle name="Style 393 4 5 2" xfId="11474" xr:uid="{00000000-0005-0000-0000-0000F12C0000}"/>
    <cellStyle name="Style 393 4 5 2 2" xfId="11475" xr:uid="{00000000-0005-0000-0000-0000F22C0000}"/>
    <cellStyle name="Style 393 4 5 3" xfId="11476" xr:uid="{00000000-0005-0000-0000-0000F32C0000}"/>
    <cellStyle name="Style 393 4 6" xfId="11477" xr:uid="{00000000-0005-0000-0000-0000F42C0000}"/>
    <cellStyle name="Style 393 4 6 2" xfId="11478" xr:uid="{00000000-0005-0000-0000-0000F52C0000}"/>
    <cellStyle name="Style 393 4 6 2 2" xfId="11479" xr:uid="{00000000-0005-0000-0000-0000F62C0000}"/>
    <cellStyle name="Style 393 4 6 3" xfId="11480" xr:uid="{00000000-0005-0000-0000-0000F72C0000}"/>
    <cellStyle name="Style 393 4 7" xfId="11481" xr:uid="{00000000-0005-0000-0000-0000F82C0000}"/>
    <cellStyle name="Style 393 4 7 2" xfId="11482" xr:uid="{00000000-0005-0000-0000-0000F92C0000}"/>
    <cellStyle name="Style 393 4 7 2 2" xfId="11483" xr:uid="{00000000-0005-0000-0000-0000FA2C0000}"/>
    <cellStyle name="Style 393 4 7 3" xfId="11484" xr:uid="{00000000-0005-0000-0000-0000FB2C0000}"/>
    <cellStyle name="Style 393 4 8" xfId="11485" xr:uid="{00000000-0005-0000-0000-0000FC2C0000}"/>
    <cellStyle name="Style 393 4 8 2" xfId="11486" xr:uid="{00000000-0005-0000-0000-0000FD2C0000}"/>
    <cellStyle name="Style 393 4 9" xfId="11487" xr:uid="{00000000-0005-0000-0000-0000FE2C0000}"/>
    <cellStyle name="Style 393 5" xfId="11488" xr:uid="{00000000-0005-0000-0000-0000FF2C0000}"/>
    <cellStyle name="Style 393 5 2" xfId="11489" xr:uid="{00000000-0005-0000-0000-0000002D0000}"/>
    <cellStyle name="Style 393 5 2 2" xfId="11490" xr:uid="{00000000-0005-0000-0000-0000012D0000}"/>
    <cellStyle name="Style 393 5 3" xfId="11491" xr:uid="{00000000-0005-0000-0000-0000022D0000}"/>
    <cellStyle name="Style 393 6" xfId="11492" xr:uid="{00000000-0005-0000-0000-0000032D0000}"/>
    <cellStyle name="Style 393 6 2" xfId="11493" xr:uid="{00000000-0005-0000-0000-0000042D0000}"/>
    <cellStyle name="Style 393 6 2 2" xfId="11494" xr:uid="{00000000-0005-0000-0000-0000052D0000}"/>
    <cellStyle name="Style 393 6 3" xfId="11495" xr:uid="{00000000-0005-0000-0000-0000062D0000}"/>
    <cellStyle name="Style 393 7" xfId="11496" xr:uid="{00000000-0005-0000-0000-0000072D0000}"/>
    <cellStyle name="Style 393 7 2" xfId="11497" xr:uid="{00000000-0005-0000-0000-0000082D0000}"/>
    <cellStyle name="Style 393 7 2 2" xfId="11498" xr:uid="{00000000-0005-0000-0000-0000092D0000}"/>
    <cellStyle name="Style 393 7 3" xfId="11499" xr:uid="{00000000-0005-0000-0000-00000A2D0000}"/>
    <cellStyle name="Style 393 8" xfId="11500" xr:uid="{00000000-0005-0000-0000-00000B2D0000}"/>
    <cellStyle name="Style 393 8 2" xfId="11501" xr:uid="{00000000-0005-0000-0000-00000C2D0000}"/>
    <cellStyle name="Style 393 8 2 2" xfId="11502" xr:uid="{00000000-0005-0000-0000-00000D2D0000}"/>
    <cellStyle name="Style 393 8 3" xfId="11503" xr:uid="{00000000-0005-0000-0000-00000E2D0000}"/>
    <cellStyle name="Style 393 9" xfId="11504" xr:uid="{00000000-0005-0000-0000-00000F2D0000}"/>
    <cellStyle name="Style 393 9 2" xfId="11505" xr:uid="{00000000-0005-0000-0000-0000102D0000}"/>
    <cellStyle name="Style 393 9 2 2" xfId="11506" xr:uid="{00000000-0005-0000-0000-0000112D0000}"/>
    <cellStyle name="Style 393 9 3" xfId="11507" xr:uid="{00000000-0005-0000-0000-0000122D0000}"/>
    <cellStyle name="Style 394" xfId="11508" xr:uid="{00000000-0005-0000-0000-0000132D0000}"/>
    <cellStyle name="Style 394 10" xfId="11509" xr:uid="{00000000-0005-0000-0000-0000142D0000}"/>
    <cellStyle name="Style 394 10 2" xfId="11510" xr:uid="{00000000-0005-0000-0000-0000152D0000}"/>
    <cellStyle name="Style 394 10 2 2" xfId="11511" xr:uid="{00000000-0005-0000-0000-0000162D0000}"/>
    <cellStyle name="Style 394 10 3" xfId="11512" xr:uid="{00000000-0005-0000-0000-0000172D0000}"/>
    <cellStyle name="Style 394 11" xfId="11513" xr:uid="{00000000-0005-0000-0000-0000182D0000}"/>
    <cellStyle name="Style 394 11 2" xfId="11514" xr:uid="{00000000-0005-0000-0000-0000192D0000}"/>
    <cellStyle name="Style 394 11 2 2" xfId="11515" xr:uid="{00000000-0005-0000-0000-00001A2D0000}"/>
    <cellStyle name="Style 394 11 3" xfId="11516" xr:uid="{00000000-0005-0000-0000-00001B2D0000}"/>
    <cellStyle name="Style 394 12" xfId="11517" xr:uid="{00000000-0005-0000-0000-00001C2D0000}"/>
    <cellStyle name="Style 394 12 2" xfId="11518" xr:uid="{00000000-0005-0000-0000-00001D2D0000}"/>
    <cellStyle name="Style 394 12 2 2" xfId="11519" xr:uid="{00000000-0005-0000-0000-00001E2D0000}"/>
    <cellStyle name="Style 394 12 3" xfId="11520" xr:uid="{00000000-0005-0000-0000-00001F2D0000}"/>
    <cellStyle name="Style 394 13" xfId="11521" xr:uid="{00000000-0005-0000-0000-0000202D0000}"/>
    <cellStyle name="Style 394 13 2" xfId="11522" xr:uid="{00000000-0005-0000-0000-0000212D0000}"/>
    <cellStyle name="Style 394 2" xfId="11523" xr:uid="{00000000-0005-0000-0000-0000222D0000}"/>
    <cellStyle name="Style 394 2 2" xfId="11524" xr:uid="{00000000-0005-0000-0000-0000232D0000}"/>
    <cellStyle name="Style 394 2 2 2" xfId="11525" xr:uid="{00000000-0005-0000-0000-0000242D0000}"/>
    <cellStyle name="Style 394 2 2 2 2" xfId="11526" xr:uid="{00000000-0005-0000-0000-0000252D0000}"/>
    <cellStyle name="Style 394 2 2 3" xfId="11527" xr:uid="{00000000-0005-0000-0000-0000262D0000}"/>
    <cellStyle name="Style 394 2 3" xfId="11528" xr:uid="{00000000-0005-0000-0000-0000272D0000}"/>
    <cellStyle name="Style 394 2 3 2" xfId="11529" xr:uid="{00000000-0005-0000-0000-0000282D0000}"/>
    <cellStyle name="Style 394 2 3 2 2" xfId="11530" xr:uid="{00000000-0005-0000-0000-0000292D0000}"/>
    <cellStyle name="Style 394 2 3 3" xfId="11531" xr:uid="{00000000-0005-0000-0000-00002A2D0000}"/>
    <cellStyle name="Style 394 2 4" xfId="11532" xr:uid="{00000000-0005-0000-0000-00002B2D0000}"/>
    <cellStyle name="Style 394 2 4 2" xfId="11533" xr:uid="{00000000-0005-0000-0000-00002C2D0000}"/>
    <cellStyle name="Style 394 2 4 2 2" xfId="11534" xr:uid="{00000000-0005-0000-0000-00002D2D0000}"/>
    <cellStyle name="Style 394 2 4 3" xfId="11535" xr:uid="{00000000-0005-0000-0000-00002E2D0000}"/>
    <cellStyle name="Style 394 2 5" xfId="11536" xr:uid="{00000000-0005-0000-0000-00002F2D0000}"/>
    <cellStyle name="Style 394 2 5 2" xfId="11537" xr:uid="{00000000-0005-0000-0000-0000302D0000}"/>
    <cellStyle name="Style 394 2 5 2 2" xfId="11538" xr:uid="{00000000-0005-0000-0000-0000312D0000}"/>
    <cellStyle name="Style 394 2 5 3" xfId="11539" xr:uid="{00000000-0005-0000-0000-0000322D0000}"/>
    <cellStyle name="Style 394 2 6" xfId="11540" xr:uid="{00000000-0005-0000-0000-0000332D0000}"/>
    <cellStyle name="Style 394 2 6 2" xfId="11541" xr:uid="{00000000-0005-0000-0000-0000342D0000}"/>
    <cellStyle name="Style 394 2 6 2 2" xfId="11542" xr:uid="{00000000-0005-0000-0000-0000352D0000}"/>
    <cellStyle name="Style 394 2 6 3" xfId="11543" xr:uid="{00000000-0005-0000-0000-0000362D0000}"/>
    <cellStyle name="Style 394 2 7" xfId="11544" xr:uid="{00000000-0005-0000-0000-0000372D0000}"/>
    <cellStyle name="Style 394 2 7 2" xfId="11545" xr:uid="{00000000-0005-0000-0000-0000382D0000}"/>
    <cellStyle name="Style 394 2 7 2 2" xfId="11546" xr:uid="{00000000-0005-0000-0000-0000392D0000}"/>
    <cellStyle name="Style 394 2 7 3" xfId="11547" xr:uid="{00000000-0005-0000-0000-00003A2D0000}"/>
    <cellStyle name="Style 394 2 8" xfId="11548" xr:uid="{00000000-0005-0000-0000-00003B2D0000}"/>
    <cellStyle name="Style 394 2 8 2" xfId="11549" xr:uid="{00000000-0005-0000-0000-00003C2D0000}"/>
    <cellStyle name="Style 394 2 8 2 2" xfId="11550" xr:uid="{00000000-0005-0000-0000-00003D2D0000}"/>
    <cellStyle name="Style 394 2 8 3" xfId="11551" xr:uid="{00000000-0005-0000-0000-00003E2D0000}"/>
    <cellStyle name="Style 394 2 9" xfId="11552" xr:uid="{00000000-0005-0000-0000-00003F2D0000}"/>
    <cellStyle name="Style 394 3" xfId="11553" xr:uid="{00000000-0005-0000-0000-0000402D0000}"/>
    <cellStyle name="Style 394 3 2" xfId="11554" xr:uid="{00000000-0005-0000-0000-0000412D0000}"/>
    <cellStyle name="Style 394 3 2 2" xfId="11555" xr:uid="{00000000-0005-0000-0000-0000422D0000}"/>
    <cellStyle name="Style 394 3 2 2 2" xfId="11556" xr:uid="{00000000-0005-0000-0000-0000432D0000}"/>
    <cellStyle name="Style 394 3 2 3" xfId="11557" xr:uid="{00000000-0005-0000-0000-0000442D0000}"/>
    <cellStyle name="Style 394 3 3" xfId="11558" xr:uid="{00000000-0005-0000-0000-0000452D0000}"/>
    <cellStyle name="Style 394 3 3 2" xfId="11559" xr:uid="{00000000-0005-0000-0000-0000462D0000}"/>
    <cellStyle name="Style 394 3 3 2 2" xfId="11560" xr:uid="{00000000-0005-0000-0000-0000472D0000}"/>
    <cellStyle name="Style 394 3 3 3" xfId="11561" xr:uid="{00000000-0005-0000-0000-0000482D0000}"/>
    <cellStyle name="Style 394 3 4" xfId="11562" xr:uid="{00000000-0005-0000-0000-0000492D0000}"/>
    <cellStyle name="Style 394 3 4 2" xfId="11563" xr:uid="{00000000-0005-0000-0000-00004A2D0000}"/>
    <cellStyle name="Style 394 3 4 2 2" xfId="11564" xr:uid="{00000000-0005-0000-0000-00004B2D0000}"/>
    <cellStyle name="Style 394 3 4 3" xfId="11565" xr:uid="{00000000-0005-0000-0000-00004C2D0000}"/>
    <cellStyle name="Style 394 3 5" xfId="11566" xr:uid="{00000000-0005-0000-0000-00004D2D0000}"/>
    <cellStyle name="Style 394 3 5 2" xfId="11567" xr:uid="{00000000-0005-0000-0000-00004E2D0000}"/>
    <cellStyle name="Style 394 3 5 2 2" xfId="11568" xr:uid="{00000000-0005-0000-0000-00004F2D0000}"/>
    <cellStyle name="Style 394 3 5 3" xfId="11569" xr:uid="{00000000-0005-0000-0000-0000502D0000}"/>
    <cellStyle name="Style 394 3 6" xfId="11570" xr:uid="{00000000-0005-0000-0000-0000512D0000}"/>
    <cellStyle name="Style 394 3 6 2" xfId="11571" xr:uid="{00000000-0005-0000-0000-0000522D0000}"/>
    <cellStyle name="Style 394 3 6 2 2" xfId="11572" xr:uid="{00000000-0005-0000-0000-0000532D0000}"/>
    <cellStyle name="Style 394 3 6 3" xfId="11573" xr:uid="{00000000-0005-0000-0000-0000542D0000}"/>
    <cellStyle name="Style 394 3 7" xfId="11574" xr:uid="{00000000-0005-0000-0000-0000552D0000}"/>
    <cellStyle name="Style 394 3 7 2" xfId="11575" xr:uid="{00000000-0005-0000-0000-0000562D0000}"/>
    <cellStyle name="Style 394 3 7 2 2" xfId="11576" xr:uid="{00000000-0005-0000-0000-0000572D0000}"/>
    <cellStyle name="Style 394 3 7 3" xfId="11577" xr:uid="{00000000-0005-0000-0000-0000582D0000}"/>
    <cellStyle name="Style 394 3 8" xfId="11578" xr:uid="{00000000-0005-0000-0000-0000592D0000}"/>
    <cellStyle name="Style 394 3 8 2" xfId="11579" xr:uid="{00000000-0005-0000-0000-00005A2D0000}"/>
    <cellStyle name="Style 394 3 9" xfId="11580" xr:uid="{00000000-0005-0000-0000-00005B2D0000}"/>
    <cellStyle name="Style 394 4" xfId="11581" xr:uid="{00000000-0005-0000-0000-00005C2D0000}"/>
    <cellStyle name="Style 394 4 2" xfId="11582" xr:uid="{00000000-0005-0000-0000-00005D2D0000}"/>
    <cellStyle name="Style 394 4 2 2" xfId="11583" xr:uid="{00000000-0005-0000-0000-00005E2D0000}"/>
    <cellStyle name="Style 394 4 2 2 2" xfId="11584" xr:uid="{00000000-0005-0000-0000-00005F2D0000}"/>
    <cellStyle name="Style 394 4 2 3" xfId="11585" xr:uid="{00000000-0005-0000-0000-0000602D0000}"/>
    <cellStyle name="Style 394 4 3" xfId="11586" xr:uid="{00000000-0005-0000-0000-0000612D0000}"/>
    <cellStyle name="Style 394 4 3 2" xfId="11587" xr:uid="{00000000-0005-0000-0000-0000622D0000}"/>
    <cellStyle name="Style 394 4 3 2 2" xfId="11588" xr:uid="{00000000-0005-0000-0000-0000632D0000}"/>
    <cellStyle name="Style 394 4 3 3" xfId="11589" xr:uid="{00000000-0005-0000-0000-0000642D0000}"/>
    <cellStyle name="Style 394 4 4" xfId="11590" xr:uid="{00000000-0005-0000-0000-0000652D0000}"/>
    <cellStyle name="Style 394 4 4 2" xfId="11591" xr:uid="{00000000-0005-0000-0000-0000662D0000}"/>
    <cellStyle name="Style 394 4 4 2 2" xfId="11592" xr:uid="{00000000-0005-0000-0000-0000672D0000}"/>
    <cellStyle name="Style 394 4 4 3" xfId="11593" xr:uid="{00000000-0005-0000-0000-0000682D0000}"/>
    <cellStyle name="Style 394 4 5" xfId="11594" xr:uid="{00000000-0005-0000-0000-0000692D0000}"/>
    <cellStyle name="Style 394 4 5 2" xfId="11595" xr:uid="{00000000-0005-0000-0000-00006A2D0000}"/>
    <cellStyle name="Style 394 4 5 2 2" xfId="11596" xr:uid="{00000000-0005-0000-0000-00006B2D0000}"/>
    <cellStyle name="Style 394 4 5 3" xfId="11597" xr:uid="{00000000-0005-0000-0000-00006C2D0000}"/>
    <cellStyle name="Style 394 4 6" xfId="11598" xr:uid="{00000000-0005-0000-0000-00006D2D0000}"/>
    <cellStyle name="Style 394 4 6 2" xfId="11599" xr:uid="{00000000-0005-0000-0000-00006E2D0000}"/>
    <cellStyle name="Style 394 4 6 2 2" xfId="11600" xr:uid="{00000000-0005-0000-0000-00006F2D0000}"/>
    <cellStyle name="Style 394 4 6 3" xfId="11601" xr:uid="{00000000-0005-0000-0000-0000702D0000}"/>
    <cellStyle name="Style 394 4 7" xfId="11602" xr:uid="{00000000-0005-0000-0000-0000712D0000}"/>
    <cellStyle name="Style 394 4 7 2" xfId="11603" xr:uid="{00000000-0005-0000-0000-0000722D0000}"/>
    <cellStyle name="Style 394 4 7 2 2" xfId="11604" xr:uid="{00000000-0005-0000-0000-0000732D0000}"/>
    <cellStyle name="Style 394 4 7 3" xfId="11605" xr:uid="{00000000-0005-0000-0000-0000742D0000}"/>
    <cellStyle name="Style 394 4 8" xfId="11606" xr:uid="{00000000-0005-0000-0000-0000752D0000}"/>
    <cellStyle name="Style 394 4 8 2" xfId="11607" xr:uid="{00000000-0005-0000-0000-0000762D0000}"/>
    <cellStyle name="Style 394 4 9" xfId="11608" xr:uid="{00000000-0005-0000-0000-0000772D0000}"/>
    <cellStyle name="Style 394 5" xfId="11609" xr:uid="{00000000-0005-0000-0000-0000782D0000}"/>
    <cellStyle name="Style 394 5 2" xfId="11610" xr:uid="{00000000-0005-0000-0000-0000792D0000}"/>
    <cellStyle name="Style 394 5 2 2" xfId="11611" xr:uid="{00000000-0005-0000-0000-00007A2D0000}"/>
    <cellStyle name="Style 394 5 3" xfId="11612" xr:uid="{00000000-0005-0000-0000-00007B2D0000}"/>
    <cellStyle name="Style 394 6" xfId="11613" xr:uid="{00000000-0005-0000-0000-00007C2D0000}"/>
    <cellStyle name="Style 394 6 2" xfId="11614" xr:uid="{00000000-0005-0000-0000-00007D2D0000}"/>
    <cellStyle name="Style 394 6 2 2" xfId="11615" xr:uid="{00000000-0005-0000-0000-00007E2D0000}"/>
    <cellStyle name="Style 394 6 3" xfId="11616" xr:uid="{00000000-0005-0000-0000-00007F2D0000}"/>
    <cellStyle name="Style 394 7" xfId="11617" xr:uid="{00000000-0005-0000-0000-0000802D0000}"/>
    <cellStyle name="Style 394 7 2" xfId="11618" xr:uid="{00000000-0005-0000-0000-0000812D0000}"/>
    <cellStyle name="Style 394 7 2 2" xfId="11619" xr:uid="{00000000-0005-0000-0000-0000822D0000}"/>
    <cellStyle name="Style 394 7 3" xfId="11620" xr:uid="{00000000-0005-0000-0000-0000832D0000}"/>
    <cellStyle name="Style 394 8" xfId="11621" xr:uid="{00000000-0005-0000-0000-0000842D0000}"/>
    <cellStyle name="Style 394 8 2" xfId="11622" xr:uid="{00000000-0005-0000-0000-0000852D0000}"/>
    <cellStyle name="Style 394 8 2 2" xfId="11623" xr:uid="{00000000-0005-0000-0000-0000862D0000}"/>
    <cellStyle name="Style 394 8 3" xfId="11624" xr:uid="{00000000-0005-0000-0000-0000872D0000}"/>
    <cellStyle name="Style 394 9" xfId="11625" xr:uid="{00000000-0005-0000-0000-0000882D0000}"/>
    <cellStyle name="Style 394 9 2" xfId="11626" xr:uid="{00000000-0005-0000-0000-0000892D0000}"/>
    <cellStyle name="Style 394 9 2 2" xfId="11627" xr:uid="{00000000-0005-0000-0000-00008A2D0000}"/>
    <cellStyle name="Style 394 9 3" xfId="11628" xr:uid="{00000000-0005-0000-0000-00008B2D0000}"/>
    <cellStyle name="Style 395" xfId="11629" xr:uid="{00000000-0005-0000-0000-00008C2D0000}"/>
    <cellStyle name="Style 395 10" xfId="11630" xr:uid="{00000000-0005-0000-0000-00008D2D0000}"/>
    <cellStyle name="Style 395 10 2" xfId="11631" xr:uid="{00000000-0005-0000-0000-00008E2D0000}"/>
    <cellStyle name="Style 395 10 2 2" xfId="11632" xr:uid="{00000000-0005-0000-0000-00008F2D0000}"/>
    <cellStyle name="Style 395 10 3" xfId="11633" xr:uid="{00000000-0005-0000-0000-0000902D0000}"/>
    <cellStyle name="Style 395 11" xfId="11634" xr:uid="{00000000-0005-0000-0000-0000912D0000}"/>
    <cellStyle name="Style 395 11 2" xfId="11635" xr:uid="{00000000-0005-0000-0000-0000922D0000}"/>
    <cellStyle name="Style 395 11 2 2" xfId="11636" xr:uid="{00000000-0005-0000-0000-0000932D0000}"/>
    <cellStyle name="Style 395 11 3" xfId="11637" xr:uid="{00000000-0005-0000-0000-0000942D0000}"/>
    <cellStyle name="Style 395 12" xfId="11638" xr:uid="{00000000-0005-0000-0000-0000952D0000}"/>
    <cellStyle name="Style 395 12 2" xfId="11639" xr:uid="{00000000-0005-0000-0000-0000962D0000}"/>
    <cellStyle name="Style 395 12 2 2" xfId="11640" xr:uid="{00000000-0005-0000-0000-0000972D0000}"/>
    <cellStyle name="Style 395 12 3" xfId="11641" xr:uid="{00000000-0005-0000-0000-0000982D0000}"/>
    <cellStyle name="Style 395 13" xfId="11642" xr:uid="{00000000-0005-0000-0000-0000992D0000}"/>
    <cellStyle name="Style 395 13 2" xfId="11643" xr:uid="{00000000-0005-0000-0000-00009A2D0000}"/>
    <cellStyle name="Style 395 2" xfId="11644" xr:uid="{00000000-0005-0000-0000-00009B2D0000}"/>
    <cellStyle name="Style 395 2 2" xfId="11645" xr:uid="{00000000-0005-0000-0000-00009C2D0000}"/>
    <cellStyle name="Style 395 2 2 2" xfId="11646" xr:uid="{00000000-0005-0000-0000-00009D2D0000}"/>
    <cellStyle name="Style 395 2 2 2 2" xfId="11647" xr:uid="{00000000-0005-0000-0000-00009E2D0000}"/>
    <cellStyle name="Style 395 2 2 3" xfId="11648" xr:uid="{00000000-0005-0000-0000-00009F2D0000}"/>
    <cellStyle name="Style 395 2 3" xfId="11649" xr:uid="{00000000-0005-0000-0000-0000A02D0000}"/>
    <cellStyle name="Style 395 2 3 2" xfId="11650" xr:uid="{00000000-0005-0000-0000-0000A12D0000}"/>
    <cellStyle name="Style 395 2 3 2 2" xfId="11651" xr:uid="{00000000-0005-0000-0000-0000A22D0000}"/>
    <cellStyle name="Style 395 2 3 3" xfId="11652" xr:uid="{00000000-0005-0000-0000-0000A32D0000}"/>
    <cellStyle name="Style 395 2 4" xfId="11653" xr:uid="{00000000-0005-0000-0000-0000A42D0000}"/>
    <cellStyle name="Style 395 2 4 2" xfId="11654" xr:uid="{00000000-0005-0000-0000-0000A52D0000}"/>
    <cellStyle name="Style 395 2 4 2 2" xfId="11655" xr:uid="{00000000-0005-0000-0000-0000A62D0000}"/>
    <cellStyle name="Style 395 2 4 3" xfId="11656" xr:uid="{00000000-0005-0000-0000-0000A72D0000}"/>
    <cellStyle name="Style 395 2 5" xfId="11657" xr:uid="{00000000-0005-0000-0000-0000A82D0000}"/>
    <cellStyle name="Style 395 2 5 2" xfId="11658" xr:uid="{00000000-0005-0000-0000-0000A92D0000}"/>
    <cellStyle name="Style 395 2 5 2 2" xfId="11659" xr:uid="{00000000-0005-0000-0000-0000AA2D0000}"/>
    <cellStyle name="Style 395 2 5 3" xfId="11660" xr:uid="{00000000-0005-0000-0000-0000AB2D0000}"/>
    <cellStyle name="Style 395 2 6" xfId="11661" xr:uid="{00000000-0005-0000-0000-0000AC2D0000}"/>
    <cellStyle name="Style 395 2 6 2" xfId="11662" xr:uid="{00000000-0005-0000-0000-0000AD2D0000}"/>
    <cellStyle name="Style 395 2 6 2 2" xfId="11663" xr:uid="{00000000-0005-0000-0000-0000AE2D0000}"/>
    <cellStyle name="Style 395 2 6 3" xfId="11664" xr:uid="{00000000-0005-0000-0000-0000AF2D0000}"/>
    <cellStyle name="Style 395 2 7" xfId="11665" xr:uid="{00000000-0005-0000-0000-0000B02D0000}"/>
    <cellStyle name="Style 395 2 7 2" xfId="11666" xr:uid="{00000000-0005-0000-0000-0000B12D0000}"/>
    <cellStyle name="Style 395 2 7 2 2" xfId="11667" xr:uid="{00000000-0005-0000-0000-0000B22D0000}"/>
    <cellStyle name="Style 395 2 7 3" xfId="11668" xr:uid="{00000000-0005-0000-0000-0000B32D0000}"/>
    <cellStyle name="Style 395 2 8" xfId="11669" xr:uid="{00000000-0005-0000-0000-0000B42D0000}"/>
    <cellStyle name="Style 395 2 8 2" xfId="11670" xr:uid="{00000000-0005-0000-0000-0000B52D0000}"/>
    <cellStyle name="Style 395 2 8 2 2" xfId="11671" xr:uid="{00000000-0005-0000-0000-0000B62D0000}"/>
    <cellStyle name="Style 395 2 8 3" xfId="11672" xr:uid="{00000000-0005-0000-0000-0000B72D0000}"/>
    <cellStyle name="Style 395 2 9" xfId="11673" xr:uid="{00000000-0005-0000-0000-0000B82D0000}"/>
    <cellStyle name="Style 395 3" xfId="11674" xr:uid="{00000000-0005-0000-0000-0000B92D0000}"/>
    <cellStyle name="Style 395 3 2" xfId="11675" xr:uid="{00000000-0005-0000-0000-0000BA2D0000}"/>
    <cellStyle name="Style 395 3 2 2" xfId="11676" xr:uid="{00000000-0005-0000-0000-0000BB2D0000}"/>
    <cellStyle name="Style 395 3 2 2 2" xfId="11677" xr:uid="{00000000-0005-0000-0000-0000BC2D0000}"/>
    <cellStyle name="Style 395 3 2 3" xfId="11678" xr:uid="{00000000-0005-0000-0000-0000BD2D0000}"/>
    <cellStyle name="Style 395 3 3" xfId="11679" xr:uid="{00000000-0005-0000-0000-0000BE2D0000}"/>
    <cellStyle name="Style 395 3 3 2" xfId="11680" xr:uid="{00000000-0005-0000-0000-0000BF2D0000}"/>
    <cellStyle name="Style 395 3 3 2 2" xfId="11681" xr:uid="{00000000-0005-0000-0000-0000C02D0000}"/>
    <cellStyle name="Style 395 3 3 3" xfId="11682" xr:uid="{00000000-0005-0000-0000-0000C12D0000}"/>
    <cellStyle name="Style 395 3 4" xfId="11683" xr:uid="{00000000-0005-0000-0000-0000C22D0000}"/>
    <cellStyle name="Style 395 3 4 2" xfId="11684" xr:uid="{00000000-0005-0000-0000-0000C32D0000}"/>
    <cellStyle name="Style 395 3 4 2 2" xfId="11685" xr:uid="{00000000-0005-0000-0000-0000C42D0000}"/>
    <cellStyle name="Style 395 3 4 3" xfId="11686" xr:uid="{00000000-0005-0000-0000-0000C52D0000}"/>
    <cellStyle name="Style 395 3 5" xfId="11687" xr:uid="{00000000-0005-0000-0000-0000C62D0000}"/>
    <cellStyle name="Style 395 3 5 2" xfId="11688" xr:uid="{00000000-0005-0000-0000-0000C72D0000}"/>
    <cellStyle name="Style 395 3 5 2 2" xfId="11689" xr:uid="{00000000-0005-0000-0000-0000C82D0000}"/>
    <cellStyle name="Style 395 3 5 3" xfId="11690" xr:uid="{00000000-0005-0000-0000-0000C92D0000}"/>
    <cellStyle name="Style 395 3 6" xfId="11691" xr:uid="{00000000-0005-0000-0000-0000CA2D0000}"/>
    <cellStyle name="Style 395 3 6 2" xfId="11692" xr:uid="{00000000-0005-0000-0000-0000CB2D0000}"/>
    <cellStyle name="Style 395 3 6 2 2" xfId="11693" xr:uid="{00000000-0005-0000-0000-0000CC2D0000}"/>
    <cellStyle name="Style 395 3 6 3" xfId="11694" xr:uid="{00000000-0005-0000-0000-0000CD2D0000}"/>
    <cellStyle name="Style 395 3 7" xfId="11695" xr:uid="{00000000-0005-0000-0000-0000CE2D0000}"/>
    <cellStyle name="Style 395 3 7 2" xfId="11696" xr:uid="{00000000-0005-0000-0000-0000CF2D0000}"/>
    <cellStyle name="Style 395 3 7 2 2" xfId="11697" xr:uid="{00000000-0005-0000-0000-0000D02D0000}"/>
    <cellStyle name="Style 395 3 7 3" xfId="11698" xr:uid="{00000000-0005-0000-0000-0000D12D0000}"/>
    <cellStyle name="Style 395 3 8" xfId="11699" xr:uid="{00000000-0005-0000-0000-0000D22D0000}"/>
    <cellStyle name="Style 395 3 8 2" xfId="11700" xr:uid="{00000000-0005-0000-0000-0000D32D0000}"/>
    <cellStyle name="Style 395 3 9" xfId="11701" xr:uid="{00000000-0005-0000-0000-0000D42D0000}"/>
    <cellStyle name="Style 395 4" xfId="11702" xr:uid="{00000000-0005-0000-0000-0000D52D0000}"/>
    <cellStyle name="Style 395 4 2" xfId="11703" xr:uid="{00000000-0005-0000-0000-0000D62D0000}"/>
    <cellStyle name="Style 395 4 2 2" xfId="11704" xr:uid="{00000000-0005-0000-0000-0000D72D0000}"/>
    <cellStyle name="Style 395 4 2 2 2" xfId="11705" xr:uid="{00000000-0005-0000-0000-0000D82D0000}"/>
    <cellStyle name="Style 395 4 2 3" xfId="11706" xr:uid="{00000000-0005-0000-0000-0000D92D0000}"/>
    <cellStyle name="Style 395 4 3" xfId="11707" xr:uid="{00000000-0005-0000-0000-0000DA2D0000}"/>
    <cellStyle name="Style 395 4 3 2" xfId="11708" xr:uid="{00000000-0005-0000-0000-0000DB2D0000}"/>
    <cellStyle name="Style 395 4 3 2 2" xfId="11709" xr:uid="{00000000-0005-0000-0000-0000DC2D0000}"/>
    <cellStyle name="Style 395 4 3 3" xfId="11710" xr:uid="{00000000-0005-0000-0000-0000DD2D0000}"/>
    <cellStyle name="Style 395 4 4" xfId="11711" xr:uid="{00000000-0005-0000-0000-0000DE2D0000}"/>
    <cellStyle name="Style 395 4 4 2" xfId="11712" xr:uid="{00000000-0005-0000-0000-0000DF2D0000}"/>
    <cellStyle name="Style 395 4 4 2 2" xfId="11713" xr:uid="{00000000-0005-0000-0000-0000E02D0000}"/>
    <cellStyle name="Style 395 4 4 3" xfId="11714" xr:uid="{00000000-0005-0000-0000-0000E12D0000}"/>
    <cellStyle name="Style 395 4 5" xfId="11715" xr:uid="{00000000-0005-0000-0000-0000E22D0000}"/>
    <cellStyle name="Style 395 4 5 2" xfId="11716" xr:uid="{00000000-0005-0000-0000-0000E32D0000}"/>
    <cellStyle name="Style 395 4 5 2 2" xfId="11717" xr:uid="{00000000-0005-0000-0000-0000E42D0000}"/>
    <cellStyle name="Style 395 4 5 3" xfId="11718" xr:uid="{00000000-0005-0000-0000-0000E52D0000}"/>
    <cellStyle name="Style 395 4 6" xfId="11719" xr:uid="{00000000-0005-0000-0000-0000E62D0000}"/>
    <cellStyle name="Style 395 4 6 2" xfId="11720" xr:uid="{00000000-0005-0000-0000-0000E72D0000}"/>
    <cellStyle name="Style 395 4 6 2 2" xfId="11721" xr:uid="{00000000-0005-0000-0000-0000E82D0000}"/>
    <cellStyle name="Style 395 4 6 3" xfId="11722" xr:uid="{00000000-0005-0000-0000-0000E92D0000}"/>
    <cellStyle name="Style 395 4 7" xfId="11723" xr:uid="{00000000-0005-0000-0000-0000EA2D0000}"/>
    <cellStyle name="Style 395 4 7 2" xfId="11724" xr:uid="{00000000-0005-0000-0000-0000EB2D0000}"/>
    <cellStyle name="Style 395 4 7 2 2" xfId="11725" xr:uid="{00000000-0005-0000-0000-0000EC2D0000}"/>
    <cellStyle name="Style 395 4 7 3" xfId="11726" xr:uid="{00000000-0005-0000-0000-0000ED2D0000}"/>
    <cellStyle name="Style 395 4 8" xfId="11727" xr:uid="{00000000-0005-0000-0000-0000EE2D0000}"/>
    <cellStyle name="Style 395 4 8 2" xfId="11728" xr:uid="{00000000-0005-0000-0000-0000EF2D0000}"/>
    <cellStyle name="Style 395 4 9" xfId="11729" xr:uid="{00000000-0005-0000-0000-0000F02D0000}"/>
    <cellStyle name="Style 395 5" xfId="11730" xr:uid="{00000000-0005-0000-0000-0000F12D0000}"/>
    <cellStyle name="Style 395 5 2" xfId="11731" xr:uid="{00000000-0005-0000-0000-0000F22D0000}"/>
    <cellStyle name="Style 395 5 2 2" xfId="11732" xr:uid="{00000000-0005-0000-0000-0000F32D0000}"/>
    <cellStyle name="Style 395 5 3" xfId="11733" xr:uid="{00000000-0005-0000-0000-0000F42D0000}"/>
    <cellStyle name="Style 395 6" xfId="11734" xr:uid="{00000000-0005-0000-0000-0000F52D0000}"/>
    <cellStyle name="Style 395 6 2" xfId="11735" xr:uid="{00000000-0005-0000-0000-0000F62D0000}"/>
    <cellStyle name="Style 395 6 2 2" xfId="11736" xr:uid="{00000000-0005-0000-0000-0000F72D0000}"/>
    <cellStyle name="Style 395 6 3" xfId="11737" xr:uid="{00000000-0005-0000-0000-0000F82D0000}"/>
    <cellStyle name="Style 395 7" xfId="11738" xr:uid="{00000000-0005-0000-0000-0000F92D0000}"/>
    <cellStyle name="Style 395 7 2" xfId="11739" xr:uid="{00000000-0005-0000-0000-0000FA2D0000}"/>
    <cellStyle name="Style 395 7 2 2" xfId="11740" xr:uid="{00000000-0005-0000-0000-0000FB2D0000}"/>
    <cellStyle name="Style 395 7 3" xfId="11741" xr:uid="{00000000-0005-0000-0000-0000FC2D0000}"/>
    <cellStyle name="Style 395 8" xfId="11742" xr:uid="{00000000-0005-0000-0000-0000FD2D0000}"/>
    <cellStyle name="Style 395 8 2" xfId="11743" xr:uid="{00000000-0005-0000-0000-0000FE2D0000}"/>
    <cellStyle name="Style 395 8 2 2" xfId="11744" xr:uid="{00000000-0005-0000-0000-0000FF2D0000}"/>
    <cellStyle name="Style 395 8 3" xfId="11745" xr:uid="{00000000-0005-0000-0000-0000002E0000}"/>
    <cellStyle name="Style 395 9" xfId="11746" xr:uid="{00000000-0005-0000-0000-0000012E0000}"/>
    <cellStyle name="Style 395 9 2" xfId="11747" xr:uid="{00000000-0005-0000-0000-0000022E0000}"/>
    <cellStyle name="Style 395 9 2 2" xfId="11748" xr:uid="{00000000-0005-0000-0000-0000032E0000}"/>
    <cellStyle name="Style 395 9 3" xfId="11749" xr:uid="{00000000-0005-0000-0000-0000042E0000}"/>
    <cellStyle name="Style 396" xfId="11750" xr:uid="{00000000-0005-0000-0000-0000052E0000}"/>
    <cellStyle name="Style 396 2" xfId="11751" xr:uid="{00000000-0005-0000-0000-0000062E0000}"/>
    <cellStyle name="Style 397" xfId="11752" xr:uid="{00000000-0005-0000-0000-0000072E0000}"/>
    <cellStyle name="Style 397 10" xfId="11753" xr:uid="{00000000-0005-0000-0000-0000082E0000}"/>
    <cellStyle name="Style 397 10 2" xfId="11754" xr:uid="{00000000-0005-0000-0000-0000092E0000}"/>
    <cellStyle name="Style 397 11" xfId="11755" xr:uid="{00000000-0005-0000-0000-00000A2E0000}"/>
    <cellStyle name="Style 397 11 2" xfId="11756" xr:uid="{00000000-0005-0000-0000-00000B2E0000}"/>
    <cellStyle name="Style 397 12" xfId="11757" xr:uid="{00000000-0005-0000-0000-00000C2E0000}"/>
    <cellStyle name="Style 397 2" xfId="11758" xr:uid="{00000000-0005-0000-0000-00000D2E0000}"/>
    <cellStyle name="Style 397 2 2" xfId="11759" xr:uid="{00000000-0005-0000-0000-00000E2E0000}"/>
    <cellStyle name="Style 397 2 2 2" xfId="11760" xr:uid="{00000000-0005-0000-0000-00000F2E0000}"/>
    <cellStyle name="Style 397 2 3" xfId="11761" xr:uid="{00000000-0005-0000-0000-0000102E0000}"/>
    <cellStyle name="Style 397 2 3 2" xfId="11762" xr:uid="{00000000-0005-0000-0000-0000112E0000}"/>
    <cellStyle name="Style 397 2 4" xfId="11763" xr:uid="{00000000-0005-0000-0000-0000122E0000}"/>
    <cellStyle name="Style 397 2 4 2" xfId="11764" xr:uid="{00000000-0005-0000-0000-0000132E0000}"/>
    <cellStyle name="Style 397 2 5" xfId="11765" xr:uid="{00000000-0005-0000-0000-0000142E0000}"/>
    <cellStyle name="Style 397 2 5 2" xfId="11766" xr:uid="{00000000-0005-0000-0000-0000152E0000}"/>
    <cellStyle name="Style 397 2 6" xfId="11767" xr:uid="{00000000-0005-0000-0000-0000162E0000}"/>
    <cellStyle name="Style 397 2 6 2" xfId="11768" xr:uid="{00000000-0005-0000-0000-0000172E0000}"/>
    <cellStyle name="Style 397 2 7" xfId="11769" xr:uid="{00000000-0005-0000-0000-0000182E0000}"/>
    <cellStyle name="Style 397 2 7 2" xfId="11770" xr:uid="{00000000-0005-0000-0000-0000192E0000}"/>
    <cellStyle name="Style 397 2 8" xfId="11771" xr:uid="{00000000-0005-0000-0000-00001A2E0000}"/>
    <cellStyle name="Style 397 3" xfId="11772" xr:uid="{00000000-0005-0000-0000-00001B2E0000}"/>
    <cellStyle name="Style 397 3 2" xfId="11773" xr:uid="{00000000-0005-0000-0000-00001C2E0000}"/>
    <cellStyle name="Style 397 3 2 2" xfId="11774" xr:uid="{00000000-0005-0000-0000-00001D2E0000}"/>
    <cellStyle name="Style 397 3 3" xfId="11775" xr:uid="{00000000-0005-0000-0000-00001E2E0000}"/>
    <cellStyle name="Style 397 3 3 2" xfId="11776" xr:uid="{00000000-0005-0000-0000-00001F2E0000}"/>
    <cellStyle name="Style 397 3 4" xfId="11777" xr:uid="{00000000-0005-0000-0000-0000202E0000}"/>
    <cellStyle name="Style 397 3 4 2" xfId="11778" xr:uid="{00000000-0005-0000-0000-0000212E0000}"/>
    <cellStyle name="Style 397 3 5" xfId="11779" xr:uid="{00000000-0005-0000-0000-0000222E0000}"/>
    <cellStyle name="Style 397 3 5 2" xfId="11780" xr:uid="{00000000-0005-0000-0000-0000232E0000}"/>
    <cellStyle name="Style 397 3 6" xfId="11781" xr:uid="{00000000-0005-0000-0000-0000242E0000}"/>
    <cellStyle name="Style 397 3 6 2" xfId="11782" xr:uid="{00000000-0005-0000-0000-0000252E0000}"/>
    <cellStyle name="Style 397 3 7" xfId="11783" xr:uid="{00000000-0005-0000-0000-0000262E0000}"/>
    <cellStyle name="Style 397 3 7 2" xfId="11784" xr:uid="{00000000-0005-0000-0000-0000272E0000}"/>
    <cellStyle name="Style 397 3 8" xfId="11785" xr:uid="{00000000-0005-0000-0000-0000282E0000}"/>
    <cellStyle name="Style 397 4" xfId="11786" xr:uid="{00000000-0005-0000-0000-0000292E0000}"/>
    <cellStyle name="Style 397 4 2" xfId="11787" xr:uid="{00000000-0005-0000-0000-00002A2E0000}"/>
    <cellStyle name="Style 397 4 2 2" xfId="11788" xr:uid="{00000000-0005-0000-0000-00002B2E0000}"/>
    <cellStyle name="Style 397 4 3" xfId="11789" xr:uid="{00000000-0005-0000-0000-00002C2E0000}"/>
    <cellStyle name="Style 397 4 3 2" xfId="11790" xr:uid="{00000000-0005-0000-0000-00002D2E0000}"/>
    <cellStyle name="Style 397 4 4" xfId="11791" xr:uid="{00000000-0005-0000-0000-00002E2E0000}"/>
    <cellStyle name="Style 397 4 4 2" xfId="11792" xr:uid="{00000000-0005-0000-0000-00002F2E0000}"/>
    <cellStyle name="Style 397 4 5" xfId="11793" xr:uid="{00000000-0005-0000-0000-0000302E0000}"/>
    <cellStyle name="Style 397 4 5 2" xfId="11794" xr:uid="{00000000-0005-0000-0000-0000312E0000}"/>
    <cellStyle name="Style 397 4 6" xfId="11795" xr:uid="{00000000-0005-0000-0000-0000322E0000}"/>
    <cellStyle name="Style 397 4 6 2" xfId="11796" xr:uid="{00000000-0005-0000-0000-0000332E0000}"/>
    <cellStyle name="Style 397 4 7" xfId="11797" xr:uid="{00000000-0005-0000-0000-0000342E0000}"/>
    <cellStyle name="Style 397 4 7 2" xfId="11798" xr:uid="{00000000-0005-0000-0000-0000352E0000}"/>
    <cellStyle name="Style 397 4 8" xfId="11799" xr:uid="{00000000-0005-0000-0000-0000362E0000}"/>
    <cellStyle name="Style 397 5" xfId="11800" xr:uid="{00000000-0005-0000-0000-0000372E0000}"/>
    <cellStyle name="Style 397 5 2" xfId="11801" xr:uid="{00000000-0005-0000-0000-0000382E0000}"/>
    <cellStyle name="Style 397 5 2 2" xfId="11802" xr:uid="{00000000-0005-0000-0000-0000392E0000}"/>
    <cellStyle name="Style 397 5 3" xfId="11803" xr:uid="{00000000-0005-0000-0000-00003A2E0000}"/>
    <cellStyle name="Style 397 5 3 2" xfId="11804" xr:uid="{00000000-0005-0000-0000-00003B2E0000}"/>
    <cellStyle name="Style 397 5 4" xfId="11805" xr:uid="{00000000-0005-0000-0000-00003C2E0000}"/>
    <cellStyle name="Style 397 5 4 2" xfId="11806" xr:uid="{00000000-0005-0000-0000-00003D2E0000}"/>
    <cellStyle name="Style 397 5 5" xfId="11807" xr:uid="{00000000-0005-0000-0000-00003E2E0000}"/>
    <cellStyle name="Style 397 5 5 2" xfId="11808" xr:uid="{00000000-0005-0000-0000-00003F2E0000}"/>
    <cellStyle name="Style 397 5 6" xfId="11809" xr:uid="{00000000-0005-0000-0000-0000402E0000}"/>
    <cellStyle name="Style 397 5 6 2" xfId="11810" xr:uid="{00000000-0005-0000-0000-0000412E0000}"/>
    <cellStyle name="Style 397 5 7" xfId="11811" xr:uid="{00000000-0005-0000-0000-0000422E0000}"/>
    <cellStyle name="Style 397 5 7 2" xfId="11812" xr:uid="{00000000-0005-0000-0000-0000432E0000}"/>
    <cellStyle name="Style 397 5 8" xfId="11813" xr:uid="{00000000-0005-0000-0000-0000442E0000}"/>
    <cellStyle name="Style 397 6" xfId="11814" xr:uid="{00000000-0005-0000-0000-0000452E0000}"/>
    <cellStyle name="Style 397 6 2" xfId="11815" xr:uid="{00000000-0005-0000-0000-0000462E0000}"/>
    <cellStyle name="Style 397 7" xfId="11816" xr:uid="{00000000-0005-0000-0000-0000472E0000}"/>
    <cellStyle name="Style 397 7 2" xfId="11817" xr:uid="{00000000-0005-0000-0000-0000482E0000}"/>
    <cellStyle name="Style 397 8" xfId="11818" xr:uid="{00000000-0005-0000-0000-0000492E0000}"/>
    <cellStyle name="Style 397 8 2" xfId="11819" xr:uid="{00000000-0005-0000-0000-00004A2E0000}"/>
    <cellStyle name="Style 397 9" xfId="11820" xr:uid="{00000000-0005-0000-0000-00004B2E0000}"/>
    <cellStyle name="Style 397 9 2" xfId="11821" xr:uid="{00000000-0005-0000-0000-00004C2E0000}"/>
    <cellStyle name="Style 398" xfId="11822" xr:uid="{00000000-0005-0000-0000-00004D2E0000}"/>
    <cellStyle name="Style 398 2" xfId="11823" xr:uid="{00000000-0005-0000-0000-00004E2E0000}"/>
    <cellStyle name="Style 399" xfId="11824" xr:uid="{00000000-0005-0000-0000-00004F2E0000}"/>
    <cellStyle name="Style 399 2" xfId="11825" xr:uid="{00000000-0005-0000-0000-0000502E0000}"/>
    <cellStyle name="Style 400" xfId="11826" xr:uid="{00000000-0005-0000-0000-0000512E0000}"/>
    <cellStyle name="Style 400 10" xfId="11827" xr:uid="{00000000-0005-0000-0000-0000522E0000}"/>
    <cellStyle name="Style 400 10 2" xfId="11828" xr:uid="{00000000-0005-0000-0000-0000532E0000}"/>
    <cellStyle name="Style 400 11" xfId="11829" xr:uid="{00000000-0005-0000-0000-0000542E0000}"/>
    <cellStyle name="Style 400 11 2" xfId="11830" xr:uid="{00000000-0005-0000-0000-0000552E0000}"/>
    <cellStyle name="Style 400 12" xfId="11831" xr:uid="{00000000-0005-0000-0000-0000562E0000}"/>
    <cellStyle name="Style 400 2" xfId="11832" xr:uid="{00000000-0005-0000-0000-0000572E0000}"/>
    <cellStyle name="Style 400 2 2" xfId="11833" xr:uid="{00000000-0005-0000-0000-0000582E0000}"/>
    <cellStyle name="Style 400 2 2 2" xfId="11834" xr:uid="{00000000-0005-0000-0000-0000592E0000}"/>
    <cellStyle name="Style 400 2 3" xfId="11835" xr:uid="{00000000-0005-0000-0000-00005A2E0000}"/>
    <cellStyle name="Style 400 2 3 2" xfId="11836" xr:uid="{00000000-0005-0000-0000-00005B2E0000}"/>
    <cellStyle name="Style 400 2 4" xfId="11837" xr:uid="{00000000-0005-0000-0000-00005C2E0000}"/>
    <cellStyle name="Style 400 2 4 2" xfId="11838" xr:uid="{00000000-0005-0000-0000-00005D2E0000}"/>
    <cellStyle name="Style 400 2 5" xfId="11839" xr:uid="{00000000-0005-0000-0000-00005E2E0000}"/>
    <cellStyle name="Style 400 2 5 2" xfId="11840" xr:uid="{00000000-0005-0000-0000-00005F2E0000}"/>
    <cellStyle name="Style 400 2 6" xfId="11841" xr:uid="{00000000-0005-0000-0000-0000602E0000}"/>
    <cellStyle name="Style 400 2 6 2" xfId="11842" xr:uid="{00000000-0005-0000-0000-0000612E0000}"/>
    <cellStyle name="Style 400 2 7" xfId="11843" xr:uid="{00000000-0005-0000-0000-0000622E0000}"/>
    <cellStyle name="Style 400 2 7 2" xfId="11844" xr:uid="{00000000-0005-0000-0000-0000632E0000}"/>
    <cellStyle name="Style 400 2 8" xfId="11845" xr:uid="{00000000-0005-0000-0000-0000642E0000}"/>
    <cellStyle name="Style 400 3" xfId="11846" xr:uid="{00000000-0005-0000-0000-0000652E0000}"/>
    <cellStyle name="Style 400 3 2" xfId="11847" xr:uid="{00000000-0005-0000-0000-0000662E0000}"/>
    <cellStyle name="Style 400 3 2 2" xfId="11848" xr:uid="{00000000-0005-0000-0000-0000672E0000}"/>
    <cellStyle name="Style 400 3 3" xfId="11849" xr:uid="{00000000-0005-0000-0000-0000682E0000}"/>
    <cellStyle name="Style 400 3 3 2" xfId="11850" xr:uid="{00000000-0005-0000-0000-0000692E0000}"/>
    <cellStyle name="Style 400 3 4" xfId="11851" xr:uid="{00000000-0005-0000-0000-00006A2E0000}"/>
    <cellStyle name="Style 400 3 4 2" xfId="11852" xr:uid="{00000000-0005-0000-0000-00006B2E0000}"/>
    <cellStyle name="Style 400 3 5" xfId="11853" xr:uid="{00000000-0005-0000-0000-00006C2E0000}"/>
    <cellStyle name="Style 400 3 5 2" xfId="11854" xr:uid="{00000000-0005-0000-0000-00006D2E0000}"/>
    <cellStyle name="Style 400 3 6" xfId="11855" xr:uid="{00000000-0005-0000-0000-00006E2E0000}"/>
    <cellStyle name="Style 400 3 6 2" xfId="11856" xr:uid="{00000000-0005-0000-0000-00006F2E0000}"/>
    <cellStyle name="Style 400 3 7" xfId="11857" xr:uid="{00000000-0005-0000-0000-0000702E0000}"/>
    <cellStyle name="Style 400 3 7 2" xfId="11858" xr:uid="{00000000-0005-0000-0000-0000712E0000}"/>
    <cellStyle name="Style 400 3 8" xfId="11859" xr:uid="{00000000-0005-0000-0000-0000722E0000}"/>
    <cellStyle name="Style 400 4" xfId="11860" xr:uid="{00000000-0005-0000-0000-0000732E0000}"/>
    <cellStyle name="Style 400 4 2" xfId="11861" xr:uid="{00000000-0005-0000-0000-0000742E0000}"/>
    <cellStyle name="Style 400 4 2 2" xfId="11862" xr:uid="{00000000-0005-0000-0000-0000752E0000}"/>
    <cellStyle name="Style 400 4 3" xfId="11863" xr:uid="{00000000-0005-0000-0000-0000762E0000}"/>
    <cellStyle name="Style 400 4 3 2" xfId="11864" xr:uid="{00000000-0005-0000-0000-0000772E0000}"/>
    <cellStyle name="Style 400 4 4" xfId="11865" xr:uid="{00000000-0005-0000-0000-0000782E0000}"/>
    <cellStyle name="Style 400 4 4 2" xfId="11866" xr:uid="{00000000-0005-0000-0000-0000792E0000}"/>
    <cellStyle name="Style 400 4 5" xfId="11867" xr:uid="{00000000-0005-0000-0000-00007A2E0000}"/>
    <cellStyle name="Style 400 4 5 2" xfId="11868" xr:uid="{00000000-0005-0000-0000-00007B2E0000}"/>
    <cellStyle name="Style 400 4 6" xfId="11869" xr:uid="{00000000-0005-0000-0000-00007C2E0000}"/>
    <cellStyle name="Style 400 4 6 2" xfId="11870" xr:uid="{00000000-0005-0000-0000-00007D2E0000}"/>
    <cellStyle name="Style 400 4 7" xfId="11871" xr:uid="{00000000-0005-0000-0000-00007E2E0000}"/>
    <cellStyle name="Style 400 4 7 2" xfId="11872" xr:uid="{00000000-0005-0000-0000-00007F2E0000}"/>
    <cellStyle name="Style 400 4 8" xfId="11873" xr:uid="{00000000-0005-0000-0000-0000802E0000}"/>
    <cellStyle name="Style 400 5" xfId="11874" xr:uid="{00000000-0005-0000-0000-0000812E0000}"/>
    <cellStyle name="Style 400 5 2" xfId="11875" xr:uid="{00000000-0005-0000-0000-0000822E0000}"/>
    <cellStyle name="Style 400 5 2 2" xfId="11876" xr:uid="{00000000-0005-0000-0000-0000832E0000}"/>
    <cellStyle name="Style 400 5 3" xfId="11877" xr:uid="{00000000-0005-0000-0000-0000842E0000}"/>
    <cellStyle name="Style 400 5 3 2" xfId="11878" xr:uid="{00000000-0005-0000-0000-0000852E0000}"/>
    <cellStyle name="Style 400 5 4" xfId="11879" xr:uid="{00000000-0005-0000-0000-0000862E0000}"/>
    <cellStyle name="Style 400 5 4 2" xfId="11880" xr:uid="{00000000-0005-0000-0000-0000872E0000}"/>
    <cellStyle name="Style 400 5 5" xfId="11881" xr:uid="{00000000-0005-0000-0000-0000882E0000}"/>
    <cellStyle name="Style 400 5 5 2" xfId="11882" xr:uid="{00000000-0005-0000-0000-0000892E0000}"/>
    <cellStyle name="Style 400 5 6" xfId="11883" xr:uid="{00000000-0005-0000-0000-00008A2E0000}"/>
    <cellStyle name="Style 400 5 6 2" xfId="11884" xr:uid="{00000000-0005-0000-0000-00008B2E0000}"/>
    <cellStyle name="Style 400 5 7" xfId="11885" xr:uid="{00000000-0005-0000-0000-00008C2E0000}"/>
    <cellStyle name="Style 400 5 7 2" xfId="11886" xr:uid="{00000000-0005-0000-0000-00008D2E0000}"/>
    <cellStyle name="Style 400 5 8" xfId="11887" xr:uid="{00000000-0005-0000-0000-00008E2E0000}"/>
    <cellStyle name="Style 400 6" xfId="11888" xr:uid="{00000000-0005-0000-0000-00008F2E0000}"/>
    <cellStyle name="Style 400 6 2" xfId="11889" xr:uid="{00000000-0005-0000-0000-0000902E0000}"/>
    <cellStyle name="Style 400 7" xfId="11890" xr:uid="{00000000-0005-0000-0000-0000912E0000}"/>
    <cellStyle name="Style 400 7 2" xfId="11891" xr:uid="{00000000-0005-0000-0000-0000922E0000}"/>
    <cellStyle name="Style 400 8" xfId="11892" xr:uid="{00000000-0005-0000-0000-0000932E0000}"/>
    <cellStyle name="Style 400 8 2" xfId="11893" xr:uid="{00000000-0005-0000-0000-0000942E0000}"/>
    <cellStyle name="Style 400 9" xfId="11894" xr:uid="{00000000-0005-0000-0000-0000952E0000}"/>
    <cellStyle name="Style 400 9 2" xfId="11895" xr:uid="{00000000-0005-0000-0000-0000962E0000}"/>
    <cellStyle name="Style 401" xfId="11896" xr:uid="{00000000-0005-0000-0000-0000972E0000}"/>
    <cellStyle name="Style 401 2" xfId="11897" xr:uid="{00000000-0005-0000-0000-0000982E0000}"/>
    <cellStyle name="Style 402" xfId="11898" xr:uid="{00000000-0005-0000-0000-0000992E0000}"/>
    <cellStyle name="Style 402 2" xfId="11899" xr:uid="{00000000-0005-0000-0000-00009A2E0000}"/>
    <cellStyle name="Style 403" xfId="11900" xr:uid="{00000000-0005-0000-0000-00009B2E0000}"/>
    <cellStyle name="Style 403 10" xfId="11901" xr:uid="{00000000-0005-0000-0000-00009C2E0000}"/>
    <cellStyle name="Style 403 10 2" xfId="11902" xr:uid="{00000000-0005-0000-0000-00009D2E0000}"/>
    <cellStyle name="Style 403 11" xfId="11903" xr:uid="{00000000-0005-0000-0000-00009E2E0000}"/>
    <cellStyle name="Style 403 11 2" xfId="11904" xr:uid="{00000000-0005-0000-0000-00009F2E0000}"/>
    <cellStyle name="Style 403 12" xfId="11905" xr:uid="{00000000-0005-0000-0000-0000A02E0000}"/>
    <cellStyle name="Style 403 2" xfId="11906" xr:uid="{00000000-0005-0000-0000-0000A12E0000}"/>
    <cellStyle name="Style 403 2 2" xfId="11907" xr:uid="{00000000-0005-0000-0000-0000A22E0000}"/>
    <cellStyle name="Style 403 2 2 2" xfId="11908" xr:uid="{00000000-0005-0000-0000-0000A32E0000}"/>
    <cellStyle name="Style 403 2 3" xfId="11909" xr:uid="{00000000-0005-0000-0000-0000A42E0000}"/>
    <cellStyle name="Style 403 2 3 2" xfId="11910" xr:uid="{00000000-0005-0000-0000-0000A52E0000}"/>
    <cellStyle name="Style 403 2 4" xfId="11911" xr:uid="{00000000-0005-0000-0000-0000A62E0000}"/>
    <cellStyle name="Style 403 2 4 2" xfId="11912" xr:uid="{00000000-0005-0000-0000-0000A72E0000}"/>
    <cellStyle name="Style 403 2 5" xfId="11913" xr:uid="{00000000-0005-0000-0000-0000A82E0000}"/>
    <cellStyle name="Style 403 2 5 2" xfId="11914" xr:uid="{00000000-0005-0000-0000-0000A92E0000}"/>
    <cellStyle name="Style 403 2 6" xfId="11915" xr:uid="{00000000-0005-0000-0000-0000AA2E0000}"/>
    <cellStyle name="Style 403 2 6 2" xfId="11916" xr:uid="{00000000-0005-0000-0000-0000AB2E0000}"/>
    <cellStyle name="Style 403 2 7" xfId="11917" xr:uid="{00000000-0005-0000-0000-0000AC2E0000}"/>
    <cellStyle name="Style 403 2 7 2" xfId="11918" xr:uid="{00000000-0005-0000-0000-0000AD2E0000}"/>
    <cellStyle name="Style 403 2 8" xfId="11919" xr:uid="{00000000-0005-0000-0000-0000AE2E0000}"/>
    <cellStyle name="Style 403 3" xfId="11920" xr:uid="{00000000-0005-0000-0000-0000AF2E0000}"/>
    <cellStyle name="Style 403 3 2" xfId="11921" xr:uid="{00000000-0005-0000-0000-0000B02E0000}"/>
    <cellStyle name="Style 403 3 2 2" xfId="11922" xr:uid="{00000000-0005-0000-0000-0000B12E0000}"/>
    <cellStyle name="Style 403 3 3" xfId="11923" xr:uid="{00000000-0005-0000-0000-0000B22E0000}"/>
    <cellStyle name="Style 403 3 3 2" xfId="11924" xr:uid="{00000000-0005-0000-0000-0000B32E0000}"/>
    <cellStyle name="Style 403 3 4" xfId="11925" xr:uid="{00000000-0005-0000-0000-0000B42E0000}"/>
    <cellStyle name="Style 403 3 4 2" xfId="11926" xr:uid="{00000000-0005-0000-0000-0000B52E0000}"/>
    <cellStyle name="Style 403 3 5" xfId="11927" xr:uid="{00000000-0005-0000-0000-0000B62E0000}"/>
    <cellStyle name="Style 403 3 5 2" xfId="11928" xr:uid="{00000000-0005-0000-0000-0000B72E0000}"/>
    <cellStyle name="Style 403 3 6" xfId="11929" xr:uid="{00000000-0005-0000-0000-0000B82E0000}"/>
    <cellStyle name="Style 403 3 6 2" xfId="11930" xr:uid="{00000000-0005-0000-0000-0000B92E0000}"/>
    <cellStyle name="Style 403 3 7" xfId="11931" xr:uid="{00000000-0005-0000-0000-0000BA2E0000}"/>
    <cellStyle name="Style 403 3 7 2" xfId="11932" xr:uid="{00000000-0005-0000-0000-0000BB2E0000}"/>
    <cellStyle name="Style 403 3 8" xfId="11933" xr:uid="{00000000-0005-0000-0000-0000BC2E0000}"/>
    <cellStyle name="Style 403 4" xfId="11934" xr:uid="{00000000-0005-0000-0000-0000BD2E0000}"/>
    <cellStyle name="Style 403 4 2" xfId="11935" xr:uid="{00000000-0005-0000-0000-0000BE2E0000}"/>
    <cellStyle name="Style 403 4 2 2" xfId="11936" xr:uid="{00000000-0005-0000-0000-0000BF2E0000}"/>
    <cellStyle name="Style 403 4 3" xfId="11937" xr:uid="{00000000-0005-0000-0000-0000C02E0000}"/>
    <cellStyle name="Style 403 4 3 2" xfId="11938" xr:uid="{00000000-0005-0000-0000-0000C12E0000}"/>
    <cellStyle name="Style 403 4 4" xfId="11939" xr:uid="{00000000-0005-0000-0000-0000C22E0000}"/>
    <cellStyle name="Style 403 4 4 2" xfId="11940" xr:uid="{00000000-0005-0000-0000-0000C32E0000}"/>
    <cellStyle name="Style 403 4 5" xfId="11941" xr:uid="{00000000-0005-0000-0000-0000C42E0000}"/>
    <cellStyle name="Style 403 4 5 2" xfId="11942" xr:uid="{00000000-0005-0000-0000-0000C52E0000}"/>
    <cellStyle name="Style 403 4 6" xfId="11943" xr:uid="{00000000-0005-0000-0000-0000C62E0000}"/>
    <cellStyle name="Style 403 4 6 2" xfId="11944" xr:uid="{00000000-0005-0000-0000-0000C72E0000}"/>
    <cellStyle name="Style 403 4 7" xfId="11945" xr:uid="{00000000-0005-0000-0000-0000C82E0000}"/>
    <cellStyle name="Style 403 4 7 2" xfId="11946" xr:uid="{00000000-0005-0000-0000-0000C92E0000}"/>
    <cellStyle name="Style 403 4 8" xfId="11947" xr:uid="{00000000-0005-0000-0000-0000CA2E0000}"/>
    <cellStyle name="Style 403 5" xfId="11948" xr:uid="{00000000-0005-0000-0000-0000CB2E0000}"/>
    <cellStyle name="Style 403 5 2" xfId="11949" xr:uid="{00000000-0005-0000-0000-0000CC2E0000}"/>
    <cellStyle name="Style 403 5 2 2" xfId="11950" xr:uid="{00000000-0005-0000-0000-0000CD2E0000}"/>
    <cellStyle name="Style 403 5 3" xfId="11951" xr:uid="{00000000-0005-0000-0000-0000CE2E0000}"/>
    <cellStyle name="Style 403 5 3 2" xfId="11952" xr:uid="{00000000-0005-0000-0000-0000CF2E0000}"/>
    <cellStyle name="Style 403 5 4" xfId="11953" xr:uid="{00000000-0005-0000-0000-0000D02E0000}"/>
    <cellStyle name="Style 403 5 4 2" xfId="11954" xr:uid="{00000000-0005-0000-0000-0000D12E0000}"/>
    <cellStyle name="Style 403 5 5" xfId="11955" xr:uid="{00000000-0005-0000-0000-0000D22E0000}"/>
    <cellStyle name="Style 403 5 5 2" xfId="11956" xr:uid="{00000000-0005-0000-0000-0000D32E0000}"/>
    <cellStyle name="Style 403 5 6" xfId="11957" xr:uid="{00000000-0005-0000-0000-0000D42E0000}"/>
    <cellStyle name="Style 403 5 6 2" xfId="11958" xr:uid="{00000000-0005-0000-0000-0000D52E0000}"/>
    <cellStyle name="Style 403 5 7" xfId="11959" xr:uid="{00000000-0005-0000-0000-0000D62E0000}"/>
    <cellStyle name="Style 403 5 7 2" xfId="11960" xr:uid="{00000000-0005-0000-0000-0000D72E0000}"/>
    <cellStyle name="Style 403 5 8" xfId="11961" xr:uid="{00000000-0005-0000-0000-0000D82E0000}"/>
    <cellStyle name="Style 403 6" xfId="11962" xr:uid="{00000000-0005-0000-0000-0000D92E0000}"/>
    <cellStyle name="Style 403 6 2" xfId="11963" xr:uid="{00000000-0005-0000-0000-0000DA2E0000}"/>
    <cellStyle name="Style 403 7" xfId="11964" xr:uid="{00000000-0005-0000-0000-0000DB2E0000}"/>
    <cellStyle name="Style 403 7 2" xfId="11965" xr:uid="{00000000-0005-0000-0000-0000DC2E0000}"/>
    <cellStyle name="Style 403 8" xfId="11966" xr:uid="{00000000-0005-0000-0000-0000DD2E0000}"/>
    <cellStyle name="Style 403 8 2" xfId="11967" xr:uid="{00000000-0005-0000-0000-0000DE2E0000}"/>
    <cellStyle name="Style 403 9" xfId="11968" xr:uid="{00000000-0005-0000-0000-0000DF2E0000}"/>
    <cellStyle name="Style 403 9 2" xfId="11969" xr:uid="{00000000-0005-0000-0000-0000E02E0000}"/>
    <cellStyle name="Style 404" xfId="11970" xr:uid="{00000000-0005-0000-0000-0000E12E0000}"/>
    <cellStyle name="Style 404 10" xfId="11971" xr:uid="{00000000-0005-0000-0000-0000E22E0000}"/>
    <cellStyle name="Style 404 10 2" xfId="11972" xr:uid="{00000000-0005-0000-0000-0000E32E0000}"/>
    <cellStyle name="Style 404 11" xfId="11973" xr:uid="{00000000-0005-0000-0000-0000E42E0000}"/>
    <cellStyle name="Style 404 11 2" xfId="11974" xr:uid="{00000000-0005-0000-0000-0000E52E0000}"/>
    <cellStyle name="Style 404 12" xfId="11975" xr:uid="{00000000-0005-0000-0000-0000E62E0000}"/>
    <cellStyle name="Style 404 2" xfId="11976" xr:uid="{00000000-0005-0000-0000-0000E72E0000}"/>
    <cellStyle name="Style 404 2 2" xfId="11977" xr:uid="{00000000-0005-0000-0000-0000E82E0000}"/>
    <cellStyle name="Style 404 2 2 2" xfId="11978" xr:uid="{00000000-0005-0000-0000-0000E92E0000}"/>
    <cellStyle name="Style 404 2 3" xfId="11979" xr:uid="{00000000-0005-0000-0000-0000EA2E0000}"/>
    <cellStyle name="Style 404 2 3 2" xfId="11980" xr:uid="{00000000-0005-0000-0000-0000EB2E0000}"/>
    <cellStyle name="Style 404 2 4" xfId="11981" xr:uid="{00000000-0005-0000-0000-0000EC2E0000}"/>
    <cellStyle name="Style 404 2 4 2" xfId="11982" xr:uid="{00000000-0005-0000-0000-0000ED2E0000}"/>
    <cellStyle name="Style 404 2 5" xfId="11983" xr:uid="{00000000-0005-0000-0000-0000EE2E0000}"/>
    <cellStyle name="Style 404 2 5 2" xfId="11984" xr:uid="{00000000-0005-0000-0000-0000EF2E0000}"/>
    <cellStyle name="Style 404 2 6" xfId="11985" xr:uid="{00000000-0005-0000-0000-0000F02E0000}"/>
    <cellStyle name="Style 404 2 6 2" xfId="11986" xr:uid="{00000000-0005-0000-0000-0000F12E0000}"/>
    <cellStyle name="Style 404 2 7" xfId="11987" xr:uid="{00000000-0005-0000-0000-0000F22E0000}"/>
    <cellStyle name="Style 404 2 7 2" xfId="11988" xr:uid="{00000000-0005-0000-0000-0000F32E0000}"/>
    <cellStyle name="Style 404 2 8" xfId="11989" xr:uid="{00000000-0005-0000-0000-0000F42E0000}"/>
    <cellStyle name="Style 404 3" xfId="11990" xr:uid="{00000000-0005-0000-0000-0000F52E0000}"/>
    <cellStyle name="Style 404 3 2" xfId="11991" xr:uid="{00000000-0005-0000-0000-0000F62E0000}"/>
    <cellStyle name="Style 404 3 2 2" xfId="11992" xr:uid="{00000000-0005-0000-0000-0000F72E0000}"/>
    <cellStyle name="Style 404 3 3" xfId="11993" xr:uid="{00000000-0005-0000-0000-0000F82E0000}"/>
    <cellStyle name="Style 404 3 3 2" xfId="11994" xr:uid="{00000000-0005-0000-0000-0000F92E0000}"/>
    <cellStyle name="Style 404 3 4" xfId="11995" xr:uid="{00000000-0005-0000-0000-0000FA2E0000}"/>
    <cellStyle name="Style 404 3 4 2" xfId="11996" xr:uid="{00000000-0005-0000-0000-0000FB2E0000}"/>
    <cellStyle name="Style 404 3 5" xfId="11997" xr:uid="{00000000-0005-0000-0000-0000FC2E0000}"/>
    <cellStyle name="Style 404 3 5 2" xfId="11998" xr:uid="{00000000-0005-0000-0000-0000FD2E0000}"/>
    <cellStyle name="Style 404 3 6" xfId="11999" xr:uid="{00000000-0005-0000-0000-0000FE2E0000}"/>
    <cellStyle name="Style 404 3 6 2" xfId="12000" xr:uid="{00000000-0005-0000-0000-0000FF2E0000}"/>
    <cellStyle name="Style 404 3 7" xfId="12001" xr:uid="{00000000-0005-0000-0000-0000002F0000}"/>
    <cellStyle name="Style 404 3 7 2" xfId="12002" xr:uid="{00000000-0005-0000-0000-0000012F0000}"/>
    <cellStyle name="Style 404 3 8" xfId="12003" xr:uid="{00000000-0005-0000-0000-0000022F0000}"/>
    <cellStyle name="Style 404 4" xfId="12004" xr:uid="{00000000-0005-0000-0000-0000032F0000}"/>
    <cellStyle name="Style 404 4 2" xfId="12005" xr:uid="{00000000-0005-0000-0000-0000042F0000}"/>
    <cellStyle name="Style 404 4 2 2" xfId="12006" xr:uid="{00000000-0005-0000-0000-0000052F0000}"/>
    <cellStyle name="Style 404 4 3" xfId="12007" xr:uid="{00000000-0005-0000-0000-0000062F0000}"/>
    <cellStyle name="Style 404 4 3 2" xfId="12008" xr:uid="{00000000-0005-0000-0000-0000072F0000}"/>
    <cellStyle name="Style 404 4 4" xfId="12009" xr:uid="{00000000-0005-0000-0000-0000082F0000}"/>
    <cellStyle name="Style 404 4 4 2" xfId="12010" xr:uid="{00000000-0005-0000-0000-0000092F0000}"/>
    <cellStyle name="Style 404 4 5" xfId="12011" xr:uid="{00000000-0005-0000-0000-00000A2F0000}"/>
    <cellStyle name="Style 404 4 5 2" xfId="12012" xr:uid="{00000000-0005-0000-0000-00000B2F0000}"/>
    <cellStyle name="Style 404 4 6" xfId="12013" xr:uid="{00000000-0005-0000-0000-00000C2F0000}"/>
    <cellStyle name="Style 404 4 6 2" xfId="12014" xr:uid="{00000000-0005-0000-0000-00000D2F0000}"/>
    <cellStyle name="Style 404 4 7" xfId="12015" xr:uid="{00000000-0005-0000-0000-00000E2F0000}"/>
    <cellStyle name="Style 404 4 7 2" xfId="12016" xr:uid="{00000000-0005-0000-0000-00000F2F0000}"/>
    <cellStyle name="Style 404 4 8" xfId="12017" xr:uid="{00000000-0005-0000-0000-0000102F0000}"/>
    <cellStyle name="Style 404 5" xfId="12018" xr:uid="{00000000-0005-0000-0000-0000112F0000}"/>
    <cellStyle name="Style 404 5 2" xfId="12019" xr:uid="{00000000-0005-0000-0000-0000122F0000}"/>
    <cellStyle name="Style 404 5 2 2" xfId="12020" xr:uid="{00000000-0005-0000-0000-0000132F0000}"/>
    <cellStyle name="Style 404 5 3" xfId="12021" xr:uid="{00000000-0005-0000-0000-0000142F0000}"/>
    <cellStyle name="Style 404 5 3 2" xfId="12022" xr:uid="{00000000-0005-0000-0000-0000152F0000}"/>
    <cellStyle name="Style 404 5 4" xfId="12023" xr:uid="{00000000-0005-0000-0000-0000162F0000}"/>
    <cellStyle name="Style 404 5 4 2" xfId="12024" xr:uid="{00000000-0005-0000-0000-0000172F0000}"/>
    <cellStyle name="Style 404 5 5" xfId="12025" xr:uid="{00000000-0005-0000-0000-0000182F0000}"/>
    <cellStyle name="Style 404 5 5 2" xfId="12026" xr:uid="{00000000-0005-0000-0000-0000192F0000}"/>
    <cellStyle name="Style 404 5 6" xfId="12027" xr:uid="{00000000-0005-0000-0000-00001A2F0000}"/>
    <cellStyle name="Style 404 5 6 2" xfId="12028" xr:uid="{00000000-0005-0000-0000-00001B2F0000}"/>
    <cellStyle name="Style 404 5 7" xfId="12029" xr:uid="{00000000-0005-0000-0000-00001C2F0000}"/>
    <cellStyle name="Style 404 5 7 2" xfId="12030" xr:uid="{00000000-0005-0000-0000-00001D2F0000}"/>
    <cellStyle name="Style 404 5 8" xfId="12031" xr:uid="{00000000-0005-0000-0000-00001E2F0000}"/>
    <cellStyle name="Style 404 6" xfId="12032" xr:uid="{00000000-0005-0000-0000-00001F2F0000}"/>
    <cellStyle name="Style 404 6 2" xfId="12033" xr:uid="{00000000-0005-0000-0000-0000202F0000}"/>
    <cellStyle name="Style 404 7" xfId="12034" xr:uid="{00000000-0005-0000-0000-0000212F0000}"/>
    <cellStyle name="Style 404 7 2" xfId="12035" xr:uid="{00000000-0005-0000-0000-0000222F0000}"/>
    <cellStyle name="Style 404 8" xfId="12036" xr:uid="{00000000-0005-0000-0000-0000232F0000}"/>
    <cellStyle name="Style 404 8 2" xfId="12037" xr:uid="{00000000-0005-0000-0000-0000242F0000}"/>
    <cellStyle name="Style 404 9" xfId="12038" xr:uid="{00000000-0005-0000-0000-0000252F0000}"/>
    <cellStyle name="Style 404 9 2" xfId="12039" xr:uid="{00000000-0005-0000-0000-0000262F0000}"/>
    <cellStyle name="Style 405" xfId="12040" xr:uid="{00000000-0005-0000-0000-0000272F0000}"/>
    <cellStyle name="Style 405 2" xfId="12041" xr:uid="{00000000-0005-0000-0000-0000282F0000}"/>
    <cellStyle name="Style 406" xfId="12042" xr:uid="{00000000-0005-0000-0000-0000292F0000}"/>
    <cellStyle name="Style 406 2" xfId="12043" xr:uid="{00000000-0005-0000-0000-00002A2F0000}"/>
    <cellStyle name="Style 407" xfId="12044" xr:uid="{00000000-0005-0000-0000-00002B2F0000}"/>
    <cellStyle name="Style 407 10" xfId="12045" xr:uid="{00000000-0005-0000-0000-00002C2F0000}"/>
    <cellStyle name="Style 407 10 2" xfId="12046" xr:uid="{00000000-0005-0000-0000-00002D2F0000}"/>
    <cellStyle name="Style 407 11" xfId="12047" xr:uid="{00000000-0005-0000-0000-00002E2F0000}"/>
    <cellStyle name="Style 407 11 2" xfId="12048" xr:uid="{00000000-0005-0000-0000-00002F2F0000}"/>
    <cellStyle name="Style 407 12" xfId="12049" xr:uid="{00000000-0005-0000-0000-0000302F0000}"/>
    <cellStyle name="Style 407 2" xfId="12050" xr:uid="{00000000-0005-0000-0000-0000312F0000}"/>
    <cellStyle name="Style 407 2 2" xfId="12051" xr:uid="{00000000-0005-0000-0000-0000322F0000}"/>
    <cellStyle name="Style 407 2 2 2" xfId="12052" xr:uid="{00000000-0005-0000-0000-0000332F0000}"/>
    <cellStyle name="Style 407 2 3" xfId="12053" xr:uid="{00000000-0005-0000-0000-0000342F0000}"/>
    <cellStyle name="Style 407 2 3 2" xfId="12054" xr:uid="{00000000-0005-0000-0000-0000352F0000}"/>
    <cellStyle name="Style 407 2 4" xfId="12055" xr:uid="{00000000-0005-0000-0000-0000362F0000}"/>
    <cellStyle name="Style 407 2 4 2" xfId="12056" xr:uid="{00000000-0005-0000-0000-0000372F0000}"/>
    <cellStyle name="Style 407 2 5" xfId="12057" xr:uid="{00000000-0005-0000-0000-0000382F0000}"/>
    <cellStyle name="Style 407 2 5 2" xfId="12058" xr:uid="{00000000-0005-0000-0000-0000392F0000}"/>
    <cellStyle name="Style 407 2 6" xfId="12059" xr:uid="{00000000-0005-0000-0000-00003A2F0000}"/>
    <cellStyle name="Style 407 2 6 2" xfId="12060" xr:uid="{00000000-0005-0000-0000-00003B2F0000}"/>
    <cellStyle name="Style 407 2 7" xfId="12061" xr:uid="{00000000-0005-0000-0000-00003C2F0000}"/>
    <cellStyle name="Style 407 2 7 2" xfId="12062" xr:uid="{00000000-0005-0000-0000-00003D2F0000}"/>
    <cellStyle name="Style 407 2 8" xfId="12063" xr:uid="{00000000-0005-0000-0000-00003E2F0000}"/>
    <cellStyle name="Style 407 3" xfId="12064" xr:uid="{00000000-0005-0000-0000-00003F2F0000}"/>
    <cellStyle name="Style 407 3 2" xfId="12065" xr:uid="{00000000-0005-0000-0000-0000402F0000}"/>
    <cellStyle name="Style 407 3 2 2" xfId="12066" xr:uid="{00000000-0005-0000-0000-0000412F0000}"/>
    <cellStyle name="Style 407 3 3" xfId="12067" xr:uid="{00000000-0005-0000-0000-0000422F0000}"/>
    <cellStyle name="Style 407 3 3 2" xfId="12068" xr:uid="{00000000-0005-0000-0000-0000432F0000}"/>
    <cellStyle name="Style 407 3 4" xfId="12069" xr:uid="{00000000-0005-0000-0000-0000442F0000}"/>
    <cellStyle name="Style 407 3 4 2" xfId="12070" xr:uid="{00000000-0005-0000-0000-0000452F0000}"/>
    <cellStyle name="Style 407 3 5" xfId="12071" xr:uid="{00000000-0005-0000-0000-0000462F0000}"/>
    <cellStyle name="Style 407 3 5 2" xfId="12072" xr:uid="{00000000-0005-0000-0000-0000472F0000}"/>
    <cellStyle name="Style 407 3 6" xfId="12073" xr:uid="{00000000-0005-0000-0000-0000482F0000}"/>
    <cellStyle name="Style 407 3 6 2" xfId="12074" xr:uid="{00000000-0005-0000-0000-0000492F0000}"/>
    <cellStyle name="Style 407 3 7" xfId="12075" xr:uid="{00000000-0005-0000-0000-00004A2F0000}"/>
    <cellStyle name="Style 407 3 7 2" xfId="12076" xr:uid="{00000000-0005-0000-0000-00004B2F0000}"/>
    <cellStyle name="Style 407 3 8" xfId="12077" xr:uid="{00000000-0005-0000-0000-00004C2F0000}"/>
    <cellStyle name="Style 407 4" xfId="12078" xr:uid="{00000000-0005-0000-0000-00004D2F0000}"/>
    <cellStyle name="Style 407 4 2" xfId="12079" xr:uid="{00000000-0005-0000-0000-00004E2F0000}"/>
    <cellStyle name="Style 407 4 2 2" xfId="12080" xr:uid="{00000000-0005-0000-0000-00004F2F0000}"/>
    <cellStyle name="Style 407 4 3" xfId="12081" xr:uid="{00000000-0005-0000-0000-0000502F0000}"/>
    <cellStyle name="Style 407 4 3 2" xfId="12082" xr:uid="{00000000-0005-0000-0000-0000512F0000}"/>
    <cellStyle name="Style 407 4 4" xfId="12083" xr:uid="{00000000-0005-0000-0000-0000522F0000}"/>
    <cellStyle name="Style 407 4 4 2" xfId="12084" xr:uid="{00000000-0005-0000-0000-0000532F0000}"/>
    <cellStyle name="Style 407 4 5" xfId="12085" xr:uid="{00000000-0005-0000-0000-0000542F0000}"/>
    <cellStyle name="Style 407 4 5 2" xfId="12086" xr:uid="{00000000-0005-0000-0000-0000552F0000}"/>
    <cellStyle name="Style 407 4 6" xfId="12087" xr:uid="{00000000-0005-0000-0000-0000562F0000}"/>
    <cellStyle name="Style 407 4 6 2" xfId="12088" xr:uid="{00000000-0005-0000-0000-0000572F0000}"/>
    <cellStyle name="Style 407 4 7" xfId="12089" xr:uid="{00000000-0005-0000-0000-0000582F0000}"/>
    <cellStyle name="Style 407 4 7 2" xfId="12090" xr:uid="{00000000-0005-0000-0000-0000592F0000}"/>
    <cellStyle name="Style 407 4 8" xfId="12091" xr:uid="{00000000-0005-0000-0000-00005A2F0000}"/>
    <cellStyle name="Style 407 5" xfId="12092" xr:uid="{00000000-0005-0000-0000-00005B2F0000}"/>
    <cellStyle name="Style 407 5 2" xfId="12093" xr:uid="{00000000-0005-0000-0000-00005C2F0000}"/>
    <cellStyle name="Style 407 5 2 2" xfId="12094" xr:uid="{00000000-0005-0000-0000-00005D2F0000}"/>
    <cellStyle name="Style 407 5 3" xfId="12095" xr:uid="{00000000-0005-0000-0000-00005E2F0000}"/>
    <cellStyle name="Style 407 5 3 2" xfId="12096" xr:uid="{00000000-0005-0000-0000-00005F2F0000}"/>
    <cellStyle name="Style 407 5 4" xfId="12097" xr:uid="{00000000-0005-0000-0000-0000602F0000}"/>
    <cellStyle name="Style 407 5 4 2" xfId="12098" xr:uid="{00000000-0005-0000-0000-0000612F0000}"/>
    <cellStyle name="Style 407 5 5" xfId="12099" xr:uid="{00000000-0005-0000-0000-0000622F0000}"/>
    <cellStyle name="Style 407 5 5 2" xfId="12100" xr:uid="{00000000-0005-0000-0000-0000632F0000}"/>
    <cellStyle name="Style 407 5 6" xfId="12101" xr:uid="{00000000-0005-0000-0000-0000642F0000}"/>
    <cellStyle name="Style 407 5 6 2" xfId="12102" xr:uid="{00000000-0005-0000-0000-0000652F0000}"/>
    <cellStyle name="Style 407 5 7" xfId="12103" xr:uid="{00000000-0005-0000-0000-0000662F0000}"/>
    <cellStyle name="Style 407 5 7 2" xfId="12104" xr:uid="{00000000-0005-0000-0000-0000672F0000}"/>
    <cellStyle name="Style 407 5 8" xfId="12105" xr:uid="{00000000-0005-0000-0000-0000682F0000}"/>
    <cellStyle name="Style 407 6" xfId="12106" xr:uid="{00000000-0005-0000-0000-0000692F0000}"/>
    <cellStyle name="Style 407 6 2" xfId="12107" xr:uid="{00000000-0005-0000-0000-00006A2F0000}"/>
    <cellStyle name="Style 407 7" xfId="12108" xr:uid="{00000000-0005-0000-0000-00006B2F0000}"/>
    <cellStyle name="Style 407 7 2" xfId="12109" xr:uid="{00000000-0005-0000-0000-00006C2F0000}"/>
    <cellStyle name="Style 407 8" xfId="12110" xr:uid="{00000000-0005-0000-0000-00006D2F0000}"/>
    <cellStyle name="Style 407 8 2" xfId="12111" xr:uid="{00000000-0005-0000-0000-00006E2F0000}"/>
    <cellStyle name="Style 407 9" xfId="12112" xr:uid="{00000000-0005-0000-0000-00006F2F0000}"/>
    <cellStyle name="Style 407 9 2" xfId="12113" xr:uid="{00000000-0005-0000-0000-0000702F0000}"/>
    <cellStyle name="Style 408" xfId="12114" xr:uid="{00000000-0005-0000-0000-0000712F0000}"/>
    <cellStyle name="Style 409" xfId="12115" xr:uid="{00000000-0005-0000-0000-0000722F0000}"/>
    <cellStyle name="Style 410" xfId="12116" xr:uid="{00000000-0005-0000-0000-0000732F0000}"/>
    <cellStyle name="Style 410 10" xfId="12117" xr:uid="{00000000-0005-0000-0000-0000742F0000}"/>
    <cellStyle name="Style 410 10 2" xfId="12118" xr:uid="{00000000-0005-0000-0000-0000752F0000}"/>
    <cellStyle name="Style 410 11" xfId="12119" xr:uid="{00000000-0005-0000-0000-0000762F0000}"/>
    <cellStyle name="Style 410 11 2" xfId="12120" xr:uid="{00000000-0005-0000-0000-0000772F0000}"/>
    <cellStyle name="Style 410 12" xfId="12121" xr:uid="{00000000-0005-0000-0000-0000782F0000}"/>
    <cellStyle name="Style 410 12 2" xfId="12122" xr:uid="{00000000-0005-0000-0000-0000792F0000}"/>
    <cellStyle name="Style 410 2" xfId="12123" xr:uid="{00000000-0005-0000-0000-00007A2F0000}"/>
    <cellStyle name="Style 410 2 2" xfId="12124" xr:uid="{00000000-0005-0000-0000-00007B2F0000}"/>
    <cellStyle name="Style 410 2 2 2" xfId="12125" xr:uid="{00000000-0005-0000-0000-00007C2F0000}"/>
    <cellStyle name="Style 410 2 3" xfId="12126" xr:uid="{00000000-0005-0000-0000-00007D2F0000}"/>
    <cellStyle name="Style 410 2 3 2" xfId="12127" xr:uid="{00000000-0005-0000-0000-00007E2F0000}"/>
    <cellStyle name="Style 410 2 4" xfId="12128" xr:uid="{00000000-0005-0000-0000-00007F2F0000}"/>
    <cellStyle name="Style 410 3" xfId="12129" xr:uid="{00000000-0005-0000-0000-0000802F0000}"/>
    <cellStyle name="Style 410 3 2" xfId="12130" xr:uid="{00000000-0005-0000-0000-0000812F0000}"/>
    <cellStyle name="Style 410 3 2 2" xfId="12131" xr:uid="{00000000-0005-0000-0000-0000822F0000}"/>
    <cellStyle name="Style 410 3 2 2 2" xfId="12132" xr:uid="{00000000-0005-0000-0000-0000832F0000}"/>
    <cellStyle name="Style 410 3 2 3" xfId="12133" xr:uid="{00000000-0005-0000-0000-0000842F0000}"/>
    <cellStyle name="Style 410 3 2 3 2" xfId="12134" xr:uid="{00000000-0005-0000-0000-0000852F0000}"/>
    <cellStyle name="Style 410 3 2 4" xfId="12135" xr:uid="{00000000-0005-0000-0000-0000862F0000}"/>
    <cellStyle name="Style 410 3 3" xfId="12136" xr:uid="{00000000-0005-0000-0000-0000872F0000}"/>
    <cellStyle name="Style 410 3 3 2" xfId="12137" xr:uid="{00000000-0005-0000-0000-0000882F0000}"/>
    <cellStyle name="Style 410 3 4" xfId="12138" xr:uid="{00000000-0005-0000-0000-0000892F0000}"/>
    <cellStyle name="Style 410 3 4 2" xfId="12139" xr:uid="{00000000-0005-0000-0000-00008A2F0000}"/>
    <cellStyle name="Style 410 3 5" xfId="12140" xr:uid="{00000000-0005-0000-0000-00008B2F0000}"/>
    <cellStyle name="Style 410 3 5 2" xfId="12141" xr:uid="{00000000-0005-0000-0000-00008C2F0000}"/>
    <cellStyle name="Style 410 3 6" xfId="12142" xr:uid="{00000000-0005-0000-0000-00008D2F0000}"/>
    <cellStyle name="Style 410 3 6 2" xfId="12143" xr:uid="{00000000-0005-0000-0000-00008E2F0000}"/>
    <cellStyle name="Style 410 3 7" xfId="12144" xr:uid="{00000000-0005-0000-0000-00008F2F0000}"/>
    <cellStyle name="Style 410 3 7 2" xfId="12145" xr:uid="{00000000-0005-0000-0000-0000902F0000}"/>
    <cellStyle name="Style 410 3 8" xfId="12146" xr:uid="{00000000-0005-0000-0000-0000912F0000}"/>
    <cellStyle name="Style 410 3 8 2" xfId="12147" xr:uid="{00000000-0005-0000-0000-0000922F0000}"/>
    <cellStyle name="Style 410 3 9" xfId="12148" xr:uid="{00000000-0005-0000-0000-0000932F0000}"/>
    <cellStyle name="Style 410 4" xfId="12149" xr:uid="{00000000-0005-0000-0000-0000942F0000}"/>
    <cellStyle name="Style 410 4 2" xfId="12150" xr:uid="{00000000-0005-0000-0000-0000952F0000}"/>
    <cellStyle name="Style 410 4 2 2" xfId="12151" xr:uid="{00000000-0005-0000-0000-0000962F0000}"/>
    <cellStyle name="Style 410 4 2 2 2" xfId="12152" xr:uid="{00000000-0005-0000-0000-0000972F0000}"/>
    <cellStyle name="Style 410 4 2 3" xfId="12153" xr:uid="{00000000-0005-0000-0000-0000982F0000}"/>
    <cellStyle name="Style 410 4 2 3 2" xfId="12154" xr:uid="{00000000-0005-0000-0000-0000992F0000}"/>
    <cellStyle name="Style 410 4 2 4" xfId="12155" xr:uid="{00000000-0005-0000-0000-00009A2F0000}"/>
    <cellStyle name="Style 410 4 3" xfId="12156" xr:uid="{00000000-0005-0000-0000-00009B2F0000}"/>
    <cellStyle name="Style 410 4 3 2" xfId="12157" xr:uid="{00000000-0005-0000-0000-00009C2F0000}"/>
    <cellStyle name="Style 410 4 4" xfId="12158" xr:uid="{00000000-0005-0000-0000-00009D2F0000}"/>
    <cellStyle name="Style 410 4 4 2" xfId="12159" xr:uid="{00000000-0005-0000-0000-00009E2F0000}"/>
    <cellStyle name="Style 410 4 5" xfId="12160" xr:uid="{00000000-0005-0000-0000-00009F2F0000}"/>
    <cellStyle name="Style 410 4 5 2" xfId="12161" xr:uid="{00000000-0005-0000-0000-0000A02F0000}"/>
    <cellStyle name="Style 410 4 6" xfId="12162" xr:uid="{00000000-0005-0000-0000-0000A12F0000}"/>
    <cellStyle name="Style 410 4 6 2" xfId="12163" xr:uid="{00000000-0005-0000-0000-0000A22F0000}"/>
    <cellStyle name="Style 410 4 7" xfId="12164" xr:uid="{00000000-0005-0000-0000-0000A32F0000}"/>
    <cellStyle name="Style 410 4 7 2" xfId="12165" xr:uid="{00000000-0005-0000-0000-0000A42F0000}"/>
    <cellStyle name="Style 410 4 8" xfId="12166" xr:uid="{00000000-0005-0000-0000-0000A52F0000}"/>
    <cellStyle name="Style 410 4 8 2" xfId="12167" xr:uid="{00000000-0005-0000-0000-0000A62F0000}"/>
    <cellStyle name="Style 410 4 9" xfId="12168" xr:uid="{00000000-0005-0000-0000-0000A72F0000}"/>
    <cellStyle name="Style 410 5" xfId="12169" xr:uid="{00000000-0005-0000-0000-0000A82F0000}"/>
    <cellStyle name="Style 410 5 2" xfId="12170" xr:uid="{00000000-0005-0000-0000-0000A92F0000}"/>
    <cellStyle name="Style 410 5 2 2" xfId="12171" xr:uid="{00000000-0005-0000-0000-0000AA2F0000}"/>
    <cellStyle name="Style 410 5 2 2 2" xfId="12172" xr:uid="{00000000-0005-0000-0000-0000AB2F0000}"/>
    <cellStyle name="Style 410 5 2 3" xfId="12173" xr:uid="{00000000-0005-0000-0000-0000AC2F0000}"/>
    <cellStyle name="Style 410 5 2 3 2" xfId="12174" xr:uid="{00000000-0005-0000-0000-0000AD2F0000}"/>
    <cellStyle name="Style 410 5 2 4" xfId="12175" xr:uid="{00000000-0005-0000-0000-0000AE2F0000}"/>
    <cellStyle name="Style 410 5 3" xfId="12176" xr:uid="{00000000-0005-0000-0000-0000AF2F0000}"/>
    <cellStyle name="Style 410 5 3 2" xfId="12177" xr:uid="{00000000-0005-0000-0000-0000B02F0000}"/>
    <cellStyle name="Style 410 5 4" xfId="12178" xr:uid="{00000000-0005-0000-0000-0000B12F0000}"/>
    <cellStyle name="Style 410 5 4 2" xfId="12179" xr:uid="{00000000-0005-0000-0000-0000B22F0000}"/>
    <cellStyle name="Style 410 5 5" xfId="12180" xr:uid="{00000000-0005-0000-0000-0000B32F0000}"/>
    <cellStyle name="Style 410 5 5 2" xfId="12181" xr:uid="{00000000-0005-0000-0000-0000B42F0000}"/>
    <cellStyle name="Style 410 5 6" xfId="12182" xr:uid="{00000000-0005-0000-0000-0000B52F0000}"/>
    <cellStyle name="Style 410 5 6 2" xfId="12183" xr:uid="{00000000-0005-0000-0000-0000B62F0000}"/>
    <cellStyle name="Style 410 5 7" xfId="12184" xr:uid="{00000000-0005-0000-0000-0000B72F0000}"/>
    <cellStyle name="Style 410 5 7 2" xfId="12185" xr:uid="{00000000-0005-0000-0000-0000B82F0000}"/>
    <cellStyle name="Style 410 5 8" xfId="12186" xr:uid="{00000000-0005-0000-0000-0000B92F0000}"/>
    <cellStyle name="Style 410 5 8 2" xfId="12187" xr:uid="{00000000-0005-0000-0000-0000BA2F0000}"/>
    <cellStyle name="Style 410 5 9" xfId="12188" xr:uid="{00000000-0005-0000-0000-0000BB2F0000}"/>
    <cellStyle name="Style 410 6" xfId="12189" xr:uid="{00000000-0005-0000-0000-0000BC2F0000}"/>
    <cellStyle name="Style 410 6 2" xfId="12190" xr:uid="{00000000-0005-0000-0000-0000BD2F0000}"/>
    <cellStyle name="Style 410 7" xfId="12191" xr:uid="{00000000-0005-0000-0000-0000BE2F0000}"/>
    <cellStyle name="Style 410 7 2" xfId="12192" xr:uid="{00000000-0005-0000-0000-0000BF2F0000}"/>
    <cellStyle name="Style 410 8" xfId="12193" xr:uid="{00000000-0005-0000-0000-0000C02F0000}"/>
    <cellStyle name="Style 410 8 2" xfId="12194" xr:uid="{00000000-0005-0000-0000-0000C12F0000}"/>
    <cellStyle name="Style 410 9" xfId="12195" xr:uid="{00000000-0005-0000-0000-0000C22F0000}"/>
    <cellStyle name="Style 410 9 2" xfId="12196" xr:uid="{00000000-0005-0000-0000-0000C32F0000}"/>
    <cellStyle name="Style 411" xfId="12197" xr:uid="{00000000-0005-0000-0000-0000C42F0000}"/>
    <cellStyle name="Style 411 2" xfId="12198" xr:uid="{00000000-0005-0000-0000-0000C52F0000}"/>
    <cellStyle name="Style 438" xfId="12199" xr:uid="{00000000-0005-0000-0000-0000C62F0000}"/>
    <cellStyle name="Style 438 2" xfId="12200" xr:uid="{00000000-0005-0000-0000-0000C72F0000}"/>
    <cellStyle name="Style 439" xfId="12201" xr:uid="{00000000-0005-0000-0000-0000C82F0000}"/>
    <cellStyle name="Style 439 10" xfId="12202" xr:uid="{00000000-0005-0000-0000-0000C92F0000}"/>
    <cellStyle name="Style 439 10 2" xfId="12203" xr:uid="{00000000-0005-0000-0000-0000CA2F0000}"/>
    <cellStyle name="Style 439 10 2 2" xfId="12204" xr:uid="{00000000-0005-0000-0000-0000CB2F0000}"/>
    <cellStyle name="Style 439 10 3" xfId="12205" xr:uid="{00000000-0005-0000-0000-0000CC2F0000}"/>
    <cellStyle name="Style 439 11" xfId="12206" xr:uid="{00000000-0005-0000-0000-0000CD2F0000}"/>
    <cellStyle name="Style 439 11 2" xfId="12207" xr:uid="{00000000-0005-0000-0000-0000CE2F0000}"/>
    <cellStyle name="Style 439 11 2 2" xfId="12208" xr:uid="{00000000-0005-0000-0000-0000CF2F0000}"/>
    <cellStyle name="Style 439 11 3" xfId="12209" xr:uid="{00000000-0005-0000-0000-0000D02F0000}"/>
    <cellStyle name="Style 439 12" xfId="12210" xr:uid="{00000000-0005-0000-0000-0000D12F0000}"/>
    <cellStyle name="Style 439 12 2" xfId="12211" xr:uid="{00000000-0005-0000-0000-0000D22F0000}"/>
    <cellStyle name="Style 439 12 2 2" xfId="12212" xr:uid="{00000000-0005-0000-0000-0000D32F0000}"/>
    <cellStyle name="Style 439 12 3" xfId="12213" xr:uid="{00000000-0005-0000-0000-0000D42F0000}"/>
    <cellStyle name="Style 439 13" xfId="12214" xr:uid="{00000000-0005-0000-0000-0000D52F0000}"/>
    <cellStyle name="Style 439 13 2" xfId="12215" xr:uid="{00000000-0005-0000-0000-0000D62F0000}"/>
    <cellStyle name="Style 439 2" xfId="12216" xr:uid="{00000000-0005-0000-0000-0000D72F0000}"/>
    <cellStyle name="Style 439 2 2" xfId="12217" xr:uid="{00000000-0005-0000-0000-0000D82F0000}"/>
    <cellStyle name="Style 439 2 2 2" xfId="12218" xr:uid="{00000000-0005-0000-0000-0000D92F0000}"/>
    <cellStyle name="Style 439 2 2 2 2" xfId="12219" xr:uid="{00000000-0005-0000-0000-0000DA2F0000}"/>
    <cellStyle name="Style 439 2 2 3" xfId="12220" xr:uid="{00000000-0005-0000-0000-0000DB2F0000}"/>
    <cellStyle name="Style 439 2 3" xfId="12221" xr:uid="{00000000-0005-0000-0000-0000DC2F0000}"/>
    <cellStyle name="Style 439 2 3 2" xfId="12222" xr:uid="{00000000-0005-0000-0000-0000DD2F0000}"/>
    <cellStyle name="Style 439 2 3 2 2" xfId="12223" xr:uid="{00000000-0005-0000-0000-0000DE2F0000}"/>
    <cellStyle name="Style 439 2 3 3" xfId="12224" xr:uid="{00000000-0005-0000-0000-0000DF2F0000}"/>
    <cellStyle name="Style 439 2 4" xfId="12225" xr:uid="{00000000-0005-0000-0000-0000E02F0000}"/>
    <cellStyle name="Style 439 2 4 2" xfId="12226" xr:uid="{00000000-0005-0000-0000-0000E12F0000}"/>
    <cellStyle name="Style 439 2 4 2 2" xfId="12227" xr:uid="{00000000-0005-0000-0000-0000E22F0000}"/>
    <cellStyle name="Style 439 2 4 3" xfId="12228" xr:uid="{00000000-0005-0000-0000-0000E32F0000}"/>
    <cellStyle name="Style 439 2 5" xfId="12229" xr:uid="{00000000-0005-0000-0000-0000E42F0000}"/>
    <cellStyle name="Style 439 2 5 2" xfId="12230" xr:uid="{00000000-0005-0000-0000-0000E52F0000}"/>
    <cellStyle name="Style 439 2 5 2 2" xfId="12231" xr:uid="{00000000-0005-0000-0000-0000E62F0000}"/>
    <cellStyle name="Style 439 2 5 3" xfId="12232" xr:uid="{00000000-0005-0000-0000-0000E72F0000}"/>
    <cellStyle name="Style 439 2 6" xfId="12233" xr:uid="{00000000-0005-0000-0000-0000E82F0000}"/>
    <cellStyle name="Style 439 2 6 2" xfId="12234" xr:uid="{00000000-0005-0000-0000-0000E92F0000}"/>
    <cellStyle name="Style 439 2 6 2 2" xfId="12235" xr:uid="{00000000-0005-0000-0000-0000EA2F0000}"/>
    <cellStyle name="Style 439 2 6 3" xfId="12236" xr:uid="{00000000-0005-0000-0000-0000EB2F0000}"/>
    <cellStyle name="Style 439 2 7" xfId="12237" xr:uid="{00000000-0005-0000-0000-0000EC2F0000}"/>
    <cellStyle name="Style 439 2 7 2" xfId="12238" xr:uid="{00000000-0005-0000-0000-0000ED2F0000}"/>
    <cellStyle name="Style 439 2 7 2 2" xfId="12239" xr:uid="{00000000-0005-0000-0000-0000EE2F0000}"/>
    <cellStyle name="Style 439 2 7 3" xfId="12240" xr:uid="{00000000-0005-0000-0000-0000EF2F0000}"/>
    <cellStyle name="Style 439 2 8" xfId="12241" xr:uid="{00000000-0005-0000-0000-0000F02F0000}"/>
    <cellStyle name="Style 439 2 8 2" xfId="12242" xr:uid="{00000000-0005-0000-0000-0000F12F0000}"/>
    <cellStyle name="Style 439 2 8 2 2" xfId="12243" xr:uid="{00000000-0005-0000-0000-0000F22F0000}"/>
    <cellStyle name="Style 439 2 8 3" xfId="12244" xr:uid="{00000000-0005-0000-0000-0000F32F0000}"/>
    <cellStyle name="Style 439 2 9" xfId="12245" xr:uid="{00000000-0005-0000-0000-0000F42F0000}"/>
    <cellStyle name="Style 439 3" xfId="12246" xr:uid="{00000000-0005-0000-0000-0000F52F0000}"/>
    <cellStyle name="Style 439 3 2" xfId="12247" xr:uid="{00000000-0005-0000-0000-0000F62F0000}"/>
    <cellStyle name="Style 439 3 2 2" xfId="12248" xr:uid="{00000000-0005-0000-0000-0000F72F0000}"/>
    <cellStyle name="Style 439 3 2 2 2" xfId="12249" xr:uid="{00000000-0005-0000-0000-0000F82F0000}"/>
    <cellStyle name="Style 439 3 2 3" xfId="12250" xr:uid="{00000000-0005-0000-0000-0000F92F0000}"/>
    <cellStyle name="Style 439 3 3" xfId="12251" xr:uid="{00000000-0005-0000-0000-0000FA2F0000}"/>
    <cellStyle name="Style 439 3 3 2" xfId="12252" xr:uid="{00000000-0005-0000-0000-0000FB2F0000}"/>
    <cellStyle name="Style 439 3 3 2 2" xfId="12253" xr:uid="{00000000-0005-0000-0000-0000FC2F0000}"/>
    <cellStyle name="Style 439 3 3 3" xfId="12254" xr:uid="{00000000-0005-0000-0000-0000FD2F0000}"/>
    <cellStyle name="Style 439 3 4" xfId="12255" xr:uid="{00000000-0005-0000-0000-0000FE2F0000}"/>
    <cellStyle name="Style 439 3 4 2" xfId="12256" xr:uid="{00000000-0005-0000-0000-0000FF2F0000}"/>
    <cellStyle name="Style 439 3 4 2 2" xfId="12257" xr:uid="{00000000-0005-0000-0000-000000300000}"/>
    <cellStyle name="Style 439 3 4 3" xfId="12258" xr:uid="{00000000-0005-0000-0000-000001300000}"/>
    <cellStyle name="Style 439 3 5" xfId="12259" xr:uid="{00000000-0005-0000-0000-000002300000}"/>
    <cellStyle name="Style 439 3 5 2" xfId="12260" xr:uid="{00000000-0005-0000-0000-000003300000}"/>
    <cellStyle name="Style 439 3 5 2 2" xfId="12261" xr:uid="{00000000-0005-0000-0000-000004300000}"/>
    <cellStyle name="Style 439 3 5 3" xfId="12262" xr:uid="{00000000-0005-0000-0000-000005300000}"/>
    <cellStyle name="Style 439 3 6" xfId="12263" xr:uid="{00000000-0005-0000-0000-000006300000}"/>
    <cellStyle name="Style 439 3 6 2" xfId="12264" xr:uid="{00000000-0005-0000-0000-000007300000}"/>
    <cellStyle name="Style 439 3 6 2 2" xfId="12265" xr:uid="{00000000-0005-0000-0000-000008300000}"/>
    <cellStyle name="Style 439 3 6 3" xfId="12266" xr:uid="{00000000-0005-0000-0000-000009300000}"/>
    <cellStyle name="Style 439 3 7" xfId="12267" xr:uid="{00000000-0005-0000-0000-00000A300000}"/>
    <cellStyle name="Style 439 3 7 2" xfId="12268" xr:uid="{00000000-0005-0000-0000-00000B300000}"/>
    <cellStyle name="Style 439 3 7 2 2" xfId="12269" xr:uid="{00000000-0005-0000-0000-00000C300000}"/>
    <cellStyle name="Style 439 3 7 3" xfId="12270" xr:uid="{00000000-0005-0000-0000-00000D300000}"/>
    <cellStyle name="Style 439 3 8" xfId="12271" xr:uid="{00000000-0005-0000-0000-00000E300000}"/>
    <cellStyle name="Style 439 3 8 2" xfId="12272" xr:uid="{00000000-0005-0000-0000-00000F300000}"/>
    <cellStyle name="Style 439 3 9" xfId="12273" xr:uid="{00000000-0005-0000-0000-000010300000}"/>
    <cellStyle name="Style 439 4" xfId="12274" xr:uid="{00000000-0005-0000-0000-000011300000}"/>
    <cellStyle name="Style 439 4 2" xfId="12275" xr:uid="{00000000-0005-0000-0000-000012300000}"/>
    <cellStyle name="Style 439 4 2 2" xfId="12276" xr:uid="{00000000-0005-0000-0000-000013300000}"/>
    <cellStyle name="Style 439 4 2 2 2" xfId="12277" xr:uid="{00000000-0005-0000-0000-000014300000}"/>
    <cellStyle name="Style 439 4 2 3" xfId="12278" xr:uid="{00000000-0005-0000-0000-000015300000}"/>
    <cellStyle name="Style 439 4 3" xfId="12279" xr:uid="{00000000-0005-0000-0000-000016300000}"/>
    <cellStyle name="Style 439 4 3 2" xfId="12280" xr:uid="{00000000-0005-0000-0000-000017300000}"/>
    <cellStyle name="Style 439 4 3 2 2" xfId="12281" xr:uid="{00000000-0005-0000-0000-000018300000}"/>
    <cellStyle name="Style 439 4 3 3" xfId="12282" xr:uid="{00000000-0005-0000-0000-000019300000}"/>
    <cellStyle name="Style 439 4 4" xfId="12283" xr:uid="{00000000-0005-0000-0000-00001A300000}"/>
    <cellStyle name="Style 439 4 4 2" xfId="12284" xr:uid="{00000000-0005-0000-0000-00001B300000}"/>
    <cellStyle name="Style 439 4 4 2 2" xfId="12285" xr:uid="{00000000-0005-0000-0000-00001C300000}"/>
    <cellStyle name="Style 439 4 4 3" xfId="12286" xr:uid="{00000000-0005-0000-0000-00001D300000}"/>
    <cellStyle name="Style 439 4 5" xfId="12287" xr:uid="{00000000-0005-0000-0000-00001E300000}"/>
    <cellStyle name="Style 439 4 5 2" xfId="12288" xr:uid="{00000000-0005-0000-0000-00001F300000}"/>
    <cellStyle name="Style 439 4 5 2 2" xfId="12289" xr:uid="{00000000-0005-0000-0000-000020300000}"/>
    <cellStyle name="Style 439 4 5 3" xfId="12290" xr:uid="{00000000-0005-0000-0000-000021300000}"/>
    <cellStyle name="Style 439 4 6" xfId="12291" xr:uid="{00000000-0005-0000-0000-000022300000}"/>
    <cellStyle name="Style 439 4 6 2" xfId="12292" xr:uid="{00000000-0005-0000-0000-000023300000}"/>
    <cellStyle name="Style 439 4 6 2 2" xfId="12293" xr:uid="{00000000-0005-0000-0000-000024300000}"/>
    <cellStyle name="Style 439 4 6 3" xfId="12294" xr:uid="{00000000-0005-0000-0000-000025300000}"/>
    <cellStyle name="Style 439 4 7" xfId="12295" xr:uid="{00000000-0005-0000-0000-000026300000}"/>
    <cellStyle name="Style 439 4 7 2" xfId="12296" xr:uid="{00000000-0005-0000-0000-000027300000}"/>
    <cellStyle name="Style 439 4 7 2 2" xfId="12297" xr:uid="{00000000-0005-0000-0000-000028300000}"/>
    <cellStyle name="Style 439 4 7 3" xfId="12298" xr:uid="{00000000-0005-0000-0000-000029300000}"/>
    <cellStyle name="Style 439 4 8" xfId="12299" xr:uid="{00000000-0005-0000-0000-00002A300000}"/>
    <cellStyle name="Style 439 4 8 2" xfId="12300" xr:uid="{00000000-0005-0000-0000-00002B300000}"/>
    <cellStyle name="Style 439 4 9" xfId="12301" xr:uid="{00000000-0005-0000-0000-00002C300000}"/>
    <cellStyle name="Style 439 5" xfId="12302" xr:uid="{00000000-0005-0000-0000-00002D300000}"/>
    <cellStyle name="Style 439 5 2" xfId="12303" xr:uid="{00000000-0005-0000-0000-00002E300000}"/>
    <cellStyle name="Style 439 5 2 2" xfId="12304" xr:uid="{00000000-0005-0000-0000-00002F300000}"/>
    <cellStyle name="Style 439 5 3" xfId="12305" xr:uid="{00000000-0005-0000-0000-000030300000}"/>
    <cellStyle name="Style 439 6" xfId="12306" xr:uid="{00000000-0005-0000-0000-000031300000}"/>
    <cellStyle name="Style 439 6 2" xfId="12307" xr:uid="{00000000-0005-0000-0000-000032300000}"/>
    <cellStyle name="Style 439 6 2 2" xfId="12308" xr:uid="{00000000-0005-0000-0000-000033300000}"/>
    <cellStyle name="Style 439 6 3" xfId="12309" xr:uid="{00000000-0005-0000-0000-000034300000}"/>
    <cellStyle name="Style 439 7" xfId="12310" xr:uid="{00000000-0005-0000-0000-000035300000}"/>
    <cellStyle name="Style 439 7 2" xfId="12311" xr:uid="{00000000-0005-0000-0000-000036300000}"/>
    <cellStyle name="Style 439 7 2 2" xfId="12312" xr:uid="{00000000-0005-0000-0000-000037300000}"/>
    <cellStyle name="Style 439 7 3" xfId="12313" xr:uid="{00000000-0005-0000-0000-000038300000}"/>
    <cellStyle name="Style 439 8" xfId="12314" xr:uid="{00000000-0005-0000-0000-000039300000}"/>
    <cellStyle name="Style 439 8 2" xfId="12315" xr:uid="{00000000-0005-0000-0000-00003A300000}"/>
    <cellStyle name="Style 439 8 2 2" xfId="12316" xr:uid="{00000000-0005-0000-0000-00003B300000}"/>
    <cellStyle name="Style 439 8 3" xfId="12317" xr:uid="{00000000-0005-0000-0000-00003C300000}"/>
    <cellStyle name="Style 439 9" xfId="12318" xr:uid="{00000000-0005-0000-0000-00003D300000}"/>
    <cellStyle name="Style 439 9 2" xfId="12319" xr:uid="{00000000-0005-0000-0000-00003E300000}"/>
    <cellStyle name="Style 439 9 2 2" xfId="12320" xr:uid="{00000000-0005-0000-0000-00003F300000}"/>
    <cellStyle name="Style 439 9 3" xfId="12321" xr:uid="{00000000-0005-0000-0000-000040300000}"/>
    <cellStyle name="Style 440" xfId="12322" xr:uid="{00000000-0005-0000-0000-000041300000}"/>
    <cellStyle name="Style 440 10" xfId="12323" xr:uid="{00000000-0005-0000-0000-000042300000}"/>
    <cellStyle name="Style 440 10 2" xfId="12324" xr:uid="{00000000-0005-0000-0000-000043300000}"/>
    <cellStyle name="Style 440 10 2 2" xfId="12325" xr:uid="{00000000-0005-0000-0000-000044300000}"/>
    <cellStyle name="Style 440 10 3" xfId="12326" xr:uid="{00000000-0005-0000-0000-000045300000}"/>
    <cellStyle name="Style 440 11" xfId="12327" xr:uid="{00000000-0005-0000-0000-000046300000}"/>
    <cellStyle name="Style 440 11 2" xfId="12328" xr:uid="{00000000-0005-0000-0000-000047300000}"/>
    <cellStyle name="Style 440 11 2 2" xfId="12329" xr:uid="{00000000-0005-0000-0000-000048300000}"/>
    <cellStyle name="Style 440 11 3" xfId="12330" xr:uid="{00000000-0005-0000-0000-000049300000}"/>
    <cellStyle name="Style 440 12" xfId="12331" xr:uid="{00000000-0005-0000-0000-00004A300000}"/>
    <cellStyle name="Style 440 12 2" xfId="12332" xr:uid="{00000000-0005-0000-0000-00004B300000}"/>
    <cellStyle name="Style 440 12 2 2" xfId="12333" xr:uid="{00000000-0005-0000-0000-00004C300000}"/>
    <cellStyle name="Style 440 12 3" xfId="12334" xr:uid="{00000000-0005-0000-0000-00004D300000}"/>
    <cellStyle name="Style 440 13" xfId="12335" xr:uid="{00000000-0005-0000-0000-00004E300000}"/>
    <cellStyle name="Style 440 13 2" xfId="12336" xr:uid="{00000000-0005-0000-0000-00004F300000}"/>
    <cellStyle name="Style 440 2" xfId="12337" xr:uid="{00000000-0005-0000-0000-000050300000}"/>
    <cellStyle name="Style 440 2 2" xfId="12338" xr:uid="{00000000-0005-0000-0000-000051300000}"/>
    <cellStyle name="Style 440 2 2 2" xfId="12339" xr:uid="{00000000-0005-0000-0000-000052300000}"/>
    <cellStyle name="Style 440 2 2 2 2" xfId="12340" xr:uid="{00000000-0005-0000-0000-000053300000}"/>
    <cellStyle name="Style 440 2 2 3" xfId="12341" xr:uid="{00000000-0005-0000-0000-000054300000}"/>
    <cellStyle name="Style 440 2 3" xfId="12342" xr:uid="{00000000-0005-0000-0000-000055300000}"/>
    <cellStyle name="Style 440 2 3 2" xfId="12343" xr:uid="{00000000-0005-0000-0000-000056300000}"/>
    <cellStyle name="Style 440 2 3 2 2" xfId="12344" xr:uid="{00000000-0005-0000-0000-000057300000}"/>
    <cellStyle name="Style 440 2 3 3" xfId="12345" xr:uid="{00000000-0005-0000-0000-000058300000}"/>
    <cellStyle name="Style 440 2 4" xfId="12346" xr:uid="{00000000-0005-0000-0000-000059300000}"/>
    <cellStyle name="Style 440 2 4 2" xfId="12347" xr:uid="{00000000-0005-0000-0000-00005A300000}"/>
    <cellStyle name="Style 440 2 4 2 2" xfId="12348" xr:uid="{00000000-0005-0000-0000-00005B300000}"/>
    <cellStyle name="Style 440 2 4 3" xfId="12349" xr:uid="{00000000-0005-0000-0000-00005C300000}"/>
    <cellStyle name="Style 440 2 5" xfId="12350" xr:uid="{00000000-0005-0000-0000-00005D300000}"/>
    <cellStyle name="Style 440 2 5 2" xfId="12351" xr:uid="{00000000-0005-0000-0000-00005E300000}"/>
    <cellStyle name="Style 440 2 5 2 2" xfId="12352" xr:uid="{00000000-0005-0000-0000-00005F300000}"/>
    <cellStyle name="Style 440 2 5 3" xfId="12353" xr:uid="{00000000-0005-0000-0000-000060300000}"/>
    <cellStyle name="Style 440 2 6" xfId="12354" xr:uid="{00000000-0005-0000-0000-000061300000}"/>
    <cellStyle name="Style 440 2 6 2" xfId="12355" xr:uid="{00000000-0005-0000-0000-000062300000}"/>
    <cellStyle name="Style 440 2 6 2 2" xfId="12356" xr:uid="{00000000-0005-0000-0000-000063300000}"/>
    <cellStyle name="Style 440 2 6 3" xfId="12357" xr:uid="{00000000-0005-0000-0000-000064300000}"/>
    <cellStyle name="Style 440 2 7" xfId="12358" xr:uid="{00000000-0005-0000-0000-000065300000}"/>
    <cellStyle name="Style 440 2 7 2" xfId="12359" xr:uid="{00000000-0005-0000-0000-000066300000}"/>
    <cellStyle name="Style 440 2 7 2 2" xfId="12360" xr:uid="{00000000-0005-0000-0000-000067300000}"/>
    <cellStyle name="Style 440 2 7 3" xfId="12361" xr:uid="{00000000-0005-0000-0000-000068300000}"/>
    <cellStyle name="Style 440 2 8" xfId="12362" xr:uid="{00000000-0005-0000-0000-000069300000}"/>
    <cellStyle name="Style 440 2 8 2" xfId="12363" xr:uid="{00000000-0005-0000-0000-00006A300000}"/>
    <cellStyle name="Style 440 2 8 2 2" xfId="12364" xr:uid="{00000000-0005-0000-0000-00006B300000}"/>
    <cellStyle name="Style 440 2 8 3" xfId="12365" xr:uid="{00000000-0005-0000-0000-00006C300000}"/>
    <cellStyle name="Style 440 2 9" xfId="12366" xr:uid="{00000000-0005-0000-0000-00006D300000}"/>
    <cellStyle name="Style 440 3" xfId="12367" xr:uid="{00000000-0005-0000-0000-00006E300000}"/>
    <cellStyle name="Style 440 3 2" xfId="12368" xr:uid="{00000000-0005-0000-0000-00006F300000}"/>
    <cellStyle name="Style 440 3 2 2" xfId="12369" xr:uid="{00000000-0005-0000-0000-000070300000}"/>
    <cellStyle name="Style 440 3 2 2 2" xfId="12370" xr:uid="{00000000-0005-0000-0000-000071300000}"/>
    <cellStyle name="Style 440 3 2 3" xfId="12371" xr:uid="{00000000-0005-0000-0000-000072300000}"/>
    <cellStyle name="Style 440 3 3" xfId="12372" xr:uid="{00000000-0005-0000-0000-000073300000}"/>
    <cellStyle name="Style 440 3 3 2" xfId="12373" xr:uid="{00000000-0005-0000-0000-000074300000}"/>
    <cellStyle name="Style 440 3 3 2 2" xfId="12374" xr:uid="{00000000-0005-0000-0000-000075300000}"/>
    <cellStyle name="Style 440 3 3 3" xfId="12375" xr:uid="{00000000-0005-0000-0000-000076300000}"/>
    <cellStyle name="Style 440 3 4" xfId="12376" xr:uid="{00000000-0005-0000-0000-000077300000}"/>
    <cellStyle name="Style 440 3 4 2" xfId="12377" xr:uid="{00000000-0005-0000-0000-000078300000}"/>
    <cellStyle name="Style 440 3 4 2 2" xfId="12378" xr:uid="{00000000-0005-0000-0000-000079300000}"/>
    <cellStyle name="Style 440 3 4 3" xfId="12379" xr:uid="{00000000-0005-0000-0000-00007A300000}"/>
    <cellStyle name="Style 440 3 5" xfId="12380" xr:uid="{00000000-0005-0000-0000-00007B300000}"/>
    <cellStyle name="Style 440 3 5 2" xfId="12381" xr:uid="{00000000-0005-0000-0000-00007C300000}"/>
    <cellStyle name="Style 440 3 5 2 2" xfId="12382" xr:uid="{00000000-0005-0000-0000-00007D300000}"/>
    <cellStyle name="Style 440 3 5 3" xfId="12383" xr:uid="{00000000-0005-0000-0000-00007E300000}"/>
    <cellStyle name="Style 440 3 6" xfId="12384" xr:uid="{00000000-0005-0000-0000-00007F300000}"/>
    <cellStyle name="Style 440 3 6 2" xfId="12385" xr:uid="{00000000-0005-0000-0000-000080300000}"/>
    <cellStyle name="Style 440 3 6 2 2" xfId="12386" xr:uid="{00000000-0005-0000-0000-000081300000}"/>
    <cellStyle name="Style 440 3 6 3" xfId="12387" xr:uid="{00000000-0005-0000-0000-000082300000}"/>
    <cellStyle name="Style 440 3 7" xfId="12388" xr:uid="{00000000-0005-0000-0000-000083300000}"/>
    <cellStyle name="Style 440 3 7 2" xfId="12389" xr:uid="{00000000-0005-0000-0000-000084300000}"/>
    <cellStyle name="Style 440 3 7 2 2" xfId="12390" xr:uid="{00000000-0005-0000-0000-000085300000}"/>
    <cellStyle name="Style 440 3 7 3" xfId="12391" xr:uid="{00000000-0005-0000-0000-000086300000}"/>
    <cellStyle name="Style 440 3 8" xfId="12392" xr:uid="{00000000-0005-0000-0000-000087300000}"/>
    <cellStyle name="Style 440 3 8 2" xfId="12393" xr:uid="{00000000-0005-0000-0000-000088300000}"/>
    <cellStyle name="Style 440 3 9" xfId="12394" xr:uid="{00000000-0005-0000-0000-000089300000}"/>
    <cellStyle name="Style 440 4" xfId="12395" xr:uid="{00000000-0005-0000-0000-00008A300000}"/>
    <cellStyle name="Style 440 4 2" xfId="12396" xr:uid="{00000000-0005-0000-0000-00008B300000}"/>
    <cellStyle name="Style 440 4 2 2" xfId="12397" xr:uid="{00000000-0005-0000-0000-00008C300000}"/>
    <cellStyle name="Style 440 4 2 2 2" xfId="12398" xr:uid="{00000000-0005-0000-0000-00008D300000}"/>
    <cellStyle name="Style 440 4 2 3" xfId="12399" xr:uid="{00000000-0005-0000-0000-00008E300000}"/>
    <cellStyle name="Style 440 4 3" xfId="12400" xr:uid="{00000000-0005-0000-0000-00008F300000}"/>
    <cellStyle name="Style 440 4 3 2" xfId="12401" xr:uid="{00000000-0005-0000-0000-000090300000}"/>
    <cellStyle name="Style 440 4 3 2 2" xfId="12402" xr:uid="{00000000-0005-0000-0000-000091300000}"/>
    <cellStyle name="Style 440 4 3 3" xfId="12403" xr:uid="{00000000-0005-0000-0000-000092300000}"/>
    <cellStyle name="Style 440 4 4" xfId="12404" xr:uid="{00000000-0005-0000-0000-000093300000}"/>
    <cellStyle name="Style 440 4 4 2" xfId="12405" xr:uid="{00000000-0005-0000-0000-000094300000}"/>
    <cellStyle name="Style 440 4 4 2 2" xfId="12406" xr:uid="{00000000-0005-0000-0000-000095300000}"/>
    <cellStyle name="Style 440 4 4 3" xfId="12407" xr:uid="{00000000-0005-0000-0000-000096300000}"/>
    <cellStyle name="Style 440 4 5" xfId="12408" xr:uid="{00000000-0005-0000-0000-000097300000}"/>
    <cellStyle name="Style 440 4 5 2" xfId="12409" xr:uid="{00000000-0005-0000-0000-000098300000}"/>
    <cellStyle name="Style 440 4 5 2 2" xfId="12410" xr:uid="{00000000-0005-0000-0000-000099300000}"/>
    <cellStyle name="Style 440 4 5 3" xfId="12411" xr:uid="{00000000-0005-0000-0000-00009A300000}"/>
    <cellStyle name="Style 440 4 6" xfId="12412" xr:uid="{00000000-0005-0000-0000-00009B300000}"/>
    <cellStyle name="Style 440 4 6 2" xfId="12413" xr:uid="{00000000-0005-0000-0000-00009C300000}"/>
    <cellStyle name="Style 440 4 6 2 2" xfId="12414" xr:uid="{00000000-0005-0000-0000-00009D300000}"/>
    <cellStyle name="Style 440 4 6 3" xfId="12415" xr:uid="{00000000-0005-0000-0000-00009E300000}"/>
    <cellStyle name="Style 440 4 7" xfId="12416" xr:uid="{00000000-0005-0000-0000-00009F300000}"/>
    <cellStyle name="Style 440 4 7 2" xfId="12417" xr:uid="{00000000-0005-0000-0000-0000A0300000}"/>
    <cellStyle name="Style 440 4 7 2 2" xfId="12418" xr:uid="{00000000-0005-0000-0000-0000A1300000}"/>
    <cellStyle name="Style 440 4 7 3" xfId="12419" xr:uid="{00000000-0005-0000-0000-0000A2300000}"/>
    <cellStyle name="Style 440 4 8" xfId="12420" xr:uid="{00000000-0005-0000-0000-0000A3300000}"/>
    <cellStyle name="Style 440 4 8 2" xfId="12421" xr:uid="{00000000-0005-0000-0000-0000A4300000}"/>
    <cellStyle name="Style 440 4 9" xfId="12422" xr:uid="{00000000-0005-0000-0000-0000A5300000}"/>
    <cellStyle name="Style 440 5" xfId="12423" xr:uid="{00000000-0005-0000-0000-0000A6300000}"/>
    <cellStyle name="Style 440 5 2" xfId="12424" xr:uid="{00000000-0005-0000-0000-0000A7300000}"/>
    <cellStyle name="Style 440 5 2 2" xfId="12425" xr:uid="{00000000-0005-0000-0000-0000A8300000}"/>
    <cellStyle name="Style 440 5 3" xfId="12426" xr:uid="{00000000-0005-0000-0000-0000A9300000}"/>
    <cellStyle name="Style 440 6" xfId="12427" xr:uid="{00000000-0005-0000-0000-0000AA300000}"/>
    <cellStyle name="Style 440 6 2" xfId="12428" xr:uid="{00000000-0005-0000-0000-0000AB300000}"/>
    <cellStyle name="Style 440 6 2 2" xfId="12429" xr:uid="{00000000-0005-0000-0000-0000AC300000}"/>
    <cellStyle name="Style 440 6 3" xfId="12430" xr:uid="{00000000-0005-0000-0000-0000AD300000}"/>
    <cellStyle name="Style 440 7" xfId="12431" xr:uid="{00000000-0005-0000-0000-0000AE300000}"/>
    <cellStyle name="Style 440 7 2" xfId="12432" xr:uid="{00000000-0005-0000-0000-0000AF300000}"/>
    <cellStyle name="Style 440 7 2 2" xfId="12433" xr:uid="{00000000-0005-0000-0000-0000B0300000}"/>
    <cellStyle name="Style 440 7 3" xfId="12434" xr:uid="{00000000-0005-0000-0000-0000B1300000}"/>
    <cellStyle name="Style 440 8" xfId="12435" xr:uid="{00000000-0005-0000-0000-0000B2300000}"/>
    <cellStyle name="Style 440 8 2" xfId="12436" xr:uid="{00000000-0005-0000-0000-0000B3300000}"/>
    <cellStyle name="Style 440 8 2 2" xfId="12437" xr:uid="{00000000-0005-0000-0000-0000B4300000}"/>
    <cellStyle name="Style 440 8 3" xfId="12438" xr:uid="{00000000-0005-0000-0000-0000B5300000}"/>
    <cellStyle name="Style 440 9" xfId="12439" xr:uid="{00000000-0005-0000-0000-0000B6300000}"/>
    <cellStyle name="Style 440 9 2" xfId="12440" xr:uid="{00000000-0005-0000-0000-0000B7300000}"/>
    <cellStyle name="Style 440 9 2 2" xfId="12441" xr:uid="{00000000-0005-0000-0000-0000B8300000}"/>
    <cellStyle name="Style 440 9 3" xfId="12442" xr:uid="{00000000-0005-0000-0000-0000B9300000}"/>
    <cellStyle name="Style 441" xfId="12443" xr:uid="{00000000-0005-0000-0000-0000BA300000}"/>
    <cellStyle name="Style 441 10" xfId="12444" xr:uid="{00000000-0005-0000-0000-0000BB300000}"/>
    <cellStyle name="Style 441 10 2" xfId="12445" xr:uid="{00000000-0005-0000-0000-0000BC300000}"/>
    <cellStyle name="Style 441 10 2 2" xfId="12446" xr:uid="{00000000-0005-0000-0000-0000BD300000}"/>
    <cellStyle name="Style 441 10 3" xfId="12447" xr:uid="{00000000-0005-0000-0000-0000BE300000}"/>
    <cellStyle name="Style 441 11" xfId="12448" xr:uid="{00000000-0005-0000-0000-0000BF300000}"/>
    <cellStyle name="Style 441 11 2" xfId="12449" xr:uid="{00000000-0005-0000-0000-0000C0300000}"/>
    <cellStyle name="Style 441 11 2 2" xfId="12450" xr:uid="{00000000-0005-0000-0000-0000C1300000}"/>
    <cellStyle name="Style 441 11 3" xfId="12451" xr:uid="{00000000-0005-0000-0000-0000C2300000}"/>
    <cellStyle name="Style 441 12" xfId="12452" xr:uid="{00000000-0005-0000-0000-0000C3300000}"/>
    <cellStyle name="Style 441 12 2" xfId="12453" xr:uid="{00000000-0005-0000-0000-0000C4300000}"/>
    <cellStyle name="Style 441 12 2 2" xfId="12454" xr:uid="{00000000-0005-0000-0000-0000C5300000}"/>
    <cellStyle name="Style 441 12 3" xfId="12455" xr:uid="{00000000-0005-0000-0000-0000C6300000}"/>
    <cellStyle name="Style 441 13" xfId="12456" xr:uid="{00000000-0005-0000-0000-0000C7300000}"/>
    <cellStyle name="Style 441 13 2" xfId="12457" xr:uid="{00000000-0005-0000-0000-0000C8300000}"/>
    <cellStyle name="Style 441 2" xfId="12458" xr:uid="{00000000-0005-0000-0000-0000C9300000}"/>
    <cellStyle name="Style 441 2 2" xfId="12459" xr:uid="{00000000-0005-0000-0000-0000CA300000}"/>
    <cellStyle name="Style 441 2 2 2" xfId="12460" xr:uid="{00000000-0005-0000-0000-0000CB300000}"/>
    <cellStyle name="Style 441 2 2 2 2" xfId="12461" xr:uid="{00000000-0005-0000-0000-0000CC300000}"/>
    <cellStyle name="Style 441 2 2 3" xfId="12462" xr:uid="{00000000-0005-0000-0000-0000CD300000}"/>
    <cellStyle name="Style 441 2 3" xfId="12463" xr:uid="{00000000-0005-0000-0000-0000CE300000}"/>
    <cellStyle name="Style 441 2 3 2" xfId="12464" xr:uid="{00000000-0005-0000-0000-0000CF300000}"/>
    <cellStyle name="Style 441 2 3 2 2" xfId="12465" xr:uid="{00000000-0005-0000-0000-0000D0300000}"/>
    <cellStyle name="Style 441 2 3 3" xfId="12466" xr:uid="{00000000-0005-0000-0000-0000D1300000}"/>
    <cellStyle name="Style 441 2 4" xfId="12467" xr:uid="{00000000-0005-0000-0000-0000D2300000}"/>
    <cellStyle name="Style 441 2 4 2" xfId="12468" xr:uid="{00000000-0005-0000-0000-0000D3300000}"/>
    <cellStyle name="Style 441 2 4 2 2" xfId="12469" xr:uid="{00000000-0005-0000-0000-0000D4300000}"/>
    <cellStyle name="Style 441 2 4 3" xfId="12470" xr:uid="{00000000-0005-0000-0000-0000D5300000}"/>
    <cellStyle name="Style 441 2 5" xfId="12471" xr:uid="{00000000-0005-0000-0000-0000D6300000}"/>
    <cellStyle name="Style 441 2 5 2" xfId="12472" xr:uid="{00000000-0005-0000-0000-0000D7300000}"/>
    <cellStyle name="Style 441 2 5 2 2" xfId="12473" xr:uid="{00000000-0005-0000-0000-0000D8300000}"/>
    <cellStyle name="Style 441 2 5 3" xfId="12474" xr:uid="{00000000-0005-0000-0000-0000D9300000}"/>
    <cellStyle name="Style 441 2 6" xfId="12475" xr:uid="{00000000-0005-0000-0000-0000DA300000}"/>
    <cellStyle name="Style 441 2 6 2" xfId="12476" xr:uid="{00000000-0005-0000-0000-0000DB300000}"/>
    <cellStyle name="Style 441 2 6 2 2" xfId="12477" xr:uid="{00000000-0005-0000-0000-0000DC300000}"/>
    <cellStyle name="Style 441 2 6 3" xfId="12478" xr:uid="{00000000-0005-0000-0000-0000DD300000}"/>
    <cellStyle name="Style 441 2 7" xfId="12479" xr:uid="{00000000-0005-0000-0000-0000DE300000}"/>
    <cellStyle name="Style 441 2 7 2" xfId="12480" xr:uid="{00000000-0005-0000-0000-0000DF300000}"/>
    <cellStyle name="Style 441 2 7 2 2" xfId="12481" xr:uid="{00000000-0005-0000-0000-0000E0300000}"/>
    <cellStyle name="Style 441 2 7 3" xfId="12482" xr:uid="{00000000-0005-0000-0000-0000E1300000}"/>
    <cellStyle name="Style 441 2 8" xfId="12483" xr:uid="{00000000-0005-0000-0000-0000E2300000}"/>
    <cellStyle name="Style 441 2 8 2" xfId="12484" xr:uid="{00000000-0005-0000-0000-0000E3300000}"/>
    <cellStyle name="Style 441 2 8 2 2" xfId="12485" xr:uid="{00000000-0005-0000-0000-0000E4300000}"/>
    <cellStyle name="Style 441 2 8 3" xfId="12486" xr:uid="{00000000-0005-0000-0000-0000E5300000}"/>
    <cellStyle name="Style 441 2 9" xfId="12487" xr:uid="{00000000-0005-0000-0000-0000E6300000}"/>
    <cellStyle name="Style 441 3" xfId="12488" xr:uid="{00000000-0005-0000-0000-0000E7300000}"/>
    <cellStyle name="Style 441 3 2" xfId="12489" xr:uid="{00000000-0005-0000-0000-0000E8300000}"/>
    <cellStyle name="Style 441 3 2 2" xfId="12490" xr:uid="{00000000-0005-0000-0000-0000E9300000}"/>
    <cellStyle name="Style 441 3 2 2 2" xfId="12491" xr:uid="{00000000-0005-0000-0000-0000EA300000}"/>
    <cellStyle name="Style 441 3 2 3" xfId="12492" xr:uid="{00000000-0005-0000-0000-0000EB300000}"/>
    <cellStyle name="Style 441 3 3" xfId="12493" xr:uid="{00000000-0005-0000-0000-0000EC300000}"/>
    <cellStyle name="Style 441 3 3 2" xfId="12494" xr:uid="{00000000-0005-0000-0000-0000ED300000}"/>
    <cellStyle name="Style 441 3 3 2 2" xfId="12495" xr:uid="{00000000-0005-0000-0000-0000EE300000}"/>
    <cellStyle name="Style 441 3 3 3" xfId="12496" xr:uid="{00000000-0005-0000-0000-0000EF300000}"/>
    <cellStyle name="Style 441 3 4" xfId="12497" xr:uid="{00000000-0005-0000-0000-0000F0300000}"/>
    <cellStyle name="Style 441 3 4 2" xfId="12498" xr:uid="{00000000-0005-0000-0000-0000F1300000}"/>
    <cellStyle name="Style 441 3 4 2 2" xfId="12499" xr:uid="{00000000-0005-0000-0000-0000F2300000}"/>
    <cellStyle name="Style 441 3 4 3" xfId="12500" xr:uid="{00000000-0005-0000-0000-0000F3300000}"/>
    <cellStyle name="Style 441 3 5" xfId="12501" xr:uid="{00000000-0005-0000-0000-0000F4300000}"/>
    <cellStyle name="Style 441 3 5 2" xfId="12502" xr:uid="{00000000-0005-0000-0000-0000F5300000}"/>
    <cellStyle name="Style 441 3 5 2 2" xfId="12503" xr:uid="{00000000-0005-0000-0000-0000F6300000}"/>
    <cellStyle name="Style 441 3 5 3" xfId="12504" xr:uid="{00000000-0005-0000-0000-0000F7300000}"/>
    <cellStyle name="Style 441 3 6" xfId="12505" xr:uid="{00000000-0005-0000-0000-0000F8300000}"/>
    <cellStyle name="Style 441 3 6 2" xfId="12506" xr:uid="{00000000-0005-0000-0000-0000F9300000}"/>
    <cellStyle name="Style 441 3 6 2 2" xfId="12507" xr:uid="{00000000-0005-0000-0000-0000FA300000}"/>
    <cellStyle name="Style 441 3 6 3" xfId="12508" xr:uid="{00000000-0005-0000-0000-0000FB300000}"/>
    <cellStyle name="Style 441 3 7" xfId="12509" xr:uid="{00000000-0005-0000-0000-0000FC300000}"/>
    <cellStyle name="Style 441 3 7 2" xfId="12510" xr:uid="{00000000-0005-0000-0000-0000FD300000}"/>
    <cellStyle name="Style 441 3 7 2 2" xfId="12511" xr:uid="{00000000-0005-0000-0000-0000FE300000}"/>
    <cellStyle name="Style 441 3 7 3" xfId="12512" xr:uid="{00000000-0005-0000-0000-0000FF300000}"/>
    <cellStyle name="Style 441 3 8" xfId="12513" xr:uid="{00000000-0005-0000-0000-000000310000}"/>
    <cellStyle name="Style 441 3 8 2" xfId="12514" xr:uid="{00000000-0005-0000-0000-000001310000}"/>
    <cellStyle name="Style 441 3 9" xfId="12515" xr:uid="{00000000-0005-0000-0000-000002310000}"/>
    <cellStyle name="Style 441 4" xfId="12516" xr:uid="{00000000-0005-0000-0000-000003310000}"/>
    <cellStyle name="Style 441 4 2" xfId="12517" xr:uid="{00000000-0005-0000-0000-000004310000}"/>
    <cellStyle name="Style 441 4 2 2" xfId="12518" xr:uid="{00000000-0005-0000-0000-000005310000}"/>
    <cellStyle name="Style 441 4 2 2 2" xfId="12519" xr:uid="{00000000-0005-0000-0000-000006310000}"/>
    <cellStyle name="Style 441 4 2 3" xfId="12520" xr:uid="{00000000-0005-0000-0000-000007310000}"/>
    <cellStyle name="Style 441 4 3" xfId="12521" xr:uid="{00000000-0005-0000-0000-000008310000}"/>
    <cellStyle name="Style 441 4 3 2" xfId="12522" xr:uid="{00000000-0005-0000-0000-000009310000}"/>
    <cellStyle name="Style 441 4 3 2 2" xfId="12523" xr:uid="{00000000-0005-0000-0000-00000A310000}"/>
    <cellStyle name="Style 441 4 3 3" xfId="12524" xr:uid="{00000000-0005-0000-0000-00000B310000}"/>
    <cellStyle name="Style 441 4 4" xfId="12525" xr:uid="{00000000-0005-0000-0000-00000C310000}"/>
    <cellStyle name="Style 441 4 4 2" xfId="12526" xr:uid="{00000000-0005-0000-0000-00000D310000}"/>
    <cellStyle name="Style 441 4 4 2 2" xfId="12527" xr:uid="{00000000-0005-0000-0000-00000E310000}"/>
    <cellStyle name="Style 441 4 4 3" xfId="12528" xr:uid="{00000000-0005-0000-0000-00000F310000}"/>
    <cellStyle name="Style 441 4 5" xfId="12529" xr:uid="{00000000-0005-0000-0000-000010310000}"/>
    <cellStyle name="Style 441 4 5 2" xfId="12530" xr:uid="{00000000-0005-0000-0000-000011310000}"/>
    <cellStyle name="Style 441 4 5 2 2" xfId="12531" xr:uid="{00000000-0005-0000-0000-000012310000}"/>
    <cellStyle name="Style 441 4 5 3" xfId="12532" xr:uid="{00000000-0005-0000-0000-000013310000}"/>
    <cellStyle name="Style 441 4 6" xfId="12533" xr:uid="{00000000-0005-0000-0000-000014310000}"/>
    <cellStyle name="Style 441 4 6 2" xfId="12534" xr:uid="{00000000-0005-0000-0000-000015310000}"/>
    <cellStyle name="Style 441 4 6 2 2" xfId="12535" xr:uid="{00000000-0005-0000-0000-000016310000}"/>
    <cellStyle name="Style 441 4 6 3" xfId="12536" xr:uid="{00000000-0005-0000-0000-000017310000}"/>
    <cellStyle name="Style 441 4 7" xfId="12537" xr:uid="{00000000-0005-0000-0000-000018310000}"/>
    <cellStyle name="Style 441 4 7 2" xfId="12538" xr:uid="{00000000-0005-0000-0000-000019310000}"/>
    <cellStyle name="Style 441 4 7 2 2" xfId="12539" xr:uid="{00000000-0005-0000-0000-00001A310000}"/>
    <cellStyle name="Style 441 4 7 3" xfId="12540" xr:uid="{00000000-0005-0000-0000-00001B310000}"/>
    <cellStyle name="Style 441 4 8" xfId="12541" xr:uid="{00000000-0005-0000-0000-00001C310000}"/>
    <cellStyle name="Style 441 4 8 2" xfId="12542" xr:uid="{00000000-0005-0000-0000-00001D310000}"/>
    <cellStyle name="Style 441 4 9" xfId="12543" xr:uid="{00000000-0005-0000-0000-00001E310000}"/>
    <cellStyle name="Style 441 5" xfId="12544" xr:uid="{00000000-0005-0000-0000-00001F310000}"/>
    <cellStyle name="Style 441 5 2" xfId="12545" xr:uid="{00000000-0005-0000-0000-000020310000}"/>
    <cellStyle name="Style 441 5 2 2" xfId="12546" xr:uid="{00000000-0005-0000-0000-000021310000}"/>
    <cellStyle name="Style 441 5 3" xfId="12547" xr:uid="{00000000-0005-0000-0000-000022310000}"/>
    <cellStyle name="Style 441 6" xfId="12548" xr:uid="{00000000-0005-0000-0000-000023310000}"/>
    <cellStyle name="Style 441 6 2" xfId="12549" xr:uid="{00000000-0005-0000-0000-000024310000}"/>
    <cellStyle name="Style 441 6 2 2" xfId="12550" xr:uid="{00000000-0005-0000-0000-000025310000}"/>
    <cellStyle name="Style 441 6 3" xfId="12551" xr:uid="{00000000-0005-0000-0000-000026310000}"/>
    <cellStyle name="Style 441 7" xfId="12552" xr:uid="{00000000-0005-0000-0000-000027310000}"/>
    <cellStyle name="Style 441 7 2" xfId="12553" xr:uid="{00000000-0005-0000-0000-000028310000}"/>
    <cellStyle name="Style 441 7 2 2" xfId="12554" xr:uid="{00000000-0005-0000-0000-000029310000}"/>
    <cellStyle name="Style 441 7 3" xfId="12555" xr:uid="{00000000-0005-0000-0000-00002A310000}"/>
    <cellStyle name="Style 441 8" xfId="12556" xr:uid="{00000000-0005-0000-0000-00002B310000}"/>
    <cellStyle name="Style 441 8 2" xfId="12557" xr:uid="{00000000-0005-0000-0000-00002C310000}"/>
    <cellStyle name="Style 441 8 2 2" xfId="12558" xr:uid="{00000000-0005-0000-0000-00002D310000}"/>
    <cellStyle name="Style 441 8 3" xfId="12559" xr:uid="{00000000-0005-0000-0000-00002E310000}"/>
    <cellStyle name="Style 441 9" xfId="12560" xr:uid="{00000000-0005-0000-0000-00002F310000}"/>
    <cellStyle name="Style 441 9 2" xfId="12561" xr:uid="{00000000-0005-0000-0000-000030310000}"/>
    <cellStyle name="Style 441 9 2 2" xfId="12562" xr:uid="{00000000-0005-0000-0000-000031310000}"/>
    <cellStyle name="Style 441 9 3" xfId="12563" xr:uid="{00000000-0005-0000-0000-000032310000}"/>
    <cellStyle name="Style 442" xfId="12564" xr:uid="{00000000-0005-0000-0000-000033310000}"/>
    <cellStyle name="Style 442 10" xfId="12565" xr:uid="{00000000-0005-0000-0000-000034310000}"/>
    <cellStyle name="Style 442 10 2" xfId="12566" xr:uid="{00000000-0005-0000-0000-000035310000}"/>
    <cellStyle name="Style 442 10 2 2" xfId="12567" xr:uid="{00000000-0005-0000-0000-000036310000}"/>
    <cellStyle name="Style 442 10 3" xfId="12568" xr:uid="{00000000-0005-0000-0000-000037310000}"/>
    <cellStyle name="Style 442 11" xfId="12569" xr:uid="{00000000-0005-0000-0000-000038310000}"/>
    <cellStyle name="Style 442 11 2" xfId="12570" xr:uid="{00000000-0005-0000-0000-000039310000}"/>
    <cellStyle name="Style 442 11 2 2" xfId="12571" xr:uid="{00000000-0005-0000-0000-00003A310000}"/>
    <cellStyle name="Style 442 11 3" xfId="12572" xr:uid="{00000000-0005-0000-0000-00003B310000}"/>
    <cellStyle name="Style 442 12" xfId="12573" xr:uid="{00000000-0005-0000-0000-00003C310000}"/>
    <cellStyle name="Style 442 12 2" xfId="12574" xr:uid="{00000000-0005-0000-0000-00003D310000}"/>
    <cellStyle name="Style 442 12 2 2" xfId="12575" xr:uid="{00000000-0005-0000-0000-00003E310000}"/>
    <cellStyle name="Style 442 12 3" xfId="12576" xr:uid="{00000000-0005-0000-0000-00003F310000}"/>
    <cellStyle name="Style 442 13" xfId="12577" xr:uid="{00000000-0005-0000-0000-000040310000}"/>
    <cellStyle name="Style 442 13 2" xfId="12578" xr:uid="{00000000-0005-0000-0000-000041310000}"/>
    <cellStyle name="Style 442 2" xfId="12579" xr:uid="{00000000-0005-0000-0000-000042310000}"/>
    <cellStyle name="Style 442 2 2" xfId="12580" xr:uid="{00000000-0005-0000-0000-000043310000}"/>
    <cellStyle name="Style 442 2 2 2" xfId="12581" xr:uid="{00000000-0005-0000-0000-000044310000}"/>
    <cellStyle name="Style 442 2 2 2 2" xfId="12582" xr:uid="{00000000-0005-0000-0000-000045310000}"/>
    <cellStyle name="Style 442 2 2 3" xfId="12583" xr:uid="{00000000-0005-0000-0000-000046310000}"/>
    <cellStyle name="Style 442 2 3" xfId="12584" xr:uid="{00000000-0005-0000-0000-000047310000}"/>
    <cellStyle name="Style 442 2 3 2" xfId="12585" xr:uid="{00000000-0005-0000-0000-000048310000}"/>
    <cellStyle name="Style 442 2 3 2 2" xfId="12586" xr:uid="{00000000-0005-0000-0000-000049310000}"/>
    <cellStyle name="Style 442 2 3 3" xfId="12587" xr:uid="{00000000-0005-0000-0000-00004A310000}"/>
    <cellStyle name="Style 442 2 4" xfId="12588" xr:uid="{00000000-0005-0000-0000-00004B310000}"/>
    <cellStyle name="Style 442 2 4 2" xfId="12589" xr:uid="{00000000-0005-0000-0000-00004C310000}"/>
    <cellStyle name="Style 442 2 4 2 2" xfId="12590" xr:uid="{00000000-0005-0000-0000-00004D310000}"/>
    <cellStyle name="Style 442 2 4 3" xfId="12591" xr:uid="{00000000-0005-0000-0000-00004E310000}"/>
    <cellStyle name="Style 442 2 5" xfId="12592" xr:uid="{00000000-0005-0000-0000-00004F310000}"/>
    <cellStyle name="Style 442 2 5 2" xfId="12593" xr:uid="{00000000-0005-0000-0000-000050310000}"/>
    <cellStyle name="Style 442 2 5 2 2" xfId="12594" xr:uid="{00000000-0005-0000-0000-000051310000}"/>
    <cellStyle name="Style 442 2 5 3" xfId="12595" xr:uid="{00000000-0005-0000-0000-000052310000}"/>
    <cellStyle name="Style 442 2 6" xfId="12596" xr:uid="{00000000-0005-0000-0000-000053310000}"/>
    <cellStyle name="Style 442 2 6 2" xfId="12597" xr:uid="{00000000-0005-0000-0000-000054310000}"/>
    <cellStyle name="Style 442 2 6 2 2" xfId="12598" xr:uid="{00000000-0005-0000-0000-000055310000}"/>
    <cellStyle name="Style 442 2 6 3" xfId="12599" xr:uid="{00000000-0005-0000-0000-000056310000}"/>
    <cellStyle name="Style 442 2 7" xfId="12600" xr:uid="{00000000-0005-0000-0000-000057310000}"/>
    <cellStyle name="Style 442 2 7 2" xfId="12601" xr:uid="{00000000-0005-0000-0000-000058310000}"/>
    <cellStyle name="Style 442 2 7 2 2" xfId="12602" xr:uid="{00000000-0005-0000-0000-000059310000}"/>
    <cellStyle name="Style 442 2 7 3" xfId="12603" xr:uid="{00000000-0005-0000-0000-00005A310000}"/>
    <cellStyle name="Style 442 2 8" xfId="12604" xr:uid="{00000000-0005-0000-0000-00005B310000}"/>
    <cellStyle name="Style 442 2 8 2" xfId="12605" xr:uid="{00000000-0005-0000-0000-00005C310000}"/>
    <cellStyle name="Style 442 2 8 2 2" xfId="12606" xr:uid="{00000000-0005-0000-0000-00005D310000}"/>
    <cellStyle name="Style 442 2 8 3" xfId="12607" xr:uid="{00000000-0005-0000-0000-00005E310000}"/>
    <cellStyle name="Style 442 2 9" xfId="12608" xr:uid="{00000000-0005-0000-0000-00005F310000}"/>
    <cellStyle name="Style 442 3" xfId="12609" xr:uid="{00000000-0005-0000-0000-000060310000}"/>
    <cellStyle name="Style 442 3 2" xfId="12610" xr:uid="{00000000-0005-0000-0000-000061310000}"/>
    <cellStyle name="Style 442 3 2 2" xfId="12611" xr:uid="{00000000-0005-0000-0000-000062310000}"/>
    <cellStyle name="Style 442 3 2 2 2" xfId="12612" xr:uid="{00000000-0005-0000-0000-000063310000}"/>
    <cellStyle name="Style 442 3 2 3" xfId="12613" xr:uid="{00000000-0005-0000-0000-000064310000}"/>
    <cellStyle name="Style 442 3 3" xfId="12614" xr:uid="{00000000-0005-0000-0000-000065310000}"/>
    <cellStyle name="Style 442 3 3 2" xfId="12615" xr:uid="{00000000-0005-0000-0000-000066310000}"/>
    <cellStyle name="Style 442 3 3 2 2" xfId="12616" xr:uid="{00000000-0005-0000-0000-000067310000}"/>
    <cellStyle name="Style 442 3 3 3" xfId="12617" xr:uid="{00000000-0005-0000-0000-000068310000}"/>
    <cellStyle name="Style 442 3 4" xfId="12618" xr:uid="{00000000-0005-0000-0000-000069310000}"/>
    <cellStyle name="Style 442 3 4 2" xfId="12619" xr:uid="{00000000-0005-0000-0000-00006A310000}"/>
    <cellStyle name="Style 442 3 4 2 2" xfId="12620" xr:uid="{00000000-0005-0000-0000-00006B310000}"/>
    <cellStyle name="Style 442 3 4 3" xfId="12621" xr:uid="{00000000-0005-0000-0000-00006C310000}"/>
    <cellStyle name="Style 442 3 5" xfId="12622" xr:uid="{00000000-0005-0000-0000-00006D310000}"/>
    <cellStyle name="Style 442 3 5 2" xfId="12623" xr:uid="{00000000-0005-0000-0000-00006E310000}"/>
    <cellStyle name="Style 442 3 5 2 2" xfId="12624" xr:uid="{00000000-0005-0000-0000-00006F310000}"/>
    <cellStyle name="Style 442 3 5 3" xfId="12625" xr:uid="{00000000-0005-0000-0000-000070310000}"/>
    <cellStyle name="Style 442 3 6" xfId="12626" xr:uid="{00000000-0005-0000-0000-000071310000}"/>
    <cellStyle name="Style 442 3 6 2" xfId="12627" xr:uid="{00000000-0005-0000-0000-000072310000}"/>
    <cellStyle name="Style 442 3 6 2 2" xfId="12628" xr:uid="{00000000-0005-0000-0000-000073310000}"/>
    <cellStyle name="Style 442 3 6 3" xfId="12629" xr:uid="{00000000-0005-0000-0000-000074310000}"/>
    <cellStyle name="Style 442 3 7" xfId="12630" xr:uid="{00000000-0005-0000-0000-000075310000}"/>
    <cellStyle name="Style 442 3 7 2" xfId="12631" xr:uid="{00000000-0005-0000-0000-000076310000}"/>
    <cellStyle name="Style 442 3 7 2 2" xfId="12632" xr:uid="{00000000-0005-0000-0000-000077310000}"/>
    <cellStyle name="Style 442 3 7 3" xfId="12633" xr:uid="{00000000-0005-0000-0000-000078310000}"/>
    <cellStyle name="Style 442 3 8" xfId="12634" xr:uid="{00000000-0005-0000-0000-000079310000}"/>
    <cellStyle name="Style 442 3 8 2" xfId="12635" xr:uid="{00000000-0005-0000-0000-00007A310000}"/>
    <cellStyle name="Style 442 3 9" xfId="12636" xr:uid="{00000000-0005-0000-0000-00007B310000}"/>
    <cellStyle name="Style 442 4" xfId="12637" xr:uid="{00000000-0005-0000-0000-00007C310000}"/>
    <cellStyle name="Style 442 4 2" xfId="12638" xr:uid="{00000000-0005-0000-0000-00007D310000}"/>
    <cellStyle name="Style 442 4 2 2" xfId="12639" xr:uid="{00000000-0005-0000-0000-00007E310000}"/>
    <cellStyle name="Style 442 4 2 2 2" xfId="12640" xr:uid="{00000000-0005-0000-0000-00007F310000}"/>
    <cellStyle name="Style 442 4 2 3" xfId="12641" xr:uid="{00000000-0005-0000-0000-000080310000}"/>
    <cellStyle name="Style 442 4 3" xfId="12642" xr:uid="{00000000-0005-0000-0000-000081310000}"/>
    <cellStyle name="Style 442 4 3 2" xfId="12643" xr:uid="{00000000-0005-0000-0000-000082310000}"/>
    <cellStyle name="Style 442 4 3 2 2" xfId="12644" xr:uid="{00000000-0005-0000-0000-000083310000}"/>
    <cellStyle name="Style 442 4 3 3" xfId="12645" xr:uid="{00000000-0005-0000-0000-000084310000}"/>
    <cellStyle name="Style 442 4 4" xfId="12646" xr:uid="{00000000-0005-0000-0000-000085310000}"/>
    <cellStyle name="Style 442 4 4 2" xfId="12647" xr:uid="{00000000-0005-0000-0000-000086310000}"/>
    <cellStyle name="Style 442 4 4 2 2" xfId="12648" xr:uid="{00000000-0005-0000-0000-000087310000}"/>
    <cellStyle name="Style 442 4 4 3" xfId="12649" xr:uid="{00000000-0005-0000-0000-000088310000}"/>
    <cellStyle name="Style 442 4 5" xfId="12650" xr:uid="{00000000-0005-0000-0000-000089310000}"/>
    <cellStyle name="Style 442 4 5 2" xfId="12651" xr:uid="{00000000-0005-0000-0000-00008A310000}"/>
    <cellStyle name="Style 442 4 5 2 2" xfId="12652" xr:uid="{00000000-0005-0000-0000-00008B310000}"/>
    <cellStyle name="Style 442 4 5 3" xfId="12653" xr:uid="{00000000-0005-0000-0000-00008C310000}"/>
    <cellStyle name="Style 442 4 6" xfId="12654" xr:uid="{00000000-0005-0000-0000-00008D310000}"/>
    <cellStyle name="Style 442 4 6 2" xfId="12655" xr:uid="{00000000-0005-0000-0000-00008E310000}"/>
    <cellStyle name="Style 442 4 6 2 2" xfId="12656" xr:uid="{00000000-0005-0000-0000-00008F310000}"/>
    <cellStyle name="Style 442 4 6 3" xfId="12657" xr:uid="{00000000-0005-0000-0000-000090310000}"/>
    <cellStyle name="Style 442 4 7" xfId="12658" xr:uid="{00000000-0005-0000-0000-000091310000}"/>
    <cellStyle name="Style 442 4 7 2" xfId="12659" xr:uid="{00000000-0005-0000-0000-000092310000}"/>
    <cellStyle name="Style 442 4 7 2 2" xfId="12660" xr:uid="{00000000-0005-0000-0000-000093310000}"/>
    <cellStyle name="Style 442 4 7 3" xfId="12661" xr:uid="{00000000-0005-0000-0000-000094310000}"/>
    <cellStyle name="Style 442 4 8" xfId="12662" xr:uid="{00000000-0005-0000-0000-000095310000}"/>
    <cellStyle name="Style 442 4 8 2" xfId="12663" xr:uid="{00000000-0005-0000-0000-000096310000}"/>
    <cellStyle name="Style 442 4 9" xfId="12664" xr:uid="{00000000-0005-0000-0000-000097310000}"/>
    <cellStyle name="Style 442 5" xfId="12665" xr:uid="{00000000-0005-0000-0000-000098310000}"/>
    <cellStyle name="Style 442 5 2" xfId="12666" xr:uid="{00000000-0005-0000-0000-000099310000}"/>
    <cellStyle name="Style 442 5 2 2" xfId="12667" xr:uid="{00000000-0005-0000-0000-00009A310000}"/>
    <cellStyle name="Style 442 5 3" xfId="12668" xr:uid="{00000000-0005-0000-0000-00009B310000}"/>
    <cellStyle name="Style 442 6" xfId="12669" xr:uid="{00000000-0005-0000-0000-00009C310000}"/>
    <cellStyle name="Style 442 6 2" xfId="12670" xr:uid="{00000000-0005-0000-0000-00009D310000}"/>
    <cellStyle name="Style 442 6 2 2" xfId="12671" xr:uid="{00000000-0005-0000-0000-00009E310000}"/>
    <cellStyle name="Style 442 6 3" xfId="12672" xr:uid="{00000000-0005-0000-0000-00009F310000}"/>
    <cellStyle name="Style 442 7" xfId="12673" xr:uid="{00000000-0005-0000-0000-0000A0310000}"/>
    <cellStyle name="Style 442 7 2" xfId="12674" xr:uid="{00000000-0005-0000-0000-0000A1310000}"/>
    <cellStyle name="Style 442 7 2 2" xfId="12675" xr:uid="{00000000-0005-0000-0000-0000A2310000}"/>
    <cellStyle name="Style 442 7 3" xfId="12676" xr:uid="{00000000-0005-0000-0000-0000A3310000}"/>
    <cellStyle name="Style 442 8" xfId="12677" xr:uid="{00000000-0005-0000-0000-0000A4310000}"/>
    <cellStyle name="Style 442 8 2" xfId="12678" xr:uid="{00000000-0005-0000-0000-0000A5310000}"/>
    <cellStyle name="Style 442 8 2 2" xfId="12679" xr:uid="{00000000-0005-0000-0000-0000A6310000}"/>
    <cellStyle name="Style 442 8 3" xfId="12680" xr:uid="{00000000-0005-0000-0000-0000A7310000}"/>
    <cellStyle name="Style 442 9" xfId="12681" xr:uid="{00000000-0005-0000-0000-0000A8310000}"/>
    <cellStyle name="Style 442 9 2" xfId="12682" xr:uid="{00000000-0005-0000-0000-0000A9310000}"/>
    <cellStyle name="Style 442 9 2 2" xfId="12683" xr:uid="{00000000-0005-0000-0000-0000AA310000}"/>
    <cellStyle name="Style 442 9 3" xfId="12684" xr:uid="{00000000-0005-0000-0000-0000AB310000}"/>
    <cellStyle name="Style 443" xfId="12685" xr:uid="{00000000-0005-0000-0000-0000AC310000}"/>
    <cellStyle name="Style 443 10" xfId="12686" xr:uid="{00000000-0005-0000-0000-0000AD310000}"/>
    <cellStyle name="Style 443 10 2" xfId="12687" xr:uid="{00000000-0005-0000-0000-0000AE310000}"/>
    <cellStyle name="Style 443 11" xfId="12688" xr:uid="{00000000-0005-0000-0000-0000AF310000}"/>
    <cellStyle name="Style 443 11 2" xfId="12689" xr:uid="{00000000-0005-0000-0000-0000B0310000}"/>
    <cellStyle name="Style 443 12" xfId="12690" xr:uid="{00000000-0005-0000-0000-0000B1310000}"/>
    <cellStyle name="Style 443 2" xfId="12691" xr:uid="{00000000-0005-0000-0000-0000B2310000}"/>
    <cellStyle name="Style 443 2 2" xfId="12692" xr:uid="{00000000-0005-0000-0000-0000B3310000}"/>
    <cellStyle name="Style 443 2 2 2" xfId="12693" xr:uid="{00000000-0005-0000-0000-0000B4310000}"/>
    <cellStyle name="Style 443 2 3" xfId="12694" xr:uid="{00000000-0005-0000-0000-0000B5310000}"/>
    <cellStyle name="Style 443 2 3 2" xfId="12695" xr:uid="{00000000-0005-0000-0000-0000B6310000}"/>
    <cellStyle name="Style 443 2 4" xfId="12696" xr:uid="{00000000-0005-0000-0000-0000B7310000}"/>
    <cellStyle name="Style 443 2 4 2" xfId="12697" xr:uid="{00000000-0005-0000-0000-0000B8310000}"/>
    <cellStyle name="Style 443 2 5" xfId="12698" xr:uid="{00000000-0005-0000-0000-0000B9310000}"/>
    <cellStyle name="Style 443 2 5 2" xfId="12699" xr:uid="{00000000-0005-0000-0000-0000BA310000}"/>
    <cellStyle name="Style 443 2 6" xfId="12700" xr:uid="{00000000-0005-0000-0000-0000BB310000}"/>
    <cellStyle name="Style 443 2 6 2" xfId="12701" xr:uid="{00000000-0005-0000-0000-0000BC310000}"/>
    <cellStyle name="Style 443 2 7" xfId="12702" xr:uid="{00000000-0005-0000-0000-0000BD310000}"/>
    <cellStyle name="Style 443 2 7 2" xfId="12703" xr:uid="{00000000-0005-0000-0000-0000BE310000}"/>
    <cellStyle name="Style 443 2 8" xfId="12704" xr:uid="{00000000-0005-0000-0000-0000BF310000}"/>
    <cellStyle name="Style 443 3" xfId="12705" xr:uid="{00000000-0005-0000-0000-0000C0310000}"/>
    <cellStyle name="Style 443 3 2" xfId="12706" xr:uid="{00000000-0005-0000-0000-0000C1310000}"/>
    <cellStyle name="Style 443 3 2 2" xfId="12707" xr:uid="{00000000-0005-0000-0000-0000C2310000}"/>
    <cellStyle name="Style 443 3 3" xfId="12708" xr:uid="{00000000-0005-0000-0000-0000C3310000}"/>
    <cellStyle name="Style 443 3 3 2" xfId="12709" xr:uid="{00000000-0005-0000-0000-0000C4310000}"/>
    <cellStyle name="Style 443 3 4" xfId="12710" xr:uid="{00000000-0005-0000-0000-0000C5310000}"/>
    <cellStyle name="Style 443 3 4 2" xfId="12711" xr:uid="{00000000-0005-0000-0000-0000C6310000}"/>
    <cellStyle name="Style 443 3 5" xfId="12712" xr:uid="{00000000-0005-0000-0000-0000C7310000}"/>
    <cellStyle name="Style 443 3 5 2" xfId="12713" xr:uid="{00000000-0005-0000-0000-0000C8310000}"/>
    <cellStyle name="Style 443 3 6" xfId="12714" xr:uid="{00000000-0005-0000-0000-0000C9310000}"/>
    <cellStyle name="Style 443 3 6 2" xfId="12715" xr:uid="{00000000-0005-0000-0000-0000CA310000}"/>
    <cellStyle name="Style 443 3 7" xfId="12716" xr:uid="{00000000-0005-0000-0000-0000CB310000}"/>
    <cellStyle name="Style 443 3 7 2" xfId="12717" xr:uid="{00000000-0005-0000-0000-0000CC310000}"/>
    <cellStyle name="Style 443 3 8" xfId="12718" xr:uid="{00000000-0005-0000-0000-0000CD310000}"/>
    <cellStyle name="Style 443 4" xfId="12719" xr:uid="{00000000-0005-0000-0000-0000CE310000}"/>
    <cellStyle name="Style 443 4 2" xfId="12720" xr:uid="{00000000-0005-0000-0000-0000CF310000}"/>
    <cellStyle name="Style 443 4 2 2" xfId="12721" xr:uid="{00000000-0005-0000-0000-0000D0310000}"/>
    <cellStyle name="Style 443 4 3" xfId="12722" xr:uid="{00000000-0005-0000-0000-0000D1310000}"/>
    <cellStyle name="Style 443 4 3 2" xfId="12723" xr:uid="{00000000-0005-0000-0000-0000D2310000}"/>
    <cellStyle name="Style 443 4 4" xfId="12724" xr:uid="{00000000-0005-0000-0000-0000D3310000}"/>
    <cellStyle name="Style 443 4 4 2" xfId="12725" xr:uid="{00000000-0005-0000-0000-0000D4310000}"/>
    <cellStyle name="Style 443 4 5" xfId="12726" xr:uid="{00000000-0005-0000-0000-0000D5310000}"/>
    <cellStyle name="Style 443 4 5 2" xfId="12727" xr:uid="{00000000-0005-0000-0000-0000D6310000}"/>
    <cellStyle name="Style 443 4 6" xfId="12728" xr:uid="{00000000-0005-0000-0000-0000D7310000}"/>
    <cellStyle name="Style 443 4 6 2" xfId="12729" xr:uid="{00000000-0005-0000-0000-0000D8310000}"/>
    <cellStyle name="Style 443 4 7" xfId="12730" xr:uid="{00000000-0005-0000-0000-0000D9310000}"/>
    <cellStyle name="Style 443 4 7 2" xfId="12731" xr:uid="{00000000-0005-0000-0000-0000DA310000}"/>
    <cellStyle name="Style 443 4 8" xfId="12732" xr:uid="{00000000-0005-0000-0000-0000DB310000}"/>
    <cellStyle name="Style 443 5" xfId="12733" xr:uid="{00000000-0005-0000-0000-0000DC310000}"/>
    <cellStyle name="Style 443 5 2" xfId="12734" xr:uid="{00000000-0005-0000-0000-0000DD310000}"/>
    <cellStyle name="Style 443 5 2 2" xfId="12735" xr:uid="{00000000-0005-0000-0000-0000DE310000}"/>
    <cellStyle name="Style 443 5 3" xfId="12736" xr:uid="{00000000-0005-0000-0000-0000DF310000}"/>
    <cellStyle name="Style 443 5 3 2" xfId="12737" xr:uid="{00000000-0005-0000-0000-0000E0310000}"/>
    <cellStyle name="Style 443 5 4" xfId="12738" xr:uid="{00000000-0005-0000-0000-0000E1310000}"/>
    <cellStyle name="Style 443 5 4 2" xfId="12739" xr:uid="{00000000-0005-0000-0000-0000E2310000}"/>
    <cellStyle name="Style 443 5 5" xfId="12740" xr:uid="{00000000-0005-0000-0000-0000E3310000}"/>
    <cellStyle name="Style 443 5 5 2" xfId="12741" xr:uid="{00000000-0005-0000-0000-0000E4310000}"/>
    <cellStyle name="Style 443 5 6" xfId="12742" xr:uid="{00000000-0005-0000-0000-0000E5310000}"/>
    <cellStyle name="Style 443 5 6 2" xfId="12743" xr:uid="{00000000-0005-0000-0000-0000E6310000}"/>
    <cellStyle name="Style 443 5 7" xfId="12744" xr:uid="{00000000-0005-0000-0000-0000E7310000}"/>
    <cellStyle name="Style 443 5 7 2" xfId="12745" xr:uid="{00000000-0005-0000-0000-0000E8310000}"/>
    <cellStyle name="Style 443 5 8" xfId="12746" xr:uid="{00000000-0005-0000-0000-0000E9310000}"/>
    <cellStyle name="Style 443 6" xfId="12747" xr:uid="{00000000-0005-0000-0000-0000EA310000}"/>
    <cellStyle name="Style 443 6 2" xfId="12748" xr:uid="{00000000-0005-0000-0000-0000EB310000}"/>
    <cellStyle name="Style 443 7" xfId="12749" xr:uid="{00000000-0005-0000-0000-0000EC310000}"/>
    <cellStyle name="Style 443 7 2" xfId="12750" xr:uid="{00000000-0005-0000-0000-0000ED310000}"/>
    <cellStyle name="Style 443 8" xfId="12751" xr:uid="{00000000-0005-0000-0000-0000EE310000}"/>
    <cellStyle name="Style 443 8 2" xfId="12752" xr:uid="{00000000-0005-0000-0000-0000EF310000}"/>
    <cellStyle name="Style 443 9" xfId="12753" xr:uid="{00000000-0005-0000-0000-0000F0310000}"/>
    <cellStyle name="Style 443 9 2" xfId="12754" xr:uid="{00000000-0005-0000-0000-0000F1310000}"/>
    <cellStyle name="Style 444" xfId="12755" xr:uid="{00000000-0005-0000-0000-0000F2310000}"/>
    <cellStyle name="Style 444 2" xfId="12756" xr:uid="{00000000-0005-0000-0000-0000F3310000}"/>
    <cellStyle name="Style 445" xfId="12757" xr:uid="{00000000-0005-0000-0000-0000F4310000}"/>
    <cellStyle name="Style 445 2" xfId="12758" xr:uid="{00000000-0005-0000-0000-0000F5310000}"/>
    <cellStyle name="Style 446" xfId="12759" xr:uid="{00000000-0005-0000-0000-0000F6310000}"/>
    <cellStyle name="Style 446 10" xfId="12760" xr:uid="{00000000-0005-0000-0000-0000F7310000}"/>
    <cellStyle name="Style 446 10 2" xfId="12761" xr:uid="{00000000-0005-0000-0000-0000F8310000}"/>
    <cellStyle name="Style 446 11" xfId="12762" xr:uid="{00000000-0005-0000-0000-0000F9310000}"/>
    <cellStyle name="Style 446 11 2" xfId="12763" xr:uid="{00000000-0005-0000-0000-0000FA310000}"/>
    <cellStyle name="Style 446 12" xfId="12764" xr:uid="{00000000-0005-0000-0000-0000FB310000}"/>
    <cellStyle name="Style 446 2" xfId="12765" xr:uid="{00000000-0005-0000-0000-0000FC310000}"/>
    <cellStyle name="Style 446 2 2" xfId="12766" xr:uid="{00000000-0005-0000-0000-0000FD310000}"/>
    <cellStyle name="Style 446 2 2 2" xfId="12767" xr:uid="{00000000-0005-0000-0000-0000FE310000}"/>
    <cellStyle name="Style 446 2 3" xfId="12768" xr:uid="{00000000-0005-0000-0000-0000FF310000}"/>
    <cellStyle name="Style 446 2 3 2" xfId="12769" xr:uid="{00000000-0005-0000-0000-000000320000}"/>
    <cellStyle name="Style 446 2 4" xfId="12770" xr:uid="{00000000-0005-0000-0000-000001320000}"/>
    <cellStyle name="Style 446 2 4 2" xfId="12771" xr:uid="{00000000-0005-0000-0000-000002320000}"/>
    <cellStyle name="Style 446 2 5" xfId="12772" xr:uid="{00000000-0005-0000-0000-000003320000}"/>
    <cellStyle name="Style 446 2 5 2" xfId="12773" xr:uid="{00000000-0005-0000-0000-000004320000}"/>
    <cellStyle name="Style 446 2 6" xfId="12774" xr:uid="{00000000-0005-0000-0000-000005320000}"/>
    <cellStyle name="Style 446 2 6 2" xfId="12775" xr:uid="{00000000-0005-0000-0000-000006320000}"/>
    <cellStyle name="Style 446 2 7" xfId="12776" xr:uid="{00000000-0005-0000-0000-000007320000}"/>
    <cellStyle name="Style 446 2 7 2" xfId="12777" xr:uid="{00000000-0005-0000-0000-000008320000}"/>
    <cellStyle name="Style 446 2 8" xfId="12778" xr:uid="{00000000-0005-0000-0000-000009320000}"/>
    <cellStyle name="Style 446 3" xfId="12779" xr:uid="{00000000-0005-0000-0000-00000A320000}"/>
    <cellStyle name="Style 446 3 2" xfId="12780" xr:uid="{00000000-0005-0000-0000-00000B320000}"/>
    <cellStyle name="Style 446 3 2 2" xfId="12781" xr:uid="{00000000-0005-0000-0000-00000C320000}"/>
    <cellStyle name="Style 446 3 3" xfId="12782" xr:uid="{00000000-0005-0000-0000-00000D320000}"/>
    <cellStyle name="Style 446 3 3 2" xfId="12783" xr:uid="{00000000-0005-0000-0000-00000E320000}"/>
    <cellStyle name="Style 446 3 4" xfId="12784" xr:uid="{00000000-0005-0000-0000-00000F320000}"/>
    <cellStyle name="Style 446 3 4 2" xfId="12785" xr:uid="{00000000-0005-0000-0000-000010320000}"/>
    <cellStyle name="Style 446 3 5" xfId="12786" xr:uid="{00000000-0005-0000-0000-000011320000}"/>
    <cellStyle name="Style 446 3 5 2" xfId="12787" xr:uid="{00000000-0005-0000-0000-000012320000}"/>
    <cellStyle name="Style 446 3 6" xfId="12788" xr:uid="{00000000-0005-0000-0000-000013320000}"/>
    <cellStyle name="Style 446 3 6 2" xfId="12789" xr:uid="{00000000-0005-0000-0000-000014320000}"/>
    <cellStyle name="Style 446 3 7" xfId="12790" xr:uid="{00000000-0005-0000-0000-000015320000}"/>
    <cellStyle name="Style 446 3 7 2" xfId="12791" xr:uid="{00000000-0005-0000-0000-000016320000}"/>
    <cellStyle name="Style 446 3 8" xfId="12792" xr:uid="{00000000-0005-0000-0000-000017320000}"/>
    <cellStyle name="Style 446 4" xfId="12793" xr:uid="{00000000-0005-0000-0000-000018320000}"/>
    <cellStyle name="Style 446 4 2" xfId="12794" xr:uid="{00000000-0005-0000-0000-000019320000}"/>
    <cellStyle name="Style 446 4 2 2" xfId="12795" xr:uid="{00000000-0005-0000-0000-00001A320000}"/>
    <cellStyle name="Style 446 4 3" xfId="12796" xr:uid="{00000000-0005-0000-0000-00001B320000}"/>
    <cellStyle name="Style 446 4 3 2" xfId="12797" xr:uid="{00000000-0005-0000-0000-00001C320000}"/>
    <cellStyle name="Style 446 4 4" xfId="12798" xr:uid="{00000000-0005-0000-0000-00001D320000}"/>
    <cellStyle name="Style 446 4 4 2" xfId="12799" xr:uid="{00000000-0005-0000-0000-00001E320000}"/>
    <cellStyle name="Style 446 4 5" xfId="12800" xr:uid="{00000000-0005-0000-0000-00001F320000}"/>
    <cellStyle name="Style 446 4 5 2" xfId="12801" xr:uid="{00000000-0005-0000-0000-000020320000}"/>
    <cellStyle name="Style 446 4 6" xfId="12802" xr:uid="{00000000-0005-0000-0000-000021320000}"/>
    <cellStyle name="Style 446 4 6 2" xfId="12803" xr:uid="{00000000-0005-0000-0000-000022320000}"/>
    <cellStyle name="Style 446 4 7" xfId="12804" xr:uid="{00000000-0005-0000-0000-000023320000}"/>
    <cellStyle name="Style 446 4 7 2" xfId="12805" xr:uid="{00000000-0005-0000-0000-000024320000}"/>
    <cellStyle name="Style 446 4 8" xfId="12806" xr:uid="{00000000-0005-0000-0000-000025320000}"/>
    <cellStyle name="Style 446 5" xfId="12807" xr:uid="{00000000-0005-0000-0000-000026320000}"/>
    <cellStyle name="Style 446 5 2" xfId="12808" xr:uid="{00000000-0005-0000-0000-000027320000}"/>
    <cellStyle name="Style 446 5 2 2" xfId="12809" xr:uid="{00000000-0005-0000-0000-000028320000}"/>
    <cellStyle name="Style 446 5 3" xfId="12810" xr:uid="{00000000-0005-0000-0000-000029320000}"/>
    <cellStyle name="Style 446 5 3 2" xfId="12811" xr:uid="{00000000-0005-0000-0000-00002A320000}"/>
    <cellStyle name="Style 446 5 4" xfId="12812" xr:uid="{00000000-0005-0000-0000-00002B320000}"/>
    <cellStyle name="Style 446 5 4 2" xfId="12813" xr:uid="{00000000-0005-0000-0000-00002C320000}"/>
    <cellStyle name="Style 446 5 5" xfId="12814" xr:uid="{00000000-0005-0000-0000-00002D320000}"/>
    <cellStyle name="Style 446 5 5 2" xfId="12815" xr:uid="{00000000-0005-0000-0000-00002E320000}"/>
    <cellStyle name="Style 446 5 6" xfId="12816" xr:uid="{00000000-0005-0000-0000-00002F320000}"/>
    <cellStyle name="Style 446 5 6 2" xfId="12817" xr:uid="{00000000-0005-0000-0000-000030320000}"/>
    <cellStyle name="Style 446 5 7" xfId="12818" xr:uid="{00000000-0005-0000-0000-000031320000}"/>
    <cellStyle name="Style 446 5 7 2" xfId="12819" xr:uid="{00000000-0005-0000-0000-000032320000}"/>
    <cellStyle name="Style 446 5 8" xfId="12820" xr:uid="{00000000-0005-0000-0000-000033320000}"/>
    <cellStyle name="Style 446 6" xfId="12821" xr:uid="{00000000-0005-0000-0000-000034320000}"/>
    <cellStyle name="Style 446 6 2" xfId="12822" xr:uid="{00000000-0005-0000-0000-000035320000}"/>
    <cellStyle name="Style 446 7" xfId="12823" xr:uid="{00000000-0005-0000-0000-000036320000}"/>
    <cellStyle name="Style 446 7 2" xfId="12824" xr:uid="{00000000-0005-0000-0000-000037320000}"/>
    <cellStyle name="Style 446 8" xfId="12825" xr:uid="{00000000-0005-0000-0000-000038320000}"/>
    <cellStyle name="Style 446 8 2" xfId="12826" xr:uid="{00000000-0005-0000-0000-000039320000}"/>
    <cellStyle name="Style 446 9" xfId="12827" xr:uid="{00000000-0005-0000-0000-00003A320000}"/>
    <cellStyle name="Style 446 9 2" xfId="12828" xr:uid="{00000000-0005-0000-0000-00003B320000}"/>
    <cellStyle name="Style 447" xfId="12829" xr:uid="{00000000-0005-0000-0000-00003C320000}"/>
    <cellStyle name="Style 447 2" xfId="12830" xr:uid="{00000000-0005-0000-0000-00003D320000}"/>
    <cellStyle name="Style 448" xfId="12831" xr:uid="{00000000-0005-0000-0000-00003E320000}"/>
    <cellStyle name="Style 448 2" xfId="12832" xr:uid="{00000000-0005-0000-0000-00003F320000}"/>
    <cellStyle name="Style 449" xfId="12833" xr:uid="{00000000-0005-0000-0000-000040320000}"/>
    <cellStyle name="Style 450" xfId="12834" xr:uid="{00000000-0005-0000-0000-000041320000}"/>
    <cellStyle name="Style 451" xfId="12835" xr:uid="{00000000-0005-0000-0000-000042320000}"/>
    <cellStyle name="Style 451 10" xfId="12836" xr:uid="{00000000-0005-0000-0000-000043320000}"/>
    <cellStyle name="Style 451 10 2" xfId="12837" xr:uid="{00000000-0005-0000-0000-000044320000}"/>
    <cellStyle name="Style 451 10 2 2" xfId="12838" xr:uid="{00000000-0005-0000-0000-000045320000}"/>
    <cellStyle name="Style 451 10 3" xfId="12839" xr:uid="{00000000-0005-0000-0000-000046320000}"/>
    <cellStyle name="Style 451 11" xfId="12840" xr:uid="{00000000-0005-0000-0000-000047320000}"/>
    <cellStyle name="Style 451 11 2" xfId="12841" xr:uid="{00000000-0005-0000-0000-000048320000}"/>
    <cellStyle name="Style 451 11 2 2" xfId="12842" xr:uid="{00000000-0005-0000-0000-000049320000}"/>
    <cellStyle name="Style 451 11 3" xfId="12843" xr:uid="{00000000-0005-0000-0000-00004A320000}"/>
    <cellStyle name="Style 451 12" xfId="12844" xr:uid="{00000000-0005-0000-0000-00004B320000}"/>
    <cellStyle name="Style 451 12 2" xfId="12845" xr:uid="{00000000-0005-0000-0000-00004C320000}"/>
    <cellStyle name="Style 451 12 2 2" xfId="12846" xr:uid="{00000000-0005-0000-0000-00004D320000}"/>
    <cellStyle name="Style 451 12 3" xfId="12847" xr:uid="{00000000-0005-0000-0000-00004E320000}"/>
    <cellStyle name="Style 451 13" xfId="12848" xr:uid="{00000000-0005-0000-0000-00004F320000}"/>
    <cellStyle name="Style 451 13 2" xfId="12849" xr:uid="{00000000-0005-0000-0000-000050320000}"/>
    <cellStyle name="Style 451 2" xfId="12850" xr:uid="{00000000-0005-0000-0000-000051320000}"/>
    <cellStyle name="Style 451 2 2" xfId="12851" xr:uid="{00000000-0005-0000-0000-000052320000}"/>
    <cellStyle name="Style 451 2 2 2" xfId="12852" xr:uid="{00000000-0005-0000-0000-000053320000}"/>
    <cellStyle name="Style 451 2 2 2 2" xfId="12853" xr:uid="{00000000-0005-0000-0000-000054320000}"/>
    <cellStyle name="Style 451 2 2 3" xfId="12854" xr:uid="{00000000-0005-0000-0000-000055320000}"/>
    <cellStyle name="Style 451 2 3" xfId="12855" xr:uid="{00000000-0005-0000-0000-000056320000}"/>
    <cellStyle name="Style 451 2 3 2" xfId="12856" xr:uid="{00000000-0005-0000-0000-000057320000}"/>
    <cellStyle name="Style 451 2 3 2 2" xfId="12857" xr:uid="{00000000-0005-0000-0000-000058320000}"/>
    <cellStyle name="Style 451 2 3 3" xfId="12858" xr:uid="{00000000-0005-0000-0000-000059320000}"/>
    <cellStyle name="Style 451 2 4" xfId="12859" xr:uid="{00000000-0005-0000-0000-00005A320000}"/>
    <cellStyle name="Style 451 2 4 2" xfId="12860" xr:uid="{00000000-0005-0000-0000-00005B320000}"/>
    <cellStyle name="Style 451 2 4 2 2" xfId="12861" xr:uid="{00000000-0005-0000-0000-00005C320000}"/>
    <cellStyle name="Style 451 2 4 3" xfId="12862" xr:uid="{00000000-0005-0000-0000-00005D320000}"/>
    <cellStyle name="Style 451 2 5" xfId="12863" xr:uid="{00000000-0005-0000-0000-00005E320000}"/>
    <cellStyle name="Style 451 2 5 2" xfId="12864" xr:uid="{00000000-0005-0000-0000-00005F320000}"/>
    <cellStyle name="Style 451 2 5 2 2" xfId="12865" xr:uid="{00000000-0005-0000-0000-000060320000}"/>
    <cellStyle name="Style 451 2 5 3" xfId="12866" xr:uid="{00000000-0005-0000-0000-000061320000}"/>
    <cellStyle name="Style 451 2 6" xfId="12867" xr:uid="{00000000-0005-0000-0000-000062320000}"/>
    <cellStyle name="Style 451 2 6 2" xfId="12868" xr:uid="{00000000-0005-0000-0000-000063320000}"/>
    <cellStyle name="Style 451 2 6 2 2" xfId="12869" xr:uid="{00000000-0005-0000-0000-000064320000}"/>
    <cellStyle name="Style 451 2 6 3" xfId="12870" xr:uid="{00000000-0005-0000-0000-000065320000}"/>
    <cellStyle name="Style 451 2 7" xfId="12871" xr:uid="{00000000-0005-0000-0000-000066320000}"/>
    <cellStyle name="Style 451 2 7 2" xfId="12872" xr:uid="{00000000-0005-0000-0000-000067320000}"/>
    <cellStyle name="Style 451 2 7 2 2" xfId="12873" xr:uid="{00000000-0005-0000-0000-000068320000}"/>
    <cellStyle name="Style 451 2 7 3" xfId="12874" xr:uid="{00000000-0005-0000-0000-000069320000}"/>
    <cellStyle name="Style 451 2 8" xfId="12875" xr:uid="{00000000-0005-0000-0000-00006A320000}"/>
    <cellStyle name="Style 451 2 8 2" xfId="12876" xr:uid="{00000000-0005-0000-0000-00006B320000}"/>
    <cellStyle name="Style 451 2 8 2 2" xfId="12877" xr:uid="{00000000-0005-0000-0000-00006C320000}"/>
    <cellStyle name="Style 451 2 8 3" xfId="12878" xr:uid="{00000000-0005-0000-0000-00006D320000}"/>
    <cellStyle name="Style 451 2 9" xfId="12879" xr:uid="{00000000-0005-0000-0000-00006E320000}"/>
    <cellStyle name="Style 451 3" xfId="12880" xr:uid="{00000000-0005-0000-0000-00006F320000}"/>
    <cellStyle name="Style 451 3 2" xfId="12881" xr:uid="{00000000-0005-0000-0000-000070320000}"/>
    <cellStyle name="Style 451 3 2 2" xfId="12882" xr:uid="{00000000-0005-0000-0000-000071320000}"/>
    <cellStyle name="Style 451 3 2 2 2" xfId="12883" xr:uid="{00000000-0005-0000-0000-000072320000}"/>
    <cellStyle name="Style 451 3 2 3" xfId="12884" xr:uid="{00000000-0005-0000-0000-000073320000}"/>
    <cellStyle name="Style 451 3 3" xfId="12885" xr:uid="{00000000-0005-0000-0000-000074320000}"/>
    <cellStyle name="Style 451 3 3 2" xfId="12886" xr:uid="{00000000-0005-0000-0000-000075320000}"/>
    <cellStyle name="Style 451 3 3 2 2" xfId="12887" xr:uid="{00000000-0005-0000-0000-000076320000}"/>
    <cellStyle name="Style 451 3 3 3" xfId="12888" xr:uid="{00000000-0005-0000-0000-000077320000}"/>
    <cellStyle name="Style 451 3 4" xfId="12889" xr:uid="{00000000-0005-0000-0000-000078320000}"/>
    <cellStyle name="Style 451 3 4 2" xfId="12890" xr:uid="{00000000-0005-0000-0000-000079320000}"/>
    <cellStyle name="Style 451 3 4 2 2" xfId="12891" xr:uid="{00000000-0005-0000-0000-00007A320000}"/>
    <cellStyle name="Style 451 3 4 3" xfId="12892" xr:uid="{00000000-0005-0000-0000-00007B320000}"/>
    <cellStyle name="Style 451 3 5" xfId="12893" xr:uid="{00000000-0005-0000-0000-00007C320000}"/>
    <cellStyle name="Style 451 3 5 2" xfId="12894" xr:uid="{00000000-0005-0000-0000-00007D320000}"/>
    <cellStyle name="Style 451 3 5 2 2" xfId="12895" xr:uid="{00000000-0005-0000-0000-00007E320000}"/>
    <cellStyle name="Style 451 3 5 3" xfId="12896" xr:uid="{00000000-0005-0000-0000-00007F320000}"/>
    <cellStyle name="Style 451 3 6" xfId="12897" xr:uid="{00000000-0005-0000-0000-000080320000}"/>
    <cellStyle name="Style 451 3 6 2" xfId="12898" xr:uid="{00000000-0005-0000-0000-000081320000}"/>
    <cellStyle name="Style 451 3 6 2 2" xfId="12899" xr:uid="{00000000-0005-0000-0000-000082320000}"/>
    <cellStyle name="Style 451 3 6 3" xfId="12900" xr:uid="{00000000-0005-0000-0000-000083320000}"/>
    <cellStyle name="Style 451 3 7" xfId="12901" xr:uid="{00000000-0005-0000-0000-000084320000}"/>
    <cellStyle name="Style 451 3 7 2" xfId="12902" xr:uid="{00000000-0005-0000-0000-000085320000}"/>
    <cellStyle name="Style 451 3 7 2 2" xfId="12903" xr:uid="{00000000-0005-0000-0000-000086320000}"/>
    <cellStyle name="Style 451 3 7 3" xfId="12904" xr:uid="{00000000-0005-0000-0000-000087320000}"/>
    <cellStyle name="Style 451 3 8" xfId="12905" xr:uid="{00000000-0005-0000-0000-000088320000}"/>
    <cellStyle name="Style 451 3 8 2" xfId="12906" xr:uid="{00000000-0005-0000-0000-000089320000}"/>
    <cellStyle name="Style 451 3 9" xfId="12907" xr:uid="{00000000-0005-0000-0000-00008A320000}"/>
    <cellStyle name="Style 451 4" xfId="12908" xr:uid="{00000000-0005-0000-0000-00008B320000}"/>
    <cellStyle name="Style 451 4 2" xfId="12909" xr:uid="{00000000-0005-0000-0000-00008C320000}"/>
    <cellStyle name="Style 451 4 2 2" xfId="12910" xr:uid="{00000000-0005-0000-0000-00008D320000}"/>
    <cellStyle name="Style 451 4 2 2 2" xfId="12911" xr:uid="{00000000-0005-0000-0000-00008E320000}"/>
    <cellStyle name="Style 451 4 2 3" xfId="12912" xr:uid="{00000000-0005-0000-0000-00008F320000}"/>
    <cellStyle name="Style 451 4 3" xfId="12913" xr:uid="{00000000-0005-0000-0000-000090320000}"/>
    <cellStyle name="Style 451 4 3 2" xfId="12914" xr:uid="{00000000-0005-0000-0000-000091320000}"/>
    <cellStyle name="Style 451 4 3 2 2" xfId="12915" xr:uid="{00000000-0005-0000-0000-000092320000}"/>
    <cellStyle name="Style 451 4 3 3" xfId="12916" xr:uid="{00000000-0005-0000-0000-000093320000}"/>
    <cellStyle name="Style 451 4 4" xfId="12917" xr:uid="{00000000-0005-0000-0000-000094320000}"/>
    <cellStyle name="Style 451 4 4 2" xfId="12918" xr:uid="{00000000-0005-0000-0000-000095320000}"/>
    <cellStyle name="Style 451 4 4 2 2" xfId="12919" xr:uid="{00000000-0005-0000-0000-000096320000}"/>
    <cellStyle name="Style 451 4 4 3" xfId="12920" xr:uid="{00000000-0005-0000-0000-000097320000}"/>
    <cellStyle name="Style 451 4 5" xfId="12921" xr:uid="{00000000-0005-0000-0000-000098320000}"/>
    <cellStyle name="Style 451 4 5 2" xfId="12922" xr:uid="{00000000-0005-0000-0000-000099320000}"/>
    <cellStyle name="Style 451 4 5 2 2" xfId="12923" xr:uid="{00000000-0005-0000-0000-00009A320000}"/>
    <cellStyle name="Style 451 4 5 3" xfId="12924" xr:uid="{00000000-0005-0000-0000-00009B320000}"/>
    <cellStyle name="Style 451 4 6" xfId="12925" xr:uid="{00000000-0005-0000-0000-00009C320000}"/>
    <cellStyle name="Style 451 4 6 2" xfId="12926" xr:uid="{00000000-0005-0000-0000-00009D320000}"/>
    <cellStyle name="Style 451 4 6 2 2" xfId="12927" xr:uid="{00000000-0005-0000-0000-00009E320000}"/>
    <cellStyle name="Style 451 4 6 3" xfId="12928" xr:uid="{00000000-0005-0000-0000-00009F320000}"/>
    <cellStyle name="Style 451 4 7" xfId="12929" xr:uid="{00000000-0005-0000-0000-0000A0320000}"/>
    <cellStyle name="Style 451 4 7 2" xfId="12930" xr:uid="{00000000-0005-0000-0000-0000A1320000}"/>
    <cellStyle name="Style 451 4 7 2 2" xfId="12931" xr:uid="{00000000-0005-0000-0000-0000A2320000}"/>
    <cellStyle name="Style 451 4 7 3" xfId="12932" xr:uid="{00000000-0005-0000-0000-0000A3320000}"/>
    <cellStyle name="Style 451 4 8" xfId="12933" xr:uid="{00000000-0005-0000-0000-0000A4320000}"/>
    <cellStyle name="Style 451 4 8 2" xfId="12934" xr:uid="{00000000-0005-0000-0000-0000A5320000}"/>
    <cellStyle name="Style 451 4 9" xfId="12935" xr:uid="{00000000-0005-0000-0000-0000A6320000}"/>
    <cellStyle name="Style 451 5" xfId="12936" xr:uid="{00000000-0005-0000-0000-0000A7320000}"/>
    <cellStyle name="Style 451 5 2" xfId="12937" xr:uid="{00000000-0005-0000-0000-0000A8320000}"/>
    <cellStyle name="Style 451 5 2 2" xfId="12938" xr:uid="{00000000-0005-0000-0000-0000A9320000}"/>
    <cellStyle name="Style 451 5 3" xfId="12939" xr:uid="{00000000-0005-0000-0000-0000AA320000}"/>
    <cellStyle name="Style 451 6" xfId="12940" xr:uid="{00000000-0005-0000-0000-0000AB320000}"/>
    <cellStyle name="Style 451 6 2" xfId="12941" xr:uid="{00000000-0005-0000-0000-0000AC320000}"/>
    <cellStyle name="Style 451 6 2 2" xfId="12942" xr:uid="{00000000-0005-0000-0000-0000AD320000}"/>
    <cellStyle name="Style 451 6 3" xfId="12943" xr:uid="{00000000-0005-0000-0000-0000AE320000}"/>
    <cellStyle name="Style 451 7" xfId="12944" xr:uid="{00000000-0005-0000-0000-0000AF320000}"/>
    <cellStyle name="Style 451 7 2" xfId="12945" xr:uid="{00000000-0005-0000-0000-0000B0320000}"/>
    <cellStyle name="Style 451 7 2 2" xfId="12946" xr:uid="{00000000-0005-0000-0000-0000B1320000}"/>
    <cellStyle name="Style 451 7 3" xfId="12947" xr:uid="{00000000-0005-0000-0000-0000B2320000}"/>
    <cellStyle name="Style 451 8" xfId="12948" xr:uid="{00000000-0005-0000-0000-0000B3320000}"/>
    <cellStyle name="Style 451 8 2" xfId="12949" xr:uid="{00000000-0005-0000-0000-0000B4320000}"/>
    <cellStyle name="Style 451 8 2 2" xfId="12950" xr:uid="{00000000-0005-0000-0000-0000B5320000}"/>
    <cellStyle name="Style 451 8 3" xfId="12951" xr:uid="{00000000-0005-0000-0000-0000B6320000}"/>
    <cellStyle name="Style 451 9" xfId="12952" xr:uid="{00000000-0005-0000-0000-0000B7320000}"/>
    <cellStyle name="Style 451 9 2" xfId="12953" xr:uid="{00000000-0005-0000-0000-0000B8320000}"/>
    <cellStyle name="Style 451 9 2 2" xfId="12954" xr:uid="{00000000-0005-0000-0000-0000B9320000}"/>
    <cellStyle name="Style 451 9 3" xfId="12955" xr:uid="{00000000-0005-0000-0000-0000BA320000}"/>
    <cellStyle name="Style 452" xfId="12956" xr:uid="{00000000-0005-0000-0000-0000BB320000}"/>
    <cellStyle name="Style 452 10" xfId="12957" xr:uid="{00000000-0005-0000-0000-0000BC320000}"/>
    <cellStyle name="Style 452 10 2" xfId="12958" xr:uid="{00000000-0005-0000-0000-0000BD320000}"/>
    <cellStyle name="Style 452 10 2 2" xfId="12959" xr:uid="{00000000-0005-0000-0000-0000BE320000}"/>
    <cellStyle name="Style 452 10 3" xfId="12960" xr:uid="{00000000-0005-0000-0000-0000BF320000}"/>
    <cellStyle name="Style 452 11" xfId="12961" xr:uid="{00000000-0005-0000-0000-0000C0320000}"/>
    <cellStyle name="Style 452 11 2" xfId="12962" xr:uid="{00000000-0005-0000-0000-0000C1320000}"/>
    <cellStyle name="Style 452 11 2 2" xfId="12963" xr:uid="{00000000-0005-0000-0000-0000C2320000}"/>
    <cellStyle name="Style 452 11 3" xfId="12964" xr:uid="{00000000-0005-0000-0000-0000C3320000}"/>
    <cellStyle name="Style 452 12" xfId="12965" xr:uid="{00000000-0005-0000-0000-0000C4320000}"/>
    <cellStyle name="Style 452 12 2" xfId="12966" xr:uid="{00000000-0005-0000-0000-0000C5320000}"/>
    <cellStyle name="Style 452 12 2 2" xfId="12967" xr:uid="{00000000-0005-0000-0000-0000C6320000}"/>
    <cellStyle name="Style 452 12 3" xfId="12968" xr:uid="{00000000-0005-0000-0000-0000C7320000}"/>
    <cellStyle name="Style 452 13" xfId="12969" xr:uid="{00000000-0005-0000-0000-0000C8320000}"/>
    <cellStyle name="Style 452 13 2" xfId="12970" xr:uid="{00000000-0005-0000-0000-0000C9320000}"/>
    <cellStyle name="Style 452 2" xfId="12971" xr:uid="{00000000-0005-0000-0000-0000CA320000}"/>
    <cellStyle name="Style 452 2 2" xfId="12972" xr:uid="{00000000-0005-0000-0000-0000CB320000}"/>
    <cellStyle name="Style 452 2 2 2" xfId="12973" xr:uid="{00000000-0005-0000-0000-0000CC320000}"/>
    <cellStyle name="Style 452 2 2 2 2" xfId="12974" xr:uid="{00000000-0005-0000-0000-0000CD320000}"/>
    <cellStyle name="Style 452 2 2 3" xfId="12975" xr:uid="{00000000-0005-0000-0000-0000CE320000}"/>
    <cellStyle name="Style 452 2 3" xfId="12976" xr:uid="{00000000-0005-0000-0000-0000CF320000}"/>
    <cellStyle name="Style 452 2 3 2" xfId="12977" xr:uid="{00000000-0005-0000-0000-0000D0320000}"/>
    <cellStyle name="Style 452 2 3 2 2" xfId="12978" xr:uid="{00000000-0005-0000-0000-0000D1320000}"/>
    <cellStyle name="Style 452 2 3 3" xfId="12979" xr:uid="{00000000-0005-0000-0000-0000D2320000}"/>
    <cellStyle name="Style 452 2 4" xfId="12980" xr:uid="{00000000-0005-0000-0000-0000D3320000}"/>
    <cellStyle name="Style 452 2 4 2" xfId="12981" xr:uid="{00000000-0005-0000-0000-0000D4320000}"/>
    <cellStyle name="Style 452 2 4 2 2" xfId="12982" xr:uid="{00000000-0005-0000-0000-0000D5320000}"/>
    <cellStyle name="Style 452 2 4 3" xfId="12983" xr:uid="{00000000-0005-0000-0000-0000D6320000}"/>
    <cellStyle name="Style 452 2 5" xfId="12984" xr:uid="{00000000-0005-0000-0000-0000D7320000}"/>
    <cellStyle name="Style 452 2 5 2" xfId="12985" xr:uid="{00000000-0005-0000-0000-0000D8320000}"/>
    <cellStyle name="Style 452 2 5 2 2" xfId="12986" xr:uid="{00000000-0005-0000-0000-0000D9320000}"/>
    <cellStyle name="Style 452 2 5 3" xfId="12987" xr:uid="{00000000-0005-0000-0000-0000DA320000}"/>
    <cellStyle name="Style 452 2 6" xfId="12988" xr:uid="{00000000-0005-0000-0000-0000DB320000}"/>
    <cellStyle name="Style 452 2 6 2" xfId="12989" xr:uid="{00000000-0005-0000-0000-0000DC320000}"/>
    <cellStyle name="Style 452 2 6 2 2" xfId="12990" xr:uid="{00000000-0005-0000-0000-0000DD320000}"/>
    <cellStyle name="Style 452 2 6 3" xfId="12991" xr:uid="{00000000-0005-0000-0000-0000DE320000}"/>
    <cellStyle name="Style 452 2 7" xfId="12992" xr:uid="{00000000-0005-0000-0000-0000DF320000}"/>
    <cellStyle name="Style 452 2 7 2" xfId="12993" xr:uid="{00000000-0005-0000-0000-0000E0320000}"/>
    <cellStyle name="Style 452 2 7 2 2" xfId="12994" xr:uid="{00000000-0005-0000-0000-0000E1320000}"/>
    <cellStyle name="Style 452 2 7 3" xfId="12995" xr:uid="{00000000-0005-0000-0000-0000E2320000}"/>
    <cellStyle name="Style 452 2 8" xfId="12996" xr:uid="{00000000-0005-0000-0000-0000E3320000}"/>
    <cellStyle name="Style 452 2 8 2" xfId="12997" xr:uid="{00000000-0005-0000-0000-0000E4320000}"/>
    <cellStyle name="Style 452 2 8 2 2" xfId="12998" xr:uid="{00000000-0005-0000-0000-0000E5320000}"/>
    <cellStyle name="Style 452 2 8 3" xfId="12999" xr:uid="{00000000-0005-0000-0000-0000E6320000}"/>
    <cellStyle name="Style 452 2 9" xfId="13000" xr:uid="{00000000-0005-0000-0000-0000E7320000}"/>
    <cellStyle name="Style 452 3" xfId="13001" xr:uid="{00000000-0005-0000-0000-0000E8320000}"/>
    <cellStyle name="Style 452 3 2" xfId="13002" xr:uid="{00000000-0005-0000-0000-0000E9320000}"/>
    <cellStyle name="Style 452 3 2 2" xfId="13003" xr:uid="{00000000-0005-0000-0000-0000EA320000}"/>
    <cellStyle name="Style 452 3 2 2 2" xfId="13004" xr:uid="{00000000-0005-0000-0000-0000EB320000}"/>
    <cellStyle name="Style 452 3 2 3" xfId="13005" xr:uid="{00000000-0005-0000-0000-0000EC320000}"/>
    <cellStyle name="Style 452 3 3" xfId="13006" xr:uid="{00000000-0005-0000-0000-0000ED320000}"/>
    <cellStyle name="Style 452 3 3 2" xfId="13007" xr:uid="{00000000-0005-0000-0000-0000EE320000}"/>
    <cellStyle name="Style 452 3 3 2 2" xfId="13008" xr:uid="{00000000-0005-0000-0000-0000EF320000}"/>
    <cellStyle name="Style 452 3 3 3" xfId="13009" xr:uid="{00000000-0005-0000-0000-0000F0320000}"/>
    <cellStyle name="Style 452 3 4" xfId="13010" xr:uid="{00000000-0005-0000-0000-0000F1320000}"/>
    <cellStyle name="Style 452 3 4 2" xfId="13011" xr:uid="{00000000-0005-0000-0000-0000F2320000}"/>
    <cellStyle name="Style 452 3 4 2 2" xfId="13012" xr:uid="{00000000-0005-0000-0000-0000F3320000}"/>
    <cellStyle name="Style 452 3 4 3" xfId="13013" xr:uid="{00000000-0005-0000-0000-0000F4320000}"/>
    <cellStyle name="Style 452 3 5" xfId="13014" xr:uid="{00000000-0005-0000-0000-0000F5320000}"/>
    <cellStyle name="Style 452 3 5 2" xfId="13015" xr:uid="{00000000-0005-0000-0000-0000F6320000}"/>
    <cellStyle name="Style 452 3 5 2 2" xfId="13016" xr:uid="{00000000-0005-0000-0000-0000F7320000}"/>
    <cellStyle name="Style 452 3 5 3" xfId="13017" xr:uid="{00000000-0005-0000-0000-0000F8320000}"/>
    <cellStyle name="Style 452 3 6" xfId="13018" xr:uid="{00000000-0005-0000-0000-0000F9320000}"/>
    <cellStyle name="Style 452 3 6 2" xfId="13019" xr:uid="{00000000-0005-0000-0000-0000FA320000}"/>
    <cellStyle name="Style 452 3 6 2 2" xfId="13020" xr:uid="{00000000-0005-0000-0000-0000FB320000}"/>
    <cellStyle name="Style 452 3 6 3" xfId="13021" xr:uid="{00000000-0005-0000-0000-0000FC320000}"/>
    <cellStyle name="Style 452 3 7" xfId="13022" xr:uid="{00000000-0005-0000-0000-0000FD320000}"/>
    <cellStyle name="Style 452 3 7 2" xfId="13023" xr:uid="{00000000-0005-0000-0000-0000FE320000}"/>
    <cellStyle name="Style 452 3 7 2 2" xfId="13024" xr:uid="{00000000-0005-0000-0000-0000FF320000}"/>
    <cellStyle name="Style 452 3 7 3" xfId="13025" xr:uid="{00000000-0005-0000-0000-000000330000}"/>
    <cellStyle name="Style 452 3 8" xfId="13026" xr:uid="{00000000-0005-0000-0000-000001330000}"/>
    <cellStyle name="Style 452 3 8 2" xfId="13027" xr:uid="{00000000-0005-0000-0000-000002330000}"/>
    <cellStyle name="Style 452 3 9" xfId="13028" xr:uid="{00000000-0005-0000-0000-000003330000}"/>
    <cellStyle name="Style 452 4" xfId="13029" xr:uid="{00000000-0005-0000-0000-000004330000}"/>
    <cellStyle name="Style 452 4 2" xfId="13030" xr:uid="{00000000-0005-0000-0000-000005330000}"/>
    <cellStyle name="Style 452 4 2 2" xfId="13031" xr:uid="{00000000-0005-0000-0000-000006330000}"/>
    <cellStyle name="Style 452 4 2 2 2" xfId="13032" xr:uid="{00000000-0005-0000-0000-000007330000}"/>
    <cellStyle name="Style 452 4 2 3" xfId="13033" xr:uid="{00000000-0005-0000-0000-000008330000}"/>
    <cellStyle name="Style 452 4 3" xfId="13034" xr:uid="{00000000-0005-0000-0000-000009330000}"/>
    <cellStyle name="Style 452 4 3 2" xfId="13035" xr:uid="{00000000-0005-0000-0000-00000A330000}"/>
    <cellStyle name="Style 452 4 3 2 2" xfId="13036" xr:uid="{00000000-0005-0000-0000-00000B330000}"/>
    <cellStyle name="Style 452 4 3 3" xfId="13037" xr:uid="{00000000-0005-0000-0000-00000C330000}"/>
    <cellStyle name="Style 452 4 4" xfId="13038" xr:uid="{00000000-0005-0000-0000-00000D330000}"/>
    <cellStyle name="Style 452 4 4 2" xfId="13039" xr:uid="{00000000-0005-0000-0000-00000E330000}"/>
    <cellStyle name="Style 452 4 4 2 2" xfId="13040" xr:uid="{00000000-0005-0000-0000-00000F330000}"/>
    <cellStyle name="Style 452 4 4 3" xfId="13041" xr:uid="{00000000-0005-0000-0000-000010330000}"/>
    <cellStyle name="Style 452 4 5" xfId="13042" xr:uid="{00000000-0005-0000-0000-000011330000}"/>
    <cellStyle name="Style 452 4 5 2" xfId="13043" xr:uid="{00000000-0005-0000-0000-000012330000}"/>
    <cellStyle name="Style 452 4 5 2 2" xfId="13044" xr:uid="{00000000-0005-0000-0000-000013330000}"/>
    <cellStyle name="Style 452 4 5 3" xfId="13045" xr:uid="{00000000-0005-0000-0000-000014330000}"/>
    <cellStyle name="Style 452 4 6" xfId="13046" xr:uid="{00000000-0005-0000-0000-000015330000}"/>
    <cellStyle name="Style 452 4 6 2" xfId="13047" xr:uid="{00000000-0005-0000-0000-000016330000}"/>
    <cellStyle name="Style 452 4 6 2 2" xfId="13048" xr:uid="{00000000-0005-0000-0000-000017330000}"/>
    <cellStyle name="Style 452 4 6 3" xfId="13049" xr:uid="{00000000-0005-0000-0000-000018330000}"/>
    <cellStyle name="Style 452 4 7" xfId="13050" xr:uid="{00000000-0005-0000-0000-000019330000}"/>
    <cellStyle name="Style 452 4 7 2" xfId="13051" xr:uid="{00000000-0005-0000-0000-00001A330000}"/>
    <cellStyle name="Style 452 4 7 2 2" xfId="13052" xr:uid="{00000000-0005-0000-0000-00001B330000}"/>
    <cellStyle name="Style 452 4 7 3" xfId="13053" xr:uid="{00000000-0005-0000-0000-00001C330000}"/>
    <cellStyle name="Style 452 4 8" xfId="13054" xr:uid="{00000000-0005-0000-0000-00001D330000}"/>
    <cellStyle name="Style 452 4 8 2" xfId="13055" xr:uid="{00000000-0005-0000-0000-00001E330000}"/>
    <cellStyle name="Style 452 4 9" xfId="13056" xr:uid="{00000000-0005-0000-0000-00001F330000}"/>
    <cellStyle name="Style 452 5" xfId="13057" xr:uid="{00000000-0005-0000-0000-000020330000}"/>
    <cellStyle name="Style 452 5 2" xfId="13058" xr:uid="{00000000-0005-0000-0000-000021330000}"/>
    <cellStyle name="Style 452 5 2 2" xfId="13059" xr:uid="{00000000-0005-0000-0000-000022330000}"/>
    <cellStyle name="Style 452 5 3" xfId="13060" xr:uid="{00000000-0005-0000-0000-000023330000}"/>
    <cellStyle name="Style 452 6" xfId="13061" xr:uid="{00000000-0005-0000-0000-000024330000}"/>
    <cellStyle name="Style 452 6 2" xfId="13062" xr:uid="{00000000-0005-0000-0000-000025330000}"/>
    <cellStyle name="Style 452 6 2 2" xfId="13063" xr:uid="{00000000-0005-0000-0000-000026330000}"/>
    <cellStyle name="Style 452 6 3" xfId="13064" xr:uid="{00000000-0005-0000-0000-000027330000}"/>
    <cellStyle name="Style 452 7" xfId="13065" xr:uid="{00000000-0005-0000-0000-000028330000}"/>
    <cellStyle name="Style 452 7 2" xfId="13066" xr:uid="{00000000-0005-0000-0000-000029330000}"/>
    <cellStyle name="Style 452 7 2 2" xfId="13067" xr:uid="{00000000-0005-0000-0000-00002A330000}"/>
    <cellStyle name="Style 452 7 3" xfId="13068" xr:uid="{00000000-0005-0000-0000-00002B330000}"/>
    <cellStyle name="Style 452 8" xfId="13069" xr:uid="{00000000-0005-0000-0000-00002C330000}"/>
    <cellStyle name="Style 452 8 2" xfId="13070" xr:uid="{00000000-0005-0000-0000-00002D330000}"/>
    <cellStyle name="Style 452 8 2 2" xfId="13071" xr:uid="{00000000-0005-0000-0000-00002E330000}"/>
    <cellStyle name="Style 452 8 3" xfId="13072" xr:uid="{00000000-0005-0000-0000-00002F330000}"/>
    <cellStyle name="Style 452 9" xfId="13073" xr:uid="{00000000-0005-0000-0000-000030330000}"/>
    <cellStyle name="Style 452 9 2" xfId="13074" xr:uid="{00000000-0005-0000-0000-000031330000}"/>
    <cellStyle name="Style 452 9 2 2" xfId="13075" xr:uid="{00000000-0005-0000-0000-000032330000}"/>
    <cellStyle name="Style 452 9 3" xfId="13076" xr:uid="{00000000-0005-0000-0000-000033330000}"/>
    <cellStyle name="Style 453" xfId="13077" xr:uid="{00000000-0005-0000-0000-000034330000}"/>
    <cellStyle name="Style 453 10" xfId="13078" xr:uid="{00000000-0005-0000-0000-000035330000}"/>
    <cellStyle name="Style 453 10 2" xfId="13079" xr:uid="{00000000-0005-0000-0000-000036330000}"/>
    <cellStyle name="Style 453 10 2 2" xfId="13080" xr:uid="{00000000-0005-0000-0000-000037330000}"/>
    <cellStyle name="Style 453 10 3" xfId="13081" xr:uid="{00000000-0005-0000-0000-000038330000}"/>
    <cellStyle name="Style 453 11" xfId="13082" xr:uid="{00000000-0005-0000-0000-000039330000}"/>
    <cellStyle name="Style 453 11 2" xfId="13083" xr:uid="{00000000-0005-0000-0000-00003A330000}"/>
    <cellStyle name="Style 453 11 2 2" xfId="13084" xr:uid="{00000000-0005-0000-0000-00003B330000}"/>
    <cellStyle name="Style 453 11 3" xfId="13085" xr:uid="{00000000-0005-0000-0000-00003C330000}"/>
    <cellStyle name="Style 453 12" xfId="13086" xr:uid="{00000000-0005-0000-0000-00003D330000}"/>
    <cellStyle name="Style 453 12 2" xfId="13087" xr:uid="{00000000-0005-0000-0000-00003E330000}"/>
    <cellStyle name="Style 453 12 2 2" xfId="13088" xr:uid="{00000000-0005-0000-0000-00003F330000}"/>
    <cellStyle name="Style 453 12 3" xfId="13089" xr:uid="{00000000-0005-0000-0000-000040330000}"/>
    <cellStyle name="Style 453 13" xfId="13090" xr:uid="{00000000-0005-0000-0000-000041330000}"/>
    <cellStyle name="Style 453 13 2" xfId="13091" xr:uid="{00000000-0005-0000-0000-000042330000}"/>
    <cellStyle name="Style 453 2" xfId="13092" xr:uid="{00000000-0005-0000-0000-000043330000}"/>
    <cellStyle name="Style 453 2 2" xfId="13093" xr:uid="{00000000-0005-0000-0000-000044330000}"/>
    <cellStyle name="Style 453 2 2 2" xfId="13094" xr:uid="{00000000-0005-0000-0000-000045330000}"/>
    <cellStyle name="Style 453 2 2 2 2" xfId="13095" xr:uid="{00000000-0005-0000-0000-000046330000}"/>
    <cellStyle name="Style 453 2 2 3" xfId="13096" xr:uid="{00000000-0005-0000-0000-000047330000}"/>
    <cellStyle name="Style 453 2 3" xfId="13097" xr:uid="{00000000-0005-0000-0000-000048330000}"/>
    <cellStyle name="Style 453 2 3 2" xfId="13098" xr:uid="{00000000-0005-0000-0000-000049330000}"/>
    <cellStyle name="Style 453 2 3 2 2" xfId="13099" xr:uid="{00000000-0005-0000-0000-00004A330000}"/>
    <cellStyle name="Style 453 2 3 3" xfId="13100" xr:uid="{00000000-0005-0000-0000-00004B330000}"/>
    <cellStyle name="Style 453 2 4" xfId="13101" xr:uid="{00000000-0005-0000-0000-00004C330000}"/>
    <cellStyle name="Style 453 2 4 2" xfId="13102" xr:uid="{00000000-0005-0000-0000-00004D330000}"/>
    <cellStyle name="Style 453 2 4 2 2" xfId="13103" xr:uid="{00000000-0005-0000-0000-00004E330000}"/>
    <cellStyle name="Style 453 2 4 3" xfId="13104" xr:uid="{00000000-0005-0000-0000-00004F330000}"/>
    <cellStyle name="Style 453 2 5" xfId="13105" xr:uid="{00000000-0005-0000-0000-000050330000}"/>
    <cellStyle name="Style 453 2 5 2" xfId="13106" xr:uid="{00000000-0005-0000-0000-000051330000}"/>
    <cellStyle name="Style 453 2 5 2 2" xfId="13107" xr:uid="{00000000-0005-0000-0000-000052330000}"/>
    <cellStyle name="Style 453 2 5 3" xfId="13108" xr:uid="{00000000-0005-0000-0000-000053330000}"/>
    <cellStyle name="Style 453 2 6" xfId="13109" xr:uid="{00000000-0005-0000-0000-000054330000}"/>
    <cellStyle name="Style 453 2 6 2" xfId="13110" xr:uid="{00000000-0005-0000-0000-000055330000}"/>
    <cellStyle name="Style 453 2 6 2 2" xfId="13111" xr:uid="{00000000-0005-0000-0000-000056330000}"/>
    <cellStyle name="Style 453 2 6 3" xfId="13112" xr:uid="{00000000-0005-0000-0000-000057330000}"/>
    <cellStyle name="Style 453 2 7" xfId="13113" xr:uid="{00000000-0005-0000-0000-000058330000}"/>
    <cellStyle name="Style 453 2 7 2" xfId="13114" xr:uid="{00000000-0005-0000-0000-000059330000}"/>
    <cellStyle name="Style 453 2 7 2 2" xfId="13115" xr:uid="{00000000-0005-0000-0000-00005A330000}"/>
    <cellStyle name="Style 453 2 7 3" xfId="13116" xr:uid="{00000000-0005-0000-0000-00005B330000}"/>
    <cellStyle name="Style 453 2 8" xfId="13117" xr:uid="{00000000-0005-0000-0000-00005C330000}"/>
    <cellStyle name="Style 453 2 8 2" xfId="13118" xr:uid="{00000000-0005-0000-0000-00005D330000}"/>
    <cellStyle name="Style 453 2 8 2 2" xfId="13119" xr:uid="{00000000-0005-0000-0000-00005E330000}"/>
    <cellStyle name="Style 453 2 8 3" xfId="13120" xr:uid="{00000000-0005-0000-0000-00005F330000}"/>
    <cellStyle name="Style 453 2 9" xfId="13121" xr:uid="{00000000-0005-0000-0000-000060330000}"/>
    <cellStyle name="Style 453 3" xfId="13122" xr:uid="{00000000-0005-0000-0000-000061330000}"/>
    <cellStyle name="Style 453 3 2" xfId="13123" xr:uid="{00000000-0005-0000-0000-000062330000}"/>
    <cellStyle name="Style 453 3 2 2" xfId="13124" xr:uid="{00000000-0005-0000-0000-000063330000}"/>
    <cellStyle name="Style 453 3 2 2 2" xfId="13125" xr:uid="{00000000-0005-0000-0000-000064330000}"/>
    <cellStyle name="Style 453 3 2 3" xfId="13126" xr:uid="{00000000-0005-0000-0000-000065330000}"/>
    <cellStyle name="Style 453 3 3" xfId="13127" xr:uid="{00000000-0005-0000-0000-000066330000}"/>
    <cellStyle name="Style 453 3 3 2" xfId="13128" xr:uid="{00000000-0005-0000-0000-000067330000}"/>
    <cellStyle name="Style 453 3 3 2 2" xfId="13129" xr:uid="{00000000-0005-0000-0000-000068330000}"/>
    <cellStyle name="Style 453 3 3 3" xfId="13130" xr:uid="{00000000-0005-0000-0000-000069330000}"/>
    <cellStyle name="Style 453 3 4" xfId="13131" xr:uid="{00000000-0005-0000-0000-00006A330000}"/>
    <cellStyle name="Style 453 3 4 2" xfId="13132" xr:uid="{00000000-0005-0000-0000-00006B330000}"/>
    <cellStyle name="Style 453 3 4 2 2" xfId="13133" xr:uid="{00000000-0005-0000-0000-00006C330000}"/>
    <cellStyle name="Style 453 3 4 3" xfId="13134" xr:uid="{00000000-0005-0000-0000-00006D330000}"/>
    <cellStyle name="Style 453 3 5" xfId="13135" xr:uid="{00000000-0005-0000-0000-00006E330000}"/>
    <cellStyle name="Style 453 3 5 2" xfId="13136" xr:uid="{00000000-0005-0000-0000-00006F330000}"/>
    <cellStyle name="Style 453 3 5 2 2" xfId="13137" xr:uid="{00000000-0005-0000-0000-000070330000}"/>
    <cellStyle name="Style 453 3 5 3" xfId="13138" xr:uid="{00000000-0005-0000-0000-000071330000}"/>
    <cellStyle name="Style 453 3 6" xfId="13139" xr:uid="{00000000-0005-0000-0000-000072330000}"/>
    <cellStyle name="Style 453 3 6 2" xfId="13140" xr:uid="{00000000-0005-0000-0000-000073330000}"/>
    <cellStyle name="Style 453 3 6 2 2" xfId="13141" xr:uid="{00000000-0005-0000-0000-000074330000}"/>
    <cellStyle name="Style 453 3 6 3" xfId="13142" xr:uid="{00000000-0005-0000-0000-000075330000}"/>
    <cellStyle name="Style 453 3 7" xfId="13143" xr:uid="{00000000-0005-0000-0000-000076330000}"/>
    <cellStyle name="Style 453 3 7 2" xfId="13144" xr:uid="{00000000-0005-0000-0000-000077330000}"/>
    <cellStyle name="Style 453 3 7 2 2" xfId="13145" xr:uid="{00000000-0005-0000-0000-000078330000}"/>
    <cellStyle name="Style 453 3 7 3" xfId="13146" xr:uid="{00000000-0005-0000-0000-000079330000}"/>
    <cellStyle name="Style 453 3 8" xfId="13147" xr:uid="{00000000-0005-0000-0000-00007A330000}"/>
    <cellStyle name="Style 453 3 8 2" xfId="13148" xr:uid="{00000000-0005-0000-0000-00007B330000}"/>
    <cellStyle name="Style 453 3 9" xfId="13149" xr:uid="{00000000-0005-0000-0000-00007C330000}"/>
    <cellStyle name="Style 453 4" xfId="13150" xr:uid="{00000000-0005-0000-0000-00007D330000}"/>
    <cellStyle name="Style 453 4 2" xfId="13151" xr:uid="{00000000-0005-0000-0000-00007E330000}"/>
    <cellStyle name="Style 453 4 2 2" xfId="13152" xr:uid="{00000000-0005-0000-0000-00007F330000}"/>
    <cellStyle name="Style 453 4 2 2 2" xfId="13153" xr:uid="{00000000-0005-0000-0000-000080330000}"/>
    <cellStyle name="Style 453 4 2 3" xfId="13154" xr:uid="{00000000-0005-0000-0000-000081330000}"/>
    <cellStyle name="Style 453 4 3" xfId="13155" xr:uid="{00000000-0005-0000-0000-000082330000}"/>
    <cellStyle name="Style 453 4 3 2" xfId="13156" xr:uid="{00000000-0005-0000-0000-000083330000}"/>
    <cellStyle name="Style 453 4 3 2 2" xfId="13157" xr:uid="{00000000-0005-0000-0000-000084330000}"/>
    <cellStyle name="Style 453 4 3 3" xfId="13158" xr:uid="{00000000-0005-0000-0000-000085330000}"/>
    <cellStyle name="Style 453 4 4" xfId="13159" xr:uid="{00000000-0005-0000-0000-000086330000}"/>
    <cellStyle name="Style 453 4 4 2" xfId="13160" xr:uid="{00000000-0005-0000-0000-000087330000}"/>
    <cellStyle name="Style 453 4 4 2 2" xfId="13161" xr:uid="{00000000-0005-0000-0000-000088330000}"/>
    <cellStyle name="Style 453 4 4 3" xfId="13162" xr:uid="{00000000-0005-0000-0000-000089330000}"/>
    <cellStyle name="Style 453 4 5" xfId="13163" xr:uid="{00000000-0005-0000-0000-00008A330000}"/>
    <cellStyle name="Style 453 4 5 2" xfId="13164" xr:uid="{00000000-0005-0000-0000-00008B330000}"/>
    <cellStyle name="Style 453 4 5 2 2" xfId="13165" xr:uid="{00000000-0005-0000-0000-00008C330000}"/>
    <cellStyle name="Style 453 4 5 3" xfId="13166" xr:uid="{00000000-0005-0000-0000-00008D330000}"/>
    <cellStyle name="Style 453 4 6" xfId="13167" xr:uid="{00000000-0005-0000-0000-00008E330000}"/>
    <cellStyle name="Style 453 4 6 2" xfId="13168" xr:uid="{00000000-0005-0000-0000-00008F330000}"/>
    <cellStyle name="Style 453 4 6 2 2" xfId="13169" xr:uid="{00000000-0005-0000-0000-000090330000}"/>
    <cellStyle name="Style 453 4 6 3" xfId="13170" xr:uid="{00000000-0005-0000-0000-000091330000}"/>
    <cellStyle name="Style 453 4 7" xfId="13171" xr:uid="{00000000-0005-0000-0000-000092330000}"/>
    <cellStyle name="Style 453 4 7 2" xfId="13172" xr:uid="{00000000-0005-0000-0000-000093330000}"/>
    <cellStyle name="Style 453 4 7 2 2" xfId="13173" xr:uid="{00000000-0005-0000-0000-000094330000}"/>
    <cellStyle name="Style 453 4 7 3" xfId="13174" xr:uid="{00000000-0005-0000-0000-000095330000}"/>
    <cellStyle name="Style 453 4 8" xfId="13175" xr:uid="{00000000-0005-0000-0000-000096330000}"/>
    <cellStyle name="Style 453 4 8 2" xfId="13176" xr:uid="{00000000-0005-0000-0000-000097330000}"/>
    <cellStyle name="Style 453 4 9" xfId="13177" xr:uid="{00000000-0005-0000-0000-000098330000}"/>
    <cellStyle name="Style 453 5" xfId="13178" xr:uid="{00000000-0005-0000-0000-000099330000}"/>
    <cellStyle name="Style 453 5 2" xfId="13179" xr:uid="{00000000-0005-0000-0000-00009A330000}"/>
    <cellStyle name="Style 453 5 2 2" xfId="13180" xr:uid="{00000000-0005-0000-0000-00009B330000}"/>
    <cellStyle name="Style 453 5 3" xfId="13181" xr:uid="{00000000-0005-0000-0000-00009C330000}"/>
    <cellStyle name="Style 453 6" xfId="13182" xr:uid="{00000000-0005-0000-0000-00009D330000}"/>
    <cellStyle name="Style 453 6 2" xfId="13183" xr:uid="{00000000-0005-0000-0000-00009E330000}"/>
    <cellStyle name="Style 453 6 2 2" xfId="13184" xr:uid="{00000000-0005-0000-0000-00009F330000}"/>
    <cellStyle name="Style 453 6 3" xfId="13185" xr:uid="{00000000-0005-0000-0000-0000A0330000}"/>
    <cellStyle name="Style 453 7" xfId="13186" xr:uid="{00000000-0005-0000-0000-0000A1330000}"/>
    <cellStyle name="Style 453 7 2" xfId="13187" xr:uid="{00000000-0005-0000-0000-0000A2330000}"/>
    <cellStyle name="Style 453 7 2 2" xfId="13188" xr:uid="{00000000-0005-0000-0000-0000A3330000}"/>
    <cellStyle name="Style 453 7 3" xfId="13189" xr:uid="{00000000-0005-0000-0000-0000A4330000}"/>
    <cellStyle name="Style 453 8" xfId="13190" xr:uid="{00000000-0005-0000-0000-0000A5330000}"/>
    <cellStyle name="Style 453 8 2" xfId="13191" xr:uid="{00000000-0005-0000-0000-0000A6330000}"/>
    <cellStyle name="Style 453 8 2 2" xfId="13192" xr:uid="{00000000-0005-0000-0000-0000A7330000}"/>
    <cellStyle name="Style 453 8 3" xfId="13193" xr:uid="{00000000-0005-0000-0000-0000A8330000}"/>
    <cellStyle name="Style 453 9" xfId="13194" xr:uid="{00000000-0005-0000-0000-0000A9330000}"/>
    <cellStyle name="Style 453 9 2" xfId="13195" xr:uid="{00000000-0005-0000-0000-0000AA330000}"/>
    <cellStyle name="Style 453 9 2 2" xfId="13196" xr:uid="{00000000-0005-0000-0000-0000AB330000}"/>
    <cellStyle name="Style 453 9 3" xfId="13197" xr:uid="{00000000-0005-0000-0000-0000AC330000}"/>
    <cellStyle name="Style 459" xfId="13198" xr:uid="{00000000-0005-0000-0000-0000AD330000}"/>
    <cellStyle name="Style 460" xfId="13199" xr:uid="{00000000-0005-0000-0000-0000AE330000}"/>
    <cellStyle name="Style 461" xfId="13200" xr:uid="{00000000-0005-0000-0000-0000AF330000}"/>
    <cellStyle name="Style 461 2" xfId="13201" xr:uid="{00000000-0005-0000-0000-0000B0330000}"/>
    <cellStyle name="Style 462" xfId="13202" xr:uid="{00000000-0005-0000-0000-0000B1330000}"/>
    <cellStyle name="Style 462 2" xfId="13203" xr:uid="{00000000-0005-0000-0000-0000B2330000}"/>
    <cellStyle name="Style 463" xfId="13204" xr:uid="{00000000-0005-0000-0000-0000B3330000}"/>
    <cellStyle name="Style 463 10" xfId="13205" xr:uid="{00000000-0005-0000-0000-0000B4330000}"/>
    <cellStyle name="Style 463 10 2" xfId="13206" xr:uid="{00000000-0005-0000-0000-0000B5330000}"/>
    <cellStyle name="Style 463 11" xfId="13207" xr:uid="{00000000-0005-0000-0000-0000B6330000}"/>
    <cellStyle name="Style 463 11 2" xfId="13208" xr:uid="{00000000-0005-0000-0000-0000B7330000}"/>
    <cellStyle name="Style 463 12" xfId="13209" xr:uid="{00000000-0005-0000-0000-0000B8330000}"/>
    <cellStyle name="Style 463 2" xfId="13210" xr:uid="{00000000-0005-0000-0000-0000B9330000}"/>
    <cellStyle name="Style 463 2 2" xfId="13211" xr:uid="{00000000-0005-0000-0000-0000BA330000}"/>
    <cellStyle name="Style 463 2 2 2" xfId="13212" xr:uid="{00000000-0005-0000-0000-0000BB330000}"/>
    <cellStyle name="Style 463 2 3" xfId="13213" xr:uid="{00000000-0005-0000-0000-0000BC330000}"/>
    <cellStyle name="Style 463 2 3 2" xfId="13214" xr:uid="{00000000-0005-0000-0000-0000BD330000}"/>
    <cellStyle name="Style 463 2 4" xfId="13215" xr:uid="{00000000-0005-0000-0000-0000BE330000}"/>
    <cellStyle name="Style 463 2 4 2" xfId="13216" xr:uid="{00000000-0005-0000-0000-0000BF330000}"/>
    <cellStyle name="Style 463 2 5" xfId="13217" xr:uid="{00000000-0005-0000-0000-0000C0330000}"/>
    <cellStyle name="Style 463 2 5 2" xfId="13218" xr:uid="{00000000-0005-0000-0000-0000C1330000}"/>
    <cellStyle name="Style 463 2 6" xfId="13219" xr:uid="{00000000-0005-0000-0000-0000C2330000}"/>
    <cellStyle name="Style 463 2 6 2" xfId="13220" xr:uid="{00000000-0005-0000-0000-0000C3330000}"/>
    <cellStyle name="Style 463 2 7" xfId="13221" xr:uid="{00000000-0005-0000-0000-0000C4330000}"/>
    <cellStyle name="Style 463 2 7 2" xfId="13222" xr:uid="{00000000-0005-0000-0000-0000C5330000}"/>
    <cellStyle name="Style 463 2 8" xfId="13223" xr:uid="{00000000-0005-0000-0000-0000C6330000}"/>
    <cellStyle name="Style 463 3" xfId="13224" xr:uid="{00000000-0005-0000-0000-0000C7330000}"/>
    <cellStyle name="Style 463 3 2" xfId="13225" xr:uid="{00000000-0005-0000-0000-0000C8330000}"/>
    <cellStyle name="Style 463 3 2 2" xfId="13226" xr:uid="{00000000-0005-0000-0000-0000C9330000}"/>
    <cellStyle name="Style 463 3 3" xfId="13227" xr:uid="{00000000-0005-0000-0000-0000CA330000}"/>
    <cellStyle name="Style 463 3 3 2" xfId="13228" xr:uid="{00000000-0005-0000-0000-0000CB330000}"/>
    <cellStyle name="Style 463 3 4" xfId="13229" xr:uid="{00000000-0005-0000-0000-0000CC330000}"/>
    <cellStyle name="Style 463 3 4 2" xfId="13230" xr:uid="{00000000-0005-0000-0000-0000CD330000}"/>
    <cellStyle name="Style 463 3 5" xfId="13231" xr:uid="{00000000-0005-0000-0000-0000CE330000}"/>
    <cellStyle name="Style 463 3 5 2" xfId="13232" xr:uid="{00000000-0005-0000-0000-0000CF330000}"/>
    <cellStyle name="Style 463 3 6" xfId="13233" xr:uid="{00000000-0005-0000-0000-0000D0330000}"/>
    <cellStyle name="Style 463 3 6 2" xfId="13234" xr:uid="{00000000-0005-0000-0000-0000D1330000}"/>
    <cellStyle name="Style 463 3 7" xfId="13235" xr:uid="{00000000-0005-0000-0000-0000D2330000}"/>
    <cellStyle name="Style 463 3 7 2" xfId="13236" xr:uid="{00000000-0005-0000-0000-0000D3330000}"/>
    <cellStyle name="Style 463 3 8" xfId="13237" xr:uid="{00000000-0005-0000-0000-0000D4330000}"/>
    <cellStyle name="Style 463 4" xfId="13238" xr:uid="{00000000-0005-0000-0000-0000D5330000}"/>
    <cellStyle name="Style 463 4 2" xfId="13239" xr:uid="{00000000-0005-0000-0000-0000D6330000}"/>
    <cellStyle name="Style 463 4 2 2" xfId="13240" xr:uid="{00000000-0005-0000-0000-0000D7330000}"/>
    <cellStyle name="Style 463 4 3" xfId="13241" xr:uid="{00000000-0005-0000-0000-0000D8330000}"/>
    <cellStyle name="Style 463 4 3 2" xfId="13242" xr:uid="{00000000-0005-0000-0000-0000D9330000}"/>
    <cellStyle name="Style 463 4 4" xfId="13243" xr:uid="{00000000-0005-0000-0000-0000DA330000}"/>
    <cellStyle name="Style 463 4 4 2" xfId="13244" xr:uid="{00000000-0005-0000-0000-0000DB330000}"/>
    <cellStyle name="Style 463 4 5" xfId="13245" xr:uid="{00000000-0005-0000-0000-0000DC330000}"/>
    <cellStyle name="Style 463 4 5 2" xfId="13246" xr:uid="{00000000-0005-0000-0000-0000DD330000}"/>
    <cellStyle name="Style 463 4 6" xfId="13247" xr:uid="{00000000-0005-0000-0000-0000DE330000}"/>
    <cellStyle name="Style 463 4 6 2" xfId="13248" xr:uid="{00000000-0005-0000-0000-0000DF330000}"/>
    <cellStyle name="Style 463 4 7" xfId="13249" xr:uid="{00000000-0005-0000-0000-0000E0330000}"/>
    <cellStyle name="Style 463 4 7 2" xfId="13250" xr:uid="{00000000-0005-0000-0000-0000E1330000}"/>
    <cellStyle name="Style 463 4 8" xfId="13251" xr:uid="{00000000-0005-0000-0000-0000E2330000}"/>
    <cellStyle name="Style 463 5" xfId="13252" xr:uid="{00000000-0005-0000-0000-0000E3330000}"/>
    <cellStyle name="Style 463 5 2" xfId="13253" xr:uid="{00000000-0005-0000-0000-0000E4330000}"/>
    <cellStyle name="Style 463 5 2 2" xfId="13254" xr:uid="{00000000-0005-0000-0000-0000E5330000}"/>
    <cellStyle name="Style 463 5 3" xfId="13255" xr:uid="{00000000-0005-0000-0000-0000E6330000}"/>
    <cellStyle name="Style 463 5 3 2" xfId="13256" xr:uid="{00000000-0005-0000-0000-0000E7330000}"/>
    <cellStyle name="Style 463 5 4" xfId="13257" xr:uid="{00000000-0005-0000-0000-0000E8330000}"/>
    <cellStyle name="Style 463 5 4 2" xfId="13258" xr:uid="{00000000-0005-0000-0000-0000E9330000}"/>
    <cellStyle name="Style 463 5 5" xfId="13259" xr:uid="{00000000-0005-0000-0000-0000EA330000}"/>
    <cellStyle name="Style 463 5 5 2" xfId="13260" xr:uid="{00000000-0005-0000-0000-0000EB330000}"/>
    <cellStyle name="Style 463 5 6" xfId="13261" xr:uid="{00000000-0005-0000-0000-0000EC330000}"/>
    <cellStyle name="Style 463 5 6 2" xfId="13262" xr:uid="{00000000-0005-0000-0000-0000ED330000}"/>
    <cellStyle name="Style 463 5 7" xfId="13263" xr:uid="{00000000-0005-0000-0000-0000EE330000}"/>
    <cellStyle name="Style 463 5 7 2" xfId="13264" xr:uid="{00000000-0005-0000-0000-0000EF330000}"/>
    <cellStyle name="Style 463 5 8" xfId="13265" xr:uid="{00000000-0005-0000-0000-0000F0330000}"/>
    <cellStyle name="Style 463 6" xfId="13266" xr:uid="{00000000-0005-0000-0000-0000F1330000}"/>
    <cellStyle name="Style 463 6 2" xfId="13267" xr:uid="{00000000-0005-0000-0000-0000F2330000}"/>
    <cellStyle name="Style 463 7" xfId="13268" xr:uid="{00000000-0005-0000-0000-0000F3330000}"/>
    <cellStyle name="Style 463 7 2" xfId="13269" xr:uid="{00000000-0005-0000-0000-0000F4330000}"/>
    <cellStyle name="Style 463 8" xfId="13270" xr:uid="{00000000-0005-0000-0000-0000F5330000}"/>
    <cellStyle name="Style 463 8 2" xfId="13271" xr:uid="{00000000-0005-0000-0000-0000F6330000}"/>
    <cellStyle name="Style 463 9" xfId="13272" xr:uid="{00000000-0005-0000-0000-0000F7330000}"/>
    <cellStyle name="Style 463 9 2" xfId="13273" xr:uid="{00000000-0005-0000-0000-0000F8330000}"/>
    <cellStyle name="Style 464" xfId="13274" xr:uid="{00000000-0005-0000-0000-0000F9330000}"/>
    <cellStyle name="Style 464 10" xfId="13275" xr:uid="{00000000-0005-0000-0000-0000FA330000}"/>
    <cellStyle name="Style 464 10 2" xfId="13276" xr:uid="{00000000-0005-0000-0000-0000FB330000}"/>
    <cellStyle name="Style 464 11" xfId="13277" xr:uid="{00000000-0005-0000-0000-0000FC330000}"/>
    <cellStyle name="Style 464 11 2" xfId="13278" xr:uid="{00000000-0005-0000-0000-0000FD330000}"/>
    <cellStyle name="Style 464 12" xfId="13279" xr:uid="{00000000-0005-0000-0000-0000FE330000}"/>
    <cellStyle name="Style 464 2" xfId="13280" xr:uid="{00000000-0005-0000-0000-0000FF330000}"/>
    <cellStyle name="Style 464 2 2" xfId="13281" xr:uid="{00000000-0005-0000-0000-000000340000}"/>
    <cellStyle name="Style 464 2 2 2" xfId="13282" xr:uid="{00000000-0005-0000-0000-000001340000}"/>
    <cellStyle name="Style 464 2 3" xfId="13283" xr:uid="{00000000-0005-0000-0000-000002340000}"/>
    <cellStyle name="Style 464 2 3 2" xfId="13284" xr:uid="{00000000-0005-0000-0000-000003340000}"/>
    <cellStyle name="Style 464 2 4" xfId="13285" xr:uid="{00000000-0005-0000-0000-000004340000}"/>
    <cellStyle name="Style 464 2 4 2" xfId="13286" xr:uid="{00000000-0005-0000-0000-000005340000}"/>
    <cellStyle name="Style 464 2 5" xfId="13287" xr:uid="{00000000-0005-0000-0000-000006340000}"/>
    <cellStyle name="Style 464 2 5 2" xfId="13288" xr:uid="{00000000-0005-0000-0000-000007340000}"/>
    <cellStyle name="Style 464 2 6" xfId="13289" xr:uid="{00000000-0005-0000-0000-000008340000}"/>
    <cellStyle name="Style 464 2 6 2" xfId="13290" xr:uid="{00000000-0005-0000-0000-000009340000}"/>
    <cellStyle name="Style 464 2 7" xfId="13291" xr:uid="{00000000-0005-0000-0000-00000A340000}"/>
    <cellStyle name="Style 464 2 7 2" xfId="13292" xr:uid="{00000000-0005-0000-0000-00000B340000}"/>
    <cellStyle name="Style 464 2 8" xfId="13293" xr:uid="{00000000-0005-0000-0000-00000C340000}"/>
    <cellStyle name="Style 464 3" xfId="13294" xr:uid="{00000000-0005-0000-0000-00000D340000}"/>
    <cellStyle name="Style 464 3 2" xfId="13295" xr:uid="{00000000-0005-0000-0000-00000E340000}"/>
    <cellStyle name="Style 464 3 2 2" xfId="13296" xr:uid="{00000000-0005-0000-0000-00000F340000}"/>
    <cellStyle name="Style 464 3 3" xfId="13297" xr:uid="{00000000-0005-0000-0000-000010340000}"/>
    <cellStyle name="Style 464 3 3 2" xfId="13298" xr:uid="{00000000-0005-0000-0000-000011340000}"/>
    <cellStyle name="Style 464 3 4" xfId="13299" xr:uid="{00000000-0005-0000-0000-000012340000}"/>
    <cellStyle name="Style 464 3 4 2" xfId="13300" xr:uid="{00000000-0005-0000-0000-000013340000}"/>
    <cellStyle name="Style 464 3 5" xfId="13301" xr:uid="{00000000-0005-0000-0000-000014340000}"/>
    <cellStyle name="Style 464 3 5 2" xfId="13302" xr:uid="{00000000-0005-0000-0000-000015340000}"/>
    <cellStyle name="Style 464 3 6" xfId="13303" xr:uid="{00000000-0005-0000-0000-000016340000}"/>
    <cellStyle name="Style 464 3 6 2" xfId="13304" xr:uid="{00000000-0005-0000-0000-000017340000}"/>
    <cellStyle name="Style 464 3 7" xfId="13305" xr:uid="{00000000-0005-0000-0000-000018340000}"/>
    <cellStyle name="Style 464 3 7 2" xfId="13306" xr:uid="{00000000-0005-0000-0000-000019340000}"/>
    <cellStyle name="Style 464 3 8" xfId="13307" xr:uid="{00000000-0005-0000-0000-00001A340000}"/>
    <cellStyle name="Style 464 4" xfId="13308" xr:uid="{00000000-0005-0000-0000-00001B340000}"/>
    <cellStyle name="Style 464 4 2" xfId="13309" xr:uid="{00000000-0005-0000-0000-00001C340000}"/>
    <cellStyle name="Style 464 4 2 2" xfId="13310" xr:uid="{00000000-0005-0000-0000-00001D340000}"/>
    <cellStyle name="Style 464 4 3" xfId="13311" xr:uid="{00000000-0005-0000-0000-00001E340000}"/>
    <cellStyle name="Style 464 4 3 2" xfId="13312" xr:uid="{00000000-0005-0000-0000-00001F340000}"/>
    <cellStyle name="Style 464 4 4" xfId="13313" xr:uid="{00000000-0005-0000-0000-000020340000}"/>
    <cellStyle name="Style 464 4 4 2" xfId="13314" xr:uid="{00000000-0005-0000-0000-000021340000}"/>
    <cellStyle name="Style 464 4 5" xfId="13315" xr:uid="{00000000-0005-0000-0000-000022340000}"/>
    <cellStyle name="Style 464 4 5 2" xfId="13316" xr:uid="{00000000-0005-0000-0000-000023340000}"/>
    <cellStyle name="Style 464 4 6" xfId="13317" xr:uid="{00000000-0005-0000-0000-000024340000}"/>
    <cellStyle name="Style 464 4 6 2" xfId="13318" xr:uid="{00000000-0005-0000-0000-000025340000}"/>
    <cellStyle name="Style 464 4 7" xfId="13319" xr:uid="{00000000-0005-0000-0000-000026340000}"/>
    <cellStyle name="Style 464 4 7 2" xfId="13320" xr:uid="{00000000-0005-0000-0000-000027340000}"/>
    <cellStyle name="Style 464 4 8" xfId="13321" xr:uid="{00000000-0005-0000-0000-000028340000}"/>
    <cellStyle name="Style 464 5" xfId="13322" xr:uid="{00000000-0005-0000-0000-000029340000}"/>
    <cellStyle name="Style 464 5 2" xfId="13323" xr:uid="{00000000-0005-0000-0000-00002A340000}"/>
    <cellStyle name="Style 464 5 2 2" xfId="13324" xr:uid="{00000000-0005-0000-0000-00002B340000}"/>
    <cellStyle name="Style 464 5 3" xfId="13325" xr:uid="{00000000-0005-0000-0000-00002C340000}"/>
    <cellStyle name="Style 464 5 3 2" xfId="13326" xr:uid="{00000000-0005-0000-0000-00002D340000}"/>
    <cellStyle name="Style 464 5 4" xfId="13327" xr:uid="{00000000-0005-0000-0000-00002E340000}"/>
    <cellStyle name="Style 464 5 4 2" xfId="13328" xr:uid="{00000000-0005-0000-0000-00002F340000}"/>
    <cellStyle name="Style 464 5 5" xfId="13329" xr:uid="{00000000-0005-0000-0000-000030340000}"/>
    <cellStyle name="Style 464 5 5 2" xfId="13330" xr:uid="{00000000-0005-0000-0000-000031340000}"/>
    <cellStyle name="Style 464 5 6" xfId="13331" xr:uid="{00000000-0005-0000-0000-000032340000}"/>
    <cellStyle name="Style 464 5 6 2" xfId="13332" xr:uid="{00000000-0005-0000-0000-000033340000}"/>
    <cellStyle name="Style 464 5 7" xfId="13333" xr:uid="{00000000-0005-0000-0000-000034340000}"/>
    <cellStyle name="Style 464 5 7 2" xfId="13334" xr:uid="{00000000-0005-0000-0000-000035340000}"/>
    <cellStyle name="Style 464 5 8" xfId="13335" xr:uid="{00000000-0005-0000-0000-000036340000}"/>
    <cellStyle name="Style 464 6" xfId="13336" xr:uid="{00000000-0005-0000-0000-000037340000}"/>
    <cellStyle name="Style 464 6 2" xfId="13337" xr:uid="{00000000-0005-0000-0000-000038340000}"/>
    <cellStyle name="Style 464 7" xfId="13338" xr:uid="{00000000-0005-0000-0000-000039340000}"/>
    <cellStyle name="Style 464 7 2" xfId="13339" xr:uid="{00000000-0005-0000-0000-00003A340000}"/>
    <cellStyle name="Style 464 8" xfId="13340" xr:uid="{00000000-0005-0000-0000-00003B340000}"/>
    <cellStyle name="Style 464 8 2" xfId="13341" xr:uid="{00000000-0005-0000-0000-00003C340000}"/>
    <cellStyle name="Style 464 9" xfId="13342" xr:uid="{00000000-0005-0000-0000-00003D340000}"/>
    <cellStyle name="Style 464 9 2" xfId="13343" xr:uid="{00000000-0005-0000-0000-00003E340000}"/>
    <cellStyle name="Style 465" xfId="13344" xr:uid="{00000000-0005-0000-0000-00003F340000}"/>
    <cellStyle name="Style 465 2" xfId="13345" xr:uid="{00000000-0005-0000-0000-000040340000}"/>
    <cellStyle name="Style 466" xfId="13346" xr:uid="{00000000-0005-0000-0000-000041340000}"/>
    <cellStyle name="Style 466 2" xfId="13347" xr:uid="{00000000-0005-0000-0000-000042340000}"/>
    <cellStyle name="Style 467" xfId="13348" xr:uid="{00000000-0005-0000-0000-000043340000}"/>
    <cellStyle name="Style 467 10" xfId="13349" xr:uid="{00000000-0005-0000-0000-000044340000}"/>
    <cellStyle name="Style 467 10 2" xfId="13350" xr:uid="{00000000-0005-0000-0000-000045340000}"/>
    <cellStyle name="Style 467 11" xfId="13351" xr:uid="{00000000-0005-0000-0000-000046340000}"/>
    <cellStyle name="Style 467 11 2" xfId="13352" xr:uid="{00000000-0005-0000-0000-000047340000}"/>
    <cellStyle name="Style 467 12" xfId="13353" xr:uid="{00000000-0005-0000-0000-000048340000}"/>
    <cellStyle name="Style 467 2" xfId="13354" xr:uid="{00000000-0005-0000-0000-000049340000}"/>
    <cellStyle name="Style 467 2 2" xfId="13355" xr:uid="{00000000-0005-0000-0000-00004A340000}"/>
    <cellStyle name="Style 467 2 2 2" xfId="13356" xr:uid="{00000000-0005-0000-0000-00004B340000}"/>
    <cellStyle name="Style 467 2 3" xfId="13357" xr:uid="{00000000-0005-0000-0000-00004C340000}"/>
    <cellStyle name="Style 467 2 3 2" xfId="13358" xr:uid="{00000000-0005-0000-0000-00004D340000}"/>
    <cellStyle name="Style 467 2 4" xfId="13359" xr:uid="{00000000-0005-0000-0000-00004E340000}"/>
    <cellStyle name="Style 467 2 4 2" xfId="13360" xr:uid="{00000000-0005-0000-0000-00004F340000}"/>
    <cellStyle name="Style 467 2 5" xfId="13361" xr:uid="{00000000-0005-0000-0000-000050340000}"/>
    <cellStyle name="Style 467 2 5 2" xfId="13362" xr:uid="{00000000-0005-0000-0000-000051340000}"/>
    <cellStyle name="Style 467 2 6" xfId="13363" xr:uid="{00000000-0005-0000-0000-000052340000}"/>
    <cellStyle name="Style 467 2 6 2" xfId="13364" xr:uid="{00000000-0005-0000-0000-000053340000}"/>
    <cellStyle name="Style 467 2 7" xfId="13365" xr:uid="{00000000-0005-0000-0000-000054340000}"/>
    <cellStyle name="Style 467 2 7 2" xfId="13366" xr:uid="{00000000-0005-0000-0000-000055340000}"/>
    <cellStyle name="Style 467 2 8" xfId="13367" xr:uid="{00000000-0005-0000-0000-000056340000}"/>
    <cellStyle name="Style 467 3" xfId="13368" xr:uid="{00000000-0005-0000-0000-000057340000}"/>
    <cellStyle name="Style 467 3 2" xfId="13369" xr:uid="{00000000-0005-0000-0000-000058340000}"/>
    <cellStyle name="Style 467 3 2 2" xfId="13370" xr:uid="{00000000-0005-0000-0000-000059340000}"/>
    <cellStyle name="Style 467 3 3" xfId="13371" xr:uid="{00000000-0005-0000-0000-00005A340000}"/>
    <cellStyle name="Style 467 3 3 2" xfId="13372" xr:uid="{00000000-0005-0000-0000-00005B340000}"/>
    <cellStyle name="Style 467 3 4" xfId="13373" xr:uid="{00000000-0005-0000-0000-00005C340000}"/>
    <cellStyle name="Style 467 3 4 2" xfId="13374" xr:uid="{00000000-0005-0000-0000-00005D340000}"/>
    <cellStyle name="Style 467 3 5" xfId="13375" xr:uid="{00000000-0005-0000-0000-00005E340000}"/>
    <cellStyle name="Style 467 3 5 2" xfId="13376" xr:uid="{00000000-0005-0000-0000-00005F340000}"/>
    <cellStyle name="Style 467 3 6" xfId="13377" xr:uid="{00000000-0005-0000-0000-000060340000}"/>
    <cellStyle name="Style 467 3 6 2" xfId="13378" xr:uid="{00000000-0005-0000-0000-000061340000}"/>
    <cellStyle name="Style 467 3 7" xfId="13379" xr:uid="{00000000-0005-0000-0000-000062340000}"/>
    <cellStyle name="Style 467 3 7 2" xfId="13380" xr:uid="{00000000-0005-0000-0000-000063340000}"/>
    <cellStyle name="Style 467 3 8" xfId="13381" xr:uid="{00000000-0005-0000-0000-000064340000}"/>
    <cellStyle name="Style 467 4" xfId="13382" xr:uid="{00000000-0005-0000-0000-000065340000}"/>
    <cellStyle name="Style 467 4 2" xfId="13383" xr:uid="{00000000-0005-0000-0000-000066340000}"/>
    <cellStyle name="Style 467 4 2 2" xfId="13384" xr:uid="{00000000-0005-0000-0000-000067340000}"/>
    <cellStyle name="Style 467 4 3" xfId="13385" xr:uid="{00000000-0005-0000-0000-000068340000}"/>
    <cellStyle name="Style 467 4 3 2" xfId="13386" xr:uid="{00000000-0005-0000-0000-000069340000}"/>
    <cellStyle name="Style 467 4 4" xfId="13387" xr:uid="{00000000-0005-0000-0000-00006A340000}"/>
    <cellStyle name="Style 467 4 4 2" xfId="13388" xr:uid="{00000000-0005-0000-0000-00006B340000}"/>
    <cellStyle name="Style 467 4 5" xfId="13389" xr:uid="{00000000-0005-0000-0000-00006C340000}"/>
    <cellStyle name="Style 467 4 5 2" xfId="13390" xr:uid="{00000000-0005-0000-0000-00006D340000}"/>
    <cellStyle name="Style 467 4 6" xfId="13391" xr:uid="{00000000-0005-0000-0000-00006E340000}"/>
    <cellStyle name="Style 467 4 6 2" xfId="13392" xr:uid="{00000000-0005-0000-0000-00006F340000}"/>
    <cellStyle name="Style 467 4 7" xfId="13393" xr:uid="{00000000-0005-0000-0000-000070340000}"/>
    <cellStyle name="Style 467 4 7 2" xfId="13394" xr:uid="{00000000-0005-0000-0000-000071340000}"/>
    <cellStyle name="Style 467 4 8" xfId="13395" xr:uid="{00000000-0005-0000-0000-000072340000}"/>
    <cellStyle name="Style 467 5" xfId="13396" xr:uid="{00000000-0005-0000-0000-000073340000}"/>
    <cellStyle name="Style 467 5 2" xfId="13397" xr:uid="{00000000-0005-0000-0000-000074340000}"/>
    <cellStyle name="Style 467 5 2 2" xfId="13398" xr:uid="{00000000-0005-0000-0000-000075340000}"/>
    <cellStyle name="Style 467 5 3" xfId="13399" xr:uid="{00000000-0005-0000-0000-000076340000}"/>
    <cellStyle name="Style 467 5 3 2" xfId="13400" xr:uid="{00000000-0005-0000-0000-000077340000}"/>
    <cellStyle name="Style 467 5 4" xfId="13401" xr:uid="{00000000-0005-0000-0000-000078340000}"/>
    <cellStyle name="Style 467 5 4 2" xfId="13402" xr:uid="{00000000-0005-0000-0000-000079340000}"/>
    <cellStyle name="Style 467 5 5" xfId="13403" xr:uid="{00000000-0005-0000-0000-00007A340000}"/>
    <cellStyle name="Style 467 5 5 2" xfId="13404" xr:uid="{00000000-0005-0000-0000-00007B340000}"/>
    <cellStyle name="Style 467 5 6" xfId="13405" xr:uid="{00000000-0005-0000-0000-00007C340000}"/>
    <cellStyle name="Style 467 5 6 2" xfId="13406" xr:uid="{00000000-0005-0000-0000-00007D340000}"/>
    <cellStyle name="Style 467 5 7" xfId="13407" xr:uid="{00000000-0005-0000-0000-00007E340000}"/>
    <cellStyle name="Style 467 5 7 2" xfId="13408" xr:uid="{00000000-0005-0000-0000-00007F340000}"/>
    <cellStyle name="Style 467 5 8" xfId="13409" xr:uid="{00000000-0005-0000-0000-000080340000}"/>
    <cellStyle name="Style 467 6" xfId="13410" xr:uid="{00000000-0005-0000-0000-000081340000}"/>
    <cellStyle name="Style 467 6 2" xfId="13411" xr:uid="{00000000-0005-0000-0000-000082340000}"/>
    <cellStyle name="Style 467 7" xfId="13412" xr:uid="{00000000-0005-0000-0000-000083340000}"/>
    <cellStyle name="Style 467 7 2" xfId="13413" xr:uid="{00000000-0005-0000-0000-000084340000}"/>
    <cellStyle name="Style 467 8" xfId="13414" xr:uid="{00000000-0005-0000-0000-000085340000}"/>
    <cellStyle name="Style 467 8 2" xfId="13415" xr:uid="{00000000-0005-0000-0000-000086340000}"/>
    <cellStyle name="Style 467 9" xfId="13416" xr:uid="{00000000-0005-0000-0000-000087340000}"/>
    <cellStyle name="Style 467 9 2" xfId="13417" xr:uid="{00000000-0005-0000-0000-000088340000}"/>
    <cellStyle name="Style 468" xfId="13418" xr:uid="{00000000-0005-0000-0000-000089340000}"/>
    <cellStyle name="Style 468 10" xfId="13419" xr:uid="{00000000-0005-0000-0000-00008A340000}"/>
    <cellStyle name="Style 468 10 2" xfId="13420" xr:uid="{00000000-0005-0000-0000-00008B340000}"/>
    <cellStyle name="Style 468 11" xfId="13421" xr:uid="{00000000-0005-0000-0000-00008C340000}"/>
    <cellStyle name="Style 468 11 2" xfId="13422" xr:uid="{00000000-0005-0000-0000-00008D340000}"/>
    <cellStyle name="Style 468 12" xfId="13423" xr:uid="{00000000-0005-0000-0000-00008E340000}"/>
    <cellStyle name="Style 468 2" xfId="13424" xr:uid="{00000000-0005-0000-0000-00008F340000}"/>
    <cellStyle name="Style 468 2 2" xfId="13425" xr:uid="{00000000-0005-0000-0000-000090340000}"/>
    <cellStyle name="Style 468 2 2 2" xfId="13426" xr:uid="{00000000-0005-0000-0000-000091340000}"/>
    <cellStyle name="Style 468 2 3" xfId="13427" xr:uid="{00000000-0005-0000-0000-000092340000}"/>
    <cellStyle name="Style 468 2 3 2" xfId="13428" xr:uid="{00000000-0005-0000-0000-000093340000}"/>
    <cellStyle name="Style 468 2 4" xfId="13429" xr:uid="{00000000-0005-0000-0000-000094340000}"/>
    <cellStyle name="Style 468 2 4 2" xfId="13430" xr:uid="{00000000-0005-0000-0000-000095340000}"/>
    <cellStyle name="Style 468 2 5" xfId="13431" xr:uid="{00000000-0005-0000-0000-000096340000}"/>
    <cellStyle name="Style 468 2 5 2" xfId="13432" xr:uid="{00000000-0005-0000-0000-000097340000}"/>
    <cellStyle name="Style 468 2 6" xfId="13433" xr:uid="{00000000-0005-0000-0000-000098340000}"/>
    <cellStyle name="Style 468 2 6 2" xfId="13434" xr:uid="{00000000-0005-0000-0000-000099340000}"/>
    <cellStyle name="Style 468 2 7" xfId="13435" xr:uid="{00000000-0005-0000-0000-00009A340000}"/>
    <cellStyle name="Style 468 2 7 2" xfId="13436" xr:uid="{00000000-0005-0000-0000-00009B340000}"/>
    <cellStyle name="Style 468 2 8" xfId="13437" xr:uid="{00000000-0005-0000-0000-00009C340000}"/>
    <cellStyle name="Style 468 3" xfId="13438" xr:uid="{00000000-0005-0000-0000-00009D340000}"/>
    <cellStyle name="Style 468 3 2" xfId="13439" xr:uid="{00000000-0005-0000-0000-00009E340000}"/>
    <cellStyle name="Style 468 3 2 2" xfId="13440" xr:uid="{00000000-0005-0000-0000-00009F340000}"/>
    <cellStyle name="Style 468 3 3" xfId="13441" xr:uid="{00000000-0005-0000-0000-0000A0340000}"/>
    <cellStyle name="Style 468 3 3 2" xfId="13442" xr:uid="{00000000-0005-0000-0000-0000A1340000}"/>
    <cellStyle name="Style 468 3 4" xfId="13443" xr:uid="{00000000-0005-0000-0000-0000A2340000}"/>
    <cellStyle name="Style 468 3 4 2" xfId="13444" xr:uid="{00000000-0005-0000-0000-0000A3340000}"/>
    <cellStyle name="Style 468 3 5" xfId="13445" xr:uid="{00000000-0005-0000-0000-0000A4340000}"/>
    <cellStyle name="Style 468 3 5 2" xfId="13446" xr:uid="{00000000-0005-0000-0000-0000A5340000}"/>
    <cellStyle name="Style 468 3 6" xfId="13447" xr:uid="{00000000-0005-0000-0000-0000A6340000}"/>
    <cellStyle name="Style 468 3 6 2" xfId="13448" xr:uid="{00000000-0005-0000-0000-0000A7340000}"/>
    <cellStyle name="Style 468 3 7" xfId="13449" xr:uid="{00000000-0005-0000-0000-0000A8340000}"/>
    <cellStyle name="Style 468 3 7 2" xfId="13450" xr:uid="{00000000-0005-0000-0000-0000A9340000}"/>
    <cellStyle name="Style 468 3 8" xfId="13451" xr:uid="{00000000-0005-0000-0000-0000AA340000}"/>
    <cellStyle name="Style 468 4" xfId="13452" xr:uid="{00000000-0005-0000-0000-0000AB340000}"/>
    <cellStyle name="Style 468 4 2" xfId="13453" xr:uid="{00000000-0005-0000-0000-0000AC340000}"/>
    <cellStyle name="Style 468 4 2 2" xfId="13454" xr:uid="{00000000-0005-0000-0000-0000AD340000}"/>
    <cellStyle name="Style 468 4 3" xfId="13455" xr:uid="{00000000-0005-0000-0000-0000AE340000}"/>
    <cellStyle name="Style 468 4 3 2" xfId="13456" xr:uid="{00000000-0005-0000-0000-0000AF340000}"/>
    <cellStyle name="Style 468 4 4" xfId="13457" xr:uid="{00000000-0005-0000-0000-0000B0340000}"/>
    <cellStyle name="Style 468 4 4 2" xfId="13458" xr:uid="{00000000-0005-0000-0000-0000B1340000}"/>
    <cellStyle name="Style 468 4 5" xfId="13459" xr:uid="{00000000-0005-0000-0000-0000B2340000}"/>
    <cellStyle name="Style 468 4 5 2" xfId="13460" xr:uid="{00000000-0005-0000-0000-0000B3340000}"/>
    <cellStyle name="Style 468 4 6" xfId="13461" xr:uid="{00000000-0005-0000-0000-0000B4340000}"/>
    <cellStyle name="Style 468 4 6 2" xfId="13462" xr:uid="{00000000-0005-0000-0000-0000B5340000}"/>
    <cellStyle name="Style 468 4 7" xfId="13463" xr:uid="{00000000-0005-0000-0000-0000B6340000}"/>
    <cellStyle name="Style 468 4 7 2" xfId="13464" xr:uid="{00000000-0005-0000-0000-0000B7340000}"/>
    <cellStyle name="Style 468 4 8" xfId="13465" xr:uid="{00000000-0005-0000-0000-0000B8340000}"/>
    <cellStyle name="Style 468 5" xfId="13466" xr:uid="{00000000-0005-0000-0000-0000B9340000}"/>
    <cellStyle name="Style 468 5 2" xfId="13467" xr:uid="{00000000-0005-0000-0000-0000BA340000}"/>
    <cellStyle name="Style 468 5 2 2" xfId="13468" xr:uid="{00000000-0005-0000-0000-0000BB340000}"/>
    <cellStyle name="Style 468 5 3" xfId="13469" xr:uid="{00000000-0005-0000-0000-0000BC340000}"/>
    <cellStyle name="Style 468 5 3 2" xfId="13470" xr:uid="{00000000-0005-0000-0000-0000BD340000}"/>
    <cellStyle name="Style 468 5 4" xfId="13471" xr:uid="{00000000-0005-0000-0000-0000BE340000}"/>
    <cellStyle name="Style 468 5 4 2" xfId="13472" xr:uid="{00000000-0005-0000-0000-0000BF340000}"/>
    <cellStyle name="Style 468 5 5" xfId="13473" xr:uid="{00000000-0005-0000-0000-0000C0340000}"/>
    <cellStyle name="Style 468 5 5 2" xfId="13474" xr:uid="{00000000-0005-0000-0000-0000C1340000}"/>
    <cellStyle name="Style 468 5 6" xfId="13475" xr:uid="{00000000-0005-0000-0000-0000C2340000}"/>
    <cellStyle name="Style 468 5 6 2" xfId="13476" xr:uid="{00000000-0005-0000-0000-0000C3340000}"/>
    <cellStyle name="Style 468 5 7" xfId="13477" xr:uid="{00000000-0005-0000-0000-0000C4340000}"/>
    <cellStyle name="Style 468 5 7 2" xfId="13478" xr:uid="{00000000-0005-0000-0000-0000C5340000}"/>
    <cellStyle name="Style 468 5 8" xfId="13479" xr:uid="{00000000-0005-0000-0000-0000C6340000}"/>
    <cellStyle name="Style 468 6" xfId="13480" xr:uid="{00000000-0005-0000-0000-0000C7340000}"/>
    <cellStyle name="Style 468 6 2" xfId="13481" xr:uid="{00000000-0005-0000-0000-0000C8340000}"/>
    <cellStyle name="Style 468 7" xfId="13482" xr:uid="{00000000-0005-0000-0000-0000C9340000}"/>
    <cellStyle name="Style 468 7 2" xfId="13483" xr:uid="{00000000-0005-0000-0000-0000CA340000}"/>
    <cellStyle name="Style 468 8" xfId="13484" xr:uid="{00000000-0005-0000-0000-0000CB340000}"/>
    <cellStyle name="Style 468 8 2" xfId="13485" xr:uid="{00000000-0005-0000-0000-0000CC340000}"/>
    <cellStyle name="Style 468 9" xfId="13486" xr:uid="{00000000-0005-0000-0000-0000CD340000}"/>
    <cellStyle name="Style 468 9 2" xfId="13487" xr:uid="{00000000-0005-0000-0000-0000CE340000}"/>
    <cellStyle name="Style 469" xfId="13488" xr:uid="{00000000-0005-0000-0000-0000CF340000}"/>
    <cellStyle name="Style 469 10" xfId="13489" xr:uid="{00000000-0005-0000-0000-0000D0340000}"/>
    <cellStyle name="Style 469 10 2" xfId="13490" xr:uid="{00000000-0005-0000-0000-0000D1340000}"/>
    <cellStyle name="Style 469 11" xfId="13491" xr:uid="{00000000-0005-0000-0000-0000D2340000}"/>
    <cellStyle name="Style 469 11 2" xfId="13492" xr:uid="{00000000-0005-0000-0000-0000D3340000}"/>
    <cellStyle name="Style 469 12" xfId="13493" xr:uid="{00000000-0005-0000-0000-0000D4340000}"/>
    <cellStyle name="Style 469 12 2" xfId="13494" xr:uid="{00000000-0005-0000-0000-0000D5340000}"/>
    <cellStyle name="Style 469 2" xfId="13495" xr:uid="{00000000-0005-0000-0000-0000D6340000}"/>
    <cellStyle name="Style 469 2 2" xfId="13496" xr:uid="{00000000-0005-0000-0000-0000D7340000}"/>
    <cellStyle name="Style 469 2 2 2" xfId="13497" xr:uid="{00000000-0005-0000-0000-0000D8340000}"/>
    <cellStyle name="Style 469 2 3" xfId="13498" xr:uid="{00000000-0005-0000-0000-0000D9340000}"/>
    <cellStyle name="Style 469 2 3 2" xfId="13499" xr:uid="{00000000-0005-0000-0000-0000DA340000}"/>
    <cellStyle name="Style 469 2 4" xfId="13500" xr:uid="{00000000-0005-0000-0000-0000DB340000}"/>
    <cellStyle name="Style 469 3" xfId="13501" xr:uid="{00000000-0005-0000-0000-0000DC340000}"/>
    <cellStyle name="Style 469 3 2" xfId="13502" xr:uid="{00000000-0005-0000-0000-0000DD340000}"/>
    <cellStyle name="Style 469 3 2 2" xfId="13503" xr:uid="{00000000-0005-0000-0000-0000DE340000}"/>
    <cellStyle name="Style 469 3 2 2 2" xfId="13504" xr:uid="{00000000-0005-0000-0000-0000DF340000}"/>
    <cellStyle name="Style 469 3 2 3" xfId="13505" xr:uid="{00000000-0005-0000-0000-0000E0340000}"/>
    <cellStyle name="Style 469 3 2 3 2" xfId="13506" xr:uid="{00000000-0005-0000-0000-0000E1340000}"/>
    <cellStyle name="Style 469 3 2 4" xfId="13507" xr:uid="{00000000-0005-0000-0000-0000E2340000}"/>
    <cellStyle name="Style 469 3 3" xfId="13508" xr:uid="{00000000-0005-0000-0000-0000E3340000}"/>
    <cellStyle name="Style 469 3 3 2" xfId="13509" xr:uid="{00000000-0005-0000-0000-0000E4340000}"/>
    <cellStyle name="Style 469 3 4" xfId="13510" xr:uid="{00000000-0005-0000-0000-0000E5340000}"/>
    <cellStyle name="Style 469 3 4 2" xfId="13511" xr:uid="{00000000-0005-0000-0000-0000E6340000}"/>
    <cellStyle name="Style 469 3 5" xfId="13512" xr:uid="{00000000-0005-0000-0000-0000E7340000}"/>
    <cellStyle name="Style 469 3 5 2" xfId="13513" xr:uid="{00000000-0005-0000-0000-0000E8340000}"/>
    <cellStyle name="Style 469 3 6" xfId="13514" xr:uid="{00000000-0005-0000-0000-0000E9340000}"/>
    <cellStyle name="Style 469 3 6 2" xfId="13515" xr:uid="{00000000-0005-0000-0000-0000EA340000}"/>
    <cellStyle name="Style 469 3 7" xfId="13516" xr:uid="{00000000-0005-0000-0000-0000EB340000}"/>
    <cellStyle name="Style 469 3 7 2" xfId="13517" xr:uid="{00000000-0005-0000-0000-0000EC340000}"/>
    <cellStyle name="Style 469 3 8" xfId="13518" xr:uid="{00000000-0005-0000-0000-0000ED340000}"/>
    <cellStyle name="Style 469 3 8 2" xfId="13519" xr:uid="{00000000-0005-0000-0000-0000EE340000}"/>
    <cellStyle name="Style 469 3 9" xfId="13520" xr:uid="{00000000-0005-0000-0000-0000EF340000}"/>
    <cellStyle name="Style 469 4" xfId="13521" xr:uid="{00000000-0005-0000-0000-0000F0340000}"/>
    <cellStyle name="Style 469 4 2" xfId="13522" xr:uid="{00000000-0005-0000-0000-0000F1340000}"/>
    <cellStyle name="Style 469 4 2 2" xfId="13523" xr:uid="{00000000-0005-0000-0000-0000F2340000}"/>
    <cellStyle name="Style 469 4 2 2 2" xfId="13524" xr:uid="{00000000-0005-0000-0000-0000F3340000}"/>
    <cellStyle name="Style 469 4 2 3" xfId="13525" xr:uid="{00000000-0005-0000-0000-0000F4340000}"/>
    <cellStyle name="Style 469 4 2 3 2" xfId="13526" xr:uid="{00000000-0005-0000-0000-0000F5340000}"/>
    <cellStyle name="Style 469 4 2 4" xfId="13527" xr:uid="{00000000-0005-0000-0000-0000F6340000}"/>
    <cellStyle name="Style 469 4 3" xfId="13528" xr:uid="{00000000-0005-0000-0000-0000F7340000}"/>
    <cellStyle name="Style 469 4 3 2" xfId="13529" xr:uid="{00000000-0005-0000-0000-0000F8340000}"/>
    <cellStyle name="Style 469 4 4" xfId="13530" xr:uid="{00000000-0005-0000-0000-0000F9340000}"/>
    <cellStyle name="Style 469 4 4 2" xfId="13531" xr:uid="{00000000-0005-0000-0000-0000FA340000}"/>
    <cellStyle name="Style 469 4 5" xfId="13532" xr:uid="{00000000-0005-0000-0000-0000FB340000}"/>
    <cellStyle name="Style 469 4 5 2" xfId="13533" xr:uid="{00000000-0005-0000-0000-0000FC340000}"/>
    <cellStyle name="Style 469 4 6" xfId="13534" xr:uid="{00000000-0005-0000-0000-0000FD340000}"/>
    <cellStyle name="Style 469 4 6 2" xfId="13535" xr:uid="{00000000-0005-0000-0000-0000FE340000}"/>
    <cellStyle name="Style 469 4 7" xfId="13536" xr:uid="{00000000-0005-0000-0000-0000FF340000}"/>
    <cellStyle name="Style 469 4 7 2" xfId="13537" xr:uid="{00000000-0005-0000-0000-000000350000}"/>
    <cellStyle name="Style 469 4 8" xfId="13538" xr:uid="{00000000-0005-0000-0000-000001350000}"/>
    <cellStyle name="Style 469 4 8 2" xfId="13539" xr:uid="{00000000-0005-0000-0000-000002350000}"/>
    <cellStyle name="Style 469 4 9" xfId="13540" xr:uid="{00000000-0005-0000-0000-000003350000}"/>
    <cellStyle name="Style 469 5" xfId="13541" xr:uid="{00000000-0005-0000-0000-000004350000}"/>
    <cellStyle name="Style 469 5 2" xfId="13542" xr:uid="{00000000-0005-0000-0000-000005350000}"/>
    <cellStyle name="Style 469 5 2 2" xfId="13543" xr:uid="{00000000-0005-0000-0000-000006350000}"/>
    <cellStyle name="Style 469 5 2 2 2" xfId="13544" xr:uid="{00000000-0005-0000-0000-000007350000}"/>
    <cellStyle name="Style 469 5 2 3" xfId="13545" xr:uid="{00000000-0005-0000-0000-000008350000}"/>
    <cellStyle name="Style 469 5 2 3 2" xfId="13546" xr:uid="{00000000-0005-0000-0000-000009350000}"/>
    <cellStyle name="Style 469 5 2 4" xfId="13547" xr:uid="{00000000-0005-0000-0000-00000A350000}"/>
    <cellStyle name="Style 469 5 3" xfId="13548" xr:uid="{00000000-0005-0000-0000-00000B350000}"/>
    <cellStyle name="Style 469 5 3 2" xfId="13549" xr:uid="{00000000-0005-0000-0000-00000C350000}"/>
    <cellStyle name="Style 469 5 4" xfId="13550" xr:uid="{00000000-0005-0000-0000-00000D350000}"/>
    <cellStyle name="Style 469 5 4 2" xfId="13551" xr:uid="{00000000-0005-0000-0000-00000E350000}"/>
    <cellStyle name="Style 469 5 5" xfId="13552" xr:uid="{00000000-0005-0000-0000-00000F350000}"/>
    <cellStyle name="Style 469 5 5 2" xfId="13553" xr:uid="{00000000-0005-0000-0000-000010350000}"/>
    <cellStyle name="Style 469 5 6" xfId="13554" xr:uid="{00000000-0005-0000-0000-000011350000}"/>
    <cellStyle name="Style 469 5 6 2" xfId="13555" xr:uid="{00000000-0005-0000-0000-000012350000}"/>
    <cellStyle name="Style 469 5 7" xfId="13556" xr:uid="{00000000-0005-0000-0000-000013350000}"/>
    <cellStyle name="Style 469 5 7 2" xfId="13557" xr:uid="{00000000-0005-0000-0000-000014350000}"/>
    <cellStyle name="Style 469 5 8" xfId="13558" xr:uid="{00000000-0005-0000-0000-000015350000}"/>
    <cellStyle name="Style 469 5 8 2" xfId="13559" xr:uid="{00000000-0005-0000-0000-000016350000}"/>
    <cellStyle name="Style 469 5 9" xfId="13560" xr:uid="{00000000-0005-0000-0000-000017350000}"/>
    <cellStyle name="Style 469 6" xfId="13561" xr:uid="{00000000-0005-0000-0000-000018350000}"/>
    <cellStyle name="Style 469 6 2" xfId="13562" xr:uid="{00000000-0005-0000-0000-000019350000}"/>
    <cellStyle name="Style 469 7" xfId="13563" xr:uid="{00000000-0005-0000-0000-00001A350000}"/>
    <cellStyle name="Style 469 7 2" xfId="13564" xr:uid="{00000000-0005-0000-0000-00001B350000}"/>
    <cellStyle name="Style 469 8" xfId="13565" xr:uid="{00000000-0005-0000-0000-00001C350000}"/>
    <cellStyle name="Style 469 8 2" xfId="13566" xr:uid="{00000000-0005-0000-0000-00001D350000}"/>
    <cellStyle name="Style 469 9" xfId="13567" xr:uid="{00000000-0005-0000-0000-00001E350000}"/>
    <cellStyle name="Style 469 9 2" xfId="13568" xr:uid="{00000000-0005-0000-0000-00001F350000}"/>
    <cellStyle name="Style 470" xfId="13569" xr:uid="{00000000-0005-0000-0000-000020350000}"/>
    <cellStyle name="Style 470 2" xfId="13570" xr:uid="{00000000-0005-0000-0000-000021350000}"/>
    <cellStyle name="Style 471" xfId="13571" xr:uid="{00000000-0005-0000-0000-000022350000}"/>
    <cellStyle name="Style 471 2" xfId="13572" xr:uid="{00000000-0005-0000-0000-000023350000}"/>
    <cellStyle name="Style 482" xfId="13573" xr:uid="{00000000-0005-0000-0000-000024350000}"/>
    <cellStyle name="Style 482 2" xfId="13574" xr:uid="{00000000-0005-0000-0000-000025350000}"/>
    <cellStyle name="Style 483" xfId="13575" xr:uid="{00000000-0005-0000-0000-000026350000}"/>
    <cellStyle name="Style 483 10" xfId="13576" xr:uid="{00000000-0005-0000-0000-000027350000}"/>
    <cellStyle name="Style 483 10 2" xfId="13577" xr:uid="{00000000-0005-0000-0000-000028350000}"/>
    <cellStyle name="Style 483 10 2 2" xfId="13578" xr:uid="{00000000-0005-0000-0000-000029350000}"/>
    <cellStyle name="Style 483 10 3" xfId="13579" xr:uid="{00000000-0005-0000-0000-00002A350000}"/>
    <cellStyle name="Style 483 11" xfId="13580" xr:uid="{00000000-0005-0000-0000-00002B350000}"/>
    <cellStyle name="Style 483 11 2" xfId="13581" xr:uid="{00000000-0005-0000-0000-00002C350000}"/>
    <cellStyle name="Style 483 11 2 2" xfId="13582" xr:uid="{00000000-0005-0000-0000-00002D350000}"/>
    <cellStyle name="Style 483 11 3" xfId="13583" xr:uid="{00000000-0005-0000-0000-00002E350000}"/>
    <cellStyle name="Style 483 12" xfId="13584" xr:uid="{00000000-0005-0000-0000-00002F350000}"/>
    <cellStyle name="Style 483 12 2" xfId="13585" xr:uid="{00000000-0005-0000-0000-000030350000}"/>
    <cellStyle name="Style 483 12 2 2" xfId="13586" xr:uid="{00000000-0005-0000-0000-000031350000}"/>
    <cellStyle name="Style 483 12 3" xfId="13587" xr:uid="{00000000-0005-0000-0000-000032350000}"/>
    <cellStyle name="Style 483 13" xfId="13588" xr:uid="{00000000-0005-0000-0000-000033350000}"/>
    <cellStyle name="Style 483 13 2" xfId="13589" xr:uid="{00000000-0005-0000-0000-000034350000}"/>
    <cellStyle name="Style 483 2" xfId="13590" xr:uid="{00000000-0005-0000-0000-000035350000}"/>
    <cellStyle name="Style 483 2 2" xfId="13591" xr:uid="{00000000-0005-0000-0000-000036350000}"/>
    <cellStyle name="Style 483 2 2 2" xfId="13592" xr:uid="{00000000-0005-0000-0000-000037350000}"/>
    <cellStyle name="Style 483 2 2 2 2" xfId="13593" xr:uid="{00000000-0005-0000-0000-000038350000}"/>
    <cellStyle name="Style 483 2 2 3" xfId="13594" xr:uid="{00000000-0005-0000-0000-000039350000}"/>
    <cellStyle name="Style 483 2 3" xfId="13595" xr:uid="{00000000-0005-0000-0000-00003A350000}"/>
    <cellStyle name="Style 483 2 3 2" xfId="13596" xr:uid="{00000000-0005-0000-0000-00003B350000}"/>
    <cellStyle name="Style 483 2 3 2 2" xfId="13597" xr:uid="{00000000-0005-0000-0000-00003C350000}"/>
    <cellStyle name="Style 483 2 3 3" xfId="13598" xr:uid="{00000000-0005-0000-0000-00003D350000}"/>
    <cellStyle name="Style 483 2 4" xfId="13599" xr:uid="{00000000-0005-0000-0000-00003E350000}"/>
    <cellStyle name="Style 483 2 4 2" xfId="13600" xr:uid="{00000000-0005-0000-0000-00003F350000}"/>
    <cellStyle name="Style 483 2 4 2 2" xfId="13601" xr:uid="{00000000-0005-0000-0000-000040350000}"/>
    <cellStyle name="Style 483 2 4 3" xfId="13602" xr:uid="{00000000-0005-0000-0000-000041350000}"/>
    <cellStyle name="Style 483 2 5" xfId="13603" xr:uid="{00000000-0005-0000-0000-000042350000}"/>
    <cellStyle name="Style 483 2 5 2" xfId="13604" xr:uid="{00000000-0005-0000-0000-000043350000}"/>
    <cellStyle name="Style 483 2 5 2 2" xfId="13605" xr:uid="{00000000-0005-0000-0000-000044350000}"/>
    <cellStyle name="Style 483 2 5 3" xfId="13606" xr:uid="{00000000-0005-0000-0000-000045350000}"/>
    <cellStyle name="Style 483 2 6" xfId="13607" xr:uid="{00000000-0005-0000-0000-000046350000}"/>
    <cellStyle name="Style 483 2 6 2" xfId="13608" xr:uid="{00000000-0005-0000-0000-000047350000}"/>
    <cellStyle name="Style 483 2 6 2 2" xfId="13609" xr:uid="{00000000-0005-0000-0000-000048350000}"/>
    <cellStyle name="Style 483 2 6 3" xfId="13610" xr:uid="{00000000-0005-0000-0000-000049350000}"/>
    <cellStyle name="Style 483 2 7" xfId="13611" xr:uid="{00000000-0005-0000-0000-00004A350000}"/>
    <cellStyle name="Style 483 2 7 2" xfId="13612" xr:uid="{00000000-0005-0000-0000-00004B350000}"/>
    <cellStyle name="Style 483 2 7 2 2" xfId="13613" xr:uid="{00000000-0005-0000-0000-00004C350000}"/>
    <cellStyle name="Style 483 2 7 3" xfId="13614" xr:uid="{00000000-0005-0000-0000-00004D350000}"/>
    <cellStyle name="Style 483 2 8" xfId="13615" xr:uid="{00000000-0005-0000-0000-00004E350000}"/>
    <cellStyle name="Style 483 2 8 2" xfId="13616" xr:uid="{00000000-0005-0000-0000-00004F350000}"/>
    <cellStyle name="Style 483 2 8 2 2" xfId="13617" xr:uid="{00000000-0005-0000-0000-000050350000}"/>
    <cellStyle name="Style 483 2 8 3" xfId="13618" xr:uid="{00000000-0005-0000-0000-000051350000}"/>
    <cellStyle name="Style 483 2 9" xfId="13619" xr:uid="{00000000-0005-0000-0000-000052350000}"/>
    <cellStyle name="Style 483 3" xfId="13620" xr:uid="{00000000-0005-0000-0000-000053350000}"/>
    <cellStyle name="Style 483 3 2" xfId="13621" xr:uid="{00000000-0005-0000-0000-000054350000}"/>
    <cellStyle name="Style 483 3 2 2" xfId="13622" xr:uid="{00000000-0005-0000-0000-000055350000}"/>
    <cellStyle name="Style 483 3 2 2 2" xfId="13623" xr:uid="{00000000-0005-0000-0000-000056350000}"/>
    <cellStyle name="Style 483 3 2 3" xfId="13624" xr:uid="{00000000-0005-0000-0000-000057350000}"/>
    <cellStyle name="Style 483 3 3" xfId="13625" xr:uid="{00000000-0005-0000-0000-000058350000}"/>
    <cellStyle name="Style 483 3 3 2" xfId="13626" xr:uid="{00000000-0005-0000-0000-000059350000}"/>
    <cellStyle name="Style 483 3 3 2 2" xfId="13627" xr:uid="{00000000-0005-0000-0000-00005A350000}"/>
    <cellStyle name="Style 483 3 3 3" xfId="13628" xr:uid="{00000000-0005-0000-0000-00005B350000}"/>
    <cellStyle name="Style 483 3 4" xfId="13629" xr:uid="{00000000-0005-0000-0000-00005C350000}"/>
    <cellStyle name="Style 483 3 4 2" xfId="13630" xr:uid="{00000000-0005-0000-0000-00005D350000}"/>
    <cellStyle name="Style 483 3 4 2 2" xfId="13631" xr:uid="{00000000-0005-0000-0000-00005E350000}"/>
    <cellStyle name="Style 483 3 4 3" xfId="13632" xr:uid="{00000000-0005-0000-0000-00005F350000}"/>
    <cellStyle name="Style 483 3 5" xfId="13633" xr:uid="{00000000-0005-0000-0000-000060350000}"/>
    <cellStyle name="Style 483 3 5 2" xfId="13634" xr:uid="{00000000-0005-0000-0000-000061350000}"/>
    <cellStyle name="Style 483 3 5 2 2" xfId="13635" xr:uid="{00000000-0005-0000-0000-000062350000}"/>
    <cellStyle name="Style 483 3 5 3" xfId="13636" xr:uid="{00000000-0005-0000-0000-000063350000}"/>
    <cellStyle name="Style 483 3 6" xfId="13637" xr:uid="{00000000-0005-0000-0000-000064350000}"/>
    <cellStyle name="Style 483 3 6 2" xfId="13638" xr:uid="{00000000-0005-0000-0000-000065350000}"/>
    <cellStyle name="Style 483 3 6 2 2" xfId="13639" xr:uid="{00000000-0005-0000-0000-000066350000}"/>
    <cellStyle name="Style 483 3 6 3" xfId="13640" xr:uid="{00000000-0005-0000-0000-000067350000}"/>
    <cellStyle name="Style 483 3 7" xfId="13641" xr:uid="{00000000-0005-0000-0000-000068350000}"/>
    <cellStyle name="Style 483 3 7 2" xfId="13642" xr:uid="{00000000-0005-0000-0000-000069350000}"/>
    <cellStyle name="Style 483 3 7 2 2" xfId="13643" xr:uid="{00000000-0005-0000-0000-00006A350000}"/>
    <cellStyle name="Style 483 3 7 3" xfId="13644" xr:uid="{00000000-0005-0000-0000-00006B350000}"/>
    <cellStyle name="Style 483 3 8" xfId="13645" xr:uid="{00000000-0005-0000-0000-00006C350000}"/>
    <cellStyle name="Style 483 3 8 2" xfId="13646" xr:uid="{00000000-0005-0000-0000-00006D350000}"/>
    <cellStyle name="Style 483 3 9" xfId="13647" xr:uid="{00000000-0005-0000-0000-00006E350000}"/>
    <cellStyle name="Style 483 4" xfId="13648" xr:uid="{00000000-0005-0000-0000-00006F350000}"/>
    <cellStyle name="Style 483 4 2" xfId="13649" xr:uid="{00000000-0005-0000-0000-000070350000}"/>
    <cellStyle name="Style 483 4 2 2" xfId="13650" xr:uid="{00000000-0005-0000-0000-000071350000}"/>
    <cellStyle name="Style 483 4 2 2 2" xfId="13651" xr:uid="{00000000-0005-0000-0000-000072350000}"/>
    <cellStyle name="Style 483 4 2 3" xfId="13652" xr:uid="{00000000-0005-0000-0000-000073350000}"/>
    <cellStyle name="Style 483 4 3" xfId="13653" xr:uid="{00000000-0005-0000-0000-000074350000}"/>
    <cellStyle name="Style 483 4 3 2" xfId="13654" xr:uid="{00000000-0005-0000-0000-000075350000}"/>
    <cellStyle name="Style 483 4 3 2 2" xfId="13655" xr:uid="{00000000-0005-0000-0000-000076350000}"/>
    <cellStyle name="Style 483 4 3 3" xfId="13656" xr:uid="{00000000-0005-0000-0000-000077350000}"/>
    <cellStyle name="Style 483 4 4" xfId="13657" xr:uid="{00000000-0005-0000-0000-000078350000}"/>
    <cellStyle name="Style 483 4 4 2" xfId="13658" xr:uid="{00000000-0005-0000-0000-000079350000}"/>
    <cellStyle name="Style 483 4 4 2 2" xfId="13659" xr:uid="{00000000-0005-0000-0000-00007A350000}"/>
    <cellStyle name="Style 483 4 4 3" xfId="13660" xr:uid="{00000000-0005-0000-0000-00007B350000}"/>
    <cellStyle name="Style 483 4 5" xfId="13661" xr:uid="{00000000-0005-0000-0000-00007C350000}"/>
    <cellStyle name="Style 483 4 5 2" xfId="13662" xr:uid="{00000000-0005-0000-0000-00007D350000}"/>
    <cellStyle name="Style 483 4 5 2 2" xfId="13663" xr:uid="{00000000-0005-0000-0000-00007E350000}"/>
    <cellStyle name="Style 483 4 5 3" xfId="13664" xr:uid="{00000000-0005-0000-0000-00007F350000}"/>
    <cellStyle name="Style 483 4 6" xfId="13665" xr:uid="{00000000-0005-0000-0000-000080350000}"/>
    <cellStyle name="Style 483 4 6 2" xfId="13666" xr:uid="{00000000-0005-0000-0000-000081350000}"/>
    <cellStyle name="Style 483 4 6 2 2" xfId="13667" xr:uid="{00000000-0005-0000-0000-000082350000}"/>
    <cellStyle name="Style 483 4 6 3" xfId="13668" xr:uid="{00000000-0005-0000-0000-000083350000}"/>
    <cellStyle name="Style 483 4 7" xfId="13669" xr:uid="{00000000-0005-0000-0000-000084350000}"/>
    <cellStyle name="Style 483 4 7 2" xfId="13670" xr:uid="{00000000-0005-0000-0000-000085350000}"/>
    <cellStyle name="Style 483 4 7 2 2" xfId="13671" xr:uid="{00000000-0005-0000-0000-000086350000}"/>
    <cellStyle name="Style 483 4 7 3" xfId="13672" xr:uid="{00000000-0005-0000-0000-000087350000}"/>
    <cellStyle name="Style 483 4 8" xfId="13673" xr:uid="{00000000-0005-0000-0000-000088350000}"/>
    <cellStyle name="Style 483 4 8 2" xfId="13674" xr:uid="{00000000-0005-0000-0000-000089350000}"/>
    <cellStyle name="Style 483 4 9" xfId="13675" xr:uid="{00000000-0005-0000-0000-00008A350000}"/>
    <cellStyle name="Style 483 5" xfId="13676" xr:uid="{00000000-0005-0000-0000-00008B350000}"/>
    <cellStyle name="Style 483 5 2" xfId="13677" xr:uid="{00000000-0005-0000-0000-00008C350000}"/>
    <cellStyle name="Style 483 5 2 2" xfId="13678" xr:uid="{00000000-0005-0000-0000-00008D350000}"/>
    <cellStyle name="Style 483 5 3" xfId="13679" xr:uid="{00000000-0005-0000-0000-00008E350000}"/>
    <cellStyle name="Style 483 6" xfId="13680" xr:uid="{00000000-0005-0000-0000-00008F350000}"/>
    <cellStyle name="Style 483 6 2" xfId="13681" xr:uid="{00000000-0005-0000-0000-000090350000}"/>
    <cellStyle name="Style 483 6 2 2" xfId="13682" xr:uid="{00000000-0005-0000-0000-000091350000}"/>
    <cellStyle name="Style 483 6 3" xfId="13683" xr:uid="{00000000-0005-0000-0000-000092350000}"/>
    <cellStyle name="Style 483 7" xfId="13684" xr:uid="{00000000-0005-0000-0000-000093350000}"/>
    <cellStyle name="Style 483 7 2" xfId="13685" xr:uid="{00000000-0005-0000-0000-000094350000}"/>
    <cellStyle name="Style 483 7 2 2" xfId="13686" xr:uid="{00000000-0005-0000-0000-000095350000}"/>
    <cellStyle name="Style 483 7 3" xfId="13687" xr:uid="{00000000-0005-0000-0000-000096350000}"/>
    <cellStyle name="Style 483 8" xfId="13688" xr:uid="{00000000-0005-0000-0000-000097350000}"/>
    <cellStyle name="Style 483 8 2" xfId="13689" xr:uid="{00000000-0005-0000-0000-000098350000}"/>
    <cellStyle name="Style 483 8 2 2" xfId="13690" xr:uid="{00000000-0005-0000-0000-000099350000}"/>
    <cellStyle name="Style 483 8 3" xfId="13691" xr:uid="{00000000-0005-0000-0000-00009A350000}"/>
    <cellStyle name="Style 483 9" xfId="13692" xr:uid="{00000000-0005-0000-0000-00009B350000}"/>
    <cellStyle name="Style 483 9 2" xfId="13693" xr:uid="{00000000-0005-0000-0000-00009C350000}"/>
    <cellStyle name="Style 483 9 2 2" xfId="13694" xr:uid="{00000000-0005-0000-0000-00009D350000}"/>
    <cellStyle name="Style 483 9 3" xfId="13695" xr:uid="{00000000-0005-0000-0000-00009E350000}"/>
    <cellStyle name="Style 484" xfId="13696" xr:uid="{00000000-0005-0000-0000-00009F350000}"/>
    <cellStyle name="Style 484 10" xfId="13697" xr:uid="{00000000-0005-0000-0000-0000A0350000}"/>
    <cellStyle name="Style 484 10 2" xfId="13698" xr:uid="{00000000-0005-0000-0000-0000A1350000}"/>
    <cellStyle name="Style 484 10 2 2" xfId="13699" xr:uid="{00000000-0005-0000-0000-0000A2350000}"/>
    <cellStyle name="Style 484 10 3" xfId="13700" xr:uid="{00000000-0005-0000-0000-0000A3350000}"/>
    <cellStyle name="Style 484 11" xfId="13701" xr:uid="{00000000-0005-0000-0000-0000A4350000}"/>
    <cellStyle name="Style 484 11 2" xfId="13702" xr:uid="{00000000-0005-0000-0000-0000A5350000}"/>
    <cellStyle name="Style 484 11 2 2" xfId="13703" xr:uid="{00000000-0005-0000-0000-0000A6350000}"/>
    <cellStyle name="Style 484 11 3" xfId="13704" xr:uid="{00000000-0005-0000-0000-0000A7350000}"/>
    <cellStyle name="Style 484 12" xfId="13705" xr:uid="{00000000-0005-0000-0000-0000A8350000}"/>
    <cellStyle name="Style 484 12 2" xfId="13706" xr:uid="{00000000-0005-0000-0000-0000A9350000}"/>
    <cellStyle name="Style 484 12 2 2" xfId="13707" xr:uid="{00000000-0005-0000-0000-0000AA350000}"/>
    <cellStyle name="Style 484 12 3" xfId="13708" xr:uid="{00000000-0005-0000-0000-0000AB350000}"/>
    <cellStyle name="Style 484 13" xfId="13709" xr:uid="{00000000-0005-0000-0000-0000AC350000}"/>
    <cellStyle name="Style 484 13 2" xfId="13710" xr:uid="{00000000-0005-0000-0000-0000AD350000}"/>
    <cellStyle name="Style 484 2" xfId="13711" xr:uid="{00000000-0005-0000-0000-0000AE350000}"/>
    <cellStyle name="Style 484 2 2" xfId="13712" xr:uid="{00000000-0005-0000-0000-0000AF350000}"/>
    <cellStyle name="Style 484 2 2 2" xfId="13713" xr:uid="{00000000-0005-0000-0000-0000B0350000}"/>
    <cellStyle name="Style 484 2 2 2 2" xfId="13714" xr:uid="{00000000-0005-0000-0000-0000B1350000}"/>
    <cellStyle name="Style 484 2 2 3" xfId="13715" xr:uid="{00000000-0005-0000-0000-0000B2350000}"/>
    <cellStyle name="Style 484 2 3" xfId="13716" xr:uid="{00000000-0005-0000-0000-0000B3350000}"/>
    <cellStyle name="Style 484 2 3 2" xfId="13717" xr:uid="{00000000-0005-0000-0000-0000B4350000}"/>
    <cellStyle name="Style 484 2 3 2 2" xfId="13718" xr:uid="{00000000-0005-0000-0000-0000B5350000}"/>
    <cellStyle name="Style 484 2 3 3" xfId="13719" xr:uid="{00000000-0005-0000-0000-0000B6350000}"/>
    <cellStyle name="Style 484 2 4" xfId="13720" xr:uid="{00000000-0005-0000-0000-0000B7350000}"/>
    <cellStyle name="Style 484 2 4 2" xfId="13721" xr:uid="{00000000-0005-0000-0000-0000B8350000}"/>
    <cellStyle name="Style 484 2 4 2 2" xfId="13722" xr:uid="{00000000-0005-0000-0000-0000B9350000}"/>
    <cellStyle name="Style 484 2 4 3" xfId="13723" xr:uid="{00000000-0005-0000-0000-0000BA350000}"/>
    <cellStyle name="Style 484 2 5" xfId="13724" xr:uid="{00000000-0005-0000-0000-0000BB350000}"/>
    <cellStyle name="Style 484 2 5 2" xfId="13725" xr:uid="{00000000-0005-0000-0000-0000BC350000}"/>
    <cellStyle name="Style 484 2 5 2 2" xfId="13726" xr:uid="{00000000-0005-0000-0000-0000BD350000}"/>
    <cellStyle name="Style 484 2 5 3" xfId="13727" xr:uid="{00000000-0005-0000-0000-0000BE350000}"/>
    <cellStyle name="Style 484 2 6" xfId="13728" xr:uid="{00000000-0005-0000-0000-0000BF350000}"/>
    <cellStyle name="Style 484 2 6 2" xfId="13729" xr:uid="{00000000-0005-0000-0000-0000C0350000}"/>
    <cellStyle name="Style 484 2 6 2 2" xfId="13730" xr:uid="{00000000-0005-0000-0000-0000C1350000}"/>
    <cellStyle name="Style 484 2 6 3" xfId="13731" xr:uid="{00000000-0005-0000-0000-0000C2350000}"/>
    <cellStyle name="Style 484 2 7" xfId="13732" xr:uid="{00000000-0005-0000-0000-0000C3350000}"/>
    <cellStyle name="Style 484 2 7 2" xfId="13733" xr:uid="{00000000-0005-0000-0000-0000C4350000}"/>
    <cellStyle name="Style 484 2 7 2 2" xfId="13734" xr:uid="{00000000-0005-0000-0000-0000C5350000}"/>
    <cellStyle name="Style 484 2 7 3" xfId="13735" xr:uid="{00000000-0005-0000-0000-0000C6350000}"/>
    <cellStyle name="Style 484 2 8" xfId="13736" xr:uid="{00000000-0005-0000-0000-0000C7350000}"/>
    <cellStyle name="Style 484 2 8 2" xfId="13737" xr:uid="{00000000-0005-0000-0000-0000C8350000}"/>
    <cellStyle name="Style 484 2 8 2 2" xfId="13738" xr:uid="{00000000-0005-0000-0000-0000C9350000}"/>
    <cellStyle name="Style 484 2 8 3" xfId="13739" xr:uid="{00000000-0005-0000-0000-0000CA350000}"/>
    <cellStyle name="Style 484 2 9" xfId="13740" xr:uid="{00000000-0005-0000-0000-0000CB350000}"/>
    <cellStyle name="Style 484 3" xfId="13741" xr:uid="{00000000-0005-0000-0000-0000CC350000}"/>
    <cellStyle name="Style 484 3 2" xfId="13742" xr:uid="{00000000-0005-0000-0000-0000CD350000}"/>
    <cellStyle name="Style 484 3 2 2" xfId="13743" xr:uid="{00000000-0005-0000-0000-0000CE350000}"/>
    <cellStyle name="Style 484 3 2 2 2" xfId="13744" xr:uid="{00000000-0005-0000-0000-0000CF350000}"/>
    <cellStyle name="Style 484 3 2 3" xfId="13745" xr:uid="{00000000-0005-0000-0000-0000D0350000}"/>
    <cellStyle name="Style 484 3 3" xfId="13746" xr:uid="{00000000-0005-0000-0000-0000D1350000}"/>
    <cellStyle name="Style 484 3 3 2" xfId="13747" xr:uid="{00000000-0005-0000-0000-0000D2350000}"/>
    <cellStyle name="Style 484 3 3 2 2" xfId="13748" xr:uid="{00000000-0005-0000-0000-0000D3350000}"/>
    <cellStyle name="Style 484 3 3 3" xfId="13749" xr:uid="{00000000-0005-0000-0000-0000D4350000}"/>
    <cellStyle name="Style 484 3 4" xfId="13750" xr:uid="{00000000-0005-0000-0000-0000D5350000}"/>
    <cellStyle name="Style 484 3 4 2" xfId="13751" xr:uid="{00000000-0005-0000-0000-0000D6350000}"/>
    <cellStyle name="Style 484 3 4 2 2" xfId="13752" xr:uid="{00000000-0005-0000-0000-0000D7350000}"/>
    <cellStyle name="Style 484 3 4 3" xfId="13753" xr:uid="{00000000-0005-0000-0000-0000D8350000}"/>
    <cellStyle name="Style 484 3 5" xfId="13754" xr:uid="{00000000-0005-0000-0000-0000D9350000}"/>
    <cellStyle name="Style 484 3 5 2" xfId="13755" xr:uid="{00000000-0005-0000-0000-0000DA350000}"/>
    <cellStyle name="Style 484 3 5 2 2" xfId="13756" xr:uid="{00000000-0005-0000-0000-0000DB350000}"/>
    <cellStyle name="Style 484 3 5 3" xfId="13757" xr:uid="{00000000-0005-0000-0000-0000DC350000}"/>
    <cellStyle name="Style 484 3 6" xfId="13758" xr:uid="{00000000-0005-0000-0000-0000DD350000}"/>
    <cellStyle name="Style 484 3 6 2" xfId="13759" xr:uid="{00000000-0005-0000-0000-0000DE350000}"/>
    <cellStyle name="Style 484 3 6 2 2" xfId="13760" xr:uid="{00000000-0005-0000-0000-0000DF350000}"/>
    <cellStyle name="Style 484 3 6 3" xfId="13761" xr:uid="{00000000-0005-0000-0000-0000E0350000}"/>
    <cellStyle name="Style 484 3 7" xfId="13762" xr:uid="{00000000-0005-0000-0000-0000E1350000}"/>
    <cellStyle name="Style 484 3 7 2" xfId="13763" xr:uid="{00000000-0005-0000-0000-0000E2350000}"/>
    <cellStyle name="Style 484 3 7 2 2" xfId="13764" xr:uid="{00000000-0005-0000-0000-0000E3350000}"/>
    <cellStyle name="Style 484 3 7 3" xfId="13765" xr:uid="{00000000-0005-0000-0000-0000E4350000}"/>
    <cellStyle name="Style 484 3 8" xfId="13766" xr:uid="{00000000-0005-0000-0000-0000E5350000}"/>
    <cellStyle name="Style 484 3 8 2" xfId="13767" xr:uid="{00000000-0005-0000-0000-0000E6350000}"/>
    <cellStyle name="Style 484 3 9" xfId="13768" xr:uid="{00000000-0005-0000-0000-0000E7350000}"/>
    <cellStyle name="Style 484 4" xfId="13769" xr:uid="{00000000-0005-0000-0000-0000E8350000}"/>
    <cellStyle name="Style 484 4 2" xfId="13770" xr:uid="{00000000-0005-0000-0000-0000E9350000}"/>
    <cellStyle name="Style 484 4 2 2" xfId="13771" xr:uid="{00000000-0005-0000-0000-0000EA350000}"/>
    <cellStyle name="Style 484 4 2 2 2" xfId="13772" xr:uid="{00000000-0005-0000-0000-0000EB350000}"/>
    <cellStyle name="Style 484 4 2 3" xfId="13773" xr:uid="{00000000-0005-0000-0000-0000EC350000}"/>
    <cellStyle name="Style 484 4 3" xfId="13774" xr:uid="{00000000-0005-0000-0000-0000ED350000}"/>
    <cellStyle name="Style 484 4 3 2" xfId="13775" xr:uid="{00000000-0005-0000-0000-0000EE350000}"/>
    <cellStyle name="Style 484 4 3 2 2" xfId="13776" xr:uid="{00000000-0005-0000-0000-0000EF350000}"/>
    <cellStyle name="Style 484 4 3 3" xfId="13777" xr:uid="{00000000-0005-0000-0000-0000F0350000}"/>
    <cellStyle name="Style 484 4 4" xfId="13778" xr:uid="{00000000-0005-0000-0000-0000F1350000}"/>
    <cellStyle name="Style 484 4 4 2" xfId="13779" xr:uid="{00000000-0005-0000-0000-0000F2350000}"/>
    <cellStyle name="Style 484 4 4 2 2" xfId="13780" xr:uid="{00000000-0005-0000-0000-0000F3350000}"/>
    <cellStyle name="Style 484 4 4 3" xfId="13781" xr:uid="{00000000-0005-0000-0000-0000F4350000}"/>
    <cellStyle name="Style 484 4 5" xfId="13782" xr:uid="{00000000-0005-0000-0000-0000F5350000}"/>
    <cellStyle name="Style 484 4 5 2" xfId="13783" xr:uid="{00000000-0005-0000-0000-0000F6350000}"/>
    <cellStyle name="Style 484 4 5 2 2" xfId="13784" xr:uid="{00000000-0005-0000-0000-0000F7350000}"/>
    <cellStyle name="Style 484 4 5 3" xfId="13785" xr:uid="{00000000-0005-0000-0000-0000F8350000}"/>
    <cellStyle name="Style 484 4 6" xfId="13786" xr:uid="{00000000-0005-0000-0000-0000F9350000}"/>
    <cellStyle name="Style 484 4 6 2" xfId="13787" xr:uid="{00000000-0005-0000-0000-0000FA350000}"/>
    <cellStyle name="Style 484 4 6 2 2" xfId="13788" xr:uid="{00000000-0005-0000-0000-0000FB350000}"/>
    <cellStyle name="Style 484 4 6 3" xfId="13789" xr:uid="{00000000-0005-0000-0000-0000FC350000}"/>
    <cellStyle name="Style 484 4 7" xfId="13790" xr:uid="{00000000-0005-0000-0000-0000FD350000}"/>
    <cellStyle name="Style 484 4 7 2" xfId="13791" xr:uid="{00000000-0005-0000-0000-0000FE350000}"/>
    <cellStyle name="Style 484 4 7 2 2" xfId="13792" xr:uid="{00000000-0005-0000-0000-0000FF350000}"/>
    <cellStyle name="Style 484 4 7 3" xfId="13793" xr:uid="{00000000-0005-0000-0000-000000360000}"/>
    <cellStyle name="Style 484 4 8" xfId="13794" xr:uid="{00000000-0005-0000-0000-000001360000}"/>
    <cellStyle name="Style 484 4 8 2" xfId="13795" xr:uid="{00000000-0005-0000-0000-000002360000}"/>
    <cellStyle name="Style 484 4 9" xfId="13796" xr:uid="{00000000-0005-0000-0000-000003360000}"/>
    <cellStyle name="Style 484 5" xfId="13797" xr:uid="{00000000-0005-0000-0000-000004360000}"/>
    <cellStyle name="Style 484 5 2" xfId="13798" xr:uid="{00000000-0005-0000-0000-000005360000}"/>
    <cellStyle name="Style 484 5 2 2" xfId="13799" xr:uid="{00000000-0005-0000-0000-000006360000}"/>
    <cellStyle name="Style 484 5 3" xfId="13800" xr:uid="{00000000-0005-0000-0000-000007360000}"/>
    <cellStyle name="Style 484 6" xfId="13801" xr:uid="{00000000-0005-0000-0000-000008360000}"/>
    <cellStyle name="Style 484 6 2" xfId="13802" xr:uid="{00000000-0005-0000-0000-000009360000}"/>
    <cellStyle name="Style 484 6 2 2" xfId="13803" xr:uid="{00000000-0005-0000-0000-00000A360000}"/>
    <cellStyle name="Style 484 6 3" xfId="13804" xr:uid="{00000000-0005-0000-0000-00000B360000}"/>
    <cellStyle name="Style 484 7" xfId="13805" xr:uid="{00000000-0005-0000-0000-00000C360000}"/>
    <cellStyle name="Style 484 7 2" xfId="13806" xr:uid="{00000000-0005-0000-0000-00000D360000}"/>
    <cellStyle name="Style 484 7 2 2" xfId="13807" xr:uid="{00000000-0005-0000-0000-00000E360000}"/>
    <cellStyle name="Style 484 7 3" xfId="13808" xr:uid="{00000000-0005-0000-0000-00000F360000}"/>
    <cellStyle name="Style 484 8" xfId="13809" xr:uid="{00000000-0005-0000-0000-000010360000}"/>
    <cellStyle name="Style 484 8 2" xfId="13810" xr:uid="{00000000-0005-0000-0000-000011360000}"/>
    <cellStyle name="Style 484 8 2 2" xfId="13811" xr:uid="{00000000-0005-0000-0000-000012360000}"/>
    <cellStyle name="Style 484 8 3" xfId="13812" xr:uid="{00000000-0005-0000-0000-000013360000}"/>
    <cellStyle name="Style 484 9" xfId="13813" xr:uid="{00000000-0005-0000-0000-000014360000}"/>
    <cellStyle name="Style 484 9 2" xfId="13814" xr:uid="{00000000-0005-0000-0000-000015360000}"/>
    <cellStyle name="Style 484 9 2 2" xfId="13815" xr:uid="{00000000-0005-0000-0000-000016360000}"/>
    <cellStyle name="Style 484 9 3" xfId="13816" xr:uid="{00000000-0005-0000-0000-000017360000}"/>
    <cellStyle name="Style 485" xfId="13817" xr:uid="{00000000-0005-0000-0000-000018360000}"/>
    <cellStyle name="Style 485 10" xfId="13818" xr:uid="{00000000-0005-0000-0000-000019360000}"/>
    <cellStyle name="Style 485 10 2" xfId="13819" xr:uid="{00000000-0005-0000-0000-00001A360000}"/>
    <cellStyle name="Style 485 10 2 2" xfId="13820" xr:uid="{00000000-0005-0000-0000-00001B360000}"/>
    <cellStyle name="Style 485 10 3" xfId="13821" xr:uid="{00000000-0005-0000-0000-00001C360000}"/>
    <cellStyle name="Style 485 11" xfId="13822" xr:uid="{00000000-0005-0000-0000-00001D360000}"/>
    <cellStyle name="Style 485 11 2" xfId="13823" xr:uid="{00000000-0005-0000-0000-00001E360000}"/>
    <cellStyle name="Style 485 11 2 2" xfId="13824" xr:uid="{00000000-0005-0000-0000-00001F360000}"/>
    <cellStyle name="Style 485 11 3" xfId="13825" xr:uid="{00000000-0005-0000-0000-000020360000}"/>
    <cellStyle name="Style 485 12" xfId="13826" xr:uid="{00000000-0005-0000-0000-000021360000}"/>
    <cellStyle name="Style 485 12 2" xfId="13827" xr:uid="{00000000-0005-0000-0000-000022360000}"/>
    <cellStyle name="Style 485 12 2 2" xfId="13828" xr:uid="{00000000-0005-0000-0000-000023360000}"/>
    <cellStyle name="Style 485 12 3" xfId="13829" xr:uid="{00000000-0005-0000-0000-000024360000}"/>
    <cellStyle name="Style 485 13" xfId="13830" xr:uid="{00000000-0005-0000-0000-000025360000}"/>
    <cellStyle name="Style 485 13 2" xfId="13831" xr:uid="{00000000-0005-0000-0000-000026360000}"/>
    <cellStyle name="Style 485 2" xfId="13832" xr:uid="{00000000-0005-0000-0000-000027360000}"/>
    <cellStyle name="Style 485 2 2" xfId="13833" xr:uid="{00000000-0005-0000-0000-000028360000}"/>
    <cellStyle name="Style 485 2 2 2" xfId="13834" xr:uid="{00000000-0005-0000-0000-000029360000}"/>
    <cellStyle name="Style 485 2 2 2 2" xfId="13835" xr:uid="{00000000-0005-0000-0000-00002A360000}"/>
    <cellStyle name="Style 485 2 2 3" xfId="13836" xr:uid="{00000000-0005-0000-0000-00002B360000}"/>
    <cellStyle name="Style 485 2 3" xfId="13837" xr:uid="{00000000-0005-0000-0000-00002C360000}"/>
    <cellStyle name="Style 485 2 3 2" xfId="13838" xr:uid="{00000000-0005-0000-0000-00002D360000}"/>
    <cellStyle name="Style 485 2 3 2 2" xfId="13839" xr:uid="{00000000-0005-0000-0000-00002E360000}"/>
    <cellStyle name="Style 485 2 3 3" xfId="13840" xr:uid="{00000000-0005-0000-0000-00002F360000}"/>
    <cellStyle name="Style 485 2 4" xfId="13841" xr:uid="{00000000-0005-0000-0000-000030360000}"/>
    <cellStyle name="Style 485 2 4 2" xfId="13842" xr:uid="{00000000-0005-0000-0000-000031360000}"/>
    <cellStyle name="Style 485 2 4 2 2" xfId="13843" xr:uid="{00000000-0005-0000-0000-000032360000}"/>
    <cellStyle name="Style 485 2 4 3" xfId="13844" xr:uid="{00000000-0005-0000-0000-000033360000}"/>
    <cellStyle name="Style 485 2 5" xfId="13845" xr:uid="{00000000-0005-0000-0000-000034360000}"/>
    <cellStyle name="Style 485 2 5 2" xfId="13846" xr:uid="{00000000-0005-0000-0000-000035360000}"/>
    <cellStyle name="Style 485 2 5 2 2" xfId="13847" xr:uid="{00000000-0005-0000-0000-000036360000}"/>
    <cellStyle name="Style 485 2 5 3" xfId="13848" xr:uid="{00000000-0005-0000-0000-000037360000}"/>
    <cellStyle name="Style 485 2 6" xfId="13849" xr:uid="{00000000-0005-0000-0000-000038360000}"/>
    <cellStyle name="Style 485 2 6 2" xfId="13850" xr:uid="{00000000-0005-0000-0000-000039360000}"/>
    <cellStyle name="Style 485 2 6 2 2" xfId="13851" xr:uid="{00000000-0005-0000-0000-00003A360000}"/>
    <cellStyle name="Style 485 2 6 3" xfId="13852" xr:uid="{00000000-0005-0000-0000-00003B360000}"/>
    <cellStyle name="Style 485 2 7" xfId="13853" xr:uid="{00000000-0005-0000-0000-00003C360000}"/>
    <cellStyle name="Style 485 2 7 2" xfId="13854" xr:uid="{00000000-0005-0000-0000-00003D360000}"/>
    <cellStyle name="Style 485 2 7 2 2" xfId="13855" xr:uid="{00000000-0005-0000-0000-00003E360000}"/>
    <cellStyle name="Style 485 2 7 3" xfId="13856" xr:uid="{00000000-0005-0000-0000-00003F360000}"/>
    <cellStyle name="Style 485 2 8" xfId="13857" xr:uid="{00000000-0005-0000-0000-000040360000}"/>
    <cellStyle name="Style 485 2 8 2" xfId="13858" xr:uid="{00000000-0005-0000-0000-000041360000}"/>
    <cellStyle name="Style 485 2 8 2 2" xfId="13859" xr:uid="{00000000-0005-0000-0000-000042360000}"/>
    <cellStyle name="Style 485 2 8 3" xfId="13860" xr:uid="{00000000-0005-0000-0000-000043360000}"/>
    <cellStyle name="Style 485 2 9" xfId="13861" xr:uid="{00000000-0005-0000-0000-000044360000}"/>
    <cellStyle name="Style 485 3" xfId="13862" xr:uid="{00000000-0005-0000-0000-000045360000}"/>
    <cellStyle name="Style 485 3 2" xfId="13863" xr:uid="{00000000-0005-0000-0000-000046360000}"/>
    <cellStyle name="Style 485 3 2 2" xfId="13864" xr:uid="{00000000-0005-0000-0000-000047360000}"/>
    <cellStyle name="Style 485 3 2 2 2" xfId="13865" xr:uid="{00000000-0005-0000-0000-000048360000}"/>
    <cellStyle name="Style 485 3 2 3" xfId="13866" xr:uid="{00000000-0005-0000-0000-000049360000}"/>
    <cellStyle name="Style 485 3 3" xfId="13867" xr:uid="{00000000-0005-0000-0000-00004A360000}"/>
    <cellStyle name="Style 485 3 3 2" xfId="13868" xr:uid="{00000000-0005-0000-0000-00004B360000}"/>
    <cellStyle name="Style 485 3 3 2 2" xfId="13869" xr:uid="{00000000-0005-0000-0000-00004C360000}"/>
    <cellStyle name="Style 485 3 3 3" xfId="13870" xr:uid="{00000000-0005-0000-0000-00004D360000}"/>
    <cellStyle name="Style 485 3 4" xfId="13871" xr:uid="{00000000-0005-0000-0000-00004E360000}"/>
    <cellStyle name="Style 485 3 4 2" xfId="13872" xr:uid="{00000000-0005-0000-0000-00004F360000}"/>
    <cellStyle name="Style 485 3 4 2 2" xfId="13873" xr:uid="{00000000-0005-0000-0000-000050360000}"/>
    <cellStyle name="Style 485 3 4 3" xfId="13874" xr:uid="{00000000-0005-0000-0000-000051360000}"/>
    <cellStyle name="Style 485 3 5" xfId="13875" xr:uid="{00000000-0005-0000-0000-000052360000}"/>
    <cellStyle name="Style 485 3 5 2" xfId="13876" xr:uid="{00000000-0005-0000-0000-000053360000}"/>
    <cellStyle name="Style 485 3 5 2 2" xfId="13877" xr:uid="{00000000-0005-0000-0000-000054360000}"/>
    <cellStyle name="Style 485 3 5 3" xfId="13878" xr:uid="{00000000-0005-0000-0000-000055360000}"/>
    <cellStyle name="Style 485 3 6" xfId="13879" xr:uid="{00000000-0005-0000-0000-000056360000}"/>
    <cellStyle name="Style 485 3 6 2" xfId="13880" xr:uid="{00000000-0005-0000-0000-000057360000}"/>
    <cellStyle name="Style 485 3 6 2 2" xfId="13881" xr:uid="{00000000-0005-0000-0000-000058360000}"/>
    <cellStyle name="Style 485 3 6 3" xfId="13882" xr:uid="{00000000-0005-0000-0000-000059360000}"/>
    <cellStyle name="Style 485 3 7" xfId="13883" xr:uid="{00000000-0005-0000-0000-00005A360000}"/>
    <cellStyle name="Style 485 3 7 2" xfId="13884" xr:uid="{00000000-0005-0000-0000-00005B360000}"/>
    <cellStyle name="Style 485 3 7 2 2" xfId="13885" xr:uid="{00000000-0005-0000-0000-00005C360000}"/>
    <cellStyle name="Style 485 3 7 3" xfId="13886" xr:uid="{00000000-0005-0000-0000-00005D360000}"/>
    <cellStyle name="Style 485 3 8" xfId="13887" xr:uid="{00000000-0005-0000-0000-00005E360000}"/>
    <cellStyle name="Style 485 3 8 2" xfId="13888" xr:uid="{00000000-0005-0000-0000-00005F360000}"/>
    <cellStyle name="Style 485 3 9" xfId="13889" xr:uid="{00000000-0005-0000-0000-000060360000}"/>
    <cellStyle name="Style 485 4" xfId="13890" xr:uid="{00000000-0005-0000-0000-000061360000}"/>
    <cellStyle name="Style 485 4 2" xfId="13891" xr:uid="{00000000-0005-0000-0000-000062360000}"/>
    <cellStyle name="Style 485 4 2 2" xfId="13892" xr:uid="{00000000-0005-0000-0000-000063360000}"/>
    <cellStyle name="Style 485 4 2 2 2" xfId="13893" xr:uid="{00000000-0005-0000-0000-000064360000}"/>
    <cellStyle name="Style 485 4 2 3" xfId="13894" xr:uid="{00000000-0005-0000-0000-000065360000}"/>
    <cellStyle name="Style 485 4 3" xfId="13895" xr:uid="{00000000-0005-0000-0000-000066360000}"/>
    <cellStyle name="Style 485 4 3 2" xfId="13896" xr:uid="{00000000-0005-0000-0000-000067360000}"/>
    <cellStyle name="Style 485 4 3 2 2" xfId="13897" xr:uid="{00000000-0005-0000-0000-000068360000}"/>
    <cellStyle name="Style 485 4 3 3" xfId="13898" xr:uid="{00000000-0005-0000-0000-000069360000}"/>
    <cellStyle name="Style 485 4 4" xfId="13899" xr:uid="{00000000-0005-0000-0000-00006A360000}"/>
    <cellStyle name="Style 485 4 4 2" xfId="13900" xr:uid="{00000000-0005-0000-0000-00006B360000}"/>
    <cellStyle name="Style 485 4 4 2 2" xfId="13901" xr:uid="{00000000-0005-0000-0000-00006C360000}"/>
    <cellStyle name="Style 485 4 4 3" xfId="13902" xr:uid="{00000000-0005-0000-0000-00006D360000}"/>
    <cellStyle name="Style 485 4 5" xfId="13903" xr:uid="{00000000-0005-0000-0000-00006E360000}"/>
    <cellStyle name="Style 485 4 5 2" xfId="13904" xr:uid="{00000000-0005-0000-0000-00006F360000}"/>
    <cellStyle name="Style 485 4 5 2 2" xfId="13905" xr:uid="{00000000-0005-0000-0000-000070360000}"/>
    <cellStyle name="Style 485 4 5 3" xfId="13906" xr:uid="{00000000-0005-0000-0000-000071360000}"/>
    <cellStyle name="Style 485 4 6" xfId="13907" xr:uid="{00000000-0005-0000-0000-000072360000}"/>
    <cellStyle name="Style 485 4 6 2" xfId="13908" xr:uid="{00000000-0005-0000-0000-000073360000}"/>
    <cellStyle name="Style 485 4 6 2 2" xfId="13909" xr:uid="{00000000-0005-0000-0000-000074360000}"/>
    <cellStyle name="Style 485 4 6 3" xfId="13910" xr:uid="{00000000-0005-0000-0000-000075360000}"/>
    <cellStyle name="Style 485 4 7" xfId="13911" xr:uid="{00000000-0005-0000-0000-000076360000}"/>
    <cellStyle name="Style 485 4 7 2" xfId="13912" xr:uid="{00000000-0005-0000-0000-000077360000}"/>
    <cellStyle name="Style 485 4 7 2 2" xfId="13913" xr:uid="{00000000-0005-0000-0000-000078360000}"/>
    <cellStyle name="Style 485 4 7 3" xfId="13914" xr:uid="{00000000-0005-0000-0000-000079360000}"/>
    <cellStyle name="Style 485 4 8" xfId="13915" xr:uid="{00000000-0005-0000-0000-00007A360000}"/>
    <cellStyle name="Style 485 4 8 2" xfId="13916" xr:uid="{00000000-0005-0000-0000-00007B360000}"/>
    <cellStyle name="Style 485 4 9" xfId="13917" xr:uid="{00000000-0005-0000-0000-00007C360000}"/>
    <cellStyle name="Style 485 5" xfId="13918" xr:uid="{00000000-0005-0000-0000-00007D360000}"/>
    <cellStyle name="Style 485 5 2" xfId="13919" xr:uid="{00000000-0005-0000-0000-00007E360000}"/>
    <cellStyle name="Style 485 5 2 2" xfId="13920" xr:uid="{00000000-0005-0000-0000-00007F360000}"/>
    <cellStyle name="Style 485 5 3" xfId="13921" xr:uid="{00000000-0005-0000-0000-000080360000}"/>
    <cellStyle name="Style 485 6" xfId="13922" xr:uid="{00000000-0005-0000-0000-000081360000}"/>
    <cellStyle name="Style 485 6 2" xfId="13923" xr:uid="{00000000-0005-0000-0000-000082360000}"/>
    <cellStyle name="Style 485 6 2 2" xfId="13924" xr:uid="{00000000-0005-0000-0000-000083360000}"/>
    <cellStyle name="Style 485 6 3" xfId="13925" xr:uid="{00000000-0005-0000-0000-000084360000}"/>
    <cellStyle name="Style 485 7" xfId="13926" xr:uid="{00000000-0005-0000-0000-000085360000}"/>
    <cellStyle name="Style 485 7 2" xfId="13927" xr:uid="{00000000-0005-0000-0000-000086360000}"/>
    <cellStyle name="Style 485 7 2 2" xfId="13928" xr:uid="{00000000-0005-0000-0000-000087360000}"/>
    <cellStyle name="Style 485 7 3" xfId="13929" xr:uid="{00000000-0005-0000-0000-000088360000}"/>
    <cellStyle name="Style 485 8" xfId="13930" xr:uid="{00000000-0005-0000-0000-000089360000}"/>
    <cellStyle name="Style 485 8 2" xfId="13931" xr:uid="{00000000-0005-0000-0000-00008A360000}"/>
    <cellStyle name="Style 485 8 2 2" xfId="13932" xr:uid="{00000000-0005-0000-0000-00008B360000}"/>
    <cellStyle name="Style 485 8 3" xfId="13933" xr:uid="{00000000-0005-0000-0000-00008C360000}"/>
    <cellStyle name="Style 485 9" xfId="13934" xr:uid="{00000000-0005-0000-0000-00008D360000}"/>
    <cellStyle name="Style 485 9 2" xfId="13935" xr:uid="{00000000-0005-0000-0000-00008E360000}"/>
    <cellStyle name="Style 485 9 2 2" xfId="13936" xr:uid="{00000000-0005-0000-0000-00008F360000}"/>
    <cellStyle name="Style 485 9 3" xfId="13937" xr:uid="{00000000-0005-0000-0000-000090360000}"/>
    <cellStyle name="Style 486" xfId="13938" xr:uid="{00000000-0005-0000-0000-000091360000}"/>
    <cellStyle name="Style 487" xfId="13939" xr:uid="{00000000-0005-0000-0000-000092360000}"/>
    <cellStyle name="Style 488" xfId="13940" xr:uid="{00000000-0005-0000-0000-000093360000}"/>
    <cellStyle name="Style 488 2" xfId="13941" xr:uid="{00000000-0005-0000-0000-000094360000}"/>
    <cellStyle name="Style 489" xfId="13942" xr:uid="{00000000-0005-0000-0000-000095360000}"/>
    <cellStyle name="Style 489 2" xfId="13943" xr:uid="{00000000-0005-0000-0000-000096360000}"/>
    <cellStyle name="Style 490" xfId="13944" xr:uid="{00000000-0005-0000-0000-000097360000}"/>
    <cellStyle name="Style 490 10" xfId="13945" xr:uid="{00000000-0005-0000-0000-000098360000}"/>
    <cellStyle name="Style 490 10 2" xfId="13946" xr:uid="{00000000-0005-0000-0000-000099360000}"/>
    <cellStyle name="Style 490 11" xfId="13947" xr:uid="{00000000-0005-0000-0000-00009A360000}"/>
    <cellStyle name="Style 490 11 2" xfId="13948" xr:uid="{00000000-0005-0000-0000-00009B360000}"/>
    <cellStyle name="Style 490 12" xfId="13949" xr:uid="{00000000-0005-0000-0000-00009C360000}"/>
    <cellStyle name="Style 490 2" xfId="13950" xr:uid="{00000000-0005-0000-0000-00009D360000}"/>
    <cellStyle name="Style 490 2 2" xfId="13951" xr:uid="{00000000-0005-0000-0000-00009E360000}"/>
    <cellStyle name="Style 490 2 2 2" xfId="13952" xr:uid="{00000000-0005-0000-0000-00009F360000}"/>
    <cellStyle name="Style 490 2 3" xfId="13953" xr:uid="{00000000-0005-0000-0000-0000A0360000}"/>
    <cellStyle name="Style 490 2 3 2" xfId="13954" xr:uid="{00000000-0005-0000-0000-0000A1360000}"/>
    <cellStyle name="Style 490 2 4" xfId="13955" xr:uid="{00000000-0005-0000-0000-0000A2360000}"/>
    <cellStyle name="Style 490 2 4 2" xfId="13956" xr:uid="{00000000-0005-0000-0000-0000A3360000}"/>
    <cellStyle name="Style 490 2 5" xfId="13957" xr:uid="{00000000-0005-0000-0000-0000A4360000}"/>
    <cellStyle name="Style 490 2 5 2" xfId="13958" xr:uid="{00000000-0005-0000-0000-0000A5360000}"/>
    <cellStyle name="Style 490 2 6" xfId="13959" xr:uid="{00000000-0005-0000-0000-0000A6360000}"/>
    <cellStyle name="Style 490 2 6 2" xfId="13960" xr:uid="{00000000-0005-0000-0000-0000A7360000}"/>
    <cellStyle name="Style 490 2 7" xfId="13961" xr:uid="{00000000-0005-0000-0000-0000A8360000}"/>
    <cellStyle name="Style 490 2 7 2" xfId="13962" xr:uid="{00000000-0005-0000-0000-0000A9360000}"/>
    <cellStyle name="Style 490 2 8" xfId="13963" xr:uid="{00000000-0005-0000-0000-0000AA360000}"/>
    <cellStyle name="Style 490 3" xfId="13964" xr:uid="{00000000-0005-0000-0000-0000AB360000}"/>
    <cellStyle name="Style 490 3 2" xfId="13965" xr:uid="{00000000-0005-0000-0000-0000AC360000}"/>
    <cellStyle name="Style 490 3 2 2" xfId="13966" xr:uid="{00000000-0005-0000-0000-0000AD360000}"/>
    <cellStyle name="Style 490 3 3" xfId="13967" xr:uid="{00000000-0005-0000-0000-0000AE360000}"/>
    <cellStyle name="Style 490 3 3 2" xfId="13968" xr:uid="{00000000-0005-0000-0000-0000AF360000}"/>
    <cellStyle name="Style 490 3 4" xfId="13969" xr:uid="{00000000-0005-0000-0000-0000B0360000}"/>
    <cellStyle name="Style 490 3 4 2" xfId="13970" xr:uid="{00000000-0005-0000-0000-0000B1360000}"/>
    <cellStyle name="Style 490 3 5" xfId="13971" xr:uid="{00000000-0005-0000-0000-0000B2360000}"/>
    <cellStyle name="Style 490 3 5 2" xfId="13972" xr:uid="{00000000-0005-0000-0000-0000B3360000}"/>
    <cellStyle name="Style 490 3 6" xfId="13973" xr:uid="{00000000-0005-0000-0000-0000B4360000}"/>
    <cellStyle name="Style 490 3 6 2" xfId="13974" xr:uid="{00000000-0005-0000-0000-0000B5360000}"/>
    <cellStyle name="Style 490 3 7" xfId="13975" xr:uid="{00000000-0005-0000-0000-0000B6360000}"/>
    <cellStyle name="Style 490 3 7 2" xfId="13976" xr:uid="{00000000-0005-0000-0000-0000B7360000}"/>
    <cellStyle name="Style 490 3 8" xfId="13977" xr:uid="{00000000-0005-0000-0000-0000B8360000}"/>
    <cellStyle name="Style 490 4" xfId="13978" xr:uid="{00000000-0005-0000-0000-0000B9360000}"/>
    <cellStyle name="Style 490 4 2" xfId="13979" xr:uid="{00000000-0005-0000-0000-0000BA360000}"/>
    <cellStyle name="Style 490 4 2 2" xfId="13980" xr:uid="{00000000-0005-0000-0000-0000BB360000}"/>
    <cellStyle name="Style 490 4 3" xfId="13981" xr:uid="{00000000-0005-0000-0000-0000BC360000}"/>
    <cellStyle name="Style 490 4 3 2" xfId="13982" xr:uid="{00000000-0005-0000-0000-0000BD360000}"/>
    <cellStyle name="Style 490 4 4" xfId="13983" xr:uid="{00000000-0005-0000-0000-0000BE360000}"/>
    <cellStyle name="Style 490 4 4 2" xfId="13984" xr:uid="{00000000-0005-0000-0000-0000BF360000}"/>
    <cellStyle name="Style 490 4 5" xfId="13985" xr:uid="{00000000-0005-0000-0000-0000C0360000}"/>
    <cellStyle name="Style 490 4 5 2" xfId="13986" xr:uid="{00000000-0005-0000-0000-0000C1360000}"/>
    <cellStyle name="Style 490 4 6" xfId="13987" xr:uid="{00000000-0005-0000-0000-0000C2360000}"/>
    <cellStyle name="Style 490 4 6 2" xfId="13988" xr:uid="{00000000-0005-0000-0000-0000C3360000}"/>
    <cellStyle name="Style 490 4 7" xfId="13989" xr:uid="{00000000-0005-0000-0000-0000C4360000}"/>
    <cellStyle name="Style 490 4 7 2" xfId="13990" xr:uid="{00000000-0005-0000-0000-0000C5360000}"/>
    <cellStyle name="Style 490 4 8" xfId="13991" xr:uid="{00000000-0005-0000-0000-0000C6360000}"/>
    <cellStyle name="Style 490 5" xfId="13992" xr:uid="{00000000-0005-0000-0000-0000C7360000}"/>
    <cellStyle name="Style 490 5 2" xfId="13993" xr:uid="{00000000-0005-0000-0000-0000C8360000}"/>
    <cellStyle name="Style 490 5 2 2" xfId="13994" xr:uid="{00000000-0005-0000-0000-0000C9360000}"/>
    <cellStyle name="Style 490 5 3" xfId="13995" xr:uid="{00000000-0005-0000-0000-0000CA360000}"/>
    <cellStyle name="Style 490 5 3 2" xfId="13996" xr:uid="{00000000-0005-0000-0000-0000CB360000}"/>
    <cellStyle name="Style 490 5 4" xfId="13997" xr:uid="{00000000-0005-0000-0000-0000CC360000}"/>
    <cellStyle name="Style 490 5 4 2" xfId="13998" xr:uid="{00000000-0005-0000-0000-0000CD360000}"/>
    <cellStyle name="Style 490 5 5" xfId="13999" xr:uid="{00000000-0005-0000-0000-0000CE360000}"/>
    <cellStyle name="Style 490 5 5 2" xfId="14000" xr:uid="{00000000-0005-0000-0000-0000CF360000}"/>
    <cellStyle name="Style 490 5 6" xfId="14001" xr:uid="{00000000-0005-0000-0000-0000D0360000}"/>
    <cellStyle name="Style 490 5 6 2" xfId="14002" xr:uid="{00000000-0005-0000-0000-0000D1360000}"/>
    <cellStyle name="Style 490 5 7" xfId="14003" xr:uid="{00000000-0005-0000-0000-0000D2360000}"/>
    <cellStyle name="Style 490 5 7 2" xfId="14004" xr:uid="{00000000-0005-0000-0000-0000D3360000}"/>
    <cellStyle name="Style 490 5 8" xfId="14005" xr:uid="{00000000-0005-0000-0000-0000D4360000}"/>
    <cellStyle name="Style 490 6" xfId="14006" xr:uid="{00000000-0005-0000-0000-0000D5360000}"/>
    <cellStyle name="Style 490 6 2" xfId="14007" xr:uid="{00000000-0005-0000-0000-0000D6360000}"/>
    <cellStyle name="Style 490 7" xfId="14008" xr:uid="{00000000-0005-0000-0000-0000D7360000}"/>
    <cellStyle name="Style 490 7 2" xfId="14009" xr:uid="{00000000-0005-0000-0000-0000D8360000}"/>
    <cellStyle name="Style 490 8" xfId="14010" xr:uid="{00000000-0005-0000-0000-0000D9360000}"/>
    <cellStyle name="Style 490 8 2" xfId="14011" xr:uid="{00000000-0005-0000-0000-0000DA360000}"/>
    <cellStyle name="Style 490 9" xfId="14012" xr:uid="{00000000-0005-0000-0000-0000DB360000}"/>
    <cellStyle name="Style 490 9 2" xfId="14013" xr:uid="{00000000-0005-0000-0000-0000DC360000}"/>
    <cellStyle name="Style 491" xfId="14014" xr:uid="{00000000-0005-0000-0000-0000DD360000}"/>
    <cellStyle name="Style 491 10" xfId="14015" xr:uid="{00000000-0005-0000-0000-0000DE360000}"/>
    <cellStyle name="Style 491 10 2" xfId="14016" xr:uid="{00000000-0005-0000-0000-0000DF360000}"/>
    <cellStyle name="Style 491 11" xfId="14017" xr:uid="{00000000-0005-0000-0000-0000E0360000}"/>
    <cellStyle name="Style 491 11 2" xfId="14018" xr:uid="{00000000-0005-0000-0000-0000E1360000}"/>
    <cellStyle name="Style 491 12" xfId="14019" xr:uid="{00000000-0005-0000-0000-0000E2360000}"/>
    <cellStyle name="Style 491 2" xfId="14020" xr:uid="{00000000-0005-0000-0000-0000E3360000}"/>
    <cellStyle name="Style 491 2 2" xfId="14021" xr:uid="{00000000-0005-0000-0000-0000E4360000}"/>
    <cellStyle name="Style 491 2 2 2" xfId="14022" xr:uid="{00000000-0005-0000-0000-0000E5360000}"/>
    <cellStyle name="Style 491 2 3" xfId="14023" xr:uid="{00000000-0005-0000-0000-0000E6360000}"/>
    <cellStyle name="Style 491 2 3 2" xfId="14024" xr:uid="{00000000-0005-0000-0000-0000E7360000}"/>
    <cellStyle name="Style 491 2 4" xfId="14025" xr:uid="{00000000-0005-0000-0000-0000E8360000}"/>
    <cellStyle name="Style 491 2 4 2" xfId="14026" xr:uid="{00000000-0005-0000-0000-0000E9360000}"/>
    <cellStyle name="Style 491 2 5" xfId="14027" xr:uid="{00000000-0005-0000-0000-0000EA360000}"/>
    <cellStyle name="Style 491 2 5 2" xfId="14028" xr:uid="{00000000-0005-0000-0000-0000EB360000}"/>
    <cellStyle name="Style 491 2 6" xfId="14029" xr:uid="{00000000-0005-0000-0000-0000EC360000}"/>
    <cellStyle name="Style 491 2 6 2" xfId="14030" xr:uid="{00000000-0005-0000-0000-0000ED360000}"/>
    <cellStyle name="Style 491 2 7" xfId="14031" xr:uid="{00000000-0005-0000-0000-0000EE360000}"/>
    <cellStyle name="Style 491 2 7 2" xfId="14032" xr:uid="{00000000-0005-0000-0000-0000EF360000}"/>
    <cellStyle name="Style 491 2 8" xfId="14033" xr:uid="{00000000-0005-0000-0000-0000F0360000}"/>
    <cellStyle name="Style 491 3" xfId="14034" xr:uid="{00000000-0005-0000-0000-0000F1360000}"/>
    <cellStyle name="Style 491 3 2" xfId="14035" xr:uid="{00000000-0005-0000-0000-0000F2360000}"/>
    <cellStyle name="Style 491 3 2 2" xfId="14036" xr:uid="{00000000-0005-0000-0000-0000F3360000}"/>
    <cellStyle name="Style 491 3 3" xfId="14037" xr:uid="{00000000-0005-0000-0000-0000F4360000}"/>
    <cellStyle name="Style 491 3 3 2" xfId="14038" xr:uid="{00000000-0005-0000-0000-0000F5360000}"/>
    <cellStyle name="Style 491 3 4" xfId="14039" xr:uid="{00000000-0005-0000-0000-0000F6360000}"/>
    <cellStyle name="Style 491 3 4 2" xfId="14040" xr:uid="{00000000-0005-0000-0000-0000F7360000}"/>
    <cellStyle name="Style 491 3 5" xfId="14041" xr:uid="{00000000-0005-0000-0000-0000F8360000}"/>
    <cellStyle name="Style 491 3 5 2" xfId="14042" xr:uid="{00000000-0005-0000-0000-0000F9360000}"/>
    <cellStyle name="Style 491 3 6" xfId="14043" xr:uid="{00000000-0005-0000-0000-0000FA360000}"/>
    <cellStyle name="Style 491 3 6 2" xfId="14044" xr:uid="{00000000-0005-0000-0000-0000FB360000}"/>
    <cellStyle name="Style 491 3 7" xfId="14045" xr:uid="{00000000-0005-0000-0000-0000FC360000}"/>
    <cellStyle name="Style 491 3 7 2" xfId="14046" xr:uid="{00000000-0005-0000-0000-0000FD360000}"/>
    <cellStyle name="Style 491 3 8" xfId="14047" xr:uid="{00000000-0005-0000-0000-0000FE360000}"/>
    <cellStyle name="Style 491 4" xfId="14048" xr:uid="{00000000-0005-0000-0000-0000FF360000}"/>
    <cellStyle name="Style 491 4 2" xfId="14049" xr:uid="{00000000-0005-0000-0000-000000370000}"/>
    <cellStyle name="Style 491 4 2 2" xfId="14050" xr:uid="{00000000-0005-0000-0000-000001370000}"/>
    <cellStyle name="Style 491 4 3" xfId="14051" xr:uid="{00000000-0005-0000-0000-000002370000}"/>
    <cellStyle name="Style 491 4 3 2" xfId="14052" xr:uid="{00000000-0005-0000-0000-000003370000}"/>
    <cellStyle name="Style 491 4 4" xfId="14053" xr:uid="{00000000-0005-0000-0000-000004370000}"/>
    <cellStyle name="Style 491 4 4 2" xfId="14054" xr:uid="{00000000-0005-0000-0000-000005370000}"/>
    <cellStyle name="Style 491 4 5" xfId="14055" xr:uid="{00000000-0005-0000-0000-000006370000}"/>
    <cellStyle name="Style 491 4 5 2" xfId="14056" xr:uid="{00000000-0005-0000-0000-000007370000}"/>
    <cellStyle name="Style 491 4 6" xfId="14057" xr:uid="{00000000-0005-0000-0000-000008370000}"/>
    <cellStyle name="Style 491 4 6 2" xfId="14058" xr:uid="{00000000-0005-0000-0000-000009370000}"/>
    <cellStyle name="Style 491 4 7" xfId="14059" xr:uid="{00000000-0005-0000-0000-00000A370000}"/>
    <cellStyle name="Style 491 4 7 2" xfId="14060" xr:uid="{00000000-0005-0000-0000-00000B370000}"/>
    <cellStyle name="Style 491 4 8" xfId="14061" xr:uid="{00000000-0005-0000-0000-00000C370000}"/>
    <cellStyle name="Style 491 5" xfId="14062" xr:uid="{00000000-0005-0000-0000-00000D370000}"/>
    <cellStyle name="Style 491 5 2" xfId="14063" xr:uid="{00000000-0005-0000-0000-00000E370000}"/>
    <cellStyle name="Style 491 5 2 2" xfId="14064" xr:uid="{00000000-0005-0000-0000-00000F370000}"/>
    <cellStyle name="Style 491 5 3" xfId="14065" xr:uid="{00000000-0005-0000-0000-000010370000}"/>
    <cellStyle name="Style 491 5 3 2" xfId="14066" xr:uid="{00000000-0005-0000-0000-000011370000}"/>
    <cellStyle name="Style 491 5 4" xfId="14067" xr:uid="{00000000-0005-0000-0000-000012370000}"/>
    <cellStyle name="Style 491 5 4 2" xfId="14068" xr:uid="{00000000-0005-0000-0000-000013370000}"/>
    <cellStyle name="Style 491 5 5" xfId="14069" xr:uid="{00000000-0005-0000-0000-000014370000}"/>
    <cellStyle name="Style 491 5 5 2" xfId="14070" xr:uid="{00000000-0005-0000-0000-000015370000}"/>
    <cellStyle name="Style 491 5 6" xfId="14071" xr:uid="{00000000-0005-0000-0000-000016370000}"/>
    <cellStyle name="Style 491 5 6 2" xfId="14072" xr:uid="{00000000-0005-0000-0000-000017370000}"/>
    <cellStyle name="Style 491 5 7" xfId="14073" xr:uid="{00000000-0005-0000-0000-000018370000}"/>
    <cellStyle name="Style 491 5 7 2" xfId="14074" xr:uid="{00000000-0005-0000-0000-000019370000}"/>
    <cellStyle name="Style 491 5 8" xfId="14075" xr:uid="{00000000-0005-0000-0000-00001A370000}"/>
    <cellStyle name="Style 491 6" xfId="14076" xr:uid="{00000000-0005-0000-0000-00001B370000}"/>
    <cellStyle name="Style 491 6 2" xfId="14077" xr:uid="{00000000-0005-0000-0000-00001C370000}"/>
    <cellStyle name="Style 491 7" xfId="14078" xr:uid="{00000000-0005-0000-0000-00001D370000}"/>
    <cellStyle name="Style 491 7 2" xfId="14079" xr:uid="{00000000-0005-0000-0000-00001E370000}"/>
    <cellStyle name="Style 491 8" xfId="14080" xr:uid="{00000000-0005-0000-0000-00001F370000}"/>
    <cellStyle name="Style 491 8 2" xfId="14081" xr:uid="{00000000-0005-0000-0000-000020370000}"/>
    <cellStyle name="Style 491 9" xfId="14082" xr:uid="{00000000-0005-0000-0000-000021370000}"/>
    <cellStyle name="Style 491 9 2" xfId="14083" xr:uid="{00000000-0005-0000-0000-000022370000}"/>
    <cellStyle name="Style 492" xfId="14084" xr:uid="{00000000-0005-0000-0000-000023370000}"/>
    <cellStyle name="Style 492 2" xfId="14085" xr:uid="{00000000-0005-0000-0000-000024370000}"/>
    <cellStyle name="Style 493" xfId="14086" xr:uid="{00000000-0005-0000-0000-000025370000}"/>
    <cellStyle name="Style 493 2" xfId="14087" xr:uid="{00000000-0005-0000-0000-000026370000}"/>
    <cellStyle name="Style 494" xfId="14088" xr:uid="{00000000-0005-0000-0000-000027370000}"/>
    <cellStyle name="Style 494 10" xfId="14089" xr:uid="{00000000-0005-0000-0000-000028370000}"/>
    <cellStyle name="Style 494 10 2" xfId="14090" xr:uid="{00000000-0005-0000-0000-000029370000}"/>
    <cellStyle name="Style 494 11" xfId="14091" xr:uid="{00000000-0005-0000-0000-00002A370000}"/>
    <cellStyle name="Style 494 11 2" xfId="14092" xr:uid="{00000000-0005-0000-0000-00002B370000}"/>
    <cellStyle name="Style 494 12" xfId="14093" xr:uid="{00000000-0005-0000-0000-00002C370000}"/>
    <cellStyle name="Style 494 2" xfId="14094" xr:uid="{00000000-0005-0000-0000-00002D370000}"/>
    <cellStyle name="Style 494 2 2" xfId="14095" xr:uid="{00000000-0005-0000-0000-00002E370000}"/>
    <cellStyle name="Style 494 2 2 2" xfId="14096" xr:uid="{00000000-0005-0000-0000-00002F370000}"/>
    <cellStyle name="Style 494 2 3" xfId="14097" xr:uid="{00000000-0005-0000-0000-000030370000}"/>
    <cellStyle name="Style 494 2 3 2" xfId="14098" xr:uid="{00000000-0005-0000-0000-000031370000}"/>
    <cellStyle name="Style 494 2 4" xfId="14099" xr:uid="{00000000-0005-0000-0000-000032370000}"/>
    <cellStyle name="Style 494 2 4 2" xfId="14100" xr:uid="{00000000-0005-0000-0000-000033370000}"/>
    <cellStyle name="Style 494 2 5" xfId="14101" xr:uid="{00000000-0005-0000-0000-000034370000}"/>
    <cellStyle name="Style 494 2 5 2" xfId="14102" xr:uid="{00000000-0005-0000-0000-000035370000}"/>
    <cellStyle name="Style 494 2 6" xfId="14103" xr:uid="{00000000-0005-0000-0000-000036370000}"/>
    <cellStyle name="Style 494 2 6 2" xfId="14104" xr:uid="{00000000-0005-0000-0000-000037370000}"/>
    <cellStyle name="Style 494 2 7" xfId="14105" xr:uid="{00000000-0005-0000-0000-000038370000}"/>
    <cellStyle name="Style 494 2 7 2" xfId="14106" xr:uid="{00000000-0005-0000-0000-000039370000}"/>
    <cellStyle name="Style 494 2 8" xfId="14107" xr:uid="{00000000-0005-0000-0000-00003A370000}"/>
    <cellStyle name="Style 494 3" xfId="14108" xr:uid="{00000000-0005-0000-0000-00003B370000}"/>
    <cellStyle name="Style 494 3 2" xfId="14109" xr:uid="{00000000-0005-0000-0000-00003C370000}"/>
    <cellStyle name="Style 494 3 2 2" xfId="14110" xr:uid="{00000000-0005-0000-0000-00003D370000}"/>
    <cellStyle name="Style 494 3 3" xfId="14111" xr:uid="{00000000-0005-0000-0000-00003E370000}"/>
    <cellStyle name="Style 494 3 3 2" xfId="14112" xr:uid="{00000000-0005-0000-0000-00003F370000}"/>
    <cellStyle name="Style 494 3 4" xfId="14113" xr:uid="{00000000-0005-0000-0000-000040370000}"/>
    <cellStyle name="Style 494 3 4 2" xfId="14114" xr:uid="{00000000-0005-0000-0000-000041370000}"/>
    <cellStyle name="Style 494 3 5" xfId="14115" xr:uid="{00000000-0005-0000-0000-000042370000}"/>
    <cellStyle name="Style 494 3 5 2" xfId="14116" xr:uid="{00000000-0005-0000-0000-000043370000}"/>
    <cellStyle name="Style 494 3 6" xfId="14117" xr:uid="{00000000-0005-0000-0000-000044370000}"/>
    <cellStyle name="Style 494 3 6 2" xfId="14118" xr:uid="{00000000-0005-0000-0000-000045370000}"/>
    <cellStyle name="Style 494 3 7" xfId="14119" xr:uid="{00000000-0005-0000-0000-000046370000}"/>
    <cellStyle name="Style 494 3 7 2" xfId="14120" xr:uid="{00000000-0005-0000-0000-000047370000}"/>
    <cellStyle name="Style 494 3 8" xfId="14121" xr:uid="{00000000-0005-0000-0000-000048370000}"/>
    <cellStyle name="Style 494 4" xfId="14122" xr:uid="{00000000-0005-0000-0000-000049370000}"/>
    <cellStyle name="Style 494 4 2" xfId="14123" xr:uid="{00000000-0005-0000-0000-00004A370000}"/>
    <cellStyle name="Style 494 4 2 2" xfId="14124" xr:uid="{00000000-0005-0000-0000-00004B370000}"/>
    <cellStyle name="Style 494 4 3" xfId="14125" xr:uid="{00000000-0005-0000-0000-00004C370000}"/>
    <cellStyle name="Style 494 4 3 2" xfId="14126" xr:uid="{00000000-0005-0000-0000-00004D370000}"/>
    <cellStyle name="Style 494 4 4" xfId="14127" xr:uid="{00000000-0005-0000-0000-00004E370000}"/>
    <cellStyle name="Style 494 4 4 2" xfId="14128" xr:uid="{00000000-0005-0000-0000-00004F370000}"/>
    <cellStyle name="Style 494 4 5" xfId="14129" xr:uid="{00000000-0005-0000-0000-000050370000}"/>
    <cellStyle name="Style 494 4 5 2" xfId="14130" xr:uid="{00000000-0005-0000-0000-000051370000}"/>
    <cellStyle name="Style 494 4 6" xfId="14131" xr:uid="{00000000-0005-0000-0000-000052370000}"/>
    <cellStyle name="Style 494 4 6 2" xfId="14132" xr:uid="{00000000-0005-0000-0000-000053370000}"/>
    <cellStyle name="Style 494 4 7" xfId="14133" xr:uid="{00000000-0005-0000-0000-000054370000}"/>
    <cellStyle name="Style 494 4 7 2" xfId="14134" xr:uid="{00000000-0005-0000-0000-000055370000}"/>
    <cellStyle name="Style 494 4 8" xfId="14135" xr:uid="{00000000-0005-0000-0000-000056370000}"/>
    <cellStyle name="Style 494 5" xfId="14136" xr:uid="{00000000-0005-0000-0000-000057370000}"/>
    <cellStyle name="Style 494 5 2" xfId="14137" xr:uid="{00000000-0005-0000-0000-000058370000}"/>
    <cellStyle name="Style 494 5 2 2" xfId="14138" xr:uid="{00000000-0005-0000-0000-000059370000}"/>
    <cellStyle name="Style 494 5 3" xfId="14139" xr:uid="{00000000-0005-0000-0000-00005A370000}"/>
    <cellStyle name="Style 494 5 3 2" xfId="14140" xr:uid="{00000000-0005-0000-0000-00005B370000}"/>
    <cellStyle name="Style 494 5 4" xfId="14141" xr:uid="{00000000-0005-0000-0000-00005C370000}"/>
    <cellStyle name="Style 494 5 4 2" xfId="14142" xr:uid="{00000000-0005-0000-0000-00005D370000}"/>
    <cellStyle name="Style 494 5 5" xfId="14143" xr:uid="{00000000-0005-0000-0000-00005E370000}"/>
    <cellStyle name="Style 494 5 5 2" xfId="14144" xr:uid="{00000000-0005-0000-0000-00005F370000}"/>
    <cellStyle name="Style 494 5 6" xfId="14145" xr:uid="{00000000-0005-0000-0000-000060370000}"/>
    <cellStyle name="Style 494 5 6 2" xfId="14146" xr:uid="{00000000-0005-0000-0000-000061370000}"/>
    <cellStyle name="Style 494 5 7" xfId="14147" xr:uid="{00000000-0005-0000-0000-000062370000}"/>
    <cellStyle name="Style 494 5 7 2" xfId="14148" xr:uid="{00000000-0005-0000-0000-000063370000}"/>
    <cellStyle name="Style 494 5 8" xfId="14149" xr:uid="{00000000-0005-0000-0000-000064370000}"/>
    <cellStyle name="Style 494 6" xfId="14150" xr:uid="{00000000-0005-0000-0000-000065370000}"/>
    <cellStyle name="Style 494 6 2" xfId="14151" xr:uid="{00000000-0005-0000-0000-000066370000}"/>
    <cellStyle name="Style 494 7" xfId="14152" xr:uid="{00000000-0005-0000-0000-000067370000}"/>
    <cellStyle name="Style 494 7 2" xfId="14153" xr:uid="{00000000-0005-0000-0000-000068370000}"/>
    <cellStyle name="Style 494 8" xfId="14154" xr:uid="{00000000-0005-0000-0000-000069370000}"/>
    <cellStyle name="Style 494 8 2" xfId="14155" xr:uid="{00000000-0005-0000-0000-00006A370000}"/>
    <cellStyle name="Style 494 9" xfId="14156" xr:uid="{00000000-0005-0000-0000-00006B370000}"/>
    <cellStyle name="Style 494 9 2" xfId="14157" xr:uid="{00000000-0005-0000-0000-00006C370000}"/>
    <cellStyle name="Style 495" xfId="14158" xr:uid="{00000000-0005-0000-0000-00006D370000}"/>
    <cellStyle name="Style 495 10" xfId="14159" xr:uid="{00000000-0005-0000-0000-00006E370000}"/>
    <cellStyle name="Style 495 10 2" xfId="14160" xr:uid="{00000000-0005-0000-0000-00006F370000}"/>
    <cellStyle name="Style 495 11" xfId="14161" xr:uid="{00000000-0005-0000-0000-000070370000}"/>
    <cellStyle name="Style 495 11 2" xfId="14162" xr:uid="{00000000-0005-0000-0000-000071370000}"/>
    <cellStyle name="Style 495 12" xfId="14163" xr:uid="{00000000-0005-0000-0000-000072370000}"/>
    <cellStyle name="Style 495 2" xfId="14164" xr:uid="{00000000-0005-0000-0000-000073370000}"/>
    <cellStyle name="Style 495 2 2" xfId="14165" xr:uid="{00000000-0005-0000-0000-000074370000}"/>
    <cellStyle name="Style 495 2 2 2" xfId="14166" xr:uid="{00000000-0005-0000-0000-000075370000}"/>
    <cellStyle name="Style 495 2 3" xfId="14167" xr:uid="{00000000-0005-0000-0000-000076370000}"/>
    <cellStyle name="Style 495 2 3 2" xfId="14168" xr:uid="{00000000-0005-0000-0000-000077370000}"/>
    <cellStyle name="Style 495 2 4" xfId="14169" xr:uid="{00000000-0005-0000-0000-000078370000}"/>
    <cellStyle name="Style 495 2 4 2" xfId="14170" xr:uid="{00000000-0005-0000-0000-000079370000}"/>
    <cellStyle name="Style 495 2 5" xfId="14171" xr:uid="{00000000-0005-0000-0000-00007A370000}"/>
    <cellStyle name="Style 495 2 5 2" xfId="14172" xr:uid="{00000000-0005-0000-0000-00007B370000}"/>
    <cellStyle name="Style 495 2 6" xfId="14173" xr:uid="{00000000-0005-0000-0000-00007C370000}"/>
    <cellStyle name="Style 495 2 6 2" xfId="14174" xr:uid="{00000000-0005-0000-0000-00007D370000}"/>
    <cellStyle name="Style 495 2 7" xfId="14175" xr:uid="{00000000-0005-0000-0000-00007E370000}"/>
    <cellStyle name="Style 495 2 7 2" xfId="14176" xr:uid="{00000000-0005-0000-0000-00007F370000}"/>
    <cellStyle name="Style 495 2 8" xfId="14177" xr:uid="{00000000-0005-0000-0000-000080370000}"/>
    <cellStyle name="Style 495 3" xfId="14178" xr:uid="{00000000-0005-0000-0000-000081370000}"/>
    <cellStyle name="Style 495 3 2" xfId="14179" xr:uid="{00000000-0005-0000-0000-000082370000}"/>
    <cellStyle name="Style 495 3 2 2" xfId="14180" xr:uid="{00000000-0005-0000-0000-000083370000}"/>
    <cellStyle name="Style 495 3 3" xfId="14181" xr:uid="{00000000-0005-0000-0000-000084370000}"/>
    <cellStyle name="Style 495 3 3 2" xfId="14182" xr:uid="{00000000-0005-0000-0000-000085370000}"/>
    <cellStyle name="Style 495 3 4" xfId="14183" xr:uid="{00000000-0005-0000-0000-000086370000}"/>
    <cellStyle name="Style 495 3 4 2" xfId="14184" xr:uid="{00000000-0005-0000-0000-000087370000}"/>
    <cellStyle name="Style 495 3 5" xfId="14185" xr:uid="{00000000-0005-0000-0000-000088370000}"/>
    <cellStyle name="Style 495 3 5 2" xfId="14186" xr:uid="{00000000-0005-0000-0000-000089370000}"/>
    <cellStyle name="Style 495 3 6" xfId="14187" xr:uid="{00000000-0005-0000-0000-00008A370000}"/>
    <cellStyle name="Style 495 3 6 2" xfId="14188" xr:uid="{00000000-0005-0000-0000-00008B370000}"/>
    <cellStyle name="Style 495 3 7" xfId="14189" xr:uid="{00000000-0005-0000-0000-00008C370000}"/>
    <cellStyle name="Style 495 3 7 2" xfId="14190" xr:uid="{00000000-0005-0000-0000-00008D370000}"/>
    <cellStyle name="Style 495 3 8" xfId="14191" xr:uid="{00000000-0005-0000-0000-00008E370000}"/>
    <cellStyle name="Style 495 4" xfId="14192" xr:uid="{00000000-0005-0000-0000-00008F370000}"/>
    <cellStyle name="Style 495 4 2" xfId="14193" xr:uid="{00000000-0005-0000-0000-000090370000}"/>
    <cellStyle name="Style 495 4 2 2" xfId="14194" xr:uid="{00000000-0005-0000-0000-000091370000}"/>
    <cellStyle name="Style 495 4 3" xfId="14195" xr:uid="{00000000-0005-0000-0000-000092370000}"/>
    <cellStyle name="Style 495 4 3 2" xfId="14196" xr:uid="{00000000-0005-0000-0000-000093370000}"/>
    <cellStyle name="Style 495 4 4" xfId="14197" xr:uid="{00000000-0005-0000-0000-000094370000}"/>
    <cellStyle name="Style 495 4 4 2" xfId="14198" xr:uid="{00000000-0005-0000-0000-000095370000}"/>
    <cellStyle name="Style 495 4 5" xfId="14199" xr:uid="{00000000-0005-0000-0000-000096370000}"/>
    <cellStyle name="Style 495 4 5 2" xfId="14200" xr:uid="{00000000-0005-0000-0000-000097370000}"/>
    <cellStyle name="Style 495 4 6" xfId="14201" xr:uid="{00000000-0005-0000-0000-000098370000}"/>
    <cellStyle name="Style 495 4 6 2" xfId="14202" xr:uid="{00000000-0005-0000-0000-000099370000}"/>
    <cellStyle name="Style 495 4 7" xfId="14203" xr:uid="{00000000-0005-0000-0000-00009A370000}"/>
    <cellStyle name="Style 495 4 7 2" xfId="14204" xr:uid="{00000000-0005-0000-0000-00009B370000}"/>
    <cellStyle name="Style 495 4 8" xfId="14205" xr:uid="{00000000-0005-0000-0000-00009C370000}"/>
    <cellStyle name="Style 495 5" xfId="14206" xr:uid="{00000000-0005-0000-0000-00009D370000}"/>
    <cellStyle name="Style 495 5 2" xfId="14207" xr:uid="{00000000-0005-0000-0000-00009E370000}"/>
    <cellStyle name="Style 495 5 2 2" xfId="14208" xr:uid="{00000000-0005-0000-0000-00009F370000}"/>
    <cellStyle name="Style 495 5 3" xfId="14209" xr:uid="{00000000-0005-0000-0000-0000A0370000}"/>
    <cellStyle name="Style 495 5 3 2" xfId="14210" xr:uid="{00000000-0005-0000-0000-0000A1370000}"/>
    <cellStyle name="Style 495 5 4" xfId="14211" xr:uid="{00000000-0005-0000-0000-0000A2370000}"/>
    <cellStyle name="Style 495 5 4 2" xfId="14212" xr:uid="{00000000-0005-0000-0000-0000A3370000}"/>
    <cellStyle name="Style 495 5 5" xfId="14213" xr:uid="{00000000-0005-0000-0000-0000A4370000}"/>
    <cellStyle name="Style 495 5 5 2" xfId="14214" xr:uid="{00000000-0005-0000-0000-0000A5370000}"/>
    <cellStyle name="Style 495 5 6" xfId="14215" xr:uid="{00000000-0005-0000-0000-0000A6370000}"/>
    <cellStyle name="Style 495 5 6 2" xfId="14216" xr:uid="{00000000-0005-0000-0000-0000A7370000}"/>
    <cellStyle name="Style 495 5 7" xfId="14217" xr:uid="{00000000-0005-0000-0000-0000A8370000}"/>
    <cellStyle name="Style 495 5 7 2" xfId="14218" xr:uid="{00000000-0005-0000-0000-0000A9370000}"/>
    <cellStyle name="Style 495 5 8" xfId="14219" xr:uid="{00000000-0005-0000-0000-0000AA370000}"/>
    <cellStyle name="Style 495 6" xfId="14220" xr:uid="{00000000-0005-0000-0000-0000AB370000}"/>
    <cellStyle name="Style 495 6 2" xfId="14221" xr:uid="{00000000-0005-0000-0000-0000AC370000}"/>
    <cellStyle name="Style 495 7" xfId="14222" xr:uid="{00000000-0005-0000-0000-0000AD370000}"/>
    <cellStyle name="Style 495 7 2" xfId="14223" xr:uid="{00000000-0005-0000-0000-0000AE370000}"/>
    <cellStyle name="Style 495 8" xfId="14224" xr:uid="{00000000-0005-0000-0000-0000AF370000}"/>
    <cellStyle name="Style 495 8 2" xfId="14225" xr:uid="{00000000-0005-0000-0000-0000B0370000}"/>
    <cellStyle name="Style 495 9" xfId="14226" xr:uid="{00000000-0005-0000-0000-0000B1370000}"/>
    <cellStyle name="Style 495 9 2" xfId="14227" xr:uid="{00000000-0005-0000-0000-0000B2370000}"/>
    <cellStyle name="Style 496" xfId="14228" xr:uid="{00000000-0005-0000-0000-0000B3370000}"/>
    <cellStyle name="Style 496 10" xfId="14229" xr:uid="{00000000-0005-0000-0000-0000B4370000}"/>
    <cellStyle name="Style 496 10 2" xfId="14230" xr:uid="{00000000-0005-0000-0000-0000B5370000}"/>
    <cellStyle name="Style 496 11" xfId="14231" xr:uid="{00000000-0005-0000-0000-0000B6370000}"/>
    <cellStyle name="Style 496 11 2" xfId="14232" xr:uid="{00000000-0005-0000-0000-0000B7370000}"/>
    <cellStyle name="Style 496 12" xfId="14233" xr:uid="{00000000-0005-0000-0000-0000B8370000}"/>
    <cellStyle name="Style 496 12 2" xfId="14234" xr:uid="{00000000-0005-0000-0000-0000B9370000}"/>
    <cellStyle name="Style 496 2" xfId="14235" xr:uid="{00000000-0005-0000-0000-0000BA370000}"/>
    <cellStyle name="Style 496 2 2" xfId="14236" xr:uid="{00000000-0005-0000-0000-0000BB370000}"/>
    <cellStyle name="Style 496 2 2 2" xfId="14237" xr:uid="{00000000-0005-0000-0000-0000BC370000}"/>
    <cellStyle name="Style 496 2 3" xfId="14238" xr:uid="{00000000-0005-0000-0000-0000BD370000}"/>
    <cellStyle name="Style 496 2 3 2" xfId="14239" xr:uid="{00000000-0005-0000-0000-0000BE370000}"/>
    <cellStyle name="Style 496 2 4" xfId="14240" xr:uid="{00000000-0005-0000-0000-0000BF370000}"/>
    <cellStyle name="Style 496 3" xfId="14241" xr:uid="{00000000-0005-0000-0000-0000C0370000}"/>
    <cellStyle name="Style 496 3 2" xfId="14242" xr:uid="{00000000-0005-0000-0000-0000C1370000}"/>
    <cellStyle name="Style 496 3 2 2" xfId="14243" xr:uid="{00000000-0005-0000-0000-0000C2370000}"/>
    <cellStyle name="Style 496 3 2 2 2" xfId="14244" xr:uid="{00000000-0005-0000-0000-0000C3370000}"/>
    <cellStyle name="Style 496 3 2 3" xfId="14245" xr:uid="{00000000-0005-0000-0000-0000C4370000}"/>
    <cellStyle name="Style 496 3 2 3 2" xfId="14246" xr:uid="{00000000-0005-0000-0000-0000C5370000}"/>
    <cellStyle name="Style 496 3 2 4" xfId="14247" xr:uid="{00000000-0005-0000-0000-0000C6370000}"/>
    <cellStyle name="Style 496 3 3" xfId="14248" xr:uid="{00000000-0005-0000-0000-0000C7370000}"/>
    <cellStyle name="Style 496 3 3 2" xfId="14249" xr:uid="{00000000-0005-0000-0000-0000C8370000}"/>
    <cellStyle name="Style 496 3 4" xfId="14250" xr:uid="{00000000-0005-0000-0000-0000C9370000}"/>
    <cellStyle name="Style 496 3 4 2" xfId="14251" xr:uid="{00000000-0005-0000-0000-0000CA370000}"/>
    <cellStyle name="Style 496 3 5" xfId="14252" xr:uid="{00000000-0005-0000-0000-0000CB370000}"/>
    <cellStyle name="Style 496 3 5 2" xfId="14253" xr:uid="{00000000-0005-0000-0000-0000CC370000}"/>
    <cellStyle name="Style 496 3 6" xfId="14254" xr:uid="{00000000-0005-0000-0000-0000CD370000}"/>
    <cellStyle name="Style 496 3 6 2" xfId="14255" xr:uid="{00000000-0005-0000-0000-0000CE370000}"/>
    <cellStyle name="Style 496 3 7" xfId="14256" xr:uid="{00000000-0005-0000-0000-0000CF370000}"/>
    <cellStyle name="Style 496 3 7 2" xfId="14257" xr:uid="{00000000-0005-0000-0000-0000D0370000}"/>
    <cellStyle name="Style 496 3 8" xfId="14258" xr:uid="{00000000-0005-0000-0000-0000D1370000}"/>
    <cellStyle name="Style 496 3 8 2" xfId="14259" xr:uid="{00000000-0005-0000-0000-0000D2370000}"/>
    <cellStyle name="Style 496 3 9" xfId="14260" xr:uid="{00000000-0005-0000-0000-0000D3370000}"/>
    <cellStyle name="Style 496 4" xfId="14261" xr:uid="{00000000-0005-0000-0000-0000D4370000}"/>
    <cellStyle name="Style 496 4 2" xfId="14262" xr:uid="{00000000-0005-0000-0000-0000D5370000}"/>
    <cellStyle name="Style 496 4 2 2" xfId="14263" xr:uid="{00000000-0005-0000-0000-0000D6370000}"/>
    <cellStyle name="Style 496 4 2 2 2" xfId="14264" xr:uid="{00000000-0005-0000-0000-0000D7370000}"/>
    <cellStyle name="Style 496 4 2 3" xfId="14265" xr:uid="{00000000-0005-0000-0000-0000D8370000}"/>
    <cellStyle name="Style 496 4 2 3 2" xfId="14266" xr:uid="{00000000-0005-0000-0000-0000D9370000}"/>
    <cellStyle name="Style 496 4 2 4" xfId="14267" xr:uid="{00000000-0005-0000-0000-0000DA370000}"/>
    <cellStyle name="Style 496 4 3" xfId="14268" xr:uid="{00000000-0005-0000-0000-0000DB370000}"/>
    <cellStyle name="Style 496 4 3 2" xfId="14269" xr:uid="{00000000-0005-0000-0000-0000DC370000}"/>
    <cellStyle name="Style 496 4 4" xfId="14270" xr:uid="{00000000-0005-0000-0000-0000DD370000}"/>
    <cellStyle name="Style 496 4 4 2" xfId="14271" xr:uid="{00000000-0005-0000-0000-0000DE370000}"/>
    <cellStyle name="Style 496 4 5" xfId="14272" xr:uid="{00000000-0005-0000-0000-0000DF370000}"/>
    <cellStyle name="Style 496 4 5 2" xfId="14273" xr:uid="{00000000-0005-0000-0000-0000E0370000}"/>
    <cellStyle name="Style 496 4 6" xfId="14274" xr:uid="{00000000-0005-0000-0000-0000E1370000}"/>
    <cellStyle name="Style 496 4 6 2" xfId="14275" xr:uid="{00000000-0005-0000-0000-0000E2370000}"/>
    <cellStyle name="Style 496 4 7" xfId="14276" xr:uid="{00000000-0005-0000-0000-0000E3370000}"/>
    <cellStyle name="Style 496 4 7 2" xfId="14277" xr:uid="{00000000-0005-0000-0000-0000E4370000}"/>
    <cellStyle name="Style 496 4 8" xfId="14278" xr:uid="{00000000-0005-0000-0000-0000E5370000}"/>
    <cellStyle name="Style 496 4 8 2" xfId="14279" xr:uid="{00000000-0005-0000-0000-0000E6370000}"/>
    <cellStyle name="Style 496 4 9" xfId="14280" xr:uid="{00000000-0005-0000-0000-0000E7370000}"/>
    <cellStyle name="Style 496 5" xfId="14281" xr:uid="{00000000-0005-0000-0000-0000E8370000}"/>
    <cellStyle name="Style 496 5 2" xfId="14282" xr:uid="{00000000-0005-0000-0000-0000E9370000}"/>
    <cellStyle name="Style 496 5 2 2" xfId="14283" xr:uid="{00000000-0005-0000-0000-0000EA370000}"/>
    <cellStyle name="Style 496 5 2 2 2" xfId="14284" xr:uid="{00000000-0005-0000-0000-0000EB370000}"/>
    <cellStyle name="Style 496 5 2 3" xfId="14285" xr:uid="{00000000-0005-0000-0000-0000EC370000}"/>
    <cellStyle name="Style 496 5 2 3 2" xfId="14286" xr:uid="{00000000-0005-0000-0000-0000ED370000}"/>
    <cellStyle name="Style 496 5 2 4" xfId="14287" xr:uid="{00000000-0005-0000-0000-0000EE370000}"/>
    <cellStyle name="Style 496 5 3" xfId="14288" xr:uid="{00000000-0005-0000-0000-0000EF370000}"/>
    <cellStyle name="Style 496 5 3 2" xfId="14289" xr:uid="{00000000-0005-0000-0000-0000F0370000}"/>
    <cellStyle name="Style 496 5 4" xfId="14290" xr:uid="{00000000-0005-0000-0000-0000F1370000}"/>
    <cellStyle name="Style 496 5 4 2" xfId="14291" xr:uid="{00000000-0005-0000-0000-0000F2370000}"/>
    <cellStyle name="Style 496 5 5" xfId="14292" xr:uid="{00000000-0005-0000-0000-0000F3370000}"/>
    <cellStyle name="Style 496 5 5 2" xfId="14293" xr:uid="{00000000-0005-0000-0000-0000F4370000}"/>
    <cellStyle name="Style 496 5 6" xfId="14294" xr:uid="{00000000-0005-0000-0000-0000F5370000}"/>
    <cellStyle name="Style 496 5 6 2" xfId="14295" xr:uid="{00000000-0005-0000-0000-0000F6370000}"/>
    <cellStyle name="Style 496 5 7" xfId="14296" xr:uid="{00000000-0005-0000-0000-0000F7370000}"/>
    <cellStyle name="Style 496 5 7 2" xfId="14297" xr:uid="{00000000-0005-0000-0000-0000F8370000}"/>
    <cellStyle name="Style 496 5 8" xfId="14298" xr:uid="{00000000-0005-0000-0000-0000F9370000}"/>
    <cellStyle name="Style 496 5 8 2" xfId="14299" xr:uid="{00000000-0005-0000-0000-0000FA370000}"/>
    <cellStyle name="Style 496 5 9" xfId="14300" xr:uid="{00000000-0005-0000-0000-0000FB370000}"/>
    <cellStyle name="Style 496 6" xfId="14301" xr:uid="{00000000-0005-0000-0000-0000FC370000}"/>
    <cellStyle name="Style 496 6 2" xfId="14302" xr:uid="{00000000-0005-0000-0000-0000FD370000}"/>
    <cellStyle name="Style 496 7" xfId="14303" xr:uid="{00000000-0005-0000-0000-0000FE370000}"/>
    <cellStyle name="Style 496 7 2" xfId="14304" xr:uid="{00000000-0005-0000-0000-0000FF370000}"/>
    <cellStyle name="Style 496 8" xfId="14305" xr:uid="{00000000-0005-0000-0000-000000380000}"/>
    <cellStyle name="Style 496 8 2" xfId="14306" xr:uid="{00000000-0005-0000-0000-000001380000}"/>
    <cellStyle name="Style 496 9" xfId="14307" xr:uid="{00000000-0005-0000-0000-000002380000}"/>
    <cellStyle name="Style 496 9 2" xfId="14308" xr:uid="{00000000-0005-0000-0000-000003380000}"/>
    <cellStyle name="Style 497" xfId="14309" xr:uid="{00000000-0005-0000-0000-000004380000}"/>
    <cellStyle name="Style 497 2" xfId="14310" xr:uid="{00000000-0005-0000-0000-000005380000}"/>
    <cellStyle name="Style 498" xfId="14311" xr:uid="{00000000-0005-0000-0000-000006380000}"/>
    <cellStyle name="Style 498 2" xfId="14312" xr:uid="{00000000-0005-0000-0000-000007380000}"/>
    <cellStyle name="Style 499" xfId="14313" xr:uid="{00000000-0005-0000-0000-000008380000}"/>
    <cellStyle name="Style 500" xfId="14314" xr:uid="{00000000-0005-0000-0000-000009380000}"/>
    <cellStyle name="Style 500 10" xfId="14315" xr:uid="{00000000-0005-0000-0000-00000A380000}"/>
    <cellStyle name="Style 500 10 2" xfId="14316" xr:uid="{00000000-0005-0000-0000-00000B380000}"/>
    <cellStyle name="Style 500 11" xfId="14317" xr:uid="{00000000-0005-0000-0000-00000C380000}"/>
    <cellStyle name="Style 500 11 2" xfId="14318" xr:uid="{00000000-0005-0000-0000-00000D380000}"/>
    <cellStyle name="Style 500 12" xfId="14319" xr:uid="{00000000-0005-0000-0000-00000E380000}"/>
    <cellStyle name="Style 500 2" xfId="14320" xr:uid="{00000000-0005-0000-0000-00000F380000}"/>
    <cellStyle name="Style 500 2 2" xfId="14321" xr:uid="{00000000-0005-0000-0000-000010380000}"/>
    <cellStyle name="Style 500 2 2 2" xfId="14322" xr:uid="{00000000-0005-0000-0000-000011380000}"/>
    <cellStyle name="Style 500 2 3" xfId="14323" xr:uid="{00000000-0005-0000-0000-000012380000}"/>
    <cellStyle name="Style 500 2 3 2" xfId="14324" xr:uid="{00000000-0005-0000-0000-000013380000}"/>
    <cellStyle name="Style 500 2 4" xfId="14325" xr:uid="{00000000-0005-0000-0000-000014380000}"/>
    <cellStyle name="Style 500 2 4 2" xfId="14326" xr:uid="{00000000-0005-0000-0000-000015380000}"/>
    <cellStyle name="Style 500 2 5" xfId="14327" xr:uid="{00000000-0005-0000-0000-000016380000}"/>
    <cellStyle name="Style 500 2 5 2" xfId="14328" xr:uid="{00000000-0005-0000-0000-000017380000}"/>
    <cellStyle name="Style 500 2 6" xfId="14329" xr:uid="{00000000-0005-0000-0000-000018380000}"/>
    <cellStyle name="Style 500 2 6 2" xfId="14330" xr:uid="{00000000-0005-0000-0000-000019380000}"/>
    <cellStyle name="Style 500 2 7" xfId="14331" xr:uid="{00000000-0005-0000-0000-00001A380000}"/>
    <cellStyle name="Style 500 2 7 2" xfId="14332" xr:uid="{00000000-0005-0000-0000-00001B380000}"/>
    <cellStyle name="Style 500 2 8" xfId="14333" xr:uid="{00000000-0005-0000-0000-00001C380000}"/>
    <cellStyle name="Style 500 3" xfId="14334" xr:uid="{00000000-0005-0000-0000-00001D380000}"/>
    <cellStyle name="Style 500 3 2" xfId="14335" xr:uid="{00000000-0005-0000-0000-00001E380000}"/>
    <cellStyle name="Style 500 3 2 2" xfId="14336" xr:uid="{00000000-0005-0000-0000-00001F380000}"/>
    <cellStyle name="Style 500 3 3" xfId="14337" xr:uid="{00000000-0005-0000-0000-000020380000}"/>
    <cellStyle name="Style 500 3 3 2" xfId="14338" xr:uid="{00000000-0005-0000-0000-000021380000}"/>
    <cellStyle name="Style 500 3 4" xfId="14339" xr:uid="{00000000-0005-0000-0000-000022380000}"/>
    <cellStyle name="Style 500 3 4 2" xfId="14340" xr:uid="{00000000-0005-0000-0000-000023380000}"/>
    <cellStyle name="Style 500 3 5" xfId="14341" xr:uid="{00000000-0005-0000-0000-000024380000}"/>
    <cellStyle name="Style 500 3 5 2" xfId="14342" xr:uid="{00000000-0005-0000-0000-000025380000}"/>
    <cellStyle name="Style 500 3 6" xfId="14343" xr:uid="{00000000-0005-0000-0000-000026380000}"/>
    <cellStyle name="Style 500 3 6 2" xfId="14344" xr:uid="{00000000-0005-0000-0000-000027380000}"/>
    <cellStyle name="Style 500 3 7" xfId="14345" xr:uid="{00000000-0005-0000-0000-000028380000}"/>
    <cellStyle name="Style 500 3 7 2" xfId="14346" xr:uid="{00000000-0005-0000-0000-000029380000}"/>
    <cellStyle name="Style 500 3 8" xfId="14347" xr:uid="{00000000-0005-0000-0000-00002A380000}"/>
    <cellStyle name="Style 500 4" xfId="14348" xr:uid="{00000000-0005-0000-0000-00002B380000}"/>
    <cellStyle name="Style 500 4 2" xfId="14349" xr:uid="{00000000-0005-0000-0000-00002C380000}"/>
    <cellStyle name="Style 500 4 2 2" xfId="14350" xr:uid="{00000000-0005-0000-0000-00002D380000}"/>
    <cellStyle name="Style 500 4 3" xfId="14351" xr:uid="{00000000-0005-0000-0000-00002E380000}"/>
    <cellStyle name="Style 500 4 3 2" xfId="14352" xr:uid="{00000000-0005-0000-0000-00002F380000}"/>
    <cellStyle name="Style 500 4 4" xfId="14353" xr:uid="{00000000-0005-0000-0000-000030380000}"/>
    <cellStyle name="Style 500 4 4 2" xfId="14354" xr:uid="{00000000-0005-0000-0000-000031380000}"/>
    <cellStyle name="Style 500 4 5" xfId="14355" xr:uid="{00000000-0005-0000-0000-000032380000}"/>
    <cellStyle name="Style 500 4 5 2" xfId="14356" xr:uid="{00000000-0005-0000-0000-000033380000}"/>
    <cellStyle name="Style 500 4 6" xfId="14357" xr:uid="{00000000-0005-0000-0000-000034380000}"/>
    <cellStyle name="Style 500 4 6 2" xfId="14358" xr:uid="{00000000-0005-0000-0000-000035380000}"/>
    <cellStyle name="Style 500 4 7" xfId="14359" xr:uid="{00000000-0005-0000-0000-000036380000}"/>
    <cellStyle name="Style 500 4 7 2" xfId="14360" xr:uid="{00000000-0005-0000-0000-000037380000}"/>
    <cellStyle name="Style 500 4 8" xfId="14361" xr:uid="{00000000-0005-0000-0000-000038380000}"/>
    <cellStyle name="Style 500 5" xfId="14362" xr:uid="{00000000-0005-0000-0000-000039380000}"/>
    <cellStyle name="Style 500 5 2" xfId="14363" xr:uid="{00000000-0005-0000-0000-00003A380000}"/>
    <cellStyle name="Style 500 5 2 2" xfId="14364" xr:uid="{00000000-0005-0000-0000-00003B380000}"/>
    <cellStyle name="Style 500 5 3" xfId="14365" xr:uid="{00000000-0005-0000-0000-00003C380000}"/>
    <cellStyle name="Style 500 5 3 2" xfId="14366" xr:uid="{00000000-0005-0000-0000-00003D380000}"/>
    <cellStyle name="Style 500 5 4" xfId="14367" xr:uid="{00000000-0005-0000-0000-00003E380000}"/>
    <cellStyle name="Style 500 5 4 2" xfId="14368" xr:uid="{00000000-0005-0000-0000-00003F380000}"/>
    <cellStyle name="Style 500 5 5" xfId="14369" xr:uid="{00000000-0005-0000-0000-000040380000}"/>
    <cellStyle name="Style 500 5 5 2" xfId="14370" xr:uid="{00000000-0005-0000-0000-000041380000}"/>
    <cellStyle name="Style 500 5 6" xfId="14371" xr:uid="{00000000-0005-0000-0000-000042380000}"/>
    <cellStyle name="Style 500 5 6 2" xfId="14372" xr:uid="{00000000-0005-0000-0000-000043380000}"/>
    <cellStyle name="Style 500 5 7" xfId="14373" xr:uid="{00000000-0005-0000-0000-000044380000}"/>
    <cellStyle name="Style 500 5 7 2" xfId="14374" xr:uid="{00000000-0005-0000-0000-000045380000}"/>
    <cellStyle name="Style 500 5 8" xfId="14375" xr:uid="{00000000-0005-0000-0000-000046380000}"/>
    <cellStyle name="Style 500 6" xfId="14376" xr:uid="{00000000-0005-0000-0000-000047380000}"/>
    <cellStyle name="Style 500 6 2" xfId="14377" xr:uid="{00000000-0005-0000-0000-000048380000}"/>
    <cellStyle name="Style 500 7" xfId="14378" xr:uid="{00000000-0005-0000-0000-000049380000}"/>
    <cellStyle name="Style 500 7 2" xfId="14379" xr:uid="{00000000-0005-0000-0000-00004A380000}"/>
    <cellStyle name="Style 500 8" xfId="14380" xr:uid="{00000000-0005-0000-0000-00004B380000}"/>
    <cellStyle name="Style 500 8 2" xfId="14381" xr:uid="{00000000-0005-0000-0000-00004C380000}"/>
    <cellStyle name="Style 500 9" xfId="14382" xr:uid="{00000000-0005-0000-0000-00004D380000}"/>
    <cellStyle name="Style 500 9 2" xfId="14383" xr:uid="{00000000-0005-0000-0000-00004E380000}"/>
    <cellStyle name="Style 501" xfId="14384" xr:uid="{00000000-0005-0000-0000-00004F380000}"/>
    <cellStyle name="Style 502" xfId="14385" xr:uid="{00000000-0005-0000-0000-000050380000}"/>
    <cellStyle name="Style 503" xfId="14386" xr:uid="{00000000-0005-0000-0000-000051380000}"/>
    <cellStyle name="Style 503 10" xfId="14387" xr:uid="{00000000-0005-0000-0000-000052380000}"/>
    <cellStyle name="Style 503 10 2" xfId="14388" xr:uid="{00000000-0005-0000-0000-000053380000}"/>
    <cellStyle name="Style 503 11" xfId="14389" xr:uid="{00000000-0005-0000-0000-000054380000}"/>
    <cellStyle name="Style 503 11 2" xfId="14390" xr:uid="{00000000-0005-0000-0000-000055380000}"/>
    <cellStyle name="Style 503 12" xfId="14391" xr:uid="{00000000-0005-0000-0000-000056380000}"/>
    <cellStyle name="Style 503 2" xfId="14392" xr:uid="{00000000-0005-0000-0000-000057380000}"/>
    <cellStyle name="Style 503 2 2" xfId="14393" xr:uid="{00000000-0005-0000-0000-000058380000}"/>
    <cellStyle name="Style 503 2 2 2" xfId="14394" xr:uid="{00000000-0005-0000-0000-000059380000}"/>
    <cellStyle name="Style 503 2 3" xfId="14395" xr:uid="{00000000-0005-0000-0000-00005A380000}"/>
    <cellStyle name="Style 503 2 3 2" xfId="14396" xr:uid="{00000000-0005-0000-0000-00005B380000}"/>
    <cellStyle name="Style 503 2 4" xfId="14397" xr:uid="{00000000-0005-0000-0000-00005C380000}"/>
    <cellStyle name="Style 503 2 4 2" xfId="14398" xr:uid="{00000000-0005-0000-0000-00005D380000}"/>
    <cellStyle name="Style 503 2 5" xfId="14399" xr:uid="{00000000-0005-0000-0000-00005E380000}"/>
    <cellStyle name="Style 503 2 5 2" xfId="14400" xr:uid="{00000000-0005-0000-0000-00005F380000}"/>
    <cellStyle name="Style 503 2 6" xfId="14401" xr:uid="{00000000-0005-0000-0000-000060380000}"/>
    <cellStyle name="Style 503 2 6 2" xfId="14402" xr:uid="{00000000-0005-0000-0000-000061380000}"/>
    <cellStyle name="Style 503 2 7" xfId="14403" xr:uid="{00000000-0005-0000-0000-000062380000}"/>
    <cellStyle name="Style 503 2 7 2" xfId="14404" xr:uid="{00000000-0005-0000-0000-000063380000}"/>
    <cellStyle name="Style 503 2 8" xfId="14405" xr:uid="{00000000-0005-0000-0000-000064380000}"/>
    <cellStyle name="Style 503 3" xfId="14406" xr:uid="{00000000-0005-0000-0000-000065380000}"/>
    <cellStyle name="Style 503 3 2" xfId="14407" xr:uid="{00000000-0005-0000-0000-000066380000}"/>
    <cellStyle name="Style 503 3 2 2" xfId="14408" xr:uid="{00000000-0005-0000-0000-000067380000}"/>
    <cellStyle name="Style 503 3 3" xfId="14409" xr:uid="{00000000-0005-0000-0000-000068380000}"/>
    <cellStyle name="Style 503 3 3 2" xfId="14410" xr:uid="{00000000-0005-0000-0000-000069380000}"/>
    <cellStyle name="Style 503 3 4" xfId="14411" xr:uid="{00000000-0005-0000-0000-00006A380000}"/>
    <cellStyle name="Style 503 3 4 2" xfId="14412" xr:uid="{00000000-0005-0000-0000-00006B380000}"/>
    <cellStyle name="Style 503 3 5" xfId="14413" xr:uid="{00000000-0005-0000-0000-00006C380000}"/>
    <cellStyle name="Style 503 3 5 2" xfId="14414" xr:uid="{00000000-0005-0000-0000-00006D380000}"/>
    <cellStyle name="Style 503 3 6" xfId="14415" xr:uid="{00000000-0005-0000-0000-00006E380000}"/>
    <cellStyle name="Style 503 3 6 2" xfId="14416" xr:uid="{00000000-0005-0000-0000-00006F380000}"/>
    <cellStyle name="Style 503 3 7" xfId="14417" xr:uid="{00000000-0005-0000-0000-000070380000}"/>
    <cellStyle name="Style 503 3 7 2" xfId="14418" xr:uid="{00000000-0005-0000-0000-000071380000}"/>
    <cellStyle name="Style 503 3 8" xfId="14419" xr:uid="{00000000-0005-0000-0000-000072380000}"/>
    <cellStyle name="Style 503 4" xfId="14420" xr:uid="{00000000-0005-0000-0000-000073380000}"/>
    <cellStyle name="Style 503 4 2" xfId="14421" xr:uid="{00000000-0005-0000-0000-000074380000}"/>
    <cellStyle name="Style 503 4 2 2" xfId="14422" xr:uid="{00000000-0005-0000-0000-000075380000}"/>
    <cellStyle name="Style 503 4 3" xfId="14423" xr:uid="{00000000-0005-0000-0000-000076380000}"/>
    <cellStyle name="Style 503 4 3 2" xfId="14424" xr:uid="{00000000-0005-0000-0000-000077380000}"/>
    <cellStyle name="Style 503 4 4" xfId="14425" xr:uid="{00000000-0005-0000-0000-000078380000}"/>
    <cellStyle name="Style 503 4 4 2" xfId="14426" xr:uid="{00000000-0005-0000-0000-000079380000}"/>
    <cellStyle name="Style 503 4 5" xfId="14427" xr:uid="{00000000-0005-0000-0000-00007A380000}"/>
    <cellStyle name="Style 503 4 5 2" xfId="14428" xr:uid="{00000000-0005-0000-0000-00007B380000}"/>
    <cellStyle name="Style 503 4 6" xfId="14429" xr:uid="{00000000-0005-0000-0000-00007C380000}"/>
    <cellStyle name="Style 503 4 6 2" xfId="14430" xr:uid="{00000000-0005-0000-0000-00007D380000}"/>
    <cellStyle name="Style 503 4 7" xfId="14431" xr:uid="{00000000-0005-0000-0000-00007E380000}"/>
    <cellStyle name="Style 503 4 7 2" xfId="14432" xr:uid="{00000000-0005-0000-0000-00007F380000}"/>
    <cellStyle name="Style 503 4 8" xfId="14433" xr:uid="{00000000-0005-0000-0000-000080380000}"/>
    <cellStyle name="Style 503 5" xfId="14434" xr:uid="{00000000-0005-0000-0000-000081380000}"/>
    <cellStyle name="Style 503 5 2" xfId="14435" xr:uid="{00000000-0005-0000-0000-000082380000}"/>
    <cellStyle name="Style 503 5 2 2" xfId="14436" xr:uid="{00000000-0005-0000-0000-000083380000}"/>
    <cellStyle name="Style 503 5 3" xfId="14437" xr:uid="{00000000-0005-0000-0000-000084380000}"/>
    <cellStyle name="Style 503 5 3 2" xfId="14438" xr:uid="{00000000-0005-0000-0000-000085380000}"/>
    <cellStyle name="Style 503 5 4" xfId="14439" xr:uid="{00000000-0005-0000-0000-000086380000}"/>
    <cellStyle name="Style 503 5 4 2" xfId="14440" xr:uid="{00000000-0005-0000-0000-000087380000}"/>
    <cellStyle name="Style 503 5 5" xfId="14441" xr:uid="{00000000-0005-0000-0000-000088380000}"/>
    <cellStyle name="Style 503 5 5 2" xfId="14442" xr:uid="{00000000-0005-0000-0000-000089380000}"/>
    <cellStyle name="Style 503 5 6" xfId="14443" xr:uid="{00000000-0005-0000-0000-00008A380000}"/>
    <cellStyle name="Style 503 5 6 2" xfId="14444" xr:uid="{00000000-0005-0000-0000-00008B380000}"/>
    <cellStyle name="Style 503 5 7" xfId="14445" xr:uid="{00000000-0005-0000-0000-00008C380000}"/>
    <cellStyle name="Style 503 5 7 2" xfId="14446" xr:uid="{00000000-0005-0000-0000-00008D380000}"/>
    <cellStyle name="Style 503 5 8" xfId="14447" xr:uid="{00000000-0005-0000-0000-00008E380000}"/>
    <cellStyle name="Style 503 6" xfId="14448" xr:uid="{00000000-0005-0000-0000-00008F380000}"/>
    <cellStyle name="Style 503 6 2" xfId="14449" xr:uid="{00000000-0005-0000-0000-000090380000}"/>
    <cellStyle name="Style 503 7" xfId="14450" xr:uid="{00000000-0005-0000-0000-000091380000}"/>
    <cellStyle name="Style 503 7 2" xfId="14451" xr:uid="{00000000-0005-0000-0000-000092380000}"/>
    <cellStyle name="Style 503 8" xfId="14452" xr:uid="{00000000-0005-0000-0000-000093380000}"/>
    <cellStyle name="Style 503 8 2" xfId="14453" xr:uid="{00000000-0005-0000-0000-000094380000}"/>
    <cellStyle name="Style 503 9" xfId="14454" xr:uid="{00000000-0005-0000-0000-000095380000}"/>
    <cellStyle name="Style 503 9 2" xfId="14455" xr:uid="{00000000-0005-0000-0000-000096380000}"/>
    <cellStyle name="Style 504" xfId="14456" xr:uid="{00000000-0005-0000-0000-000097380000}"/>
    <cellStyle name="Style 513" xfId="14457" xr:uid="{00000000-0005-0000-0000-000098380000}"/>
    <cellStyle name="Style 513 2" xfId="14458" xr:uid="{00000000-0005-0000-0000-000099380000}"/>
    <cellStyle name="Style 514" xfId="14459" xr:uid="{00000000-0005-0000-0000-00009A380000}"/>
    <cellStyle name="Style 514 10" xfId="14460" xr:uid="{00000000-0005-0000-0000-00009B380000}"/>
    <cellStyle name="Style 514 11" xfId="14461" xr:uid="{00000000-0005-0000-0000-00009C380000}"/>
    <cellStyle name="Style 514 12" xfId="14462" xr:uid="{00000000-0005-0000-0000-00009D380000}"/>
    <cellStyle name="Style 514 2" xfId="14463" xr:uid="{00000000-0005-0000-0000-00009E380000}"/>
    <cellStyle name="Style 514 2 2" xfId="14464" xr:uid="{00000000-0005-0000-0000-00009F380000}"/>
    <cellStyle name="Style 514 2 3" xfId="14465" xr:uid="{00000000-0005-0000-0000-0000A0380000}"/>
    <cellStyle name="Style 514 2 4" xfId="14466" xr:uid="{00000000-0005-0000-0000-0000A1380000}"/>
    <cellStyle name="Style 514 2 5" xfId="14467" xr:uid="{00000000-0005-0000-0000-0000A2380000}"/>
    <cellStyle name="Style 514 2 6" xfId="14468" xr:uid="{00000000-0005-0000-0000-0000A3380000}"/>
    <cellStyle name="Style 514 2 7" xfId="14469" xr:uid="{00000000-0005-0000-0000-0000A4380000}"/>
    <cellStyle name="Style 514 3" xfId="14470" xr:uid="{00000000-0005-0000-0000-0000A5380000}"/>
    <cellStyle name="Style 514 3 2" xfId="14471" xr:uid="{00000000-0005-0000-0000-0000A6380000}"/>
    <cellStyle name="Style 514 3 2 2" xfId="14472" xr:uid="{00000000-0005-0000-0000-0000A7380000}"/>
    <cellStyle name="Style 514 3 2 3" xfId="14473" xr:uid="{00000000-0005-0000-0000-0000A8380000}"/>
    <cellStyle name="Style 514 3 2 4" xfId="14474" xr:uid="{00000000-0005-0000-0000-0000A9380000}"/>
    <cellStyle name="Style 514 3 2 5" xfId="14475" xr:uid="{00000000-0005-0000-0000-0000AA380000}"/>
    <cellStyle name="Style 514 3 2 6" xfId="14476" xr:uid="{00000000-0005-0000-0000-0000AB380000}"/>
    <cellStyle name="Style 514 3 3" xfId="14477" xr:uid="{00000000-0005-0000-0000-0000AC380000}"/>
    <cellStyle name="Style 514 3 3 2" xfId="14478" xr:uid="{00000000-0005-0000-0000-0000AD380000}"/>
    <cellStyle name="Style 514 3 3 3" xfId="14479" xr:uid="{00000000-0005-0000-0000-0000AE380000}"/>
    <cellStyle name="Style 514 3 3 3 2" xfId="14480" xr:uid="{00000000-0005-0000-0000-0000AF380000}"/>
    <cellStyle name="Style 514 3 4" xfId="14481" xr:uid="{00000000-0005-0000-0000-0000B0380000}"/>
    <cellStyle name="Style 514 3 5" xfId="14482" xr:uid="{00000000-0005-0000-0000-0000B1380000}"/>
    <cellStyle name="Style 514 3 6" xfId="14483" xr:uid="{00000000-0005-0000-0000-0000B2380000}"/>
    <cellStyle name="Style 514 3 7" xfId="14484" xr:uid="{00000000-0005-0000-0000-0000B3380000}"/>
    <cellStyle name="Style 514 3 8" xfId="14485" xr:uid="{00000000-0005-0000-0000-0000B4380000}"/>
    <cellStyle name="Style 514 3 9" xfId="14486" xr:uid="{00000000-0005-0000-0000-0000B5380000}"/>
    <cellStyle name="Style 514 4" xfId="14487" xr:uid="{00000000-0005-0000-0000-0000B6380000}"/>
    <cellStyle name="Style 514 4 2" xfId="14488" xr:uid="{00000000-0005-0000-0000-0000B7380000}"/>
    <cellStyle name="Style 514 4 2 2" xfId="14489" xr:uid="{00000000-0005-0000-0000-0000B8380000}"/>
    <cellStyle name="Style 514 4 2 3" xfId="14490" xr:uid="{00000000-0005-0000-0000-0000B9380000}"/>
    <cellStyle name="Style 514 4 2 4" xfId="14491" xr:uid="{00000000-0005-0000-0000-0000BA380000}"/>
    <cellStyle name="Style 514 4 2 5" xfId="14492" xr:uid="{00000000-0005-0000-0000-0000BB380000}"/>
    <cellStyle name="Style 514 4 2 6" xfId="14493" xr:uid="{00000000-0005-0000-0000-0000BC380000}"/>
    <cellStyle name="Style 514 4 3" xfId="14494" xr:uid="{00000000-0005-0000-0000-0000BD380000}"/>
    <cellStyle name="Style 514 4 3 2" xfId="14495" xr:uid="{00000000-0005-0000-0000-0000BE380000}"/>
    <cellStyle name="Style 514 4 3 3" xfId="14496" xr:uid="{00000000-0005-0000-0000-0000BF380000}"/>
    <cellStyle name="Style 514 4 3 3 2" xfId="14497" xr:uid="{00000000-0005-0000-0000-0000C0380000}"/>
    <cellStyle name="Style 514 4 4" xfId="14498" xr:uid="{00000000-0005-0000-0000-0000C1380000}"/>
    <cellStyle name="Style 514 4 5" xfId="14499" xr:uid="{00000000-0005-0000-0000-0000C2380000}"/>
    <cellStyle name="Style 514 4 6" xfId="14500" xr:uid="{00000000-0005-0000-0000-0000C3380000}"/>
    <cellStyle name="Style 514 4 7" xfId="14501" xr:uid="{00000000-0005-0000-0000-0000C4380000}"/>
    <cellStyle name="Style 514 4 8" xfId="14502" xr:uid="{00000000-0005-0000-0000-0000C5380000}"/>
    <cellStyle name="Style 514 4 9" xfId="14503" xr:uid="{00000000-0005-0000-0000-0000C6380000}"/>
    <cellStyle name="Style 514 5" xfId="14504" xr:uid="{00000000-0005-0000-0000-0000C7380000}"/>
    <cellStyle name="Style 514 6" xfId="14505" xr:uid="{00000000-0005-0000-0000-0000C8380000}"/>
    <cellStyle name="Style 514 7" xfId="14506" xr:uid="{00000000-0005-0000-0000-0000C9380000}"/>
    <cellStyle name="Style 514 8" xfId="14507" xr:uid="{00000000-0005-0000-0000-0000CA380000}"/>
    <cellStyle name="Style 514 9" xfId="14508" xr:uid="{00000000-0005-0000-0000-0000CB380000}"/>
    <cellStyle name="Style 515" xfId="14509" xr:uid="{00000000-0005-0000-0000-0000CC380000}"/>
    <cellStyle name="Style 515 10" xfId="14510" xr:uid="{00000000-0005-0000-0000-0000CD380000}"/>
    <cellStyle name="Style 515 10 2" xfId="14511" xr:uid="{00000000-0005-0000-0000-0000CE380000}"/>
    <cellStyle name="Style 515 10 2 2" xfId="14512" xr:uid="{00000000-0005-0000-0000-0000CF380000}"/>
    <cellStyle name="Style 515 10 3" xfId="14513" xr:uid="{00000000-0005-0000-0000-0000D0380000}"/>
    <cellStyle name="Style 515 11" xfId="14514" xr:uid="{00000000-0005-0000-0000-0000D1380000}"/>
    <cellStyle name="Style 515 11 2" xfId="14515" xr:uid="{00000000-0005-0000-0000-0000D2380000}"/>
    <cellStyle name="Style 515 11 2 2" xfId="14516" xr:uid="{00000000-0005-0000-0000-0000D3380000}"/>
    <cellStyle name="Style 515 11 3" xfId="14517" xr:uid="{00000000-0005-0000-0000-0000D4380000}"/>
    <cellStyle name="Style 515 12" xfId="14518" xr:uid="{00000000-0005-0000-0000-0000D5380000}"/>
    <cellStyle name="Style 515 12 2" xfId="14519" xr:uid="{00000000-0005-0000-0000-0000D6380000}"/>
    <cellStyle name="Style 515 12 2 2" xfId="14520" xr:uid="{00000000-0005-0000-0000-0000D7380000}"/>
    <cellStyle name="Style 515 12 3" xfId="14521" xr:uid="{00000000-0005-0000-0000-0000D8380000}"/>
    <cellStyle name="Style 515 13" xfId="14522" xr:uid="{00000000-0005-0000-0000-0000D9380000}"/>
    <cellStyle name="Style 515 13 2" xfId="14523" xr:uid="{00000000-0005-0000-0000-0000DA380000}"/>
    <cellStyle name="Style 515 2" xfId="14524" xr:uid="{00000000-0005-0000-0000-0000DB380000}"/>
    <cellStyle name="Style 515 2 2" xfId="14525" xr:uid="{00000000-0005-0000-0000-0000DC380000}"/>
    <cellStyle name="Style 515 2 2 2" xfId="14526" xr:uid="{00000000-0005-0000-0000-0000DD380000}"/>
    <cellStyle name="Style 515 2 2 2 2" xfId="14527" xr:uid="{00000000-0005-0000-0000-0000DE380000}"/>
    <cellStyle name="Style 515 2 2 3" xfId="14528" xr:uid="{00000000-0005-0000-0000-0000DF380000}"/>
    <cellStyle name="Style 515 2 3" xfId="14529" xr:uid="{00000000-0005-0000-0000-0000E0380000}"/>
    <cellStyle name="Style 515 2 3 2" xfId="14530" xr:uid="{00000000-0005-0000-0000-0000E1380000}"/>
    <cellStyle name="Style 515 2 3 2 2" xfId="14531" xr:uid="{00000000-0005-0000-0000-0000E2380000}"/>
    <cellStyle name="Style 515 2 3 3" xfId="14532" xr:uid="{00000000-0005-0000-0000-0000E3380000}"/>
    <cellStyle name="Style 515 2 4" xfId="14533" xr:uid="{00000000-0005-0000-0000-0000E4380000}"/>
    <cellStyle name="Style 515 2 4 2" xfId="14534" xr:uid="{00000000-0005-0000-0000-0000E5380000}"/>
    <cellStyle name="Style 515 2 4 2 2" xfId="14535" xr:uid="{00000000-0005-0000-0000-0000E6380000}"/>
    <cellStyle name="Style 515 2 4 3" xfId="14536" xr:uid="{00000000-0005-0000-0000-0000E7380000}"/>
    <cellStyle name="Style 515 2 5" xfId="14537" xr:uid="{00000000-0005-0000-0000-0000E8380000}"/>
    <cellStyle name="Style 515 2 5 2" xfId="14538" xr:uid="{00000000-0005-0000-0000-0000E9380000}"/>
    <cellStyle name="Style 515 2 5 2 2" xfId="14539" xr:uid="{00000000-0005-0000-0000-0000EA380000}"/>
    <cellStyle name="Style 515 2 5 3" xfId="14540" xr:uid="{00000000-0005-0000-0000-0000EB380000}"/>
    <cellStyle name="Style 515 2 6" xfId="14541" xr:uid="{00000000-0005-0000-0000-0000EC380000}"/>
    <cellStyle name="Style 515 2 6 2" xfId="14542" xr:uid="{00000000-0005-0000-0000-0000ED380000}"/>
    <cellStyle name="Style 515 2 6 2 2" xfId="14543" xr:uid="{00000000-0005-0000-0000-0000EE380000}"/>
    <cellStyle name="Style 515 2 6 3" xfId="14544" xr:uid="{00000000-0005-0000-0000-0000EF380000}"/>
    <cellStyle name="Style 515 2 7" xfId="14545" xr:uid="{00000000-0005-0000-0000-0000F0380000}"/>
    <cellStyle name="Style 515 2 7 2" xfId="14546" xr:uid="{00000000-0005-0000-0000-0000F1380000}"/>
    <cellStyle name="Style 515 2 7 2 2" xfId="14547" xr:uid="{00000000-0005-0000-0000-0000F2380000}"/>
    <cellStyle name="Style 515 2 7 3" xfId="14548" xr:uid="{00000000-0005-0000-0000-0000F3380000}"/>
    <cellStyle name="Style 515 2 8" xfId="14549" xr:uid="{00000000-0005-0000-0000-0000F4380000}"/>
    <cellStyle name="Style 515 2 8 2" xfId="14550" xr:uid="{00000000-0005-0000-0000-0000F5380000}"/>
    <cellStyle name="Style 515 2 8 2 2" xfId="14551" xr:uid="{00000000-0005-0000-0000-0000F6380000}"/>
    <cellStyle name="Style 515 2 8 3" xfId="14552" xr:uid="{00000000-0005-0000-0000-0000F7380000}"/>
    <cellStyle name="Style 515 2 9" xfId="14553" xr:uid="{00000000-0005-0000-0000-0000F8380000}"/>
    <cellStyle name="Style 515 3" xfId="14554" xr:uid="{00000000-0005-0000-0000-0000F9380000}"/>
    <cellStyle name="Style 515 3 2" xfId="14555" xr:uid="{00000000-0005-0000-0000-0000FA380000}"/>
    <cellStyle name="Style 515 3 2 2" xfId="14556" xr:uid="{00000000-0005-0000-0000-0000FB380000}"/>
    <cellStyle name="Style 515 3 2 2 2" xfId="14557" xr:uid="{00000000-0005-0000-0000-0000FC380000}"/>
    <cellStyle name="Style 515 3 2 3" xfId="14558" xr:uid="{00000000-0005-0000-0000-0000FD380000}"/>
    <cellStyle name="Style 515 3 3" xfId="14559" xr:uid="{00000000-0005-0000-0000-0000FE380000}"/>
    <cellStyle name="Style 515 3 3 2" xfId="14560" xr:uid="{00000000-0005-0000-0000-0000FF380000}"/>
    <cellStyle name="Style 515 3 3 2 2" xfId="14561" xr:uid="{00000000-0005-0000-0000-000000390000}"/>
    <cellStyle name="Style 515 3 3 3" xfId="14562" xr:uid="{00000000-0005-0000-0000-000001390000}"/>
    <cellStyle name="Style 515 3 4" xfId="14563" xr:uid="{00000000-0005-0000-0000-000002390000}"/>
    <cellStyle name="Style 515 3 4 2" xfId="14564" xr:uid="{00000000-0005-0000-0000-000003390000}"/>
    <cellStyle name="Style 515 3 4 2 2" xfId="14565" xr:uid="{00000000-0005-0000-0000-000004390000}"/>
    <cellStyle name="Style 515 3 4 3" xfId="14566" xr:uid="{00000000-0005-0000-0000-000005390000}"/>
    <cellStyle name="Style 515 3 5" xfId="14567" xr:uid="{00000000-0005-0000-0000-000006390000}"/>
    <cellStyle name="Style 515 3 5 2" xfId="14568" xr:uid="{00000000-0005-0000-0000-000007390000}"/>
    <cellStyle name="Style 515 3 5 2 2" xfId="14569" xr:uid="{00000000-0005-0000-0000-000008390000}"/>
    <cellStyle name="Style 515 3 5 3" xfId="14570" xr:uid="{00000000-0005-0000-0000-000009390000}"/>
    <cellStyle name="Style 515 3 6" xfId="14571" xr:uid="{00000000-0005-0000-0000-00000A390000}"/>
    <cellStyle name="Style 515 3 6 2" xfId="14572" xr:uid="{00000000-0005-0000-0000-00000B390000}"/>
    <cellStyle name="Style 515 3 6 2 2" xfId="14573" xr:uid="{00000000-0005-0000-0000-00000C390000}"/>
    <cellStyle name="Style 515 3 6 3" xfId="14574" xr:uid="{00000000-0005-0000-0000-00000D390000}"/>
    <cellStyle name="Style 515 3 7" xfId="14575" xr:uid="{00000000-0005-0000-0000-00000E390000}"/>
    <cellStyle name="Style 515 3 7 2" xfId="14576" xr:uid="{00000000-0005-0000-0000-00000F390000}"/>
    <cellStyle name="Style 515 3 7 2 2" xfId="14577" xr:uid="{00000000-0005-0000-0000-000010390000}"/>
    <cellStyle name="Style 515 3 7 3" xfId="14578" xr:uid="{00000000-0005-0000-0000-000011390000}"/>
    <cellStyle name="Style 515 3 8" xfId="14579" xr:uid="{00000000-0005-0000-0000-000012390000}"/>
    <cellStyle name="Style 515 3 8 2" xfId="14580" xr:uid="{00000000-0005-0000-0000-000013390000}"/>
    <cellStyle name="Style 515 3 9" xfId="14581" xr:uid="{00000000-0005-0000-0000-000014390000}"/>
    <cellStyle name="Style 515 4" xfId="14582" xr:uid="{00000000-0005-0000-0000-000015390000}"/>
    <cellStyle name="Style 515 4 2" xfId="14583" xr:uid="{00000000-0005-0000-0000-000016390000}"/>
    <cellStyle name="Style 515 4 2 2" xfId="14584" xr:uid="{00000000-0005-0000-0000-000017390000}"/>
    <cellStyle name="Style 515 4 2 2 2" xfId="14585" xr:uid="{00000000-0005-0000-0000-000018390000}"/>
    <cellStyle name="Style 515 4 2 3" xfId="14586" xr:uid="{00000000-0005-0000-0000-000019390000}"/>
    <cellStyle name="Style 515 4 3" xfId="14587" xr:uid="{00000000-0005-0000-0000-00001A390000}"/>
    <cellStyle name="Style 515 4 3 2" xfId="14588" xr:uid="{00000000-0005-0000-0000-00001B390000}"/>
    <cellStyle name="Style 515 4 3 2 2" xfId="14589" xr:uid="{00000000-0005-0000-0000-00001C390000}"/>
    <cellStyle name="Style 515 4 3 3" xfId="14590" xr:uid="{00000000-0005-0000-0000-00001D390000}"/>
    <cellStyle name="Style 515 4 4" xfId="14591" xr:uid="{00000000-0005-0000-0000-00001E390000}"/>
    <cellStyle name="Style 515 4 4 2" xfId="14592" xr:uid="{00000000-0005-0000-0000-00001F390000}"/>
    <cellStyle name="Style 515 4 4 2 2" xfId="14593" xr:uid="{00000000-0005-0000-0000-000020390000}"/>
    <cellStyle name="Style 515 4 4 3" xfId="14594" xr:uid="{00000000-0005-0000-0000-000021390000}"/>
    <cellStyle name="Style 515 4 5" xfId="14595" xr:uid="{00000000-0005-0000-0000-000022390000}"/>
    <cellStyle name="Style 515 4 5 2" xfId="14596" xr:uid="{00000000-0005-0000-0000-000023390000}"/>
    <cellStyle name="Style 515 4 5 2 2" xfId="14597" xr:uid="{00000000-0005-0000-0000-000024390000}"/>
    <cellStyle name="Style 515 4 5 3" xfId="14598" xr:uid="{00000000-0005-0000-0000-000025390000}"/>
    <cellStyle name="Style 515 4 6" xfId="14599" xr:uid="{00000000-0005-0000-0000-000026390000}"/>
    <cellStyle name="Style 515 4 6 2" xfId="14600" xr:uid="{00000000-0005-0000-0000-000027390000}"/>
    <cellStyle name="Style 515 4 6 2 2" xfId="14601" xr:uid="{00000000-0005-0000-0000-000028390000}"/>
    <cellStyle name="Style 515 4 6 3" xfId="14602" xr:uid="{00000000-0005-0000-0000-000029390000}"/>
    <cellStyle name="Style 515 4 7" xfId="14603" xr:uid="{00000000-0005-0000-0000-00002A390000}"/>
    <cellStyle name="Style 515 4 7 2" xfId="14604" xr:uid="{00000000-0005-0000-0000-00002B390000}"/>
    <cellStyle name="Style 515 4 7 2 2" xfId="14605" xr:uid="{00000000-0005-0000-0000-00002C390000}"/>
    <cellStyle name="Style 515 4 7 3" xfId="14606" xr:uid="{00000000-0005-0000-0000-00002D390000}"/>
    <cellStyle name="Style 515 4 8" xfId="14607" xr:uid="{00000000-0005-0000-0000-00002E390000}"/>
    <cellStyle name="Style 515 4 8 2" xfId="14608" xr:uid="{00000000-0005-0000-0000-00002F390000}"/>
    <cellStyle name="Style 515 4 9" xfId="14609" xr:uid="{00000000-0005-0000-0000-000030390000}"/>
    <cellStyle name="Style 515 5" xfId="14610" xr:uid="{00000000-0005-0000-0000-000031390000}"/>
    <cellStyle name="Style 515 5 2" xfId="14611" xr:uid="{00000000-0005-0000-0000-000032390000}"/>
    <cellStyle name="Style 515 5 2 2" xfId="14612" xr:uid="{00000000-0005-0000-0000-000033390000}"/>
    <cellStyle name="Style 515 5 3" xfId="14613" xr:uid="{00000000-0005-0000-0000-000034390000}"/>
    <cellStyle name="Style 515 6" xfId="14614" xr:uid="{00000000-0005-0000-0000-000035390000}"/>
    <cellStyle name="Style 515 6 2" xfId="14615" xr:uid="{00000000-0005-0000-0000-000036390000}"/>
    <cellStyle name="Style 515 6 2 2" xfId="14616" xr:uid="{00000000-0005-0000-0000-000037390000}"/>
    <cellStyle name="Style 515 6 3" xfId="14617" xr:uid="{00000000-0005-0000-0000-000038390000}"/>
    <cellStyle name="Style 515 7" xfId="14618" xr:uid="{00000000-0005-0000-0000-000039390000}"/>
    <cellStyle name="Style 515 7 2" xfId="14619" xr:uid="{00000000-0005-0000-0000-00003A390000}"/>
    <cellStyle name="Style 515 7 2 2" xfId="14620" xr:uid="{00000000-0005-0000-0000-00003B390000}"/>
    <cellStyle name="Style 515 7 3" xfId="14621" xr:uid="{00000000-0005-0000-0000-00003C390000}"/>
    <cellStyle name="Style 515 8" xfId="14622" xr:uid="{00000000-0005-0000-0000-00003D390000}"/>
    <cellStyle name="Style 515 8 2" xfId="14623" xr:uid="{00000000-0005-0000-0000-00003E390000}"/>
    <cellStyle name="Style 515 8 2 2" xfId="14624" xr:uid="{00000000-0005-0000-0000-00003F390000}"/>
    <cellStyle name="Style 515 8 3" xfId="14625" xr:uid="{00000000-0005-0000-0000-000040390000}"/>
    <cellStyle name="Style 515 9" xfId="14626" xr:uid="{00000000-0005-0000-0000-000041390000}"/>
    <cellStyle name="Style 515 9 2" xfId="14627" xr:uid="{00000000-0005-0000-0000-000042390000}"/>
    <cellStyle name="Style 515 9 2 2" xfId="14628" xr:uid="{00000000-0005-0000-0000-000043390000}"/>
    <cellStyle name="Style 515 9 3" xfId="14629" xr:uid="{00000000-0005-0000-0000-000044390000}"/>
    <cellStyle name="Style 516" xfId="14630" xr:uid="{00000000-0005-0000-0000-000045390000}"/>
    <cellStyle name="Style 516 10" xfId="14631" xr:uid="{00000000-0005-0000-0000-000046390000}"/>
    <cellStyle name="Style 516 10 2" xfId="14632" xr:uid="{00000000-0005-0000-0000-000047390000}"/>
    <cellStyle name="Style 516 10 2 2" xfId="14633" xr:uid="{00000000-0005-0000-0000-000048390000}"/>
    <cellStyle name="Style 516 10 3" xfId="14634" xr:uid="{00000000-0005-0000-0000-000049390000}"/>
    <cellStyle name="Style 516 11" xfId="14635" xr:uid="{00000000-0005-0000-0000-00004A390000}"/>
    <cellStyle name="Style 516 11 2" xfId="14636" xr:uid="{00000000-0005-0000-0000-00004B390000}"/>
    <cellStyle name="Style 516 11 2 2" xfId="14637" xr:uid="{00000000-0005-0000-0000-00004C390000}"/>
    <cellStyle name="Style 516 11 3" xfId="14638" xr:uid="{00000000-0005-0000-0000-00004D390000}"/>
    <cellStyle name="Style 516 12" xfId="14639" xr:uid="{00000000-0005-0000-0000-00004E390000}"/>
    <cellStyle name="Style 516 12 2" xfId="14640" xr:uid="{00000000-0005-0000-0000-00004F390000}"/>
    <cellStyle name="Style 516 12 2 2" xfId="14641" xr:uid="{00000000-0005-0000-0000-000050390000}"/>
    <cellStyle name="Style 516 12 3" xfId="14642" xr:uid="{00000000-0005-0000-0000-000051390000}"/>
    <cellStyle name="Style 516 13" xfId="14643" xr:uid="{00000000-0005-0000-0000-000052390000}"/>
    <cellStyle name="Style 516 13 2" xfId="14644" xr:uid="{00000000-0005-0000-0000-000053390000}"/>
    <cellStyle name="Style 516 2" xfId="14645" xr:uid="{00000000-0005-0000-0000-000054390000}"/>
    <cellStyle name="Style 516 2 2" xfId="14646" xr:uid="{00000000-0005-0000-0000-000055390000}"/>
    <cellStyle name="Style 516 2 2 2" xfId="14647" xr:uid="{00000000-0005-0000-0000-000056390000}"/>
    <cellStyle name="Style 516 2 2 2 2" xfId="14648" xr:uid="{00000000-0005-0000-0000-000057390000}"/>
    <cellStyle name="Style 516 2 2 3" xfId="14649" xr:uid="{00000000-0005-0000-0000-000058390000}"/>
    <cellStyle name="Style 516 2 3" xfId="14650" xr:uid="{00000000-0005-0000-0000-000059390000}"/>
    <cellStyle name="Style 516 2 3 2" xfId="14651" xr:uid="{00000000-0005-0000-0000-00005A390000}"/>
    <cellStyle name="Style 516 2 3 2 2" xfId="14652" xr:uid="{00000000-0005-0000-0000-00005B390000}"/>
    <cellStyle name="Style 516 2 3 3" xfId="14653" xr:uid="{00000000-0005-0000-0000-00005C390000}"/>
    <cellStyle name="Style 516 2 4" xfId="14654" xr:uid="{00000000-0005-0000-0000-00005D390000}"/>
    <cellStyle name="Style 516 2 4 2" xfId="14655" xr:uid="{00000000-0005-0000-0000-00005E390000}"/>
    <cellStyle name="Style 516 2 4 2 2" xfId="14656" xr:uid="{00000000-0005-0000-0000-00005F390000}"/>
    <cellStyle name="Style 516 2 4 3" xfId="14657" xr:uid="{00000000-0005-0000-0000-000060390000}"/>
    <cellStyle name="Style 516 2 5" xfId="14658" xr:uid="{00000000-0005-0000-0000-000061390000}"/>
    <cellStyle name="Style 516 2 5 2" xfId="14659" xr:uid="{00000000-0005-0000-0000-000062390000}"/>
    <cellStyle name="Style 516 2 5 2 2" xfId="14660" xr:uid="{00000000-0005-0000-0000-000063390000}"/>
    <cellStyle name="Style 516 2 5 3" xfId="14661" xr:uid="{00000000-0005-0000-0000-000064390000}"/>
    <cellStyle name="Style 516 2 6" xfId="14662" xr:uid="{00000000-0005-0000-0000-000065390000}"/>
    <cellStyle name="Style 516 2 6 2" xfId="14663" xr:uid="{00000000-0005-0000-0000-000066390000}"/>
    <cellStyle name="Style 516 2 6 2 2" xfId="14664" xr:uid="{00000000-0005-0000-0000-000067390000}"/>
    <cellStyle name="Style 516 2 6 3" xfId="14665" xr:uid="{00000000-0005-0000-0000-000068390000}"/>
    <cellStyle name="Style 516 2 7" xfId="14666" xr:uid="{00000000-0005-0000-0000-000069390000}"/>
    <cellStyle name="Style 516 2 7 2" xfId="14667" xr:uid="{00000000-0005-0000-0000-00006A390000}"/>
    <cellStyle name="Style 516 2 7 2 2" xfId="14668" xr:uid="{00000000-0005-0000-0000-00006B390000}"/>
    <cellStyle name="Style 516 2 7 3" xfId="14669" xr:uid="{00000000-0005-0000-0000-00006C390000}"/>
    <cellStyle name="Style 516 2 8" xfId="14670" xr:uid="{00000000-0005-0000-0000-00006D390000}"/>
    <cellStyle name="Style 516 2 8 2" xfId="14671" xr:uid="{00000000-0005-0000-0000-00006E390000}"/>
    <cellStyle name="Style 516 2 8 2 2" xfId="14672" xr:uid="{00000000-0005-0000-0000-00006F390000}"/>
    <cellStyle name="Style 516 2 8 3" xfId="14673" xr:uid="{00000000-0005-0000-0000-000070390000}"/>
    <cellStyle name="Style 516 2 9" xfId="14674" xr:uid="{00000000-0005-0000-0000-000071390000}"/>
    <cellStyle name="Style 516 3" xfId="14675" xr:uid="{00000000-0005-0000-0000-000072390000}"/>
    <cellStyle name="Style 516 3 2" xfId="14676" xr:uid="{00000000-0005-0000-0000-000073390000}"/>
    <cellStyle name="Style 516 3 2 2" xfId="14677" xr:uid="{00000000-0005-0000-0000-000074390000}"/>
    <cellStyle name="Style 516 3 2 2 2" xfId="14678" xr:uid="{00000000-0005-0000-0000-000075390000}"/>
    <cellStyle name="Style 516 3 2 3" xfId="14679" xr:uid="{00000000-0005-0000-0000-000076390000}"/>
    <cellStyle name="Style 516 3 3" xfId="14680" xr:uid="{00000000-0005-0000-0000-000077390000}"/>
    <cellStyle name="Style 516 3 3 2" xfId="14681" xr:uid="{00000000-0005-0000-0000-000078390000}"/>
    <cellStyle name="Style 516 3 3 2 2" xfId="14682" xr:uid="{00000000-0005-0000-0000-000079390000}"/>
    <cellStyle name="Style 516 3 3 3" xfId="14683" xr:uid="{00000000-0005-0000-0000-00007A390000}"/>
    <cellStyle name="Style 516 3 4" xfId="14684" xr:uid="{00000000-0005-0000-0000-00007B390000}"/>
    <cellStyle name="Style 516 3 4 2" xfId="14685" xr:uid="{00000000-0005-0000-0000-00007C390000}"/>
    <cellStyle name="Style 516 3 4 2 2" xfId="14686" xr:uid="{00000000-0005-0000-0000-00007D390000}"/>
    <cellStyle name="Style 516 3 4 3" xfId="14687" xr:uid="{00000000-0005-0000-0000-00007E390000}"/>
    <cellStyle name="Style 516 3 5" xfId="14688" xr:uid="{00000000-0005-0000-0000-00007F390000}"/>
    <cellStyle name="Style 516 3 5 2" xfId="14689" xr:uid="{00000000-0005-0000-0000-000080390000}"/>
    <cellStyle name="Style 516 3 5 2 2" xfId="14690" xr:uid="{00000000-0005-0000-0000-000081390000}"/>
    <cellStyle name="Style 516 3 5 3" xfId="14691" xr:uid="{00000000-0005-0000-0000-000082390000}"/>
    <cellStyle name="Style 516 3 6" xfId="14692" xr:uid="{00000000-0005-0000-0000-000083390000}"/>
    <cellStyle name="Style 516 3 6 2" xfId="14693" xr:uid="{00000000-0005-0000-0000-000084390000}"/>
    <cellStyle name="Style 516 3 6 2 2" xfId="14694" xr:uid="{00000000-0005-0000-0000-000085390000}"/>
    <cellStyle name="Style 516 3 6 3" xfId="14695" xr:uid="{00000000-0005-0000-0000-000086390000}"/>
    <cellStyle name="Style 516 3 7" xfId="14696" xr:uid="{00000000-0005-0000-0000-000087390000}"/>
    <cellStyle name="Style 516 3 7 2" xfId="14697" xr:uid="{00000000-0005-0000-0000-000088390000}"/>
    <cellStyle name="Style 516 3 7 2 2" xfId="14698" xr:uid="{00000000-0005-0000-0000-000089390000}"/>
    <cellStyle name="Style 516 3 7 3" xfId="14699" xr:uid="{00000000-0005-0000-0000-00008A390000}"/>
    <cellStyle name="Style 516 3 8" xfId="14700" xr:uid="{00000000-0005-0000-0000-00008B390000}"/>
    <cellStyle name="Style 516 3 8 2" xfId="14701" xr:uid="{00000000-0005-0000-0000-00008C390000}"/>
    <cellStyle name="Style 516 3 9" xfId="14702" xr:uid="{00000000-0005-0000-0000-00008D390000}"/>
    <cellStyle name="Style 516 4" xfId="14703" xr:uid="{00000000-0005-0000-0000-00008E390000}"/>
    <cellStyle name="Style 516 4 2" xfId="14704" xr:uid="{00000000-0005-0000-0000-00008F390000}"/>
    <cellStyle name="Style 516 4 2 2" xfId="14705" xr:uid="{00000000-0005-0000-0000-000090390000}"/>
    <cellStyle name="Style 516 4 2 2 2" xfId="14706" xr:uid="{00000000-0005-0000-0000-000091390000}"/>
    <cellStyle name="Style 516 4 2 3" xfId="14707" xr:uid="{00000000-0005-0000-0000-000092390000}"/>
    <cellStyle name="Style 516 4 3" xfId="14708" xr:uid="{00000000-0005-0000-0000-000093390000}"/>
    <cellStyle name="Style 516 4 3 2" xfId="14709" xr:uid="{00000000-0005-0000-0000-000094390000}"/>
    <cellStyle name="Style 516 4 3 2 2" xfId="14710" xr:uid="{00000000-0005-0000-0000-000095390000}"/>
    <cellStyle name="Style 516 4 3 3" xfId="14711" xr:uid="{00000000-0005-0000-0000-000096390000}"/>
    <cellStyle name="Style 516 4 4" xfId="14712" xr:uid="{00000000-0005-0000-0000-000097390000}"/>
    <cellStyle name="Style 516 4 4 2" xfId="14713" xr:uid="{00000000-0005-0000-0000-000098390000}"/>
    <cellStyle name="Style 516 4 4 2 2" xfId="14714" xr:uid="{00000000-0005-0000-0000-000099390000}"/>
    <cellStyle name="Style 516 4 4 3" xfId="14715" xr:uid="{00000000-0005-0000-0000-00009A390000}"/>
    <cellStyle name="Style 516 4 5" xfId="14716" xr:uid="{00000000-0005-0000-0000-00009B390000}"/>
    <cellStyle name="Style 516 4 5 2" xfId="14717" xr:uid="{00000000-0005-0000-0000-00009C390000}"/>
    <cellStyle name="Style 516 4 5 2 2" xfId="14718" xr:uid="{00000000-0005-0000-0000-00009D390000}"/>
    <cellStyle name="Style 516 4 5 3" xfId="14719" xr:uid="{00000000-0005-0000-0000-00009E390000}"/>
    <cellStyle name="Style 516 4 6" xfId="14720" xr:uid="{00000000-0005-0000-0000-00009F390000}"/>
    <cellStyle name="Style 516 4 6 2" xfId="14721" xr:uid="{00000000-0005-0000-0000-0000A0390000}"/>
    <cellStyle name="Style 516 4 6 2 2" xfId="14722" xr:uid="{00000000-0005-0000-0000-0000A1390000}"/>
    <cellStyle name="Style 516 4 6 3" xfId="14723" xr:uid="{00000000-0005-0000-0000-0000A2390000}"/>
    <cellStyle name="Style 516 4 7" xfId="14724" xr:uid="{00000000-0005-0000-0000-0000A3390000}"/>
    <cellStyle name="Style 516 4 7 2" xfId="14725" xr:uid="{00000000-0005-0000-0000-0000A4390000}"/>
    <cellStyle name="Style 516 4 7 2 2" xfId="14726" xr:uid="{00000000-0005-0000-0000-0000A5390000}"/>
    <cellStyle name="Style 516 4 7 3" xfId="14727" xr:uid="{00000000-0005-0000-0000-0000A6390000}"/>
    <cellStyle name="Style 516 4 8" xfId="14728" xr:uid="{00000000-0005-0000-0000-0000A7390000}"/>
    <cellStyle name="Style 516 4 8 2" xfId="14729" xr:uid="{00000000-0005-0000-0000-0000A8390000}"/>
    <cellStyle name="Style 516 4 9" xfId="14730" xr:uid="{00000000-0005-0000-0000-0000A9390000}"/>
    <cellStyle name="Style 516 5" xfId="14731" xr:uid="{00000000-0005-0000-0000-0000AA390000}"/>
    <cellStyle name="Style 516 5 2" xfId="14732" xr:uid="{00000000-0005-0000-0000-0000AB390000}"/>
    <cellStyle name="Style 516 5 2 2" xfId="14733" xr:uid="{00000000-0005-0000-0000-0000AC390000}"/>
    <cellStyle name="Style 516 5 3" xfId="14734" xr:uid="{00000000-0005-0000-0000-0000AD390000}"/>
    <cellStyle name="Style 516 6" xfId="14735" xr:uid="{00000000-0005-0000-0000-0000AE390000}"/>
    <cellStyle name="Style 516 6 2" xfId="14736" xr:uid="{00000000-0005-0000-0000-0000AF390000}"/>
    <cellStyle name="Style 516 6 2 2" xfId="14737" xr:uid="{00000000-0005-0000-0000-0000B0390000}"/>
    <cellStyle name="Style 516 6 3" xfId="14738" xr:uid="{00000000-0005-0000-0000-0000B1390000}"/>
    <cellStyle name="Style 516 7" xfId="14739" xr:uid="{00000000-0005-0000-0000-0000B2390000}"/>
    <cellStyle name="Style 516 7 2" xfId="14740" xr:uid="{00000000-0005-0000-0000-0000B3390000}"/>
    <cellStyle name="Style 516 7 2 2" xfId="14741" xr:uid="{00000000-0005-0000-0000-0000B4390000}"/>
    <cellStyle name="Style 516 7 3" xfId="14742" xr:uid="{00000000-0005-0000-0000-0000B5390000}"/>
    <cellStyle name="Style 516 8" xfId="14743" xr:uid="{00000000-0005-0000-0000-0000B6390000}"/>
    <cellStyle name="Style 516 8 2" xfId="14744" xr:uid="{00000000-0005-0000-0000-0000B7390000}"/>
    <cellStyle name="Style 516 8 2 2" xfId="14745" xr:uid="{00000000-0005-0000-0000-0000B8390000}"/>
    <cellStyle name="Style 516 8 3" xfId="14746" xr:uid="{00000000-0005-0000-0000-0000B9390000}"/>
    <cellStyle name="Style 516 9" xfId="14747" xr:uid="{00000000-0005-0000-0000-0000BA390000}"/>
    <cellStyle name="Style 516 9 2" xfId="14748" xr:uid="{00000000-0005-0000-0000-0000BB390000}"/>
    <cellStyle name="Style 516 9 2 2" xfId="14749" xr:uid="{00000000-0005-0000-0000-0000BC390000}"/>
    <cellStyle name="Style 516 9 3" xfId="14750" xr:uid="{00000000-0005-0000-0000-0000BD390000}"/>
    <cellStyle name="Style 517" xfId="14751" xr:uid="{00000000-0005-0000-0000-0000BE390000}"/>
    <cellStyle name="Style 517 10" xfId="14752" xr:uid="{00000000-0005-0000-0000-0000BF390000}"/>
    <cellStyle name="Style 517 10 2" xfId="14753" xr:uid="{00000000-0005-0000-0000-0000C0390000}"/>
    <cellStyle name="Style 517 10 2 2" xfId="14754" xr:uid="{00000000-0005-0000-0000-0000C1390000}"/>
    <cellStyle name="Style 517 10 3" xfId="14755" xr:uid="{00000000-0005-0000-0000-0000C2390000}"/>
    <cellStyle name="Style 517 11" xfId="14756" xr:uid="{00000000-0005-0000-0000-0000C3390000}"/>
    <cellStyle name="Style 517 11 2" xfId="14757" xr:uid="{00000000-0005-0000-0000-0000C4390000}"/>
    <cellStyle name="Style 517 11 2 2" xfId="14758" xr:uid="{00000000-0005-0000-0000-0000C5390000}"/>
    <cellStyle name="Style 517 11 3" xfId="14759" xr:uid="{00000000-0005-0000-0000-0000C6390000}"/>
    <cellStyle name="Style 517 12" xfId="14760" xr:uid="{00000000-0005-0000-0000-0000C7390000}"/>
    <cellStyle name="Style 517 12 2" xfId="14761" xr:uid="{00000000-0005-0000-0000-0000C8390000}"/>
    <cellStyle name="Style 517 12 2 2" xfId="14762" xr:uid="{00000000-0005-0000-0000-0000C9390000}"/>
    <cellStyle name="Style 517 12 3" xfId="14763" xr:uid="{00000000-0005-0000-0000-0000CA390000}"/>
    <cellStyle name="Style 517 13" xfId="14764" xr:uid="{00000000-0005-0000-0000-0000CB390000}"/>
    <cellStyle name="Style 517 13 2" xfId="14765" xr:uid="{00000000-0005-0000-0000-0000CC390000}"/>
    <cellStyle name="Style 517 2" xfId="14766" xr:uid="{00000000-0005-0000-0000-0000CD390000}"/>
    <cellStyle name="Style 517 2 2" xfId="14767" xr:uid="{00000000-0005-0000-0000-0000CE390000}"/>
    <cellStyle name="Style 517 2 2 2" xfId="14768" xr:uid="{00000000-0005-0000-0000-0000CF390000}"/>
    <cellStyle name="Style 517 2 2 2 2" xfId="14769" xr:uid="{00000000-0005-0000-0000-0000D0390000}"/>
    <cellStyle name="Style 517 2 2 3" xfId="14770" xr:uid="{00000000-0005-0000-0000-0000D1390000}"/>
    <cellStyle name="Style 517 2 3" xfId="14771" xr:uid="{00000000-0005-0000-0000-0000D2390000}"/>
    <cellStyle name="Style 517 2 3 2" xfId="14772" xr:uid="{00000000-0005-0000-0000-0000D3390000}"/>
    <cellStyle name="Style 517 2 3 2 2" xfId="14773" xr:uid="{00000000-0005-0000-0000-0000D4390000}"/>
    <cellStyle name="Style 517 2 3 3" xfId="14774" xr:uid="{00000000-0005-0000-0000-0000D5390000}"/>
    <cellStyle name="Style 517 2 4" xfId="14775" xr:uid="{00000000-0005-0000-0000-0000D6390000}"/>
    <cellStyle name="Style 517 2 4 2" xfId="14776" xr:uid="{00000000-0005-0000-0000-0000D7390000}"/>
    <cellStyle name="Style 517 2 4 2 2" xfId="14777" xr:uid="{00000000-0005-0000-0000-0000D8390000}"/>
    <cellStyle name="Style 517 2 4 3" xfId="14778" xr:uid="{00000000-0005-0000-0000-0000D9390000}"/>
    <cellStyle name="Style 517 2 5" xfId="14779" xr:uid="{00000000-0005-0000-0000-0000DA390000}"/>
    <cellStyle name="Style 517 2 5 2" xfId="14780" xr:uid="{00000000-0005-0000-0000-0000DB390000}"/>
    <cellStyle name="Style 517 2 5 2 2" xfId="14781" xr:uid="{00000000-0005-0000-0000-0000DC390000}"/>
    <cellStyle name="Style 517 2 5 3" xfId="14782" xr:uid="{00000000-0005-0000-0000-0000DD390000}"/>
    <cellStyle name="Style 517 2 6" xfId="14783" xr:uid="{00000000-0005-0000-0000-0000DE390000}"/>
    <cellStyle name="Style 517 2 6 2" xfId="14784" xr:uid="{00000000-0005-0000-0000-0000DF390000}"/>
    <cellStyle name="Style 517 2 6 2 2" xfId="14785" xr:uid="{00000000-0005-0000-0000-0000E0390000}"/>
    <cellStyle name="Style 517 2 6 3" xfId="14786" xr:uid="{00000000-0005-0000-0000-0000E1390000}"/>
    <cellStyle name="Style 517 2 7" xfId="14787" xr:uid="{00000000-0005-0000-0000-0000E2390000}"/>
    <cellStyle name="Style 517 2 7 2" xfId="14788" xr:uid="{00000000-0005-0000-0000-0000E3390000}"/>
    <cellStyle name="Style 517 2 7 2 2" xfId="14789" xr:uid="{00000000-0005-0000-0000-0000E4390000}"/>
    <cellStyle name="Style 517 2 7 3" xfId="14790" xr:uid="{00000000-0005-0000-0000-0000E5390000}"/>
    <cellStyle name="Style 517 2 8" xfId="14791" xr:uid="{00000000-0005-0000-0000-0000E6390000}"/>
    <cellStyle name="Style 517 2 8 2" xfId="14792" xr:uid="{00000000-0005-0000-0000-0000E7390000}"/>
    <cellStyle name="Style 517 2 8 2 2" xfId="14793" xr:uid="{00000000-0005-0000-0000-0000E8390000}"/>
    <cellStyle name="Style 517 2 8 3" xfId="14794" xr:uid="{00000000-0005-0000-0000-0000E9390000}"/>
    <cellStyle name="Style 517 2 9" xfId="14795" xr:uid="{00000000-0005-0000-0000-0000EA390000}"/>
    <cellStyle name="Style 517 3" xfId="14796" xr:uid="{00000000-0005-0000-0000-0000EB390000}"/>
    <cellStyle name="Style 517 3 2" xfId="14797" xr:uid="{00000000-0005-0000-0000-0000EC390000}"/>
    <cellStyle name="Style 517 3 2 2" xfId="14798" xr:uid="{00000000-0005-0000-0000-0000ED390000}"/>
    <cellStyle name="Style 517 3 2 2 2" xfId="14799" xr:uid="{00000000-0005-0000-0000-0000EE390000}"/>
    <cellStyle name="Style 517 3 2 3" xfId="14800" xr:uid="{00000000-0005-0000-0000-0000EF390000}"/>
    <cellStyle name="Style 517 3 3" xfId="14801" xr:uid="{00000000-0005-0000-0000-0000F0390000}"/>
    <cellStyle name="Style 517 3 3 2" xfId="14802" xr:uid="{00000000-0005-0000-0000-0000F1390000}"/>
    <cellStyle name="Style 517 3 3 2 2" xfId="14803" xr:uid="{00000000-0005-0000-0000-0000F2390000}"/>
    <cellStyle name="Style 517 3 3 3" xfId="14804" xr:uid="{00000000-0005-0000-0000-0000F3390000}"/>
    <cellStyle name="Style 517 3 4" xfId="14805" xr:uid="{00000000-0005-0000-0000-0000F4390000}"/>
    <cellStyle name="Style 517 3 4 2" xfId="14806" xr:uid="{00000000-0005-0000-0000-0000F5390000}"/>
    <cellStyle name="Style 517 3 4 2 2" xfId="14807" xr:uid="{00000000-0005-0000-0000-0000F6390000}"/>
    <cellStyle name="Style 517 3 4 3" xfId="14808" xr:uid="{00000000-0005-0000-0000-0000F7390000}"/>
    <cellStyle name="Style 517 3 5" xfId="14809" xr:uid="{00000000-0005-0000-0000-0000F8390000}"/>
    <cellStyle name="Style 517 3 5 2" xfId="14810" xr:uid="{00000000-0005-0000-0000-0000F9390000}"/>
    <cellStyle name="Style 517 3 5 2 2" xfId="14811" xr:uid="{00000000-0005-0000-0000-0000FA390000}"/>
    <cellStyle name="Style 517 3 5 3" xfId="14812" xr:uid="{00000000-0005-0000-0000-0000FB390000}"/>
    <cellStyle name="Style 517 3 6" xfId="14813" xr:uid="{00000000-0005-0000-0000-0000FC390000}"/>
    <cellStyle name="Style 517 3 6 2" xfId="14814" xr:uid="{00000000-0005-0000-0000-0000FD390000}"/>
    <cellStyle name="Style 517 3 6 2 2" xfId="14815" xr:uid="{00000000-0005-0000-0000-0000FE390000}"/>
    <cellStyle name="Style 517 3 6 3" xfId="14816" xr:uid="{00000000-0005-0000-0000-0000FF390000}"/>
    <cellStyle name="Style 517 3 7" xfId="14817" xr:uid="{00000000-0005-0000-0000-0000003A0000}"/>
    <cellStyle name="Style 517 3 7 2" xfId="14818" xr:uid="{00000000-0005-0000-0000-0000013A0000}"/>
    <cellStyle name="Style 517 3 7 2 2" xfId="14819" xr:uid="{00000000-0005-0000-0000-0000023A0000}"/>
    <cellStyle name="Style 517 3 7 3" xfId="14820" xr:uid="{00000000-0005-0000-0000-0000033A0000}"/>
    <cellStyle name="Style 517 3 8" xfId="14821" xr:uid="{00000000-0005-0000-0000-0000043A0000}"/>
    <cellStyle name="Style 517 3 8 2" xfId="14822" xr:uid="{00000000-0005-0000-0000-0000053A0000}"/>
    <cellStyle name="Style 517 3 9" xfId="14823" xr:uid="{00000000-0005-0000-0000-0000063A0000}"/>
    <cellStyle name="Style 517 4" xfId="14824" xr:uid="{00000000-0005-0000-0000-0000073A0000}"/>
    <cellStyle name="Style 517 4 2" xfId="14825" xr:uid="{00000000-0005-0000-0000-0000083A0000}"/>
    <cellStyle name="Style 517 4 2 2" xfId="14826" xr:uid="{00000000-0005-0000-0000-0000093A0000}"/>
    <cellStyle name="Style 517 4 2 2 2" xfId="14827" xr:uid="{00000000-0005-0000-0000-00000A3A0000}"/>
    <cellStyle name="Style 517 4 2 3" xfId="14828" xr:uid="{00000000-0005-0000-0000-00000B3A0000}"/>
    <cellStyle name="Style 517 4 3" xfId="14829" xr:uid="{00000000-0005-0000-0000-00000C3A0000}"/>
    <cellStyle name="Style 517 4 3 2" xfId="14830" xr:uid="{00000000-0005-0000-0000-00000D3A0000}"/>
    <cellStyle name="Style 517 4 3 2 2" xfId="14831" xr:uid="{00000000-0005-0000-0000-00000E3A0000}"/>
    <cellStyle name="Style 517 4 3 3" xfId="14832" xr:uid="{00000000-0005-0000-0000-00000F3A0000}"/>
    <cellStyle name="Style 517 4 4" xfId="14833" xr:uid="{00000000-0005-0000-0000-0000103A0000}"/>
    <cellStyle name="Style 517 4 4 2" xfId="14834" xr:uid="{00000000-0005-0000-0000-0000113A0000}"/>
    <cellStyle name="Style 517 4 4 2 2" xfId="14835" xr:uid="{00000000-0005-0000-0000-0000123A0000}"/>
    <cellStyle name="Style 517 4 4 3" xfId="14836" xr:uid="{00000000-0005-0000-0000-0000133A0000}"/>
    <cellStyle name="Style 517 4 5" xfId="14837" xr:uid="{00000000-0005-0000-0000-0000143A0000}"/>
    <cellStyle name="Style 517 4 5 2" xfId="14838" xr:uid="{00000000-0005-0000-0000-0000153A0000}"/>
    <cellStyle name="Style 517 4 5 2 2" xfId="14839" xr:uid="{00000000-0005-0000-0000-0000163A0000}"/>
    <cellStyle name="Style 517 4 5 3" xfId="14840" xr:uid="{00000000-0005-0000-0000-0000173A0000}"/>
    <cellStyle name="Style 517 4 6" xfId="14841" xr:uid="{00000000-0005-0000-0000-0000183A0000}"/>
    <cellStyle name="Style 517 4 6 2" xfId="14842" xr:uid="{00000000-0005-0000-0000-0000193A0000}"/>
    <cellStyle name="Style 517 4 6 2 2" xfId="14843" xr:uid="{00000000-0005-0000-0000-00001A3A0000}"/>
    <cellStyle name="Style 517 4 6 3" xfId="14844" xr:uid="{00000000-0005-0000-0000-00001B3A0000}"/>
    <cellStyle name="Style 517 4 7" xfId="14845" xr:uid="{00000000-0005-0000-0000-00001C3A0000}"/>
    <cellStyle name="Style 517 4 7 2" xfId="14846" xr:uid="{00000000-0005-0000-0000-00001D3A0000}"/>
    <cellStyle name="Style 517 4 7 2 2" xfId="14847" xr:uid="{00000000-0005-0000-0000-00001E3A0000}"/>
    <cellStyle name="Style 517 4 7 3" xfId="14848" xr:uid="{00000000-0005-0000-0000-00001F3A0000}"/>
    <cellStyle name="Style 517 4 8" xfId="14849" xr:uid="{00000000-0005-0000-0000-0000203A0000}"/>
    <cellStyle name="Style 517 4 8 2" xfId="14850" xr:uid="{00000000-0005-0000-0000-0000213A0000}"/>
    <cellStyle name="Style 517 4 9" xfId="14851" xr:uid="{00000000-0005-0000-0000-0000223A0000}"/>
    <cellStyle name="Style 517 5" xfId="14852" xr:uid="{00000000-0005-0000-0000-0000233A0000}"/>
    <cellStyle name="Style 517 5 2" xfId="14853" xr:uid="{00000000-0005-0000-0000-0000243A0000}"/>
    <cellStyle name="Style 517 5 2 2" xfId="14854" xr:uid="{00000000-0005-0000-0000-0000253A0000}"/>
    <cellStyle name="Style 517 5 3" xfId="14855" xr:uid="{00000000-0005-0000-0000-0000263A0000}"/>
    <cellStyle name="Style 517 6" xfId="14856" xr:uid="{00000000-0005-0000-0000-0000273A0000}"/>
    <cellStyle name="Style 517 6 2" xfId="14857" xr:uid="{00000000-0005-0000-0000-0000283A0000}"/>
    <cellStyle name="Style 517 6 2 2" xfId="14858" xr:uid="{00000000-0005-0000-0000-0000293A0000}"/>
    <cellStyle name="Style 517 6 3" xfId="14859" xr:uid="{00000000-0005-0000-0000-00002A3A0000}"/>
    <cellStyle name="Style 517 7" xfId="14860" xr:uid="{00000000-0005-0000-0000-00002B3A0000}"/>
    <cellStyle name="Style 517 7 2" xfId="14861" xr:uid="{00000000-0005-0000-0000-00002C3A0000}"/>
    <cellStyle name="Style 517 7 2 2" xfId="14862" xr:uid="{00000000-0005-0000-0000-00002D3A0000}"/>
    <cellStyle name="Style 517 7 3" xfId="14863" xr:uid="{00000000-0005-0000-0000-00002E3A0000}"/>
    <cellStyle name="Style 517 8" xfId="14864" xr:uid="{00000000-0005-0000-0000-00002F3A0000}"/>
    <cellStyle name="Style 517 8 2" xfId="14865" xr:uid="{00000000-0005-0000-0000-0000303A0000}"/>
    <cellStyle name="Style 517 8 2 2" xfId="14866" xr:uid="{00000000-0005-0000-0000-0000313A0000}"/>
    <cellStyle name="Style 517 8 3" xfId="14867" xr:uid="{00000000-0005-0000-0000-0000323A0000}"/>
    <cellStyle name="Style 517 9" xfId="14868" xr:uid="{00000000-0005-0000-0000-0000333A0000}"/>
    <cellStyle name="Style 517 9 2" xfId="14869" xr:uid="{00000000-0005-0000-0000-0000343A0000}"/>
    <cellStyle name="Style 517 9 2 2" xfId="14870" xr:uid="{00000000-0005-0000-0000-0000353A0000}"/>
    <cellStyle name="Style 517 9 3" xfId="14871" xr:uid="{00000000-0005-0000-0000-0000363A0000}"/>
    <cellStyle name="Style 518" xfId="14872" xr:uid="{00000000-0005-0000-0000-0000373A0000}"/>
    <cellStyle name="Style 518 10" xfId="14873" xr:uid="{00000000-0005-0000-0000-0000383A0000}"/>
    <cellStyle name="Style 518 10 2" xfId="14874" xr:uid="{00000000-0005-0000-0000-0000393A0000}"/>
    <cellStyle name="Style 518 10 2 2" xfId="14875" xr:uid="{00000000-0005-0000-0000-00003A3A0000}"/>
    <cellStyle name="Style 518 10 3" xfId="14876" xr:uid="{00000000-0005-0000-0000-00003B3A0000}"/>
    <cellStyle name="Style 518 11" xfId="14877" xr:uid="{00000000-0005-0000-0000-00003C3A0000}"/>
    <cellStyle name="Style 518 11 2" xfId="14878" xr:uid="{00000000-0005-0000-0000-00003D3A0000}"/>
    <cellStyle name="Style 518 11 2 2" xfId="14879" xr:uid="{00000000-0005-0000-0000-00003E3A0000}"/>
    <cellStyle name="Style 518 11 3" xfId="14880" xr:uid="{00000000-0005-0000-0000-00003F3A0000}"/>
    <cellStyle name="Style 518 12" xfId="14881" xr:uid="{00000000-0005-0000-0000-0000403A0000}"/>
    <cellStyle name="Style 518 12 2" xfId="14882" xr:uid="{00000000-0005-0000-0000-0000413A0000}"/>
    <cellStyle name="Style 518 12 2 2" xfId="14883" xr:uid="{00000000-0005-0000-0000-0000423A0000}"/>
    <cellStyle name="Style 518 12 3" xfId="14884" xr:uid="{00000000-0005-0000-0000-0000433A0000}"/>
    <cellStyle name="Style 518 13" xfId="14885" xr:uid="{00000000-0005-0000-0000-0000443A0000}"/>
    <cellStyle name="Style 518 13 2" xfId="14886" xr:uid="{00000000-0005-0000-0000-0000453A0000}"/>
    <cellStyle name="Style 518 2" xfId="14887" xr:uid="{00000000-0005-0000-0000-0000463A0000}"/>
    <cellStyle name="Style 518 2 2" xfId="14888" xr:uid="{00000000-0005-0000-0000-0000473A0000}"/>
    <cellStyle name="Style 518 2 2 2" xfId="14889" xr:uid="{00000000-0005-0000-0000-0000483A0000}"/>
    <cellStyle name="Style 518 2 2 2 2" xfId="14890" xr:uid="{00000000-0005-0000-0000-0000493A0000}"/>
    <cellStyle name="Style 518 2 2 3" xfId="14891" xr:uid="{00000000-0005-0000-0000-00004A3A0000}"/>
    <cellStyle name="Style 518 2 3" xfId="14892" xr:uid="{00000000-0005-0000-0000-00004B3A0000}"/>
    <cellStyle name="Style 518 2 3 2" xfId="14893" xr:uid="{00000000-0005-0000-0000-00004C3A0000}"/>
    <cellStyle name="Style 518 2 3 2 2" xfId="14894" xr:uid="{00000000-0005-0000-0000-00004D3A0000}"/>
    <cellStyle name="Style 518 2 3 3" xfId="14895" xr:uid="{00000000-0005-0000-0000-00004E3A0000}"/>
    <cellStyle name="Style 518 2 4" xfId="14896" xr:uid="{00000000-0005-0000-0000-00004F3A0000}"/>
    <cellStyle name="Style 518 2 4 2" xfId="14897" xr:uid="{00000000-0005-0000-0000-0000503A0000}"/>
    <cellStyle name="Style 518 2 4 2 2" xfId="14898" xr:uid="{00000000-0005-0000-0000-0000513A0000}"/>
    <cellStyle name="Style 518 2 4 3" xfId="14899" xr:uid="{00000000-0005-0000-0000-0000523A0000}"/>
    <cellStyle name="Style 518 2 5" xfId="14900" xr:uid="{00000000-0005-0000-0000-0000533A0000}"/>
    <cellStyle name="Style 518 2 5 2" xfId="14901" xr:uid="{00000000-0005-0000-0000-0000543A0000}"/>
    <cellStyle name="Style 518 2 5 2 2" xfId="14902" xr:uid="{00000000-0005-0000-0000-0000553A0000}"/>
    <cellStyle name="Style 518 2 5 3" xfId="14903" xr:uid="{00000000-0005-0000-0000-0000563A0000}"/>
    <cellStyle name="Style 518 2 6" xfId="14904" xr:uid="{00000000-0005-0000-0000-0000573A0000}"/>
    <cellStyle name="Style 518 2 6 2" xfId="14905" xr:uid="{00000000-0005-0000-0000-0000583A0000}"/>
    <cellStyle name="Style 518 2 6 2 2" xfId="14906" xr:uid="{00000000-0005-0000-0000-0000593A0000}"/>
    <cellStyle name="Style 518 2 6 3" xfId="14907" xr:uid="{00000000-0005-0000-0000-00005A3A0000}"/>
    <cellStyle name="Style 518 2 7" xfId="14908" xr:uid="{00000000-0005-0000-0000-00005B3A0000}"/>
    <cellStyle name="Style 518 2 7 2" xfId="14909" xr:uid="{00000000-0005-0000-0000-00005C3A0000}"/>
    <cellStyle name="Style 518 2 7 2 2" xfId="14910" xr:uid="{00000000-0005-0000-0000-00005D3A0000}"/>
    <cellStyle name="Style 518 2 7 3" xfId="14911" xr:uid="{00000000-0005-0000-0000-00005E3A0000}"/>
    <cellStyle name="Style 518 2 8" xfId="14912" xr:uid="{00000000-0005-0000-0000-00005F3A0000}"/>
    <cellStyle name="Style 518 2 8 2" xfId="14913" xr:uid="{00000000-0005-0000-0000-0000603A0000}"/>
    <cellStyle name="Style 518 2 8 2 2" xfId="14914" xr:uid="{00000000-0005-0000-0000-0000613A0000}"/>
    <cellStyle name="Style 518 2 8 3" xfId="14915" xr:uid="{00000000-0005-0000-0000-0000623A0000}"/>
    <cellStyle name="Style 518 2 9" xfId="14916" xr:uid="{00000000-0005-0000-0000-0000633A0000}"/>
    <cellStyle name="Style 518 3" xfId="14917" xr:uid="{00000000-0005-0000-0000-0000643A0000}"/>
    <cellStyle name="Style 518 3 2" xfId="14918" xr:uid="{00000000-0005-0000-0000-0000653A0000}"/>
    <cellStyle name="Style 518 3 2 2" xfId="14919" xr:uid="{00000000-0005-0000-0000-0000663A0000}"/>
    <cellStyle name="Style 518 3 2 2 2" xfId="14920" xr:uid="{00000000-0005-0000-0000-0000673A0000}"/>
    <cellStyle name="Style 518 3 2 3" xfId="14921" xr:uid="{00000000-0005-0000-0000-0000683A0000}"/>
    <cellStyle name="Style 518 3 3" xfId="14922" xr:uid="{00000000-0005-0000-0000-0000693A0000}"/>
    <cellStyle name="Style 518 3 3 2" xfId="14923" xr:uid="{00000000-0005-0000-0000-00006A3A0000}"/>
    <cellStyle name="Style 518 3 3 2 2" xfId="14924" xr:uid="{00000000-0005-0000-0000-00006B3A0000}"/>
    <cellStyle name="Style 518 3 3 3" xfId="14925" xr:uid="{00000000-0005-0000-0000-00006C3A0000}"/>
    <cellStyle name="Style 518 3 4" xfId="14926" xr:uid="{00000000-0005-0000-0000-00006D3A0000}"/>
    <cellStyle name="Style 518 3 4 2" xfId="14927" xr:uid="{00000000-0005-0000-0000-00006E3A0000}"/>
    <cellStyle name="Style 518 3 4 2 2" xfId="14928" xr:uid="{00000000-0005-0000-0000-00006F3A0000}"/>
    <cellStyle name="Style 518 3 4 3" xfId="14929" xr:uid="{00000000-0005-0000-0000-0000703A0000}"/>
    <cellStyle name="Style 518 3 5" xfId="14930" xr:uid="{00000000-0005-0000-0000-0000713A0000}"/>
    <cellStyle name="Style 518 3 5 2" xfId="14931" xr:uid="{00000000-0005-0000-0000-0000723A0000}"/>
    <cellStyle name="Style 518 3 5 2 2" xfId="14932" xr:uid="{00000000-0005-0000-0000-0000733A0000}"/>
    <cellStyle name="Style 518 3 5 3" xfId="14933" xr:uid="{00000000-0005-0000-0000-0000743A0000}"/>
    <cellStyle name="Style 518 3 6" xfId="14934" xr:uid="{00000000-0005-0000-0000-0000753A0000}"/>
    <cellStyle name="Style 518 3 6 2" xfId="14935" xr:uid="{00000000-0005-0000-0000-0000763A0000}"/>
    <cellStyle name="Style 518 3 6 2 2" xfId="14936" xr:uid="{00000000-0005-0000-0000-0000773A0000}"/>
    <cellStyle name="Style 518 3 6 3" xfId="14937" xr:uid="{00000000-0005-0000-0000-0000783A0000}"/>
    <cellStyle name="Style 518 3 7" xfId="14938" xr:uid="{00000000-0005-0000-0000-0000793A0000}"/>
    <cellStyle name="Style 518 3 7 2" xfId="14939" xr:uid="{00000000-0005-0000-0000-00007A3A0000}"/>
    <cellStyle name="Style 518 3 7 2 2" xfId="14940" xr:uid="{00000000-0005-0000-0000-00007B3A0000}"/>
    <cellStyle name="Style 518 3 7 3" xfId="14941" xr:uid="{00000000-0005-0000-0000-00007C3A0000}"/>
    <cellStyle name="Style 518 3 8" xfId="14942" xr:uid="{00000000-0005-0000-0000-00007D3A0000}"/>
    <cellStyle name="Style 518 3 8 2" xfId="14943" xr:uid="{00000000-0005-0000-0000-00007E3A0000}"/>
    <cellStyle name="Style 518 3 9" xfId="14944" xr:uid="{00000000-0005-0000-0000-00007F3A0000}"/>
    <cellStyle name="Style 518 4" xfId="14945" xr:uid="{00000000-0005-0000-0000-0000803A0000}"/>
    <cellStyle name="Style 518 4 2" xfId="14946" xr:uid="{00000000-0005-0000-0000-0000813A0000}"/>
    <cellStyle name="Style 518 4 2 2" xfId="14947" xr:uid="{00000000-0005-0000-0000-0000823A0000}"/>
    <cellStyle name="Style 518 4 2 2 2" xfId="14948" xr:uid="{00000000-0005-0000-0000-0000833A0000}"/>
    <cellStyle name="Style 518 4 2 3" xfId="14949" xr:uid="{00000000-0005-0000-0000-0000843A0000}"/>
    <cellStyle name="Style 518 4 3" xfId="14950" xr:uid="{00000000-0005-0000-0000-0000853A0000}"/>
    <cellStyle name="Style 518 4 3 2" xfId="14951" xr:uid="{00000000-0005-0000-0000-0000863A0000}"/>
    <cellStyle name="Style 518 4 3 2 2" xfId="14952" xr:uid="{00000000-0005-0000-0000-0000873A0000}"/>
    <cellStyle name="Style 518 4 3 3" xfId="14953" xr:uid="{00000000-0005-0000-0000-0000883A0000}"/>
    <cellStyle name="Style 518 4 4" xfId="14954" xr:uid="{00000000-0005-0000-0000-0000893A0000}"/>
    <cellStyle name="Style 518 4 4 2" xfId="14955" xr:uid="{00000000-0005-0000-0000-00008A3A0000}"/>
    <cellStyle name="Style 518 4 4 2 2" xfId="14956" xr:uid="{00000000-0005-0000-0000-00008B3A0000}"/>
    <cellStyle name="Style 518 4 4 3" xfId="14957" xr:uid="{00000000-0005-0000-0000-00008C3A0000}"/>
    <cellStyle name="Style 518 4 5" xfId="14958" xr:uid="{00000000-0005-0000-0000-00008D3A0000}"/>
    <cellStyle name="Style 518 4 5 2" xfId="14959" xr:uid="{00000000-0005-0000-0000-00008E3A0000}"/>
    <cellStyle name="Style 518 4 5 2 2" xfId="14960" xr:uid="{00000000-0005-0000-0000-00008F3A0000}"/>
    <cellStyle name="Style 518 4 5 3" xfId="14961" xr:uid="{00000000-0005-0000-0000-0000903A0000}"/>
    <cellStyle name="Style 518 4 6" xfId="14962" xr:uid="{00000000-0005-0000-0000-0000913A0000}"/>
    <cellStyle name="Style 518 4 6 2" xfId="14963" xr:uid="{00000000-0005-0000-0000-0000923A0000}"/>
    <cellStyle name="Style 518 4 6 2 2" xfId="14964" xr:uid="{00000000-0005-0000-0000-0000933A0000}"/>
    <cellStyle name="Style 518 4 6 3" xfId="14965" xr:uid="{00000000-0005-0000-0000-0000943A0000}"/>
    <cellStyle name="Style 518 4 7" xfId="14966" xr:uid="{00000000-0005-0000-0000-0000953A0000}"/>
    <cellStyle name="Style 518 4 7 2" xfId="14967" xr:uid="{00000000-0005-0000-0000-0000963A0000}"/>
    <cellStyle name="Style 518 4 7 2 2" xfId="14968" xr:uid="{00000000-0005-0000-0000-0000973A0000}"/>
    <cellStyle name="Style 518 4 7 3" xfId="14969" xr:uid="{00000000-0005-0000-0000-0000983A0000}"/>
    <cellStyle name="Style 518 4 8" xfId="14970" xr:uid="{00000000-0005-0000-0000-0000993A0000}"/>
    <cellStyle name="Style 518 4 8 2" xfId="14971" xr:uid="{00000000-0005-0000-0000-00009A3A0000}"/>
    <cellStyle name="Style 518 4 9" xfId="14972" xr:uid="{00000000-0005-0000-0000-00009B3A0000}"/>
    <cellStyle name="Style 518 5" xfId="14973" xr:uid="{00000000-0005-0000-0000-00009C3A0000}"/>
    <cellStyle name="Style 518 5 2" xfId="14974" xr:uid="{00000000-0005-0000-0000-00009D3A0000}"/>
    <cellStyle name="Style 518 5 2 2" xfId="14975" xr:uid="{00000000-0005-0000-0000-00009E3A0000}"/>
    <cellStyle name="Style 518 5 3" xfId="14976" xr:uid="{00000000-0005-0000-0000-00009F3A0000}"/>
    <cellStyle name="Style 518 6" xfId="14977" xr:uid="{00000000-0005-0000-0000-0000A03A0000}"/>
    <cellStyle name="Style 518 6 2" xfId="14978" xr:uid="{00000000-0005-0000-0000-0000A13A0000}"/>
    <cellStyle name="Style 518 6 2 2" xfId="14979" xr:uid="{00000000-0005-0000-0000-0000A23A0000}"/>
    <cellStyle name="Style 518 6 3" xfId="14980" xr:uid="{00000000-0005-0000-0000-0000A33A0000}"/>
    <cellStyle name="Style 518 7" xfId="14981" xr:uid="{00000000-0005-0000-0000-0000A43A0000}"/>
    <cellStyle name="Style 518 7 2" xfId="14982" xr:uid="{00000000-0005-0000-0000-0000A53A0000}"/>
    <cellStyle name="Style 518 7 2 2" xfId="14983" xr:uid="{00000000-0005-0000-0000-0000A63A0000}"/>
    <cellStyle name="Style 518 7 3" xfId="14984" xr:uid="{00000000-0005-0000-0000-0000A73A0000}"/>
    <cellStyle name="Style 518 8" xfId="14985" xr:uid="{00000000-0005-0000-0000-0000A83A0000}"/>
    <cellStyle name="Style 518 8 2" xfId="14986" xr:uid="{00000000-0005-0000-0000-0000A93A0000}"/>
    <cellStyle name="Style 518 8 2 2" xfId="14987" xr:uid="{00000000-0005-0000-0000-0000AA3A0000}"/>
    <cellStyle name="Style 518 8 3" xfId="14988" xr:uid="{00000000-0005-0000-0000-0000AB3A0000}"/>
    <cellStyle name="Style 518 9" xfId="14989" xr:uid="{00000000-0005-0000-0000-0000AC3A0000}"/>
    <cellStyle name="Style 518 9 2" xfId="14990" xr:uid="{00000000-0005-0000-0000-0000AD3A0000}"/>
    <cellStyle name="Style 518 9 2 2" xfId="14991" xr:uid="{00000000-0005-0000-0000-0000AE3A0000}"/>
    <cellStyle name="Style 518 9 3" xfId="14992" xr:uid="{00000000-0005-0000-0000-0000AF3A0000}"/>
    <cellStyle name="Style 519" xfId="14993" xr:uid="{00000000-0005-0000-0000-0000B03A0000}"/>
    <cellStyle name="Style 519 2" xfId="14994" xr:uid="{00000000-0005-0000-0000-0000B13A0000}"/>
    <cellStyle name="Style 520" xfId="14995" xr:uid="{00000000-0005-0000-0000-0000B23A0000}"/>
    <cellStyle name="Style 520 10" xfId="14996" xr:uid="{00000000-0005-0000-0000-0000B33A0000}"/>
    <cellStyle name="Style 520 10 2" xfId="14997" xr:uid="{00000000-0005-0000-0000-0000B43A0000}"/>
    <cellStyle name="Style 520 11" xfId="14998" xr:uid="{00000000-0005-0000-0000-0000B53A0000}"/>
    <cellStyle name="Style 520 11 2" xfId="14999" xr:uid="{00000000-0005-0000-0000-0000B63A0000}"/>
    <cellStyle name="Style 520 12" xfId="15000" xr:uid="{00000000-0005-0000-0000-0000B73A0000}"/>
    <cellStyle name="Style 520 2" xfId="15001" xr:uid="{00000000-0005-0000-0000-0000B83A0000}"/>
    <cellStyle name="Style 520 2 2" xfId="15002" xr:uid="{00000000-0005-0000-0000-0000B93A0000}"/>
    <cellStyle name="Style 520 2 2 2" xfId="15003" xr:uid="{00000000-0005-0000-0000-0000BA3A0000}"/>
    <cellStyle name="Style 520 2 3" xfId="15004" xr:uid="{00000000-0005-0000-0000-0000BB3A0000}"/>
    <cellStyle name="Style 520 2 3 2" xfId="15005" xr:uid="{00000000-0005-0000-0000-0000BC3A0000}"/>
    <cellStyle name="Style 520 2 4" xfId="15006" xr:uid="{00000000-0005-0000-0000-0000BD3A0000}"/>
    <cellStyle name="Style 520 2 4 2" xfId="15007" xr:uid="{00000000-0005-0000-0000-0000BE3A0000}"/>
    <cellStyle name="Style 520 2 5" xfId="15008" xr:uid="{00000000-0005-0000-0000-0000BF3A0000}"/>
    <cellStyle name="Style 520 2 5 2" xfId="15009" xr:uid="{00000000-0005-0000-0000-0000C03A0000}"/>
    <cellStyle name="Style 520 2 6" xfId="15010" xr:uid="{00000000-0005-0000-0000-0000C13A0000}"/>
    <cellStyle name="Style 520 2 6 2" xfId="15011" xr:uid="{00000000-0005-0000-0000-0000C23A0000}"/>
    <cellStyle name="Style 520 2 7" xfId="15012" xr:uid="{00000000-0005-0000-0000-0000C33A0000}"/>
    <cellStyle name="Style 520 2 7 2" xfId="15013" xr:uid="{00000000-0005-0000-0000-0000C43A0000}"/>
    <cellStyle name="Style 520 2 8" xfId="15014" xr:uid="{00000000-0005-0000-0000-0000C53A0000}"/>
    <cellStyle name="Style 520 3" xfId="15015" xr:uid="{00000000-0005-0000-0000-0000C63A0000}"/>
    <cellStyle name="Style 520 3 2" xfId="15016" xr:uid="{00000000-0005-0000-0000-0000C73A0000}"/>
    <cellStyle name="Style 520 3 2 2" xfId="15017" xr:uid="{00000000-0005-0000-0000-0000C83A0000}"/>
    <cellStyle name="Style 520 3 3" xfId="15018" xr:uid="{00000000-0005-0000-0000-0000C93A0000}"/>
    <cellStyle name="Style 520 3 3 2" xfId="15019" xr:uid="{00000000-0005-0000-0000-0000CA3A0000}"/>
    <cellStyle name="Style 520 3 4" xfId="15020" xr:uid="{00000000-0005-0000-0000-0000CB3A0000}"/>
    <cellStyle name="Style 520 3 4 2" xfId="15021" xr:uid="{00000000-0005-0000-0000-0000CC3A0000}"/>
    <cellStyle name="Style 520 3 5" xfId="15022" xr:uid="{00000000-0005-0000-0000-0000CD3A0000}"/>
    <cellStyle name="Style 520 3 5 2" xfId="15023" xr:uid="{00000000-0005-0000-0000-0000CE3A0000}"/>
    <cellStyle name="Style 520 3 6" xfId="15024" xr:uid="{00000000-0005-0000-0000-0000CF3A0000}"/>
    <cellStyle name="Style 520 3 6 2" xfId="15025" xr:uid="{00000000-0005-0000-0000-0000D03A0000}"/>
    <cellStyle name="Style 520 3 7" xfId="15026" xr:uid="{00000000-0005-0000-0000-0000D13A0000}"/>
    <cellStyle name="Style 520 3 7 2" xfId="15027" xr:uid="{00000000-0005-0000-0000-0000D23A0000}"/>
    <cellStyle name="Style 520 3 8" xfId="15028" xr:uid="{00000000-0005-0000-0000-0000D33A0000}"/>
    <cellStyle name="Style 520 4" xfId="15029" xr:uid="{00000000-0005-0000-0000-0000D43A0000}"/>
    <cellStyle name="Style 520 4 2" xfId="15030" xr:uid="{00000000-0005-0000-0000-0000D53A0000}"/>
    <cellStyle name="Style 520 4 2 2" xfId="15031" xr:uid="{00000000-0005-0000-0000-0000D63A0000}"/>
    <cellStyle name="Style 520 4 3" xfId="15032" xr:uid="{00000000-0005-0000-0000-0000D73A0000}"/>
    <cellStyle name="Style 520 4 3 2" xfId="15033" xr:uid="{00000000-0005-0000-0000-0000D83A0000}"/>
    <cellStyle name="Style 520 4 4" xfId="15034" xr:uid="{00000000-0005-0000-0000-0000D93A0000}"/>
    <cellStyle name="Style 520 4 4 2" xfId="15035" xr:uid="{00000000-0005-0000-0000-0000DA3A0000}"/>
    <cellStyle name="Style 520 4 5" xfId="15036" xr:uid="{00000000-0005-0000-0000-0000DB3A0000}"/>
    <cellStyle name="Style 520 4 5 2" xfId="15037" xr:uid="{00000000-0005-0000-0000-0000DC3A0000}"/>
    <cellStyle name="Style 520 4 6" xfId="15038" xr:uid="{00000000-0005-0000-0000-0000DD3A0000}"/>
    <cellStyle name="Style 520 4 6 2" xfId="15039" xr:uid="{00000000-0005-0000-0000-0000DE3A0000}"/>
    <cellStyle name="Style 520 4 7" xfId="15040" xr:uid="{00000000-0005-0000-0000-0000DF3A0000}"/>
    <cellStyle name="Style 520 4 7 2" xfId="15041" xr:uid="{00000000-0005-0000-0000-0000E03A0000}"/>
    <cellStyle name="Style 520 4 8" xfId="15042" xr:uid="{00000000-0005-0000-0000-0000E13A0000}"/>
    <cellStyle name="Style 520 5" xfId="15043" xr:uid="{00000000-0005-0000-0000-0000E23A0000}"/>
    <cellStyle name="Style 520 5 2" xfId="15044" xr:uid="{00000000-0005-0000-0000-0000E33A0000}"/>
    <cellStyle name="Style 520 5 2 2" xfId="15045" xr:uid="{00000000-0005-0000-0000-0000E43A0000}"/>
    <cellStyle name="Style 520 5 3" xfId="15046" xr:uid="{00000000-0005-0000-0000-0000E53A0000}"/>
    <cellStyle name="Style 520 5 3 2" xfId="15047" xr:uid="{00000000-0005-0000-0000-0000E63A0000}"/>
    <cellStyle name="Style 520 5 4" xfId="15048" xr:uid="{00000000-0005-0000-0000-0000E73A0000}"/>
    <cellStyle name="Style 520 5 4 2" xfId="15049" xr:uid="{00000000-0005-0000-0000-0000E83A0000}"/>
    <cellStyle name="Style 520 5 5" xfId="15050" xr:uid="{00000000-0005-0000-0000-0000E93A0000}"/>
    <cellStyle name="Style 520 5 5 2" xfId="15051" xr:uid="{00000000-0005-0000-0000-0000EA3A0000}"/>
    <cellStyle name="Style 520 5 6" xfId="15052" xr:uid="{00000000-0005-0000-0000-0000EB3A0000}"/>
    <cellStyle name="Style 520 5 6 2" xfId="15053" xr:uid="{00000000-0005-0000-0000-0000EC3A0000}"/>
    <cellStyle name="Style 520 5 7" xfId="15054" xr:uid="{00000000-0005-0000-0000-0000ED3A0000}"/>
    <cellStyle name="Style 520 5 7 2" xfId="15055" xr:uid="{00000000-0005-0000-0000-0000EE3A0000}"/>
    <cellStyle name="Style 520 5 8" xfId="15056" xr:uid="{00000000-0005-0000-0000-0000EF3A0000}"/>
    <cellStyle name="Style 520 6" xfId="15057" xr:uid="{00000000-0005-0000-0000-0000F03A0000}"/>
    <cellStyle name="Style 520 6 2" xfId="15058" xr:uid="{00000000-0005-0000-0000-0000F13A0000}"/>
    <cellStyle name="Style 520 7" xfId="15059" xr:uid="{00000000-0005-0000-0000-0000F23A0000}"/>
    <cellStyle name="Style 520 7 2" xfId="15060" xr:uid="{00000000-0005-0000-0000-0000F33A0000}"/>
    <cellStyle name="Style 520 8" xfId="15061" xr:uid="{00000000-0005-0000-0000-0000F43A0000}"/>
    <cellStyle name="Style 520 8 2" xfId="15062" xr:uid="{00000000-0005-0000-0000-0000F53A0000}"/>
    <cellStyle name="Style 520 9" xfId="15063" xr:uid="{00000000-0005-0000-0000-0000F63A0000}"/>
    <cellStyle name="Style 520 9 2" xfId="15064" xr:uid="{00000000-0005-0000-0000-0000F73A0000}"/>
    <cellStyle name="Style 521" xfId="15065" xr:uid="{00000000-0005-0000-0000-0000F83A0000}"/>
    <cellStyle name="Style 521 2" xfId="15066" xr:uid="{00000000-0005-0000-0000-0000F93A0000}"/>
    <cellStyle name="Style 522" xfId="15067" xr:uid="{00000000-0005-0000-0000-0000FA3A0000}"/>
    <cellStyle name="Style 522 10" xfId="15068" xr:uid="{00000000-0005-0000-0000-0000FB3A0000}"/>
    <cellStyle name="Style 522 10 2" xfId="15069" xr:uid="{00000000-0005-0000-0000-0000FC3A0000}"/>
    <cellStyle name="Style 522 11" xfId="15070" xr:uid="{00000000-0005-0000-0000-0000FD3A0000}"/>
    <cellStyle name="Style 522 11 2" xfId="15071" xr:uid="{00000000-0005-0000-0000-0000FE3A0000}"/>
    <cellStyle name="Style 522 12" xfId="15072" xr:uid="{00000000-0005-0000-0000-0000FF3A0000}"/>
    <cellStyle name="Style 522 2" xfId="15073" xr:uid="{00000000-0005-0000-0000-0000003B0000}"/>
    <cellStyle name="Style 522 2 2" xfId="15074" xr:uid="{00000000-0005-0000-0000-0000013B0000}"/>
    <cellStyle name="Style 522 2 2 2" xfId="15075" xr:uid="{00000000-0005-0000-0000-0000023B0000}"/>
    <cellStyle name="Style 522 2 3" xfId="15076" xr:uid="{00000000-0005-0000-0000-0000033B0000}"/>
    <cellStyle name="Style 522 2 3 2" xfId="15077" xr:uid="{00000000-0005-0000-0000-0000043B0000}"/>
    <cellStyle name="Style 522 2 4" xfId="15078" xr:uid="{00000000-0005-0000-0000-0000053B0000}"/>
    <cellStyle name="Style 522 2 4 2" xfId="15079" xr:uid="{00000000-0005-0000-0000-0000063B0000}"/>
    <cellStyle name="Style 522 2 5" xfId="15080" xr:uid="{00000000-0005-0000-0000-0000073B0000}"/>
    <cellStyle name="Style 522 2 5 2" xfId="15081" xr:uid="{00000000-0005-0000-0000-0000083B0000}"/>
    <cellStyle name="Style 522 2 6" xfId="15082" xr:uid="{00000000-0005-0000-0000-0000093B0000}"/>
    <cellStyle name="Style 522 2 6 2" xfId="15083" xr:uid="{00000000-0005-0000-0000-00000A3B0000}"/>
    <cellStyle name="Style 522 2 7" xfId="15084" xr:uid="{00000000-0005-0000-0000-00000B3B0000}"/>
    <cellStyle name="Style 522 2 7 2" xfId="15085" xr:uid="{00000000-0005-0000-0000-00000C3B0000}"/>
    <cellStyle name="Style 522 2 8" xfId="15086" xr:uid="{00000000-0005-0000-0000-00000D3B0000}"/>
    <cellStyle name="Style 522 3" xfId="15087" xr:uid="{00000000-0005-0000-0000-00000E3B0000}"/>
    <cellStyle name="Style 522 3 2" xfId="15088" xr:uid="{00000000-0005-0000-0000-00000F3B0000}"/>
    <cellStyle name="Style 522 3 2 2" xfId="15089" xr:uid="{00000000-0005-0000-0000-0000103B0000}"/>
    <cellStyle name="Style 522 3 3" xfId="15090" xr:uid="{00000000-0005-0000-0000-0000113B0000}"/>
    <cellStyle name="Style 522 3 3 2" xfId="15091" xr:uid="{00000000-0005-0000-0000-0000123B0000}"/>
    <cellStyle name="Style 522 3 4" xfId="15092" xr:uid="{00000000-0005-0000-0000-0000133B0000}"/>
    <cellStyle name="Style 522 3 4 2" xfId="15093" xr:uid="{00000000-0005-0000-0000-0000143B0000}"/>
    <cellStyle name="Style 522 3 5" xfId="15094" xr:uid="{00000000-0005-0000-0000-0000153B0000}"/>
    <cellStyle name="Style 522 3 5 2" xfId="15095" xr:uid="{00000000-0005-0000-0000-0000163B0000}"/>
    <cellStyle name="Style 522 3 6" xfId="15096" xr:uid="{00000000-0005-0000-0000-0000173B0000}"/>
    <cellStyle name="Style 522 3 6 2" xfId="15097" xr:uid="{00000000-0005-0000-0000-0000183B0000}"/>
    <cellStyle name="Style 522 3 7" xfId="15098" xr:uid="{00000000-0005-0000-0000-0000193B0000}"/>
    <cellStyle name="Style 522 3 7 2" xfId="15099" xr:uid="{00000000-0005-0000-0000-00001A3B0000}"/>
    <cellStyle name="Style 522 3 8" xfId="15100" xr:uid="{00000000-0005-0000-0000-00001B3B0000}"/>
    <cellStyle name="Style 522 4" xfId="15101" xr:uid="{00000000-0005-0000-0000-00001C3B0000}"/>
    <cellStyle name="Style 522 4 2" xfId="15102" xr:uid="{00000000-0005-0000-0000-00001D3B0000}"/>
    <cellStyle name="Style 522 4 2 2" xfId="15103" xr:uid="{00000000-0005-0000-0000-00001E3B0000}"/>
    <cellStyle name="Style 522 4 3" xfId="15104" xr:uid="{00000000-0005-0000-0000-00001F3B0000}"/>
    <cellStyle name="Style 522 4 3 2" xfId="15105" xr:uid="{00000000-0005-0000-0000-0000203B0000}"/>
    <cellStyle name="Style 522 4 4" xfId="15106" xr:uid="{00000000-0005-0000-0000-0000213B0000}"/>
    <cellStyle name="Style 522 4 4 2" xfId="15107" xr:uid="{00000000-0005-0000-0000-0000223B0000}"/>
    <cellStyle name="Style 522 4 5" xfId="15108" xr:uid="{00000000-0005-0000-0000-0000233B0000}"/>
    <cellStyle name="Style 522 4 5 2" xfId="15109" xr:uid="{00000000-0005-0000-0000-0000243B0000}"/>
    <cellStyle name="Style 522 4 6" xfId="15110" xr:uid="{00000000-0005-0000-0000-0000253B0000}"/>
    <cellStyle name="Style 522 4 6 2" xfId="15111" xr:uid="{00000000-0005-0000-0000-0000263B0000}"/>
    <cellStyle name="Style 522 4 7" xfId="15112" xr:uid="{00000000-0005-0000-0000-0000273B0000}"/>
    <cellStyle name="Style 522 4 7 2" xfId="15113" xr:uid="{00000000-0005-0000-0000-0000283B0000}"/>
    <cellStyle name="Style 522 4 8" xfId="15114" xr:uid="{00000000-0005-0000-0000-0000293B0000}"/>
    <cellStyle name="Style 522 5" xfId="15115" xr:uid="{00000000-0005-0000-0000-00002A3B0000}"/>
    <cellStyle name="Style 522 5 2" xfId="15116" xr:uid="{00000000-0005-0000-0000-00002B3B0000}"/>
    <cellStyle name="Style 522 5 2 2" xfId="15117" xr:uid="{00000000-0005-0000-0000-00002C3B0000}"/>
    <cellStyle name="Style 522 5 3" xfId="15118" xr:uid="{00000000-0005-0000-0000-00002D3B0000}"/>
    <cellStyle name="Style 522 5 3 2" xfId="15119" xr:uid="{00000000-0005-0000-0000-00002E3B0000}"/>
    <cellStyle name="Style 522 5 4" xfId="15120" xr:uid="{00000000-0005-0000-0000-00002F3B0000}"/>
    <cellStyle name="Style 522 5 4 2" xfId="15121" xr:uid="{00000000-0005-0000-0000-0000303B0000}"/>
    <cellStyle name="Style 522 5 5" xfId="15122" xr:uid="{00000000-0005-0000-0000-0000313B0000}"/>
    <cellStyle name="Style 522 5 5 2" xfId="15123" xr:uid="{00000000-0005-0000-0000-0000323B0000}"/>
    <cellStyle name="Style 522 5 6" xfId="15124" xr:uid="{00000000-0005-0000-0000-0000333B0000}"/>
    <cellStyle name="Style 522 5 6 2" xfId="15125" xr:uid="{00000000-0005-0000-0000-0000343B0000}"/>
    <cellStyle name="Style 522 5 7" xfId="15126" xr:uid="{00000000-0005-0000-0000-0000353B0000}"/>
    <cellStyle name="Style 522 5 7 2" xfId="15127" xr:uid="{00000000-0005-0000-0000-0000363B0000}"/>
    <cellStyle name="Style 522 5 8" xfId="15128" xr:uid="{00000000-0005-0000-0000-0000373B0000}"/>
    <cellStyle name="Style 522 6" xfId="15129" xr:uid="{00000000-0005-0000-0000-0000383B0000}"/>
    <cellStyle name="Style 522 6 2" xfId="15130" xr:uid="{00000000-0005-0000-0000-0000393B0000}"/>
    <cellStyle name="Style 522 7" xfId="15131" xr:uid="{00000000-0005-0000-0000-00003A3B0000}"/>
    <cellStyle name="Style 522 7 2" xfId="15132" xr:uid="{00000000-0005-0000-0000-00003B3B0000}"/>
    <cellStyle name="Style 522 8" xfId="15133" xr:uid="{00000000-0005-0000-0000-00003C3B0000}"/>
    <cellStyle name="Style 522 8 2" xfId="15134" xr:uid="{00000000-0005-0000-0000-00003D3B0000}"/>
    <cellStyle name="Style 522 9" xfId="15135" xr:uid="{00000000-0005-0000-0000-00003E3B0000}"/>
    <cellStyle name="Style 522 9 2" xfId="15136" xr:uid="{00000000-0005-0000-0000-00003F3B0000}"/>
    <cellStyle name="Style 523" xfId="15137" xr:uid="{00000000-0005-0000-0000-0000403B0000}"/>
    <cellStyle name="Style 523 10" xfId="15138" xr:uid="{00000000-0005-0000-0000-0000413B0000}"/>
    <cellStyle name="Style 523 10 2" xfId="15139" xr:uid="{00000000-0005-0000-0000-0000423B0000}"/>
    <cellStyle name="Style 523 11" xfId="15140" xr:uid="{00000000-0005-0000-0000-0000433B0000}"/>
    <cellStyle name="Style 523 11 2" xfId="15141" xr:uid="{00000000-0005-0000-0000-0000443B0000}"/>
    <cellStyle name="Style 523 12" xfId="15142" xr:uid="{00000000-0005-0000-0000-0000453B0000}"/>
    <cellStyle name="Style 523 2" xfId="15143" xr:uid="{00000000-0005-0000-0000-0000463B0000}"/>
    <cellStyle name="Style 523 2 2" xfId="15144" xr:uid="{00000000-0005-0000-0000-0000473B0000}"/>
    <cellStyle name="Style 523 2 2 2" xfId="15145" xr:uid="{00000000-0005-0000-0000-0000483B0000}"/>
    <cellStyle name="Style 523 2 3" xfId="15146" xr:uid="{00000000-0005-0000-0000-0000493B0000}"/>
    <cellStyle name="Style 523 2 3 2" xfId="15147" xr:uid="{00000000-0005-0000-0000-00004A3B0000}"/>
    <cellStyle name="Style 523 2 4" xfId="15148" xr:uid="{00000000-0005-0000-0000-00004B3B0000}"/>
    <cellStyle name="Style 523 2 4 2" xfId="15149" xr:uid="{00000000-0005-0000-0000-00004C3B0000}"/>
    <cellStyle name="Style 523 2 5" xfId="15150" xr:uid="{00000000-0005-0000-0000-00004D3B0000}"/>
    <cellStyle name="Style 523 2 5 2" xfId="15151" xr:uid="{00000000-0005-0000-0000-00004E3B0000}"/>
    <cellStyle name="Style 523 2 6" xfId="15152" xr:uid="{00000000-0005-0000-0000-00004F3B0000}"/>
    <cellStyle name="Style 523 2 6 2" xfId="15153" xr:uid="{00000000-0005-0000-0000-0000503B0000}"/>
    <cellStyle name="Style 523 2 7" xfId="15154" xr:uid="{00000000-0005-0000-0000-0000513B0000}"/>
    <cellStyle name="Style 523 2 7 2" xfId="15155" xr:uid="{00000000-0005-0000-0000-0000523B0000}"/>
    <cellStyle name="Style 523 2 8" xfId="15156" xr:uid="{00000000-0005-0000-0000-0000533B0000}"/>
    <cellStyle name="Style 523 3" xfId="15157" xr:uid="{00000000-0005-0000-0000-0000543B0000}"/>
    <cellStyle name="Style 523 3 2" xfId="15158" xr:uid="{00000000-0005-0000-0000-0000553B0000}"/>
    <cellStyle name="Style 523 3 2 2" xfId="15159" xr:uid="{00000000-0005-0000-0000-0000563B0000}"/>
    <cellStyle name="Style 523 3 3" xfId="15160" xr:uid="{00000000-0005-0000-0000-0000573B0000}"/>
    <cellStyle name="Style 523 3 3 2" xfId="15161" xr:uid="{00000000-0005-0000-0000-0000583B0000}"/>
    <cellStyle name="Style 523 3 4" xfId="15162" xr:uid="{00000000-0005-0000-0000-0000593B0000}"/>
    <cellStyle name="Style 523 3 4 2" xfId="15163" xr:uid="{00000000-0005-0000-0000-00005A3B0000}"/>
    <cellStyle name="Style 523 3 5" xfId="15164" xr:uid="{00000000-0005-0000-0000-00005B3B0000}"/>
    <cellStyle name="Style 523 3 5 2" xfId="15165" xr:uid="{00000000-0005-0000-0000-00005C3B0000}"/>
    <cellStyle name="Style 523 3 6" xfId="15166" xr:uid="{00000000-0005-0000-0000-00005D3B0000}"/>
    <cellStyle name="Style 523 3 6 2" xfId="15167" xr:uid="{00000000-0005-0000-0000-00005E3B0000}"/>
    <cellStyle name="Style 523 3 7" xfId="15168" xr:uid="{00000000-0005-0000-0000-00005F3B0000}"/>
    <cellStyle name="Style 523 3 7 2" xfId="15169" xr:uid="{00000000-0005-0000-0000-0000603B0000}"/>
    <cellStyle name="Style 523 3 8" xfId="15170" xr:uid="{00000000-0005-0000-0000-0000613B0000}"/>
    <cellStyle name="Style 523 4" xfId="15171" xr:uid="{00000000-0005-0000-0000-0000623B0000}"/>
    <cellStyle name="Style 523 4 2" xfId="15172" xr:uid="{00000000-0005-0000-0000-0000633B0000}"/>
    <cellStyle name="Style 523 4 2 2" xfId="15173" xr:uid="{00000000-0005-0000-0000-0000643B0000}"/>
    <cellStyle name="Style 523 4 3" xfId="15174" xr:uid="{00000000-0005-0000-0000-0000653B0000}"/>
    <cellStyle name="Style 523 4 3 2" xfId="15175" xr:uid="{00000000-0005-0000-0000-0000663B0000}"/>
    <cellStyle name="Style 523 4 4" xfId="15176" xr:uid="{00000000-0005-0000-0000-0000673B0000}"/>
    <cellStyle name="Style 523 4 4 2" xfId="15177" xr:uid="{00000000-0005-0000-0000-0000683B0000}"/>
    <cellStyle name="Style 523 4 5" xfId="15178" xr:uid="{00000000-0005-0000-0000-0000693B0000}"/>
    <cellStyle name="Style 523 4 5 2" xfId="15179" xr:uid="{00000000-0005-0000-0000-00006A3B0000}"/>
    <cellStyle name="Style 523 4 6" xfId="15180" xr:uid="{00000000-0005-0000-0000-00006B3B0000}"/>
    <cellStyle name="Style 523 4 6 2" xfId="15181" xr:uid="{00000000-0005-0000-0000-00006C3B0000}"/>
    <cellStyle name="Style 523 4 7" xfId="15182" xr:uid="{00000000-0005-0000-0000-00006D3B0000}"/>
    <cellStyle name="Style 523 4 7 2" xfId="15183" xr:uid="{00000000-0005-0000-0000-00006E3B0000}"/>
    <cellStyle name="Style 523 4 8" xfId="15184" xr:uid="{00000000-0005-0000-0000-00006F3B0000}"/>
    <cellStyle name="Style 523 5" xfId="15185" xr:uid="{00000000-0005-0000-0000-0000703B0000}"/>
    <cellStyle name="Style 523 5 2" xfId="15186" xr:uid="{00000000-0005-0000-0000-0000713B0000}"/>
    <cellStyle name="Style 523 5 2 2" xfId="15187" xr:uid="{00000000-0005-0000-0000-0000723B0000}"/>
    <cellStyle name="Style 523 5 3" xfId="15188" xr:uid="{00000000-0005-0000-0000-0000733B0000}"/>
    <cellStyle name="Style 523 5 3 2" xfId="15189" xr:uid="{00000000-0005-0000-0000-0000743B0000}"/>
    <cellStyle name="Style 523 5 4" xfId="15190" xr:uid="{00000000-0005-0000-0000-0000753B0000}"/>
    <cellStyle name="Style 523 5 4 2" xfId="15191" xr:uid="{00000000-0005-0000-0000-0000763B0000}"/>
    <cellStyle name="Style 523 5 5" xfId="15192" xr:uid="{00000000-0005-0000-0000-0000773B0000}"/>
    <cellStyle name="Style 523 5 5 2" xfId="15193" xr:uid="{00000000-0005-0000-0000-0000783B0000}"/>
    <cellStyle name="Style 523 5 6" xfId="15194" xr:uid="{00000000-0005-0000-0000-0000793B0000}"/>
    <cellStyle name="Style 523 5 6 2" xfId="15195" xr:uid="{00000000-0005-0000-0000-00007A3B0000}"/>
    <cellStyle name="Style 523 5 7" xfId="15196" xr:uid="{00000000-0005-0000-0000-00007B3B0000}"/>
    <cellStyle name="Style 523 5 7 2" xfId="15197" xr:uid="{00000000-0005-0000-0000-00007C3B0000}"/>
    <cellStyle name="Style 523 5 8" xfId="15198" xr:uid="{00000000-0005-0000-0000-00007D3B0000}"/>
    <cellStyle name="Style 523 6" xfId="15199" xr:uid="{00000000-0005-0000-0000-00007E3B0000}"/>
    <cellStyle name="Style 523 6 2" xfId="15200" xr:uid="{00000000-0005-0000-0000-00007F3B0000}"/>
    <cellStyle name="Style 523 7" xfId="15201" xr:uid="{00000000-0005-0000-0000-0000803B0000}"/>
    <cellStyle name="Style 523 7 2" xfId="15202" xr:uid="{00000000-0005-0000-0000-0000813B0000}"/>
    <cellStyle name="Style 523 8" xfId="15203" xr:uid="{00000000-0005-0000-0000-0000823B0000}"/>
    <cellStyle name="Style 523 8 2" xfId="15204" xr:uid="{00000000-0005-0000-0000-0000833B0000}"/>
    <cellStyle name="Style 523 9" xfId="15205" xr:uid="{00000000-0005-0000-0000-0000843B0000}"/>
    <cellStyle name="Style 523 9 2" xfId="15206" xr:uid="{00000000-0005-0000-0000-0000853B0000}"/>
    <cellStyle name="Style 524" xfId="15207" xr:uid="{00000000-0005-0000-0000-0000863B0000}"/>
    <cellStyle name="Style 524 2" xfId="15208" xr:uid="{00000000-0005-0000-0000-0000873B0000}"/>
    <cellStyle name="Style 525" xfId="15209" xr:uid="{00000000-0005-0000-0000-0000883B0000}"/>
    <cellStyle name="Style 525 2" xfId="15210" xr:uid="{00000000-0005-0000-0000-0000893B0000}"/>
    <cellStyle name="Style 526" xfId="15211" xr:uid="{00000000-0005-0000-0000-00008A3B0000}"/>
    <cellStyle name="Style 526 2" xfId="15212" xr:uid="{00000000-0005-0000-0000-00008B3B0000}"/>
    <cellStyle name="Style 527" xfId="15213" xr:uid="{00000000-0005-0000-0000-00008C3B0000}"/>
    <cellStyle name="Style 527 2" xfId="15214" xr:uid="{00000000-0005-0000-0000-00008D3B0000}"/>
    <cellStyle name="Style 528" xfId="15215" xr:uid="{00000000-0005-0000-0000-00008E3B0000}"/>
    <cellStyle name="Style 528 2" xfId="15216" xr:uid="{00000000-0005-0000-0000-00008F3B0000}"/>
    <cellStyle name="Style 529" xfId="15217" xr:uid="{00000000-0005-0000-0000-0000903B0000}"/>
    <cellStyle name="Style 529 2" xfId="15218" xr:uid="{00000000-0005-0000-0000-0000913B0000}"/>
    <cellStyle name="Style 530" xfId="15219" xr:uid="{00000000-0005-0000-0000-0000923B0000}"/>
    <cellStyle name="Style 530 2" xfId="15220" xr:uid="{00000000-0005-0000-0000-0000933B0000}"/>
    <cellStyle name="Style 531" xfId="15221" xr:uid="{00000000-0005-0000-0000-0000943B0000}"/>
    <cellStyle name="Style 531 10" xfId="15222" xr:uid="{00000000-0005-0000-0000-0000953B0000}"/>
    <cellStyle name="Style 531 10 2" xfId="15223" xr:uid="{00000000-0005-0000-0000-0000963B0000}"/>
    <cellStyle name="Style 531 11" xfId="15224" xr:uid="{00000000-0005-0000-0000-0000973B0000}"/>
    <cellStyle name="Style 531 11 2" xfId="15225" xr:uid="{00000000-0005-0000-0000-0000983B0000}"/>
    <cellStyle name="Style 531 12" xfId="15226" xr:uid="{00000000-0005-0000-0000-0000993B0000}"/>
    <cellStyle name="Style 531 12 2" xfId="15227" xr:uid="{00000000-0005-0000-0000-00009A3B0000}"/>
    <cellStyle name="Style 531 2" xfId="15228" xr:uid="{00000000-0005-0000-0000-00009B3B0000}"/>
    <cellStyle name="Style 531 2 2" xfId="15229" xr:uid="{00000000-0005-0000-0000-00009C3B0000}"/>
    <cellStyle name="Style 531 2 2 2" xfId="15230" xr:uid="{00000000-0005-0000-0000-00009D3B0000}"/>
    <cellStyle name="Style 531 2 3" xfId="15231" xr:uid="{00000000-0005-0000-0000-00009E3B0000}"/>
    <cellStyle name="Style 531 2 3 2" xfId="15232" xr:uid="{00000000-0005-0000-0000-00009F3B0000}"/>
    <cellStyle name="Style 531 2 4" xfId="15233" xr:uid="{00000000-0005-0000-0000-0000A03B0000}"/>
    <cellStyle name="Style 531 3" xfId="15234" xr:uid="{00000000-0005-0000-0000-0000A13B0000}"/>
    <cellStyle name="Style 531 3 2" xfId="15235" xr:uid="{00000000-0005-0000-0000-0000A23B0000}"/>
    <cellStyle name="Style 531 3 2 2" xfId="15236" xr:uid="{00000000-0005-0000-0000-0000A33B0000}"/>
    <cellStyle name="Style 531 3 2 2 2" xfId="15237" xr:uid="{00000000-0005-0000-0000-0000A43B0000}"/>
    <cellStyle name="Style 531 3 2 3" xfId="15238" xr:uid="{00000000-0005-0000-0000-0000A53B0000}"/>
    <cellStyle name="Style 531 3 2 3 2" xfId="15239" xr:uid="{00000000-0005-0000-0000-0000A63B0000}"/>
    <cellStyle name="Style 531 3 2 4" xfId="15240" xr:uid="{00000000-0005-0000-0000-0000A73B0000}"/>
    <cellStyle name="Style 531 3 3" xfId="15241" xr:uid="{00000000-0005-0000-0000-0000A83B0000}"/>
    <cellStyle name="Style 531 3 3 2" xfId="15242" xr:uid="{00000000-0005-0000-0000-0000A93B0000}"/>
    <cellStyle name="Style 531 3 4" xfId="15243" xr:uid="{00000000-0005-0000-0000-0000AA3B0000}"/>
    <cellStyle name="Style 531 3 4 2" xfId="15244" xr:uid="{00000000-0005-0000-0000-0000AB3B0000}"/>
    <cellStyle name="Style 531 3 5" xfId="15245" xr:uid="{00000000-0005-0000-0000-0000AC3B0000}"/>
    <cellStyle name="Style 531 3 5 2" xfId="15246" xr:uid="{00000000-0005-0000-0000-0000AD3B0000}"/>
    <cellStyle name="Style 531 3 6" xfId="15247" xr:uid="{00000000-0005-0000-0000-0000AE3B0000}"/>
    <cellStyle name="Style 531 3 6 2" xfId="15248" xr:uid="{00000000-0005-0000-0000-0000AF3B0000}"/>
    <cellStyle name="Style 531 3 7" xfId="15249" xr:uid="{00000000-0005-0000-0000-0000B03B0000}"/>
    <cellStyle name="Style 531 3 7 2" xfId="15250" xr:uid="{00000000-0005-0000-0000-0000B13B0000}"/>
    <cellStyle name="Style 531 3 8" xfId="15251" xr:uid="{00000000-0005-0000-0000-0000B23B0000}"/>
    <cellStyle name="Style 531 3 8 2" xfId="15252" xr:uid="{00000000-0005-0000-0000-0000B33B0000}"/>
    <cellStyle name="Style 531 3 9" xfId="15253" xr:uid="{00000000-0005-0000-0000-0000B43B0000}"/>
    <cellStyle name="Style 531 4" xfId="15254" xr:uid="{00000000-0005-0000-0000-0000B53B0000}"/>
    <cellStyle name="Style 531 4 2" xfId="15255" xr:uid="{00000000-0005-0000-0000-0000B63B0000}"/>
    <cellStyle name="Style 531 4 2 2" xfId="15256" xr:uid="{00000000-0005-0000-0000-0000B73B0000}"/>
    <cellStyle name="Style 531 4 2 2 2" xfId="15257" xr:uid="{00000000-0005-0000-0000-0000B83B0000}"/>
    <cellStyle name="Style 531 4 2 3" xfId="15258" xr:uid="{00000000-0005-0000-0000-0000B93B0000}"/>
    <cellStyle name="Style 531 4 2 3 2" xfId="15259" xr:uid="{00000000-0005-0000-0000-0000BA3B0000}"/>
    <cellStyle name="Style 531 4 2 4" xfId="15260" xr:uid="{00000000-0005-0000-0000-0000BB3B0000}"/>
    <cellStyle name="Style 531 4 3" xfId="15261" xr:uid="{00000000-0005-0000-0000-0000BC3B0000}"/>
    <cellStyle name="Style 531 4 3 2" xfId="15262" xr:uid="{00000000-0005-0000-0000-0000BD3B0000}"/>
    <cellStyle name="Style 531 4 4" xfId="15263" xr:uid="{00000000-0005-0000-0000-0000BE3B0000}"/>
    <cellStyle name="Style 531 4 4 2" xfId="15264" xr:uid="{00000000-0005-0000-0000-0000BF3B0000}"/>
    <cellStyle name="Style 531 4 5" xfId="15265" xr:uid="{00000000-0005-0000-0000-0000C03B0000}"/>
    <cellStyle name="Style 531 4 5 2" xfId="15266" xr:uid="{00000000-0005-0000-0000-0000C13B0000}"/>
    <cellStyle name="Style 531 4 6" xfId="15267" xr:uid="{00000000-0005-0000-0000-0000C23B0000}"/>
    <cellStyle name="Style 531 4 6 2" xfId="15268" xr:uid="{00000000-0005-0000-0000-0000C33B0000}"/>
    <cellStyle name="Style 531 4 7" xfId="15269" xr:uid="{00000000-0005-0000-0000-0000C43B0000}"/>
    <cellStyle name="Style 531 4 7 2" xfId="15270" xr:uid="{00000000-0005-0000-0000-0000C53B0000}"/>
    <cellStyle name="Style 531 4 8" xfId="15271" xr:uid="{00000000-0005-0000-0000-0000C63B0000}"/>
    <cellStyle name="Style 531 4 8 2" xfId="15272" xr:uid="{00000000-0005-0000-0000-0000C73B0000}"/>
    <cellStyle name="Style 531 4 9" xfId="15273" xr:uid="{00000000-0005-0000-0000-0000C83B0000}"/>
    <cellStyle name="Style 531 5" xfId="15274" xr:uid="{00000000-0005-0000-0000-0000C93B0000}"/>
    <cellStyle name="Style 531 5 2" xfId="15275" xr:uid="{00000000-0005-0000-0000-0000CA3B0000}"/>
    <cellStyle name="Style 531 5 2 2" xfId="15276" xr:uid="{00000000-0005-0000-0000-0000CB3B0000}"/>
    <cellStyle name="Style 531 5 2 2 2" xfId="15277" xr:uid="{00000000-0005-0000-0000-0000CC3B0000}"/>
    <cellStyle name="Style 531 5 2 3" xfId="15278" xr:uid="{00000000-0005-0000-0000-0000CD3B0000}"/>
    <cellStyle name="Style 531 5 2 3 2" xfId="15279" xr:uid="{00000000-0005-0000-0000-0000CE3B0000}"/>
    <cellStyle name="Style 531 5 2 4" xfId="15280" xr:uid="{00000000-0005-0000-0000-0000CF3B0000}"/>
    <cellStyle name="Style 531 5 3" xfId="15281" xr:uid="{00000000-0005-0000-0000-0000D03B0000}"/>
    <cellStyle name="Style 531 5 3 2" xfId="15282" xr:uid="{00000000-0005-0000-0000-0000D13B0000}"/>
    <cellStyle name="Style 531 5 4" xfId="15283" xr:uid="{00000000-0005-0000-0000-0000D23B0000}"/>
    <cellStyle name="Style 531 5 4 2" xfId="15284" xr:uid="{00000000-0005-0000-0000-0000D33B0000}"/>
    <cellStyle name="Style 531 5 5" xfId="15285" xr:uid="{00000000-0005-0000-0000-0000D43B0000}"/>
    <cellStyle name="Style 531 5 5 2" xfId="15286" xr:uid="{00000000-0005-0000-0000-0000D53B0000}"/>
    <cellStyle name="Style 531 5 6" xfId="15287" xr:uid="{00000000-0005-0000-0000-0000D63B0000}"/>
    <cellStyle name="Style 531 5 6 2" xfId="15288" xr:uid="{00000000-0005-0000-0000-0000D73B0000}"/>
    <cellStyle name="Style 531 5 7" xfId="15289" xr:uid="{00000000-0005-0000-0000-0000D83B0000}"/>
    <cellStyle name="Style 531 5 7 2" xfId="15290" xr:uid="{00000000-0005-0000-0000-0000D93B0000}"/>
    <cellStyle name="Style 531 5 8" xfId="15291" xr:uid="{00000000-0005-0000-0000-0000DA3B0000}"/>
    <cellStyle name="Style 531 5 8 2" xfId="15292" xr:uid="{00000000-0005-0000-0000-0000DB3B0000}"/>
    <cellStyle name="Style 531 5 9" xfId="15293" xr:uid="{00000000-0005-0000-0000-0000DC3B0000}"/>
    <cellStyle name="Style 531 6" xfId="15294" xr:uid="{00000000-0005-0000-0000-0000DD3B0000}"/>
    <cellStyle name="Style 531 6 2" xfId="15295" xr:uid="{00000000-0005-0000-0000-0000DE3B0000}"/>
    <cellStyle name="Style 531 7" xfId="15296" xr:uid="{00000000-0005-0000-0000-0000DF3B0000}"/>
    <cellStyle name="Style 531 7 2" xfId="15297" xr:uid="{00000000-0005-0000-0000-0000E03B0000}"/>
    <cellStyle name="Style 531 8" xfId="15298" xr:uid="{00000000-0005-0000-0000-0000E13B0000}"/>
    <cellStyle name="Style 531 8 2" xfId="15299" xr:uid="{00000000-0005-0000-0000-0000E23B0000}"/>
    <cellStyle name="Style 531 9" xfId="15300" xr:uid="{00000000-0005-0000-0000-0000E33B0000}"/>
    <cellStyle name="Style 531 9 2" xfId="15301" xr:uid="{00000000-0005-0000-0000-0000E43B0000}"/>
    <cellStyle name="Style 532" xfId="15302" xr:uid="{00000000-0005-0000-0000-0000E53B0000}"/>
    <cellStyle name="Style 532 2" xfId="15303" xr:uid="{00000000-0005-0000-0000-0000E63B0000}"/>
    <cellStyle name="Style 533" xfId="15304" xr:uid="{00000000-0005-0000-0000-0000E73B0000}"/>
    <cellStyle name="Style 533 10" xfId="15305" xr:uid="{00000000-0005-0000-0000-0000E83B0000}"/>
    <cellStyle name="Style 533 10 2" xfId="15306" xr:uid="{00000000-0005-0000-0000-0000E93B0000}"/>
    <cellStyle name="Style 533 10 2 2" xfId="15307" xr:uid="{00000000-0005-0000-0000-0000EA3B0000}"/>
    <cellStyle name="Style 533 10 3" xfId="15308" xr:uid="{00000000-0005-0000-0000-0000EB3B0000}"/>
    <cellStyle name="Style 533 11" xfId="15309" xr:uid="{00000000-0005-0000-0000-0000EC3B0000}"/>
    <cellStyle name="Style 533 11 2" xfId="15310" xr:uid="{00000000-0005-0000-0000-0000ED3B0000}"/>
    <cellStyle name="Style 533 11 2 2" xfId="15311" xr:uid="{00000000-0005-0000-0000-0000EE3B0000}"/>
    <cellStyle name="Style 533 11 3" xfId="15312" xr:uid="{00000000-0005-0000-0000-0000EF3B0000}"/>
    <cellStyle name="Style 533 12" xfId="15313" xr:uid="{00000000-0005-0000-0000-0000F03B0000}"/>
    <cellStyle name="Style 533 12 2" xfId="15314" xr:uid="{00000000-0005-0000-0000-0000F13B0000}"/>
    <cellStyle name="Style 533 12 2 2" xfId="15315" xr:uid="{00000000-0005-0000-0000-0000F23B0000}"/>
    <cellStyle name="Style 533 12 3" xfId="15316" xr:uid="{00000000-0005-0000-0000-0000F33B0000}"/>
    <cellStyle name="Style 533 13" xfId="15317" xr:uid="{00000000-0005-0000-0000-0000F43B0000}"/>
    <cellStyle name="Style 533 13 2" xfId="15318" xr:uid="{00000000-0005-0000-0000-0000F53B0000}"/>
    <cellStyle name="Style 533 2" xfId="15319" xr:uid="{00000000-0005-0000-0000-0000F63B0000}"/>
    <cellStyle name="Style 533 2 2" xfId="15320" xr:uid="{00000000-0005-0000-0000-0000F73B0000}"/>
    <cellStyle name="Style 533 2 2 2" xfId="15321" xr:uid="{00000000-0005-0000-0000-0000F83B0000}"/>
    <cellStyle name="Style 533 2 2 2 2" xfId="15322" xr:uid="{00000000-0005-0000-0000-0000F93B0000}"/>
    <cellStyle name="Style 533 2 2 3" xfId="15323" xr:uid="{00000000-0005-0000-0000-0000FA3B0000}"/>
    <cellStyle name="Style 533 2 3" xfId="15324" xr:uid="{00000000-0005-0000-0000-0000FB3B0000}"/>
    <cellStyle name="Style 533 2 3 2" xfId="15325" xr:uid="{00000000-0005-0000-0000-0000FC3B0000}"/>
    <cellStyle name="Style 533 2 3 2 2" xfId="15326" xr:uid="{00000000-0005-0000-0000-0000FD3B0000}"/>
    <cellStyle name="Style 533 2 3 3" xfId="15327" xr:uid="{00000000-0005-0000-0000-0000FE3B0000}"/>
    <cellStyle name="Style 533 2 4" xfId="15328" xr:uid="{00000000-0005-0000-0000-0000FF3B0000}"/>
    <cellStyle name="Style 533 2 4 2" xfId="15329" xr:uid="{00000000-0005-0000-0000-0000003C0000}"/>
    <cellStyle name="Style 533 2 4 2 2" xfId="15330" xr:uid="{00000000-0005-0000-0000-0000013C0000}"/>
    <cellStyle name="Style 533 2 4 3" xfId="15331" xr:uid="{00000000-0005-0000-0000-0000023C0000}"/>
    <cellStyle name="Style 533 2 5" xfId="15332" xr:uid="{00000000-0005-0000-0000-0000033C0000}"/>
    <cellStyle name="Style 533 2 5 2" xfId="15333" xr:uid="{00000000-0005-0000-0000-0000043C0000}"/>
    <cellStyle name="Style 533 2 5 2 2" xfId="15334" xr:uid="{00000000-0005-0000-0000-0000053C0000}"/>
    <cellStyle name="Style 533 2 5 3" xfId="15335" xr:uid="{00000000-0005-0000-0000-0000063C0000}"/>
    <cellStyle name="Style 533 2 6" xfId="15336" xr:uid="{00000000-0005-0000-0000-0000073C0000}"/>
    <cellStyle name="Style 533 2 6 2" xfId="15337" xr:uid="{00000000-0005-0000-0000-0000083C0000}"/>
    <cellStyle name="Style 533 2 6 2 2" xfId="15338" xr:uid="{00000000-0005-0000-0000-0000093C0000}"/>
    <cellStyle name="Style 533 2 6 3" xfId="15339" xr:uid="{00000000-0005-0000-0000-00000A3C0000}"/>
    <cellStyle name="Style 533 2 7" xfId="15340" xr:uid="{00000000-0005-0000-0000-00000B3C0000}"/>
    <cellStyle name="Style 533 2 7 2" xfId="15341" xr:uid="{00000000-0005-0000-0000-00000C3C0000}"/>
    <cellStyle name="Style 533 2 7 2 2" xfId="15342" xr:uid="{00000000-0005-0000-0000-00000D3C0000}"/>
    <cellStyle name="Style 533 2 7 3" xfId="15343" xr:uid="{00000000-0005-0000-0000-00000E3C0000}"/>
    <cellStyle name="Style 533 2 8" xfId="15344" xr:uid="{00000000-0005-0000-0000-00000F3C0000}"/>
    <cellStyle name="Style 533 2 8 2" xfId="15345" xr:uid="{00000000-0005-0000-0000-0000103C0000}"/>
    <cellStyle name="Style 533 2 8 2 2" xfId="15346" xr:uid="{00000000-0005-0000-0000-0000113C0000}"/>
    <cellStyle name="Style 533 2 8 3" xfId="15347" xr:uid="{00000000-0005-0000-0000-0000123C0000}"/>
    <cellStyle name="Style 533 2 9" xfId="15348" xr:uid="{00000000-0005-0000-0000-0000133C0000}"/>
    <cellStyle name="Style 533 3" xfId="15349" xr:uid="{00000000-0005-0000-0000-0000143C0000}"/>
    <cellStyle name="Style 533 3 2" xfId="15350" xr:uid="{00000000-0005-0000-0000-0000153C0000}"/>
    <cellStyle name="Style 533 3 2 2" xfId="15351" xr:uid="{00000000-0005-0000-0000-0000163C0000}"/>
    <cellStyle name="Style 533 3 2 2 2" xfId="15352" xr:uid="{00000000-0005-0000-0000-0000173C0000}"/>
    <cellStyle name="Style 533 3 2 3" xfId="15353" xr:uid="{00000000-0005-0000-0000-0000183C0000}"/>
    <cellStyle name="Style 533 3 3" xfId="15354" xr:uid="{00000000-0005-0000-0000-0000193C0000}"/>
    <cellStyle name="Style 533 3 3 2" xfId="15355" xr:uid="{00000000-0005-0000-0000-00001A3C0000}"/>
    <cellStyle name="Style 533 3 3 2 2" xfId="15356" xr:uid="{00000000-0005-0000-0000-00001B3C0000}"/>
    <cellStyle name="Style 533 3 3 3" xfId="15357" xr:uid="{00000000-0005-0000-0000-00001C3C0000}"/>
    <cellStyle name="Style 533 3 4" xfId="15358" xr:uid="{00000000-0005-0000-0000-00001D3C0000}"/>
    <cellStyle name="Style 533 3 4 2" xfId="15359" xr:uid="{00000000-0005-0000-0000-00001E3C0000}"/>
    <cellStyle name="Style 533 3 4 2 2" xfId="15360" xr:uid="{00000000-0005-0000-0000-00001F3C0000}"/>
    <cellStyle name="Style 533 3 4 3" xfId="15361" xr:uid="{00000000-0005-0000-0000-0000203C0000}"/>
    <cellStyle name="Style 533 3 5" xfId="15362" xr:uid="{00000000-0005-0000-0000-0000213C0000}"/>
    <cellStyle name="Style 533 3 5 2" xfId="15363" xr:uid="{00000000-0005-0000-0000-0000223C0000}"/>
    <cellStyle name="Style 533 3 5 2 2" xfId="15364" xr:uid="{00000000-0005-0000-0000-0000233C0000}"/>
    <cellStyle name="Style 533 3 5 3" xfId="15365" xr:uid="{00000000-0005-0000-0000-0000243C0000}"/>
    <cellStyle name="Style 533 3 6" xfId="15366" xr:uid="{00000000-0005-0000-0000-0000253C0000}"/>
    <cellStyle name="Style 533 3 6 2" xfId="15367" xr:uid="{00000000-0005-0000-0000-0000263C0000}"/>
    <cellStyle name="Style 533 3 6 2 2" xfId="15368" xr:uid="{00000000-0005-0000-0000-0000273C0000}"/>
    <cellStyle name="Style 533 3 6 3" xfId="15369" xr:uid="{00000000-0005-0000-0000-0000283C0000}"/>
    <cellStyle name="Style 533 3 7" xfId="15370" xr:uid="{00000000-0005-0000-0000-0000293C0000}"/>
    <cellStyle name="Style 533 3 7 2" xfId="15371" xr:uid="{00000000-0005-0000-0000-00002A3C0000}"/>
    <cellStyle name="Style 533 3 7 2 2" xfId="15372" xr:uid="{00000000-0005-0000-0000-00002B3C0000}"/>
    <cellStyle name="Style 533 3 7 3" xfId="15373" xr:uid="{00000000-0005-0000-0000-00002C3C0000}"/>
    <cellStyle name="Style 533 3 8" xfId="15374" xr:uid="{00000000-0005-0000-0000-00002D3C0000}"/>
    <cellStyle name="Style 533 3 8 2" xfId="15375" xr:uid="{00000000-0005-0000-0000-00002E3C0000}"/>
    <cellStyle name="Style 533 3 9" xfId="15376" xr:uid="{00000000-0005-0000-0000-00002F3C0000}"/>
    <cellStyle name="Style 533 4" xfId="15377" xr:uid="{00000000-0005-0000-0000-0000303C0000}"/>
    <cellStyle name="Style 533 4 2" xfId="15378" xr:uid="{00000000-0005-0000-0000-0000313C0000}"/>
    <cellStyle name="Style 533 4 2 2" xfId="15379" xr:uid="{00000000-0005-0000-0000-0000323C0000}"/>
    <cellStyle name="Style 533 4 2 2 2" xfId="15380" xr:uid="{00000000-0005-0000-0000-0000333C0000}"/>
    <cellStyle name="Style 533 4 2 3" xfId="15381" xr:uid="{00000000-0005-0000-0000-0000343C0000}"/>
    <cellStyle name="Style 533 4 3" xfId="15382" xr:uid="{00000000-0005-0000-0000-0000353C0000}"/>
    <cellStyle name="Style 533 4 3 2" xfId="15383" xr:uid="{00000000-0005-0000-0000-0000363C0000}"/>
    <cellStyle name="Style 533 4 3 2 2" xfId="15384" xr:uid="{00000000-0005-0000-0000-0000373C0000}"/>
    <cellStyle name="Style 533 4 3 3" xfId="15385" xr:uid="{00000000-0005-0000-0000-0000383C0000}"/>
    <cellStyle name="Style 533 4 4" xfId="15386" xr:uid="{00000000-0005-0000-0000-0000393C0000}"/>
    <cellStyle name="Style 533 4 4 2" xfId="15387" xr:uid="{00000000-0005-0000-0000-00003A3C0000}"/>
    <cellStyle name="Style 533 4 4 2 2" xfId="15388" xr:uid="{00000000-0005-0000-0000-00003B3C0000}"/>
    <cellStyle name="Style 533 4 4 3" xfId="15389" xr:uid="{00000000-0005-0000-0000-00003C3C0000}"/>
    <cellStyle name="Style 533 4 5" xfId="15390" xr:uid="{00000000-0005-0000-0000-00003D3C0000}"/>
    <cellStyle name="Style 533 4 5 2" xfId="15391" xr:uid="{00000000-0005-0000-0000-00003E3C0000}"/>
    <cellStyle name="Style 533 4 5 2 2" xfId="15392" xr:uid="{00000000-0005-0000-0000-00003F3C0000}"/>
    <cellStyle name="Style 533 4 5 3" xfId="15393" xr:uid="{00000000-0005-0000-0000-0000403C0000}"/>
    <cellStyle name="Style 533 4 6" xfId="15394" xr:uid="{00000000-0005-0000-0000-0000413C0000}"/>
    <cellStyle name="Style 533 4 6 2" xfId="15395" xr:uid="{00000000-0005-0000-0000-0000423C0000}"/>
    <cellStyle name="Style 533 4 6 2 2" xfId="15396" xr:uid="{00000000-0005-0000-0000-0000433C0000}"/>
    <cellStyle name="Style 533 4 6 3" xfId="15397" xr:uid="{00000000-0005-0000-0000-0000443C0000}"/>
    <cellStyle name="Style 533 4 7" xfId="15398" xr:uid="{00000000-0005-0000-0000-0000453C0000}"/>
    <cellStyle name="Style 533 4 7 2" xfId="15399" xr:uid="{00000000-0005-0000-0000-0000463C0000}"/>
    <cellStyle name="Style 533 4 7 2 2" xfId="15400" xr:uid="{00000000-0005-0000-0000-0000473C0000}"/>
    <cellStyle name="Style 533 4 7 3" xfId="15401" xr:uid="{00000000-0005-0000-0000-0000483C0000}"/>
    <cellStyle name="Style 533 4 8" xfId="15402" xr:uid="{00000000-0005-0000-0000-0000493C0000}"/>
    <cellStyle name="Style 533 4 8 2" xfId="15403" xr:uid="{00000000-0005-0000-0000-00004A3C0000}"/>
    <cellStyle name="Style 533 4 9" xfId="15404" xr:uid="{00000000-0005-0000-0000-00004B3C0000}"/>
    <cellStyle name="Style 533 5" xfId="15405" xr:uid="{00000000-0005-0000-0000-00004C3C0000}"/>
    <cellStyle name="Style 533 5 2" xfId="15406" xr:uid="{00000000-0005-0000-0000-00004D3C0000}"/>
    <cellStyle name="Style 533 5 2 2" xfId="15407" xr:uid="{00000000-0005-0000-0000-00004E3C0000}"/>
    <cellStyle name="Style 533 5 3" xfId="15408" xr:uid="{00000000-0005-0000-0000-00004F3C0000}"/>
    <cellStyle name="Style 533 6" xfId="15409" xr:uid="{00000000-0005-0000-0000-0000503C0000}"/>
    <cellStyle name="Style 533 6 2" xfId="15410" xr:uid="{00000000-0005-0000-0000-0000513C0000}"/>
    <cellStyle name="Style 533 6 2 2" xfId="15411" xr:uid="{00000000-0005-0000-0000-0000523C0000}"/>
    <cellStyle name="Style 533 6 3" xfId="15412" xr:uid="{00000000-0005-0000-0000-0000533C0000}"/>
    <cellStyle name="Style 533 7" xfId="15413" xr:uid="{00000000-0005-0000-0000-0000543C0000}"/>
    <cellStyle name="Style 533 7 2" xfId="15414" xr:uid="{00000000-0005-0000-0000-0000553C0000}"/>
    <cellStyle name="Style 533 7 2 2" xfId="15415" xr:uid="{00000000-0005-0000-0000-0000563C0000}"/>
    <cellStyle name="Style 533 7 3" xfId="15416" xr:uid="{00000000-0005-0000-0000-0000573C0000}"/>
    <cellStyle name="Style 533 8" xfId="15417" xr:uid="{00000000-0005-0000-0000-0000583C0000}"/>
    <cellStyle name="Style 533 8 2" xfId="15418" xr:uid="{00000000-0005-0000-0000-0000593C0000}"/>
    <cellStyle name="Style 533 8 2 2" xfId="15419" xr:uid="{00000000-0005-0000-0000-00005A3C0000}"/>
    <cellStyle name="Style 533 8 3" xfId="15420" xr:uid="{00000000-0005-0000-0000-00005B3C0000}"/>
    <cellStyle name="Style 533 9" xfId="15421" xr:uid="{00000000-0005-0000-0000-00005C3C0000}"/>
    <cellStyle name="Style 533 9 2" xfId="15422" xr:uid="{00000000-0005-0000-0000-00005D3C0000}"/>
    <cellStyle name="Style 533 9 2 2" xfId="15423" xr:uid="{00000000-0005-0000-0000-00005E3C0000}"/>
    <cellStyle name="Style 533 9 3" xfId="15424" xr:uid="{00000000-0005-0000-0000-00005F3C0000}"/>
    <cellStyle name="Style 534" xfId="15425" xr:uid="{00000000-0005-0000-0000-0000603C0000}"/>
    <cellStyle name="Style 534 10" xfId="15426" xr:uid="{00000000-0005-0000-0000-0000613C0000}"/>
    <cellStyle name="Style 534 10 2" xfId="15427" xr:uid="{00000000-0005-0000-0000-0000623C0000}"/>
    <cellStyle name="Style 534 10 2 2" xfId="15428" xr:uid="{00000000-0005-0000-0000-0000633C0000}"/>
    <cellStyle name="Style 534 10 3" xfId="15429" xr:uid="{00000000-0005-0000-0000-0000643C0000}"/>
    <cellStyle name="Style 534 11" xfId="15430" xr:uid="{00000000-0005-0000-0000-0000653C0000}"/>
    <cellStyle name="Style 534 11 2" xfId="15431" xr:uid="{00000000-0005-0000-0000-0000663C0000}"/>
    <cellStyle name="Style 534 11 2 2" xfId="15432" xr:uid="{00000000-0005-0000-0000-0000673C0000}"/>
    <cellStyle name="Style 534 11 3" xfId="15433" xr:uid="{00000000-0005-0000-0000-0000683C0000}"/>
    <cellStyle name="Style 534 12" xfId="15434" xr:uid="{00000000-0005-0000-0000-0000693C0000}"/>
    <cellStyle name="Style 534 12 2" xfId="15435" xr:uid="{00000000-0005-0000-0000-00006A3C0000}"/>
    <cellStyle name="Style 534 12 2 2" xfId="15436" xr:uid="{00000000-0005-0000-0000-00006B3C0000}"/>
    <cellStyle name="Style 534 12 3" xfId="15437" xr:uid="{00000000-0005-0000-0000-00006C3C0000}"/>
    <cellStyle name="Style 534 13" xfId="15438" xr:uid="{00000000-0005-0000-0000-00006D3C0000}"/>
    <cellStyle name="Style 534 13 2" xfId="15439" xr:uid="{00000000-0005-0000-0000-00006E3C0000}"/>
    <cellStyle name="Style 534 2" xfId="15440" xr:uid="{00000000-0005-0000-0000-00006F3C0000}"/>
    <cellStyle name="Style 534 2 2" xfId="15441" xr:uid="{00000000-0005-0000-0000-0000703C0000}"/>
    <cellStyle name="Style 534 2 2 2" xfId="15442" xr:uid="{00000000-0005-0000-0000-0000713C0000}"/>
    <cellStyle name="Style 534 2 2 2 2" xfId="15443" xr:uid="{00000000-0005-0000-0000-0000723C0000}"/>
    <cellStyle name="Style 534 2 2 3" xfId="15444" xr:uid="{00000000-0005-0000-0000-0000733C0000}"/>
    <cellStyle name="Style 534 2 3" xfId="15445" xr:uid="{00000000-0005-0000-0000-0000743C0000}"/>
    <cellStyle name="Style 534 2 3 2" xfId="15446" xr:uid="{00000000-0005-0000-0000-0000753C0000}"/>
    <cellStyle name="Style 534 2 3 2 2" xfId="15447" xr:uid="{00000000-0005-0000-0000-0000763C0000}"/>
    <cellStyle name="Style 534 2 3 3" xfId="15448" xr:uid="{00000000-0005-0000-0000-0000773C0000}"/>
    <cellStyle name="Style 534 2 4" xfId="15449" xr:uid="{00000000-0005-0000-0000-0000783C0000}"/>
    <cellStyle name="Style 534 2 4 2" xfId="15450" xr:uid="{00000000-0005-0000-0000-0000793C0000}"/>
    <cellStyle name="Style 534 2 4 2 2" xfId="15451" xr:uid="{00000000-0005-0000-0000-00007A3C0000}"/>
    <cellStyle name="Style 534 2 4 3" xfId="15452" xr:uid="{00000000-0005-0000-0000-00007B3C0000}"/>
    <cellStyle name="Style 534 2 5" xfId="15453" xr:uid="{00000000-0005-0000-0000-00007C3C0000}"/>
    <cellStyle name="Style 534 2 5 2" xfId="15454" xr:uid="{00000000-0005-0000-0000-00007D3C0000}"/>
    <cellStyle name="Style 534 2 5 2 2" xfId="15455" xr:uid="{00000000-0005-0000-0000-00007E3C0000}"/>
    <cellStyle name="Style 534 2 5 3" xfId="15456" xr:uid="{00000000-0005-0000-0000-00007F3C0000}"/>
    <cellStyle name="Style 534 2 6" xfId="15457" xr:uid="{00000000-0005-0000-0000-0000803C0000}"/>
    <cellStyle name="Style 534 2 6 2" xfId="15458" xr:uid="{00000000-0005-0000-0000-0000813C0000}"/>
    <cellStyle name="Style 534 2 6 2 2" xfId="15459" xr:uid="{00000000-0005-0000-0000-0000823C0000}"/>
    <cellStyle name="Style 534 2 6 3" xfId="15460" xr:uid="{00000000-0005-0000-0000-0000833C0000}"/>
    <cellStyle name="Style 534 2 7" xfId="15461" xr:uid="{00000000-0005-0000-0000-0000843C0000}"/>
    <cellStyle name="Style 534 2 7 2" xfId="15462" xr:uid="{00000000-0005-0000-0000-0000853C0000}"/>
    <cellStyle name="Style 534 2 7 2 2" xfId="15463" xr:uid="{00000000-0005-0000-0000-0000863C0000}"/>
    <cellStyle name="Style 534 2 7 3" xfId="15464" xr:uid="{00000000-0005-0000-0000-0000873C0000}"/>
    <cellStyle name="Style 534 2 8" xfId="15465" xr:uid="{00000000-0005-0000-0000-0000883C0000}"/>
    <cellStyle name="Style 534 2 8 2" xfId="15466" xr:uid="{00000000-0005-0000-0000-0000893C0000}"/>
    <cellStyle name="Style 534 2 8 2 2" xfId="15467" xr:uid="{00000000-0005-0000-0000-00008A3C0000}"/>
    <cellStyle name="Style 534 2 8 3" xfId="15468" xr:uid="{00000000-0005-0000-0000-00008B3C0000}"/>
    <cellStyle name="Style 534 2 9" xfId="15469" xr:uid="{00000000-0005-0000-0000-00008C3C0000}"/>
    <cellStyle name="Style 534 3" xfId="15470" xr:uid="{00000000-0005-0000-0000-00008D3C0000}"/>
    <cellStyle name="Style 534 3 2" xfId="15471" xr:uid="{00000000-0005-0000-0000-00008E3C0000}"/>
    <cellStyle name="Style 534 3 2 2" xfId="15472" xr:uid="{00000000-0005-0000-0000-00008F3C0000}"/>
    <cellStyle name="Style 534 3 2 2 2" xfId="15473" xr:uid="{00000000-0005-0000-0000-0000903C0000}"/>
    <cellStyle name="Style 534 3 2 3" xfId="15474" xr:uid="{00000000-0005-0000-0000-0000913C0000}"/>
    <cellStyle name="Style 534 3 3" xfId="15475" xr:uid="{00000000-0005-0000-0000-0000923C0000}"/>
    <cellStyle name="Style 534 3 3 2" xfId="15476" xr:uid="{00000000-0005-0000-0000-0000933C0000}"/>
    <cellStyle name="Style 534 3 3 2 2" xfId="15477" xr:uid="{00000000-0005-0000-0000-0000943C0000}"/>
    <cellStyle name="Style 534 3 3 3" xfId="15478" xr:uid="{00000000-0005-0000-0000-0000953C0000}"/>
    <cellStyle name="Style 534 3 4" xfId="15479" xr:uid="{00000000-0005-0000-0000-0000963C0000}"/>
    <cellStyle name="Style 534 3 4 2" xfId="15480" xr:uid="{00000000-0005-0000-0000-0000973C0000}"/>
    <cellStyle name="Style 534 3 4 2 2" xfId="15481" xr:uid="{00000000-0005-0000-0000-0000983C0000}"/>
    <cellStyle name="Style 534 3 4 3" xfId="15482" xr:uid="{00000000-0005-0000-0000-0000993C0000}"/>
    <cellStyle name="Style 534 3 5" xfId="15483" xr:uid="{00000000-0005-0000-0000-00009A3C0000}"/>
    <cellStyle name="Style 534 3 5 2" xfId="15484" xr:uid="{00000000-0005-0000-0000-00009B3C0000}"/>
    <cellStyle name="Style 534 3 5 2 2" xfId="15485" xr:uid="{00000000-0005-0000-0000-00009C3C0000}"/>
    <cellStyle name="Style 534 3 5 3" xfId="15486" xr:uid="{00000000-0005-0000-0000-00009D3C0000}"/>
    <cellStyle name="Style 534 3 6" xfId="15487" xr:uid="{00000000-0005-0000-0000-00009E3C0000}"/>
    <cellStyle name="Style 534 3 6 2" xfId="15488" xr:uid="{00000000-0005-0000-0000-00009F3C0000}"/>
    <cellStyle name="Style 534 3 6 2 2" xfId="15489" xr:uid="{00000000-0005-0000-0000-0000A03C0000}"/>
    <cellStyle name="Style 534 3 6 3" xfId="15490" xr:uid="{00000000-0005-0000-0000-0000A13C0000}"/>
    <cellStyle name="Style 534 3 7" xfId="15491" xr:uid="{00000000-0005-0000-0000-0000A23C0000}"/>
    <cellStyle name="Style 534 3 7 2" xfId="15492" xr:uid="{00000000-0005-0000-0000-0000A33C0000}"/>
    <cellStyle name="Style 534 3 7 2 2" xfId="15493" xr:uid="{00000000-0005-0000-0000-0000A43C0000}"/>
    <cellStyle name="Style 534 3 7 3" xfId="15494" xr:uid="{00000000-0005-0000-0000-0000A53C0000}"/>
    <cellStyle name="Style 534 3 8" xfId="15495" xr:uid="{00000000-0005-0000-0000-0000A63C0000}"/>
    <cellStyle name="Style 534 3 8 2" xfId="15496" xr:uid="{00000000-0005-0000-0000-0000A73C0000}"/>
    <cellStyle name="Style 534 3 9" xfId="15497" xr:uid="{00000000-0005-0000-0000-0000A83C0000}"/>
    <cellStyle name="Style 534 4" xfId="15498" xr:uid="{00000000-0005-0000-0000-0000A93C0000}"/>
    <cellStyle name="Style 534 4 2" xfId="15499" xr:uid="{00000000-0005-0000-0000-0000AA3C0000}"/>
    <cellStyle name="Style 534 4 2 2" xfId="15500" xr:uid="{00000000-0005-0000-0000-0000AB3C0000}"/>
    <cellStyle name="Style 534 4 2 2 2" xfId="15501" xr:uid="{00000000-0005-0000-0000-0000AC3C0000}"/>
    <cellStyle name="Style 534 4 2 3" xfId="15502" xr:uid="{00000000-0005-0000-0000-0000AD3C0000}"/>
    <cellStyle name="Style 534 4 3" xfId="15503" xr:uid="{00000000-0005-0000-0000-0000AE3C0000}"/>
    <cellStyle name="Style 534 4 3 2" xfId="15504" xr:uid="{00000000-0005-0000-0000-0000AF3C0000}"/>
    <cellStyle name="Style 534 4 3 2 2" xfId="15505" xr:uid="{00000000-0005-0000-0000-0000B03C0000}"/>
    <cellStyle name="Style 534 4 3 3" xfId="15506" xr:uid="{00000000-0005-0000-0000-0000B13C0000}"/>
    <cellStyle name="Style 534 4 4" xfId="15507" xr:uid="{00000000-0005-0000-0000-0000B23C0000}"/>
    <cellStyle name="Style 534 4 4 2" xfId="15508" xr:uid="{00000000-0005-0000-0000-0000B33C0000}"/>
    <cellStyle name="Style 534 4 4 2 2" xfId="15509" xr:uid="{00000000-0005-0000-0000-0000B43C0000}"/>
    <cellStyle name="Style 534 4 4 3" xfId="15510" xr:uid="{00000000-0005-0000-0000-0000B53C0000}"/>
    <cellStyle name="Style 534 4 5" xfId="15511" xr:uid="{00000000-0005-0000-0000-0000B63C0000}"/>
    <cellStyle name="Style 534 4 5 2" xfId="15512" xr:uid="{00000000-0005-0000-0000-0000B73C0000}"/>
    <cellStyle name="Style 534 4 5 2 2" xfId="15513" xr:uid="{00000000-0005-0000-0000-0000B83C0000}"/>
    <cellStyle name="Style 534 4 5 3" xfId="15514" xr:uid="{00000000-0005-0000-0000-0000B93C0000}"/>
    <cellStyle name="Style 534 4 6" xfId="15515" xr:uid="{00000000-0005-0000-0000-0000BA3C0000}"/>
    <cellStyle name="Style 534 4 6 2" xfId="15516" xr:uid="{00000000-0005-0000-0000-0000BB3C0000}"/>
    <cellStyle name="Style 534 4 6 2 2" xfId="15517" xr:uid="{00000000-0005-0000-0000-0000BC3C0000}"/>
    <cellStyle name="Style 534 4 6 3" xfId="15518" xr:uid="{00000000-0005-0000-0000-0000BD3C0000}"/>
    <cellStyle name="Style 534 4 7" xfId="15519" xr:uid="{00000000-0005-0000-0000-0000BE3C0000}"/>
    <cellStyle name="Style 534 4 7 2" xfId="15520" xr:uid="{00000000-0005-0000-0000-0000BF3C0000}"/>
    <cellStyle name="Style 534 4 7 2 2" xfId="15521" xr:uid="{00000000-0005-0000-0000-0000C03C0000}"/>
    <cellStyle name="Style 534 4 7 3" xfId="15522" xr:uid="{00000000-0005-0000-0000-0000C13C0000}"/>
    <cellStyle name="Style 534 4 8" xfId="15523" xr:uid="{00000000-0005-0000-0000-0000C23C0000}"/>
    <cellStyle name="Style 534 4 8 2" xfId="15524" xr:uid="{00000000-0005-0000-0000-0000C33C0000}"/>
    <cellStyle name="Style 534 4 9" xfId="15525" xr:uid="{00000000-0005-0000-0000-0000C43C0000}"/>
    <cellStyle name="Style 534 5" xfId="15526" xr:uid="{00000000-0005-0000-0000-0000C53C0000}"/>
    <cellStyle name="Style 534 5 2" xfId="15527" xr:uid="{00000000-0005-0000-0000-0000C63C0000}"/>
    <cellStyle name="Style 534 5 2 2" xfId="15528" xr:uid="{00000000-0005-0000-0000-0000C73C0000}"/>
    <cellStyle name="Style 534 5 3" xfId="15529" xr:uid="{00000000-0005-0000-0000-0000C83C0000}"/>
    <cellStyle name="Style 534 6" xfId="15530" xr:uid="{00000000-0005-0000-0000-0000C93C0000}"/>
    <cellStyle name="Style 534 6 2" xfId="15531" xr:uid="{00000000-0005-0000-0000-0000CA3C0000}"/>
    <cellStyle name="Style 534 6 2 2" xfId="15532" xr:uid="{00000000-0005-0000-0000-0000CB3C0000}"/>
    <cellStyle name="Style 534 6 3" xfId="15533" xr:uid="{00000000-0005-0000-0000-0000CC3C0000}"/>
    <cellStyle name="Style 534 7" xfId="15534" xr:uid="{00000000-0005-0000-0000-0000CD3C0000}"/>
    <cellStyle name="Style 534 7 2" xfId="15535" xr:uid="{00000000-0005-0000-0000-0000CE3C0000}"/>
    <cellStyle name="Style 534 7 2 2" xfId="15536" xr:uid="{00000000-0005-0000-0000-0000CF3C0000}"/>
    <cellStyle name="Style 534 7 3" xfId="15537" xr:uid="{00000000-0005-0000-0000-0000D03C0000}"/>
    <cellStyle name="Style 534 8" xfId="15538" xr:uid="{00000000-0005-0000-0000-0000D13C0000}"/>
    <cellStyle name="Style 534 8 2" xfId="15539" xr:uid="{00000000-0005-0000-0000-0000D23C0000}"/>
    <cellStyle name="Style 534 8 2 2" xfId="15540" xr:uid="{00000000-0005-0000-0000-0000D33C0000}"/>
    <cellStyle name="Style 534 8 3" xfId="15541" xr:uid="{00000000-0005-0000-0000-0000D43C0000}"/>
    <cellStyle name="Style 534 9" xfId="15542" xr:uid="{00000000-0005-0000-0000-0000D53C0000}"/>
    <cellStyle name="Style 534 9 2" xfId="15543" xr:uid="{00000000-0005-0000-0000-0000D63C0000}"/>
    <cellStyle name="Style 534 9 2 2" xfId="15544" xr:uid="{00000000-0005-0000-0000-0000D73C0000}"/>
    <cellStyle name="Style 534 9 3" xfId="15545" xr:uid="{00000000-0005-0000-0000-0000D83C0000}"/>
    <cellStyle name="Style 535" xfId="15546" xr:uid="{00000000-0005-0000-0000-0000D93C0000}"/>
    <cellStyle name="Style 535 2" xfId="15547" xr:uid="{00000000-0005-0000-0000-0000DA3C0000}"/>
    <cellStyle name="Style 536" xfId="15548" xr:uid="{00000000-0005-0000-0000-0000DB3C0000}"/>
    <cellStyle name="Style 536 2" xfId="15549" xr:uid="{00000000-0005-0000-0000-0000DC3C0000}"/>
    <cellStyle name="Style 561" xfId="15550" xr:uid="{00000000-0005-0000-0000-0000DD3C0000}"/>
    <cellStyle name="Style 582" xfId="15551" xr:uid="{00000000-0005-0000-0000-0000DE3C0000}"/>
    <cellStyle name="Style 583" xfId="15552" xr:uid="{00000000-0005-0000-0000-0000DF3C0000}"/>
    <cellStyle name="Style 584" xfId="15553" xr:uid="{00000000-0005-0000-0000-0000E03C0000}"/>
    <cellStyle name="Style 584 2" xfId="15554" xr:uid="{00000000-0005-0000-0000-0000E13C0000}"/>
    <cellStyle name="Style 585" xfId="15555" xr:uid="{00000000-0005-0000-0000-0000E23C0000}"/>
    <cellStyle name="Style 585 2" xfId="15556" xr:uid="{00000000-0005-0000-0000-0000E33C0000}"/>
    <cellStyle name="Style 586" xfId="15557" xr:uid="{00000000-0005-0000-0000-0000E43C0000}"/>
    <cellStyle name="Style 586 10" xfId="15558" xr:uid="{00000000-0005-0000-0000-0000E53C0000}"/>
    <cellStyle name="Style 586 10 2" xfId="15559" xr:uid="{00000000-0005-0000-0000-0000E63C0000}"/>
    <cellStyle name="Style 586 11" xfId="15560" xr:uid="{00000000-0005-0000-0000-0000E73C0000}"/>
    <cellStyle name="Style 586 11 2" xfId="15561" xr:uid="{00000000-0005-0000-0000-0000E83C0000}"/>
    <cellStyle name="Style 586 12" xfId="15562" xr:uid="{00000000-0005-0000-0000-0000E93C0000}"/>
    <cellStyle name="Style 586 2" xfId="15563" xr:uid="{00000000-0005-0000-0000-0000EA3C0000}"/>
    <cellStyle name="Style 586 2 2" xfId="15564" xr:uid="{00000000-0005-0000-0000-0000EB3C0000}"/>
    <cellStyle name="Style 586 2 2 2" xfId="15565" xr:uid="{00000000-0005-0000-0000-0000EC3C0000}"/>
    <cellStyle name="Style 586 2 3" xfId="15566" xr:uid="{00000000-0005-0000-0000-0000ED3C0000}"/>
    <cellStyle name="Style 586 2 3 2" xfId="15567" xr:uid="{00000000-0005-0000-0000-0000EE3C0000}"/>
    <cellStyle name="Style 586 2 4" xfId="15568" xr:uid="{00000000-0005-0000-0000-0000EF3C0000}"/>
    <cellStyle name="Style 586 2 4 2" xfId="15569" xr:uid="{00000000-0005-0000-0000-0000F03C0000}"/>
    <cellStyle name="Style 586 2 5" xfId="15570" xr:uid="{00000000-0005-0000-0000-0000F13C0000}"/>
    <cellStyle name="Style 586 2 5 2" xfId="15571" xr:uid="{00000000-0005-0000-0000-0000F23C0000}"/>
    <cellStyle name="Style 586 2 6" xfId="15572" xr:uid="{00000000-0005-0000-0000-0000F33C0000}"/>
    <cellStyle name="Style 586 2 6 2" xfId="15573" xr:uid="{00000000-0005-0000-0000-0000F43C0000}"/>
    <cellStyle name="Style 586 2 7" xfId="15574" xr:uid="{00000000-0005-0000-0000-0000F53C0000}"/>
    <cellStyle name="Style 586 2 7 2" xfId="15575" xr:uid="{00000000-0005-0000-0000-0000F63C0000}"/>
    <cellStyle name="Style 586 2 8" xfId="15576" xr:uid="{00000000-0005-0000-0000-0000F73C0000}"/>
    <cellStyle name="Style 586 3" xfId="15577" xr:uid="{00000000-0005-0000-0000-0000F83C0000}"/>
    <cellStyle name="Style 586 3 2" xfId="15578" xr:uid="{00000000-0005-0000-0000-0000F93C0000}"/>
    <cellStyle name="Style 586 3 2 2" xfId="15579" xr:uid="{00000000-0005-0000-0000-0000FA3C0000}"/>
    <cellStyle name="Style 586 3 3" xfId="15580" xr:uid="{00000000-0005-0000-0000-0000FB3C0000}"/>
    <cellStyle name="Style 586 3 3 2" xfId="15581" xr:uid="{00000000-0005-0000-0000-0000FC3C0000}"/>
    <cellStyle name="Style 586 3 4" xfId="15582" xr:uid="{00000000-0005-0000-0000-0000FD3C0000}"/>
    <cellStyle name="Style 586 3 4 2" xfId="15583" xr:uid="{00000000-0005-0000-0000-0000FE3C0000}"/>
    <cellStyle name="Style 586 3 5" xfId="15584" xr:uid="{00000000-0005-0000-0000-0000FF3C0000}"/>
    <cellStyle name="Style 586 3 5 2" xfId="15585" xr:uid="{00000000-0005-0000-0000-0000003D0000}"/>
    <cellStyle name="Style 586 3 6" xfId="15586" xr:uid="{00000000-0005-0000-0000-0000013D0000}"/>
    <cellStyle name="Style 586 3 6 2" xfId="15587" xr:uid="{00000000-0005-0000-0000-0000023D0000}"/>
    <cellStyle name="Style 586 3 7" xfId="15588" xr:uid="{00000000-0005-0000-0000-0000033D0000}"/>
    <cellStyle name="Style 586 3 7 2" xfId="15589" xr:uid="{00000000-0005-0000-0000-0000043D0000}"/>
    <cellStyle name="Style 586 3 8" xfId="15590" xr:uid="{00000000-0005-0000-0000-0000053D0000}"/>
    <cellStyle name="Style 586 4" xfId="15591" xr:uid="{00000000-0005-0000-0000-0000063D0000}"/>
    <cellStyle name="Style 586 4 2" xfId="15592" xr:uid="{00000000-0005-0000-0000-0000073D0000}"/>
    <cellStyle name="Style 586 4 2 2" xfId="15593" xr:uid="{00000000-0005-0000-0000-0000083D0000}"/>
    <cellStyle name="Style 586 4 3" xfId="15594" xr:uid="{00000000-0005-0000-0000-0000093D0000}"/>
    <cellStyle name="Style 586 4 3 2" xfId="15595" xr:uid="{00000000-0005-0000-0000-00000A3D0000}"/>
    <cellStyle name="Style 586 4 4" xfId="15596" xr:uid="{00000000-0005-0000-0000-00000B3D0000}"/>
    <cellStyle name="Style 586 4 4 2" xfId="15597" xr:uid="{00000000-0005-0000-0000-00000C3D0000}"/>
    <cellStyle name="Style 586 4 5" xfId="15598" xr:uid="{00000000-0005-0000-0000-00000D3D0000}"/>
    <cellStyle name="Style 586 4 5 2" xfId="15599" xr:uid="{00000000-0005-0000-0000-00000E3D0000}"/>
    <cellStyle name="Style 586 4 6" xfId="15600" xr:uid="{00000000-0005-0000-0000-00000F3D0000}"/>
    <cellStyle name="Style 586 4 6 2" xfId="15601" xr:uid="{00000000-0005-0000-0000-0000103D0000}"/>
    <cellStyle name="Style 586 4 7" xfId="15602" xr:uid="{00000000-0005-0000-0000-0000113D0000}"/>
    <cellStyle name="Style 586 4 7 2" xfId="15603" xr:uid="{00000000-0005-0000-0000-0000123D0000}"/>
    <cellStyle name="Style 586 4 8" xfId="15604" xr:uid="{00000000-0005-0000-0000-0000133D0000}"/>
    <cellStyle name="Style 586 5" xfId="15605" xr:uid="{00000000-0005-0000-0000-0000143D0000}"/>
    <cellStyle name="Style 586 5 2" xfId="15606" xr:uid="{00000000-0005-0000-0000-0000153D0000}"/>
    <cellStyle name="Style 586 5 2 2" xfId="15607" xr:uid="{00000000-0005-0000-0000-0000163D0000}"/>
    <cellStyle name="Style 586 5 3" xfId="15608" xr:uid="{00000000-0005-0000-0000-0000173D0000}"/>
    <cellStyle name="Style 586 5 3 2" xfId="15609" xr:uid="{00000000-0005-0000-0000-0000183D0000}"/>
    <cellStyle name="Style 586 5 4" xfId="15610" xr:uid="{00000000-0005-0000-0000-0000193D0000}"/>
    <cellStyle name="Style 586 5 4 2" xfId="15611" xr:uid="{00000000-0005-0000-0000-00001A3D0000}"/>
    <cellStyle name="Style 586 5 5" xfId="15612" xr:uid="{00000000-0005-0000-0000-00001B3D0000}"/>
    <cellStyle name="Style 586 5 5 2" xfId="15613" xr:uid="{00000000-0005-0000-0000-00001C3D0000}"/>
    <cellStyle name="Style 586 5 6" xfId="15614" xr:uid="{00000000-0005-0000-0000-00001D3D0000}"/>
    <cellStyle name="Style 586 5 6 2" xfId="15615" xr:uid="{00000000-0005-0000-0000-00001E3D0000}"/>
    <cellStyle name="Style 586 5 7" xfId="15616" xr:uid="{00000000-0005-0000-0000-00001F3D0000}"/>
    <cellStyle name="Style 586 5 7 2" xfId="15617" xr:uid="{00000000-0005-0000-0000-0000203D0000}"/>
    <cellStyle name="Style 586 5 8" xfId="15618" xr:uid="{00000000-0005-0000-0000-0000213D0000}"/>
    <cellStyle name="Style 586 6" xfId="15619" xr:uid="{00000000-0005-0000-0000-0000223D0000}"/>
    <cellStyle name="Style 586 6 2" xfId="15620" xr:uid="{00000000-0005-0000-0000-0000233D0000}"/>
    <cellStyle name="Style 586 7" xfId="15621" xr:uid="{00000000-0005-0000-0000-0000243D0000}"/>
    <cellStyle name="Style 586 7 2" xfId="15622" xr:uid="{00000000-0005-0000-0000-0000253D0000}"/>
    <cellStyle name="Style 586 8" xfId="15623" xr:uid="{00000000-0005-0000-0000-0000263D0000}"/>
    <cellStyle name="Style 586 8 2" xfId="15624" xr:uid="{00000000-0005-0000-0000-0000273D0000}"/>
    <cellStyle name="Style 586 9" xfId="15625" xr:uid="{00000000-0005-0000-0000-0000283D0000}"/>
    <cellStyle name="Style 586 9 2" xfId="15626" xr:uid="{00000000-0005-0000-0000-0000293D0000}"/>
    <cellStyle name="Style 587" xfId="15627" xr:uid="{00000000-0005-0000-0000-00002A3D0000}"/>
    <cellStyle name="Style 587 10" xfId="15628" xr:uid="{00000000-0005-0000-0000-00002B3D0000}"/>
    <cellStyle name="Style 587 10 2" xfId="15629" xr:uid="{00000000-0005-0000-0000-00002C3D0000}"/>
    <cellStyle name="Style 587 11" xfId="15630" xr:uid="{00000000-0005-0000-0000-00002D3D0000}"/>
    <cellStyle name="Style 587 11 2" xfId="15631" xr:uid="{00000000-0005-0000-0000-00002E3D0000}"/>
    <cellStyle name="Style 587 12" xfId="15632" xr:uid="{00000000-0005-0000-0000-00002F3D0000}"/>
    <cellStyle name="Style 587 2" xfId="15633" xr:uid="{00000000-0005-0000-0000-0000303D0000}"/>
    <cellStyle name="Style 587 2 2" xfId="15634" xr:uid="{00000000-0005-0000-0000-0000313D0000}"/>
    <cellStyle name="Style 587 2 2 2" xfId="15635" xr:uid="{00000000-0005-0000-0000-0000323D0000}"/>
    <cellStyle name="Style 587 2 3" xfId="15636" xr:uid="{00000000-0005-0000-0000-0000333D0000}"/>
    <cellStyle name="Style 587 2 3 2" xfId="15637" xr:uid="{00000000-0005-0000-0000-0000343D0000}"/>
    <cellStyle name="Style 587 2 4" xfId="15638" xr:uid="{00000000-0005-0000-0000-0000353D0000}"/>
    <cellStyle name="Style 587 2 4 2" xfId="15639" xr:uid="{00000000-0005-0000-0000-0000363D0000}"/>
    <cellStyle name="Style 587 2 5" xfId="15640" xr:uid="{00000000-0005-0000-0000-0000373D0000}"/>
    <cellStyle name="Style 587 2 5 2" xfId="15641" xr:uid="{00000000-0005-0000-0000-0000383D0000}"/>
    <cellStyle name="Style 587 2 6" xfId="15642" xr:uid="{00000000-0005-0000-0000-0000393D0000}"/>
    <cellStyle name="Style 587 2 6 2" xfId="15643" xr:uid="{00000000-0005-0000-0000-00003A3D0000}"/>
    <cellStyle name="Style 587 2 7" xfId="15644" xr:uid="{00000000-0005-0000-0000-00003B3D0000}"/>
    <cellStyle name="Style 587 2 7 2" xfId="15645" xr:uid="{00000000-0005-0000-0000-00003C3D0000}"/>
    <cellStyle name="Style 587 2 8" xfId="15646" xr:uid="{00000000-0005-0000-0000-00003D3D0000}"/>
    <cellStyle name="Style 587 3" xfId="15647" xr:uid="{00000000-0005-0000-0000-00003E3D0000}"/>
    <cellStyle name="Style 587 3 2" xfId="15648" xr:uid="{00000000-0005-0000-0000-00003F3D0000}"/>
    <cellStyle name="Style 587 3 2 2" xfId="15649" xr:uid="{00000000-0005-0000-0000-0000403D0000}"/>
    <cellStyle name="Style 587 3 3" xfId="15650" xr:uid="{00000000-0005-0000-0000-0000413D0000}"/>
    <cellStyle name="Style 587 3 3 2" xfId="15651" xr:uid="{00000000-0005-0000-0000-0000423D0000}"/>
    <cellStyle name="Style 587 3 4" xfId="15652" xr:uid="{00000000-0005-0000-0000-0000433D0000}"/>
    <cellStyle name="Style 587 3 4 2" xfId="15653" xr:uid="{00000000-0005-0000-0000-0000443D0000}"/>
    <cellStyle name="Style 587 3 5" xfId="15654" xr:uid="{00000000-0005-0000-0000-0000453D0000}"/>
    <cellStyle name="Style 587 3 5 2" xfId="15655" xr:uid="{00000000-0005-0000-0000-0000463D0000}"/>
    <cellStyle name="Style 587 3 6" xfId="15656" xr:uid="{00000000-0005-0000-0000-0000473D0000}"/>
    <cellStyle name="Style 587 3 6 2" xfId="15657" xr:uid="{00000000-0005-0000-0000-0000483D0000}"/>
    <cellStyle name="Style 587 3 7" xfId="15658" xr:uid="{00000000-0005-0000-0000-0000493D0000}"/>
    <cellStyle name="Style 587 3 7 2" xfId="15659" xr:uid="{00000000-0005-0000-0000-00004A3D0000}"/>
    <cellStyle name="Style 587 3 8" xfId="15660" xr:uid="{00000000-0005-0000-0000-00004B3D0000}"/>
    <cellStyle name="Style 587 4" xfId="15661" xr:uid="{00000000-0005-0000-0000-00004C3D0000}"/>
    <cellStyle name="Style 587 4 2" xfId="15662" xr:uid="{00000000-0005-0000-0000-00004D3D0000}"/>
    <cellStyle name="Style 587 4 2 2" xfId="15663" xr:uid="{00000000-0005-0000-0000-00004E3D0000}"/>
    <cellStyle name="Style 587 4 3" xfId="15664" xr:uid="{00000000-0005-0000-0000-00004F3D0000}"/>
    <cellStyle name="Style 587 4 3 2" xfId="15665" xr:uid="{00000000-0005-0000-0000-0000503D0000}"/>
    <cellStyle name="Style 587 4 4" xfId="15666" xr:uid="{00000000-0005-0000-0000-0000513D0000}"/>
    <cellStyle name="Style 587 4 4 2" xfId="15667" xr:uid="{00000000-0005-0000-0000-0000523D0000}"/>
    <cellStyle name="Style 587 4 5" xfId="15668" xr:uid="{00000000-0005-0000-0000-0000533D0000}"/>
    <cellStyle name="Style 587 4 5 2" xfId="15669" xr:uid="{00000000-0005-0000-0000-0000543D0000}"/>
    <cellStyle name="Style 587 4 6" xfId="15670" xr:uid="{00000000-0005-0000-0000-0000553D0000}"/>
    <cellStyle name="Style 587 4 6 2" xfId="15671" xr:uid="{00000000-0005-0000-0000-0000563D0000}"/>
    <cellStyle name="Style 587 4 7" xfId="15672" xr:uid="{00000000-0005-0000-0000-0000573D0000}"/>
    <cellStyle name="Style 587 4 7 2" xfId="15673" xr:uid="{00000000-0005-0000-0000-0000583D0000}"/>
    <cellStyle name="Style 587 4 8" xfId="15674" xr:uid="{00000000-0005-0000-0000-0000593D0000}"/>
    <cellStyle name="Style 587 5" xfId="15675" xr:uid="{00000000-0005-0000-0000-00005A3D0000}"/>
    <cellStyle name="Style 587 5 2" xfId="15676" xr:uid="{00000000-0005-0000-0000-00005B3D0000}"/>
    <cellStyle name="Style 587 5 2 2" xfId="15677" xr:uid="{00000000-0005-0000-0000-00005C3D0000}"/>
    <cellStyle name="Style 587 5 3" xfId="15678" xr:uid="{00000000-0005-0000-0000-00005D3D0000}"/>
    <cellStyle name="Style 587 5 3 2" xfId="15679" xr:uid="{00000000-0005-0000-0000-00005E3D0000}"/>
    <cellStyle name="Style 587 5 4" xfId="15680" xr:uid="{00000000-0005-0000-0000-00005F3D0000}"/>
    <cellStyle name="Style 587 5 4 2" xfId="15681" xr:uid="{00000000-0005-0000-0000-0000603D0000}"/>
    <cellStyle name="Style 587 5 5" xfId="15682" xr:uid="{00000000-0005-0000-0000-0000613D0000}"/>
    <cellStyle name="Style 587 5 5 2" xfId="15683" xr:uid="{00000000-0005-0000-0000-0000623D0000}"/>
    <cellStyle name="Style 587 5 6" xfId="15684" xr:uid="{00000000-0005-0000-0000-0000633D0000}"/>
    <cellStyle name="Style 587 5 6 2" xfId="15685" xr:uid="{00000000-0005-0000-0000-0000643D0000}"/>
    <cellStyle name="Style 587 5 7" xfId="15686" xr:uid="{00000000-0005-0000-0000-0000653D0000}"/>
    <cellStyle name="Style 587 5 7 2" xfId="15687" xr:uid="{00000000-0005-0000-0000-0000663D0000}"/>
    <cellStyle name="Style 587 5 8" xfId="15688" xr:uid="{00000000-0005-0000-0000-0000673D0000}"/>
    <cellStyle name="Style 587 6" xfId="15689" xr:uid="{00000000-0005-0000-0000-0000683D0000}"/>
    <cellStyle name="Style 587 6 2" xfId="15690" xr:uid="{00000000-0005-0000-0000-0000693D0000}"/>
    <cellStyle name="Style 587 7" xfId="15691" xr:uid="{00000000-0005-0000-0000-00006A3D0000}"/>
    <cellStyle name="Style 587 7 2" xfId="15692" xr:uid="{00000000-0005-0000-0000-00006B3D0000}"/>
    <cellStyle name="Style 587 8" xfId="15693" xr:uid="{00000000-0005-0000-0000-00006C3D0000}"/>
    <cellStyle name="Style 587 8 2" xfId="15694" xr:uid="{00000000-0005-0000-0000-00006D3D0000}"/>
    <cellStyle name="Style 587 9" xfId="15695" xr:uid="{00000000-0005-0000-0000-00006E3D0000}"/>
    <cellStyle name="Style 587 9 2" xfId="15696" xr:uid="{00000000-0005-0000-0000-00006F3D0000}"/>
    <cellStyle name="Style 588" xfId="15697" xr:uid="{00000000-0005-0000-0000-0000703D0000}"/>
    <cellStyle name="Style 588 2" xfId="15698" xr:uid="{00000000-0005-0000-0000-0000713D0000}"/>
    <cellStyle name="Style 589" xfId="15699" xr:uid="{00000000-0005-0000-0000-0000723D0000}"/>
    <cellStyle name="Style 589 2" xfId="15700" xr:uid="{00000000-0005-0000-0000-0000733D0000}"/>
    <cellStyle name="Style 590" xfId="15701" xr:uid="{00000000-0005-0000-0000-0000743D0000}"/>
    <cellStyle name="Style 590 10" xfId="15702" xr:uid="{00000000-0005-0000-0000-0000753D0000}"/>
    <cellStyle name="Style 590 10 2" xfId="15703" xr:uid="{00000000-0005-0000-0000-0000763D0000}"/>
    <cellStyle name="Style 590 11" xfId="15704" xr:uid="{00000000-0005-0000-0000-0000773D0000}"/>
    <cellStyle name="Style 590 11 2" xfId="15705" xr:uid="{00000000-0005-0000-0000-0000783D0000}"/>
    <cellStyle name="Style 590 12" xfId="15706" xr:uid="{00000000-0005-0000-0000-0000793D0000}"/>
    <cellStyle name="Style 590 2" xfId="15707" xr:uid="{00000000-0005-0000-0000-00007A3D0000}"/>
    <cellStyle name="Style 590 2 2" xfId="15708" xr:uid="{00000000-0005-0000-0000-00007B3D0000}"/>
    <cellStyle name="Style 590 2 2 2" xfId="15709" xr:uid="{00000000-0005-0000-0000-00007C3D0000}"/>
    <cellStyle name="Style 590 2 3" xfId="15710" xr:uid="{00000000-0005-0000-0000-00007D3D0000}"/>
    <cellStyle name="Style 590 2 3 2" xfId="15711" xr:uid="{00000000-0005-0000-0000-00007E3D0000}"/>
    <cellStyle name="Style 590 2 4" xfId="15712" xr:uid="{00000000-0005-0000-0000-00007F3D0000}"/>
    <cellStyle name="Style 590 2 4 2" xfId="15713" xr:uid="{00000000-0005-0000-0000-0000803D0000}"/>
    <cellStyle name="Style 590 2 5" xfId="15714" xr:uid="{00000000-0005-0000-0000-0000813D0000}"/>
    <cellStyle name="Style 590 2 5 2" xfId="15715" xr:uid="{00000000-0005-0000-0000-0000823D0000}"/>
    <cellStyle name="Style 590 2 6" xfId="15716" xr:uid="{00000000-0005-0000-0000-0000833D0000}"/>
    <cellStyle name="Style 590 2 6 2" xfId="15717" xr:uid="{00000000-0005-0000-0000-0000843D0000}"/>
    <cellStyle name="Style 590 2 7" xfId="15718" xr:uid="{00000000-0005-0000-0000-0000853D0000}"/>
    <cellStyle name="Style 590 2 7 2" xfId="15719" xr:uid="{00000000-0005-0000-0000-0000863D0000}"/>
    <cellStyle name="Style 590 2 8" xfId="15720" xr:uid="{00000000-0005-0000-0000-0000873D0000}"/>
    <cellStyle name="Style 590 3" xfId="15721" xr:uid="{00000000-0005-0000-0000-0000883D0000}"/>
    <cellStyle name="Style 590 3 2" xfId="15722" xr:uid="{00000000-0005-0000-0000-0000893D0000}"/>
    <cellStyle name="Style 590 3 2 2" xfId="15723" xr:uid="{00000000-0005-0000-0000-00008A3D0000}"/>
    <cellStyle name="Style 590 3 3" xfId="15724" xr:uid="{00000000-0005-0000-0000-00008B3D0000}"/>
    <cellStyle name="Style 590 3 3 2" xfId="15725" xr:uid="{00000000-0005-0000-0000-00008C3D0000}"/>
    <cellStyle name="Style 590 3 4" xfId="15726" xr:uid="{00000000-0005-0000-0000-00008D3D0000}"/>
    <cellStyle name="Style 590 3 4 2" xfId="15727" xr:uid="{00000000-0005-0000-0000-00008E3D0000}"/>
    <cellStyle name="Style 590 3 5" xfId="15728" xr:uid="{00000000-0005-0000-0000-00008F3D0000}"/>
    <cellStyle name="Style 590 3 5 2" xfId="15729" xr:uid="{00000000-0005-0000-0000-0000903D0000}"/>
    <cellStyle name="Style 590 3 6" xfId="15730" xr:uid="{00000000-0005-0000-0000-0000913D0000}"/>
    <cellStyle name="Style 590 3 6 2" xfId="15731" xr:uid="{00000000-0005-0000-0000-0000923D0000}"/>
    <cellStyle name="Style 590 3 7" xfId="15732" xr:uid="{00000000-0005-0000-0000-0000933D0000}"/>
    <cellStyle name="Style 590 3 7 2" xfId="15733" xr:uid="{00000000-0005-0000-0000-0000943D0000}"/>
    <cellStyle name="Style 590 3 8" xfId="15734" xr:uid="{00000000-0005-0000-0000-0000953D0000}"/>
    <cellStyle name="Style 590 4" xfId="15735" xr:uid="{00000000-0005-0000-0000-0000963D0000}"/>
    <cellStyle name="Style 590 4 2" xfId="15736" xr:uid="{00000000-0005-0000-0000-0000973D0000}"/>
    <cellStyle name="Style 590 4 2 2" xfId="15737" xr:uid="{00000000-0005-0000-0000-0000983D0000}"/>
    <cellStyle name="Style 590 4 3" xfId="15738" xr:uid="{00000000-0005-0000-0000-0000993D0000}"/>
    <cellStyle name="Style 590 4 3 2" xfId="15739" xr:uid="{00000000-0005-0000-0000-00009A3D0000}"/>
    <cellStyle name="Style 590 4 4" xfId="15740" xr:uid="{00000000-0005-0000-0000-00009B3D0000}"/>
    <cellStyle name="Style 590 4 4 2" xfId="15741" xr:uid="{00000000-0005-0000-0000-00009C3D0000}"/>
    <cellStyle name="Style 590 4 5" xfId="15742" xr:uid="{00000000-0005-0000-0000-00009D3D0000}"/>
    <cellStyle name="Style 590 4 5 2" xfId="15743" xr:uid="{00000000-0005-0000-0000-00009E3D0000}"/>
    <cellStyle name="Style 590 4 6" xfId="15744" xr:uid="{00000000-0005-0000-0000-00009F3D0000}"/>
    <cellStyle name="Style 590 4 6 2" xfId="15745" xr:uid="{00000000-0005-0000-0000-0000A03D0000}"/>
    <cellStyle name="Style 590 4 7" xfId="15746" xr:uid="{00000000-0005-0000-0000-0000A13D0000}"/>
    <cellStyle name="Style 590 4 7 2" xfId="15747" xr:uid="{00000000-0005-0000-0000-0000A23D0000}"/>
    <cellStyle name="Style 590 4 8" xfId="15748" xr:uid="{00000000-0005-0000-0000-0000A33D0000}"/>
    <cellStyle name="Style 590 5" xfId="15749" xr:uid="{00000000-0005-0000-0000-0000A43D0000}"/>
    <cellStyle name="Style 590 5 2" xfId="15750" xr:uid="{00000000-0005-0000-0000-0000A53D0000}"/>
    <cellStyle name="Style 590 5 2 2" xfId="15751" xr:uid="{00000000-0005-0000-0000-0000A63D0000}"/>
    <cellStyle name="Style 590 5 3" xfId="15752" xr:uid="{00000000-0005-0000-0000-0000A73D0000}"/>
    <cellStyle name="Style 590 5 3 2" xfId="15753" xr:uid="{00000000-0005-0000-0000-0000A83D0000}"/>
    <cellStyle name="Style 590 5 4" xfId="15754" xr:uid="{00000000-0005-0000-0000-0000A93D0000}"/>
    <cellStyle name="Style 590 5 4 2" xfId="15755" xr:uid="{00000000-0005-0000-0000-0000AA3D0000}"/>
    <cellStyle name="Style 590 5 5" xfId="15756" xr:uid="{00000000-0005-0000-0000-0000AB3D0000}"/>
    <cellStyle name="Style 590 5 5 2" xfId="15757" xr:uid="{00000000-0005-0000-0000-0000AC3D0000}"/>
    <cellStyle name="Style 590 5 6" xfId="15758" xr:uid="{00000000-0005-0000-0000-0000AD3D0000}"/>
    <cellStyle name="Style 590 5 6 2" xfId="15759" xr:uid="{00000000-0005-0000-0000-0000AE3D0000}"/>
    <cellStyle name="Style 590 5 7" xfId="15760" xr:uid="{00000000-0005-0000-0000-0000AF3D0000}"/>
    <cellStyle name="Style 590 5 7 2" xfId="15761" xr:uid="{00000000-0005-0000-0000-0000B03D0000}"/>
    <cellStyle name="Style 590 5 8" xfId="15762" xr:uid="{00000000-0005-0000-0000-0000B13D0000}"/>
    <cellStyle name="Style 590 6" xfId="15763" xr:uid="{00000000-0005-0000-0000-0000B23D0000}"/>
    <cellStyle name="Style 590 6 2" xfId="15764" xr:uid="{00000000-0005-0000-0000-0000B33D0000}"/>
    <cellStyle name="Style 590 7" xfId="15765" xr:uid="{00000000-0005-0000-0000-0000B43D0000}"/>
    <cellStyle name="Style 590 7 2" xfId="15766" xr:uid="{00000000-0005-0000-0000-0000B53D0000}"/>
    <cellStyle name="Style 590 8" xfId="15767" xr:uid="{00000000-0005-0000-0000-0000B63D0000}"/>
    <cellStyle name="Style 590 8 2" xfId="15768" xr:uid="{00000000-0005-0000-0000-0000B73D0000}"/>
    <cellStyle name="Style 590 9" xfId="15769" xr:uid="{00000000-0005-0000-0000-0000B83D0000}"/>
    <cellStyle name="Style 590 9 2" xfId="15770" xr:uid="{00000000-0005-0000-0000-0000B93D0000}"/>
    <cellStyle name="Style 591" xfId="15771" xr:uid="{00000000-0005-0000-0000-0000BA3D0000}"/>
    <cellStyle name="Style 591 10" xfId="15772" xr:uid="{00000000-0005-0000-0000-0000BB3D0000}"/>
    <cellStyle name="Style 591 10 2" xfId="15773" xr:uid="{00000000-0005-0000-0000-0000BC3D0000}"/>
    <cellStyle name="Style 591 11" xfId="15774" xr:uid="{00000000-0005-0000-0000-0000BD3D0000}"/>
    <cellStyle name="Style 591 11 2" xfId="15775" xr:uid="{00000000-0005-0000-0000-0000BE3D0000}"/>
    <cellStyle name="Style 591 12" xfId="15776" xr:uid="{00000000-0005-0000-0000-0000BF3D0000}"/>
    <cellStyle name="Style 591 2" xfId="15777" xr:uid="{00000000-0005-0000-0000-0000C03D0000}"/>
    <cellStyle name="Style 591 2 2" xfId="15778" xr:uid="{00000000-0005-0000-0000-0000C13D0000}"/>
    <cellStyle name="Style 591 2 2 2" xfId="15779" xr:uid="{00000000-0005-0000-0000-0000C23D0000}"/>
    <cellStyle name="Style 591 2 3" xfId="15780" xr:uid="{00000000-0005-0000-0000-0000C33D0000}"/>
    <cellStyle name="Style 591 2 3 2" xfId="15781" xr:uid="{00000000-0005-0000-0000-0000C43D0000}"/>
    <cellStyle name="Style 591 2 4" xfId="15782" xr:uid="{00000000-0005-0000-0000-0000C53D0000}"/>
    <cellStyle name="Style 591 2 4 2" xfId="15783" xr:uid="{00000000-0005-0000-0000-0000C63D0000}"/>
    <cellStyle name="Style 591 2 5" xfId="15784" xr:uid="{00000000-0005-0000-0000-0000C73D0000}"/>
    <cellStyle name="Style 591 2 5 2" xfId="15785" xr:uid="{00000000-0005-0000-0000-0000C83D0000}"/>
    <cellStyle name="Style 591 2 6" xfId="15786" xr:uid="{00000000-0005-0000-0000-0000C93D0000}"/>
    <cellStyle name="Style 591 2 6 2" xfId="15787" xr:uid="{00000000-0005-0000-0000-0000CA3D0000}"/>
    <cellStyle name="Style 591 2 7" xfId="15788" xr:uid="{00000000-0005-0000-0000-0000CB3D0000}"/>
    <cellStyle name="Style 591 2 7 2" xfId="15789" xr:uid="{00000000-0005-0000-0000-0000CC3D0000}"/>
    <cellStyle name="Style 591 2 8" xfId="15790" xr:uid="{00000000-0005-0000-0000-0000CD3D0000}"/>
    <cellStyle name="Style 591 3" xfId="15791" xr:uid="{00000000-0005-0000-0000-0000CE3D0000}"/>
    <cellStyle name="Style 591 3 2" xfId="15792" xr:uid="{00000000-0005-0000-0000-0000CF3D0000}"/>
    <cellStyle name="Style 591 3 2 2" xfId="15793" xr:uid="{00000000-0005-0000-0000-0000D03D0000}"/>
    <cellStyle name="Style 591 3 3" xfId="15794" xr:uid="{00000000-0005-0000-0000-0000D13D0000}"/>
    <cellStyle name="Style 591 3 3 2" xfId="15795" xr:uid="{00000000-0005-0000-0000-0000D23D0000}"/>
    <cellStyle name="Style 591 3 4" xfId="15796" xr:uid="{00000000-0005-0000-0000-0000D33D0000}"/>
    <cellStyle name="Style 591 3 4 2" xfId="15797" xr:uid="{00000000-0005-0000-0000-0000D43D0000}"/>
    <cellStyle name="Style 591 3 5" xfId="15798" xr:uid="{00000000-0005-0000-0000-0000D53D0000}"/>
    <cellStyle name="Style 591 3 5 2" xfId="15799" xr:uid="{00000000-0005-0000-0000-0000D63D0000}"/>
    <cellStyle name="Style 591 3 6" xfId="15800" xr:uid="{00000000-0005-0000-0000-0000D73D0000}"/>
    <cellStyle name="Style 591 3 6 2" xfId="15801" xr:uid="{00000000-0005-0000-0000-0000D83D0000}"/>
    <cellStyle name="Style 591 3 7" xfId="15802" xr:uid="{00000000-0005-0000-0000-0000D93D0000}"/>
    <cellStyle name="Style 591 3 7 2" xfId="15803" xr:uid="{00000000-0005-0000-0000-0000DA3D0000}"/>
    <cellStyle name="Style 591 3 8" xfId="15804" xr:uid="{00000000-0005-0000-0000-0000DB3D0000}"/>
    <cellStyle name="Style 591 4" xfId="15805" xr:uid="{00000000-0005-0000-0000-0000DC3D0000}"/>
    <cellStyle name="Style 591 4 2" xfId="15806" xr:uid="{00000000-0005-0000-0000-0000DD3D0000}"/>
    <cellStyle name="Style 591 4 2 2" xfId="15807" xr:uid="{00000000-0005-0000-0000-0000DE3D0000}"/>
    <cellStyle name="Style 591 4 3" xfId="15808" xr:uid="{00000000-0005-0000-0000-0000DF3D0000}"/>
    <cellStyle name="Style 591 4 3 2" xfId="15809" xr:uid="{00000000-0005-0000-0000-0000E03D0000}"/>
    <cellStyle name="Style 591 4 4" xfId="15810" xr:uid="{00000000-0005-0000-0000-0000E13D0000}"/>
    <cellStyle name="Style 591 4 4 2" xfId="15811" xr:uid="{00000000-0005-0000-0000-0000E23D0000}"/>
    <cellStyle name="Style 591 4 5" xfId="15812" xr:uid="{00000000-0005-0000-0000-0000E33D0000}"/>
    <cellStyle name="Style 591 4 5 2" xfId="15813" xr:uid="{00000000-0005-0000-0000-0000E43D0000}"/>
    <cellStyle name="Style 591 4 6" xfId="15814" xr:uid="{00000000-0005-0000-0000-0000E53D0000}"/>
    <cellStyle name="Style 591 4 6 2" xfId="15815" xr:uid="{00000000-0005-0000-0000-0000E63D0000}"/>
    <cellStyle name="Style 591 4 7" xfId="15816" xr:uid="{00000000-0005-0000-0000-0000E73D0000}"/>
    <cellStyle name="Style 591 4 7 2" xfId="15817" xr:uid="{00000000-0005-0000-0000-0000E83D0000}"/>
    <cellStyle name="Style 591 4 8" xfId="15818" xr:uid="{00000000-0005-0000-0000-0000E93D0000}"/>
    <cellStyle name="Style 591 5" xfId="15819" xr:uid="{00000000-0005-0000-0000-0000EA3D0000}"/>
    <cellStyle name="Style 591 5 2" xfId="15820" xr:uid="{00000000-0005-0000-0000-0000EB3D0000}"/>
    <cellStyle name="Style 591 5 2 2" xfId="15821" xr:uid="{00000000-0005-0000-0000-0000EC3D0000}"/>
    <cellStyle name="Style 591 5 3" xfId="15822" xr:uid="{00000000-0005-0000-0000-0000ED3D0000}"/>
    <cellStyle name="Style 591 5 3 2" xfId="15823" xr:uid="{00000000-0005-0000-0000-0000EE3D0000}"/>
    <cellStyle name="Style 591 5 4" xfId="15824" xr:uid="{00000000-0005-0000-0000-0000EF3D0000}"/>
    <cellStyle name="Style 591 5 4 2" xfId="15825" xr:uid="{00000000-0005-0000-0000-0000F03D0000}"/>
    <cellStyle name="Style 591 5 5" xfId="15826" xr:uid="{00000000-0005-0000-0000-0000F13D0000}"/>
    <cellStyle name="Style 591 5 5 2" xfId="15827" xr:uid="{00000000-0005-0000-0000-0000F23D0000}"/>
    <cellStyle name="Style 591 5 6" xfId="15828" xr:uid="{00000000-0005-0000-0000-0000F33D0000}"/>
    <cellStyle name="Style 591 5 6 2" xfId="15829" xr:uid="{00000000-0005-0000-0000-0000F43D0000}"/>
    <cellStyle name="Style 591 5 7" xfId="15830" xr:uid="{00000000-0005-0000-0000-0000F53D0000}"/>
    <cellStyle name="Style 591 5 7 2" xfId="15831" xr:uid="{00000000-0005-0000-0000-0000F63D0000}"/>
    <cellStyle name="Style 591 5 8" xfId="15832" xr:uid="{00000000-0005-0000-0000-0000F73D0000}"/>
    <cellStyle name="Style 591 6" xfId="15833" xr:uid="{00000000-0005-0000-0000-0000F83D0000}"/>
    <cellStyle name="Style 591 6 2" xfId="15834" xr:uid="{00000000-0005-0000-0000-0000F93D0000}"/>
    <cellStyle name="Style 591 7" xfId="15835" xr:uid="{00000000-0005-0000-0000-0000FA3D0000}"/>
    <cellStyle name="Style 591 7 2" xfId="15836" xr:uid="{00000000-0005-0000-0000-0000FB3D0000}"/>
    <cellStyle name="Style 591 8" xfId="15837" xr:uid="{00000000-0005-0000-0000-0000FC3D0000}"/>
    <cellStyle name="Style 591 8 2" xfId="15838" xr:uid="{00000000-0005-0000-0000-0000FD3D0000}"/>
    <cellStyle name="Style 591 9" xfId="15839" xr:uid="{00000000-0005-0000-0000-0000FE3D0000}"/>
    <cellStyle name="Style 591 9 2" xfId="15840" xr:uid="{00000000-0005-0000-0000-0000FF3D0000}"/>
    <cellStyle name="Style 592" xfId="15841" xr:uid="{00000000-0005-0000-0000-0000003E0000}"/>
    <cellStyle name="Style 592 10" xfId="15842" xr:uid="{00000000-0005-0000-0000-0000013E0000}"/>
    <cellStyle name="Style 592 10 2" xfId="15843" xr:uid="{00000000-0005-0000-0000-0000023E0000}"/>
    <cellStyle name="Style 592 11" xfId="15844" xr:uid="{00000000-0005-0000-0000-0000033E0000}"/>
    <cellStyle name="Style 592 11 2" xfId="15845" xr:uid="{00000000-0005-0000-0000-0000043E0000}"/>
    <cellStyle name="Style 592 12" xfId="15846" xr:uid="{00000000-0005-0000-0000-0000053E0000}"/>
    <cellStyle name="Style 592 12 2" xfId="15847" xr:uid="{00000000-0005-0000-0000-0000063E0000}"/>
    <cellStyle name="Style 592 2" xfId="15848" xr:uid="{00000000-0005-0000-0000-0000073E0000}"/>
    <cellStyle name="Style 592 2 2" xfId="15849" xr:uid="{00000000-0005-0000-0000-0000083E0000}"/>
    <cellStyle name="Style 592 2 2 2" xfId="15850" xr:uid="{00000000-0005-0000-0000-0000093E0000}"/>
    <cellStyle name="Style 592 2 3" xfId="15851" xr:uid="{00000000-0005-0000-0000-00000A3E0000}"/>
    <cellStyle name="Style 592 2 3 2" xfId="15852" xr:uid="{00000000-0005-0000-0000-00000B3E0000}"/>
    <cellStyle name="Style 592 2 4" xfId="15853" xr:uid="{00000000-0005-0000-0000-00000C3E0000}"/>
    <cellStyle name="Style 592 3" xfId="15854" xr:uid="{00000000-0005-0000-0000-00000D3E0000}"/>
    <cellStyle name="Style 592 3 2" xfId="15855" xr:uid="{00000000-0005-0000-0000-00000E3E0000}"/>
    <cellStyle name="Style 592 3 2 2" xfId="15856" xr:uid="{00000000-0005-0000-0000-00000F3E0000}"/>
    <cellStyle name="Style 592 3 2 2 2" xfId="15857" xr:uid="{00000000-0005-0000-0000-0000103E0000}"/>
    <cellStyle name="Style 592 3 2 3" xfId="15858" xr:uid="{00000000-0005-0000-0000-0000113E0000}"/>
    <cellStyle name="Style 592 3 2 3 2" xfId="15859" xr:uid="{00000000-0005-0000-0000-0000123E0000}"/>
    <cellStyle name="Style 592 3 2 4" xfId="15860" xr:uid="{00000000-0005-0000-0000-0000133E0000}"/>
    <cellStyle name="Style 592 3 3" xfId="15861" xr:uid="{00000000-0005-0000-0000-0000143E0000}"/>
    <cellStyle name="Style 592 3 3 2" xfId="15862" xr:uid="{00000000-0005-0000-0000-0000153E0000}"/>
    <cellStyle name="Style 592 3 4" xfId="15863" xr:uid="{00000000-0005-0000-0000-0000163E0000}"/>
    <cellStyle name="Style 592 3 4 2" xfId="15864" xr:uid="{00000000-0005-0000-0000-0000173E0000}"/>
    <cellStyle name="Style 592 3 5" xfId="15865" xr:uid="{00000000-0005-0000-0000-0000183E0000}"/>
    <cellStyle name="Style 592 3 5 2" xfId="15866" xr:uid="{00000000-0005-0000-0000-0000193E0000}"/>
    <cellStyle name="Style 592 3 6" xfId="15867" xr:uid="{00000000-0005-0000-0000-00001A3E0000}"/>
    <cellStyle name="Style 592 3 6 2" xfId="15868" xr:uid="{00000000-0005-0000-0000-00001B3E0000}"/>
    <cellStyle name="Style 592 3 7" xfId="15869" xr:uid="{00000000-0005-0000-0000-00001C3E0000}"/>
    <cellStyle name="Style 592 3 7 2" xfId="15870" xr:uid="{00000000-0005-0000-0000-00001D3E0000}"/>
    <cellStyle name="Style 592 3 8" xfId="15871" xr:uid="{00000000-0005-0000-0000-00001E3E0000}"/>
    <cellStyle name="Style 592 3 8 2" xfId="15872" xr:uid="{00000000-0005-0000-0000-00001F3E0000}"/>
    <cellStyle name="Style 592 3 9" xfId="15873" xr:uid="{00000000-0005-0000-0000-0000203E0000}"/>
    <cellStyle name="Style 592 4" xfId="15874" xr:uid="{00000000-0005-0000-0000-0000213E0000}"/>
    <cellStyle name="Style 592 4 2" xfId="15875" xr:uid="{00000000-0005-0000-0000-0000223E0000}"/>
    <cellStyle name="Style 592 4 2 2" xfId="15876" xr:uid="{00000000-0005-0000-0000-0000233E0000}"/>
    <cellStyle name="Style 592 4 2 2 2" xfId="15877" xr:uid="{00000000-0005-0000-0000-0000243E0000}"/>
    <cellStyle name="Style 592 4 2 3" xfId="15878" xr:uid="{00000000-0005-0000-0000-0000253E0000}"/>
    <cellStyle name="Style 592 4 2 3 2" xfId="15879" xr:uid="{00000000-0005-0000-0000-0000263E0000}"/>
    <cellStyle name="Style 592 4 2 4" xfId="15880" xr:uid="{00000000-0005-0000-0000-0000273E0000}"/>
    <cellStyle name="Style 592 4 3" xfId="15881" xr:uid="{00000000-0005-0000-0000-0000283E0000}"/>
    <cellStyle name="Style 592 4 3 2" xfId="15882" xr:uid="{00000000-0005-0000-0000-0000293E0000}"/>
    <cellStyle name="Style 592 4 4" xfId="15883" xr:uid="{00000000-0005-0000-0000-00002A3E0000}"/>
    <cellStyle name="Style 592 4 4 2" xfId="15884" xr:uid="{00000000-0005-0000-0000-00002B3E0000}"/>
    <cellStyle name="Style 592 4 5" xfId="15885" xr:uid="{00000000-0005-0000-0000-00002C3E0000}"/>
    <cellStyle name="Style 592 4 5 2" xfId="15886" xr:uid="{00000000-0005-0000-0000-00002D3E0000}"/>
    <cellStyle name="Style 592 4 6" xfId="15887" xr:uid="{00000000-0005-0000-0000-00002E3E0000}"/>
    <cellStyle name="Style 592 4 6 2" xfId="15888" xr:uid="{00000000-0005-0000-0000-00002F3E0000}"/>
    <cellStyle name="Style 592 4 7" xfId="15889" xr:uid="{00000000-0005-0000-0000-0000303E0000}"/>
    <cellStyle name="Style 592 4 7 2" xfId="15890" xr:uid="{00000000-0005-0000-0000-0000313E0000}"/>
    <cellStyle name="Style 592 4 8" xfId="15891" xr:uid="{00000000-0005-0000-0000-0000323E0000}"/>
    <cellStyle name="Style 592 4 8 2" xfId="15892" xr:uid="{00000000-0005-0000-0000-0000333E0000}"/>
    <cellStyle name="Style 592 4 9" xfId="15893" xr:uid="{00000000-0005-0000-0000-0000343E0000}"/>
    <cellStyle name="Style 592 5" xfId="15894" xr:uid="{00000000-0005-0000-0000-0000353E0000}"/>
    <cellStyle name="Style 592 5 2" xfId="15895" xr:uid="{00000000-0005-0000-0000-0000363E0000}"/>
    <cellStyle name="Style 592 5 2 2" xfId="15896" xr:uid="{00000000-0005-0000-0000-0000373E0000}"/>
    <cellStyle name="Style 592 5 2 2 2" xfId="15897" xr:uid="{00000000-0005-0000-0000-0000383E0000}"/>
    <cellStyle name="Style 592 5 2 3" xfId="15898" xr:uid="{00000000-0005-0000-0000-0000393E0000}"/>
    <cellStyle name="Style 592 5 2 3 2" xfId="15899" xr:uid="{00000000-0005-0000-0000-00003A3E0000}"/>
    <cellStyle name="Style 592 5 2 4" xfId="15900" xr:uid="{00000000-0005-0000-0000-00003B3E0000}"/>
    <cellStyle name="Style 592 5 3" xfId="15901" xr:uid="{00000000-0005-0000-0000-00003C3E0000}"/>
    <cellStyle name="Style 592 5 3 2" xfId="15902" xr:uid="{00000000-0005-0000-0000-00003D3E0000}"/>
    <cellStyle name="Style 592 5 4" xfId="15903" xr:uid="{00000000-0005-0000-0000-00003E3E0000}"/>
    <cellStyle name="Style 592 5 4 2" xfId="15904" xr:uid="{00000000-0005-0000-0000-00003F3E0000}"/>
    <cellStyle name="Style 592 5 5" xfId="15905" xr:uid="{00000000-0005-0000-0000-0000403E0000}"/>
    <cellStyle name="Style 592 5 5 2" xfId="15906" xr:uid="{00000000-0005-0000-0000-0000413E0000}"/>
    <cellStyle name="Style 592 5 6" xfId="15907" xr:uid="{00000000-0005-0000-0000-0000423E0000}"/>
    <cellStyle name="Style 592 5 6 2" xfId="15908" xr:uid="{00000000-0005-0000-0000-0000433E0000}"/>
    <cellStyle name="Style 592 5 7" xfId="15909" xr:uid="{00000000-0005-0000-0000-0000443E0000}"/>
    <cellStyle name="Style 592 5 7 2" xfId="15910" xr:uid="{00000000-0005-0000-0000-0000453E0000}"/>
    <cellStyle name="Style 592 5 8" xfId="15911" xr:uid="{00000000-0005-0000-0000-0000463E0000}"/>
    <cellStyle name="Style 592 5 8 2" xfId="15912" xr:uid="{00000000-0005-0000-0000-0000473E0000}"/>
    <cellStyle name="Style 592 5 9" xfId="15913" xr:uid="{00000000-0005-0000-0000-0000483E0000}"/>
    <cellStyle name="Style 592 6" xfId="15914" xr:uid="{00000000-0005-0000-0000-0000493E0000}"/>
    <cellStyle name="Style 592 6 2" xfId="15915" xr:uid="{00000000-0005-0000-0000-00004A3E0000}"/>
    <cellStyle name="Style 592 7" xfId="15916" xr:uid="{00000000-0005-0000-0000-00004B3E0000}"/>
    <cellStyle name="Style 592 7 2" xfId="15917" xr:uid="{00000000-0005-0000-0000-00004C3E0000}"/>
    <cellStyle name="Style 592 8" xfId="15918" xr:uid="{00000000-0005-0000-0000-00004D3E0000}"/>
    <cellStyle name="Style 592 8 2" xfId="15919" xr:uid="{00000000-0005-0000-0000-00004E3E0000}"/>
    <cellStyle name="Style 592 9" xfId="15920" xr:uid="{00000000-0005-0000-0000-00004F3E0000}"/>
    <cellStyle name="Style 592 9 2" xfId="15921" xr:uid="{00000000-0005-0000-0000-0000503E0000}"/>
    <cellStyle name="Style 593" xfId="15922" xr:uid="{00000000-0005-0000-0000-0000513E0000}"/>
    <cellStyle name="Style 593 2" xfId="15923" xr:uid="{00000000-0005-0000-0000-0000523E0000}"/>
    <cellStyle name="Style 594" xfId="15924" xr:uid="{00000000-0005-0000-0000-0000533E0000}"/>
    <cellStyle name="Style 594 10" xfId="15925" xr:uid="{00000000-0005-0000-0000-0000543E0000}"/>
    <cellStyle name="Style 594 10 2" xfId="15926" xr:uid="{00000000-0005-0000-0000-0000553E0000}"/>
    <cellStyle name="Style 594 10 2 2" xfId="15927" xr:uid="{00000000-0005-0000-0000-0000563E0000}"/>
    <cellStyle name="Style 594 10 3" xfId="15928" xr:uid="{00000000-0005-0000-0000-0000573E0000}"/>
    <cellStyle name="Style 594 11" xfId="15929" xr:uid="{00000000-0005-0000-0000-0000583E0000}"/>
    <cellStyle name="Style 594 11 2" xfId="15930" xr:uid="{00000000-0005-0000-0000-0000593E0000}"/>
    <cellStyle name="Style 594 11 2 2" xfId="15931" xr:uid="{00000000-0005-0000-0000-00005A3E0000}"/>
    <cellStyle name="Style 594 11 3" xfId="15932" xr:uid="{00000000-0005-0000-0000-00005B3E0000}"/>
    <cellStyle name="Style 594 12" xfId="15933" xr:uid="{00000000-0005-0000-0000-00005C3E0000}"/>
    <cellStyle name="Style 594 12 2" xfId="15934" xr:uid="{00000000-0005-0000-0000-00005D3E0000}"/>
    <cellStyle name="Style 594 12 2 2" xfId="15935" xr:uid="{00000000-0005-0000-0000-00005E3E0000}"/>
    <cellStyle name="Style 594 12 3" xfId="15936" xr:uid="{00000000-0005-0000-0000-00005F3E0000}"/>
    <cellStyle name="Style 594 13" xfId="15937" xr:uid="{00000000-0005-0000-0000-0000603E0000}"/>
    <cellStyle name="Style 594 13 2" xfId="15938" xr:uid="{00000000-0005-0000-0000-0000613E0000}"/>
    <cellStyle name="Style 594 2" xfId="15939" xr:uid="{00000000-0005-0000-0000-0000623E0000}"/>
    <cellStyle name="Style 594 2 2" xfId="15940" xr:uid="{00000000-0005-0000-0000-0000633E0000}"/>
    <cellStyle name="Style 594 2 2 2" xfId="15941" xr:uid="{00000000-0005-0000-0000-0000643E0000}"/>
    <cellStyle name="Style 594 2 2 2 2" xfId="15942" xr:uid="{00000000-0005-0000-0000-0000653E0000}"/>
    <cellStyle name="Style 594 2 2 3" xfId="15943" xr:uid="{00000000-0005-0000-0000-0000663E0000}"/>
    <cellStyle name="Style 594 2 3" xfId="15944" xr:uid="{00000000-0005-0000-0000-0000673E0000}"/>
    <cellStyle name="Style 594 2 3 2" xfId="15945" xr:uid="{00000000-0005-0000-0000-0000683E0000}"/>
    <cellStyle name="Style 594 2 3 2 2" xfId="15946" xr:uid="{00000000-0005-0000-0000-0000693E0000}"/>
    <cellStyle name="Style 594 2 3 3" xfId="15947" xr:uid="{00000000-0005-0000-0000-00006A3E0000}"/>
    <cellStyle name="Style 594 2 4" xfId="15948" xr:uid="{00000000-0005-0000-0000-00006B3E0000}"/>
    <cellStyle name="Style 594 2 4 2" xfId="15949" xr:uid="{00000000-0005-0000-0000-00006C3E0000}"/>
    <cellStyle name="Style 594 2 4 2 2" xfId="15950" xr:uid="{00000000-0005-0000-0000-00006D3E0000}"/>
    <cellStyle name="Style 594 2 4 3" xfId="15951" xr:uid="{00000000-0005-0000-0000-00006E3E0000}"/>
    <cellStyle name="Style 594 2 5" xfId="15952" xr:uid="{00000000-0005-0000-0000-00006F3E0000}"/>
    <cellStyle name="Style 594 2 5 2" xfId="15953" xr:uid="{00000000-0005-0000-0000-0000703E0000}"/>
    <cellStyle name="Style 594 2 5 2 2" xfId="15954" xr:uid="{00000000-0005-0000-0000-0000713E0000}"/>
    <cellStyle name="Style 594 2 5 3" xfId="15955" xr:uid="{00000000-0005-0000-0000-0000723E0000}"/>
    <cellStyle name="Style 594 2 6" xfId="15956" xr:uid="{00000000-0005-0000-0000-0000733E0000}"/>
    <cellStyle name="Style 594 2 6 2" xfId="15957" xr:uid="{00000000-0005-0000-0000-0000743E0000}"/>
    <cellStyle name="Style 594 2 6 2 2" xfId="15958" xr:uid="{00000000-0005-0000-0000-0000753E0000}"/>
    <cellStyle name="Style 594 2 6 3" xfId="15959" xr:uid="{00000000-0005-0000-0000-0000763E0000}"/>
    <cellStyle name="Style 594 2 7" xfId="15960" xr:uid="{00000000-0005-0000-0000-0000773E0000}"/>
    <cellStyle name="Style 594 2 7 2" xfId="15961" xr:uid="{00000000-0005-0000-0000-0000783E0000}"/>
    <cellStyle name="Style 594 2 7 2 2" xfId="15962" xr:uid="{00000000-0005-0000-0000-0000793E0000}"/>
    <cellStyle name="Style 594 2 7 3" xfId="15963" xr:uid="{00000000-0005-0000-0000-00007A3E0000}"/>
    <cellStyle name="Style 594 2 8" xfId="15964" xr:uid="{00000000-0005-0000-0000-00007B3E0000}"/>
    <cellStyle name="Style 594 2 8 2" xfId="15965" xr:uid="{00000000-0005-0000-0000-00007C3E0000}"/>
    <cellStyle name="Style 594 2 8 2 2" xfId="15966" xr:uid="{00000000-0005-0000-0000-00007D3E0000}"/>
    <cellStyle name="Style 594 2 8 3" xfId="15967" xr:uid="{00000000-0005-0000-0000-00007E3E0000}"/>
    <cellStyle name="Style 594 2 9" xfId="15968" xr:uid="{00000000-0005-0000-0000-00007F3E0000}"/>
    <cellStyle name="Style 594 3" xfId="15969" xr:uid="{00000000-0005-0000-0000-0000803E0000}"/>
    <cellStyle name="Style 594 3 2" xfId="15970" xr:uid="{00000000-0005-0000-0000-0000813E0000}"/>
    <cellStyle name="Style 594 3 2 2" xfId="15971" xr:uid="{00000000-0005-0000-0000-0000823E0000}"/>
    <cellStyle name="Style 594 3 2 2 2" xfId="15972" xr:uid="{00000000-0005-0000-0000-0000833E0000}"/>
    <cellStyle name="Style 594 3 2 3" xfId="15973" xr:uid="{00000000-0005-0000-0000-0000843E0000}"/>
    <cellStyle name="Style 594 3 3" xfId="15974" xr:uid="{00000000-0005-0000-0000-0000853E0000}"/>
    <cellStyle name="Style 594 3 3 2" xfId="15975" xr:uid="{00000000-0005-0000-0000-0000863E0000}"/>
    <cellStyle name="Style 594 3 3 2 2" xfId="15976" xr:uid="{00000000-0005-0000-0000-0000873E0000}"/>
    <cellStyle name="Style 594 3 3 3" xfId="15977" xr:uid="{00000000-0005-0000-0000-0000883E0000}"/>
    <cellStyle name="Style 594 3 4" xfId="15978" xr:uid="{00000000-0005-0000-0000-0000893E0000}"/>
    <cellStyle name="Style 594 3 4 2" xfId="15979" xr:uid="{00000000-0005-0000-0000-00008A3E0000}"/>
    <cellStyle name="Style 594 3 4 2 2" xfId="15980" xr:uid="{00000000-0005-0000-0000-00008B3E0000}"/>
    <cellStyle name="Style 594 3 4 3" xfId="15981" xr:uid="{00000000-0005-0000-0000-00008C3E0000}"/>
    <cellStyle name="Style 594 3 5" xfId="15982" xr:uid="{00000000-0005-0000-0000-00008D3E0000}"/>
    <cellStyle name="Style 594 3 5 2" xfId="15983" xr:uid="{00000000-0005-0000-0000-00008E3E0000}"/>
    <cellStyle name="Style 594 3 5 2 2" xfId="15984" xr:uid="{00000000-0005-0000-0000-00008F3E0000}"/>
    <cellStyle name="Style 594 3 5 3" xfId="15985" xr:uid="{00000000-0005-0000-0000-0000903E0000}"/>
    <cellStyle name="Style 594 3 6" xfId="15986" xr:uid="{00000000-0005-0000-0000-0000913E0000}"/>
    <cellStyle name="Style 594 3 6 2" xfId="15987" xr:uid="{00000000-0005-0000-0000-0000923E0000}"/>
    <cellStyle name="Style 594 3 6 2 2" xfId="15988" xr:uid="{00000000-0005-0000-0000-0000933E0000}"/>
    <cellStyle name="Style 594 3 6 3" xfId="15989" xr:uid="{00000000-0005-0000-0000-0000943E0000}"/>
    <cellStyle name="Style 594 3 7" xfId="15990" xr:uid="{00000000-0005-0000-0000-0000953E0000}"/>
    <cellStyle name="Style 594 3 7 2" xfId="15991" xr:uid="{00000000-0005-0000-0000-0000963E0000}"/>
    <cellStyle name="Style 594 3 7 2 2" xfId="15992" xr:uid="{00000000-0005-0000-0000-0000973E0000}"/>
    <cellStyle name="Style 594 3 7 3" xfId="15993" xr:uid="{00000000-0005-0000-0000-0000983E0000}"/>
    <cellStyle name="Style 594 3 8" xfId="15994" xr:uid="{00000000-0005-0000-0000-0000993E0000}"/>
    <cellStyle name="Style 594 3 8 2" xfId="15995" xr:uid="{00000000-0005-0000-0000-00009A3E0000}"/>
    <cellStyle name="Style 594 3 9" xfId="15996" xr:uid="{00000000-0005-0000-0000-00009B3E0000}"/>
    <cellStyle name="Style 594 4" xfId="15997" xr:uid="{00000000-0005-0000-0000-00009C3E0000}"/>
    <cellStyle name="Style 594 4 2" xfId="15998" xr:uid="{00000000-0005-0000-0000-00009D3E0000}"/>
    <cellStyle name="Style 594 4 2 2" xfId="15999" xr:uid="{00000000-0005-0000-0000-00009E3E0000}"/>
    <cellStyle name="Style 594 4 2 2 2" xfId="16000" xr:uid="{00000000-0005-0000-0000-00009F3E0000}"/>
    <cellStyle name="Style 594 4 2 3" xfId="16001" xr:uid="{00000000-0005-0000-0000-0000A03E0000}"/>
    <cellStyle name="Style 594 4 3" xfId="16002" xr:uid="{00000000-0005-0000-0000-0000A13E0000}"/>
    <cellStyle name="Style 594 4 3 2" xfId="16003" xr:uid="{00000000-0005-0000-0000-0000A23E0000}"/>
    <cellStyle name="Style 594 4 3 2 2" xfId="16004" xr:uid="{00000000-0005-0000-0000-0000A33E0000}"/>
    <cellStyle name="Style 594 4 3 3" xfId="16005" xr:uid="{00000000-0005-0000-0000-0000A43E0000}"/>
    <cellStyle name="Style 594 4 4" xfId="16006" xr:uid="{00000000-0005-0000-0000-0000A53E0000}"/>
    <cellStyle name="Style 594 4 4 2" xfId="16007" xr:uid="{00000000-0005-0000-0000-0000A63E0000}"/>
    <cellStyle name="Style 594 4 4 2 2" xfId="16008" xr:uid="{00000000-0005-0000-0000-0000A73E0000}"/>
    <cellStyle name="Style 594 4 4 3" xfId="16009" xr:uid="{00000000-0005-0000-0000-0000A83E0000}"/>
    <cellStyle name="Style 594 4 5" xfId="16010" xr:uid="{00000000-0005-0000-0000-0000A93E0000}"/>
    <cellStyle name="Style 594 4 5 2" xfId="16011" xr:uid="{00000000-0005-0000-0000-0000AA3E0000}"/>
    <cellStyle name="Style 594 4 5 2 2" xfId="16012" xr:uid="{00000000-0005-0000-0000-0000AB3E0000}"/>
    <cellStyle name="Style 594 4 5 3" xfId="16013" xr:uid="{00000000-0005-0000-0000-0000AC3E0000}"/>
    <cellStyle name="Style 594 4 6" xfId="16014" xr:uid="{00000000-0005-0000-0000-0000AD3E0000}"/>
    <cellStyle name="Style 594 4 6 2" xfId="16015" xr:uid="{00000000-0005-0000-0000-0000AE3E0000}"/>
    <cellStyle name="Style 594 4 6 2 2" xfId="16016" xr:uid="{00000000-0005-0000-0000-0000AF3E0000}"/>
    <cellStyle name="Style 594 4 6 3" xfId="16017" xr:uid="{00000000-0005-0000-0000-0000B03E0000}"/>
    <cellStyle name="Style 594 4 7" xfId="16018" xr:uid="{00000000-0005-0000-0000-0000B13E0000}"/>
    <cellStyle name="Style 594 4 7 2" xfId="16019" xr:uid="{00000000-0005-0000-0000-0000B23E0000}"/>
    <cellStyle name="Style 594 4 7 2 2" xfId="16020" xr:uid="{00000000-0005-0000-0000-0000B33E0000}"/>
    <cellStyle name="Style 594 4 7 3" xfId="16021" xr:uid="{00000000-0005-0000-0000-0000B43E0000}"/>
    <cellStyle name="Style 594 4 8" xfId="16022" xr:uid="{00000000-0005-0000-0000-0000B53E0000}"/>
    <cellStyle name="Style 594 4 8 2" xfId="16023" xr:uid="{00000000-0005-0000-0000-0000B63E0000}"/>
    <cellStyle name="Style 594 4 9" xfId="16024" xr:uid="{00000000-0005-0000-0000-0000B73E0000}"/>
    <cellStyle name="Style 594 5" xfId="16025" xr:uid="{00000000-0005-0000-0000-0000B83E0000}"/>
    <cellStyle name="Style 594 5 2" xfId="16026" xr:uid="{00000000-0005-0000-0000-0000B93E0000}"/>
    <cellStyle name="Style 594 5 2 2" xfId="16027" xr:uid="{00000000-0005-0000-0000-0000BA3E0000}"/>
    <cellStyle name="Style 594 5 3" xfId="16028" xr:uid="{00000000-0005-0000-0000-0000BB3E0000}"/>
    <cellStyle name="Style 594 6" xfId="16029" xr:uid="{00000000-0005-0000-0000-0000BC3E0000}"/>
    <cellStyle name="Style 594 6 2" xfId="16030" xr:uid="{00000000-0005-0000-0000-0000BD3E0000}"/>
    <cellStyle name="Style 594 6 2 2" xfId="16031" xr:uid="{00000000-0005-0000-0000-0000BE3E0000}"/>
    <cellStyle name="Style 594 6 3" xfId="16032" xr:uid="{00000000-0005-0000-0000-0000BF3E0000}"/>
    <cellStyle name="Style 594 7" xfId="16033" xr:uid="{00000000-0005-0000-0000-0000C03E0000}"/>
    <cellStyle name="Style 594 7 2" xfId="16034" xr:uid="{00000000-0005-0000-0000-0000C13E0000}"/>
    <cellStyle name="Style 594 7 2 2" xfId="16035" xr:uid="{00000000-0005-0000-0000-0000C23E0000}"/>
    <cellStyle name="Style 594 7 3" xfId="16036" xr:uid="{00000000-0005-0000-0000-0000C33E0000}"/>
    <cellStyle name="Style 594 8" xfId="16037" xr:uid="{00000000-0005-0000-0000-0000C43E0000}"/>
    <cellStyle name="Style 594 8 2" xfId="16038" xr:uid="{00000000-0005-0000-0000-0000C53E0000}"/>
    <cellStyle name="Style 594 8 2 2" xfId="16039" xr:uid="{00000000-0005-0000-0000-0000C63E0000}"/>
    <cellStyle name="Style 594 8 3" xfId="16040" xr:uid="{00000000-0005-0000-0000-0000C73E0000}"/>
    <cellStyle name="Style 594 9" xfId="16041" xr:uid="{00000000-0005-0000-0000-0000C83E0000}"/>
    <cellStyle name="Style 594 9 2" xfId="16042" xr:uid="{00000000-0005-0000-0000-0000C93E0000}"/>
    <cellStyle name="Style 594 9 2 2" xfId="16043" xr:uid="{00000000-0005-0000-0000-0000CA3E0000}"/>
    <cellStyle name="Style 594 9 3" xfId="16044" xr:uid="{00000000-0005-0000-0000-0000CB3E0000}"/>
    <cellStyle name="Style 595" xfId="16045" xr:uid="{00000000-0005-0000-0000-0000CC3E0000}"/>
    <cellStyle name="Style 595 10" xfId="16046" xr:uid="{00000000-0005-0000-0000-0000CD3E0000}"/>
    <cellStyle name="Style 595 10 2" xfId="16047" xr:uid="{00000000-0005-0000-0000-0000CE3E0000}"/>
    <cellStyle name="Style 595 10 2 2" xfId="16048" xr:uid="{00000000-0005-0000-0000-0000CF3E0000}"/>
    <cellStyle name="Style 595 10 3" xfId="16049" xr:uid="{00000000-0005-0000-0000-0000D03E0000}"/>
    <cellStyle name="Style 595 11" xfId="16050" xr:uid="{00000000-0005-0000-0000-0000D13E0000}"/>
    <cellStyle name="Style 595 11 2" xfId="16051" xr:uid="{00000000-0005-0000-0000-0000D23E0000}"/>
    <cellStyle name="Style 595 11 2 2" xfId="16052" xr:uid="{00000000-0005-0000-0000-0000D33E0000}"/>
    <cellStyle name="Style 595 11 3" xfId="16053" xr:uid="{00000000-0005-0000-0000-0000D43E0000}"/>
    <cellStyle name="Style 595 12" xfId="16054" xr:uid="{00000000-0005-0000-0000-0000D53E0000}"/>
    <cellStyle name="Style 595 12 2" xfId="16055" xr:uid="{00000000-0005-0000-0000-0000D63E0000}"/>
    <cellStyle name="Style 595 12 2 2" xfId="16056" xr:uid="{00000000-0005-0000-0000-0000D73E0000}"/>
    <cellStyle name="Style 595 12 3" xfId="16057" xr:uid="{00000000-0005-0000-0000-0000D83E0000}"/>
    <cellStyle name="Style 595 13" xfId="16058" xr:uid="{00000000-0005-0000-0000-0000D93E0000}"/>
    <cellStyle name="Style 595 13 2" xfId="16059" xr:uid="{00000000-0005-0000-0000-0000DA3E0000}"/>
    <cellStyle name="Style 595 2" xfId="16060" xr:uid="{00000000-0005-0000-0000-0000DB3E0000}"/>
    <cellStyle name="Style 595 2 2" xfId="16061" xr:uid="{00000000-0005-0000-0000-0000DC3E0000}"/>
    <cellStyle name="Style 595 2 2 2" xfId="16062" xr:uid="{00000000-0005-0000-0000-0000DD3E0000}"/>
    <cellStyle name="Style 595 2 2 2 2" xfId="16063" xr:uid="{00000000-0005-0000-0000-0000DE3E0000}"/>
    <cellStyle name="Style 595 2 2 3" xfId="16064" xr:uid="{00000000-0005-0000-0000-0000DF3E0000}"/>
    <cellStyle name="Style 595 2 3" xfId="16065" xr:uid="{00000000-0005-0000-0000-0000E03E0000}"/>
    <cellStyle name="Style 595 2 3 2" xfId="16066" xr:uid="{00000000-0005-0000-0000-0000E13E0000}"/>
    <cellStyle name="Style 595 2 3 2 2" xfId="16067" xr:uid="{00000000-0005-0000-0000-0000E23E0000}"/>
    <cellStyle name="Style 595 2 3 3" xfId="16068" xr:uid="{00000000-0005-0000-0000-0000E33E0000}"/>
    <cellStyle name="Style 595 2 4" xfId="16069" xr:uid="{00000000-0005-0000-0000-0000E43E0000}"/>
    <cellStyle name="Style 595 2 4 2" xfId="16070" xr:uid="{00000000-0005-0000-0000-0000E53E0000}"/>
    <cellStyle name="Style 595 2 4 2 2" xfId="16071" xr:uid="{00000000-0005-0000-0000-0000E63E0000}"/>
    <cellStyle name="Style 595 2 4 3" xfId="16072" xr:uid="{00000000-0005-0000-0000-0000E73E0000}"/>
    <cellStyle name="Style 595 2 5" xfId="16073" xr:uid="{00000000-0005-0000-0000-0000E83E0000}"/>
    <cellStyle name="Style 595 2 5 2" xfId="16074" xr:uid="{00000000-0005-0000-0000-0000E93E0000}"/>
    <cellStyle name="Style 595 2 5 2 2" xfId="16075" xr:uid="{00000000-0005-0000-0000-0000EA3E0000}"/>
    <cellStyle name="Style 595 2 5 3" xfId="16076" xr:uid="{00000000-0005-0000-0000-0000EB3E0000}"/>
    <cellStyle name="Style 595 2 6" xfId="16077" xr:uid="{00000000-0005-0000-0000-0000EC3E0000}"/>
    <cellStyle name="Style 595 2 6 2" xfId="16078" xr:uid="{00000000-0005-0000-0000-0000ED3E0000}"/>
    <cellStyle name="Style 595 2 6 2 2" xfId="16079" xr:uid="{00000000-0005-0000-0000-0000EE3E0000}"/>
    <cellStyle name="Style 595 2 6 3" xfId="16080" xr:uid="{00000000-0005-0000-0000-0000EF3E0000}"/>
    <cellStyle name="Style 595 2 7" xfId="16081" xr:uid="{00000000-0005-0000-0000-0000F03E0000}"/>
    <cellStyle name="Style 595 2 7 2" xfId="16082" xr:uid="{00000000-0005-0000-0000-0000F13E0000}"/>
    <cellStyle name="Style 595 2 7 2 2" xfId="16083" xr:uid="{00000000-0005-0000-0000-0000F23E0000}"/>
    <cellStyle name="Style 595 2 7 3" xfId="16084" xr:uid="{00000000-0005-0000-0000-0000F33E0000}"/>
    <cellStyle name="Style 595 2 8" xfId="16085" xr:uid="{00000000-0005-0000-0000-0000F43E0000}"/>
    <cellStyle name="Style 595 2 8 2" xfId="16086" xr:uid="{00000000-0005-0000-0000-0000F53E0000}"/>
    <cellStyle name="Style 595 2 8 2 2" xfId="16087" xr:uid="{00000000-0005-0000-0000-0000F63E0000}"/>
    <cellStyle name="Style 595 2 8 3" xfId="16088" xr:uid="{00000000-0005-0000-0000-0000F73E0000}"/>
    <cellStyle name="Style 595 2 9" xfId="16089" xr:uid="{00000000-0005-0000-0000-0000F83E0000}"/>
    <cellStyle name="Style 595 3" xfId="16090" xr:uid="{00000000-0005-0000-0000-0000F93E0000}"/>
    <cellStyle name="Style 595 3 2" xfId="16091" xr:uid="{00000000-0005-0000-0000-0000FA3E0000}"/>
    <cellStyle name="Style 595 3 2 2" xfId="16092" xr:uid="{00000000-0005-0000-0000-0000FB3E0000}"/>
    <cellStyle name="Style 595 3 2 2 2" xfId="16093" xr:uid="{00000000-0005-0000-0000-0000FC3E0000}"/>
    <cellStyle name="Style 595 3 2 3" xfId="16094" xr:uid="{00000000-0005-0000-0000-0000FD3E0000}"/>
    <cellStyle name="Style 595 3 3" xfId="16095" xr:uid="{00000000-0005-0000-0000-0000FE3E0000}"/>
    <cellStyle name="Style 595 3 3 2" xfId="16096" xr:uid="{00000000-0005-0000-0000-0000FF3E0000}"/>
    <cellStyle name="Style 595 3 3 2 2" xfId="16097" xr:uid="{00000000-0005-0000-0000-0000003F0000}"/>
    <cellStyle name="Style 595 3 3 3" xfId="16098" xr:uid="{00000000-0005-0000-0000-0000013F0000}"/>
    <cellStyle name="Style 595 3 4" xfId="16099" xr:uid="{00000000-0005-0000-0000-0000023F0000}"/>
    <cellStyle name="Style 595 3 4 2" xfId="16100" xr:uid="{00000000-0005-0000-0000-0000033F0000}"/>
    <cellStyle name="Style 595 3 4 2 2" xfId="16101" xr:uid="{00000000-0005-0000-0000-0000043F0000}"/>
    <cellStyle name="Style 595 3 4 3" xfId="16102" xr:uid="{00000000-0005-0000-0000-0000053F0000}"/>
    <cellStyle name="Style 595 3 5" xfId="16103" xr:uid="{00000000-0005-0000-0000-0000063F0000}"/>
    <cellStyle name="Style 595 3 5 2" xfId="16104" xr:uid="{00000000-0005-0000-0000-0000073F0000}"/>
    <cellStyle name="Style 595 3 5 2 2" xfId="16105" xr:uid="{00000000-0005-0000-0000-0000083F0000}"/>
    <cellStyle name="Style 595 3 5 3" xfId="16106" xr:uid="{00000000-0005-0000-0000-0000093F0000}"/>
    <cellStyle name="Style 595 3 6" xfId="16107" xr:uid="{00000000-0005-0000-0000-00000A3F0000}"/>
    <cellStyle name="Style 595 3 6 2" xfId="16108" xr:uid="{00000000-0005-0000-0000-00000B3F0000}"/>
    <cellStyle name="Style 595 3 6 2 2" xfId="16109" xr:uid="{00000000-0005-0000-0000-00000C3F0000}"/>
    <cellStyle name="Style 595 3 6 3" xfId="16110" xr:uid="{00000000-0005-0000-0000-00000D3F0000}"/>
    <cellStyle name="Style 595 3 7" xfId="16111" xr:uid="{00000000-0005-0000-0000-00000E3F0000}"/>
    <cellStyle name="Style 595 3 7 2" xfId="16112" xr:uid="{00000000-0005-0000-0000-00000F3F0000}"/>
    <cellStyle name="Style 595 3 7 2 2" xfId="16113" xr:uid="{00000000-0005-0000-0000-0000103F0000}"/>
    <cellStyle name="Style 595 3 7 3" xfId="16114" xr:uid="{00000000-0005-0000-0000-0000113F0000}"/>
    <cellStyle name="Style 595 3 8" xfId="16115" xr:uid="{00000000-0005-0000-0000-0000123F0000}"/>
    <cellStyle name="Style 595 3 8 2" xfId="16116" xr:uid="{00000000-0005-0000-0000-0000133F0000}"/>
    <cellStyle name="Style 595 3 9" xfId="16117" xr:uid="{00000000-0005-0000-0000-0000143F0000}"/>
    <cellStyle name="Style 595 4" xfId="16118" xr:uid="{00000000-0005-0000-0000-0000153F0000}"/>
    <cellStyle name="Style 595 4 2" xfId="16119" xr:uid="{00000000-0005-0000-0000-0000163F0000}"/>
    <cellStyle name="Style 595 4 2 2" xfId="16120" xr:uid="{00000000-0005-0000-0000-0000173F0000}"/>
    <cellStyle name="Style 595 4 2 2 2" xfId="16121" xr:uid="{00000000-0005-0000-0000-0000183F0000}"/>
    <cellStyle name="Style 595 4 2 3" xfId="16122" xr:uid="{00000000-0005-0000-0000-0000193F0000}"/>
    <cellStyle name="Style 595 4 3" xfId="16123" xr:uid="{00000000-0005-0000-0000-00001A3F0000}"/>
    <cellStyle name="Style 595 4 3 2" xfId="16124" xr:uid="{00000000-0005-0000-0000-00001B3F0000}"/>
    <cellStyle name="Style 595 4 3 2 2" xfId="16125" xr:uid="{00000000-0005-0000-0000-00001C3F0000}"/>
    <cellStyle name="Style 595 4 3 3" xfId="16126" xr:uid="{00000000-0005-0000-0000-00001D3F0000}"/>
    <cellStyle name="Style 595 4 4" xfId="16127" xr:uid="{00000000-0005-0000-0000-00001E3F0000}"/>
    <cellStyle name="Style 595 4 4 2" xfId="16128" xr:uid="{00000000-0005-0000-0000-00001F3F0000}"/>
    <cellStyle name="Style 595 4 4 2 2" xfId="16129" xr:uid="{00000000-0005-0000-0000-0000203F0000}"/>
    <cellStyle name="Style 595 4 4 3" xfId="16130" xr:uid="{00000000-0005-0000-0000-0000213F0000}"/>
    <cellStyle name="Style 595 4 5" xfId="16131" xr:uid="{00000000-0005-0000-0000-0000223F0000}"/>
    <cellStyle name="Style 595 4 5 2" xfId="16132" xr:uid="{00000000-0005-0000-0000-0000233F0000}"/>
    <cellStyle name="Style 595 4 5 2 2" xfId="16133" xr:uid="{00000000-0005-0000-0000-0000243F0000}"/>
    <cellStyle name="Style 595 4 5 3" xfId="16134" xr:uid="{00000000-0005-0000-0000-0000253F0000}"/>
    <cellStyle name="Style 595 4 6" xfId="16135" xr:uid="{00000000-0005-0000-0000-0000263F0000}"/>
    <cellStyle name="Style 595 4 6 2" xfId="16136" xr:uid="{00000000-0005-0000-0000-0000273F0000}"/>
    <cellStyle name="Style 595 4 6 2 2" xfId="16137" xr:uid="{00000000-0005-0000-0000-0000283F0000}"/>
    <cellStyle name="Style 595 4 6 3" xfId="16138" xr:uid="{00000000-0005-0000-0000-0000293F0000}"/>
    <cellStyle name="Style 595 4 7" xfId="16139" xr:uid="{00000000-0005-0000-0000-00002A3F0000}"/>
    <cellStyle name="Style 595 4 7 2" xfId="16140" xr:uid="{00000000-0005-0000-0000-00002B3F0000}"/>
    <cellStyle name="Style 595 4 7 2 2" xfId="16141" xr:uid="{00000000-0005-0000-0000-00002C3F0000}"/>
    <cellStyle name="Style 595 4 7 3" xfId="16142" xr:uid="{00000000-0005-0000-0000-00002D3F0000}"/>
    <cellStyle name="Style 595 4 8" xfId="16143" xr:uid="{00000000-0005-0000-0000-00002E3F0000}"/>
    <cellStyle name="Style 595 4 8 2" xfId="16144" xr:uid="{00000000-0005-0000-0000-00002F3F0000}"/>
    <cellStyle name="Style 595 4 9" xfId="16145" xr:uid="{00000000-0005-0000-0000-0000303F0000}"/>
    <cellStyle name="Style 595 5" xfId="16146" xr:uid="{00000000-0005-0000-0000-0000313F0000}"/>
    <cellStyle name="Style 595 5 2" xfId="16147" xr:uid="{00000000-0005-0000-0000-0000323F0000}"/>
    <cellStyle name="Style 595 5 2 2" xfId="16148" xr:uid="{00000000-0005-0000-0000-0000333F0000}"/>
    <cellStyle name="Style 595 5 3" xfId="16149" xr:uid="{00000000-0005-0000-0000-0000343F0000}"/>
    <cellStyle name="Style 595 6" xfId="16150" xr:uid="{00000000-0005-0000-0000-0000353F0000}"/>
    <cellStyle name="Style 595 6 2" xfId="16151" xr:uid="{00000000-0005-0000-0000-0000363F0000}"/>
    <cellStyle name="Style 595 6 2 2" xfId="16152" xr:uid="{00000000-0005-0000-0000-0000373F0000}"/>
    <cellStyle name="Style 595 6 3" xfId="16153" xr:uid="{00000000-0005-0000-0000-0000383F0000}"/>
    <cellStyle name="Style 595 7" xfId="16154" xr:uid="{00000000-0005-0000-0000-0000393F0000}"/>
    <cellStyle name="Style 595 7 2" xfId="16155" xr:uid="{00000000-0005-0000-0000-00003A3F0000}"/>
    <cellStyle name="Style 595 7 2 2" xfId="16156" xr:uid="{00000000-0005-0000-0000-00003B3F0000}"/>
    <cellStyle name="Style 595 7 3" xfId="16157" xr:uid="{00000000-0005-0000-0000-00003C3F0000}"/>
    <cellStyle name="Style 595 8" xfId="16158" xr:uid="{00000000-0005-0000-0000-00003D3F0000}"/>
    <cellStyle name="Style 595 8 2" xfId="16159" xr:uid="{00000000-0005-0000-0000-00003E3F0000}"/>
    <cellStyle name="Style 595 8 2 2" xfId="16160" xr:uid="{00000000-0005-0000-0000-00003F3F0000}"/>
    <cellStyle name="Style 595 8 3" xfId="16161" xr:uid="{00000000-0005-0000-0000-0000403F0000}"/>
    <cellStyle name="Style 595 9" xfId="16162" xr:uid="{00000000-0005-0000-0000-0000413F0000}"/>
    <cellStyle name="Style 595 9 2" xfId="16163" xr:uid="{00000000-0005-0000-0000-0000423F0000}"/>
    <cellStyle name="Style 595 9 2 2" xfId="16164" xr:uid="{00000000-0005-0000-0000-0000433F0000}"/>
    <cellStyle name="Style 595 9 3" xfId="16165" xr:uid="{00000000-0005-0000-0000-0000443F0000}"/>
    <cellStyle name="Style 596" xfId="16166" xr:uid="{00000000-0005-0000-0000-0000453F0000}"/>
    <cellStyle name="Style 596 2" xfId="16167" xr:uid="{00000000-0005-0000-0000-0000463F0000}"/>
    <cellStyle name="Style 597" xfId="16168" xr:uid="{00000000-0005-0000-0000-0000473F0000}"/>
    <cellStyle name="Style 597 10" xfId="16169" xr:uid="{00000000-0005-0000-0000-0000483F0000}"/>
    <cellStyle name="Style 597 10 2" xfId="16170" xr:uid="{00000000-0005-0000-0000-0000493F0000}"/>
    <cellStyle name="Style 597 11" xfId="16171" xr:uid="{00000000-0005-0000-0000-00004A3F0000}"/>
    <cellStyle name="Style 597 11 2" xfId="16172" xr:uid="{00000000-0005-0000-0000-00004B3F0000}"/>
    <cellStyle name="Style 597 12" xfId="16173" xr:uid="{00000000-0005-0000-0000-00004C3F0000}"/>
    <cellStyle name="Style 597 2" xfId="16174" xr:uid="{00000000-0005-0000-0000-00004D3F0000}"/>
    <cellStyle name="Style 597 2 2" xfId="16175" xr:uid="{00000000-0005-0000-0000-00004E3F0000}"/>
    <cellStyle name="Style 597 2 2 2" xfId="16176" xr:uid="{00000000-0005-0000-0000-00004F3F0000}"/>
    <cellStyle name="Style 597 2 3" xfId="16177" xr:uid="{00000000-0005-0000-0000-0000503F0000}"/>
    <cellStyle name="Style 597 2 3 2" xfId="16178" xr:uid="{00000000-0005-0000-0000-0000513F0000}"/>
    <cellStyle name="Style 597 2 4" xfId="16179" xr:uid="{00000000-0005-0000-0000-0000523F0000}"/>
    <cellStyle name="Style 597 2 4 2" xfId="16180" xr:uid="{00000000-0005-0000-0000-0000533F0000}"/>
    <cellStyle name="Style 597 2 5" xfId="16181" xr:uid="{00000000-0005-0000-0000-0000543F0000}"/>
    <cellStyle name="Style 597 2 5 2" xfId="16182" xr:uid="{00000000-0005-0000-0000-0000553F0000}"/>
    <cellStyle name="Style 597 2 6" xfId="16183" xr:uid="{00000000-0005-0000-0000-0000563F0000}"/>
    <cellStyle name="Style 597 2 6 2" xfId="16184" xr:uid="{00000000-0005-0000-0000-0000573F0000}"/>
    <cellStyle name="Style 597 2 7" xfId="16185" xr:uid="{00000000-0005-0000-0000-0000583F0000}"/>
    <cellStyle name="Style 597 2 7 2" xfId="16186" xr:uid="{00000000-0005-0000-0000-0000593F0000}"/>
    <cellStyle name="Style 597 2 8" xfId="16187" xr:uid="{00000000-0005-0000-0000-00005A3F0000}"/>
    <cellStyle name="Style 597 3" xfId="16188" xr:uid="{00000000-0005-0000-0000-00005B3F0000}"/>
    <cellStyle name="Style 597 3 2" xfId="16189" xr:uid="{00000000-0005-0000-0000-00005C3F0000}"/>
    <cellStyle name="Style 597 3 2 2" xfId="16190" xr:uid="{00000000-0005-0000-0000-00005D3F0000}"/>
    <cellStyle name="Style 597 3 3" xfId="16191" xr:uid="{00000000-0005-0000-0000-00005E3F0000}"/>
    <cellStyle name="Style 597 3 3 2" xfId="16192" xr:uid="{00000000-0005-0000-0000-00005F3F0000}"/>
    <cellStyle name="Style 597 3 4" xfId="16193" xr:uid="{00000000-0005-0000-0000-0000603F0000}"/>
    <cellStyle name="Style 597 3 4 2" xfId="16194" xr:uid="{00000000-0005-0000-0000-0000613F0000}"/>
    <cellStyle name="Style 597 3 5" xfId="16195" xr:uid="{00000000-0005-0000-0000-0000623F0000}"/>
    <cellStyle name="Style 597 3 5 2" xfId="16196" xr:uid="{00000000-0005-0000-0000-0000633F0000}"/>
    <cellStyle name="Style 597 3 6" xfId="16197" xr:uid="{00000000-0005-0000-0000-0000643F0000}"/>
    <cellStyle name="Style 597 3 6 2" xfId="16198" xr:uid="{00000000-0005-0000-0000-0000653F0000}"/>
    <cellStyle name="Style 597 3 7" xfId="16199" xr:uid="{00000000-0005-0000-0000-0000663F0000}"/>
    <cellStyle name="Style 597 3 7 2" xfId="16200" xr:uid="{00000000-0005-0000-0000-0000673F0000}"/>
    <cellStyle name="Style 597 3 8" xfId="16201" xr:uid="{00000000-0005-0000-0000-0000683F0000}"/>
    <cellStyle name="Style 597 4" xfId="16202" xr:uid="{00000000-0005-0000-0000-0000693F0000}"/>
    <cellStyle name="Style 597 4 2" xfId="16203" xr:uid="{00000000-0005-0000-0000-00006A3F0000}"/>
    <cellStyle name="Style 597 4 2 2" xfId="16204" xr:uid="{00000000-0005-0000-0000-00006B3F0000}"/>
    <cellStyle name="Style 597 4 3" xfId="16205" xr:uid="{00000000-0005-0000-0000-00006C3F0000}"/>
    <cellStyle name="Style 597 4 3 2" xfId="16206" xr:uid="{00000000-0005-0000-0000-00006D3F0000}"/>
    <cellStyle name="Style 597 4 4" xfId="16207" xr:uid="{00000000-0005-0000-0000-00006E3F0000}"/>
    <cellStyle name="Style 597 4 4 2" xfId="16208" xr:uid="{00000000-0005-0000-0000-00006F3F0000}"/>
    <cellStyle name="Style 597 4 5" xfId="16209" xr:uid="{00000000-0005-0000-0000-0000703F0000}"/>
    <cellStyle name="Style 597 4 5 2" xfId="16210" xr:uid="{00000000-0005-0000-0000-0000713F0000}"/>
    <cellStyle name="Style 597 4 6" xfId="16211" xr:uid="{00000000-0005-0000-0000-0000723F0000}"/>
    <cellStyle name="Style 597 4 6 2" xfId="16212" xr:uid="{00000000-0005-0000-0000-0000733F0000}"/>
    <cellStyle name="Style 597 4 7" xfId="16213" xr:uid="{00000000-0005-0000-0000-0000743F0000}"/>
    <cellStyle name="Style 597 4 7 2" xfId="16214" xr:uid="{00000000-0005-0000-0000-0000753F0000}"/>
    <cellStyle name="Style 597 4 8" xfId="16215" xr:uid="{00000000-0005-0000-0000-0000763F0000}"/>
    <cellStyle name="Style 597 5" xfId="16216" xr:uid="{00000000-0005-0000-0000-0000773F0000}"/>
    <cellStyle name="Style 597 5 2" xfId="16217" xr:uid="{00000000-0005-0000-0000-0000783F0000}"/>
    <cellStyle name="Style 597 5 2 2" xfId="16218" xr:uid="{00000000-0005-0000-0000-0000793F0000}"/>
    <cellStyle name="Style 597 5 3" xfId="16219" xr:uid="{00000000-0005-0000-0000-00007A3F0000}"/>
    <cellStyle name="Style 597 5 3 2" xfId="16220" xr:uid="{00000000-0005-0000-0000-00007B3F0000}"/>
    <cellStyle name="Style 597 5 4" xfId="16221" xr:uid="{00000000-0005-0000-0000-00007C3F0000}"/>
    <cellStyle name="Style 597 5 4 2" xfId="16222" xr:uid="{00000000-0005-0000-0000-00007D3F0000}"/>
    <cellStyle name="Style 597 5 5" xfId="16223" xr:uid="{00000000-0005-0000-0000-00007E3F0000}"/>
    <cellStyle name="Style 597 5 5 2" xfId="16224" xr:uid="{00000000-0005-0000-0000-00007F3F0000}"/>
    <cellStyle name="Style 597 5 6" xfId="16225" xr:uid="{00000000-0005-0000-0000-0000803F0000}"/>
    <cellStyle name="Style 597 5 6 2" xfId="16226" xr:uid="{00000000-0005-0000-0000-0000813F0000}"/>
    <cellStyle name="Style 597 5 7" xfId="16227" xr:uid="{00000000-0005-0000-0000-0000823F0000}"/>
    <cellStyle name="Style 597 5 7 2" xfId="16228" xr:uid="{00000000-0005-0000-0000-0000833F0000}"/>
    <cellStyle name="Style 597 5 8" xfId="16229" xr:uid="{00000000-0005-0000-0000-0000843F0000}"/>
    <cellStyle name="Style 597 6" xfId="16230" xr:uid="{00000000-0005-0000-0000-0000853F0000}"/>
    <cellStyle name="Style 597 6 2" xfId="16231" xr:uid="{00000000-0005-0000-0000-0000863F0000}"/>
    <cellStyle name="Style 597 7" xfId="16232" xr:uid="{00000000-0005-0000-0000-0000873F0000}"/>
    <cellStyle name="Style 597 7 2" xfId="16233" xr:uid="{00000000-0005-0000-0000-0000883F0000}"/>
    <cellStyle name="Style 597 8" xfId="16234" xr:uid="{00000000-0005-0000-0000-0000893F0000}"/>
    <cellStyle name="Style 597 8 2" xfId="16235" xr:uid="{00000000-0005-0000-0000-00008A3F0000}"/>
    <cellStyle name="Style 597 9" xfId="16236" xr:uid="{00000000-0005-0000-0000-00008B3F0000}"/>
    <cellStyle name="Style 597 9 2" xfId="16237" xr:uid="{00000000-0005-0000-0000-00008C3F0000}"/>
    <cellStyle name="Style 598" xfId="16238" xr:uid="{00000000-0005-0000-0000-00008D3F0000}"/>
    <cellStyle name="Style 598 2" xfId="16239" xr:uid="{00000000-0005-0000-0000-00008E3F0000}"/>
    <cellStyle name="Style 599" xfId="16240" xr:uid="{00000000-0005-0000-0000-00008F3F0000}"/>
    <cellStyle name="Style 599 2" xfId="16241" xr:uid="{00000000-0005-0000-0000-0000903F0000}"/>
    <cellStyle name="Style 609" xfId="16242" xr:uid="{00000000-0005-0000-0000-0000913F0000}"/>
    <cellStyle name="Style 610" xfId="16243" xr:uid="{00000000-0005-0000-0000-0000923F0000}"/>
    <cellStyle name="Style 611" xfId="16244" xr:uid="{00000000-0005-0000-0000-0000933F0000}"/>
    <cellStyle name="Style 611 2" xfId="16245" xr:uid="{00000000-0005-0000-0000-0000943F0000}"/>
    <cellStyle name="Style 612" xfId="16246" xr:uid="{00000000-0005-0000-0000-0000953F0000}"/>
    <cellStyle name="Style 612 2" xfId="16247" xr:uid="{00000000-0005-0000-0000-0000963F0000}"/>
    <cellStyle name="Style 613" xfId="16248" xr:uid="{00000000-0005-0000-0000-0000973F0000}"/>
    <cellStyle name="Style 613 10" xfId="16249" xr:uid="{00000000-0005-0000-0000-0000983F0000}"/>
    <cellStyle name="Style 613 10 2" xfId="16250" xr:uid="{00000000-0005-0000-0000-0000993F0000}"/>
    <cellStyle name="Style 613 11" xfId="16251" xr:uid="{00000000-0005-0000-0000-00009A3F0000}"/>
    <cellStyle name="Style 613 11 2" xfId="16252" xr:uid="{00000000-0005-0000-0000-00009B3F0000}"/>
    <cellStyle name="Style 613 12" xfId="16253" xr:uid="{00000000-0005-0000-0000-00009C3F0000}"/>
    <cellStyle name="Style 613 2" xfId="16254" xr:uid="{00000000-0005-0000-0000-00009D3F0000}"/>
    <cellStyle name="Style 613 2 2" xfId="16255" xr:uid="{00000000-0005-0000-0000-00009E3F0000}"/>
    <cellStyle name="Style 613 2 2 2" xfId="16256" xr:uid="{00000000-0005-0000-0000-00009F3F0000}"/>
    <cellStyle name="Style 613 2 3" xfId="16257" xr:uid="{00000000-0005-0000-0000-0000A03F0000}"/>
    <cellStyle name="Style 613 2 3 2" xfId="16258" xr:uid="{00000000-0005-0000-0000-0000A13F0000}"/>
    <cellStyle name="Style 613 2 4" xfId="16259" xr:uid="{00000000-0005-0000-0000-0000A23F0000}"/>
    <cellStyle name="Style 613 2 4 2" xfId="16260" xr:uid="{00000000-0005-0000-0000-0000A33F0000}"/>
    <cellStyle name="Style 613 2 5" xfId="16261" xr:uid="{00000000-0005-0000-0000-0000A43F0000}"/>
    <cellStyle name="Style 613 2 5 2" xfId="16262" xr:uid="{00000000-0005-0000-0000-0000A53F0000}"/>
    <cellStyle name="Style 613 2 6" xfId="16263" xr:uid="{00000000-0005-0000-0000-0000A63F0000}"/>
    <cellStyle name="Style 613 2 6 2" xfId="16264" xr:uid="{00000000-0005-0000-0000-0000A73F0000}"/>
    <cellStyle name="Style 613 2 7" xfId="16265" xr:uid="{00000000-0005-0000-0000-0000A83F0000}"/>
    <cellStyle name="Style 613 2 7 2" xfId="16266" xr:uid="{00000000-0005-0000-0000-0000A93F0000}"/>
    <cellStyle name="Style 613 2 8" xfId="16267" xr:uid="{00000000-0005-0000-0000-0000AA3F0000}"/>
    <cellStyle name="Style 613 3" xfId="16268" xr:uid="{00000000-0005-0000-0000-0000AB3F0000}"/>
    <cellStyle name="Style 613 3 2" xfId="16269" xr:uid="{00000000-0005-0000-0000-0000AC3F0000}"/>
    <cellStyle name="Style 613 3 2 2" xfId="16270" xr:uid="{00000000-0005-0000-0000-0000AD3F0000}"/>
    <cellStyle name="Style 613 3 3" xfId="16271" xr:uid="{00000000-0005-0000-0000-0000AE3F0000}"/>
    <cellStyle name="Style 613 3 3 2" xfId="16272" xr:uid="{00000000-0005-0000-0000-0000AF3F0000}"/>
    <cellStyle name="Style 613 3 4" xfId="16273" xr:uid="{00000000-0005-0000-0000-0000B03F0000}"/>
    <cellStyle name="Style 613 3 4 2" xfId="16274" xr:uid="{00000000-0005-0000-0000-0000B13F0000}"/>
    <cellStyle name="Style 613 3 5" xfId="16275" xr:uid="{00000000-0005-0000-0000-0000B23F0000}"/>
    <cellStyle name="Style 613 3 5 2" xfId="16276" xr:uid="{00000000-0005-0000-0000-0000B33F0000}"/>
    <cellStyle name="Style 613 3 6" xfId="16277" xr:uid="{00000000-0005-0000-0000-0000B43F0000}"/>
    <cellStyle name="Style 613 3 6 2" xfId="16278" xr:uid="{00000000-0005-0000-0000-0000B53F0000}"/>
    <cellStyle name="Style 613 3 7" xfId="16279" xr:uid="{00000000-0005-0000-0000-0000B63F0000}"/>
    <cellStyle name="Style 613 3 7 2" xfId="16280" xr:uid="{00000000-0005-0000-0000-0000B73F0000}"/>
    <cellStyle name="Style 613 3 8" xfId="16281" xr:uid="{00000000-0005-0000-0000-0000B83F0000}"/>
    <cellStyle name="Style 613 4" xfId="16282" xr:uid="{00000000-0005-0000-0000-0000B93F0000}"/>
    <cellStyle name="Style 613 4 2" xfId="16283" xr:uid="{00000000-0005-0000-0000-0000BA3F0000}"/>
    <cellStyle name="Style 613 4 2 2" xfId="16284" xr:uid="{00000000-0005-0000-0000-0000BB3F0000}"/>
    <cellStyle name="Style 613 4 3" xfId="16285" xr:uid="{00000000-0005-0000-0000-0000BC3F0000}"/>
    <cellStyle name="Style 613 4 3 2" xfId="16286" xr:uid="{00000000-0005-0000-0000-0000BD3F0000}"/>
    <cellStyle name="Style 613 4 4" xfId="16287" xr:uid="{00000000-0005-0000-0000-0000BE3F0000}"/>
    <cellStyle name="Style 613 4 4 2" xfId="16288" xr:uid="{00000000-0005-0000-0000-0000BF3F0000}"/>
    <cellStyle name="Style 613 4 5" xfId="16289" xr:uid="{00000000-0005-0000-0000-0000C03F0000}"/>
    <cellStyle name="Style 613 4 5 2" xfId="16290" xr:uid="{00000000-0005-0000-0000-0000C13F0000}"/>
    <cellStyle name="Style 613 4 6" xfId="16291" xr:uid="{00000000-0005-0000-0000-0000C23F0000}"/>
    <cellStyle name="Style 613 4 6 2" xfId="16292" xr:uid="{00000000-0005-0000-0000-0000C33F0000}"/>
    <cellStyle name="Style 613 4 7" xfId="16293" xr:uid="{00000000-0005-0000-0000-0000C43F0000}"/>
    <cellStyle name="Style 613 4 7 2" xfId="16294" xr:uid="{00000000-0005-0000-0000-0000C53F0000}"/>
    <cellStyle name="Style 613 4 8" xfId="16295" xr:uid="{00000000-0005-0000-0000-0000C63F0000}"/>
    <cellStyle name="Style 613 5" xfId="16296" xr:uid="{00000000-0005-0000-0000-0000C73F0000}"/>
    <cellStyle name="Style 613 5 2" xfId="16297" xr:uid="{00000000-0005-0000-0000-0000C83F0000}"/>
    <cellStyle name="Style 613 5 2 2" xfId="16298" xr:uid="{00000000-0005-0000-0000-0000C93F0000}"/>
    <cellStyle name="Style 613 5 3" xfId="16299" xr:uid="{00000000-0005-0000-0000-0000CA3F0000}"/>
    <cellStyle name="Style 613 5 3 2" xfId="16300" xr:uid="{00000000-0005-0000-0000-0000CB3F0000}"/>
    <cellStyle name="Style 613 5 4" xfId="16301" xr:uid="{00000000-0005-0000-0000-0000CC3F0000}"/>
    <cellStyle name="Style 613 5 4 2" xfId="16302" xr:uid="{00000000-0005-0000-0000-0000CD3F0000}"/>
    <cellStyle name="Style 613 5 5" xfId="16303" xr:uid="{00000000-0005-0000-0000-0000CE3F0000}"/>
    <cellStyle name="Style 613 5 5 2" xfId="16304" xr:uid="{00000000-0005-0000-0000-0000CF3F0000}"/>
    <cellStyle name="Style 613 5 6" xfId="16305" xr:uid="{00000000-0005-0000-0000-0000D03F0000}"/>
    <cellStyle name="Style 613 5 6 2" xfId="16306" xr:uid="{00000000-0005-0000-0000-0000D13F0000}"/>
    <cellStyle name="Style 613 5 7" xfId="16307" xr:uid="{00000000-0005-0000-0000-0000D23F0000}"/>
    <cellStyle name="Style 613 5 7 2" xfId="16308" xr:uid="{00000000-0005-0000-0000-0000D33F0000}"/>
    <cellStyle name="Style 613 5 8" xfId="16309" xr:uid="{00000000-0005-0000-0000-0000D43F0000}"/>
    <cellStyle name="Style 613 6" xfId="16310" xr:uid="{00000000-0005-0000-0000-0000D53F0000}"/>
    <cellStyle name="Style 613 6 2" xfId="16311" xr:uid="{00000000-0005-0000-0000-0000D63F0000}"/>
    <cellStyle name="Style 613 7" xfId="16312" xr:uid="{00000000-0005-0000-0000-0000D73F0000}"/>
    <cellStyle name="Style 613 7 2" xfId="16313" xr:uid="{00000000-0005-0000-0000-0000D83F0000}"/>
    <cellStyle name="Style 613 8" xfId="16314" xr:uid="{00000000-0005-0000-0000-0000D93F0000}"/>
    <cellStyle name="Style 613 8 2" xfId="16315" xr:uid="{00000000-0005-0000-0000-0000DA3F0000}"/>
    <cellStyle name="Style 613 9" xfId="16316" xr:uid="{00000000-0005-0000-0000-0000DB3F0000}"/>
    <cellStyle name="Style 613 9 2" xfId="16317" xr:uid="{00000000-0005-0000-0000-0000DC3F0000}"/>
    <cellStyle name="Style 614" xfId="16318" xr:uid="{00000000-0005-0000-0000-0000DD3F0000}"/>
    <cellStyle name="Style 614 10" xfId="16319" xr:uid="{00000000-0005-0000-0000-0000DE3F0000}"/>
    <cellStyle name="Style 614 10 2" xfId="16320" xr:uid="{00000000-0005-0000-0000-0000DF3F0000}"/>
    <cellStyle name="Style 614 11" xfId="16321" xr:uid="{00000000-0005-0000-0000-0000E03F0000}"/>
    <cellStyle name="Style 614 11 2" xfId="16322" xr:uid="{00000000-0005-0000-0000-0000E13F0000}"/>
    <cellStyle name="Style 614 12" xfId="16323" xr:uid="{00000000-0005-0000-0000-0000E23F0000}"/>
    <cellStyle name="Style 614 2" xfId="16324" xr:uid="{00000000-0005-0000-0000-0000E33F0000}"/>
    <cellStyle name="Style 614 2 2" xfId="16325" xr:uid="{00000000-0005-0000-0000-0000E43F0000}"/>
    <cellStyle name="Style 614 2 2 2" xfId="16326" xr:uid="{00000000-0005-0000-0000-0000E53F0000}"/>
    <cellStyle name="Style 614 2 3" xfId="16327" xr:uid="{00000000-0005-0000-0000-0000E63F0000}"/>
    <cellStyle name="Style 614 2 3 2" xfId="16328" xr:uid="{00000000-0005-0000-0000-0000E73F0000}"/>
    <cellStyle name="Style 614 2 4" xfId="16329" xr:uid="{00000000-0005-0000-0000-0000E83F0000}"/>
    <cellStyle name="Style 614 2 4 2" xfId="16330" xr:uid="{00000000-0005-0000-0000-0000E93F0000}"/>
    <cellStyle name="Style 614 2 5" xfId="16331" xr:uid="{00000000-0005-0000-0000-0000EA3F0000}"/>
    <cellStyle name="Style 614 2 5 2" xfId="16332" xr:uid="{00000000-0005-0000-0000-0000EB3F0000}"/>
    <cellStyle name="Style 614 2 6" xfId="16333" xr:uid="{00000000-0005-0000-0000-0000EC3F0000}"/>
    <cellStyle name="Style 614 2 6 2" xfId="16334" xr:uid="{00000000-0005-0000-0000-0000ED3F0000}"/>
    <cellStyle name="Style 614 2 7" xfId="16335" xr:uid="{00000000-0005-0000-0000-0000EE3F0000}"/>
    <cellStyle name="Style 614 2 7 2" xfId="16336" xr:uid="{00000000-0005-0000-0000-0000EF3F0000}"/>
    <cellStyle name="Style 614 2 8" xfId="16337" xr:uid="{00000000-0005-0000-0000-0000F03F0000}"/>
    <cellStyle name="Style 614 3" xfId="16338" xr:uid="{00000000-0005-0000-0000-0000F13F0000}"/>
    <cellStyle name="Style 614 3 2" xfId="16339" xr:uid="{00000000-0005-0000-0000-0000F23F0000}"/>
    <cellStyle name="Style 614 3 2 2" xfId="16340" xr:uid="{00000000-0005-0000-0000-0000F33F0000}"/>
    <cellStyle name="Style 614 3 3" xfId="16341" xr:uid="{00000000-0005-0000-0000-0000F43F0000}"/>
    <cellStyle name="Style 614 3 3 2" xfId="16342" xr:uid="{00000000-0005-0000-0000-0000F53F0000}"/>
    <cellStyle name="Style 614 3 4" xfId="16343" xr:uid="{00000000-0005-0000-0000-0000F63F0000}"/>
    <cellStyle name="Style 614 3 4 2" xfId="16344" xr:uid="{00000000-0005-0000-0000-0000F73F0000}"/>
    <cellStyle name="Style 614 3 5" xfId="16345" xr:uid="{00000000-0005-0000-0000-0000F83F0000}"/>
    <cellStyle name="Style 614 3 5 2" xfId="16346" xr:uid="{00000000-0005-0000-0000-0000F93F0000}"/>
    <cellStyle name="Style 614 3 6" xfId="16347" xr:uid="{00000000-0005-0000-0000-0000FA3F0000}"/>
    <cellStyle name="Style 614 3 6 2" xfId="16348" xr:uid="{00000000-0005-0000-0000-0000FB3F0000}"/>
    <cellStyle name="Style 614 3 7" xfId="16349" xr:uid="{00000000-0005-0000-0000-0000FC3F0000}"/>
    <cellStyle name="Style 614 3 7 2" xfId="16350" xr:uid="{00000000-0005-0000-0000-0000FD3F0000}"/>
    <cellStyle name="Style 614 3 8" xfId="16351" xr:uid="{00000000-0005-0000-0000-0000FE3F0000}"/>
    <cellStyle name="Style 614 4" xfId="16352" xr:uid="{00000000-0005-0000-0000-0000FF3F0000}"/>
    <cellStyle name="Style 614 4 2" xfId="16353" xr:uid="{00000000-0005-0000-0000-000000400000}"/>
    <cellStyle name="Style 614 4 2 2" xfId="16354" xr:uid="{00000000-0005-0000-0000-000001400000}"/>
    <cellStyle name="Style 614 4 3" xfId="16355" xr:uid="{00000000-0005-0000-0000-000002400000}"/>
    <cellStyle name="Style 614 4 3 2" xfId="16356" xr:uid="{00000000-0005-0000-0000-000003400000}"/>
    <cellStyle name="Style 614 4 4" xfId="16357" xr:uid="{00000000-0005-0000-0000-000004400000}"/>
    <cellStyle name="Style 614 4 4 2" xfId="16358" xr:uid="{00000000-0005-0000-0000-000005400000}"/>
    <cellStyle name="Style 614 4 5" xfId="16359" xr:uid="{00000000-0005-0000-0000-000006400000}"/>
    <cellStyle name="Style 614 4 5 2" xfId="16360" xr:uid="{00000000-0005-0000-0000-000007400000}"/>
    <cellStyle name="Style 614 4 6" xfId="16361" xr:uid="{00000000-0005-0000-0000-000008400000}"/>
    <cellStyle name="Style 614 4 6 2" xfId="16362" xr:uid="{00000000-0005-0000-0000-000009400000}"/>
    <cellStyle name="Style 614 4 7" xfId="16363" xr:uid="{00000000-0005-0000-0000-00000A400000}"/>
    <cellStyle name="Style 614 4 7 2" xfId="16364" xr:uid="{00000000-0005-0000-0000-00000B400000}"/>
    <cellStyle name="Style 614 4 8" xfId="16365" xr:uid="{00000000-0005-0000-0000-00000C400000}"/>
    <cellStyle name="Style 614 5" xfId="16366" xr:uid="{00000000-0005-0000-0000-00000D400000}"/>
    <cellStyle name="Style 614 5 2" xfId="16367" xr:uid="{00000000-0005-0000-0000-00000E400000}"/>
    <cellStyle name="Style 614 5 2 2" xfId="16368" xr:uid="{00000000-0005-0000-0000-00000F400000}"/>
    <cellStyle name="Style 614 5 3" xfId="16369" xr:uid="{00000000-0005-0000-0000-000010400000}"/>
    <cellStyle name="Style 614 5 3 2" xfId="16370" xr:uid="{00000000-0005-0000-0000-000011400000}"/>
    <cellStyle name="Style 614 5 4" xfId="16371" xr:uid="{00000000-0005-0000-0000-000012400000}"/>
    <cellStyle name="Style 614 5 4 2" xfId="16372" xr:uid="{00000000-0005-0000-0000-000013400000}"/>
    <cellStyle name="Style 614 5 5" xfId="16373" xr:uid="{00000000-0005-0000-0000-000014400000}"/>
    <cellStyle name="Style 614 5 5 2" xfId="16374" xr:uid="{00000000-0005-0000-0000-000015400000}"/>
    <cellStyle name="Style 614 5 6" xfId="16375" xr:uid="{00000000-0005-0000-0000-000016400000}"/>
    <cellStyle name="Style 614 5 6 2" xfId="16376" xr:uid="{00000000-0005-0000-0000-000017400000}"/>
    <cellStyle name="Style 614 5 7" xfId="16377" xr:uid="{00000000-0005-0000-0000-000018400000}"/>
    <cellStyle name="Style 614 5 7 2" xfId="16378" xr:uid="{00000000-0005-0000-0000-000019400000}"/>
    <cellStyle name="Style 614 5 8" xfId="16379" xr:uid="{00000000-0005-0000-0000-00001A400000}"/>
    <cellStyle name="Style 614 6" xfId="16380" xr:uid="{00000000-0005-0000-0000-00001B400000}"/>
    <cellStyle name="Style 614 6 2" xfId="16381" xr:uid="{00000000-0005-0000-0000-00001C400000}"/>
    <cellStyle name="Style 614 7" xfId="16382" xr:uid="{00000000-0005-0000-0000-00001D400000}"/>
    <cellStyle name="Style 614 7 2" xfId="16383" xr:uid="{00000000-0005-0000-0000-00001E400000}"/>
    <cellStyle name="Style 614 8" xfId="16384" xr:uid="{00000000-0005-0000-0000-00001F400000}"/>
    <cellStyle name="Style 614 8 2" xfId="16385" xr:uid="{00000000-0005-0000-0000-000020400000}"/>
    <cellStyle name="Style 614 9" xfId="16386" xr:uid="{00000000-0005-0000-0000-000021400000}"/>
    <cellStyle name="Style 614 9 2" xfId="16387" xr:uid="{00000000-0005-0000-0000-000022400000}"/>
    <cellStyle name="Style 615" xfId="16388" xr:uid="{00000000-0005-0000-0000-000023400000}"/>
    <cellStyle name="Style 615 2" xfId="16389" xr:uid="{00000000-0005-0000-0000-000024400000}"/>
    <cellStyle name="Style 616" xfId="16390" xr:uid="{00000000-0005-0000-0000-000025400000}"/>
    <cellStyle name="Style 616 2" xfId="16391" xr:uid="{00000000-0005-0000-0000-000026400000}"/>
    <cellStyle name="Style 617" xfId="16392" xr:uid="{00000000-0005-0000-0000-000027400000}"/>
    <cellStyle name="Style 617 10" xfId="16393" xr:uid="{00000000-0005-0000-0000-000028400000}"/>
    <cellStyle name="Style 617 10 2" xfId="16394" xr:uid="{00000000-0005-0000-0000-000029400000}"/>
    <cellStyle name="Style 617 11" xfId="16395" xr:uid="{00000000-0005-0000-0000-00002A400000}"/>
    <cellStyle name="Style 617 11 2" xfId="16396" xr:uid="{00000000-0005-0000-0000-00002B400000}"/>
    <cellStyle name="Style 617 12" xfId="16397" xr:uid="{00000000-0005-0000-0000-00002C400000}"/>
    <cellStyle name="Style 617 2" xfId="16398" xr:uid="{00000000-0005-0000-0000-00002D400000}"/>
    <cellStyle name="Style 617 2 2" xfId="16399" xr:uid="{00000000-0005-0000-0000-00002E400000}"/>
    <cellStyle name="Style 617 2 2 2" xfId="16400" xr:uid="{00000000-0005-0000-0000-00002F400000}"/>
    <cellStyle name="Style 617 2 3" xfId="16401" xr:uid="{00000000-0005-0000-0000-000030400000}"/>
    <cellStyle name="Style 617 2 3 2" xfId="16402" xr:uid="{00000000-0005-0000-0000-000031400000}"/>
    <cellStyle name="Style 617 2 4" xfId="16403" xr:uid="{00000000-0005-0000-0000-000032400000}"/>
    <cellStyle name="Style 617 2 4 2" xfId="16404" xr:uid="{00000000-0005-0000-0000-000033400000}"/>
    <cellStyle name="Style 617 2 5" xfId="16405" xr:uid="{00000000-0005-0000-0000-000034400000}"/>
    <cellStyle name="Style 617 2 5 2" xfId="16406" xr:uid="{00000000-0005-0000-0000-000035400000}"/>
    <cellStyle name="Style 617 2 6" xfId="16407" xr:uid="{00000000-0005-0000-0000-000036400000}"/>
    <cellStyle name="Style 617 2 6 2" xfId="16408" xr:uid="{00000000-0005-0000-0000-000037400000}"/>
    <cellStyle name="Style 617 2 7" xfId="16409" xr:uid="{00000000-0005-0000-0000-000038400000}"/>
    <cellStyle name="Style 617 2 7 2" xfId="16410" xr:uid="{00000000-0005-0000-0000-000039400000}"/>
    <cellStyle name="Style 617 2 8" xfId="16411" xr:uid="{00000000-0005-0000-0000-00003A400000}"/>
    <cellStyle name="Style 617 3" xfId="16412" xr:uid="{00000000-0005-0000-0000-00003B400000}"/>
    <cellStyle name="Style 617 3 2" xfId="16413" xr:uid="{00000000-0005-0000-0000-00003C400000}"/>
    <cellStyle name="Style 617 3 2 2" xfId="16414" xr:uid="{00000000-0005-0000-0000-00003D400000}"/>
    <cellStyle name="Style 617 3 3" xfId="16415" xr:uid="{00000000-0005-0000-0000-00003E400000}"/>
    <cellStyle name="Style 617 3 3 2" xfId="16416" xr:uid="{00000000-0005-0000-0000-00003F400000}"/>
    <cellStyle name="Style 617 3 4" xfId="16417" xr:uid="{00000000-0005-0000-0000-000040400000}"/>
    <cellStyle name="Style 617 3 4 2" xfId="16418" xr:uid="{00000000-0005-0000-0000-000041400000}"/>
    <cellStyle name="Style 617 3 5" xfId="16419" xr:uid="{00000000-0005-0000-0000-000042400000}"/>
    <cellStyle name="Style 617 3 5 2" xfId="16420" xr:uid="{00000000-0005-0000-0000-000043400000}"/>
    <cellStyle name="Style 617 3 6" xfId="16421" xr:uid="{00000000-0005-0000-0000-000044400000}"/>
    <cellStyle name="Style 617 3 6 2" xfId="16422" xr:uid="{00000000-0005-0000-0000-000045400000}"/>
    <cellStyle name="Style 617 3 7" xfId="16423" xr:uid="{00000000-0005-0000-0000-000046400000}"/>
    <cellStyle name="Style 617 3 7 2" xfId="16424" xr:uid="{00000000-0005-0000-0000-000047400000}"/>
    <cellStyle name="Style 617 3 8" xfId="16425" xr:uid="{00000000-0005-0000-0000-000048400000}"/>
    <cellStyle name="Style 617 4" xfId="16426" xr:uid="{00000000-0005-0000-0000-000049400000}"/>
    <cellStyle name="Style 617 4 2" xfId="16427" xr:uid="{00000000-0005-0000-0000-00004A400000}"/>
    <cellStyle name="Style 617 4 2 2" xfId="16428" xr:uid="{00000000-0005-0000-0000-00004B400000}"/>
    <cellStyle name="Style 617 4 3" xfId="16429" xr:uid="{00000000-0005-0000-0000-00004C400000}"/>
    <cellStyle name="Style 617 4 3 2" xfId="16430" xr:uid="{00000000-0005-0000-0000-00004D400000}"/>
    <cellStyle name="Style 617 4 4" xfId="16431" xr:uid="{00000000-0005-0000-0000-00004E400000}"/>
    <cellStyle name="Style 617 4 4 2" xfId="16432" xr:uid="{00000000-0005-0000-0000-00004F400000}"/>
    <cellStyle name="Style 617 4 5" xfId="16433" xr:uid="{00000000-0005-0000-0000-000050400000}"/>
    <cellStyle name="Style 617 4 5 2" xfId="16434" xr:uid="{00000000-0005-0000-0000-000051400000}"/>
    <cellStyle name="Style 617 4 6" xfId="16435" xr:uid="{00000000-0005-0000-0000-000052400000}"/>
    <cellStyle name="Style 617 4 6 2" xfId="16436" xr:uid="{00000000-0005-0000-0000-000053400000}"/>
    <cellStyle name="Style 617 4 7" xfId="16437" xr:uid="{00000000-0005-0000-0000-000054400000}"/>
    <cellStyle name="Style 617 4 7 2" xfId="16438" xr:uid="{00000000-0005-0000-0000-000055400000}"/>
    <cellStyle name="Style 617 4 8" xfId="16439" xr:uid="{00000000-0005-0000-0000-000056400000}"/>
    <cellStyle name="Style 617 5" xfId="16440" xr:uid="{00000000-0005-0000-0000-000057400000}"/>
    <cellStyle name="Style 617 5 2" xfId="16441" xr:uid="{00000000-0005-0000-0000-000058400000}"/>
    <cellStyle name="Style 617 5 2 2" xfId="16442" xr:uid="{00000000-0005-0000-0000-000059400000}"/>
    <cellStyle name="Style 617 5 3" xfId="16443" xr:uid="{00000000-0005-0000-0000-00005A400000}"/>
    <cellStyle name="Style 617 5 3 2" xfId="16444" xr:uid="{00000000-0005-0000-0000-00005B400000}"/>
    <cellStyle name="Style 617 5 4" xfId="16445" xr:uid="{00000000-0005-0000-0000-00005C400000}"/>
    <cellStyle name="Style 617 5 4 2" xfId="16446" xr:uid="{00000000-0005-0000-0000-00005D400000}"/>
    <cellStyle name="Style 617 5 5" xfId="16447" xr:uid="{00000000-0005-0000-0000-00005E400000}"/>
    <cellStyle name="Style 617 5 5 2" xfId="16448" xr:uid="{00000000-0005-0000-0000-00005F400000}"/>
    <cellStyle name="Style 617 5 6" xfId="16449" xr:uid="{00000000-0005-0000-0000-000060400000}"/>
    <cellStyle name="Style 617 5 6 2" xfId="16450" xr:uid="{00000000-0005-0000-0000-000061400000}"/>
    <cellStyle name="Style 617 5 7" xfId="16451" xr:uid="{00000000-0005-0000-0000-000062400000}"/>
    <cellStyle name="Style 617 5 7 2" xfId="16452" xr:uid="{00000000-0005-0000-0000-000063400000}"/>
    <cellStyle name="Style 617 5 8" xfId="16453" xr:uid="{00000000-0005-0000-0000-000064400000}"/>
    <cellStyle name="Style 617 6" xfId="16454" xr:uid="{00000000-0005-0000-0000-000065400000}"/>
    <cellStyle name="Style 617 6 2" xfId="16455" xr:uid="{00000000-0005-0000-0000-000066400000}"/>
    <cellStyle name="Style 617 7" xfId="16456" xr:uid="{00000000-0005-0000-0000-000067400000}"/>
    <cellStyle name="Style 617 7 2" xfId="16457" xr:uid="{00000000-0005-0000-0000-000068400000}"/>
    <cellStyle name="Style 617 8" xfId="16458" xr:uid="{00000000-0005-0000-0000-000069400000}"/>
    <cellStyle name="Style 617 8 2" xfId="16459" xr:uid="{00000000-0005-0000-0000-00006A400000}"/>
    <cellStyle name="Style 617 9" xfId="16460" xr:uid="{00000000-0005-0000-0000-00006B400000}"/>
    <cellStyle name="Style 617 9 2" xfId="16461" xr:uid="{00000000-0005-0000-0000-00006C400000}"/>
    <cellStyle name="Style 618" xfId="16462" xr:uid="{00000000-0005-0000-0000-00006D400000}"/>
    <cellStyle name="Style 618 10" xfId="16463" xr:uid="{00000000-0005-0000-0000-00006E400000}"/>
    <cellStyle name="Style 618 10 2" xfId="16464" xr:uid="{00000000-0005-0000-0000-00006F400000}"/>
    <cellStyle name="Style 618 11" xfId="16465" xr:uid="{00000000-0005-0000-0000-000070400000}"/>
    <cellStyle name="Style 618 11 2" xfId="16466" xr:uid="{00000000-0005-0000-0000-000071400000}"/>
    <cellStyle name="Style 618 12" xfId="16467" xr:uid="{00000000-0005-0000-0000-000072400000}"/>
    <cellStyle name="Style 618 2" xfId="16468" xr:uid="{00000000-0005-0000-0000-000073400000}"/>
    <cellStyle name="Style 618 2 2" xfId="16469" xr:uid="{00000000-0005-0000-0000-000074400000}"/>
    <cellStyle name="Style 618 2 2 2" xfId="16470" xr:uid="{00000000-0005-0000-0000-000075400000}"/>
    <cellStyle name="Style 618 2 3" xfId="16471" xr:uid="{00000000-0005-0000-0000-000076400000}"/>
    <cellStyle name="Style 618 2 3 2" xfId="16472" xr:uid="{00000000-0005-0000-0000-000077400000}"/>
    <cellStyle name="Style 618 2 4" xfId="16473" xr:uid="{00000000-0005-0000-0000-000078400000}"/>
    <cellStyle name="Style 618 2 4 2" xfId="16474" xr:uid="{00000000-0005-0000-0000-000079400000}"/>
    <cellStyle name="Style 618 2 5" xfId="16475" xr:uid="{00000000-0005-0000-0000-00007A400000}"/>
    <cellStyle name="Style 618 2 5 2" xfId="16476" xr:uid="{00000000-0005-0000-0000-00007B400000}"/>
    <cellStyle name="Style 618 2 6" xfId="16477" xr:uid="{00000000-0005-0000-0000-00007C400000}"/>
    <cellStyle name="Style 618 2 6 2" xfId="16478" xr:uid="{00000000-0005-0000-0000-00007D400000}"/>
    <cellStyle name="Style 618 2 7" xfId="16479" xr:uid="{00000000-0005-0000-0000-00007E400000}"/>
    <cellStyle name="Style 618 2 7 2" xfId="16480" xr:uid="{00000000-0005-0000-0000-00007F400000}"/>
    <cellStyle name="Style 618 2 8" xfId="16481" xr:uid="{00000000-0005-0000-0000-000080400000}"/>
    <cellStyle name="Style 618 3" xfId="16482" xr:uid="{00000000-0005-0000-0000-000081400000}"/>
    <cellStyle name="Style 618 3 2" xfId="16483" xr:uid="{00000000-0005-0000-0000-000082400000}"/>
    <cellStyle name="Style 618 3 2 2" xfId="16484" xr:uid="{00000000-0005-0000-0000-000083400000}"/>
    <cellStyle name="Style 618 3 3" xfId="16485" xr:uid="{00000000-0005-0000-0000-000084400000}"/>
    <cellStyle name="Style 618 3 3 2" xfId="16486" xr:uid="{00000000-0005-0000-0000-000085400000}"/>
    <cellStyle name="Style 618 3 4" xfId="16487" xr:uid="{00000000-0005-0000-0000-000086400000}"/>
    <cellStyle name="Style 618 3 4 2" xfId="16488" xr:uid="{00000000-0005-0000-0000-000087400000}"/>
    <cellStyle name="Style 618 3 5" xfId="16489" xr:uid="{00000000-0005-0000-0000-000088400000}"/>
    <cellStyle name="Style 618 3 5 2" xfId="16490" xr:uid="{00000000-0005-0000-0000-000089400000}"/>
    <cellStyle name="Style 618 3 6" xfId="16491" xr:uid="{00000000-0005-0000-0000-00008A400000}"/>
    <cellStyle name="Style 618 3 6 2" xfId="16492" xr:uid="{00000000-0005-0000-0000-00008B400000}"/>
    <cellStyle name="Style 618 3 7" xfId="16493" xr:uid="{00000000-0005-0000-0000-00008C400000}"/>
    <cellStyle name="Style 618 3 7 2" xfId="16494" xr:uid="{00000000-0005-0000-0000-00008D400000}"/>
    <cellStyle name="Style 618 3 8" xfId="16495" xr:uid="{00000000-0005-0000-0000-00008E400000}"/>
    <cellStyle name="Style 618 4" xfId="16496" xr:uid="{00000000-0005-0000-0000-00008F400000}"/>
    <cellStyle name="Style 618 4 2" xfId="16497" xr:uid="{00000000-0005-0000-0000-000090400000}"/>
    <cellStyle name="Style 618 4 2 2" xfId="16498" xr:uid="{00000000-0005-0000-0000-000091400000}"/>
    <cellStyle name="Style 618 4 3" xfId="16499" xr:uid="{00000000-0005-0000-0000-000092400000}"/>
    <cellStyle name="Style 618 4 3 2" xfId="16500" xr:uid="{00000000-0005-0000-0000-000093400000}"/>
    <cellStyle name="Style 618 4 4" xfId="16501" xr:uid="{00000000-0005-0000-0000-000094400000}"/>
    <cellStyle name="Style 618 4 4 2" xfId="16502" xr:uid="{00000000-0005-0000-0000-000095400000}"/>
    <cellStyle name="Style 618 4 5" xfId="16503" xr:uid="{00000000-0005-0000-0000-000096400000}"/>
    <cellStyle name="Style 618 4 5 2" xfId="16504" xr:uid="{00000000-0005-0000-0000-000097400000}"/>
    <cellStyle name="Style 618 4 6" xfId="16505" xr:uid="{00000000-0005-0000-0000-000098400000}"/>
    <cellStyle name="Style 618 4 6 2" xfId="16506" xr:uid="{00000000-0005-0000-0000-000099400000}"/>
    <cellStyle name="Style 618 4 7" xfId="16507" xr:uid="{00000000-0005-0000-0000-00009A400000}"/>
    <cellStyle name="Style 618 4 7 2" xfId="16508" xr:uid="{00000000-0005-0000-0000-00009B400000}"/>
    <cellStyle name="Style 618 4 8" xfId="16509" xr:uid="{00000000-0005-0000-0000-00009C400000}"/>
    <cellStyle name="Style 618 5" xfId="16510" xr:uid="{00000000-0005-0000-0000-00009D400000}"/>
    <cellStyle name="Style 618 5 2" xfId="16511" xr:uid="{00000000-0005-0000-0000-00009E400000}"/>
    <cellStyle name="Style 618 5 2 2" xfId="16512" xr:uid="{00000000-0005-0000-0000-00009F400000}"/>
    <cellStyle name="Style 618 5 3" xfId="16513" xr:uid="{00000000-0005-0000-0000-0000A0400000}"/>
    <cellStyle name="Style 618 5 3 2" xfId="16514" xr:uid="{00000000-0005-0000-0000-0000A1400000}"/>
    <cellStyle name="Style 618 5 4" xfId="16515" xr:uid="{00000000-0005-0000-0000-0000A2400000}"/>
    <cellStyle name="Style 618 5 4 2" xfId="16516" xr:uid="{00000000-0005-0000-0000-0000A3400000}"/>
    <cellStyle name="Style 618 5 5" xfId="16517" xr:uid="{00000000-0005-0000-0000-0000A4400000}"/>
    <cellStyle name="Style 618 5 5 2" xfId="16518" xr:uid="{00000000-0005-0000-0000-0000A5400000}"/>
    <cellStyle name="Style 618 5 6" xfId="16519" xr:uid="{00000000-0005-0000-0000-0000A6400000}"/>
    <cellStyle name="Style 618 5 6 2" xfId="16520" xr:uid="{00000000-0005-0000-0000-0000A7400000}"/>
    <cellStyle name="Style 618 5 7" xfId="16521" xr:uid="{00000000-0005-0000-0000-0000A8400000}"/>
    <cellStyle name="Style 618 5 7 2" xfId="16522" xr:uid="{00000000-0005-0000-0000-0000A9400000}"/>
    <cellStyle name="Style 618 5 8" xfId="16523" xr:uid="{00000000-0005-0000-0000-0000AA400000}"/>
    <cellStyle name="Style 618 6" xfId="16524" xr:uid="{00000000-0005-0000-0000-0000AB400000}"/>
    <cellStyle name="Style 618 6 2" xfId="16525" xr:uid="{00000000-0005-0000-0000-0000AC400000}"/>
    <cellStyle name="Style 618 7" xfId="16526" xr:uid="{00000000-0005-0000-0000-0000AD400000}"/>
    <cellStyle name="Style 618 7 2" xfId="16527" xr:uid="{00000000-0005-0000-0000-0000AE400000}"/>
    <cellStyle name="Style 618 8" xfId="16528" xr:uid="{00000000-0005-0000-0000-0000AF400000}"/>
    <cellStyle name="Style 618 8 2" xfId="16529" xr:uid="{00000000-0005-0000-0000-0000B0400000}"/>
    <cellStyle name="Style 618 9" xfId="16530" xr:uid="{00000000-0005-0000-0000-0000B1400000}"/>
    <cellStyle name="Style 618 9 2" xfId="16531" xr:uid="{00000000-0005-0000-0000-0000B2400000}"/>
    <cellStyle name="Style 619" xfId="16532" xr:uid="{00000000-0005-0000-0000-0000B3400000}"/>
    <cellStyle name="Style 619 10" xfId="16533" xr:uid="{00000000-0005-0000-0000-0000B4400000}"/>
    <cellStyle name="Style 619 10 2" xfId="16534" xr:uid="{00000000-0005-0000-0000-0000B5400000}"/>
    <cellStyle name="Style 619 11" xfId="16535" xr:uid="{00000000-0005-0000-0000-0000B6400000}"/>
    <cellStyle name="Style 619 11 2" xfId="16536" xr:uid="{00000000-0005-0000-0000-0000B7400000}"/>
    <cellStyle name="Style 619 12" xfId="16537" xr:uid="{00000000-0005-0000-0000-0000B8400000}"/>
    <cellStyle name="Style 619 12 2" xfId="16538" xr:uid="{00000000-0005-0000-0000-0000B9400000}"/>
    <cellStyle name="Style 619 2" xfId="16539" xr:uid="{00000000-0005-0000-0000-0000BA400000}"/>
    <cellStyle name="Style 619 2 2" xfId="16540" xr:uid="{00000000-0005-0000-0000-0000BB400000}"/>
    <cellStyle name="Style 619 2 2 2" xfId="16541" xr:uid="{00000000-0005-0000-0000-0000BC400000}"/>
    <cellStyle name="Style 619 2 3" xfId="16542" xr:uid="{00000000-0005-0000-0000-0000BD400000}"/>
    <cellStyle name="Style 619 2 3 2" xfId="16543" xr:uid="{00000000-0005-0000-0000-0000BE400000}"/>
    <cellStyle name="Style 619 2 4" xfId="16544" xr:uid="{00000000-0005-0000-0000-0000BF400000}"/>
    <cellStyle name="Style 619 3" xfId="16545" xr:uid="{00000000-0005-0000-0000-0000C0400000}"/>
    <cellStyle name="Style 619 3 2" xfId="16546" xr:uid="{00000000-0005-0000-0000-0000C1400000}"/>
    <cellStyle name="Style 619 3 2 2" xfId="16547" xr:uid="{00000000-0005-0000-0000-0000C2400000}"/>
    <cellStyle name="Style 619 3 2 2 2" xfId="16548" xr:uid="{00000000-0005-0000-0000-0000C3400000}"/>
    <cellStyle name="Style 619 3 2 3" xfId="16549" xr:uid="{00000000-0005-0000-0000-0000C4400000}"/>
    <cellStyle name="Style 619 3 2 3 2" xfId="16550" xr:uid="{00000000-0005-0000-0000-0000C5400000}"/>
    <cellStyle name="Style 619 3 2 4" xfId="16551" xr:uid="{00000000-0005-0000-0000-0000C6400000}"/>
    <cellStyle name="Style 619 3 3" xfId="16552" xr:uid="{00000000-0005-0000-0000-0000C7400000}"/>
    <cellStyle name="Style 619 3 3 2" xfId="16553" xr:uid="{00000000-0005-0000-0000-0000C8400000}"/>
    <cellStyle name="Style 619 3 4" xfId="16554" xr:uid="{00000000-0005-0000-0000-0000C9400000}"/>
    <cellStyle name="Style 619 3 4 2" xfId="16555" xr:uid="{00000000-0005-0000-0000-0000CA400000}"/>
    <cellStyle name="Style 619 3 5" xfId="16556" xr:uid="{00000000-0005-0000-0000-0000CB400000}"/>
    <cellStyle name="Style 619 3 5 2" xfId="16557" xr:uid="{00000000-0005-0000-0000-0000CC400000}"/>
    <cellStyle name="Style 619 3 6" xfId="16558" xr:uid="{00000000-0005-0000-0000-0000CD400000}"/>
    <cellStyle name="Style 619 3 6 2" xfId="16559" xr:uid="{00000000-0005-0000-0000-0000CE400000}"/>
    <cellStyle name="Style 619 3 7" xfId="16560" xr:uid="{00000000-0005-0000-0000-0000CF400000}"/>
    <cellStyle name="Style 619 3 7 2" xfId="16561" xr:uid="{00000000-0005-0000-0000-0000D0400000}"/>
    <cellStyle name="Style 619 3 8" xfId="16562" xr:uid="{00000000-0005-0000-0000-0000D1400000}"/>
    <cellStyle name="Style 619 3 8 2" xfId="16563" xr:uid="{00000000-0005-0000-0000-0000D2400000}"/>
    <cellStyle name="Style 619 3 9" xfId="16564" xr:uid="{00000000-0005-0000-0000-0000D3400000}"/>
    <cellStyle name="Style 619 4" xfId="16565" xr:uid="{00000000-0005-0000-0000-0000D4400000}"/>
    <cellStyle name="Style 619 4 2" xfId="16566" xr:uid="{00000000-0005-0000-0000-0000D5400000}"/>
    <cellStyle name="Style 619 4 2 2" xfId="16567" xr:uid="{00000000-0005-0000-0000-0000D6400000}"/>
    <cellStyle name="Style 619 4 2 2 2" xfId="16568" xr:uid="{00000000-0005-0000-0000-0000D7400000}"/>
    <cellStyle name="Style 619 4 2 3" xfId="16569" xr:uid="{00000000-0005-0000-0000-0000D8400000}"/>
    <cellStyle name="Style 619 4 2 3 2" xfId="16570" xr:uid="{00000000-0005-0000-0000-0000D9400000}"/>
    <cellStyle name="Style 619 4 2 4" xfId="16571" xr:uid="{00000000-0005-0000-0000-0000DA400000}"/>
    <cellStyle name="Style 619 4 3" xfId="16572" xr:uid="{00000000-0005-0000-0000-0000DB400000}"/>
    <cellStyle name="Style 619 4 3 2" xfId="16573" xr:uid="{00000000-0005-0000-0000-0000DC400000}"/>
    <cellStyle name="Style 619 4 4" xfId="16574" xr:uid="{00000000-0005-0000-0000-0000DD400000}"/>
    <cellStyle name="Style 619 4 4 2" xfId="16575" xr:uid="{00000000-0005-0000-0000-0000DE400000}"/>
    <cellStyle name="Style 619 4 5" xfId="16576" xr:uid="{00000000-0005-0000-0000-0000DF400000}"/>
    <cellStyle name="Style 619 4 5 2" xfId="16577" xr:uid="{00000000-0005-0000-0000-0000E0400000}"/>
    <cellStyle name="Style 619 4 6" xfId="16578" xr:uid="{00000000-0005-0000-0000-0000E1400000}"/>
    <cellStyle name="Style 619 4 6 2" xfId="16579" xr:uid="{00000000-0005-0000-0000-0000E2400000}"/>
    <cellStyle name="Style 619 4 7" xfId="16580" xr:uid="{00000000-0005-0000-0000-0000E3400000}"/>
    <cellStyle name="Style 619 4 7 2" xfId="16581" xr:uid="{00000000-0005-0000-0000-0000E4400000}"/>
    <cellStyle name="Style 619 4 8" xfId="16582" xr:uid="{00000000-0005-0000-0000-0000E5400000}"/>
    <cellStyle name="Style 619 4 8 2" xfId="16583" xr:uid="{00000000-0005-0000-0000-0000E6400000}"/>
    <cellStyle name="Style 619 4 9" xfId="16584" xr:uid="{00000000-0005-0000-0000-0000E7400000}"/>
    <cellStyle name="Style 619 5" xfId="16585" xr:uid="{00000000-0005-0000-0000-0000E8400000}"/>
    <cellStyle name="Style 619 5 2" xfId="16586" xr:uid="{00000000-0005-0000-0000-0000E9400000}"/>
    <cellStyle name="Style 619 5 2 2" xfId="16587" xr:uid="{00000000-0005-0000-0000-0000EA400000}"/>
    <cellStyle name="Style 619 5 2 2 2" xfId="16588" xr:uid="{00000000-0005-0000-0000-0000EB400000}"/>
    <cellStyle name="Style 619 5 2 3" xfId="16589" xr:uid="{00000000-0005-0000-0000-0000EC400000}"/>
    <cellStyle name="Style 619 5 2 3 2" xfId="16590" xr:uid="{00000000-0005-0000-0000-0000ED400000}"/>
    <cellStyle name="Style 619 5 2 4" xfId="16591" xr:uid="{00000000-0005-0000-0000-0000EE400000}"/>
    <cellStyle name="Style 619 5 3" xfId="16592" xr:uid="{00000000-0005-0000-0000-0000EF400000}"/>
    <cellStyle name="Style 619 5 3 2" xfId="16593" xr:uid="{00000000-0005-0000-0000-0000F0400000}"/>
    <cellStyle name="Style 619 5 4" xfId="16594" xr:uid="{00000000-0005-0000-0000-0000F1400000}"/>
    <cellStyle name="Style 619 5 4 2" xfId="16595" xr:uid="{00000000-0005-0000-0000-0000F2400000}"/>
    <cellStyle name="Style 619 5 5" xfId="16596" xr:uid="{00000000-0005-0000-0000-0000F3400000}"/>
    <cellStyle name="Style 619 5 5 2" xfId="16597" xr:uid="{00000000-0005-0000-0000-0000F4400000}"/>
    <cellStyle name="Style 619 5 6" xfId="16598" xr:uid="{00000000-0005-0000-0000-0000F5400000}"/>
    <cellStyle name="Style 619 5 6 2" xfId="16599" xr:uid="{00000000-0005-0000-0000-0000F6400000}"/>
    <cellStyle name="Style 619 5 7" xfId="16600" xr:uid="{00000000-0005-0000-0000-0000F7400000}"/>
    <cellStyle name="Style 619 5 7 2" xfId="16601" xr:uid="{00000000-0005-0000-0000-0000F8400000}"/>
    <cellStyle name="Style 619 5 8" xfId="16602" xr:uid="{00000000-0005-0000-0000-0000F9400000}"/>
    <cellStyle name="Style 619 5 8 2" xfId="16603" xr:uid="{00000000-0005-0000-0000-0000FA400000}"/>
    <cellStyle name="Style 619 5 9" xfId="16604" xr:uid="{00000000-0005-0000-0000-0000FB400000}"/>
    <cellStyle name="Style 619 6" xfId="16605" xr:uid="{00000000-0005-0000-0000-0000FC400000}"/>
    <cellStyle name="Style 619 6 2" xfId="16606" xr:uid="{00000000-0005-0000-0000-0000FD400000}"/>
    <cellStyle name="Style 619 7" xfId="16607" xr:uid="{00000000-0005-0000-0000-0000FE400000}"/>
    <cellStyle name="Style 619 7 2" xfId="16608" xr:uid="{00000000-0005-0000-0000-0000FF400000}"/>
    <cellStyle name="Style 619 8" xfId="16609" xr:uid="{00000000-0005-0000-0000-000000410000}"/>
    <cellStyle name="Style 619 8 2" xfId="16610" xr:uid="{00000000-0005-0000-0000-000001410000}"/>
    <cellStyle name="Style 619 9" xfId="16611" xr:uid="{00000000-0005-0000-0000-000002410000}"/>
    <cellStyle name="Style 619 9 2" xfId="16612" xr:uid="{00000000-0005-0000-0000-000003410000}"/>
    <cellStyle name="Style 620" xfId="16613" xr:uid="{00000000-0005-0000-0000-000004410000}"/>
    <cellStyle name="Style 620 2" xfId="16614" xr:uid="{00000000-0005-0000-0000-000005410000}"/>
    <cellStyle name="Style 621" xfId="16615" xr:uid="{00000000-0005-0000-0000-000006410000}"/>
    <cellStyle name="Style 621 2" xfId="16616" xr:uid="{00000000-0005-0000-0000-000007410000}"/>
    <cellStyle name="Style 622" xfId="16617" xr:uid="{00000000-0005-0000-0000-000008410000}"/>
    <cellStyle name="Style 623" xfId="16618" xr:uid="{00000000-0005-0000-0000-000009410000}"/>
    <cellStyle name="Style 623 10" xfId="16619" xr:uid="{00000000-0005-0000-0000-00000A410000}"/>
    <cellStyle name="Style 623 10 2" xfId="16620" xr:uid="{00000000-0005-0000-0000-00000B410000}"/>
    <cellStyle name="Style 623 11" xfId="16621" xr:uid="{00000000-0005-0000-0000-00000C410000}"/>
    <cellStyle name="Style 623 11 2" xfId="16622" xr:uid="{00000000-0005-0000-0000-00000D410000}"/>
    <cellStyle name="Style 623 12" xfId="16623" xr:uid="{00000000-0005-0000-0000-00000E410000}"/>
    <cellStyle name="Style 623 2" xfId="16624" xr:uid="{00000000-0005-0000-0000-00000F410000}"/>
    <cellStyle name="Style 623 2 2" xfId="16625" xr:uid="{00000000-0005-0000-0000-000010410000}"/>
    <cellStyle name="Style 623 2 2 2" xfId="16626" xr:uid="{00000000-0005-0000-0000-000011410000}"/>
    <cellStyle name="Style 623 2 3" xfId="16627" xr:uid="{00000000-0005-0000-0000-000012410000}"/>
    <cellStyle name="Style 623 2 3 2" xfId="16628" xr:uid="{00000000-0005-0000-0000-000013410000}"/>
    <cellStyle name="Style 623 2 4" xfId="16629" xr:uid="{00000000-0005-0000-0000-000014410000}"/>
    <cellStyle name="Style 623 2 4 2" xfId="16630" xr:uid="{00000000-0005-0000-0000-000015410000}"/>
    <cellStyle name="Style 623 2 5" xfId="16631" xr:uid="{00000000-0005-0000-0000-000016410000}"/>
    <cellStyle name="Style 623 2 5 2" xfId="16632" xr:uid="{00000000-0005-0000-0000-000017410000}"/>
    <cellStyle name="Style 623 2 6" xfId="16633" xr:uid="{00000000-0005-0000-0000-000018410000}"/>
    <cellStyle name="Style 623 2 6 2" xfId="16634" xr:uid="{00000000-0005-0000-0000-000019410000}"/>
    <cellStyle name="Style 623 2 7" xfId="16635" xr:uid="{00000000-0005-0000-0000-00001A410000}"/>
    <cellStyle name="Style 623 2 7 2" xfId="16636" xr:uid="{00000000-0005-0000-0000-00001B410000}"/>
    <cellStyle name="Style 623 2 8" xfId="16637" xr:uid="{00000000-0005-0000-0000-00001C410000}"/>
    <cellStyle name="Style 623 3" xfId="16638" xr:uid="{00000000-0005-0000-0000-00001D410000}"/>
    <cellStyle name="Style 623 3 2" xfId="16639" xr:uid="{00000000-0005-0000-0000-00001E410000}"/>
    <cellStyle name="Style 623 3 2 2" xfId="16640" xr:uid="{00000000-0005-0000-0000-00001F410000}"/>
    <cellStyle name="Style 623 3 3" xfId="16641" xr:uid="{00000000-0005-0000-0000-000020410000}"/>
    <cellStyle name="Style 623 3 3 2" xfId="16642" xr:uid="{00000000-0005-0000-0000-000021410000}"/>
    <cellStyle name="Style 623 3 4" xfId="16643" xr:uid="{00000000-0005-0000-0000-000022410000}"/>
    <cellStyle name="Style 623 3 4 2" xfId="16644" xr:uid="{00000000-0005-0000-0000-000023410000}"/>
    <cellStyle name="Style 623 3 5" xfId="16645" xr:uid="{00000000-0005-0000-0000-000024410000}"/>
    <cellStyle name="Style 623 3 5 2" xfId="16646" xr:uid="{00000000-0005-0000-0000-000025410000}"/>
    <cellStyle name="Style 623 3 6" xfId="16647" xr:uid="{00000000-0005-0000-0000-000026410000}"/>
    <cellStyle name="Style 623 3 6 2" xfId="16648" xr:uid="{00000000-0005-0000-0000-000027410000}"/>
    <cellStyle name="Style 623 3 7" xfId="16649" xr:uid="{00000000-0005-0000-0000-000028410000}"/>
    <cellStyle name="Style 623 3 7 2" xfId="16650" xr:uid="{00000000-0005-0000-0000-000029410000}"/>
    <cellStyle name="Style 623 3 8" xfId="16651" xr:uid="{00000000-0005-0000-0000-00002A410000}"/>
    <cellStyle name="Style 623 4" xfId="16652" xr:uid="{00000000-0005-0000-0000-00002B410000}"/>
    <cellStyle name="Style 623 4 2" xfId="16653" xr:uid="{00000000-0005-0000-0000-00002C410000}"/>
    <cellStyle name="Style 623 4 2 2" xfId="16654" xr:uid="{00000000-0005-0000-0000-00002D410000}"/>
    <cellStyle name="Style 623 4 3" xfId="16655" xr:uid="{00000000-0005-0000-0000-00002E410000}"/>
    <cellStyle name="Style 623 4 3 2" xfId="16656" xr:uid="{00000000-0005-0000-0000-00002F410000}"/>
    <cellStyle name="Style 623 4 4" xfId="16657" xr:uid="{00000000-0005-0000-0000-000030410000}"/>
    <cellStyle name="Style 623 4 4 2" xfId="16658" xr:uid="{00000000-0005-0000-0000-000031410000}"/>
    <cellStyle name="Style 623 4 5" xfId="16659" xr:uid="{00000000-0005-0000-0000-000032410000}"/>
    <cellStyle name="Style 623 4 5 2" xfId="16660" xr:uid="{00000000-0005-0000-0000-000033410000}"/>
    <cellStyle name="Style 623 4 6" xfId="16661" xr:uid="{00000000-0005-0000-0000-000034410000}"/>
    <cellStyle name="Style 623 4 6 2" xfId="16662" xr:uid="{00000000-0005-0000-0000-000035410000}"/>
    <cellStyle name="Style 623 4 7" xfId="16663" xr:uid="{00000000-0005-0000-0000-000036410000}"/>
    <cellStyle name="Style 623 4 7 2" xfId="16664" xr:uid="{00000000-0005-0000-0000-000037410000}"/>
    <cellStyle name="Style 623 4 8" xfId="16665" xr:uid="{00000000-0005-0000-0000-000038410000}"/>
    <cellStyle name="Style 623 5" xfId="16666" xr:uid="{00000000-0005-0000-0000-000039410000}"/>
    <cellStyle name="Style 623 5 2" xfId="16667" xr:uid="{00000000-0005-0000-0000-00003A410000}"/>
    <cellStyle name="Style 623 5 2 2" xfId="16668" xr:uid="{00000000-0005-0000-0000-00003B410000}"/>
    <cellStyle name="Style 623 5 3" xfId="16669" xr:uid="{00000000-0005-0000-0000-00003C410000}"/>
    <cellStyle name="Style 623 5 3 2" xfId="16670" xr:uid="{00000000-0005-0000-0000-00003D410000}"/>
    <cellStyle name="Style 623 5 4" xfId="16671" xr:uid="{00000000-0005-0000-0000-00003E410000}"/>
    <cellStyle name="Style 623 5 4 2" xfId="16672" xr:uid="{00000000-0005-0000-0000-00003F410000}"/>
    <cellStyle name="Style 623 5 5" xfId="16673" xr:uid="{00000000-0005-0000-0000-000040410000}"/>
    <cellStyle name="Style 623 5 5 2" xfId="16674" xr:uid="{00000000-0005-0000-0000-000041410000}"/>
    <cellStyle name="Style 623 5 6" xfId="16675" xr:uid="{00000000-0005-0000-0000-000042410000}"/>
    <cellStyle name="Style 623 5 6 2" xfId="16676" xr:uid="{00000000-0005-0000-0000-000043410000}"/>
    <cellStyle name="Style 623 5 7" xfId="16677" xr:uid="{00000000-0005-0000-0000-000044410000}"/>
    <cellStyle name="Style 623 5 7 2" xfId="16678" xr:uid="{00000000-0005-0000-0000-000045410000}"/>
    <cellStyle name="Style 623 5 8" xfId="16679" xr:uid="{00000000-0005-0000-0000-000046410000}"/>
    <cellStyle name="Style 623 6" xfId="16680" xr:uid="{00000000-0005-0000-0000-000047410000}"/>
    <cellStyle name="Style 623 6 2" xfId="16681" xr:uid="{00000000-0005-0000-0000-000048410000}"/>
    <cellStyle name="Style 623 7" xfId="16682" xr:uid="{00000000-0005-0000-0000-000049410000}"/>
    <cellStyle name="Style 623 7 2" xfId="16683" xr:uid="{00000000-0005-0000-0000-00004A410000}"/>
    <cellStyle name="Style 623 8" xfId="16684" xr:uid="{00000000-0005-0000-0000-00004B410000}"/>
    <cellStyle name="Style 623 8 2" xfId="16685" xr:uid="{00000000-0005-0000-0000-00004C410000}"/>
    <cellStyle name="Style 623 9" xfId="16686" xr:uid="{00000000-0005-0000-0000-00004D410000}"/>
    <cellStyle name="Style 623 9 2" xfId="16687" xr:uid="{00000000-0005-0000-0000-00004E410000}"/>
    <cellStyle name="Style 624" xfId="16688" xr:uid="{00000000-0005-0000-0000-00004F410000}"/>
    <cellStyle name="Style 625" xfId="16689" xr:uid="{00000000-0005-0000-0000-000050410000}"/>
    <cellStyle name="Style 626" xfId="16690" xr:uid="{00000000-0005-0000-0000-000051410000}"/>
    <cellStyle name="Style 626 10" xfId="16691" xr:uid="{00000000-0005-0000-0000-000052410000}"/>
    <cellStyle name="Style 626 10 2" xfId="16692" xr:uid="{00000000-0005-0000-0000-000053410000}"/>
    <cellStyle name="Style 626 11" xfId="16693" xr:uid="{00000000-0005-0000-0000-000054410000}"/>
    <cellStyle name="Style 626 11 2" xfId="16694" xr:uid="{00000000-0005-0000-0000-000055410000}"/>
    <cellStyle name="Style 626 12" xfId="16695" xr:uid="{00000000-0005-0000-0000-000056410000}"/>
    <cellStyle name="Style 626 2" xfId="16696" xr:uid="{00000000-0005-0000-0000-000057410000}"/>
    <cellStyle name="Style 626 2 2" xfId="16697" xr:uid="{00000000-0005-0000-0000-000058410000}"/>
    <cellStyle name="Style 626 2 2 2" xfId="16698" xr:uid="{00000000-0005-0000-0000-000059410000}"/>
    <cellStyle name="Style 626 2 3" xfId="16699" xr:uid="{00000000-0005-0000-0000-00005A410000}"/>
    <cellStyle name="Style 626 2 3 2" xfId="16700" xr:uid="{00000000-0005-0000-0000-00005B410000}"/>
    <cellStyle name="Style 626 2 4" xfId="16701" xr:uid="{00000000-0005-0000-0000-00005C410000}"/>
    <cellStyle name="Style 626 2 4 2" xfId="16702" xr:uid="{00000000-0005-0000-0000-00005D410000}"/>
    <cellStyle name="Style 626 2 5" xfId="16703" xr:uid="{00000000-0005-0000-0000-00005E410000}"/>
    <cellStyle name="Style 626 2 5 2" xfId="16704" xr:uid="{00000000-0005-0000-0000-00005F410000}"/>
    <cellStyle name="Style 626 2 6" xfId="16705" xr:uid="{00000000-0005-0000-0000-000060410000}"/>
    <cellStyle name="Style 626 2 6 2" xfId="16706" xr:uid="{00000000-0005-0000-0000-000061410000}"/>
    <cellStyle name="Style 626 2 7" xfId="16707" xr:uid="{00000000-0005-0000-0000-000062410000}"/>
    <cellStyle name="Style 626 2 7 2" xfId="16708" xr:uid="{00000000-0005-0000-0000-000063410000}"/>
    <cellStyle name="Style 626 2 8" xfId="16709" xr:uid="{00000000-0005-0000-0000-000064410000}"/>
    <cellStyle name="Style 626 3" xfId="16710" xr:uid="{00000000-0005-0000-0000-000065410000}"/>
    <cellStyle name="Style 626 3 2" xfId="16711" xr:uid="{00000000-0005-0000-0000-000066410000}"/>
    <cellStyle name="Style 626 3 2 2" xfId="16712" xr:uid="{00000000-0005-0000-0000-000067410000}"/>
    <cellStyle name="Style 626 3 3" xfId="16713" xr:uid="{00000000-0005-0000-0000-000068410000}"/>
    <cellStyle name="Style 626 3 3 2" xfId="16714" xr:uid="{00000000-0005-0000-0000-000069410000}"/>
    <cellStyle name="Style 626 3 4" xfId="16715" xr:uid="{00000000-0005-0000-0000-00006A410000}"/>
    <cellStyle name="Style 626 3 4 2" xfId="16716" xr:uid="{00000000-0005-0000-0000-00006B410000}"/>
    <cellStyle name="Style 626 3 5" xfId="16717" xr:uid="{00000000-0005-0000-0000-00006C410000}"/>
    <cellStyle name="Style 626 3 5 2" xfId="16718" xr:uid="{00000000-0005-0000-0000-00006D410000}"/>
    <cellStyle name="Style 626 3 6" xfId="16719" xr:uid="{00000000-0005-0000-0000-00006E410000}"/>
    <cellStyle name="Style 626 3 6 2" xfId="16720" xr:uid="{00000000-0005-0000-0000-00006F410000}"/>
    <cellStyle name="Style 626 3 7" xfId="16721" xr:uid="{00000000-0005-0000-0000-000070410000}"/>
    <cellStyle name="Style 626 3 7 2" xfId="16722" xr:uid="{00000000-0005-0000-0000-000071410000}"/>
    <cellStyle name="Style 626 3 8" xfId="16723" xr:uid="{00000000-0005-0000-0000-000072410000}"/>
    <cellStyle name="Style 626 4" xfId="16724" xr:uid="{00000000-0005-0000-0000-000073410000}"/>
    <cellStyle name="Style 626 4 2" xfId="16725" xr:uid="{00000000-0005-0000-0000-000074410000}"/>
    <cellStyle name="Style 626 4 2 2" xfId="16726" xr:uid="{00000000-0005-0000-0000-000075410000}"/>
    <cellStyle name="Style 626 4 3" xfId="16727" xr:uid="{00000000-0005-0000-0000-000076410000}"/>
    <cellStyle name="Style 626 4 3 2" xfId="16728" xr:uid="{00000000-0005-0000-0000-000077410000}"/>
    <cellStyle name="Style 626 4 4" xfId="16729" xr:uid="{00000000-0005-0000-0000-000078410000}"/>
    <cellStyle name="Style 626 4 4 2" xfId="16730" xr:uid="{00000000-0005-0000-0000-000079410000}"/>
    <cellStyle name="Style 626 4 5" xfId="16731" xr:uid="{00000000-0005-0000-0000-00007A410000}"/>
    <cellStyle name="Style 626 4 5 2" xfId="16732" xr:uid="{00000000-0005-0000-0000-00007B410000}"/>
    <cellStyle name="Style 626 4 6" xfId="16733" xr:uid="{00000000-0005-0000-0000-00007C410000}"/>
    <cellStyle name="Style 626 4 6 2" xfId="16734" xr:uid="{00000000-0005-0000-0000-00007D410000}"/>
    <cellStyle name="Style 626 4 7" xfId="16735" xr:uid="{00000000-0005-0000-0000-00007E410000}"/>
    <cellStyle name="Style 626 4 7 2" xfId="16736" xr:uid="{00000000-0005-0000-0000-00007F410000}"/>
    <cellStyle name="Style 626 4 8" xfId="16737" xr:uid="{00000000-0005-0000-0000-000080410000}"/>
    <cellStyle name="Style 626 5" xfId="16738" xr:uid="{00000000-0005-0000-0000-000081410000}"/>
    <cellStyle name="Style 626 5 2" xfId="16739" xr:uid="{00000000-0005-0000-0000-000082410000}"/>
    <cellStyle name="Style 626 5 2 2" xfId="16740" xr:uid="{00000000-0005-0000-0000-000083410000}"/>
    <cellStyle name="Style 626 5 3" xfId="16741" xr:uid="{00000000-0005-0000-0000-000084410000}"/>
    <cellStyle name="Style 626 5 3 2" xfId="16742" xr:uid="{00000000-0005-0000-0000-000085410000}"/>
    <cellStyle name="Style 626 5 4" xfId="16743" xr:uid="{00000000-0005-0000-0000-000086410000}"/>
    <cellStyle name="Style 626 5 4 2" xfId="16744" xr:uid="{00000000-0005-0000-0000-000087410000}"/>
    <cellStyle name="Style 626 5 5" xfId="16745" xr:uid="{00000000-0005-0000-0000-000088410000}"/>
    <cellStyle name="Style 626 5 5 2" xfId="16746" xr:uid="{00000000-0005-0000-0000-000089410000}"/>
    <cellStyle name="Style 626 5 6" xfId="16747" xr:uid="{00000000-0005-0000-0000-00008A410000}"/>
    <cellStyle name="Style 626 5 6 2" xfId="16748" xr:uid="{00000000-0005-0000-0000-00008B410000}"/>
    <cellStyle name="Style 626 5 7" xfId="16749" xr:uid="{00000000-0005-0000-0000-00008C410000}"/>
    <cellStyle name="Style 626 5 7 2" xfId="16750" xr:uid="{00000000-0005-0000-0000-00008D410000}"/>
    <cellStyle name="Style 626 5 8" xfId="16751" xr:uid="{00000000-0005-0000-0000-00008E410000}"/>
    <cellStyle name="Style 626 6" xfId="16752" xr:uid="{00000000-0005-0000-0000-00008F410000}"/>
    <cellStyle name="Style 626 6 2" xfId="16753" xr:uid="{00000000-0005-0000-0000-000090410000}"/>
    <cellStyle name="Style 626 7" xfId="16754" xr:uid="{00000000-0005-0000-0000-000091410000}"/>
    <cellStyle name="Style 626 7 2" xfId="16755" xr:uid="{00000000-0005-0000-0000-000092410000}"/>
    <cellStyle name="Style 626 8" xfId="16756" xr:uid="{00000000-0005-0000-0000-000093410000}"/>
    <cellStyle name="Style 626 8 2" xfId="16757" xr:uid="{00000000-0005-0000-0000-000094410000}"/>
    <cellStyle name="Style 626 9" xfId="16758" xr:uid="{00000000-0005-0000-0000-000095410000}"/>
    <cellStyle name="Style 626 9 2" xfId="16759" xr:uid="{00000000-0005-0000-0000-000096410000}"/>
    <cellStyle name="Style 627" xfId="16760" xr:uid="{00000000-0005-0000-0000-000097410000}"/>
    <cellStyle name="Style 648" xfId="16761" xr:uid="{00000000-0005-0000-0000-000098410000}"/>
    <cellStyle name="Style 648 2" xfId="16762" xr:uid="{00000000-0005-0000-0000-000099410000}"/>
    <cellStyle name="Style 649" xfId="16763" xr:uid="{00000000-0005-0000-0000-00009A410000}"/>
    <cellStyle name="Style 649 2" xfId="16764" xr:uid="{00000000-0005-0000-0000-00009B410000}"/>
    <cellStyle name="Style 650" xfId="16765" xr:uid="{00000000-0005-0000-0000-00009C410000}"/>
    <cellStyle name="Style 650 2" xfId="16766" xr:uid="{00000000-0005-0000-0000-00009D410000}"/>
    <cellStyle name="Style 651" xfId="16767" xr:uid="{00000000-0005-0000-0000-00009E410000}"/>
    <cellStyle name="Style 651 2" xfId="16768" xr:uid="{00000000-0005-0000-0000-00009F410000}"/>
    <cellStyle name="Style 652" xfId="16769" xr:uid="{00000000-0005-0000-0000-0000A0410000}"/>
    <cellStyle name="Style 652 2" xfId="16770" xr:uid="{00000000-0005-0000-0000-0000A1410000}"/>
    <cellStyle name="Style 653" xfId="16771" xr:uid="{00000000-0005-0000-0000-0000A2410000}"/>
    <cellStyle name="Style 653 2" xfId="16772" xr:uid="{00000000-0005-0000-0000-0000A3410000}"/>
    <cellStyle name="Style 654" xfId="16773" xr:uid="{00000000-0005-0000-0000-0000A4410000}"/>
    <cellStyle name="Style 654 10" xfId="16774" xr:uid="{00000000-0005-0000-0000-0000A5410000}"/>
    <cellStyle name="Style 654 10 2" xfId="16775" xr:uid="{00000000-0005-0000-0000-0000A6410000}"/>
    <cellStyle name="Style 654 11" xfId="16776" xr:uid="{00000000-0005-0000-0000-0000A7410000}"/>
    <cellStyle name="Style 654 11 2" xfId="16777" xr:uid="{00000000-0005-0000-0000-0000A8410000}"/>
    <cellStyle name="Style 654 12" xfId="16778" xr:uid="{00000000-0005-0000-0000-0000A9410000}"/>
    <cellStyle name="Style 654 12 2" xfId="16779" xr:uid="{00000000-0005-0000-0000-0000AA410000}"/>
    <cellStyle name="Style 654 2" xfId="16780" xr:uid="{00000000-0005-0000-0000-0000AB410000}"/>
    <cellStyle name="Style 654 2 2" xfId="16781" xr:uid="{00000000-0005-0000-0000-0000AC410000}"/>
    <cellStyle name="Style 654 2 2 2" xfId="16782" xr:uid="{00000000-0005-0000-0000-0000AD410000}"/>
    <cellStyle name="Style 654 2 3" xfId="16783" xr:uid="{00000000-0005-0000-0000-0000AE410000}"/>
    <cellStyle name="Style 654 2 3 2" xfId="16784" xr:uid="{00000000-0005-0000-0000-0000AF410000}"/>
    <cellStyle name="Style 654 2 4" xfId="16785" xr:uid="{00000000-0005-0000-0000-0000B0410000}"/>
    <cellStyle name="Style 654 3" xfId="16786" xr:uid="{00000000-0005-0000-0000-0000B1410000}"/>
    <cellStyle name="Style 654 3 2" xfId="16787" xr:uid="{00000000-0005-0000-0000-0000B2410000}"/>
    <cellStyle name="Style 654 3 2 2" xfId="16788" xr:uid="{00000000-0005-0000-0000-0000B3410000}"/>
    <cellStyle name="Style 654 3 2 2 2" xfId="16789" xr:uid="{00000000-0005-0000-0000-0000B4410000}"/>
    <cellStyle name="Style 654 3 2 3" xfId="16790" xr:uid="{00000000-0005-0000-0000-0000B5410000}"/>
    <cellStyle name="Style 654 3 2 3 2" xfId="16791" xr:uid="{00000000-0005-0000-0000-0000B6410000}"/>
    <cellStyle name="Style 654 3 2 4" xfId="16792" xr:uid="{00000000-0005-0000-0000-0000B7410000}"/>
    <cellStyle name="Style 654 3 3" xfId="16793" xr:uid="{00000000-0005-0000-0000-0000B8410000}"/>
    <cellStyle name="Style 654 3 3 2" xfId="16794" xr:uid="{00000000-0005-0000-0000-0000B9410000}"/>
    <cellStyle name="Style 654 3 4" xfId="16795" xr:uid="{00000000-0005-0000-0000-0000BA410000}"/>
    <cellStyle name="Style 654 3 4 2" xfId="16796" xr:uid="{00000000-0005-0000-0000-0000BB410000}"/>
    <cellStyle name="Style 654 3 5" xfId="16797" xr:uid="{00000000-0005-0000-0000-0000BC410000}"/>
    <cellStyle name="Style 654 3 5 2" xfId="16798" xr:uid="{00000000-0005-0000-0000-0000BD410000}"/>
    <cellStyle name="Style 654 3 6" xfId="16799" xr:uid="{00000000-0005-0000-0000-0000BE410000}"/>
    <cellStyle name="Style 654 3 6 2" xfId="16800" xr:uid="{00000000-0005-0000-0000-0000BF410000}"/>
    <cellStyle name="Style 654 3 7" xfId="16801" xr:uid="{00000000-0005-0000-0000-0000C0410000}"/>
    <cellStyle name="Style 654 3 7 2" xfId="16802" xr:uid="{00000000-0005-0000-0000-0000C1410000}"/>
    <cellStyle name="Style 654 3 8" xfId="16803" xr:uid="{00000000-0005-0000-0000-0000C2410000}"/>
    <cellStyle name="Style 654 3 8 2" xfId="16804" xr:uid="{00000000-0005-0000-0000-0000C3410000}"/>
    <cellStyle name="Style 654 3 9" xfId="16805" xr:uid="{00000000-0005-0000-0000-0000C4410000}"/>
    <cellStyle name="Style 654 4" xfId="16806" xr:uid="{00000000-0005-0000-0000-0000C5410000}"/>
    <cellStyle name="Style 654 4 2" xfId="16807" xr:uid="{00000000-0005-0000-0000-0000C6410000}"/>
    <cellStyle name="Style 654 4 2 2" xfId="16808" xr:uid="{00000000-0005-0000-0000-0000C7410000}"/>
    <cellStyle name="Style 654 4 2 2 2" xfId="16809" xr:uid="{00000000-0005-0000-0000-0000C8410000}"/>
    <cellStyle name="Style 654 4 2 3" xfId="16810" xr:uid="{00000000-0005-0000-0000-0000C9410000}"/>
    <cellStyle name="Style 654 4 2 3 2" xfId="16811" xr:uid="{00000000-0005-0000-0000-0000CA410000}"/>
    <cellStyle name="Style 654 4 2 4" xfId="16812" xr:uid="{00000000-0005-0000-0000-0000CB410000}"/>
    <cellStyle name="Style 654 4 3" xfId="16813" xr:uid="{00000000-0005-0000-0000-0000CC410000}"/>
    <cellStyle name="Style 654 4 3 2" xfId="16814" xr:uid="{00000000-0005-0000-0000-0000CD410000}"/>
    <cellStyle name="Style 654 4 4" xfId="16815" xr:uid="{00000000-0005-0000-0000-0000CE410000}"/>
    <cellStyle name="Style 654 4 4 2" xfId="16816" xr:uid="{00000000-0005-0000-0000-0000CF410000}"/>
    <cellStyle name="Style 654 4 5" xfId="16817" xr:uid="{00000000-0005-0000-0000-0000D0410000}"/>
    <cellStyle name="Style 654 4 5 2" xfId="16818" xr:uid="{00000000-0005-0000-0000-0000D1410000}"/>
    <cellStyle name="Style 654 4 6" xfId="16819" xr:uid="{00000000-0005-0000-0000-0000D2410000}"/>
    <cellStyle name="Style 654 4 6 2" xfId="16820" xr:uid="{00000000-0005-0000-0000-0000D3410000}"/>
    <cellStyle name="Style 654 4 7" xfId="16821" xr:uid="{00000000-0005-0000-0000-0000D4410000}"/>
    <cellStyle name="Style 654 4 7 2" xfId="16822" xr:uid="{00000000-0005-0000-0000-0000D5410000}"/>
    <cellStyle name="Style 654 4 8" xfId="16823" xr:uid="{00000000-0005-0000-0000-0000D6410000}"/>
    <cellStyle name="Style 654 4 8 2" xfId="16824" xr:uid="{00000000-0005-0000-0000-0000D7410000}"/>
    <cellStyle name="Style 654 4 9" xfId="16825" xr:uid="{00000000-0005-0000-0000-0000D8410000}"/>
    <cellStyle name="Style 654 5" xfId="16826" xr:uid="{00000000-0005-0000-0000-0000D9410000}"/>
    <cellStyle name="Style 654 5 2" xfId="16827" xr:uid="{00000000-0005-0000-0000-0000DA410000}"/>
    <cellStyle name="Style 654 5 2 2" xfId="16828" xr:uid="{00000000-0005-0000-0000-0000DB410000}"/>
    <cellStyle name="Style 654 5 2 2 2" xfId="16829" xr:uid="{00000000-0005-0000-0000-0000DC410000}"/>
    <cellStyle name="Style 654 5 2 3" xfId="16830" xr:uid="{00000000-0005-0000-0000-0000DD410000}"/>
    <cellStyle name="Style 654 5 2 3 2" xfId="16831" xr:uid="{00000000-0005-0000-0000-0000DE410000}"/>
    <cellStyle name="Style 654 5 2 4" xfId="16832" xr:uid="{00000000-0005-0000-0000-0000DF410000}"/>
    <cellStyle name="Style 654 5 3" xfId="16833" xr:uid="{00000000-0005-0000-0000-0000E0410000}"/>
    <cellStyle name="Style 654 5 3 2" xfId="16834" xr:uid="{00000000-0005-0000-0000-0000E1410000}"/>
    <cellStyle name="Style 654 5 4" xfId="16835" xr:uid="{00000000-0005-0000-0000-0000E2410000}"/>
    <cellStyle name="Style 654 5 4 2" xfId="16836" xr:uid="{00000000-0005-0000-0000-0000E3410000}"/>
    <cellStyle name="Style 654 5 5" xfId="16837" xr:uid="{00000000-0005-0000-0000-0000E4410000}"/>
    <cellStyle name="Style 654 5 5 2" xfId="16838" xr:uid="{00000000-0005-0000-0000-0000E5410000}"/>
    <cellStyle name="Style 654 5 6" xfId="16839" xr:uid="{00000000-0005-0000-0000-0000E6410000}"/>
    <cellStyle name="Style 654 5 6 2" xfId="16840" xr:uid="{00000000-0005-0000-0000-0000E7410000}"/>
    <cellStyle name="Style 654 5 7" xfId="16841" xr:uid="{00000000-0005-0000-0000-0000E8410000}"/>
    <cellStyle name="Style 654 5 7 2" xfId="16842" xr:uid="{00000000-0005-0000-0000-0000E9410000}"/>
    <cellStyle name="Style 654 5 8" xfId="16843" xr:uid="{00000000-0005-0000-0000-0000EA410000}"/>
    <cellStyle name="Style 654 5 8 2" xfId="16844" xr:uid="{00000000-0005-0000-0000-0000EB410000}"/>
    <cellStyle name="Style 654 5 9" xfId="16845" xr:uid="{00000000-0005-0000-0000-0000EC410000}"/>
    <cellStyle name="Style 654 6" xfId="16846" xr:uid="{00000000-0005-0000-0000-0000ED410000}"/>
    <cellStyle name="Style 654 6 2" xfId="16847" xr:uid="{00000000-0005-0000-0000-0000EE410000}"/>
    <cellStyle name="Style 654 7" xfId="16848" xr:uid="{00000000-0005-0000-0000-0000EF410000}"/>
    <cellStyle name="Style 654 7 2" xfId="16849" xr:uid="{00000000-0005-0000-0000-0000F0410000}"/>
    <cellStyle name="Style 654 8" xfId="16850" xr:uid="{00000000-0005-0000-0000-0000F1410000}"/>
    <cellStyle name="Style 654 8 2" xfId="16851" xr:uid="{00000000-0005-0000-0000-0000F2410000}"/>
    <cellStyle name="Style 654 9" xfId="16852" xr:uid="{00000000-0005-0000-0000-0000F3410000}"/>
    <cellStyle name="Style 654 9 2" xfId="16853" xr:uid="{00000000-0005-0000-0000-0000F4410000}"/>
    <cellStyle name="Style 655" xfId="16854" xr:uid="{00000000-0005-0000-0000-0000F5410000}"/>
    <cellStyle name="Style 655 2" xfId="16855" xr:uid="{00000000-0005-0000-0000-0000F6410000}"/>
    <cellStyle name="Style 656" xfId="16856" xr:uid="{00000000-0005-0000-0000-0000F7410000}"/>
    <cellStyle name="Style 656 10" xfId="16857" xr:uid="{00000000-0005-0000-0000-0000F8410000}"/>
    <cellStyle name="Style 656 10 2" xfId="16858" xr:uid="{00000000-0005-0000-0000-0000F9410000}"/>
    <cellStyle name="Style 656 10 2 2" xfId="16859" xr:uid="{00000000-0005-0000-0000-0000FA410000}"/>
    <cellStyle name="Style 656 10 3" xfId="16860" xr:uid="{00000000-0005-0000-0000-0000FB410000}"/>
    <cellStyle name="Style 656 11" xfId="16861" xr:uid="{00000000-0005-0000-0000-0000FC410000}"/>
    <cellStyle name="Style 656 11 2" xfId="16862" xr:uid="{00000000-0005-0000-0000-0000FD410000}"/>
    <cellStyle name="Style 656 11 2 2" xfId="16863" xr:uid="{00000000-0005-0000-0000-0000FE410000}"/>
    <cellStyle name="Style 656 11 3" xfId="16864" xr:uid="{00000000-0005-0000-0000-0000FF410000}"/>
    <cellStyle name="Style 656 12" xfId="16865" xr:uid="{00000000-0005-0000-0000-000000420000}"/>
    <cellStyle name="Style 656 12 2" xfId="16866" xr:uid="{00000000-0005-0000-0000-000001420000}"/>
    <cellStyle name="Style 656 12 2 2" xfId="16867" xr:uid="{00000000-0005-0000-0000-000002420000}"/>
    <cellStyle name="Style 656 12 3" xfId="16868" xr:uid="{00000000-0005-0000-0000-000003420000}"/>
    <cellStyle name="Style 656 13" xfId="16869" xr:uid="{00000000-0005-0000-0000-000004420000}"/>
    <cellStyle name="Style 656 13 2" xfId="16870" xr:uid="{00000000-0005-0000-0000-000005420000}"/>
    <cellStyle name="Style 656 2" xfId="16871" xr:uid="{00000000-0005-0000-0000-000006420000}"/>
    <cellStyle name="Style 656 2 2" xfId="16872" xr:uid="{00000000-0005-0000-0000-000007420000}"/>
    <cellStyle name="Style 656 2 2 2" xfId="16873" xr:uid="{00000000-0005-0000-0000-000008420000}"/>
    <cellStyle name="Style 656 2 2 2 2" xfId="16874" xr:uid="{00000000-0005-0000-0000-000009420000}"/>
    <cellStyle name="Style 656 2 2 3" xfId="16875" xr:uid="{00000000-0005-0000-0000-00000A420000}"/>
    <cellStyle name="Style 656 2 3" xfId="16876" xr:uid="{00000000-0005-0000-0000-00000B420000}"/>
    <cellStyle name="Style 656 2 3 2" xfId="16877" xr:uid="{00000000-0005-0000-0000-00000C420000}"/>
    <cellStyle name="Style 656 2 3 2 2" xfId="16878" xr:uid="{00000000-0005-0000-0000-00000D420000}"/>
    <cellStyle name="Style 656 2 3 3" xfId="16879" xr:uid="{00000000-0005-0000-0000-00000E420000}"/>
    <cellStyle name="Style 656 2 4" xfId="16880" xr:uid="{00000000-0005-0000-0000-00000F420000}"/>
    <cellStyle name="Style 656 2 4 2" xfId="16881" xr:uid="{00000000-0005-0000-0000-000010420000}"/>
    <cellStyle name="Style 656 2 4 2 2" xfId="16882" xr:uid="{00000000-0005-0000-0000-000011420000}"/>
    <cellStyle name="Style 656 2 4 3" xfId="16883" xr:uid="{00000000-0005-0000-0000-000012420000}"/>
    <cellStyle name="Style 656 2 5" xfId="16884" xr:uid="{00000000-0005-0000-0000-000013420000}"/>
    <cellStyle name="Style 656 2 5 2" xfId="16885" xr:uid="{00000000-0005-0000-0000-000014420000}"/>
    <cellStyle name="Style 656 2 5 2 2" xfId="16886" xr:uid="{00000000-0005-0000-0000-000015420000}"/>
    <cellStyle name="Style 656 2 5 3" xfId="16887" xr:uid="{00000000-0005-0000-0000-000016420000}"/>
    <cellStyle name="Style 656 2 6" xfId="16888" xr:uid="{00000000-0005-0000-0000-000017420000}"/>
    <cellStyle name="Style 656 2 6 2" xfId="16889" xr:uid="{00000000-0005-0000-0000-000018420000}"/>
    <cellStyle name="Style 656 2 6 2 2" xfId="16890" xr:uid="{00000000-0005-0000-0000-000019420000}"/>
    <cellStyle name="Style 656 2 6 3" xfId="16891" xr:uid="{00000000-0005-0000-0000-00001A420000}"/>
    <cellStyle name="Style 656 2 7" xfId="16892" xr:uid="{00000000-0005-0000-0000-00001B420000}"/>
    <cellStyle name="Style 656 2 7 2" xfId="16893" xr:uid="{00000000-0005-0000-0000-00001C420000}"/>
    <cellStyle name="Style 656 2 7 2 2" xfId="16894" xr:uid="{00000000-0005-0000-0000-00001D420000}"/>
    <cellStyle name="Style 656 2 7 3" xfId="16895" xr:uid="{00000000-0005-0000-0000-00001E420000}"/>
    <cellStyle name="Style 656 2 8" xfId="16896" xr:uid="{00000000-0005-0000-0000-00001F420000}"/>
    <cellStyle name="Style 656 2 8 2" xfId="16897" xr:uid="{00000000-0005-0000-0000-000020420000}"/>
    <cellStyle name="Style 656 2 8 2 2" xfId="16898" xr:uid="{00000000-0005-0000-0000-000021420000}"/>
    <cellStyle name="Style 656 2 8 3" xfId="16899" xr:uid="{00000000-0005-0000-0000-000022420000}"/>
    <cellStyle name="Style 656 2 9" xfId="16900" xr:uid="{00000000-0005-0000-0000-000023420000}"/>
    <cellStyle name="Style 656 3" xfId="16901" xr:uid="{00000000-0005-0000-0000-000024420000}"/>
    <cellStyle name="Style 656 3 2" xfId="16902" xr:uid="{00000000-0005-0000-0000-000025420000}"/>
    <cellStyle name="Style 656 3 2 2" xfId="16903" xr:uid="{00000000-0005-0000-0000-000026420000}"/>
    <cellStyle name="Style 656 3 2 2 2" xfId="16904" xr:uid="{00000000-0005-0000-0000-000027420000}"/>
    <cellStyle name="Style 656 3 2 3" xfId="16905" xr:uid="{00000000-0005-0000-0000-000028420000}"/>
    <cellStyle name="Style 656 3 3" xfId="16906" xr:uid="{00000000-0005-0000-0000-000029420000}"/>
    <cellStyle name="Style 656 3 3 2" xfId="16907" xr:uid="{00000000-0005-0000-0000-00002A420000}"/>
    <cellStyle name="Style 656 3 3 2 2" xfId="16908" xr:uid="{00000000-0005-0000-0000-00002B420000}"/>
    <cellStyle name="Style 656 3 3 3" xfId="16909" xr:uid="{00000000-0005-0000-0000-00002C420000}"/>
    <cellStyle name="Style 656 3 4" xfId="16910" xr:uid="{00000000-0005-0000-0000-00002D420000}"/>
    <cellStyle name="Style 656 3 4 2" xfId="16911" xr:uid="{00000000-0005-0000-0000-00002E420000}"/>
    <cellStyle name="Style 656 3 4 2 2" xfId="16912" xr:uid="{00000000-0005-0000-0000-00002F420000}"/>
    <cellStyle name="Style 656 3 4 3" xfId="16913" xr:uid="{00000000-0005-0000-0000-000030420000}"/>
    <cellStyle name="Style 656 3 5" xfId="16914" xr:uid="{00000000-0005-0000-0000-000031420000}"/>
    <cellStyle name="Style 656 3 5 2" xfId="16915" xr:uid="{00000000-0005-0000-0000-000032420000}"/>
    <cellStyle name="Style 656 3 5 2 2" xfId="16916" xr:uid="{00000000-0005-0000-0000-000033420000}"/>
    <cellStyle name="Style 656 3 5 3" xfId="16917" xr:uid="{00000000-0005-0000-0000-000034420000}"/>
    <cellStyle name="Style 656 3 6" xfId="16918" xr:uid="{00000000-0005-0000-0000-000035420000}"/>
    <cellStyle name="Style 656 3 6 2" xfId="16919" xr:uid="{00000000-0005-0000-0000-000036420000}"/>
    <cellStyle name="Style 656 3 6 2 2" xfId="16920" xr:uid="{00000000-0005-0000-0000-000037420000}"/>
    <cellStyle name="Style 656 3 6 3" xfId="16921" xr:uid="{00000000-0005-0000-0000-000038420000}"/>
    <cellStyle name="Style 656 3 7" xfId="16922" xr:uid="{00000000-0005-0000-0000-000039420000}"/>
    <cellStyle name="Style 656 3 7 2" xfId="16923" xr:uid="{00000000-0005-0000-0000-00003A420000}"/>
    <cellStyle name="Style 656 3 7 2 2" xfId="16924" xr:uid="{00000000-0005-0000-0000-00003B420000}"/>
    <cellStyle name="Style 656 3 7 3" xfId="16925" xr:uid="{00000000-0005-0000-0000-00003C420000}"/>
    <cellStyle name="Style 656 3 8" xfId="16926" xr:uid="{00000000-0005-0000-0000-00003D420000}"/>
    <cellStyle name="Style 656 3 8 2" xfId="16927" xr:uid="{00000000-0005-0000-0000-00003E420000}"/>
    <cellStyle name="Style 656 3 9" xfId="16928" xr:uid="{00000000-0005-0000-0000-00003F420000}"/>
    <cellStyle name="Style 656 4" xfId="16929" xr:uid="{00000000-0005-0000-0000-000040420000}"/>
    <cellStyle name="Style 656 4 2" xfId="16930" xr:uid="{00000000-0005-0000-0000-000041420000}"/>
    <cellStyle name="Style 656 4 2 2" xfId="16931" xr:uid="{00000000-0005-0000-0000-000042420000}"/>
    <cellStyle name="Style 656 4 2 2 2" xfId="16932" xr:uid="{00000000-0005-0000-0000-000043420000}"/>
    <cellStyle name="Style 656 4 2 3" xfId="16933" xr:uid="{00000000-0005-0000-0000-000044420000}"/>
    <cellStyle name="Style 656 4 3" xfId="16934" xr:uid="{00000000-0005-0000-0000-000045420000}"/>
    <cellStyle name="Style 656 4 3 2" xfId="16935" xr:uid="{00000000-0005-0000-0000-000046420000}"/>
    <cellStyle name="Style 656 4 3 2 2" xfId="16936" xr:uid="{00000000-0005-0000-0000-000047420000}"/>
    <cellStyle name="Style 656 4 3 3" xfId="16937" xr:uid="{00000000-0005-0000-0000-000048420000}"/>
    <cellStyle name="Style 656 4 4" xfId="16938" xr:uid="{00000000-0005-0000-0000-000049420000}"/>
    <cellStyle name="Style 656 4 4 2" xfId="16939" xr:uid="{00000000-0005-0000-0000-00004A420000}"/>
    <cellStyle name="Style 656 4 4 2 2" xfId="16940" xr:uid="{00000000-0005-0000-0000-00004B420000}"/>
    <cellStyle name="Style 656 4 4 3" xfId="16941" xr:uid="{00000000-0005-0000-0000-00004C420000}"/>
    <cellStyle name="Style 656 4 5" xfId="16942" xr:uid="{00000000-0005-0000-0000-00004D420000}"/>
    <cellStyle name="Style 656 4 5 2" xfId="16943" xr:uid="{00000000-0005-0000-0000-00004E420000}"/>
    <cellStyle name="Style 656 4 5 2 2" xfId="16944" xr:uid="{00000000-0005-0000-0000-00004F420000}"/>
    <cellStyle name="Style 656 4 5 3" xfId="16945" xr:uid="{00000000-0005-0000-0000-000050420000}"/>
    <cellStyle name="Style 656 4 6" xfId="16946" xr:uid="{00000000-0005-0000-0000-000051420000}"/>
    <cellStyle name="Style 656 4 6 2" xfId="16947" xr:uid="{00000000-0005-0000-0000-000052420000}"/>
    <cellStyle name="Style 656 4 6 2 2" xfId="16948" xr:uid="{00000000-0005-0000-0000-000053420000}"/>
    <cellStyle name="Style 656 4 6 3" xfId="16949" xr:uid="{00000000-0005-0000-0000-000054420000}"/>
    <cellStyle name="Style 656 4 7" xfId="16950" xr:uid="{00000000-0005-0000-0000-000055420000}"/>
    <cellStyle name="Style 656 4 7 2" xfId="16951" xr:uid="{00000000-0005-0000-0000-000056420000}"/>
    <cellStyle name="Style 656 4 7 2 2" xfId="16952" xr:uid="{00000000-0005-0000-0000-000057420000}"/>
    <cellStyle name="Style 656 4 7 3" xfId="16953" xr:uid="{00000000-0005-0000-0000-000058420000}"/>
    <cellStyle name="Style 656 4 8" xfId="16954" xr:uid="{00000000-0005-0000-0000-000059420000}"/>
    <cellStyle name="Style 656 4 8 2" xfId="16955" xr:uid="{00000000-0005-0000-0000-00005A420000}"/>
    <cellStyle name="Style 656 4 9" xfId="16956" xr:uid="{00000000-0005-0000-0000-00005B420000}"/>
    <cellStyle name="Style 656 5" xfId="16957" xr:uid="{00000000-0005-0000-0000-00005C420000}"/>
    <cellStyle name="Style 656 5 2" xfId="16958" xr:uid="{00000000-0005-0000-0000-00005D420000}"/>
    <cellStyle name="Style 656 5 2 2" xfId="16959" xr:uid="{00000000-0005-0000-0000-00005E420000}"/>
    <cellStyle name="Style 656 5 3" xfId="16960" xr:uid="{00000000-0005-0000-0000-00005F420000}"/>
    <cellStyle name="Style 656 6" xfId="16961" xr:uid="{00000000-0005-0000-0000-000060420000}"/>
    <cellStyle name="Style 656 6 2" xfId="16962" xr:uid="{00000000-0005-0000-0000-000061420000}"/>
    <cellStyle name="Style 656 6 2 2" xfId="16963" xr:uid="{00000000-0005-0000-0000-000062420000}"/>
    <cellStyle name="Style 656 6 3" xfId="16964" xr:uid="{00000000-0005-0000-0000-000063420000}"/>
    <cellStyle name="Style 656 7" xfId="16965" xr:uid="{00000000-0005-0000-0000-000064420000}"/>
    <cellStyle name="Style 656 7 2" xfId="16966" xr:uid="{00000000-0005-0000-0000-000065420000}"/>
    <cellStyle name="Style 656 7 2 2" xfId="16967" xr:uid="{00000000-0005-0000-0000-000066420000}"/>
    <cellStyle name="Style 656 7 3" xfId="16968" xr:uid="{00000000-0005-0000-0000-000067420000}"/>
    <cellStyle name="Style 656 8" xfId="16969" xr:uid="{00000000-0005-0000-0000-000068420000}"/>
    <cellStyle name="Style 656 8 2" xfId="16970" xr:uid="{00000000-0005-0000-0000-000069420000}"/>
    <cellStyle name="Style 656 8 2 2" xfId="16971" xr:uid="{00000000-0005-0000-0000-00006A420000}"/>
    <cellStyle name="Style 656 8 3" xfId="16972" xr:uid="{00000000-0005-0000-0000-00006B420000}"/>
    <cellStyle name="Style 656 9" xfId="16973" xr:uid="{00000000-0005-0000-0000-00006C420000}"/>
    <cellStyle name="Style 656 9 2" xfId="16974" xr:uid="{00000000-0005-0000-0000-00006D420000}"/>
    <cellStyle name="Style 656 9 2 2" xfId="16975" xr:uid="{00000000-0005-0000-0000-00006E420000}"/>
    <cellStyle name="Style 656 9 3" xfId="16976" xr:uid="{00000000-0005-0000-0000-00006F420000}"/>
    <cellStyle name="Style 657" xfId="16977" xr:uid="{00000000-0005-0000-0000-000070420000}"/>
    <cellStyle name="Style 657 2" xfId="16978" xr:uid="{00000000-0005-0000-0000-000071420000}"/>
    <cellStyle name="Style 658" xfId="16979" xr:uid="{00000000-0005-0000-0000-000072420000}"/>
    <cellStyle name="Style 658 2" xfId="16980" xr:uid="{00000000-0005-0000-0000-000073420000}"/>
    <cellStyle name="Style 659" xfId="16981" xr:uid="{00000000-0005-0000-0000-000074420000}"/>
    <cellStyle name="Style 659 2" xfId="16982" xr:uid="{00000000-0005-0000-0000-000075420000}"/>
    <cellStyle name="Style 660" xfId="16983" xr:uid="{00000000-0005-0000-0000-000076420000}"/>
    <cellStyle name="Style 660 2" xfId="16984" xr:uid="{00000000-0005-0000-0000-000077420000}"/>
    <cellStyle name="Style 661" xfId="16985" xr:uid="{00000000-0005-0000-0000-000078420000}"/>
    <cellStyle name="Style 661 2" xfId="16986" xr:uid="{00000000-0005-0000-0000-000079420000}"/>
    <cellStyle name="Style 662" xfId="16987" xr:uid="{00000000-0005-0000-0000-00007A420000}"/>
    <cellStyle name="Style 662 10" xfId="16988" xr:uid="{00000000-0005-0000-0000-00007B420000}"/>
    <cellStyle name="Style 662 10 2" xfId="16989" xr:uid="{00000000-0005-0000-0000-00007C420000}"/>
    <cellStyle name="Style 662 11" xfId="16990" xr:uid="{00000000-0005-0000-0000-00007D420000}"/>
    <cellStyle name="Style 662 11 2" xfId="16991" xr:uid="{00000000-0005-0000-0000-00007E420000}"/>
    <cellStyle name="Style 662 12" xfId="16992" xr:uid="{00000000-0005-0000-0000-00007F420000}"/>
    <cellStyle name="Style 662 12 2" xfId="16993" xr:uid="{00000000-0005-0000-0000-000080420000}"/>
    <cellStyle name="Style 662 2" xfId="16994" xr:uid="{00000000-0005-0000-0000-000081420000}"/>
    <cellStyle name="Style 662 2 2" xfId="16995" xr:uid="{00000000-0005-0000-0000-000082420000}"/>
    <cellStyle name="Style 662 2 2 2" xfId="16996" xr:uid="{00000000-0005-0000-0000-000083420000}"/>
    <cellStyle name="Style 662 2 3" xfId="16997" xr:uid="{00000000-0005-0000-0000-000084420000}"/>
    <cellStyle name="Style 662 2 3 2" xfId="16998" xr:uid="{00000000-0005-0000-0000-000085420000}"/>
    <cellStyle name="Style 662 2 4" xfId="16999" xr:uid="{00000000-0005-0000-0000-000086420000}"/>
    <cellStyle name="Style 662 3" xfId="17000" xr:uid="{00000000-0005-0000-0000-000087420000}"/>
    <cellStyle name="Style 662 3 2" xfId="17001" xr:uid="{00000000-0005-0000-0000-000088420000}"/>
    <cellStyle name="Style 662 3 2 2" xfId="17002" xr:uid="{00000000-0005-0000-0000-000089420000}"/>
    <cellStyle name="Style 662 3 2 2 2" xfId="17003" xr:uid="{00000000-0005-0000-0000-00008A420000}"/>
    <cellStyle name="Style 662 3 2 3" xfId="17004" xr:uid="{00000000-0005-0000-0000-00008B420000}"/>
    <cellStyle name="Style 662 3 2 3 2" xfId="17005" xr:uid="{00000000-0005-0000-0000-00008C420000}"/>
    <cellStyle name="Style 662 3 2 4" xfId="17006" xr:uid="{00000000-0005-0000-0000-00008D420000}"/>
    <cellStyle name="Style 662 3 3" xfId="17007" xr:uid="{00000000-0005-0000-0000-00008E420000}"/>
    <cellStyle name="Style 662 3 3 2" xfId="17008" xr:uid="{00000000-0005-0000-0000-00008F420000}"/>
    <cellStyle name="Style 662 3 4" xfId="17009" xr:uid="{00000000-0005-0000-0000-000090420000}"/>
    <cellStyle name="Style 662 3 4 2" xfId="17010" xr:uid="{00000000-0005-0000-0000-000091420000}"/>
    <cellStyle name="Style 662 3 5" xfId="17011" xr:uid="{00000000-0005-0000-0000-000092420000}"/>
    <cellStyle name="Style 662 3 5 2" xfId="17012" xr:uid="{00000000-0005-0000-0000-000093420000}"/>
    <cellStyle name="Style 662 3 6" xfId="17013" xr:uid="{00000000-0005-0000-0000-000094420000}"/>
    <cellStyle name="Style 662 3 6 2" xfId="17014" xr:uid="{00000000-0005-0000-0000-000095420000}"/>
    <cellStyle name="Style 662 3 7" xfId="17015" xr:uid="{00000000-0005-0000-0000-000096420000}"/>
    <cellStyle name="Style 662 3 7 2" xfId="17016" xr:uid="{00000000-0005-0000-0000-000097420000}"/>
    <cellStyle name="Style 662 3 8" xfId="17017" xr:uid="{00000000-0005-0000-0000-000098420000}"/>
    <cellStyle name="Style 662 3 8 2" xfId="17018" xr:uid="{00000000-0005-0000-0000-000099420000}"/>
    <cellStyle name="Style 662 3 9" xfId="17019" xr:uid="{00000000-0005-0000-0000-00009A420000}"/>
    <cellStyle name="Style 662 4" xfId="17020" xr:uid="{00000000-0005-0000-0000-00009B420000}"/>
    <cellStyle name="Style 662 4 2" xfId="17021" xr:uid="{00000000-0005-0000-0000-00009C420000}"/>
    <cellStyle name="Style 662 4 2 2" xfId="17022" xr:uid="{00000000-0005-0000-0000-00009D420000}"/>
    <cellStyle name="Style 662 4 2 2 2" xfId="17023" xr:uid="{00000000-0005-0000-0000-00009E420000}"/>
    <cellStyle name="Style 662 4 2 3" xfId="17024" xr:uid="{00000000-0005-0000-0000-00009F420000}"/>
    <cellStyle name="Style 662 4 2 3 2" xfId="17025" xr:uid="{00000000-0005-0000-0000-0000A0420000}"/>
    <cellStyle name="Style 662 4 2 4" xfId="17026" xr:uid="{00000000-0005-0000-0000-0000A1420000}"/>
    <cellStyle name="Style 662 4 3" xfId="17027" xr:uid="{00000000-0005-0000-0000-0000A2420000}"/>
    <cellStyle name="Style 662 4 3 2" xfId="17028" xr:uid="{00000000-0005-0000-0000-0000A3420000}"/>
    <cellStyle name="Style 662 4 4" xfId="17029" xr:uid="{00000000-0005-0000-0000-0000A4420000}"/>
    <cellStyle name="Style 662 4 4 2" xfId="17030" xr:uid="{00000000-0005-0000-0000-0000A5420000}"/>
    <cellStyle name="Style 662 4 5" xfId="17031" xr:uid="{00000000-0005-0000-0000-0000A6420000}"/>
    <cellStyle name="Style 662 4 5 2" xfId="17032" xr:uid="{00000000-0005-0000-0000-0000A7420000}"/>
    <cellStyle name="Style 662 4 6" xfId="17033" xr:uid="{00000000-0005-0000-0000-0000A8420000}"/>
    <cellStyle name="Style 662 4 6 2" xfId="17034" xr:uid="{00000000-0005-0000-0000-0000A9420000}"/>
    <cellStyle name="Style 662 4 7" xfId="17035" xr:uid="{00000000-0005-0000-0000-0000AA420000}"/>
    <cellStyle name="Style 662 4 7 2" xfId="17036" xr:uid="{00000000-0005-0000-0000-0000AB420000}"/>
    <cellStyle name="Style 662 4 8" xfId="17037" xr:uid="{00000000-0005-0000-0000-0000AC420000}"/>
    <cellStyle name="Style 662 4 8 2" xfId="17038" xr:uid="{00000000-0005-0000-0000-0000AD420000}"/>
    <cellStyle name="Style 662 4 9" xfId="17039" xr:uid="{00000000-0005-0000-0000-0000AE420000}"/>
    <cellStyle name="Style 662 5" xfId="17040" xr:uid="{00000000-0005-0000-0000-0000AF420000}"/>
    <cellStyle name="Style 662 5 2" xfId="17041" xr:uid="{00000000-0005-0000-0000-0000B0420000}"/>
    <cellStyle name="Style 662 5 2 2" xfId="17042" xr:uid="{00000000-0005-0000-0000-0000B1420000}"/>
    <cellStyle name="Style 662 5 2 2 2" xfId="17043" xr:uid="{00000000-0005-0000-0000-0000B2420000}"/>
    <cellStyle name="Style 662 5 2 3" xfId="17044" xr:uid="{00000000-0005-0000-0000-0000B3420000}"/>
    <cellStyle name="Style 662 5 2 3 2" xfId="17045" xr:uid="{00000000-0005-0000-0000-0000B4420000}"/>
    <cellStyle name="Style 662 5 2 4" xfId="17046" xr:uid="{00000000-0005-0000-0000-0000B5420000}"/>
    <cellStyle name="Style 662 5 3" xfId="17047" xr:uid="{00000000-0005-0000-0000-0000B6420000}"/>
    <cellStyle name="Style 662 5 3 2" xfId="17048" xr:uid="{00000000-0005-0000-0000-0000B7420000}"/>
    <cellStyle name="Style 662 5 4" xfId="17049" xr:uid="{00000000-0005-0000-0000-0000B8420000}"/>
    <cellStyle name="Style 662 5 4 2" xfId="17050" xr:uid="{00000000-0005-0000-0000-0000B9420000}"/>
    <cellStyle name="Style 662 5 5" xfId="17051" xr:uid="{00000000-0005-0000-0000-0000BA420000}"/>
    <cellStyle name="Style 662 5 5 2" xfId="17052" xr:uid="{00000000-0005-0000-0000-0000BB420000}"/>
    <cellStyle name="Style 662 5 6" xfId="17053" xr:uid="{00000000-0005-0000-0000-0000BC420000}"/>
    <cellStyle name="Style 662 5 6 2" xfId="17054" xr:uid="{00000000-0005-0000-0000-0000BD420000}"/>
    <cellStyle name="Style 662 5 7" xfId="17055" xr:uid="{00000000-0005-0000-0000-0000BE420000}"/>
    <cellStyle name="Style 662 5 7 2" xfId="17056" xr:uid="{00000000-0005-0000-0000-0000BF420000}"/>
    <cellStyle name="Style 662 5 8" xfId="17057" xr:uid="{00000000-0005-0000-0000-0000C0420000}"/>
    <cellStyle name="Style 662 5 8 2" xfId="17058" xr:uid="{00000000-0005-0000-0000-0000C1420000}"/>
    <cellStyle name="Style 662 5 9" xfId="17059" xr:uid="{00000000-0005-0000-0000-0000C2420000}"/>
    <cellStyle name="Style 662 6" xfId="17060" xr:uid="{00000000-0005-0000-0000-0000C3420000}"/>
    <cellStyle name="Style 662 6 2" xfId="17061" xr:uid="{00000000-0005-0000-0000-0000C4420000}"/>
    <cellStyle name="Style 662 7" xfId="17062" xr:uid="{00000000-0005-0000-0000-0000C5420000}"/>
    <cellStyle name="Style 662 7 2" xfId="17063" xr:uid="{00000000-0005-0000-0000-0000C6420000}"/>
    <cellStyle name="Style 662 8" xfId="17064" xr:uid="{00000000-0005-0000-0000-0000C7420000}"/>
    <cellStyle name="Style 662 8 2" xfId="17065" xr:uid="{00000000-0005-0000-0000-0000C8420000}"/>
    <cellStyle name="Style 662 9" xfId="17066" xr:uid="{00000000-0005-0000-0000-0000C9420000}"/>
    <cellStyle name="Style 662 9 2" xfId="17067" xr:uid="{00000000-0005-0000-0000-0000CA420000}"/>
    <cellStyle name="Style 663" xfId="17068" xr:uid="{00000000-0005-0000-0000-0000CB420000}"/>
    <cellStyle name="Style 663 2" xfId="17069" xr:uid="{00000000-0005-0000-0000-0000CC420000}"/>
    <cellStyle name="Style 665" xfId="17070" xr:uid="{00000000-0005-0000-0000-0000CD420000}"/>
    <cellStyle name="Style 665 10" xfId="17071" xr:uid="{00000000-0005-0000-0000-0000CE420000}"/>
    <cellStyle name="Style 665 10 2" xfId="17072" xr:uid="{00000000-0005-0000-0000-0000CF420000}"/>
    <cellStyle name="Style 665 10 2 2" xfId="17073" xr:uid="{00000000-0005-0000-0000-0000D0420000}"/>
    <cellStyle name="Style 665 10 3" xfId="17074" xr:uid="{00000000-0005-0000-0000-0000D1420000}"/>
    <cellStyle name="Style 665 11" xfId="17075" xr:uid="{00000000-0005-0000-0000-0000D2420000}"/>
    <cellStyle name="Style 665 11 2" xfId="17076" xr:uid="{00000000-0005-0000-0000-0000D3420000}"/>
    <cellStyle name="Style 665 11 2 2" xfId="17077" xr:uid="{00000000-0005-0000-0000-0000D4420000}"/>
    <cellStyle name="Style 665 11 3" xfId="17078" xr:uid="{00000000-0005-0000-0000-0000D5420000}"/>
    <cellStyle name="Style 665 12" xfId="17079" xr:uid="{00000000-0005-0000-0000-0000D6420000}"/>
    <cellStyle name="Style 665 12 2" xfId="17080" xr:uid="{00000000-0005-0000-0000-0000D7420000}"/>
    <cellStyle name="Style 665 12 2 2" xfId="17081" xr:uid="{00000000-0005-0000-0000-0000D8420000}"/>
    <cellStyle name="Style 665 12 3" xfId="17082" xr:uid="{00000000-0005-0000-0000-0000D9420000}"/>
    <cellStyle name="Style 665 13" xfId="17083" xr:uid="{00000000-0005-0000-0000-0000DA420000}"/>
    <cellStyle name="Style 665 13 2" xfId="17084" xr:uid="{00000000-0005-0000-0000-0000DB420000}"/>
    <cellStyle name="Style 665 2" xfId="17085" xr:uid="{00000000-0005-0000-0000-0000DC420000}"/>
    <cellStyle name="Style 665 2 2" xfId="17086" xr:uid="{00000000-0005-0000-0000-0000DD420000}"/>
    <cellStyle name="Style 665 2 2 2" xfId="17087" xr:uid="{00000000-0005-0000-0000-0000DE420000}"/>
    <cellStyle name="Style 665 2 2 2 2" xfId="17088" xr:uid="{00000000-0005-0000-0000-0000DF420000}"/>
    <cellStyle name="Style 665 2 2 3" xfId="17089" xr:uid="{00000000-0005-0000-0000-0000E0420000}"/>
    <cellStyle name="Style 665 2 3" xfId="17090" xr:uid="{00000000-0005-0000-0000-0000E1420000}"/>
    <cellStyle name="Style 665 2 3 2" xfId="17091" xr:uid="{00000000-0005-0000-0000-0000E2420000}"/>
    <cellStyle name="Style 665 2 3 2 2" xfId="17092" xr:uid="{00000000-0005-0000-0000-0000E3420000}"/>
    <cellStyle name="Style 665 2 3 3" xfId="17093" xr:uid="{00000000-0005-0000-0000-0000E4420000}"/>
    <cellStyle name="Style 665 2 4" xfId="17094" xr:uid="{00000000-0005-0000-0000-0000E5420000}"/>
    <cellStyle name="Style 665 2 4 2" xfId="17095" xr:uid="{00000000-0005-0000-0000-0000E6420000}"/>
    <cellStyle name="Style 665 2 4 2 2" xfId="17096" xr:uid="{00000000-0005-0000-0000-0000E7420000}"/>
    <cellStyle name="Style 665 2 4 3" xfId="17097" xr:uid="{00000000-0005-0000-0000-0000E8420000}"/>
    <cellStyle name="Style 665 2 5" xfId="17098" xr:uid="{00000000-0005-0000-0000-0000E9420000}"/>
    <cellStyle name="Style 665 2 5 2" xfId="17099" xr:uid="{00000000-0005-0000-0000-0000EA420000}"/>
    <cellStyle name="Style 665 2 5 2 2" xfId="17100" xr:uid="{00000000-0005-0000-0000-0000EB420000}"/>
    <cellStyle name="Style 665 2 5 3" xfId="17101" xr:uid="{00000000-0005-0000-0000-0000EC420000}"/>
    <cellStyle name="Style 665 2 6" xfId="17102" xr:uid="{00000000-0005-0000-0000-0000ED420000}"/>
    <cellStyle name="Style 665 2 6 2" xfId="17103" xr:uid="{00000000-0005-0000-0000-0000EE420000}"/>
    <cellStyle name="Style 665 2 6 2 2" xfId="17104" xr:uid="{00000000-0005-0000-0000-0000EF420000}"/>
    <cellStyle name="Style 665 2 6 3" xfId="17105" xr:uid="{00000000-0005-0000-0000-0000F0420000}"/>
    <cellStyle name="Style 665 2 7" xfId="17106" xr:uid="{00000000-0005-0000-0000-0000F1420000}"/>
    <cellStyle name="Style 665 2 7 2" xfId="17107" xr:uid="{00000000-0005-0000-0000-0000F2420000}"/>
    <cellStyle name="Style 665 2 7 2 2" xfId="17108" xr:uid="{00000000-0005-0000-0000-0000F3420000}"/>
    <cellStyle name="Style 665 2 7 3" xfId="17109" xr:uid="{00000000-0005-0000-0000-0000F4420000}"/>
    <cellStyle name="Style 665 2 8" xfId="17110" xr:uid="{00000000-0005-0000-0000-0000F5420000}"/>
    <cellStyle name="Style 665 2 8 2" xfId="17111" xr:uid="{00000000-0005-0000-0000-0000F6420000}"/>
    <cellStyle name="Style 665 2 8 2 2" xfId="17112" xr:uid="{00000000-0005-0000-0000-0000F7420000}"/>
    <cellStyle name="Style 665 2 8 3" xfId="17113" xr:uid="{00000000-0005-0000-0000-0000F8420000}"/>
    <cellStyle name="Style 665 2 9" xfId="17114" xr:uid="{00000000-0005-0000-0000-0000F9420000}"/>
    <cellStyle name="Style 665 3" xfId="17115" xr:uid="{00000000-0005-0000-0000-0000FA420000}"/>
    <cellStyle name="Style 665 3 2" xfId="17116" xr:uid="{00000000-0005-0000-0000-0000FB420000}"/>
    <cellStyle name="Style 665 3 2 2" xfId="17117" xr:uid="{00000000-0005-0000-0000-0000FC420000}"/>
    <cellStyle name="Style 665 3 2 2 2" xfId="17118" xr:uid="{00000000-0005-0000-0000-0000FD420000}"/>
    <cellStyle name="Style 665 3 2 3" xfId="17119" xr:uid="{00000000-0005-0000-0000-0000FE420000}"/>
    <cellStyle name="Style 665 3 3" xfId="17120" xr:uid="{00000000-0005-0000-0000-0000FF420000}"/>
    <cellStyle name="Style 665 3 3 2" xfId="17121" xr:uid="{00000000-0005-0000-0000-000000430000}"/>
    <cellStyle name="Style 665 3 3 2 2" xfId="17122" xr:uid="{00000000-0005-0000-0000-000001430000}"/>
    <cellStyle name="Style 665 3 3 3" xfId="17123" xr:uid="{00000000-0005-0000-0000-000002430000}"/>
    <cellStyle name="Style 665 3 4" xfId="17124" xr:uid="{00000000-0005-0000-0000-000003430000}"/>
    <cellStyle name="Style 665 3 4 2" xfId="17125" xr:uid="{00000000-0005-0000-0000-000004430000}"/>
    <cellStyle name="Style 665 3 4 2 2" xfId="17126" xr:uid="{00000000-0005-0000-0000-000005430000}"/>
    <cellStyle name="Style 665 3 4 3" xfId="17127" xr:uid="{00000000-0005-0000-0000-000006430000}"/>
    <cellStyle name="Style 665 3 5" xfId="17128" xr:uid="{00000000-0005-0000-0000-000007430000}"/>
    <cellStyle name="Style 665 3 5 2" xfId="17129" xr:uid="{00000000-0005-0000-0000-000008430000}"/>
    <cellStyle name="Style 665 3 5 2 2" xfId="17130" xr:uid="{00000000-0005-0000-0000-000009430000}"/>
    <cellStyle name="Style 665 3 5 3" xfId="17131" xr:uid="{00000000-0005-0000-0000-00000A430000}"/>
    <cellStyle name="Style 665 3 6" xfId="17132" xr:uid="{00000000-0005-0000-0000-00000B430000}"/>
    <cellStyle name="Style 665 3 6 2" xfId="17133" xr:uid="{00000000-0005-0000-0000-00000C430000}"/>
    <cellStyle name="Style 665 3 6 2 2" xfId="17134" xr:uid="{00000000-0005-0000-0000-00000D430000}"/>
    <cellStyle name="Style 665 3 6 3" xfId="17135" xr:uid="{00000000-0005-0000-0000-00000E430000}"/>
    <cellStyle name="Style 665 3 7" xfId="17136" xr:uid="{00000000-0005-0000-0000-00000F430000}"/>
    <cellStyle name="Style 665 3 7 2" xfId="17137" xr:uid="{00000000-0005-0000-0000-000010430000}"/>
    <cellStyle name="Style 665 3 7 2 2" xfId="17138" xr:uid="{00000000-0005-0000-0000-000011430000}"/>
    <cellStyle name="Style 665 3 7 3" xfId="17139" xr:uid="{00000000-0005-0000-0000-000012430000}"/>
    <cellStyle name="Style 665 3 8" xfId="17140" xr:uid="{00000000-0005-0000-0000-000013430000}"/>
    <cellStyle name="Style 665 3 8 2" xfId="17141" xr:uid="{00000000-0005-0000-0000-000014430000}"/>
    <cellStyle name="Style 665 3 9" xfId="17142" xr:uid="{00000000-0005-0000-0000-000015430000}"/>
    <cellStyle name="Style 665 4" xfId="17143" xr:uid="{00000000-0005-0000-0000-000016430000}"/>
    <cellStyle name="Style 665 4 2" xfId="17144" xr:uid="{00000000-0005-0000-0000-000017430000}"/>
    <cellStyle name="Style 665 4 2 2" xfId="17145" xr:uid="{00000000-0005-0000-0000-000018430000}"/>
    <cellStyle name="Style 665 4 2 2 2" xfId="17146" xr:uid="{00000000-0005-0000-0000-000019430000}"/>
    <cellStyle name="Style 665 4 2 3" xfId="17147" xr:uid="{00000000-0005-0000-0000-00001A430000}"/>
    <cellStyle name="Style 665 4 3" xfId="17148" xr:uid="{00000000-0005-0000-0000-00001B430000}"/>
    <cellStyle name="Style 665 4 3 2" xfId="17149" xr:uid="{00000000-0005-0000-0000-00001C430000}"/>
    <cellStyle name="Style 665 4 3 2 2" xfId="17150" xr:uid="{00000000-0005-0000-0000-00001D430000}"/>
    <cellStyle name="Style 665 4 3 3" xfId="17151" xr:uid="{00000000-0005-0000-0000-00001E430000}"/>
    <cellStyle name="Style 665 4 4" xfId="17152" xr:uid="{00000000-0005-0000-0000-00001F430000}"/>
    <cellStyle name="Style 665 4 4 2" xfId="17153" xr:uid="{00000000-0005-0000-0000-000020430000}"/>
    <cellStyle name="Style 665 4 4 2 2" xfId="17154" xr:uid="{00000000-0005-0000-0000-000021430000}"/>
    <cellStyle name="Style 665 4 4 3" xfId="17155" xr:uid="{00000000-0005-0000-0000-000022430000}"/>
    <cellStyle name="Style 665 4 5" xfId="17156" xr:uid="{00000000-0005-0000-0000-000023430000}"/>
    <cellStyle name="Style 665 4 5 2" xfId="17157" xr:uid="{00000000-0005-0000-0000-000024430000}"/>
    <cellStyle name="Style 665 4 5 2 2" xfId="17158" xr:uid="{00000000-0005-0000-0000-000025430000}"/>
    <cellStyle name="Style 665 4 5 3" xfId="17159" xr:uid="{00000000-0005-0000-0000-000026430000}"/>
    <cellStyle name="Style 665 4 6" xfId="17160" xr:uid="{00000000-0005-0000-0000-000027430000}"/>
    <cellStyle name="Style 665 4 6 2" xfId="17161" xr:uid="{00000000-0005-0000-0000-000028430000}"/>
    <cellStyle name="Style 665 4 6 2 2" xfId="17162" xr:uid="{00000000-0005-0000-0000-000029430000}"/>
    <cellStyle name="Style 665 4 6 3" xfId="17163" xr:uid="{00000000-0005-0000-0000-00002A430000}"/>
    <cellStyle name="Style 665 4 7" xfId="17164" xr:uid="{00000000-0005-0000-0000-00002B430000}"/>
    <cellStyle name="Style 665 4 7 2" xfId="17165" xr:uid="{00000000-0005-0000-0000-00002C430000}"/>
    <cellStyle name="Style 665 4 7 2 2" xfId="17166" xr:uid="{00000000-0005-0000-0000-00002D430000}"/>
    <cellStyle name="Style 665 4 7 3" xfId="17167" xr:uid="{00000000-0005-0000-0000-00002E430000}"/>
    <cellStyle name="Style 665 4 8" xfId="17168" xr:uid="{00000000-0005-0000-0000-00002F430000}"/>
    <cellStyle name="Style 665 4 8 2" xfId="17169" xr:uid="{00000000-0005-0000-0000-000030430000}"/>
    <cellStyle name="Style 665 4 9" xfId="17170" xr:uid="{00000000-0005-0000-0000-000031430000}"/>
    <cellStyle name="Style 665 5" xfId="17171" xr:uid="{00000000-0005-0000-0000-000032430000}"/>
    <cellStyle name="Style 665 5 2" xfId="17172" xr:uid="{00000000-0005-0000-0000-000033430000}"/>
    <cellStyle name="Style 665 5 2 2" xfId="17173" xr:uid="{00000000-0005-0000-0000-000034430000}"/>
    <cellStyle name="Style 665 5 3" xfId="17174" xr:uid="{00000000-0005-0000-0000-000035430000}"/>
    <cellStyle name="Style 665 6" xfId="17175" xr:uid="{00000000-0005-0000-0000-000036430000}"/>
    <cellStyle name="Style 665 6 2" xfId="17176" xr:uid="{00000000-0005-0000-0000-000037430000}"/>
    <cellStyle name="Style 665 6 2 2" xfId="17177" xr:uid="{00000000-0005-0000-0000-000038430000}"/>
    <cellStyle name="Style 665 6 3" xfId="17178" xr:uid="{00000000-0005-0000-0000-000039430000}"/>
    <cellStyle name="Style 665 7" xfId="17179" xr:uid="{00000000-0005-0000-0000-00003A430000}"/>
    <cellStyle name="Style 665 7 2" xfId="17180" xr:uid="{00000000-0005-0000-0000-00003B430000}"/>
    <cellStyle name="Style 665 7 2 2" xfId="17181" xr:uid="{00000000-0005-0000-0000-00003C430000}"/>
    <cellStyle name="Style 665 7 3" xfId="17182" xr:uid="{00000000-0005-0000-0000-00003D430000}"/>
    <cellStyle name="Style 665 8" xfId="17183" xr:uid="{00000000-0005-0000-0000-00003E430000}"/>
    <cellStyle name="Style 665 8 2" xfId="17184" xr:uid="{00000000-0005-0000-0000-00003F430000}"/>
    <cellStyle name="Style 665 8 2 2" xfId="17185" xr:uid="{00000000-0005-0000-0000-000040430000}"/>
    <cellStyle name="Style 665 8 3" xfId="17186" xr:uid="{00000000-0005-0000-0000-000041430000}"/>
    <cellStyle name="Style 665 9" xfId="17187" xr:uid="{00000000-0005-0000-0000-000042430000}"/>
    <cellStyle name="Style 665 9 2" xfId="17188" xr:uid="{00000000-0005-0000-0000-000043430000}"/>
    <cellStyle name="Style 665 9 2 2" xfId="17189" xr:uid="{00000000-0005-0000-0000-000044430000}"/>
    <cellStyle name="Style 665 9 3" xfId="17190" xr:uid="{00000000-0005-0000-0000-000045430000}"/>
    <cellStyle name="Style 666" xfId="17191" xr:uid="{00000000-0005-0000-0000-000046430000}"/>
    <cellStyle name="Style 666 2" xfId="17192" xr:uid="{00000000-0005-0000-0000-000047430000}"/>
    <cellStyle name="Style 667" xfId="17193" xr:uid="{00000000-0005-0000-0000-000048430000}"/>
    <cellStyle name="Style 667 2" xfId="17194" xr:uid="{00000000-0005-0000-0000-000049430000}"/>
    <cellStyle name="Style 669" xfId="17195" xr:uid="{00000000-0005-0000-0000-00004A430000}"/>
    <cellStyle name="Style 669 10" xfId="17196" xr:uid="{00000000-0005-0000-0000-00004B430000}"/>
    <cellStyle name="Style 669 10 2" xfId="17197" xr:uid="{00000000-0005-0000-0000-00004C430000}"/>
    <cellStyle name="Style 669 11" xfId="17198" xr:uid="{00000000-0005-0000-0000-00004D430000}"/>
    <cellStyle name="Style 669 11 2" xfId="17199" xr:uid="{00000000-0005-0000-0000-00004E430000}"/>
    <cellStyle name="Style 669 12" xfId="17200" xr:uid="{00000000-0005-0000-0000-00004F430000}"/>
    <cellStyle name="Style 669 12 2" xfId="17201" xr:uid="{00000000-0005-0000-0000-000050430000}"/>
    <cellStyle name="Style 669 13" xfId="17202" xr:uid="{00000000-0005-0000-0000-000051430000}"/>
    <cellStyle name="Style 669 13 2" xfId="17203" xr:uid="{00000000-0005-0000-0000-000052430000}"/>
    <cellStyle name="Style 669 14" xfId="17204" xr:uid="{00000000-0005-0000-0000-000053430000}"/>
    <cellStyle name="Style 669 2" xfId="17205" xr:uid="{00000000-0005-0000-0000-000054430000}"/>
    <cellStyle name="Style 669 2 10" xfId="17206" xr:uid="{00000000-0005-0000-0000-000055430000}"/>
    <cellStyle name="Style 669 2 2" xfId="17207" xr:uid="{00000000-0005-0000-0000-000056430000}"/>
    <cellStyle name="Style 669 2 2 2" xfId="17208" xr:uid="{00000000-0005-0000-0000-000057430000}"/>
    <cellStyle name="Style 669 2 3" xfId="17209" xr:uid="{00000000-0005-0000-0000-000058430000}"/>
    <cellStyle name="Style 669 2 3 2" xfId="17210" xr:uid="{00000000-0005-0000-0000-000059430000}"/>
    <cellStyle name="Style 669 2 4" xfId="17211" xr:uid="{00000000-0005-0000-0000-00005A430000}"/>
    <cellStyle name="Style 669 2 4 2" xfId="17212" xr:uid="{00000000-0005-0000-0000-00005B430000}"/>
    <cellStyle name="Style 669 2 5" xfId="17213" xr:uid="{00000000-0005-0000-0000-00005C430000}"/>
    <cellStyle name="Style 669 2 5 2" xfId="17214" xr:uid="{00000000-0005-0000-0000-00005D430000}"/>
    <cellStyle name="Style 669 2 6" xfId="17215" xr:uid="{00000000-0005-0000-0000-00005E430000}"/>
    <cellStyle name="Style 669 2 6 2" xfId="17216" xr:uid="{00000000-0005-0000-0000-00005F430000}"/>
    <cellStyle name="Style 669 2 7" xfId="17217" xr:uid="{00000000-0005-0000-0000-000060430000}"/>
    <cellStyle name="Style 669 2 7 2" xfId="17218" xr:uid="{00000000-0005-0000-0000-000061430000}"/>
    <cellStyle name="Style 669 2 8" xfId="17219" xr:uid="{00000000-0005-0000-0000-000062430000}"/>
    <cellStyle name="Style 669 2 8 2" xfId="17220" xr:uid="{00000000-0005-0000-0000-000063430000}"/>
    <cellStyle name="Style 669 2 9" xfId="17221" xr:uid="{00000000-0005-0000-0000-000064430000}"/>
    <cellStyle name="Style 669 2 9 2" xfId="17222" xr:uid="{00000000-0005-0000-0000-000065430000}"/>
    <cellStyle name="Style 669 3" xfId="17223" xr:uid="{00000000-0005-0000-0000-000066430000}"/>
    <cellStyle name="Style 669 3 2" xfId="17224" xr:uid="{00000000-0005-0000-0000-000067430000}"/>
    <cellStyle name="Style 669 3 2 2" xfId="17225" xr:uid="{00000000-0005-0000-0000-000068430000}"/>
    <cellStyle name="Style 669 3 3" xfId="17226" xr:uid="{00000000-0005-0000-0000-000069430000}"/>
    <cellStyle name="Style 669 3 3 2" xfId="17227" xr:uid="{00000000-0005-0000-0000-00006A430000}"/>
    <cellStyle name="Style 669 3 4" xfId="17228" xr:uid="{00000000-0005-0000-0000-00006B430000}"/>
    <cellStyle name="Style 669 3 4 2" xfId="17229" xr:uid="{00000000-0005-0000-0000-00006C430000}"/>
    <cellStyle name="Style 669 3 5" xfId="17230" xr:uid="{00000000-0005-0000-0000-00006D430000}"/>
    <cellStyle name="Style 669 3 5 2" xfId="17231" xr:uid="{00000000-0005-0000-0000-00006E430000}"/>
    <cellStyle name="Style 669 3 6" xfId="17232" xr:uid="{00000000-0005-0000-0000-00006F430000}"/>
    <cellStyle name="Style 669 3 6 2" xfId="17233" xr:uid="{00000000-0005-0000-0000-000070430000}"/>
    <cellStyle name="Style 669 3 7" xfId="17234" xr:uid="{00000000-0005-0000-0000-000071430000}"/>
    <cellStyle name="Style 669 3 7 2" xfId="17235" xr:uid="{00000000-0005-0000-0000-000072430000}"/>
    <cellStyle name="Style 669 3 8" xfId="17236" xr:uid="{00000000-0005-0000-0000-000073430000}"/>
    <cellStyle name="Style 669 3 8 2" xfId="17237" xr:uid="{00000000-0005-0000-0000-000074430000}"/>
    <cellStyle name="Style 669 3 9" xfId="17238" xr:uid="{00000000-0005-0000-0000-000075430000}"/>
    <cellStyle name="Style 669 4" xfId="17239" xr:uid="{00000000-0005-0000-0000-000076430000}"/>
    <cellStyle name="Style 669 4 2" xfId="17240" xr:uid="{00000000-0005-0000-0000-000077430000}"/>
    <cellStyle name="Style 669 5" xfId="17241" xr:uid="{00000000-0005-0000-0000-000078430000}"/>
    <cellStyle name="Style 669 5 2" xfId="17242" xr:uid="{00000000-0005-0000-0000-000079430000}"/>
    <cellStyle name="Style 669 6" xfId="17243" xr:uid="{00000000-0005-0000-0000-00007A430000}"/>
    <cellStyle name="Style 669 6 2" xfId="17244" xr:uid="{00000000-0005-0000-0000-00007B430000}"/>
    <cellStyle name="Style 669 7" xfId="17245" xr:uid="{00000000-0005-0000-0000-00007C430000}"/>
    <cellStyle name="Style 669 7 2" xfId="17246" xr:uid="{00000000-0005-0000-0000-00007D430000}"/>
    <cellStyle name="Style 669 8" xfId="17247" xr:uid="{00000000-0005-0000-0000-00007E430000}"/>
    <cellStyle name="Style 669 8 2" xfId="17248" xr:uid="{00000000-0005-0000-0000-00007F430000}"/>
    <cellStyle name="Style 669 9" xfId="17249" xr:uid="{00000000-0005-0000-0000-000080430000}"/>
    <cellStyle name="Style 669 9 2" xfId="17250" xr:uid="{00000000-0005-0000-0000-000081430000}"/>
    <cellStyle name="Style 670" xfId="17251" xr:uid="{00000000-0005-0000-0000-000082430000}"/>
    <cellStyle name="Style 670 10" xfId="17252" xr:uid="{00000000-0005-0000-0000-000083430000}"/>
    <cellStyle name="Style 670 10 2" xfId="17253" xr:uid="{00000000-0005-0000-0000-000084430000}"/>
    <cellStyle name="Style 670 11" xfId="17254" xr:uid="{00000000-0005-0000-0000-000085430000}"/>
    <cellStyle name="Style 670 11 2" xfId="17255" xr:uid="{00000000-0005-0000-0000-000086430000}"/>
    <cellStyle name="Style 670 12" xfId="17256" xr:uid="{00000000-0005-0000-0000-000087430000}"/>
    <cellStyle name="Style 670 12 2" xfId="17257" xr:uid="{00000000-0005-0000-0000-000088430000}"/>
    <cellStyle name="Style 670 13" xfId="17258" xr:uid="{00000000-0005-0000-0000-000089430000}"/>
    <cellStyle name="Style 670 13 2" xfId="17259" xr:uid="{00000000-0005-0000-0000-00008A430000}"/>
    <cellStyle name="Style 670 14" xfId="17260" xr:uid="{00000000-0005-0000-0000-00008B430000}"/>
    <cellStyle name="Style 670 2" xfId="17261" xr:uid="{00000000-0005-0000-0000-00008C430000}"/>
    <cellStyle name="Style 670 2 10" xfId="17262" xr:uid="{00000000-0005-0000-0000-00008D430000}"/>
    <cellStyle name="Style 670 2 2" xfId="17263" xr:uid="{00000000-0005-0000-0000-00008E430000}"/>
    <cellStyle name="Style 670 2 2 2" xfId="17264" xr:uid="{00000000-0005-0000-0000-00008F430000}"/>
    <cellStyle name="Style 670 2 3" xfId="17265" xr:uid="{00000000-0005-0000-0000-000090430000}"/>
    <cellStyle name="Style 670 2 3 2" xfId="17266" xr:uid="{00000000-0005-0000-0000-000091430000}"/>
    <cellStyle name="Style 670 2 4" xfId="17267" xr:uid="{00000000-0005-0000-0000-000092430000}"/>
    <cellStyle name="Style 670 2 4 2" xfId="17268" xr:uid="{00000000-0005-0000-0000-000093430000}"/>
    <cellStyle name="Style 670 2 5" xfId="17269" xr:uid="{00000000-0005-0000-0000-000094430000}"/>
    <cellStyle name="Style 670 2 5 2" xfId="17270" xr:uid="{00000000-0005-0000-0000-000095430000}"/>
    <cellStyle name="Style 670 2 6" xfId="17271" xr:uid="{00000000-0005-0000-0000-000096430000}"/>
    <cellStyle name="Style 670 2 6 2" xfId="17272" xr:uid="{00000000-0005-0000-0000-000097430000}"/>
    <cellStyle name="Style 670 2 7" xfId="17273" xr:uid="{00000000-0005-0000-0000-000098430000}"/>
    <cellStyle name="Style 670 2 7 2" xfId="17274" xr:uid="{00000000-0005-0000-0000-000099430000}"/>
    <cellStyle name="Style 670 2 8" xfId="17275" xr:uid="{00000000-0005-0000-0000-00009A430000}"/>
    <cellStyle name="Style 670 2 8 2" xfId="17276" xr:uid="{00000000-0005-0000-0000-00009B430000}"/>
    <cellStyle name="Style 670 2 9" xfId="17277" xr:uid="{00000000-0005-0000-0000-00009C430000}"/>
    <cellStyle name="Style 670 2 9 2" xfId="17278" xr:uid="{00000000-0005-0000-0000-00009D430000}"/>
    <cellStyle name="Style 670 3" xfId="17279" xr:uid="{00000000-0005-0000-0000-00009E430000}"/>
    <cellStyle name="Style 670 3 2" xfId="17280" xr:uid="{00000000-0005-0000-0000-00009F430000}"/>
    <cellStyle name="Style 670 3 2 2" xfId="17281" xr:uid="{00000000-0005-0000-0000-0000A0430000}"/>
    <cellStyle name="Style 670 3 3" xfId="17282" xr:uid="{00000000-0005-0000-0000-0000A1430000}"/>
    <cellStyle name="Style 670 3 3 2" xfId="17283" xr:uid="{00000000-0005-0000-0000-0000A2430000}"/>
    <cellStyle name="Style 670 3 4" xfId="17284" xr:uid="{00000000-0005-0000-0000-0000A3430000}"/>
    <cellStyle name="Style 670 3 4 2" xfId="17285" xr:uid="{00000000-0005-0000-0000-0000A4430000}"/>
    <cellStyle name="Style 670 3 5" xfId="17286" xr:uid="{00000000-0005-0000-0000-0000A5430000}"/>
    <cellStyle name="Style 670 3 5 2" xfId="17287" xr:uid="{00000000-0005-0000-0000-0000A6430000}"/>
    <cellStyle name="Style 670 3 6" xfId="17288" xr:uid="{00000000-0005-0000-0000-0000A7430000}"/>
    <cellStyle name="Style 670 3 6 2" xfId="17289" xr:uid="{00000000-0005-0000-0000-0000A8430000}"/>
    <cellStyle name="Style 670 3 7" xfId="17290" xr:uid="{00000000-0005-0000-0000-0000A9430000}"/>
    <cellStyle name="Style 670 3 7 2" xfId="17291" xr:uid="{00000000-0005-0000-0000-0000AA430000}"/>
    <cellStyle name="Style 670 3 8" xfId="17292" xr:uid="{00000000-0005-0000-0000-0000AB430000}"/>
    <cellStyle name="Style 670 3 8 2" xfId="17293" xr:uid="{00000000-0005-0000-0000-0000AC430000}"/>
    <cellStyle name="Style 670 3 9" xfId="17294" xr:uid="{00000000-0005-0000-0000-0000AD430000}"/>
    <cellStyle name="Style 670 4" xfId="17295" xr:uid="{00000000-0005-0000-0000-0000AE430000}"/>
    <cellStyle name="Style 670 4 2" xfId="17296" xr:uid="{00000000-0005-0000-0000-0000AF430000}"/>
    <cellStyle name="Style 670 5" xfId="17297" xr:uid="{00000000-0005-0000-0000-0000B0430000}"/>
    <cellStyle name="Style 670 5 2" xfId="17298" xr:uid="{00000000-0005-0000-0000-0000B1430000}"/>
    <cellStyle name="Style 670 6" xfId="17299" xr:uid="{00000000-0005-0000-0000-0000B2430000}"/>
    <cellStyle name="Style 670 6 2" xfId="17300" xr:uid="{00000000-0005-0000-0000-0000B3430000}"/>
    <cellStyle name="Style 670 7" xfId="17301" xr:uid="{00000000-0005-0000-0000-0000B4430000}"/>
    <cellStyle name="Style 670 7 2" xfId="17302" xr:uid="{00000000-0005-0000-0000-0000B5430000}"/>
    <cellStyle name="Style 670 8" xfId="17303" xr:uid="{00000000-0005-0000-0000-0000B6430000}"/>
    <cellStyle name="Style 670 8 2" xfId="17304" xr:uid="{00000000-0005-0000-0000-0000B7430000}"/>
    <cellStyle name="Style 670 9" xfId="17305" xr:uid="{00000000-0005-0000-0000-0000B8430000}"/>
    <cellStyle name="Style 670 9 2" xfId="17306" xr:uid="{00000000-0005-0000-0000-0000B9430000}"/>
    <cellStyle name="Style 671" xfId="17307" xr:uid="{00000000-0005-0000-0000-0000BA430000}"/>
    <cellStyle name="Style 671 10" xfId="17308" xr:uid="{00000000-0005-0000-0000-0000BB430000}"/>
    <cellStyle name="Style 671 10 2" xfId="17309" xr:uid="{00000000-0005-0000-0000-0000BC430000}"/>
    <cellStyle name="Style 671 11" xfId="17310" xr:uid="{00000000-0005-0000-0000-0000BD430000}"/>
    <cellStyle name="Style 671 11 2" xfId="17311" xr:uid="{00000000-0005-0000-0000-0000BE430000}"/>
    <cellStyle name="Style 671 12" xfId="17312" xr:uid="{00000000-0005-0000-0000-0000BF430000}"/>
    <cellStyle name="Style 671 12 2" xfId="17313" xr:uid="{00000000-0005-0000-0000-0000C0430000}"/>
    <cellStyle name="Style 671 13" xfId="17314" xr:uid="{00000000-0005-0000-0000-0000C1430000}"/>
    <cellStyle name="Style 671 13 2" xfId="17315" xr:uid="{00000000-0005-0000-0000-0000C2430000}"/>
    <cellStyle name="Style 671 14" xfId="17316" xr:uid="{00000000-0005-0000-0000-0000C3430000}"/>
    <cellStyle name="Style 671 2" xfId="17317" xr:uid="{00000000-0005-0000-0000-0000C4430000}"/>
    <cellStyle name="Style 671 2 10" xfId="17318" xr:uid="{00000000-0005-0000-0000-0000C5430000}"/>
    <cellStyle name="Style 671 2 2" xfId="17319" xr:uid="{00000000-0005-0000-0000-0000C6430000}"/>
    <cellStyle name="Style 671 2 2 2" xfId="17320" xr:uid="{00000000-0005-0000-0000-0000C7430000}"/>
    <cellStyle name="Style 671 2 3" xfId="17321" xr:uid="{00000000-0005-0000-0000-0000C8430000}"/>
    <cellStyle name="Style 671 2 3 2" xfId="17322" xr:uid="{00000000-0005-0000-0000-0000C9430000}"/>
    <cellStyle name="Style 671 2 4" xfId="17323" xr:uid="{00000000-0005-0000-0000-0000CA430000}"/>
    <cellStyle name="Style 671 2 4 2" xfId="17324" xr:uid="{00000000-0005-0000-0000-0000CB430000}"/>
    <cellStyle name="Style 671 2 5" xfId="17325" xr:uid="{00000000-0005-0000-0000-0000CC430000}"/>
    <cellStyle name="Style 671 2 5 2" xfId="17326" xr:uid="{00000000-0005-0000-0000-0000CD430000}"/>
    <cellStyle name="Style 671 2 6" xfId="17327" xr:uid="{00000000-0005-0000-0000-0000CE430000}"/>
    <cellStyle name="Style 671 2 6 2" xfId="17328" xr:uid="{00000000-0005-0000-0000-0000CF430000}"/>
    <cellStyle name="Style 671 2 7" xfId="17329" xr:uid="{00000000-0005-0000-0000-0000D0430000}"/>
    <cellStyle name="Style 671 2 7 2" xfId="17330" xr:uid="{00000000-0005-0000-0000-0000D1430000}"/>
    <cellStyle name="Style 671 2 8" xfId="17331" xr:uid="{00000000-0005-0000-0000-0000D2430000}"/>
    <cellStyle name="Style 671 2 8 2" xfId="17332" xr:uid="{00000000-0005-0000-0000-0000D3430000}"/>
    <cellStyle name="Style 671 2 9" xfId="17333" xr:uid="{00000000-0005-0000-0000-0000D4430000}"/>
    <cellStyle name="Style 671 2 9 2" xfId="17334" xr:uid="{00000000-0005-0000-0000-0000D5430000}"/>
    <cellStyle name="Style 671 3" xfId="17335" xr:uid="{00000000-0005-0000-0000-0000D6430000}"/>
    <cellStyle name="Style 671 3 2" xfId="17336" xr:uid="{00000000-0005-0000-0000-0000D7430000}"/>
    <cellStyle name="Style 671 3 2 2" xfId="17337" xr:uid="{00000000-0005-0000-0000-0000D8430000}"/>
    <cellStyle name="Style 671 3 3" xfId="17338" xr:uid="{00000000-0005-0000-0000-0000D9430000}"/>
    <cellStyle name="Style 671 3 3 2" xfId="17339" xr:uid="{00000000-0005-0000-0000-0000DA430000}"/>
    <cellStyle name="Style 671 3 4" xfId="17340" xr:uid="{00000000-0005-0000-0000-0000DB430000}"/>
    <cellStyle name="Style 671 3 4 2" xfId="17341" xr:uid="{00000000-0005-0000-0000-0000DC430000}"/>
    <cellStyle name="Style 671 3 5" xfId="17342" xr:uid="{00000000-0005-0000-0000-0000DD430000}"/>
    <cellStyle name="Style 671 3 5 2" xfId="17343" xr:uid="{00000000-0005-0000-0000-0000DE430000}"/>
    <cellStyle name="Style 671 3 6" xfId="17344" xr:uid="{00000000-0005-0000-0000-0000DF430000}"/>
    <cellStyle name="Style 671 3 6 2" xfId="17345" xr:uid="{00000000-0005-0000-0000-0000E0430000}"/>
    <cellStyle name="Style 671 3 7" xfId="17346" xr:uid="{00000000-0005-0000-0000-0000E1430000}"/>
    <cellStyle name="Style 671 3 7 2" xfId="17347" xr:uid="{00000000-0005-0000-0000-0000E2430000}"/>
    <cellStyle name="Style 671 3 8" xfId="17348" xr:uid="{00000000-0005-0000-0000-0000E3430000}"/>
    <cellStyle name="Style 671 3 8 2" xfId="17349" xr:uid="{00000000-0005-0000-0000-0000E4430000}"/>
    <cellStyle name="Style 671 3 9" xfId="17350" xr:uid="{00000000-0005-0000-0000-0000E5430000}"/>
    <cellStyle name="Style 671 4" xfId="17351" xr:uid="{00000000-0005-0000-0000-0000E6430000}"/>
    <cellStyle name="Style 671 4 2" xfId="17352" xr:uid="{00000000-0005-0000-0000-0000E7430000}"/>
    <cellStyle name="Style 671 5" xfId="17353" xr:uid="{00000000-0005-0000-0000-0000E8430000}"/>
    <cellStyle name="Style 671 5 2" xfId="17354" xr:uid="{00000000-0005-0000-0000-0000E9430000}"/>
    <cellStyle name="Style 671 6" xfId="17355" xr:uid="{00000000-0005-0000-0000-0000EA430000}"/>
    <cellStyle name="Style 671 6 2" xfId="17356" xr:uid="{00000000-0005-0000-0000-0000EB430000}"/>
    <cellStyle name="Style 671 7" xfId="17357" xr:uid="{00000000-0005-0000-0000-0000EC430000}"/>
    <cellStyle name="Style 671 7 2" xfId="17358" xr:uid="{00000000-0005-0000-0000-0000ED430000}"/>
    <cellStyle name="Style 671 8" xfId="17359" xr:uid="{00000000-0005-0000-0000-0000EE430000}"/>
    <cellStyle name="Style 671 8 2" xfId="17360" xr:uid="{00000000-0005-0000-0000-0000EF430000}"/>
    <cellStyle name="Style 671 9" xfId="17361" xr:uid="{00000000-0005-0000-0000-0000F0430000}"/>
    <cellStyle name="Style 671 9 2" xfId="17362" xr:uid="{00000000-0005-0000-0000-0000F1430000}"/>
    <cellStyle name="Style 672" xfId="17363" xr:uid="{00000000-0005-0000-0000-0000F2430000}"/>
    <cellStyle name="Style 672 10" xfId="17364" xr:uid="{00000000-0005-0000-0000-0000F3430000}"/>
    <cellStyle name="Style 672 10 2" xfId="17365" xr:uid="{00000000-0005-0000-0000-0000F4430000}"/>
    <cellStyle name="Style 672 11" xfId="17366" xr:uid="{00000000-0005-0000-0000-0000F5430000}"/>
    <cellStyle name="Style 672 11 2" xfId="17367" xr:uid="{00000000-0005-0000-0000-0000F6430000}"/>
    <cellStyle name="Style 672 12" xfId="17368" xr:uid="{00000000-0005-0000-0000-0000F7430000}"/>
    <cellStyle name="Style 672 12 2" xfId="17369" xr:uid="{00000000-0005-0000-0000-0000F8430000}"/>
    <cellStyle name="Style 672 13" xfId="17370" xr:uid="{00000000-0005-0000-0000-0000F9430000}"/>
    <cellStyle name="Style 672 13 2" xfId="17371" xr:uid="{00000000-0005-0000-0000-0000FA430000}"/>
    <cellStyle name="Style 672 14" xfId="17372" xr:uid="{00000000-0005-0000-0000-0000FB430000}"/>
    <cellStyle name="Style 672 2" xfId="17373" xr:uid="{00000000-0005-0000-0000-0000FC430000}"/>
    <cellStyle name="Style 672 2 10" xfId="17374" xr:uid="{00000000-0005-0000-0000-0000FD430000}"/>
    <cellStyle name="Style 672 2 2" xfId="17375" xr:uid="{00000000-0005-0000-0000-0000FE430000}"/>
    <cellStyle name="Style 672 2 2 2" xfId="17376" xr:uid="{00000000-0005-0000-0000-0000FF430000}"/>
    <cellStyle name="Style 672 2 3" xfId="17377" xr:uid="{00000000-0005-0000-0000-000000440000}"/>
    <cellStyle name="Style 672 2 3 2" xfId="17378" xr:uid="{00000000-0005-0000-0000-000001440000}"/>
    <cellStyle name="Style 672 2 4" xfId="17379" xr:uid="{00000000-0005-0000-0000-000002440000}"/>
    <cellStyle name="Style 672 2 4 2" xfId="17380" xr:uid="{00000000-0005-0000-0000-000003440000}"/>
    <cellStyle name="Style 672 2 5" xfId="17381" xr:uid="{00000000-0005-0000-0000-000004440000}"/>
    <cellStyle name="Style 672 2 5 2" xfId="17382" xr:uid="{00000000-0005-0000-0000-000005440000}"/>
    <cellStyle name="Style 672 2 6" xfId="17383" xr:uid="{00000000-0005-0000-0000-000006440000}"/>
    <cellStyle name="Style 672 2 6 2" xfId="17384" xr:uid="{00000000-0005-0000-0000-000007440000}"/>
    <cellStyle name="Style 672 2 7" xfId="17385" xr:uid="{00000000-0005-0000-0000-000008440000}"/>
    <cellStyle name="Style 672 2 7 2" xfId="17386" xr:uid="{00000000-0005-0000-0000-000009440000}"/>
    <cellStyle name="Style 672 2 8" xfId="17387" xr:uid="{00000000-0005-0000-0000-00000A440000}"/>
    <cellStyle name="Style 672 2 8 2" xfId="17388" xr:uid="{00000000-0005-0000-0000-00000B440000}"/>
    <cellStyle name="Style 672 2 9" xfId="17389" xr:uid="{00000000-0005-0000-0000-00000C440000}"/>
    <cellStyle name="Style 672 2 9 2" xfId="17390" xr:uid="{00000000-0005-0000-0000-00000D440000}"/>
    <cellStyle name="Style 672 3" xfId="17391" xr:uid="{00000000-0005-0000-0000-00000E440000}"/>
    <cellStyle name="Style 672 3 2" xfId="17392" xr:uid="{00000000-0005-0000-0000-00000F440000}"/>
    <cellStyle name="Style 672 3 2 2" xfId="17393" xr:uid="{00000000-0005-0000-0000-000010440000}"/>
    <cellStyle name="Style 672 3 3" xfId="17394" xr:uid="{00000000-0005-0000-0000-000011440000}"/>
    <cellStyle name="Style 672 3 3 2" xfId="17395" xr:uid="{00000000-0005-0000-0000-000012440000}"/>
    <cellStyle name="Style 672 3 4" xfId="17396" xr:uid="{00000000-0005-0000-0000-000013440000}"/>
    <cellStyle name="Style 672 3 4 2" xfId="17397" xr:uid="{00000000-0005-0000-0000-000014440000}"/>
    <cellStyle name="Style 672 3 5" xfId="17398" xr:uid="{00000000-0005-0000-0000-000015440000}"/>
    <cellStyle name="Style 672 3 5 2" xfId="17399" xr:uid="{00000000-0005-0000-0000-000016440000}"/>
    <cellStyle name="Style 672 3 6" xfId="17400" xr:uid="{00000000-0005-0000-0000-000017440000}"/>
    <cellStyle name="Style 672 3 6 2" xfId="17401" xr:uid="{00000000-0005-0000-0000-000018440000}"/>
    <cellStyle name="Style 672 3 7" xfId="17402" xr:uid="{00000000-0005-0000-0000-000019440000}"/>
    <cellStyle name="Style 672 3 7 2" xfId="17403" xr:uid="{00000000-0005-0000-0000-00001A440000}"/>
    <cellStyle name="Style 672 3 8" xfId="17404" xr:uid="{00000000-0005-0000-0000-00001B440000}"/>
    <cellStyle name="Style 672 3 8 2" xfId="17405" xr:uid="{00000000-0005-0000-0000-00001C440000}"/>
    <cellStyle name="Style 672 3 9" xfId="17406" xr:uid="{00000000-0005-0000-0000-00001D440000}"/>
    <cellStyle name="Style 672 4" xfId="17407" xr:uid="{00000000-0005-0000-0000-00001E440000}"/>
    <cellStyle name="Style 672 4 2" xfId="17408" xr:uid="{00000000-0005-0000-0000-00001F440000}"/>
    <cellStyle name="Style 672 5" xfId="17409" xr:uid="{00000000-0005-0000-0000-000020440000}"/>
    <cellStyle name="Style 672 5 2" xfId="17410" xr:uid="{00000000-0005-0000-0000-000021440000}"/>
    <cellStyle name="Style 672 6" xfId="17411" xr:uid="{00000000-0005-0000-0000-000022440000}"/>
    <cellStyle name="Style 672 6 2" xfId="17412" xr:uid="{00000000-0005-0000-0000-000023440000}"/>
    <cellStyle name="Style 672 7" xfId="17413" xr:uid="{00000000-0005-0000-0000-000024440000}"/>
    <cellStyle name="Style 672 7 2" xfId="17414" xr:uid="{00000000-0005-0000-0000-000025440000}"/>
    <cellStyle name="Style 672 8" xfId="17415" xr:uid="{00000000-0005-0000-0000-000026440000}"/>
    <cellStyle name="Style 672 8 2" xfId="17416" xr:uid="{00000000-0005-0000-0000-000027440000}"/>
    <cellStyle name="Style 672 9" xfId="17417" xr:uid="{00000000-0005-0000-0000-000028440000}"/>
    <cellStyle name="Style 672 9 2" xfId="17418" xr:uid="{00000000-0005-0000-0000-000029440000}"/>
    <cellStyle name="Style 673" xfId="17419" xr:uid="{00000000-0005-0000-0000-00002A440000}"/>
    <cellStyle name="Style 673 10" xfId="17420" xr:uid="{00000000-0005-0000-0000-00002B440000}"/>
    <cellStyle name="Style 673 10 2" xfId="17421" xr:uid="{00000000-0005-0000-0000-00002C440000}"/>
    <cellStyle name="Style 673 11" xfId="17422" xr:uid="{00000000-0005-0000-0000-00002D440000}"/>
    <cellStyle name="Style 673 11 2" xfId="17423" xr:uid="{00000000-0005-0000-0000-00002E440000}"/>
    <cellStyle name="Style 673 12" xfId="17424" xr:uid="{00000000-0005-0000-0000-00002F440000}"/>
    <cellStyle name="Style 673 12 2" xfId="17425" xr:uid="{00000000-0005-0000-0000-000030440000}"/>
    <cellStyle name="Style 673 13" xfId="17426" xr:uid="{00000000-0005-0000-0000-000031440000}"/>
    <cellStyle name="Style 673 13 2" xfId="17427" xr:uid="{00000000-0005-0000-0000-000032440000}"/>
    <cellStyle name="Style 673 14" xfId="17428" xr:uid="{00000000-0005-0000-0000-000033440000}"/>
    <cellStyle name="Style 673 2" xfId="17429" xr:uid="{00000000-0005-0000-0000-000034440000}"/>
    <cellStyle name="Style 673 2 10" xfId="17430" xr:uid="{00000000-0005-0000-0000-000035440000}"/>
    <cellStyle name="Style 673 2 2" xfId="17431" xr:uid="{00000000-0005-0000-0000-000036440000}"/>
    <cellStyle name="Style 673 2 2 2" xfId="17432" xr:uid="{00000000-0005-0000-0000-000037440000}"/>
    <cellStyle name="Style 673 2 3" xfId="17433" xr:uid="{00000000-0005-0000-0000-000038440000}"/>
    <cellStyle name="Style 673 2 3 2" xfId="17434" xr:uid="{00000000-0005-0000-0000-000039440000}"/>
    <cellStyle name="Style 673 2 4" xfId="17435" xr:uid="{00000000-0005-0000-0000-00003A440000}"/>
    <cellStyle name="Style 673 2 4 2" xfId="17436" xr:uid="{00000000-0005-0000-0000-00003B440000}"/>
    <cellStyle name="Style 673 2 5" xfId="17437" xr:uid="{00000000-0005-0000-0000-00003C440000}"/>
    <cellStyle name="Style 673 2 5 2" xfId="17438" xr:uid="{00000000-0005-0000-0000-00003D440000}"/>
    <cellStyle name="Style 673 2 6" xfId="17439" xr:uid="{00000000-0005-0000-0000-00003E440000}"/>
    <cellStyle name="Style 673 2 6 2" xfId="17440" xr:uid="{00000000-0005-0000-0000-00003F440000}"/>
    <cellStyle name="Style 673 2 7" xfId="17441" xr:uid="{00000000-0005-0000-0000-000040440000}"/>
    <cellStyle name="Style 673 2 7 2" xfId="17442" xr:uid="{00000000-0005-0000-0000-000041440000}"/>
    <cellStyle name="Style 673 2 8" xfId="17443" xr:uid="{00000000-0005-0000-0000-000042440000}"/>
    <cellStyle name="Style 673 2 8 2" xfId="17444" xr:uid="{00000000-0005-0000-0000-000043440000}"/>
    <cellStyle name="Style 673 2 9" xfId="17445" xr:uid="{00000000-0005-0000-0000-000044440000}"/>
    <cellStyle name="Style 673 2 9 2" xfId="17446" xr:uid="{00000000-0005-0000-0000-000045440000}"/>
    <cellStyle name="Style 673 3" xfId="17447" xr:uid="{00000000-0005-0000-0000-000046440000}"/>
    <cellStyle name="Style 673 3 2" xfId="17448" xr:uid="{00000000-0005-0000-0000-000047440000}"/>
    <cellStyle name="Style 673 3 2 2" xfId="17449" xr:uid="{00000000-0005-0000-0000-000048440000}"/>
    <cellStyle name="Style 673 3 3" xfId="17450" xr:uid="{00000000-0005-0000-0000-000049440000}"/>
    <cellStyle name="Style 673 3 3 2" xfId="17451" xr:uid="{00000000-0005-0000-0000-00004A440000}"/>
    <cellStyle name="Style 673 3 4" xfId="17452" xr:uid="{00000000-0005-0000-0000-00004B440000}"/>
    <cellStyle name="Style 673 3 4 2" xfId="17453" xr:uid="{00000000-0005-0000-0000-00004C440000}"/>
    <cellStyle name="Style 673 3 5" xfId="17454" xr:uid="{00000000-0005-0000-0000-00004D440000}"/>
    <cellStyle name="Style 673 3 5 2" xfId="17455" xr:uid="{00000000-0005-0000-0000-00004E440000}"/>
    <cellStyle name="Style 673 3 6" xfId="17456" xr:uid="{00000000-0005-0000-0000-00004F440000}"/>
    <cellStyle name="Style 673 3 6 2" xfId="17457" xr:uid="{00000000-0005-0000-0000-000050440000}"/>
    <cellStyle name="Style 673 3 7" xfId="17458" xr:uid="{00000000-0005-0000-0000-000051440000}"/>
    <cellStyle name="Style 673 3 7 2" xfId="17459" xr:uid="{00000000-0005-0000-0000-000052440000}"/>
    <cellStyle name="Style 673 3 8" xfId="17460" xr:uid="{00000000-0005-0000-0000-000053440000}"/>
    <cellStyle name="Style 673 3 8 2" xfId="17461" xr:uid="{00000000-0005-0000-0000-000054440000}"/>
    <cellStyle name="Style 673 3 9" xfId="17462" xr:uid="{00000000-0005-0000-0000-000055440000}"/>
    <cellStyle name="Style 673 4" xfId="17463" xr:uid="{00000000-0005-0000-0000-000056440000}"/>
    <cellStyle name="Style 673 4 2" xfId="17464" xr:uid="{00000000-0005-0000-0000-000057440000}"/>
    <cellStyle name="Style 673 5" xfId="17465" xr:uid="{00000000-0005-0000-0000-000058440000}"/>
    <cellStyle name="Style 673 5 2" xfId="17466" xr:uid="{00000000-0005-0000-0000-000059440000}"/>
    <cellStyle name="Style 673 6" xfId="17467" xr:uid="{00000000-0005-0000-0000-00005A440000}"/>
    <cellStyle name="Style 673 6 2" xfId="17468" xr:uid="{00000000-0005-0000-0000-00005B440000}"/>
    <cellStyle name="Style 673 7" xfId="17469" xr:uid="{00000000-0005-0000-0000-00005C440000}"/>
    <cellStyle name="Style 673 7 2" xfId="17470" xr:uid="{00000000-0005-0000-0000-00005D440000}"/>
    <cellStyle name="Style 673 8" xfId="17471" xr:uid="{00000000-0005-0000-0000-00005E440000}"/>
    <cellStyle name="Style 673 8 2" xfId="17472" xr:uid="{00000000-0005-0000-0000-00005F440000}"/>
    <cellStyle name="Style 673 9" xfId="17473" xr:uid="{00000000-0005-0000-0000-000060440000}"/>
    <cellStyle name="Style 673 9 2" xfId="17474" xr:uid="{00000000-0005-0000-0000-000061440000}"/>
    <cellStyle name="Style 674" xfId="17475" xr:uid="{00000000-0005-0000-0000-000062440000}"/>
    <cellStyle name="Style 674 10" xfId="17476" xr:uid="{00000000-0005-0000-0000-000063440000}"/>
    <cellStyle name="Style 674 10 2" xfId="17477" xr:uid="{00000000-0005-0000-0000-000064440000}"/>
    <cellStyle name="Style 674 11" xfId="17478" xr:uid="{00000000-0005-0000-0000-000065440000}"/>
    <cellStyle name="Style 674 11 2" xfId="17479" xr:uid="{00000000-0005-0000-0000-000066440000}"/>
    <cellStyle name="Style 674 12" xfId="17480" xr:uid="{00000000-0005-0000-0000-000067440000}"/>
    <cellStyle name="Style 674 12 2" xfId="17481" xr:uid="{00000000-0005-0000-0000-000068440000}"/>
    <cellStyle name="Style 674 13" xfId="17482" xr:uid="{00000000-0005-0000-0000-000069440000}"/>
    <cellStyle name="Style 674 13 2" xfId="17483" xr:uid="{00000000-0005-0000-0000-00006A440000}"/>
    <cellStyle name="Style 674 14" xfId="17484" xr:uid="{00000000-0005-0000-0000-00006B440000}"/>
    <cellStyle name="Style 674 2" xfId="17485" xr:uid="{00000000-0005-0000-0000-00006C440000}"/>
    <cellStyle name="Style 674 2 10" xfId="17486" xr:uid="{00000000-0005-0000-0000-00006D440000}"/>
    <cellStyle name="Style 674 2 2" xfId="17487" xr:uid="{00000000-0005-0000-0000-00006E440000}"/>
    <cellStyle name="Style 674 2 2 2" xfId="17488" xr:uid="{00000000-0005-0000-0000-00006F440000}"/>
    <cellStyle name="Style 674 2 3" xfId="17489" xr:uid="{00000000-0005-0000-0000-000070440000}"/>
    <cellStyle name="Style 674 2 3 2" xfId="17490" xr:uid="{00000000-0005-0000-0000-000071440000}"/>
    <cellStyle name="Style 674 2 4" xfId="17491" xr:uid="{00000000-0005-0000-0000-000072440000}"/>
    <cellStyle name="Style 674 2 4 2" xfId="17492" xr:uid="{00000000-0005-0000-0000-000073440000}"/>
    <cellStyle name="Style 674 2 5" xfId="17493" xr:uid="{00000000-0005-0000-0000-000074440000}"/>
    <cellStyle name="Style 674 2 5 2" xfId="17494" xr:uid="{00000000-0005-0000-0000-000075440000}"/>
    <cellStyle name="Style 674 2 6" xfId="17495" xr:uid="{00000000-0005-0000-0000-000076440000}"/>
    <cellStyle name="Style 674 2 6 2" xfId="17496" xr:uid="{00000000-0005-0000-0000-000077440000}"/>
    <cellStyle name="Style 674 2 7" xfId="17497" xr:uid="{00000000-0005-0000-0000-000078440000}"/>
    <cellStyle name="Style 674 2 7 2" xfId="17498" xr:uid="{00000000-0005-0000-0000-000079440000}"/>
    <cellStyle name="Style 674 2 8" xfId="17499" xr:uid="{00000000-0005-0000-0000-00007A440000}"/>
    <cellStyle name="Style 674 2 8 2" xfId="17500" xr:uid="{00000000-0005-0000-0000-00007B440000}"/>
    <cellStyle name="Style 674 2 9" xfId="17501" xr:uid="{00000000-0005-0000-0000-00007C440000}"/>
    <cellStyle name="Style 674 2 9 2" xfId="17502" xr:uid="{00000000-0005-0000-0000-00007D440000}"/>
    <cellStyle name="Style 674 3" xfId="17503" xr:uid="{00000000-0005-0000-0000-00007E440000}"/>
    <cellStyle name="Style 674 3 2" xfId="17504" xr:uid="{00000000-0005-0000-0000-00007F440000}"/>
    <cellStyle name="Style 674 3 2 2" xfId="17505" xr:uid="{00000000-0005-0000-0000-000080440000}"/>
    <cellStyle name="Style 674 3 3" xfId="17506" xr:uid="{00000000-0005-0000-0000-000081440000}"/>
    <cellStyle name="Style 674 3 3 2" xfId="17507" xr:uid="{00000000-0005-0000-0000-000082440000}"/>
    <cellStyle name="Style 674 3 4" xfId="17508" xr:uid="{00000000-0005-0000-0000-000083440000}"/>
    <cellStyle name="Style 674 3 4 2" xfId="17509" xr:uid="{00000000-0005-0000-0000-000084440000}"/>
    <cellStyle name="Style 674 3 5" xfId="17510" xr:uid="{00000000-0005-0000-0000-000085440000}"/>
    <cellStyle name="Style 674 3 5 2" xfId="17511" xr:uid="{00000000-0005-0000-0000-000086440000}"/>
    <cellStyle name="Style 674 3 6" xfId="17512" xr:uid="{00000000-0005-0000-0000-000087440000}"/>
    <cellStyle name="Style 674 3 6 2" xfId="17513" xr:uid="{00000000-0005-0000-0000-000088440000}"/>
    <cellStyle name="Style 674 3 7" xfId="17514" xr:uid="{00000000-0005-0000-0000-000089440000}"/>
    <cellStyle name="Style 674 3 7 2" xfId="17515" xr:uid="{00000000-0005-0000-0000-00008A440000}"/>
    <cellStyle name="Style 674 3 8" xfId="17516" xr:uid="{00000000-0005-0000-0000-00008B440000}"/>
    <cellStyle name="Style 674 3 8 2" xfId="17517" xr:uid="{00000000-0005-0000-0000-00008C440000}"/>
    <cellStyle name="Style 674 3 9" xfId="17518" xr:uid="{00000000-0005-0000-0000-00008D440000}"/>
    <cellStyle name="Style 674 4" xfId="17519" xr:uid="{00000000-0005-0000-0000-00008E440000}"/>
    <cellStyle name="Style 674 4 2" xfId="17520" xr:uid="{00000000-0005-0000-0000-00008F440000}"/>
    <cellStyle name="Style 674 5" xfId="17521" xr:uid="{00000000-0005-0000-0000-000090440000}"/>
    <cellStyle name="Style 674 5 2" xfId="17522" xr:uid="{00000000-0005-0000-0000-000091440000}"/>
    <cellStyle name="Style 674 6" xfId="17523" xr:uid="{00000000-0005-0000-0000-000092440000}"/>
    <cellStyle name="Style 674 6 2" xfId="17524" xr:uid="{00000000-0005-0000-0000-000093440000}"/>
    <cellStyle name="Style 674 7" xfId="17525" xr:uid="{00000000-0005-0000-0000-000094440000}"/>
    <cellStyle name="Style 674 7 2" xfId="17526" xr:uid="{00000000-0005-0000-0000-000095440000}"/>
    <cellStyle name="Style 674 8" xfId="17527" xr:uid="{00000000-0005-0000-0000-000096440000}"/>
    <cellStyle name="Style 674 8 2" xfId="17528" xr:uid="{00000000-0005-0000-0000-000097440000}"/>
    <cellStyle name="Style 674 9" xfId="17529" xr:uid="{00000000-0005-0000-0000-000098440000}"/>
    <cellStyle name="Style 674 9 2" xfId="17530" xr:uid="{00000000-0005-0000-0000-000099440000}"/>
    <cellStyle name="Style 675" xfId="17531" xr:uid="{00000000-0005-0000-0000-00009A440000}"/>
    <cellStyle name="Style 675 10" xfId="17532" xr:uid="{00000000-0005-0000-0000-00009B440000}"/>
    <cellStyle name="Style 675 10 2" xfId="17533" xr:uid="{00000000-0005-0000-0000-00009C440000}"/>
    <cellStyle name="Style 675 11" xfId="17534" xr:uid="{00000000-0005-0000-0000-00009D440000}"/>
    <cellStyle name="Style 675 11 2" xfId="17535" xr:uid="{00000000-0005-0000-0000-00009E440000}"/>
    <cellStyle name="Style 675 12" xfId="17536" xr:uid="{00000000-0005-0000-0000-00009F440000}"/>
    <cellStyle name="Style 675 12 2" xfId="17537" xr:uid="{00000000-0005-0000-0000-0000A0440000}"/>
    <cellStyle name="Style 675 13" xfId="17538" xr:uid="{00000000-0005-0000-0000-0000A1440000}"/>
    <cellStyle name="Style 675 13 2" xfId="17539" xr:uid="{00000000-0005-0000-0000-0000A2440000}"/>
    <cellStyle name="Style 675 14" xfId="17540" xr:uid="{00000000-0005-0000-0000-0000A3440000}"/>
    <cellStyle name="Style 675 2" xfId="17541" xr:uid="{00000000-0005-0000-0000-0000A4440000}"/>
    <cellStyle name="Style 675 2 10" xfId="17542" xr:uid="{00000000-0005-0000-0000-0000A5440000}"/>
    <cellStyle name="Style 675 2 2" xfId="17543" xr:uid="{00000000-0005-0000-0000-0000A6440000}"/>
    <cellStyle name="Style 675 2 2 2" xfId="17544" xr:uid="{00000000-0005-0000-0000-0000A7440000}"/>
    <cellStyle name="Style 675 2 3" xfId="17545" xr:uid="{00000000-0005-0000-0000-0000A8440000}"/>
    <cellStyle name="Style 675 2 3 2" xfId="17546" xr:uid="{00000000-0005-0000-0000-0000A9440000}"/>
    <cellStyle name="Style 675 2 4" xfId="17547" xr:uid="{00000000-0005-0000-0000-0000AA440000}"/>
    <cellStyle name="Style 675 2 4 2" xfId="17548" xr:uid="{00000000-0005-0000-0000-0000AB440000}"/>
    <cellStyle name="Style 675 2 5" xfId="17549" xr:uid="{00000000-0005-0000-0000-0000AC440000}"/>
    <cellStyle name="Style 675 2 5 2" xfId="17550" xr:uid="{00000000-0005-0000-0000-0000AD440000}"/>
    <cellStyle name="Style 675 2 6" xfId="17551" xr:uid="{00000000-0005-0000-0000-0000AE440000}"/>
    <cellStyle name="Style 675 2 6 2" xfId="17552" xr:uid="{00000000-0005-0000-0000-0000AF440000}"/>
    <cellStyle name="Style 675 2 7" xfId="17553" xr:uid="{00000000-0005-0000-0000-0000B0440000}"/>
    <cellStyle name="Style 675 2 7 2" xfId="17554" xr:uid="{00000000-0005-0000-0000-0000B1440000}"/>
    <cellStyle name="Style 675 2 8" xfId="17555" xr:uid="{00000000-0005-0000-0000-0000B2440000}"/>
    <cellStyle name="Style 675 2 8 2" xfId="17556" xr:uid="{00000000-0005-0000-0000-0000B3440000}"/>
    <cellStyle name="Style 675 2 9" xfId="17557" xr:uid="{00000000-0005-0000-0000-0000B4440000}"/>
    <cellStyle name="Style 675 2 9 2" xfId="17558" xr:uid="{00000000-0005-0000-0000-0000B5440000}"/>
    <cellStyle name="Style 675 3" xfId="17559" xr:uid="{00000000-0005-0000-0000-0000B6440000}"/>
    <cellStyle name="Style 675 3 2" xfId="17560" xr:uid="{00000000-0005-0000-0000-0000B7440000}"/>
    <cellStyle name="Style 675 3 2 2" xfId="17561" xr:uid="{00000000-0005-0000-0000-0000B8440000}"/>
    <cellStyle name="Style 675 3 3" xfId="17562" xr:uid="{00000000-0005-0000-0000-0000B9440000}"/>
    <cellStyle name="Style 675 3 3 2" xfId="17563" xr:uid="{00000000-0005-0000-0000-0000BA440000}"/>
    <cellStyle name="Style 675 3 4" xfId="17564" xr:uid="{00000000-0005-0000-0000-0000BB440000}"/>
    <cellStyle name="Style 675 3 4 2" xfId="17565" xr:uid="{00000000-0005-0000-0000-0000BC440000}"/>
    <cellStyle name="Style 675 3 5" xfId="17566" xr:uid="{00000000-0005-0000-0000-0000BD440000}"/>
    <cellStyle name="Style 675 3 5 2" xfId="17567" xr:uid="{00000000-0005-0000-0000-0000BE440000}"/>
    <cellStyle name="Style 675 3 6" xfId="17568" xr:uid="{00000000-0005-0000-0000-0000BF440000}"/>
    <cellStyle name="Style 675 3 6 2" xfId="17569" xr:uid="{00000000-0005-0000-0000-0000C0440000}"/>
    <cellStyle name="Style 675 3 7" xfId="17570" xr:uid="{00000000-0005-0000-0000-0000C1440000}"/>
    <cellStyle name="Style 675 3 7 2" xfId="17571" xr:uid="{00000000-0005-0000-0000-0000C2440000}"/>
    <cellStyle name="Style 675 3 8" xfId="17572" xr:uid="{00000000-0005-0000-0000-0000C3440000}"/>
    <cellStyle name="Style 675 3 8 2" xfId="17573" xr:uid="{00000000-0005-0000-0000-0000C4440000}"/>
    <cellStyle name="Style 675 3 9" xfId="17574" xr:uid="{00000000-0005-0000-0000-0000C5440000}"/>
    <cellStyle name="Style 675 4" xfId="17575" xr:uid="{00000000-0005-0000-0000-0000C6440000}"/>
    <cellStyle name="Style 675 4 2" xfId="17576" xr:uid="{00000000-0005-0000-0000-0000C7440000}"/>
    <cellStyle name="Style 675 5" xfId="17577" xr:uid="{00000000-0005-0000-0000-0000C8440000}"/>
    <cellStyle name="Style 675 5 2" xfId="17578" xr:uid="{00000000-0005-0000-0000-0000C9440000}"/>
    <cellStyle name="Style 675 6" xfId="17579" xr:uid="{00000000-0005-0000-0000-0000CA440000}"/>
    <cellStyle name="Style 675 6 2" xfId="17580" xr:uid="{00000000-0005-0000-0000-0000CB440000}"/>
    <cellStyle name="Style 675 7" xfId="17581" xr:uid="{00000000-0005-0000-0000-0000CC440000}"/>
    <cellStyle name="Style 675 7 2" xfId="17582" xr:uid="{00000000-0005-0000-0000-0000CD440000}"/>
    <cellStyle name="Style 675 8" xfId="17583" xr:uid="{00000000-0005-0000-0000-0000CE440000}"/>
    <cellStyle name="Style 675 8 2" xfId="17584" xr:uid="{00000000-0005-0000-0000-0000CF440000}"/>
    <cellStyle name="Style 675 9" xfId="17585" xr:uid="{00000000-0005-0000-0000-0000D0440000}"/>
    <cellStyle name="Style 675 9 2" xfId="17586" xr:uid="{00000000-0005-0000-0000-0000D1440000}"/>
    <cellStyle name="Style 676" xfId="17587" xr:uid="{00000000-0005-0000-0000-0000D2440000}"/>
    <cellStyle name="Style 676 10" xfId="17588" xr:uid="{00000000-0005-0000-0000-0000D3440000}"/>
    <cellStyle name="Style 676 10 2" xfId="17589" xr:uid="{00000000-0005-0000-0000-0000D4440000}"/>
    <cellStyle name="Style 676 11" xfId="17590" xr:uid="{00000000-0005-0000-0000-0000D5440000}"/>
    <cellStyle name="Style 676 11 2" xfId="17591" xr:uid="{00000000-0005-0000-0000-0000D6440000}"/>
    <cellStyle name="Style 676 12" xfId="17592" xr:uid="{00000000-0005-0000-0000-0000D7440000}"/>
    <cellStyle name="Style 676 12 2" xfId="17593" xr:uid="{00000000-0005-0000-0000-0000D8440000}"/>
    <cellStyle name="Style 676 13" xfId="17594" xr:uid="{00000000-0005-0000-0000-0000D9440000}"/>
    <cellStyle name="Style 676 13 2" xfId="17595" xr:uid="{00000000-0005-0000-0000-0000DA440000}"/>
    <cellStyle name="Style 676 14" xfId="17596" xr:uid="{00000000-0005-0000-0000-0000DB440000}"/>
    <cellStyle name="Style 676 2" xfId="17597" xr:uid="{00000000-0005-0000-0000-0000DC440000}"/>
    <cellStyle name="Style 676 2 10" xfId="17598" xr:uid="{00000000-0005-0000-0000-0000DD440000}"/>
    <cellStyle name="Style 676 2 2" xfId="17599" xr:uid="{00000000-0005-0000-0000-0000DE440000}"/>
    <cellStyle name="Style 676 2 2 2" xfId="17600" xr:uid="{00000000-0005-0000-0000-0000DF440000}"/>
    <cellStyle name="Style 676 2 3" xfId="17601" xr:uid="{00000000-0005-0000-0000-0000E0440000}"/>
    <cellStyle name="Style 676 2 3 2" xfId="17602" xr:uid="{00000000-0005-0000-0000-0000E1440000}"/>
    <cellStyle name="Style 676 2 4" xfId="17603" xr:uid="{00000000-0005-0000-0000-0000E2440000}"/>
    <cellStyle name="Style 676 2 4 2" xfId="17604" xr:uid="{00000000-0005-0000-0000-0000E3440000}"/>
    <cellStyle name="Style 676 2 5" xfId="17605" xr:uid="{00000000-0005-0000-0000-0000E4440000}"/>
    <cellStyle name="Style 676 2 5 2" xfId="17606" xr:uid="{00000000-0005-0000-0000-0000E5440000}"/>
    <cellStyle name="Style 676 2 6" xfId="17607" xr:uid="{00000000-0005-0000-0000-0000E6440000}"/>
    <cellStyle name="Style 676 2 6 2" xfId="17608" xr:uid="{00000000-0005-0000-0000-0000E7440000}"/>
    <cellStyle name="Style 676 2 7" xfId="17609" xr:uid="{00000000-0005-0000-0000-0000E8440000}"/>
    <cellStyle name="Style 676 2 7 2" xfId="17610" xr:uid="{00000000-0005-0000-0000-0000E9440000}"/>
    <cellStyle name="Style 676 2 8" xfId="17611" xr:uid="{00000000-0005-0000-0000-0000EA440000}"/>
    <cellStyle name="Style 676 2 8 2" xfId="17612" xr:uid="{00000000-0005-0000-0000-0000EB440000}"/>
    <cellStyle name="Style 676 2 9" xfId="17613" xr:uid="{00000000-0005-0000-0000-0000EC440000}"/>
    <cellStyle name="Style 676 2 9 2" xfId="17614" xr:uid="{00000000-0005-0000-0000-0000ED440000}"/>
    <cellStyle name="Style 676 3" xfId="17615" xr:uid="{00000000-0005-0000-0000-0000EE440000}"/>
    <cellStyle name="Style 676 3 2" xfId="17616" xr:uid="{00000000-0005-0000-0000-0000EF440000}"/>
    <cellStyle name="Style 676 3 2 2" xfId="17617" xr:uid="{00000000-0005-0000-0000-0000F0440000}"/>
    <cellStyle name="Style 676 3 3" xfId="17618" xr:uid="{00000000-0005-0000-0000-0000F1440000}"/>
    <cellStyle name="Style 676 3 3 2" xfId="17619" xr:uid="{00000000-0005-0000-0000-0000F2440000}"/>
    <cellStyle name="Style 676 3 4" xfId="17620" xr:uid="{00000000-0005-0000-0000-0000F3440000}"/>
    <cellStyle name="Style 676 3 4 2" xfId="17621" xr:uid="{00000000-0005-0000-0000-0000F4440000}"/>
    <cellStyle name="Style 676 3 5" xfId="17622" xr:uid="{00000000-0005-0000-0000-0000F5440000}"/>
    <cellStyle name="Style 676 3 5 2" xfId="17623" xr:uid="{00000000-0005-0000-0000-0000F6440000}"/>
    <cellStyle name="Style 676 3 6" xfId="17624" xr:uid="{00000000-0005-0000-0000-0000F7440000}"/>
    <cellStyle name="Style 676 3 6 2" xfId="17625" xr:uid="{00000000-0005-0000-0000-0000F8440000}"/>
    <cellStyle name="Style 676 3 7" xfId="17626" xr:uid="{00000000-0005-0000-0000-0000F9440000}"/>
    <cellStyle name="Style 676 3 7 2" xfId="17627" xr:uid="{00000000-0005-0000-0000-0000FA440000}"/>
    <cellStyle name="Style 676 3 8" xfId="17628" xr:uid="{00000000-0005-0000-0000-0000FB440000}"/>
    <cellStyle name="Style 676 3 8 2" xfId="17629" xr:uid="{00000000-0005-0000-0000-0000FC440000}"/>
    <cellStyle name="Style 676 3 9" xfId="17630" xr:uid="{00000000-0005-0000-0000-0000FD440000}"/>
    <cellStyle name="Style 676 4" xfId="17631" xr:uid="{00000000-0005-0000-0000-0000FE440000}"/>
    <cellStyle name="Style 676 4 2" xfId="17632" xr:uid="{00000000-0005-0000-0000-0000FF440000}"/>
    <cellStyle name="Style 676 5" xfId="17633" xr:uid="{00000000-0005-0000-0000-000000450000}"/>
    <cellStyle name="Style 676 5 2" xfId="17634" xr:uid="{00000000-0005-0000-0000-000001450000}"/>
    <cellStyle name="Style 676 6" xfId="17635" xr:uid="{00000000-0005-0000-0000-000002450000}"/>
    <cellStyle name="Style 676 6 2" xfId="17636" xr:uid="{00000000-0005-0000-0000-000003450000}"/>
    <cellStyle name="Style 676 7" xfId="17637" xr:uid="{00000000-0005-0000-0000-000004450000}"/>
    <cellStyle name="Style 676 7 2" xfId="17638" xr:uid="{00000000-0005-0000-0000-000005450000}"/>
    <cellStyle name="Style 676 8" xfId="17639" xr:uid="{00000000-0005-0000-0000-000006450000}"/>
    <cellStyle name="Style 676 8 2" xfId="17640" xr:uid="{00000000-0005-0000-0000-000007450000}"/>
    <cellStyle name="Style 676 9" xfId="17641" xr:uid="{00000000-0005-0000-0000-000008450000}"/>
    <cellStyle name="Style 676 9 2" xfId="17642" xr:uid="{00000000-0005-0000-0000-000009450000}"/>
    <cellStyle name="Style 687" xfId="17643" xr:uid="{00000000-0005-0000-0000-00000A450000}"/>
    <cellStyle name="Style 687 10" xfId="17644" xr:uid="{00000000-0005-0000-0000-00000B450000}"/>
    <cellStyle name="Style 687 10 2" xfId="17645" xr:uid="{00000000-0005-0000-0000-00000C450000}"/>
    <cellStyle name="Style 687 11" xfId="17646" xr:uid="{00000000-0005-0000-0000-00000D450000}"/>
    <cellStyle name="Style 687 11 2" xfId="17647" xr:uid="{00000000-0005-0000-0000-00000E450000}"/>
    <cellStyle name="Style 687 12" xfId="17648" xr:uid="{00000000-0005-0000-0000-00000F450000}"/>
    <cellStyle name="Style 687 12 2" xfId="17649" xr:uid="{00000000-0005-0000-0000-000010450000}"/>
    <cellStyle name="Style 687 2" xfId="17650" xr:uid="{00000000-0005-0000-0000-000011450000}"/>
    <cellStyle name="Style 687 2 2" xfId="17651" xr:uid="{00000000-0005-0000-0000-000012450000}"/>
    <cellStyle name="Style 687 2 2 2" xfId="17652" xr:uid="{00000000-0005-0000-0000-000013450000}"/>
    <cellStyle name="Style 687 2 3" xfId="17653" xr:uid="{00000000-0005-0000-0000-000014450000}"/>
    <cellStyle name="Style 687 2 3 2" xfId="17654" xr:uid="{00000000-0005-0000-0000-000015450000}"/>
    <cellStyle name="Style 687 2 4" xfId="17655" xr:uid="{00000000-0005-0000-0000-000016450000}"/>
    <cellStyle name="Style 687 3" xfId="17656" xr:uid="{00000000-0005-0000-0000-000017450000}"/>
    <cellStyle name="Style 687 3 2" xfId="17657" xr:uid="{00000000-0005-0000-0000-000018450000}"/>
    <cellStyle name="Style 687 3 2 2" xfId="17658" xr:uid="{00000000-0005-0000-0000-000019450000}"/>
    <cellStyle name="Style 687 3 2 2 2" xfId="17659" xr:uid="{00000000-0005-0000-0000-00001A450000}"/>
    <cellStyle name="Style 687 3 2 3" xfId="17660" xr:uid="{00000000-0005-0000-0000-00001B450000}"/>
    <cellStyle name="Style 687 3 2 3 2" xfId="17661" xr:uid="{00000000-0005-0000-0000-00001C450000}"/>
    <cellStyle name="Style 687 3 2 4" xfId="17662" xr:uid="{00000000-0005-0000-0000-00001D450000}"/>
    <cellStyle name="Style 687 3 3" xfId="17663" xr:uid="{00000000-0005-0000-0000-00001E450000}"/>
    <cellStyle name="Style 687 3 3 2" xfId="17664" xr:uid="{00000000-0005-0000-0000-00001F450000}"/>
    <cellStyle name="Style 687 3 4" xfId="17665" xr:uid="{00000000-0005-0000-0000-000020450000}"/>
    <cellStyle name="Style 687 3 4 2" xfId="17666" xr:uid="{00000000-0005-0000-0000-000021450000}"/>
    <cellStyle name="Style 687 3 5" xfId="17667" xr:uid="{00000000-0005-0000-0000-000022450000}"/>
    <cellStyle name="Style 687 3 5 2" xfId="17668" xr:uid="{00000000-0005-0000-0000-000023450000}"/>
    <cellStyle name="Style 687 3 6" xfId="17669" xr:uid="{00000000-0005-0000-0000-000024450000}"/>
    <cellStyle name="Style 687 3 6 2" xfId="17670" xr:uid="{00000000-0005-0000-0000-000025450000}"/>
    <cellStyle name="Style 687 3 7" xfId="17671" xr:uid="{00000000-0005-0000-0000-000026450000}"/>
    <cellStyle name="Style 687 3 7 2" xfId="17672" xr:uid="{00000000-0005-0000-0000-000027450000}"/>
    <cellStyle name="Style 687 3 8" xfId="17673" xr:uid="{00000000-0005-0000-0000-000028450000}"/>
    <cellStyle name="Style 687 3 8 2" xfId="17674" xr:uid="{00000000-0005-0000-0000-000029450000}"/>
    <cellStyle name="Style 687 3 9" xfId="17675" xr:uid="{00000000-0005-0000-0000-00002A450000}"/>
    <cellStyle name="Style 687 4" xfId="17676" xr:uid="{00000000-0005-0000-0000-00002B450000}"/>
    <cellStyle name="Style 687 4 2" xfId="17677" xr:uid="{00000000-0005-0000-0000-00002C450000}"/>
    <cellStyle name="Style 687 4 2 2" xfId="17678" xr:uid="{00000000-0005-0000-0000-00002D450000}"/>
    <cellStyle name="Style 687 4 2 2 2" xfId="17679" xr:uid="{00000000-0005-0000-0000-00002E450000}"/>
    <cellStyle name="Style 687 4 2 3" xfId="17680" xr:uid="{00000000-0005-0000-0000-00002F450000}"/>
    <cellStyle name="Style 687 4 2 3 2" xfId="17681" xr:uid="{00000000-0005-0000-0000-000030450000}"/>
    <cellStyle name="Style 687 4 2 4" xfId="17682" xr:uid="{00000000-0005-0000-0000-000031450000}"/>
    <cellStyle name="Style 687 4 3" xfId="17683" xr:uid="{00000000-0005-0000-0000-000032450000}"/>
    <cellStyle name="Style 687 4 3 2" xfId="17684" xr:uid="{00000000-0005-0000-0000-000033450000}"/>
    <cellStyle name="Style 687 4 4" xfId="17685" xr:uid="{00000000-0005-0000-0000-000034450000}"/>
    <cellStyle name="Style 687 4 4 2" xfId="17686" xr:uid="{00000000-0005-0000-0000-000035450000}"/>
    <cellStyle name="Style 687 4 5" xfId="17687" xr:uid="{00000000-0005-0000-0000-000036450000}"/>
    <cellStyle name="Style 687 4 5 2" xfId="17688" xr:uid="{00000000-0005-0000-0000-000037450000}"/>
    <cellStyle name="Style 687 4 6" xfId="17689" xr:uid="{00000000-0005-0000-0000-000038450000}"/>
    <cellStyle name="Style 687 4 6 2" xfId="17690" xr:uid="{00000000-0005-0000-0000-000039450000}"/>
    <cellStyle name="Style 687 4 7" xfId="17691" xr:uid="{00000000-0005-0000-0000-00003A450000}"/>
    <cellStyle name="Style 687 4 7 2" xfId="17692" xr:uid="{00000000-0005-0000-0000-00003B450000}"/>
    <cellStyle name="Style 687 4 8" xfId="17693" xr:uid="{00000000-0005-0000-0000-00003C450000}"/>
    <cellStyle name="Style 687 4 8 2" xfId="17694" xr:uid="{00000000-0005-0000-0000-00003D450000}"/>
    <cellStyle name="Style 687 4 9" xfId="17695" xr:uid="{00000000-0005-0000-0000-00003E450000}"/>
    <cellStyle name="Style 687 5" xfId="17696" xr:uid="{00000000-0005-0000-0000-00003F450000}"/>
    <cellStyle name="Style 687 5 2" xfId="17697" xr:uid="{00000000-0005-0000-0000-000040450000}"/>
    <cellStyle name="Style 687 5 2 2" xfId="17698" xr:uid="{00000000-0005-0000-0000-000041450000}"/>
    <cellStyle name="Style 687 5 2 2 2" xfId="17699" xr:uid="{00000000-0005-0000-0000-000042450000}"/>
    <cellStyle name="Style 687 5 2 3" xfId="17700" xr:uid="{00000000-0005-0000-0000-000043450000}"/>
    <cellStyle name="Style 687 5 2 3 2" xfId="17701" xr:uid="{00000000-0005-0000-0000-000044450000}"/>
    <cellStyle name="Style 687 5 2 4" xfId="17702" xr:uid="{00000000-0005-0000-0000-000045450000}"/>
    <cellStyle name="Style 687 5 3" xfId="17703" xr:uid="{00000000-0005-0000-0000-000046450000}"/>
    <cellStyle name="Style 687 5 3 2" xfId="17704" xr:uid="{00000000-0005-0000-0000-000047450000}"/>
    <cellStyle name="Style 687 5 4" xfId="17705" xr:uid="{00000000-0005-0000-0000-000048450000}"/>
    <cellStyle name="Style 687 5 4 2" xfId="17706" xr:uid="{00000000-0005-0000-0000-000049450000}"/>
    <cellStyle name="Style 687 5 5" xfId="17707" xr:uid="{00000000-0005-0000-0000-00004A450000}"/>
    <cellStyle name="Style 687 5 5 2" xfId="17708" xr:uid="{00000000-0005-0000-0000-00004B450000}"/>
    <cellStyle name="Style 687 5 6" xfId="17709" xr:uid="{00000000-0005-0000-0000-00004C450000}"/>
    <cellStyle name="Style 687 5 6 2" xfId="17710" xr:uid="{00000000-0005-0000-0000-00004D450000}"/>
    <cellStyle name="Style 687 5 7" xfId="17711" xr:uid="{00000000-0005-0000-0000-00004E450000}"/>
    <cellStyle name="Style 687 5 7 2" xfId="17712" xr:uid="{00000000-0005-0000-0000-00004F450000}"/>
    <cellStyle name="Style 687 5 8" xfId="17713" xr:uid="{00000000-0005-0000-0000-000050450000}"/>
    <cellStyle name="Style 687 5 8 2" xfId="17714" xr:uid="{00000000-0005-0000-0000-000051450000}"/>
    <cellStyle name="Style 687 5 9" xfId="17715" xr:uid="{00000000-0005-0000-0000-000052450000}"/>
    <cellStyle name="Style 687 6" xfId="17716" xr:uid="{00000000-0005-0000-0000-000053450000}"/>
    <cellStyle name="Style 687 6 2" xfId="17717" xr:uid="{00000000-0005-0000-0000-000054450000}"/>
    <cellStyle name="Style 687 7" xfId="17718" xr:uid="{00000000-0005-0000-0000-000055450000}"/>
    <cellStyle name="Style 687 7 2" xfId="17719" xr:uid="{00000000-0005-0000-0000-000056450000}"/>
    <cellStyle name="Style 687 8" xfId="17720" xr:uid="{00000000-0005-0000-0000-000057450000}"/>
    <cellStyle name="Style 687 8 2" xfId="17721" xr:uid="{00000000-0005-0000-0000-000058450000}"/>
    <cellStyle name="Style 687 9" xfId="17722" xr:uid="{00000000-0005-0000-0000-000059450000}"/>
    <cellStyle name="Style 687 9 2" xfId="17723" xr:uid="{00000000-0005-0000-0000-00005A450000}"/>
    <cellStyle name="Style 688" xfId="17724" xr:uid="{00000000-0005-0000-0000-00005B450000}"/>
    <cellStyle name="Style 688 2" xfId="17725" xr:uid="{00000000-0005-0000-0000-00005C450000}"/>
    <cellStyle name="Style 689" xfId="17726" xr:uid="{00000000-0005-0000-0000-00005D450000}"/>
    <cellStyle name="Style 689 10" xfId="17727" xr:uid="{00000000-0005-0000-0000-00005E450000}"/>
    <cellStyle name="Style 689 10 2" xfId="17728" xr:uid="{00000000-0005-0000-0000-00005F450000}"/>
    <cellStyle name="Style 689 10 2 2" xfId="17729" xr:uid="{00000000-0005-0000-0000-000060450000}"/>
    <cellStyle name="Style 689 10 3" xfId="17730" xr:uid="{00000000-0005-0000-0000-000061450000}"/>
    <cellStyle name="Style 689 11" xfId="17731" xr:uid="{00000000-0005-0000-0000-000062450000}"/>
    <cellStyle name="Style 689 11 2" xfId="17732" xr:uid="{00000000-0005-0000-0000-000063450000}"/>
    <cellStyle name="Style 689 11 2 2" xfId="17733" xr:uid="{00000000-0005-0000-0000-000064450000}"/>
    <cellStyle name="Style 689 11 3" xfId="17734" xr:uid="{00000000-0005-0000-0000-000065450000}"/>
    <cellStyle name="Style 689 12" xfId="17735" xr:uid="{00000000-0005-0000-0000-000066450000}"/>
    <cellStyle name="Style 689 12 2" xfId="17736" xr:uid="{00000000-0005-0000-0000-000067450000}"/>
    <cellStyle name="Style 689 12 2 2" xfId="17737" xr:uid="{00000000-0005-0000-0000-000068450000}"/>
    <cellStyle name="Style 689 12 3" xfId="17738" xr:uid="{00000000-0005-0000-0000-000069450000}"/>
    <cellStyle name="Style 689 13" xfId="17739" xr:uid="{00000000-0005-0000-0000-00006A450000}"/>
    <cellStyle name="Style 689 13 2" xfId="17740" xr:uid="{00000000-0005-0000-0000-00006B450000}"/>
    <cellStyle name="Style 689 2" xfId="17741" xr:uid="{00000000-0005-0000-0000-00006C450000}"/>
    <cellStyle name="Style 689 2 2" xfId="17742" xr:uid="{00000000-0005-0000-0000-00006D450000}"/>
    <cellStyle name="Style 689 2 2 2" xfId="17743" xr:uid="{00000000-0005-0000-0000-00006E450000}"/>
    <cellStyle name="Style 689 2 2 2 2" xfId="17744" xr:uid="{00000000-0005-0000-0000-00006F450000}"/>
    <cellStyle name="Style 689 2 2 3" xfId="17745" xr:uid="{00000000-0005-0000-0000-000070450000}"/>
    <cellStyle name="Style 689 2 3" xfId="17746" xr:uid="{00000000-0005-0000-0000-000071450000}"/>
    <cellStyle name="Style 689 2 3 2" xfId="17747" xr:uid="{00000000-0005-0000-0000-000072450000}"/>
    <cellStyle name="Style 689 2 3 2 2" xfId="17748" xr:uid="{00000000-0005-0000-0000-000073450000}"/>
    <cellStyle name="Style 689 2 3 3" xfId="17749" xr:uid="{00000000-0005-0000-0000-000074450000}"/>
    <cellStyle name="Style 689 2 4" xfId="17750" xr:uid="{00000000-0005-0000-0000-000075450000}"/>
    <cellStyle name="Style 689 2 4 2" xfId="17751" xr:uid="{00000000-0005-0000-0000-000076450000}"/>
    <cellStyle name="Style 689 2 4 2 2" xfId="17752" xr:uid="{00000000-0005-0000-0000-000077450000}"/>
    <cellStyle name="Style 689 2 4 3" xfId="17753" xr:uid="{00000000-0005-0000-0000-000078450000}"/>
    <cellStyle name="Style 689 2 5" xfId="17754" xr:uid="{00000000-0005-0000-0000-000079450000}"/>
    <cellStyle name="Style 689 2 5 2" xfId="17755" xr:uid="{00000000-0005-0000-0000-00007A450000}"/>
    <cellStyle name="Style 689 2 5 2 2" xfId="17756" xr:uid="{00000000-0005-0000-0000-00007B450000}"/>
    <cellStyle name="Style 689 2 5 3" xfId="17757" xr:uid="{00000000-0005-0000-0000-00007C450000}"/>
    <cellStyle name="Style 689 2 6" xfId="17758" xr:uid="{00000000-0005-0000-0000-00007D450000}"/>
    <cellStyle name="Style 689 2 6 2" xfId="17759" xr:uid="{00000000-0005-0000-0000-00007E450000}"/>
    <cellStyle name="Style 689 2 6 2 2" xfId="17760" xr:uid="{00000000-0005-0000-0000-00007F450000}"/>
    <cellStyle name="Style 689 2 6 3" xfId="17761" xr:uid="{00000000-0005-0000-0000-000080450000}"/>
    <cellStyle name="Style 689 2 7" xfId="17762" xr:uid="{00000000-0005-0000-0000-000081450000}"/>
    <cellStyle name="Style 689 2 7 2" xfId="17763" xr:uid="{00000000-0005-0000-0000-000082450000}"/>
    <cellStyle name="Style 689 2 7 2 2" xfId="17764" xr:uid="{00000000-0005-0000-0000-000083450000}"/>
    <cellStyle name="Style 689 2 7 3" xfId="17765" xr:uid="{00000000-0005-0000-0000-000084450000}"/>
    <cellStyle name="Style 689 2 8" xfId="17766" xr:uid="{00000000-0005-0000-0000-000085450000}"/>
    <cellStyle name="Style 689 2 8 2" xfId="17767" xr:uid="{00000000-0005-0000-0000-000086450000}"/>
    <cellStyle name="Style 689 2 8 2 2" xfId="17768" xr:uid="{00000000-0005-0000-0000-000087450000}"/>
    <cellStyle name="Style 689 2 8 3" xfId="17769" xr:uid="{00000000-0005-0000-0000-000088450000}"/>
    <cellStyle name="Style 689 2 9" xfId="17770" xr:uid="{00000000-0005-0000-0000-000089450000}"/>
    <cellStyle name="Style 689 3" xfId="17771" xr:uid="{00000000-0005-0000-0000-00008A450000}"/>
    <cellStyle name="Style 689 3 2" xfId="17772" xr:uid="{00000000-0005-0000-0000-00008B450000}"/>
    <cellStyle name="Style 689 3 2 2" xfId="17773" xr:uid="{00000000-0005-0000-0000-00008C450000}"/>
    <cellStyle name="Style 689 3 2 2 2" xfId="17774" xr:uid="{00000000-0005-0000-0000-00008D450000}"/>
    <cellStyle name="Style 689 3 2 3" xfId="17775" xr:uid="{00000000-0005-0000-0000-00008E450000}"/>
    <cellStyle name="Style 689 3 3" xfId="17776" xr:uid="{00000000-0005-0000-0000-00008F450000}"/>
    <cellStyle name="Style 689 3 3 2" xfId="17777" xr:uid="{00000000-0005-0000-0000-000090450000}"/>
    <cellStyle name="Style 689 3 3 2 2" xfId="17778" xr:uid="{00000000-0005-0000-0000-000091450000}"/>
    <cellStyle name="Style 689 3 3 3" xfId="17779" xr:uid="{00000000-0005-0000-0000-000092450000}"/>
    <cellStyle name="Style 689 3 4" xfId="17780" xr:uid="{00000000-0005-0000-0000-000093450000}"/>
    <cellStyle name="Style 689 3 4 2" xfId="17781" xr:uid="{00000000-0005-0000-0000-000094450000}"/>
    <cellStyle name="Style 689 3 4 2 2" xfId="17782" xr:uid="{00000000-0005-0000-0000-000095450000}"/>
    <cellStyle name="Style 689 3 4 3" xfId="17783" xr:uid="{00000000-0005-0000-0000-000096450000}"/>
    <cellStyle name="Style 689 3 5" xfId="17784" xr:uid="{00000000-0005-0000-0000-000097450000}"/>
    <cellStyle name="Style 689 3 5 2" xfId="17785" xr:uid="{00000000-0005-0000-0000-000098450000}"/>
    <cellStyle name="Style 689 3 5 2 2" xfId="17786" xr:uid="{00000000-0005-0000-0000-000099450000}"/>
    <cellStyle name="Style 689 3 5 3" xfId="17787" xr:uid="{00000000-0005-0000-0000-00009A450000}"/>
    <cellStyle name="Style 689 3 6" xfId="17788" xr:uid="{00000000-0005-0000-0000-00009B450000}"/>
    <cellStyle name="Style 689 3 6 2" xfId="17789" xr:uid="{00000000-0005-0000-0000-00009C450000}"/>
    <cellStyle name="Style 689 3 6 2 2" xfId="17790" xr:uid="{00000000-0005-0000-0000-00009D450000}"/>
    <cellStyle name="Style 689 3 6 3" xfId="17791" xr:uid="{00000000-0005-0000-0000-00009E450000}"/>
    <cellStyle name="Style 689 3 7" xfId="17792" xr:uid="{00000000-0005-0000-0000-00009F450000}"/>
    <cellStyle name="Style 689 3 7 2" xfId="17793" xr:uid="{00000000-0005-0000-0000-0000A0450000}"/>
    <cellStyle name="Style 689 3 7 2 2" xfId="17794" xr:uid="{00000000-0005-0000-0000-0000A1450000}"/>
    <cellStyle name="Style 689 3 7 3" xfId="17795" xr:uid="{00000000-0005-0000-0000-0000A2450000}"/>
    <cellStyle name="Style 689 3 8" xfId="17796" xr:uid="{00000000-0005-0000-0000-0000A3450000}"/>
    <cellStyle name="Style 689 3 8 2" xfId="17797" xr:uid="{00000000-0005-0000-0000-0000A4450000}"/>
    <cellStyle name="Style 689 3 9" xfId="17798" xr:uid="{00000000-0005-0000-0000-0000A5450000}"/>
    <cellStyle name="Style 689 4" xfId="17799" xr:uid="{00000000-0005-0000-0000-0000A6450000}"/>
    <cellStyle name="Style 689 4 2" xfId="17800" xr:uid="{00000000-0005-0000-0000-0000A7450000}"/>
    <cellStyle name="Style 689 4 2 2" xfId="17801" xr:uid="{00000000-0005-0000-0000-0000A8450000}"/>
    <cellStyle name="Style 689 4 2 2 2" xfId="17802" xr:uid="{00000000-0005-0000-0000-0000A9450000}"/>
    <cellStyle name="Style 689 4 2 3" xfId="17803" xr:uid="{00000000-0005-0000-0000-0000AA450000}"/>
    <cellStyle name="Style 689 4 3" xfId="17804" xr:uid="{00000000-0005-0000-0000-0000AB450000}"/>
    <cellStyle name="Style 689 4 3 2" xfId="17805" xr:uid="{00000000-0005-0000-0000-0000AC450000}"/>
    <cellStyle name="Style 689 4 3 2 2" xfId="17806" xr:uid="{00000000-0005-0000-0000-0000AD450000}"/>
    <cellStyle name="Style 689 4 3 3" xfId="17807" xr:uid="{00000000-0005-0000-0000-0000AE450000}"/>
    <cellStyle name="Style 689 4 4" xfId="17808" xr:uid="{00000000-0005-0000-0000-0000AF450000}"/>
    <cellStyle name="Style 689 4 4 2" xfId="17809" xr:uid="{00000000-0005-0000-0000-0000B0450000}"/>
    <cellStyle name="Style 689 4 4 2 2" xfId="17810" xr:uid="{00000000-0005-0000-0000-0000B1450000}"/>
    <cellStyle name="Style 689 4 4 3" xfId="17811" xr:uid="{00000000-0005-0000-0000-0000B2450000}"/>
    <cellStyle name="Style 689 4 5" xfId="17812" xr:uid="{00000000-0005-0000-0000-0000B3450000}"/>
    <cellStyle name="Style 689 4 5 2" xfId="17813" xr:uid="{00000000-0005-0000-0000-0000B4450000}"/>
    <cellStyle name="Style 689 4 5 2 2" xfId="17814" xr:uid="{00000000-0005-0000-0000-0000B5450000}"/>
    <cellStyle name="Style 689 4 5 3" xfId="17815" xr:uid="{00000000-0005-0000-0000-0000B6450000}"/>
    <cellStyle name="Style 689 4 6" xfId="17816" xr:uid="{00000000-0005-0000-0000-0000B7450000}"/>
    <cellStyle name="Style 689 4 6 2" xfId="17817" xr:uid="{00000000-0005-0000-0000-0000B8450000}"/>
    <cellStyle name="Style 689 4 6 2 2" xfId="17818" xr:uid="{00000000-0005-0000-0000-0000B9450000}"/>
    <cellStyle name="Style 689 4 6 3" xfId="17819" xr:uid="{00000000-0005-0000-0000-0000BA450000}"/>
    <cellStyle name="Style 689 4 7" xfId="17820" xr:uid="{00000000-0005-0000-0000-0000BB450000}"/>
    <cellStyle name="Style 689 4 7 2" xfId="17821" xr:uid="{00000000-0005-0000-0000-0000BC450000}"/>
    <cellStyle name="Style 689 4 7 2 2" xfId="17822" xr:uid="{00000000-0005-0000-0000-0000BD450000}"/>
    <cellStyle name="Style 689 4 7 3" xfId="17823" xr:uid="{00000000-0005-0000-0000-0000BE450000}"/>
    <cellStyle name="Style 689 4 8" xfId="17824" xr:uid="{00000000-0005-0000-0000-0000BF450000}"/>
    <cellStyle name="Style 689 4 8 2" xfId="17825" xr:uid="{00000000-0005-0000-0000-0000C0450000}"/>
    <cellStyle name="Style 689 4 9" xfId="17826" xr:uid="{00000000-0005-0000-0000-0000C1450000}"/>
    <cellStyle name="Style 689 5" xfId="17827" xr:uid="{00000000-0005-0000-0000-0000C2450000}"/>
    <cellStyle name="Style 689 5 2" xfId="17828" xr:uid="{00000000-0005-0000-0000-0000C3450000}"/>
    <cellStyle name="Style 689 5 2 2" xfId="17829" xr:uid="{00000000-0005-0000-0000-0000C4450000}"/>
    <cellStyle name="Style 689 5 3" xfId="17830" xr:uid="{00000000-0005-0000-0000-0000C5450000}"/>
    <cellStyle name="Style 689 6" xfId="17831" xr:uid="{00000000-0005-0000-0000-0000C6450000}"/>
    <cellStyle name="Style 689 6 2" xfId="17832" xr:uid="{00000000-0005-0000-0000-0000C7450000}"/>
    <cellStyle name="Style 689 6 2 2" xfId="17833" xr:uid="{00000000-0005-0000-0000-0000C8450000}"/>
    <cellStyle name="Style 689 6 3" xfId="17834" xr:uid="{00000000-0005-0000-0000-0000C9450000}"/>
    <cellStyle name="Style 689 7" xfId="17835" xr:uid="{00000000-0005-0000-0000-0000CA450000}"/>
    <cellStyle name="Style 689 7 2" xfId="17836" xr:uid="{00000000-0005-0000-0000-0000CB450000}"/>
    <cellStyle name="Style 689 7 2 2" xfId="17837" xr:uid="{00000000-0005-0000-0000-0000CC450000}"/>
    <cellStyle name="Style 689 7 3" xfId="17838" xr:uid="{00000000-0005-0000-0000-0000CD450000}"/>
    <cellStyle name="Style 689 8" xfId="17839" xr:uid="{00000000-0005-0000-0000-0000CE450000}"/>
    <cellStyle name="Style 689 8 2" xfId="17840" xr:uid="{00000000-0005-0000-0000-0000CF450000}"/>
    <cellStyle name="Style 689 8 2 2" xfId="17841" xr:uid="{00000000-0005-0000-0000-0000D0450000}"/>
    <cellStyle name="Style 689 8 3" xfId="17842" xr:uid="{00000000-0005-0000-0000-0000D1450000}"/>
    <cellStyle name="Style 689 9" xfId="17843" xr:uid="{00000000-0005-0000-0000-0000D2450000}"/>
    <cellStyle name="Style 689 9 2" xfId="17844" xr:uid="{00000000-0005-0000-0000-0000D3450000}"/>
    <cellStyle name="Style 689 9 2 2" xfId="17845" xr:uid="{00000000-0005-0000-0000-0000D4450000}"/>
    <cellStyle name="Style 689 9 3" xfId="17846" xr:uid="{00000000-0005-0000-0000-0000D5450000}"/>
    <cellStyle name="Style 690" xfId="17847" xr:uid="{00000000-0005-0000-0000-0000D6450000}"/>
    <cellStyle name="Style 690 10" xfId="17848" xr:uid="{00000000-0005-0000-0000-0000D7450000}"/>
    <cellStyle name="Style 690 10 2" xfId="17849" xr:uid="{00000000-0005-0000-0000-0000D8450000}"/>
    <cellStyle name="Style 690 10 2 2" xfId="17850" xr:uid="{00000000-0005-0000-0000-0000D9450000}"/>
    <cellStyle name="Style 690 10 3" xfId="17851" xr:uid="{00000000-0005-0000-0000-0000DA450000}"/>
    <cellStyle name="Style 690 11" xfId="17852" xr:uid="{00000000-0005-0000-0000-0000DB450000}"/>
    <cellStyle name="Style 690 11 2" xfId="17853" xr:uid="{00000000-0005-0000-0000-0000DC450000}"/>
    <cellStyle name="Style 690 11 2 2" xfId="17854" xr:uid="{00000000-0005-0000-0000-0000DD450000}"/>
    <cellStyle name="Style 690 11 3" xfId="17855" xr:uid="{00000000-0005-0000-0000-0000DE450000}"/>
    <cellStyle name="Style 690 12" xfId="17856" xr:uid="{00000000-0005-0000-0000-0000DF450000}"/>
    <cellStyle name="Style 690 12 2" xfId="17857" xr:uid="{00000000-0005-0000-0000-0000E0450000}"/>
    <cellStyle name="Style 690 12 2 2" xfId="17858" xr:uid="{00000000-0005-0000-0000-0000E1450000}"/>
    <cellStyle name="Style 690 12 3" xfId="17859" xr:uid="{00000000-0005-0000-0000-0000E2450000}"/>
    <cellStyle name="Style 690 13" xfId="17860" xr:uid="{00000000-0005-0000-0000-0000E3450000}"/>
    <cellStyle name="Style 690 13 2" xfId="17861" xr:uid="{00000000-0005-0000-0000-0000E4450000}"/>
    <cellStyle name="Style 690 2" xfId="17862" xr:uid="{00000000-0005-0000-0000-0000E5450000}"/>
    <cellStyle name="Style 690 2 2" xfId="17863" xr:uid="{00000000-0005-0000-0000-0000E6450000}"/>
    <cellStyle name="Style 690 2 2 2" xfId="17864" xr:uid="{00000000-0005-0000-0000-0000E7450000}"/>
    <cellStyle name="Style 690 2 2 2 2" xfId="17865" xr:uid="{00000000-0005-0000-0000-0000E8450000}"/>
    <cellStyle name="Style 690 2 2 3" xfId="17866" xr:uid="{00000000-0005-0000-0000-0000E9450000}"/>
    <cellStyle name="Style 690 2 3" xfId="17867" xr:uid="{00000000-0005-0000-0000-0000EA450000}"/>
    <cellStyle name="Style 690 2 3 2" xfId="17868" xr:uid="{00000000-0005-0000-0000-0000EB450000}"/>
    <cellStyle name="Style 690 2 3 2 2" xfId="17869" xr:uid="{00000000-0005-0000-0000-0000EC450000}"/>
    <cellStyle name="Style 690 2 3 3" xfId="17870" xr:uid="{00000000-0005-0000-0000-0000ED450000}"/>
    <cellStyle name="Style 690 2 4" xfId="17871" xr:uid="{00000000-0005-0000-0000-0000EE450000}"/>
    <cellStyle name="Style 690 2 4 2" xfId="17872" xr:uid="{00000000-0005-0000-0000-0000EF450000}"/>
    <cellStyle name="Style 690 2 4 2 2" xfId="17873" xr:uid="{00000000-0005-0000-0000-0000F0450000}"/>
    <cellStyle name="Style 690 2 4 3" xfId="17874" xr:uid="{00000000-0005-0000-0000-0000F1450000}"/>
    <cellStyle name="Style 690 2 5" xfId="17875" xr:uid="{00000000-0005-0000-0000-0000F2450000}"/>
    <cellStyle name="Style 690 2 5 2" xfId="17876" xr:uid="{00000000-0005-0000-0000-0000F3450000}"/>
    <cellStyle name="Style 690 2 5 2 2" xfId="17877" xr:uid="{00000000-0005-0000-0000-0000F4450000}"/>
    <cellStyle name="Style 690 2 5 3" xfId="17878" xr:uid="{00000000-0005-0000-0000-0000F5450000}"/>
    <cellStyle name="Style 690 2 6" xfId="17879" xr:uid="{00000000-0005-0000-0000-0000F6450000}"/>
    <cellStyle name="Style 690 2 6 2" xfId="17880" xr:uid="{00000000-0005-0000-0000-0000F7450000}"/>
    <cellStyle name="Style 690 2 6 2 2" xfId="17881" xr:uid="{00000000-0005-0000-0000-0000F8450000}"/>
    <cellStyle name="Style 690 2 6 3" xfId="17882" xr:uid="{00000000-0005-0000-0000-0000F9450000}"/>
    <cellStyle name="Style 690 2 7" xfId="17883" xr:uid="{00000000-0005-0000-0000-0000FA450000}"/>
    <cellStyle name="Style 690 2 7 2" xfId="17884" xr:uid="{00000000-0005-0000-0000-0000FB450000}"/>
    <cellStyle name="Style 690 2 7 2 2" xfId="17885" xr:uid="{00000000-0005-0000-0000-0000FC450000}"/>
    <cellStyle name="Style 690 2 7 3" xfId="17886" xr:uid="{00000000-0005-0000-0000-0000FD450000}"/>
    <cellStyle name="Style 690 2 8" xfId="17887" xr:uid="{00000000-0005-0000-0000-0000FE450000}"/>
    <cellStyle name="Style 690 2 8 2" xfId="17888" xr:uid="{00000000-0005-0000-0000-0000FF450000}"/>
    <cellStyle name="Style 690 2 8 2 2" xfId="17889" xr:uid="{00000000-0005-0000-0000-000000460000}"/>
    <cellStyle name="Style 690 2 8 3" xfId="17890" xr:uid="{00000000-0005-0000-0000-000001460000}"/>
    <cellStyle name="Style 690 2 9" xfId="17891" xr:uid="{00000000-0005-0000-0000-000002460000}"/>
    <cellStyle name="Style 690 3" xfId="17892" xr:uid="{00000000-0005-0000-0000-000003460000}"/>
    <cellStyle name="Style 690 3 2" xfId="17893" xr:uid="{00000000-0005-0000-0000-000004460000}"/>
    <cellStyle name="Style 690 3 2 2" xfId="17894" xr:uid="{00000000-0005-0000-0000-000005460000}"/>
    <cellStyle name="Style 690 3 2 2 2" xfId="17895" xr:uid="{00000000-0005-0000-0000-000006460000}"/>
    <cellStyle name="Style 690 3 2 3" xfId="17896" xr:uid="{00000000-0005-0000-0000-000007460000}"/>
    <cellStyle name="Style 690 3 3" xfId="17897" xr:uid="{00000000-0005-0000-0000-000008460000}"/>
    <cellStyle name="Style 690 3 3 2" xfId="17898" xr:uid="{00000000-0005-0000-0000-000009460000}"/>
    <cellStyle name="Style 690 3 3 2 2" xfId="17899" xr:uid="{00000000-0005-0000-0000-00000A460000}"/>
    <cellStyle name="Style 690 3 3 3" xfId="17900" xr:uid="{00000000-0005-0000-0000-00000B460000}"/>
    <cellStyle name="Style 690 3 4" xfId="17901" xr:uid="{00000000-0005-0000-0000-00000C460000}"/>
    <cellStyle name="Style 690 3 4 2" xfId="17902" xr:uid="{00000000-0005-0000-0000-00000D460000}"/>
    <cellStyle name="Style 690 3 4 2 2" xfId="17903" xr:uid="{00000000-0005-0000-0000-00000E460000}"/>
    <cellStyle name="Style 690 3 4 3" xfId="17904" xr:uid="{00000000-0005-0000-0000-00000F460000}"/>
    <cellStyle name="Style 690 3 5" xfId="17905" xr:uid="{00000000-0005-0000-0000-000010460000}"/>
    <cellStyle name="Style 690 3 5 2" xfId="17906" xr:uid="{00000000-0005-0000-0000-000011460000}"/>
    <cellStyle name="Style 690 3 5 2 2" xfId="17907" xr:uid="{00000000-0005-0000-0000-000012460000}"/>
    <cellStyle name="Style 690 3 5 3" xfId="17908" xr:uid="{00000000-0005-0000-0000-000013460000}"/>
    <cellStyle name="Style 690 3 6" xfId="17909" xr:uid="{00000000-0005-0000-0000-000014460000}"/>
    <cellStyle name="Style 690 3 6 2" xfId="17910" xr:uid="{00000000-0005-0000-0000-000015460000}"/>
    <cellStyle name="Style 690 3 6 2 2" xfId="17911" xr:uid="{00000000-0005-0000-0000-000016460000}"/>
    <cellStyle name="Style 690 3 6 3" xfId="17912" xr:uid="{00000000-0005-0000-0000-000017460000}"/>
    <cellStyle name="Style 690 3 7" xfId="17913" xr:uid="{00000000-0005-0000-0000-000018460000}"/>
    <cellStyle name="Style 690 3 7 2" xfId="17914" xr:uid="{00000000-0005-0000-0000-000019460000}"/>
    <cellStyle name="Style 690 3 7 2 2" xfId="17915" xr:uid="{00000000-0005-0000-0000-00001A460000}"/>
    <cellStyle name="Style 690 3 7 3" xfId="17916" xr:uid="{00000000-0005-0000-0000-00001B460000}"/>
    <cellStyle name="Style 690 3 8" xfId="17917" xr:uid="{00000000-0005-0000-0000-00001C460000}"/>
    <cellStyle name="Style 690 3 8 2" xfId="17918" xr:uid="{00000000-0005-0000-0000-00001D460000}"/>
    <cellStyle name="Style 690 3 9" xfId="17919" xr:uid="{00000000-0005-0000-0000-00001E460000}"/>
    <cellStyle name="Style 690 4" xfId="17920" xr:uid="{00000000-0005-0000-0000-00001F460000}"/>
    <cellStyle name="Style 690 4 2" xfId="17921" xr:uid="{00000000-0005-0000-0000-000020460000}"/>
    <cellStyle name="Style 690 4 2 2" xfId="17922" xr:uid="{00000000-0005-0000-0000-000021460000}"/>
    <cellStyle name="Style 690 4 2 2 2" xfId="17923" xr:uid="{00000000-0005-0000-0000-000022460000}"/>
    <cellStyle name="Style 690 4 2 3" xfId="17924" xr:uid="{00000000-0005-0000-0000-000023460000}"/>
    <cellStyle name="Style 690 4 3" xfId="17925" xr:uid="{00000000-0005-0000-0000-000024460000}"/>
    <cellStyle name="Style 690 4 3 2" xfId="17926" xr:uid="{00000000-0005-0000-0000-000025460000}"/>
    <cellStyle name="Style 690 4 3 2 2" xfId="17927" xr:uid="{00000000-0005-0000-0000-000026460000}"/>
    <cellStyle name="Style 690 4 3 3" xfId="17928" xr:uid="{00000000-0005-0000-0000-000027460000}"/>
    <cellStyle name="Style 690 4 4" xfId="17929" xr:uid="{00000000-0005-0000-0000-000028460000}"/>
    <cellStyle name="Style 690 4 4 2" xfId="17930" xr:uid="{00000000-0005-0000-0000-000029460000}"/>
    <cellStyle name="Style 690 4 4 2 2" xfId="17931" xr:uid="{00000000-0005-0000-0000-00002A460000}"/>
    <cellStyle name="Style 690 4 4 3" xfId="17932" xr:uid="{00000000-0005-0000-0000-00002B460000}"/>
    <cellStyle name="Style 690 4 5" xfId="17933" xr:uid="{00000000-0005-0000-0000-00002C460000}"/>
    <cellStyle name="Style 690 4 5 2" xfId="17934" xr:uid="{00000000-0005-0000-0000-00002D460000}"/>
    <cellStyle name="Style 690 4 5 2 2" xfId="17935" xr:uid="{00000000-0005-0000-0000-00002E460000}"/>
    <cellStyle name="Style 690 4 5 3" xfId="17936" xr:uid="{00000000-0005-0000-0000-00002F460000}"/>
    <cellStyle name="Style 690 4 6" xfId="17937" xr:uid="{00000000-0005-0000-0000-000030460000}"/>
    <cellStyle name="Style 690 4 6 2" xfId="17938" xr:uid="{00000000-0005-0000-0000-000031460000}"/>
    <cellStyle name="Style 690 4 6 2 2" xfId="17939" xr:uid="{00000000-0005-0000-0000-000032460000}"/>
    <cellStyle name="Style 690 4 6 3" xfId="17940" xr:uid="{00000000-0005-0000-0000-000033460000}"/>
    <cellStyle name="Style 690 4 7" xfId="17941" xr:uid="{00000000-0005-0000-0000-000034460000}"/>
    <cellStyle name="Style 690 4 7 2" xfId="17942" xr:uid="{00000000-0005-0000-0000-000035460000}"/>
    <cellStyle name="Style 690 4 7 2 2" xfId="17943" xr:uid="{00000000-0005-0000-0000-000036460000}"/>
    <cellStyle name="Style 690 4 7 3" xfId="17944" xr:uid="{00000000-0005-0000-0000-000037460000}"/>
    <cellStyle name="Style 690 4 8" xfId="17945" xr:uid="{00000000-0005-0000-0000-000038460000}"/>
    <cellStyle name="Style 690 4 8 2" xfId="17946" xr:uid="{00000000-0005-0000-0000-000039460000}"/>
    <cellStyle name="Style 690 4 9" xfId="17947" xr:uid="{00000000-0005-0000-0000-00003A460000}"/>
    <cellStyle name="Style 690 5" xfId="17948" xr:uid="{00000000-0005-0000-0000-00003B460000}"/>
    <cellStyle name="Style 690 5 2" xfId="17949" xr:uid="{00000000-0005-0000-0000-00003C460000}"/>
    <cellStyle name="Style 690 5 2 2" xfId="17950" xr:uid="{00000000-0005-0000-0000-00003D460000}"/>
    <cellStyle name="Style 690 5 3" xfId="17951" xr:uid="{00000000-0005-0000-0000-00003E460000}"/>
    <cellStyle name="Style 690 6" xfId="17952" xr:uid="{00000000-0005-0000-0000-00003F460000}"/>
    <cellStyle name="Style 690 6 2" xfId="17953" xr:uid="{00000000-0005-0000-0000-000040460000}"/>
    <cellStyle name="Style 690 6 2 2" xfId="17954" xr:uid="{00000000-0005-0000-0000-000041460000}"/>
    <cellStyle name="Style 690 6 3" xfId="17955" xr:uid="{00000000-0005-0000-0000-000042460000}"/>
    <cellStyle name="Style 690 7" xfId="17956" xr:uid="{00000000-0005-0000-0000-000043460000}"/>
    <cellStyle name="Style 690 7 2" xfId="17957" xr:uid="{00000000-0005-0000-0000-000044460000}"/>
    <cellStyle name="Style 690 7 2 2" xfId="17958" xr:uid="{00000000-0005-0000-0000-000045460000}"/>
    <cellStyle name="Style 690 7 3" xfId="17959" xr:uid="{00000000-0005-0000-0000-000046460000}"/>
    <cellStyle name="Style 690 8" xfId="17960" xr:uid="{00000000-0005-0000-0000-000047460000}"/>
    <cellStyle name="Style 690 8 2" xfId="17961" xr:uid="{00000000-0005-0000-0000-000048460000}"/>
    <cellStyle name="Style 690 8 2 2" xfId="17962" xr:uid="{00000000-0005-0000-0000-000049460000}"/>
    <cellStyle name="Style 690 8 3" xfId="17963" xr:uid="{00000000-0005-0000-0000-00004A460000}"/>
    <cellStyle name="Style 690 9" xfId="17964" xr:uid="{00000000-0005-0000-0000-00004B460000}"/>
    <cellStyle name="Style 690 9 2" xfId="17965" xr:uid="{00000000-0005-0000-0000-00004C460000}"/>
    <cellStyle name="Style 690 9 2 2" xfId="17966" xr:uid="{00000000-0005-0000-0000-00004D460000}"/>
    <cellStyle name="Style 690 9 3" xfId="17967" xr:uid="{00000000-0005-0000-0000-00004E460000}"/>
    <cellStyle name="Style 691" xfId="17968" xr:uid="{00000000-0005-0000-0000-00004F460000}"/>
    <cellStyle name="Style 691 2" xfId="17969" xr:uid="{00000000-0005-0000-0000-000050460000}"/>
    <cellStyle name="Style 692" xfId="17970" xr:uid="{00000000-0005-0000-0000-000051460000}"/>
    <cellStyle name="Style 692 10" xfId="17971" xr:uid="{00000000-0005-0000-0000-000052460000}"/>
    <cellStyle name="Style 692 10 2" xfId="17972" xr:uid="{00000000-0005-0000-0000-000053460000}"/>
    <cellStyle name="Style 692 11" xfId="17973" xr:uid="{00000000-0005-0000-0000-000054460000}"/>
    <cellStyle name="Style 692 11 2" xfId="17974" xr:uid="{00000000-0005-0000-0000-000055460000}"/>
    <cellStyle name="Style 692 12" xfId="17975" xr:uid="{00000000-0005-0000-0000-000056460000}"/>
    <cellStyle name="Style 692 2" xfId="17976" xr:uid="{00000000-0005-0000-0000-000057460000}"/>
    <cellStyle name="Style 692 2 2" xfId="17977" xr:uid="{00000000-0005-0000-0000-000058460000}"/>
    <cellStyle name="Style 692 2 2 2" xfId="17978" xr:uid="{00000000-0005-0000-0000-000059460000}"/>
    <cellStyle name="Style 692 2 3" xfId="17979" xr:uid="{00000000-0005-0000-0000-00005A460000}"/>
    <cellStyle name="Style 692 2 3 2" xfId="17980" xr:uid="{00000000-0005-0000-0000-00005B460000}"/>
    <cellStyle name="Style 692 2 4" xfId="17981" xr:uid="{00000000-0005-0000-0000-00005C460000}"/>
    <cellStyle name="Style 692 2 4 2" xfId="17982" xr:uid="{00000000-0005-0000-0000-00005D460000}"/>
    <cellStyle name="Style 692 2 5" xfId="17983" xr:uid="{00000000-0005-0000-0000-00005E460000}"/>
    <cellStyle name="Style 692 2 5 2" xfId="17984" xr:uid="{00000000-0005-0000-0000-00005F460000}"/>
    <cellStyle name="Style 692 2 6" xfId="17985" xr:uid="{00000000-0005-0000-0000-000060460000}"/>
    <cellStyle name="Style 692 2 6 2" xfId="17986" xr:uid="{00000000-0005-0000-0000-000061460000}"/>
    <cellStyle name="Style 692 2 7" xfId="17987" xr:uid="{00000000-0005-0000-0000-000062460000}"/>
    <cellStyle name="Style 692 2 7 2" xfId="17988" xr:uid="{00000000-0005-0000-0000-000063460000}"/>
    <cellStyle name="Style 692 2 8" xfId="17989" xr:uid="{00000000-0005-0000-0000-000064460000}"/>
    <cellStyle name="Style 692 3" xfId="17990" xr:uid="{00000000-0005-0000-0000-000065460000}"/>
    <cellStyle name="Style 692 3 2" xfId="17991" xr:uid="{00000000-0005-0000-0000-000066460000}"/>
    <cellStyle name="Style 692 3 2 2" xfId="17992" xr:uid="{00000000-0005-0000-0000-000067460000}"/>
    <cellStyle name="Style 692 3 3" xfId="17993" xr:uid="{00000000-0005-0000-0000-000068460000}"/>
    <cellStyle name="Style 692 3 3 2" xfId="17994" xr:uid="{00000000-0005-0000-0000-000069460000}"/>
    <cellStyle name="Style 692 3 4" xfId="17995" xr:uid="{00000000-0005-0000-0000-00006A460000}"/>
    <cellStyle name="Style 692 3 4 2" xfId="17996" xr:uid="{00000000-0005-0000-0000-00006B460000}"/>
    <cellStyle name="Style 692 3 5" xfId="17997" xr:uid="{00000000-0005-0000-0000-00006C460000}"/>
    <cellStyle name="Style 692 3 5 2" xfId="17998" xr:uid="{00000000-0005-0000-0000-00006D460000}"/>
    <cellStyle name="Style 692 3 6" xfId="17999" xr:uid="{00000000-0005-0000-0000-00006E460000}"/>
    <cellStyle name="Style 692 3 6 2" xfId="18000" xr:uid="{00000000-0005-0000-0000-00006F460000}"/>
    <cellStyle name="Style 692 3 7" xfId="18001" xr:uid="{00000000-0005-0000-0000-000070460000}"/>
    <cellStyle name="Style 692 3 7 2" xfId="18002" xr:uid="{00000000-0005-0000-0000-000071460000}"/>
    <cellStyle name="Style 692 3 8" xfId="18003" xr:uid="{00000000-0005-0000-0000-000072460000}"/>
    <cellStyle name="Style 692 4" xfId="18004" xr:uid="{00000000-0005-0000-0000-000073460000}"/>
    <cellStyle name="Style 692 4 2" xfId="18005" xr:uid="{00000000-0005-0000-0000-000074460000}"/>
    <cellStyle name="Style 692 4 2 2" xfId="18006" xr:uid="{00000000-0005-0000-0000-000075460000}"/>
    <cellStyle name="Style 692 4 3" xfId="18007" xr:uid="{00000000-0005-0000-0000-000076460000}"/>
    <cellStyle name="Style 692 4 3 2" xfId="18008" xr:uid="{00000000-0005-0000-0000-000077460000}"/>
    <cellStyle name="Style 692 4 4" xfId="18009" xr:uid="{00000000-0005-0000-0000-000078460000}"/>
    <cellStyle name="Style 692 4 4 2" xfId="18010" xr:uid="{00000000-0005-0000-0000-000079460000}"/>
    <cellStyle name="Style 692 4 5" xfId="18011" xr:uid="{00000000-0005-0000-0000-00007A460000}"/>
    <cellStyle name="Style 692 4 5 2" xfId="18012" xr:uid="{00000000-0005-0000-0000-00007B460000}"/>
    <cellStyle name="Style 692 4 6" xfId="18013" xr:uid="{00000000-0005-0000-0000-00007C460000}"/>
    <cellStyle name="Style 692 4 6 2" xfId="18014" xr:uid="{00000000-0005-0000-0000-00007D460000}"/>
    <cellStyle name="Style 692 4 7" xfId="18015" xr:uid="{00000000-0005-0000-0000-00007E460000}"/>
    <cellStyle name="Style 692 4 7 2" xfId="18016" xr:uid="{00000000-0005-0000-0000-00007F460000}"/>
    <cellStyle name="Style 692 4 8" xfId="18017" xr:uid="{00000000-0005-0000-0000-000080460000}"/>
    <cellStyle name="Style 692 5" xfId="18018" xr:uid="{00000000-0005-0000-0000-000081460000}"/>
    <cellStyle name="Style 692 5 2" xfId="18019" xr:uid="{00000000-0005-0000-0000-000082460000}"/>
    <cellStyle name="Style 692 5 2 2" xfId="18020" xr:uid="{00000000-0005-0000-0000-000083460000}"/>
    <cellStyle name="Style 692 5 3" xfId="18021" xr:uid="{00000000-0005-0000-0000-000084460000}"/>
    <cellStyle name="Style 692 5 3 2" xfId="18022" xr:uid="{00000000-0005-0000-0000-000085460000}"/>
    <cellStyle name="Style 692 5 4" xfId="18023" xr:uid="{00000000-0005-0000-0000-000086460000}"/>
    <cellStyle name="Style 692 5 4 2" xfId="18024" xr:uid="{00000000-0005-0000-0000-000087460000}"/>
    <cellStyle name="Style 692 5 5" xfId="18025" xr:uid="{00000000-0005-0000-0000-000088460000}"/>
    <cellStyle name="Style 692 5 5 2" xfId="18026" xr:uid="{00000000-0005-0000-0000-000089460000}"/>
    <cellStyle name="Style 692 5 6" xfId="18027" xr:uid="{00000000-0005-0000-0000-00008A460000}"/>
    <cellStyle name="Style 692 5 6 2" xfId="18028" xr:uid="{00000000-0005-0000-0000-00008B460000}"/>
    <cellStyle name="Style 692 5 7" xfId="18029" xr:uid="{00000000-0005-0000-0000-00008C460000}"/>
    <cellStyle name="Style 692 5 7 2" xfId="18030" xr:uid="{00000000-0005-0000-0000-00008D460000}"/>
    <cellStyle name="Style 692 5 8" xfId="18031" xr:uid="{00000000-0005-0000-0000-00008E460000}"/>
    <cellStyle name="Style 692 6" xfId="18032" xr:uid="{00000000-0005-0000-0000-00008F460000}"/>
    <cellStyle name="Style 692 6 2" xfId="18033" xr:uid="{00000000-0005-0000-0000-000090460000}"/>
    <cellStyle name="Style 692 7" xfId="18034" xr:uid="{00000000-0005-0000-0000-000091460000}"/>
    <cellStyle name="Style 692 7 2" xfId="18035" xr:uid="{00000000-0005-0000-0000-000092460000}"/>
    <cellStyle name="Style 692 8" xfId="18036" xr:uid="{00000000-0005-0000-0000-000093460000}"/>
    <cellStyle name="Style 692 8 2" xfId="18037" xr:uid="{00000000-0005-0000-0000-000094460000}"/>
    <cellStyle name="Style 692 9" xfId="18038" xr:uid="{00000000-0005-0000-0000-000095460000}"/>
    <cellStyle name="Style 692 9 2" xfId="18039" xr:uid="{00000000-0005-0000-0000-000096460000}"/>
    <cellStyle name="Style 693" xfId="18040" xr:uid="{00000000-0005-0000-0000-000097460000}"/>
    <cellStyle name="Style 693 2" xfId="18041" xr:uid="{00000000-0005-0000-0000-000098460000}"/>
    <cellStyle name="Style 694" xfId="18042" xr:uid="{00000000-0005-0000-0000-000099460000}"/>
    <cellStyle name="Style 694 2" xfId="18043" xr:uid="{00000000-0005-0000-0000-00009A460000}"/>
    <cellStyle name="Style 703" xfId="18044" xr:uid="{00000000-0005-0000-0000-00009B460000}"/>
    <cellStyle name="Style 703 2" xfId="18045" xr:uid="{00000000-0005-0000-0000-00009C460000}"/>
    <cellStyle name="Style 704" xfId="18046" xr:uid="{00000000-0005-0000-0000-00009D460000}"/>
    <cellStyle name="Style 704 2" xfId="18047" xr:uid="{00000000-0005-0000-0000-00009E460000}"/>
    <cellStyle name="Style 707" xfId="18048" xr:uid="{00000000-0005-0000-0000-00009F460000}"/>
    <cellStyle name="Style 707 10" xfId="18049" xr:uid="{00000000-0005-0000-0000-0000A0460000}"/>
    <cellStyle name="Style 707 10 2" xfId="18050" xr:uid="{00000000-0005-0000-0000-0000A1460000}"/>
    <cellStyle name="Style 707 11" xfId="18051" xr:uid="{00000000-0005-0000-0000-0000A2460000}"/>
    <cellStyle name="Style 707 11 2" xfId="18052" xr:uid="{00000000-0005-0000-0000-0000A3460000}"/>
    <cellStyle name="Style 707 12" xfId="18053" xr:uid="{00000000-0005-0000-0000-0000A4460000}"/>
    <cellStyle name="Style 707 12 2" xfId="18054" xr:uid="{00000000-0005-0000-0000-0000A5460000}"/>
    <cellStyle name="Style 707 13" xfId="18055" xr:uid="{00000000-0005-0000-0000-0000A6460000}"/>
    <cellStyle name="Style 707 13 2" xfId="18056" xr:uid="{00000000-0005-0000-0000-0000A7460000}"/>
    <cellStyle name="Style 707 14" xfId="18057" xr:uid="{00000000-0005-0000-0000-0000A8460000}"/>
    <cellStyle name="Style 707 2" xfId="18058" xr:uid="{00000000-0005-0000-0000-0000A9460000}"/>
    <cellStyle name="Style 707 2 10" xfId="18059" xr:uid="{00000000-0005-0000-0000-0000AA460000}"/>
    <cellStyle name="Style 707 2 2" xfId="18060" xr:uid="{00000000-0005-0000-0000-0000AB460000}"/>
    <cellStyle name="Style 707 2 2 2" xfId="18061" xr:uid="{00000000-0005-0000-0000-0000AC460000}"/>
    <cellStyle name="Style 707 2 3" xfId="18062" xr:uid="{00000000-0005-0000-0000-0000AD460000}"/>
    <cellStyle name="Style 707 2 3 2" xfId="18063" xr:uid="{00000000-0005-0000-0000-0000AE460000}"/>
    <cellStyle name="Style 707 2 4" xfId="18064" xr:uid="{00000000-0005-0000-0000-0000AF460000}"/>
    <cellStyle name="Style 707 2 4 2" xfId="18065" xr:uid="{00000000-0005-0000-0000-0000B0460000}"/>
    <cellStyle name="Style 707 2 5" xfId="18066" xr:uid="{00000000-0005-0000-0000-0000B1460000}"/>
    <cellStyle name="Style 707 2 5 2" xfId="18067" xr:uid="{00000000-0005-0000-0000-0000B2460000}"/>
    <cellStyle name="Style 707 2 6" xfId="18068" xr:uid="{00000000-0005-0000-0000-0000B3460000}"/>
    <cellStyle name="Style 707 2 6 2" xfId="18069" xr:uid="{00000000-0005-0000-0000-0000B4460000}"/>
    <cellStyle name="Style 707 2 7" xfId="18070" xr:uid="{00000000-0005-0000-0000-0000B5460000}"/>
    <cellStyle name="Style 707 2 7 2" xfId="18071" xr:uid="{00000000-0005-0000-0000-0000B6460000}"/>
    <cellStyle name="Style 707 2 8" xfId="18072" xr:uid="{00000000-0005-0000-0000-0000B7460000}"/>
    <cellStyle name="Style 707 2 8 2" xfId="18073" xr:uid="{00000000-0005-0000-0000-0000B8460000}"/>
    <cellStyle name="Style 707 2 9" xfId="18074" xr:uid="{00000000-0005-0000-0000-0000B9460000}"/>
    <cellStyle name="Style 707 2 9 2" xfId="18075" xr:uid="{00000000-0005-0000-0000-0000BA460000}"/>
    <cellStyle name="Style 707 3" xfId="18076" xr:uid="{00000000-0005-0000-0000-0000BB460000}"/>
    <cellStyle name="Style 707 3 2" xfId="18077" xr:uid="{00000000-0005-0000-0000-0000BC460000}"/>
    <cellStyle name="Style 707 3 2 2" xfId="18078" xr:uid="{00000000-0005-0000-0000-0000BD460000}"/>
    <cellStyle name="Style 707 3 3" xfId="18079" xr:uid="{00000000-0005-0000-0000-0000BE460000}"/>
    <cellStyle name="Style 707 3 3 2" xfId="18080" xr:uid="{00000000-0005-0000-0000-0000BF460000}"/>
    <cellStyle name="Style 707 3 4" xfId="18081" xr:uid="{00000000-0005-0000-0000-0000C0460000}"/>
    <cellStyle name="Style 707 3 4 2" xfId="18082" xr:uid="{00000000-0005-0000-0000-0000C1460000}"/>
    <cellStyle name="Style 707 3 5" xfId="18083" xr:uid="{00000000-0005-0000-0000-0000C2460000}"/>
    <cellStyle name="Style 707 3 5 2" xfId="18084" xr:uid="{00000000-0005-0000-0000-0000C3460000}"/>
    <cellStyle name="Style 707 3 6" xfId="18085" xr:uid="{00000000-0005-0000-0000-0000C4460000}"/>
    <cellStyle name="Style 707 3 6 2" xfId="18086" xr:uid="{00000000-0005-0000-0000-0000C5460000}"/>
    <cellStyle name="Style 707 3 7" xfId="18087" xr:uid="{00000000-0005-0000-0000-0000C6460000}"/>
    <cellStyle name="Style 707 3 7 2" xfId="18088" xr:uid="{00000000-0005-0000-0000-0000C7460000}"/>
    <cellStyle name="Style 707 3 8" xfId="18089" xr:uid="{00000000-0005-0000-0000-0000C8460000}"/>
    <cellStyle name="Style 707 3 8 2" xfId="18090" xr:uid="{00000000-0005-0000-0000-0000C9460000}"/>
    <cellStyle name="Style 707 3 9" xfId="18091" xr:uid="{00000000-0005-0000-0000-0000CA460000}"/>
    <cellStyle name="Style 707 4" xfId="18092" xr:uid="{00000000-0005-0000-0000-0000CB460000}"/>
    <cellStyle name="Style 707 4 2" xfId="18093" xr:uid="{00000000-0005-0000-0000-0000CC460000}"/>
    <cellStyle name="Style 707 5" xfId="18094" xr:uid="{00000000-0005-0000-0000-0000CD460000}"/>
    <cellStyle name="Style 707 5 2" xfId="18095" xr:uid="{00000000-0005-0000-0000-0000CE460000}"/>
    <cellStyle name="Style 707 6" xfId="18096" xr:uid="{00000000-0005-0000-0000-0000CF460000}"/>
    <cellStyle name="Style 707 6 2" xfId="18097" xr:uid="{00000000-0005-0000-0000-0000D0460000}"/>
    <cellStyle name="Style 707 7" xfId="18098" xr:uid="{00000000-0005-0000-0000-0000D1460000}"/>
    <cellStyle name="Style 707 7 2" xfId="18099" xr:uid="{00000000-0005-0000-0000-0000D2460000}"/>
    <cellStyle name="Style 707 8" xfId="18100" xr:uid="{00000000-0005-0000-0000-0000D3460000}"/>
    <cellStyle name="Style 707 8 2" xfId="18101" xr:uid="{00000000-0005-0000-0000-0000D4460000}"/>
    <cellStyle name="Style 707 9" xfId="18102" xr:uid="{00000000-0005-0000-0000-0000D5460000}"/>
    <cellStyle name="Style 707 9 2" xfId="18103" xr:uid="{00000000-0005-0000-0000-0000D6460000}"/>
    <cellStyle name="Style 708" xfId="18104" xr:uid="{00000000-0005-0000-0000-0000D7460000}"/>
    <cellStyle name="Style 708 10" xfId="18105" xr:uid="{00000000-0005-0000-0000-0000D8460000}"/>
    <cellStyle name="Style 708 10 2" xfId="18106" xr:uid="{00000000-0005-0000-0000-0000D9460000}"/>
    <cellStyle name="Style 708 11" xfId="18107" xr:uid="{00000000-0005-0000-0000-0000DA460000}"/>
    <cellStyle name="Style 708 11 2" xfId="18108" xr:uid="{00000000-0005-0000-0000-0000DB460000}"/>
    <cellStyle name="Style 708 12" xfId="18109" xr:uid="{00000000-0005-0000-0000-0000DC460000}"/>
    <cellStyle name="Style 708 12 2" xfId="18110" xr:uid="{00000000-0005-0000-0000-0000DD460000}"/>
    <cellStyle name="Style 708 13" xfId="18111" xr:uid="{00000000-0005-0000-0000-0000DE460000}"/>
    <cellStyle name="Style 708 13 2" xfId="18112" xr:uid="{00000000-0005-0000-0000-0000DF460000}"/>
    <cellStyle name="Style 708 14" xfId="18113" xr:uid="{00000000-0005-0000-0000-0000E0460000}"/>
    <cellStyle name="Style 708 2" xfId="18114" xr:uid="{00000000-0005-0000-0000-0000E1460000}"/>
    <cellStyle name="Style 708 2 10" xfId="18115" xr:uid="{00000000-0005-0000-0000-0000E2460000}"/>
    <cellStyle name="Style 708 2 2" xfId="18116" xr:uid="{00000000-0005-0000-0000-0000E3460000}"/>
    <cellStyle name="Style 708 2 2 2" xfId="18117" xr:uid="{00000000-0005-0000-0000-0000E4460000}"/>
    <cellStyle name="Style 708 2 3" xfId="18118" xr:uid="{00000000-0005-0000-0000-0000E5460000}"/>
    <cellStyle name="Style 708 2 3 2" xfId="18119" xr:uid="{00000000-0005-0000-0000-0000E6460000}"/>
    <cellStyle name="Style 708 2 4" xfId="18120" xr:uid="{00000000-0005-0000-0000-0000E7460000}"/>
    <cellStyle name="Style 708 2 4 2" xfId="18121" xr:uid="{00000000-0005-0000-0000-0000E8460000}"/>
    <cellStyle name="Style 708 2 5" xfId="18122" xr:uid="{00000000-0005-0000-0000-0000E9460000}"/>
    <cellStyle name="Style 708 2 5 2" xfId="18123" xr:uid="{00000000-0005-0000-0000-0000EA460000}"/>
    <cellStyle name="Style 708 2 6" xfId="18124" xr:uid="{00000000-0005-0000-0000-0000EB460000}"/>
    <cellStyle name="Style 708 2 6 2" xfId="18125" xr:uid="{00000000-0005-0000-0000-0000EC460000}"/>
    <cellStyle name="Style 708 2 7" xfId="18126" xr:uid="{00000000-0005-0000-0000-0000ED460000}"/>
    <cellStyle name="Style 708 2 7 2" xfId="18127" xr:uid="{00000000-0005-0000-0000-0000EE460000}"/>
    <cellStyle name="Style 708 2 8" xfId="18128" xr:uid="{00000000-0005-0000-0000-0000EF460000}"/>
    <cellStyle name="Style 708 2 8 2" xfId="18129" xr:uid="{00000000-0005-0000-0000-0000F0460000}"/>
    <cellStyle name="Style 708 2 9" xfId="18130" xr:uid="{00000000-0005-0000-0000-0000F1460000}"/>
    <cellStyle name="Style 708 2 9 2" xfId="18131" xr:uid="{00000000-0005-0000-0000-0000F2460000}"/>
    <cellStyle name="Style 708 3" xfId="18132" xr:uid="{00000000-0005-0000-0000-0000F3460000}"/>
    <cellStyle name="Style 708 3 2" xfId="18133" xr:uid="{00000000-0005-0000-0000-0000F4460000}"/>
    <cellStyle name="Style 708 3 2 2" xfId="18134" xr:uid="{00000000-0005-0000-0000-0000F5460000}"/>
    <cellStyle name="Style 708 3 3" xfId="18135" xr:uid="{00000000-0005-0000-0000-0000F6460000}"/>
    <cellStyle name="Style 708 3 3 2" xfId="18136" xr:uid="{00000000-0005-0000-0000-0000F7460000}"/>
    <cellStyle name="Style 708 3 4" xfId="18137" xr:uid="{00000000-0005-0000-0000-0000F8460000}"/>
    <cellStyle name="Style 708 3 4 2" xfId="18138" xr:uid="{00000000-0005-0000-0000-0000F9460000}"/>
    <cellStyle name="Style 708 3 5" xfId="18139" xr:uid="{00000000-0005-0000-0000-0000FA460000}"/>
    <cellStyle name="Style 708 3 5 2" xfId="18140" xr:uid="{00000000-0005-0000-0000-0000FB460000}"/>
    <cellStyle name="Style 708 3 6" xfId="18141" xr:uid="{00000000-0005-0000-0000-0000FC460000}"/>
    <cellStyle name="Style 708 3 6 2" xfId="18142" xr:uid="{00000000-0005-0000-0000-0000FD460000}"/>
    <cellStyle name="Style 708 3 7" xfId="18143" xr:uid="{00000000-0005-0000-0000-0000FE460000}"/>
    <cellStyle name="Style 708 3 7 2" xfId="18144" xr:uid="{00000000-0005-0000-0000-0000FF460000}"/>
    <cellStyle name="Style 708 3 8" xfId="18145" xr:uid="{00000000-0005-0000-0000-000000470000}"/>
    <cellStyle name="Style 708 3 8 2" xfId="18146" xr:uid="{00000000-0005-0000-0000-000001470000}"/>
    <cellStyle name="Style 708 3 9" xfId="18147" xr:uid="{00000000-0005-0000-0000-000002470000}"/>
    <cellStyle name="Style 708 4" xfId="18148" xr:uid="{00000000-0005-0000-0000-000003470000}"/>
    <cellStyle name="Style 708 4 2" xfId="18149" xr:uid="{00000000-0005-0000-0000-000004470000}"/>
    <cellStyle name="Style 708 5" xfId="18150" xr:uid="{00000000-0005-0000-0000-000005470000}"/>
    <cellStyle name="Style 708 5 2" xfId="18151" xr:uid="{00000000-0005-0000-0000-000006470000}"/>
    <cellStyle name="Style 708 6" xfId="18152" xr:uid="{00000000-0005-0000-0000-000007470000}"/>
    <cellStyle name="Style 708 6 2" xfId="18153" xr:uid="{00000000-0005-0000-0000-000008470000}"/>
    <cellStyle name="Style 708 7" xfId="18154" xr:uid="{00000000-0005-0000-0000-000009470000}"/>
    <cellStyle name="Style 708 7 2" xfId="18155" xr:uid="{00000000-0005-0000-0000-00000A470000}"/>
    <cellStyle name="Style 708 8" xfId="18156" xr:uid="{00000000-0005-0000-0000-00000B470000}"/>
    <cellStyle name="Style 708 8 2" xfId="18157" xr:uid="{00000000-0005-0000-0000-00000C470000}"/>
    <cellStyle name="Style 708 9" xfId="18158" xr:uid="{00000000-0005-0000-0000-00000D470000}"/>
    <cellStyle name="Style 708 9 2" xfId="18159" xr:uid="{00000000-0005-0000-0000-00000E470000}"/>
    <cellStyle name="Style 709" xfId="18160" xr:uid="{00000000-0005-0000-0000-00000F470000}"/>
    <cellStyle name="Style 709 10" xfId="18161" xr:uid="{00000000-0005-0000-0000-000010470000}"/>
    <cellStyle name="Style 709 10 2" xfId="18162" xr:uid="{00000000-0005-0000-0000-000011470000}"/>
    <cellStyle name="Style 709 11" xfId="18163" xr:uid="{00000000-0005-0000-0000-000012470000}"/>
    <cellStyle name="Style 709 11 2" xfId="18164" xr:uid="{00000000-0005-0000-0000-000013470000}"/>
    <cellStyle name="Style 709 12" xfId="18165" xr:uid="{00000000-0005-0000-0000-000014470000}"/>
    <cellStyle name="Style 709 12 2" xfId="18166" xr:uid="{00000000-0005-0000-0000-000015470000}"/>
    <cellStyle name="Style 709 13" xfId="18167" xr:uid="{00000000-0005-0000-0000-000016470000}"/>
    <cellStyle name="Style 709 13 2" xfId="18168" xr:uid="{00000000-0005-0000-0000-000017470000}"/>
    <cellStyle name="Style 709 14" xfId="18169" xr:uid="{00000000-0005-0000-0000-000018470000}"/>
    <cellStyle name="Style 709 2" xfId="18170" xr:uid="{00000000-0005-0000-0000-000019470000}"/>
    <cellStyle name="Style 709 2 10" xfId="18171" xr:uid="{00000000-0005-0000-0000-00001A470000}"/>
    <cellStyle name="Style 709 2 2" xfId="18172" xr:uid="{00000000-0005-0000-0000-00001B470000}"/>
    <cellStyle name="Style 709 2 2 2" xfId="18173" xr:uid="{00000000-0005-0000-0000-00001C470000}"/>
    <cellStyle name="Style 709 2 3" xfId="18174" xr:uid="{00000000-0005-0000-0000-00001D470000}"/>
    <cellStyle name="Style 709 2 3 2" xfId="18175" xr:uid="{00000000-0005-0000-0000-00001E470000}"/>
    <cellStyle name="Style 709 2 4" xfId="18176" xr:uid="{00000000-0005-0000-0000-00001F470000}"/>
    <cellStyle name="Style 709 2 4 2" xfId="18177" xr:uid="{00000000-0005-0000-0000-000020470000}"/>
    <cellStyle name="Style 709 2 5" xfId="18178" xr:uid="{00000000-0005-0000-0000-000021470000}"/>
    <cellStyle name="Style 709 2 5 2" xfId="18179" xr:uid="{00000000-0005-0000-0000-000022470000}"/>
    <cellStyle name="Style 709 2 6" xfId="18180" xr:uid="{00000000-0005-0000-0000-000023470000}"/>
    <cellStyle name="Style 709 2 6 2" xfId="18181" xr:uid="{00000000-0005-0000-0000-000024470000}"/>
    <cellStyle name="Style 709 2 7" xfId="18182" xr:uid="{00000000-0005-0000-0000-000025470000}"/>
    <cellStyle name="Style 709 2 7 2" xfId="18183" xr:uid="{00000000-0005-0000-0000-000026470000}"/>
    <cellStyle name="Style 709 2 8" xfId="18184" xr:uid="{00000000-0005-0000-0000-000027470000}"/>
    <cellStyle name="Style 709 2 8 2" xfId="18185" xr:uid="{00000000-0005-0000-0000-000028470000}"/>
    <cellStyle name="Style 709 2 9" xfId="18186" xr:uid="{00000000-0005-0000-0000-000029470000}"/>
    <cellStyle name="Style 709 2 9 2" xfId="18187" xr:uid="{00000000-0005-0000-0000-00002A470000}"/>
    <cellStyle name="Style 709 3" xfId="18188" xr:uid="{00000000-0005-0000-0000-00002B470000}"/>
    <cellStyle name="Style 709 3 2" xfId="18189" xr:uid="{00000000-0005-0000-0000-00002C470000}"/>
    <cellStyle name="Style 709 3 2 2" xfId="18190" xr:uid="{00000000-0005-0000-0000-00002D470000}"/>
    <cellStyle name="Style 709 3 3" xfId="18191" xr:uid="{00000000-0005-0000-0000-00002E470000}"/>
    <cellStyle name="Style 709 3 3 2" xfId="18192" xr:uid="{00000000-0005-0000-0000-00002F470000}"/>
    <cellStyle name="Style 709 3 4" xfId="18193" xr:uid="{00000000-0005-0000-0000-000030470000}"/>
    <cellStyle name="Style 709 3 4 2" xfId="18194" xr:uid="{00000000-0005-0000-0000-000031470000}"/>
    <cellStyle name="Style 709 3 5" xfId="18195" xr:uid="{00000000-0005-0000-0000-000032470000}"/>
    <cellStyle name="Style 709 3 5 2" xfId="18196" xr:uid="{00000000-0005-0000-0000-000033470000}"/>
    <cellStyle name="Style 709 3 6" xfId="18197" xr:uid="{00000000-0005-0000-0000-000034470000}"/>
    <cellStyle name="Style 709 3 6 2" xfId="18198" xr:uid="{00000000-0005-0000-0000-000035470000}"/>
    <cellStyle name="Style 709 3 7" xfId="18199" xr:uid="{00000000-0005-0000-0000-000036470000}"/>
    <cellStyle name="Style 709 3 7 2" xfId="18200" xr:uid="{00000000-0005-0000-0000-000037470000}"/>
    <cellStyle name="Style 709 3 8" xfId="18201" xr:uid="{00000000-0005-0000-0000-000038470000}"/>
    <cellStyle name="Style 709 3 8 2" xfId="18202" xr:uid="{00000000-0005-0000-0000-000039470000}"/>
    <cellStyle name="Style 709 3 9" xfId="18203" xr:uid="{00000000-0005-0000-0000-00003A470000}"/>
    <cellStyle name="Style 709 4" xfId="18204" xr:uid="{00000000-0005-0000-0000-00003B470000}"/>
    <cellStyle name="Style 709 4 2" xfId="18205" xr:uid="{00000000-0005-0000-0000-00003C470000}"/>
    <cellStyle name="Style 709 5" xfId="18206" xr:uid="{00000000-0005-0000-0000-00003D470000}"/>
    <cellStyle name="Style 709 5 2" xfId="18207" xr:uid="{00000000-0005-0000-0000-00003E470000}"/>
    <cellStyle name="Style 709 6" xfId="18208" xr:uid="{00000000-0005-0000-0000-00003F470000}"/>
    <cellStyle name="Style 709 6 2" xfId="18209" xr:uid="{00000000-0005-0000-0000-000040470000}"/>
    <cellStyle name="Style 709 7" xfId="18210" xr:uid="{00000000-0005-0000-0000-000041470000}"/>
    <cellStyle name="Style 709 7 2" xfId="18211" xr:uid="{00000000-0005-0000-0000-000042470000}"/>
    <cellStyle name="Style 709 8" xfId="18212" xr:uid="{00000000-0005-0000-0000-000043470000}"/>
    <cellStyle name="Style 709 8 2" xfId="18213" xr:uid="{00000000-0005-0000-0000-000044470000}"/>
    <cellStyle name="Style 709 9" xfId="18214" xr:uid="{00000000-0005-0000-0000-000045470000}"/>
    <cellStyle name="Style 709 9 2" xfId="18215" xr:uid="{00000000-0005-0000-0000-000046470000}"/>
    <cellStyle name="Style 710" xfId="18216" xr:uid="{00000000-0005-0000-0000-000047470000}"/>
    <cellStyle name="Style 710 10" xfId="18217" xr:uid="{00000000-0005-0000-0000-000048470000}"/>
    <cellStyle name="Style 710 10 2" xfId="18218" xr:uid="{00000000-0005-0000-0000-000049470000}"/>
    <cellStyle name="Style 710 11" xfId="18219" xr:uid="{00000000-0005-0000-0000-00004A470000}"/>
    <cellStyle name="Style 710 11 2" xfId="18220" xr:uid="{00000000-0005-0000-0000-00004B470000}"/>
    <cellStyle name="Style 710 12" xfId="18221" xr:uid="{00000000-0005-0000-0000-00004C470000}"/>
    <cellStyle name="Style 710 12 2" xfId="18222" xr:uid="{00000000-0005-0000-0000-00004D470000}"/>
    <cellStyle name="Style 710 13" xfId="18223" xr:uid="{00000000-0005-0000-0000-00004E470000}"/>
    <cellStyle name="Style 710 13 2" xfId="18224" xr:uid="{00000000-0005-0000-0000-00004F470000}"/>
    <cellStyle name="Style 710 14" xfId="18225" xr:uid="{00000000-0005-0000-0000-000050470000}"/>
    <cellStyle name="Style 710 2" xfId="18226" xr:uid="{00000000-0005-0000-0000-000051470000}"/>
    <cellStyle name="Style 710 2 10" xfId="18227" xr:uid="{00000000-0005-0000-0000-000052470000}"/>
    <cellStyle name="Style 710 2 2" xfId="18228" xr:uid="{00000000-0005-0000-0000-000053470000}"/>
    <cellStyle name="Style 710 2 2 2" xfId="18229" xr:uid="{00000000-0005-0000-0000-000054470000}"/>
    <cellStyle name="Style 710 2 3" xfId="18230" xr:uid="{00000000-0005-0000-0000-000055470000}"/>
    <cellStyle name="Style 710 2 3 2" xfId="18231" xr:uid="{00000000-0005-0000-0000-000056470000}"/>
    <cellStyle name="Style 710 2 4" xfId="18232" xr:uid="{00000000-0005-0000-0000-000057470000}"/>
    <cellStyle name="Style 710 2 4 2" xfId="18233" xr:uid="{00000000-0005-0000-0000-000058470000}"/>
    <cellStyle name="Style 710 2 5" xfId="18234" xr:uid="{00000000-0005-0000-0000-000059470000}"/>
    <cellStyle name="Style 710 2 5 2" xfId="18235" xr:uid="{00000000-0005-0000-0000-00005A470000}"/>
    <cellStyle name="Style 710 2 6" xfId="18236" xr:uid="{00000000-0005-0000-0000-00005B470000}"/>
    <cellStyle name="Style 710 2 6 2" xfId="18237" xr:uid="{00000000-0005-0000-0000-00005C470000}"/>
    <cellStyle name="Style 710 2 7" xfId="18238" xr:uid="{00000000-0005-0000-0000-00005D470000}"/>
    <cellStyle name="Style 710 2 7 2" xfId="18239" xr:uid="{00000000-0005-0000-0000-00005E470000}"/>
    <cellStyle name="Style 710 2 8" xfId="18240" xr:uid="{00000000-0005-0000-0000-00005F470000}"/>
    <cellStyle name="Style 710 2 8 2" xfId="18241" xr:uid="{00000000-0005-0000-0000-000060470000}"/>
    <cellStyle name="Style 710 2 9" xfId="18242" xr:uid="{00000000-0005-0000-0000-000061470000}"/>
    <cellStyle name="Style 710 2 9 2" xfId="18243" xr:uid="{00000000-0005-0000-0000-000062470000}"/>
    <cellStyle name="Style 710 3" xfId="18244" xr:uid="{00000000-0005-0000-0000-000063470000}"/>
    <cellStyle name="Style 710 3 2" xfId="18245" xr:uid="{00000000-0005-0000-0000-000064470000}"/>
    <cellStyle name="Style 710 3 2 2" xfId="18246" xr:uid="{00000000-0005-0000-0000-000065470000}"/>
    <cellStyle name="Style 710 3 3" xfId="18247" xr:uid="{00000000-0005-0000-0000-000066470000}"/>
    <cellStyle name="Style 710 3 3 2" xfId="18248" xr:uid="{00000000-0005-0000-0000-000067470000}"/>
    <cellStyle name="Style 710 3 4" xfId="18249" xr:uid="{00000000-0005-0000-0000-000068470000}"/>
    <cellStyle name="Style 710 3 4 2" xfId="18250" xr:uid="{00000000-0005-0000-0000-000069470000}"/>
    <cellStyle name="Style 710 3 5" xfId="18251" xr:uid="{00000000-0005-0000-0000-00006A470000}"/>
    <cellStyle name="Style 710 3 5 2" xfId="18252" xr:uid="{00000000-0005-0000-0000-00006B470000}"/>
    <cellStyle name="Style 710 3 6" xfId="18253" xr:uid="{00000000-0005-0000-0000-00006C470000}"/>
    <cellStyle name="Style 710 3 6 2" xfId="18254" xr:uid="{00000000-0005-0000-0000-00006D470000}"/>
    <cellStyle name="Style 710 3 7" xfId="18255" xr:uid="{00000000-0005-0000-0000-00006E470000}"/>
    <cellStyle name="Style 710 3 7 2" xfId="18256" xr:uid="{00000000-0005-0000-0000-00006F470000}"/>
    <cellStyle name="Style 710 3 8" xfId="18257" xr:uid="{00000000-0005-0000-0000-000070470000}"/>
    <cellStyle name="Style 710 3 8 2" xfId="18258" xr:uid="{00000000-0005-0000-0000-000071470000}"/>
    <cellStyle name="Style 710 3 9" xfId="18259" xr:uid="{00000000-0005-0000-0000-000072470000}"/>
    <cellStyle name="Style 710 4" xfId="18260" xr:uid="{00000000-0005-0000-0000-000073470000}"/>
    <cellStyle name="Style 710 4 2" xfId="18261" xr:uid="{00000000-0005-0000-0000-000074470000}"/>
    <cellStyle name="Style 710 5" xfId="18262" xr:uid="{00000000-0005-0000-0000-000075470000}"/>
    <cellStyle name="Style 710 5 2" xfId="18263" xr:uid="{00000000-0005-0000-0000-000076470000}"/>
    <cellStyle name="Style 710 6" xfId="18264" xr:uid="{00000000-0005-0000-0000-000077470000}"/>
    <cellStyle name="Style 710 6 2" xfId="18265" xr:uid="{00000000-0005-0000-0000-000078470000}"/>
    <cellStyle name="Style 710 7" xfId="18266" xr:uid="{00000000-0005-0000-0000-000079470000}"/>
    <cellStyle name="Style 710 7 2" xfId="18267" xr:uid="{00000000-0005-0000-0000-00007A470000}"/>
    <cellStyle name="Style 710 8" xfId="18268" xr:uid="{00000000-0005-0000-0000-00007B470000}"/>
    <cellStyle name="Style 710 8 2" xfId="18269" xr:uid="{00000000-0005-0000-0000-00007C470000}"/>
    <cellStyle name="Style 710 9" xfId="18270" xr:uid="{00000000-0005-0000-0000-00007D470000}"/>
    <cellStyle name="Style 710 9 2" xfId="18271" xr:uid="{00000000-0005-0000-0000-00007E470000}"/>
    <cellStyle name="Style 711" xfId="18272" xr:uid="{00000000-0005-0000-0000-00007F470000}"/>
    <cellStyle name="Style 711 10" xfId="18273" xr:uid="{00000000-0005-0000-0000-000080470000}"/>
    <cellStyle name="Style 711 10 2" xfId="18274" xr:uid="{00000000-0005-0000-0000-000081470000}"/>
    <cellStyle name="Style 711 11" xfId="18275" xr:uid="{00000000-0005-0000-0000-000082470000}"/>
    <cellStyle name="Style 711 11 2" xfId="18276" xr:uid="{00000000-0005-0000-0000-000083470000}"/>
    <cellStyle name="Style 711 12" xfId="18277" xr:uid="{00000000-0005-0000-0000-000084470000}"/>
    <cellStyle name="Style 711 12 2" xfId="18278" xr:uid="{00000000-0005-0000-0000-000085470000}"/>
    <cellStyle name="Style 711 13" xfId="18279" xr:uid="{00000000-0005-0000-0000-000086470000}"/>
    <cellStyle name="Style 711 13 2" xfId="18280" xr:uid="{00000000-0005-0000-0000-000087470000}"/>
    <cellStyle name="Style 711 14" xfId="18281" xr:uid="{00000000-0005-0000-0000-000088470000}"/>
    <cellStyle name="Style 711 2" xfId="18282" xr:uid="{00000000-0005-0000-0000-000089470000}"/>
    <cellStyle name="Style 711 2 10" xfId="18283" xr:uid="{00000000-0005-0000-0000-00008A470000}"/>
    <cellStyle name="Style 711 2 2" xfId="18284" xr:uid="{00000000-0005-0000-0000-00008B470000}"/>
    <cellStyle name="Style 711 2 2 2" xfId="18285" xr:uid="{00000000-0005-0000-0000-00008C470000}"/>
    <cellStyle name="Style 711 2 3" xfId="18286" xr:uid="{00000000-0005-0000-0000-00008D470000}"/>
    <cellStyle name="Style 711 2 3 2" xfId="18287" xr:uid="{00000000-0005-0000-0000-00008E470000}"/>
    <cellStyle name="Style 711 2 4" xfId="18288" xr:uid="{00000000-0005-0000-0000-00008F470000}"/>
    <cellStyle name="Style 711 2 4 2" xfId="18289" xr:uid="{00000000-0005-0000-0000-000090470000}"/>
    <cellStyle name="Style 711 2 5" xfId="18290" xr:uid="{00000000-0005-0000-0000-000091470000}"/>
    <cellStyle name="Style 711 2 5 2" xfId="18291" xr:uid="{00000000-0005-0000-0000-000092470000}"/>
    <cellStyle name="Style 711 2 6" xfId="18292" xr:uid="{00000000-0005-0000-0000-000093470000}"/>
    <cellStyle name="Style 711 2 6 2" xfId="18293" xr:uid="{00000000-0005-0000-0000-000094470000}"/>
    <cellStyle name="Style 711 2 7" xfId="18294" xr:uid="{00000000-0005-0000-0000-000095470000}"/>
    <cellStyle name="Style 711 2 7 2" xfId="18295" xr:uid="{00000000-0005-0000-0000-000096470000}"/>
    <cellStyle name="Style 711 2 8" xfId="18296" xr:uid="{00000000-0005-0000-0000-000097470000}"/>
    <cellStyle name="Style 711 2 8 2" xfId="18297" xr:uid="{00000000-0005-0000-0000-000098470000}"/>
    <cellStyle name="Style 711 2 9" xfId="18298" xr:uid="{00000000-0005-0000-0000-000099470000}"/>
    <cellStyle name="Style 711 2 9 2" xfId="18299" xr:uid="{00000000-0005-0000-0000-00009A470000}"/>
    <cellStyle name="Style 711 3" xfId="18300" xr:uid="{00000000-0005-0000-0000-00009B470000}"/>
    <cellStyle name="Style 711 3 2" xfId="18301" xr:uid="{00000000-0005-0000-0000-00009C470000}"/>
    <cellStyle name="Style 711 3 2 2" xfId="18302" xr:uid="{00000000-0005-0000-0000-00009D470000}"/>
    <cellStyle name="Style 711 3 3" xfId="18303" xr:uid="{00000000-0005-0000-0000-00009E470000}"/>
    <cellStyle name="Style 711 3 3 2" xfId="18304" xr:uid="{00000000-0005-0000-0000-00009F470000}"/>
    <cellStyle name="Style 711 3 4" xfId="18305" xr:uid="{00000000-0005-0000-0000-0000A0470000}"/>
    <cellStyle name="Style 711 3 4 2" xfId="18306" xr:uid="{00000000-0005-0000-0000-0000A1470000}"/>
    <cellStyle name="Style 711 3 5" xfId="18307" xr:uid="{00000000-0005-0000-0000-0000A2470000}"/>
    <cellStyle name="Style 711 3 5 2" xfId="18308" xr:uid="{00000000-0005-0000-0000-0000A3470000}"/>
    <cellStyle name="Style 711 3 6" xfId="18309" xr:uid="{00000000-0005-0000-0000-0000A4470000}"/>
    <cellStyle name="Style 711 3 6 2" xfId="18310" xr:uid="{00000000-0005-0000-0000-0000A5470000}"/>
    <cellStyle name="Style 711 3 7" xfId="18311" xr:uid="{00000000-0005-0000-0000-0000A6470000}"/>
    <cellStyle name="Style 711 3 7 2" xfId="18312" xr:uid="{00000000-0005-0000-0000-0000A7470000}"/>
    <cellStyle name="Style 711 3 8" xfId="18313" xr:uid="{00000000-0005-0000-0000-0000A8470000}"/>
    <cellStyle name="Style 711 3 8 2" xfId="18314" xr:uid="{00000000-0005-0000-0000-0000A9470000}"/>
    <cellStyle name="Style 711 3 9" xfId="18315" xr:uid="{00000000-0005-0000-0000-0000AA470000}"/>
    <cellStyle name="Style 711 4" xfId="18316" xr:uid="{00000000-0005-0000-0000-0000AB470000}"/>
    <cellStyle name="Style 711 4 2" xfId="18317" xr:uid="{00000000-0005-0000-0000-0000AC470000}"/>
    <cellStyle name="Style 711 5" xfId="18318" xr:uid="{00000000-0005-0000-0000-0000AD470000}"/>
    <cellStyle name="Style 711 5 2" xfId="18319" xr:uid="{00000000-0005-0000-0000-0000AE470000}"/>
    <cellStyle name="Style 711 6" xfId="18320" xr:uid="{00000000-0005-0000-0000-0000AF470000}"/>
    <cellStyle name="Style 711 6 2" xfId="18321" xr:uid="{00000000-0005-0000-0000-0000B0470000}"/>
    <cellStyle name="Style 711 7" xfId="18322" xr:uid="{00000000-0005-0000-0000-0000B1470000}"/>
    <cellStyle name="Style 711 7 2" xfId="18323" xr:uid="{00000000-0005-0000-0000-0000B2470000}"/>
    <cellStyle name="Style 711 8" xfId="18324" xr:uid="{00000000-0005-0000-0000-0000B3470000}"/>
    <cellStyle name="Style 711 8 2" xfId="18325" xr:uid="{00000000-0005-0000-0000-0000B4470000}"/>
    <cellStyle name="Style 711 9" xfId="18326" xr:uid="{00000000-0005-0000-0000-0000B5470000}"/>
    <cellStyle name="Style 711 9 2" xfId="18327" xr:uid="{00000000-0005-0000-0000-0000B6470000}"/>
    <cellStyle name="Style 712" xfId="18328" xr:uid="{00000000-0005-0000-0000-0000B7470000}"/>
    <cellStyle name="Style 712 10" xfId="18329" xr:uid="{00000000-0005-0000-0000-0000B8470000}"/>
    <cellStyle name="Style 712 10 2" xfId="18330" xr:uid="{00000000-0005-0000-0000-0000B9470000}"/>
    <cellStyle name="Style 712 11" xfId="18331" xr:uid="{00000000-0005-0000-0000-0000BA470000}"/>
    <cellStyle name="Style 712 11 2" xfId="18332" xr:uid="{00000000-0005-0000-0000-0000BB470000}"/>
    <cellStyle name="Style 712 12" xfId="18333" xr:uid="{00000000-0005-0000-0000-0000BC470000}"/>
    <cellStyle name="Style 712 12 2" xfId="18334" xr:uid="{00000000-0005-0000-0000-0000BD470000}"/>
    <cellStyle name="Style 712 13" xfId="18335" xr:uid="{00000000-0005-0000-0000-0000BE470000}"/>
    <cellStyle name="Style 712 13 2" xfId="18336" xr:uid="{00000000-0005-0000-0000-0000BF470000}"/>
    <cellStyle name="Style 712 14" xfId="18337" xr:uid="{00000000-0005-0000-0000-0000C0470000}"/>
    <cellStyle name="Style 712 2" xfId="18338" xr:uid="{00000000-0005-0000-0000-0000C1470000}"/>
    <cellStyle name="Style 712 2 10" xfId="18339" xr:uid="{00000000-0005-0000-0000-0000C2470000}"/>
    <cellStyle name="Style 712 2 2" xfId="18340" xr:uid="{00000000-0005-0000-0000-0000C3470000}"/>
    <cellStyle name="Style 712 2 2 2" xfId="18341" xr:uid="{00000000-0005-0000-0000-0000C4470000}"/>
    <cellStyle name="Style 712 2 3" xfId="18342" xr:uid="{00000000-0005-0000-0000-0000C5470000}"/>
    <cellStyle name="Style 712 2 3 2" xfId="18343" xr:uid="{00000000-0005-0000-0000-0000C6470000}"/>
    <cellStyle name="Style 712 2 4" xfId="18344" xr:uid="{00000000-0005-0000-0000-0000C7470000}"/>
    <cellStyle name="Style 712 2 4 2" xfId="18345" xr:uid="{00000000-0005-0000-0000-0000C8470000}"/>
    <cellStyle name="Style 712 2 5" xfId="18346" xr:uid="{00000000-0005-0000-0000-0000C9470000}"/>
    <cellStyle name="Style 712 2 5 2" xfId="18347" xr:uid="{00000000-0005-0000-0000-0000CA470000}"/>
    <cellStyle name="Style 712 2 6" xfId="18348" xr:uid="{00000000-0005-0000-0000-0000CB470000}"/>
    <cellStyle name="Style 712 2 6 2" xfId="18349" xr:uid="{00000000-0005-0000-0000-0000CC470000}"/>
    <cellStyle name="Style 712 2 7" xfId="18350" xr:uid="{00000000-0005-0000-0000-0000CD470000}"/>
    <cellStyle name="Style 712 2 7 2" xfId="18351" xr:uid="{00000000-0005-0000-0000-0000CE470000}"/>
    <cellStyle name="Style 712 2 8" xfId="18352" xr:uid="{00000000-0005-0000-0000-0000CF470000}"/>
    <cellStyle name="Style 712 2 8 2" xfId="18353" xr:uid="{00000000-0005-0000-0000-0000D0470000}"/>
    <cellStyle name="Style 712 2 9" xfId="18354" xr:uid="{00000000-0005-0000-0000-0000D1470000}"/>
    <cellStyle name="Style 712 2 9 2" xfId="18355" xr:uid="{00000000-0005-0000-0000-0000D2470000}"/>
    <cellStyle name="Style 712 3" xfId="18356" xr:uid="{00000000-0005-0000-0000-0000D3470000}"/>
    <cellStyle name="Style 712 3 2" xfId="18357" xr:uid="{00000000-0005-0000-0000-0000D4470000}"/>
    <cellStyle name="Style 712 3 2 2" xfId="18358" xr:uid="{00000000-0005-0000-0000-0000D5470000}"/>
    <cellStyle name="Style 712 3 3" xfId="18359" xr:uid="{00000000-0005-0000-0000-0000D6470000}"/>
    <cellStyle name="Style 712 3 3 2" xfId="18360" xr:uid="{00000000-0005-0000-0000-0000D7470000}"/>
    <cellStyle name="Style 712 3 4" xfId="18361" xr:uid="{00000000-0005-0000-0000-0000D8470000}"/>
    <cellStyle name="Style 712 3 4 2" xfId="18362" xr:uid="{00000000-0005-0000-0000-0000D9470000}"/>
    <cellStyle name="Style 712 3 5" xfId="18363" xr:uid="{00000000-0005-0000-0000-0000DA470000}"/>
    <cellStyle name="Style 712 3 5 2" xfId="18364" xr:uid="{00000000-0005-0000-0000-0000DB470000}"/>
    <cellStyle name="Style 712 3 6" xfId="18365" xr:uid="{00000000-0005-0000-0000-0000DC470000}"/>
    <cellStyle name="Style 712 3 6 2" xfId="18366" xr:uid="{00000000-0005-0000-0000-0000DD470000}"/>
    <cellStyle name="Style 712 3 7" xfId="18367" xr:uid="{00000000-0005-0000-0000-0000DE470000}"/>
    <cellStyle name="Style 712 3 7 2" xfId="18368" xr:uid="{00000000-0005-0000-0000-0000DF470000}"/>
    <cellStyle name="Style 712 3 8" xfId="18369" xr:uid="{00000000-0005-0000-0000-0000E0470000}"/>
    <cellStyle name="Style 712 3 8 2" xfId="18370" xr:uid="{00000000-0005-0000-0000-0000E1470000}"/>
    <cellStyle name="Style 712 3 9" xfId="18371" xr:uid="{00000000-0005-0000-0000-0000E2470000}"/>
    <cellStyle name="Style 712 4" xfId="18372" xr:uid="{00000000-0005-0000-0000-0000E3470000}"/>
    <cellStyle name="Style 712 4 2" xfId="18373" xr:uid="{00000000-0005-0000-0000-0000E4470000}"/>
    <cellStyle name="Style 712 5" xfId="18374" xr:uid="{00000000-0005-0000-0000-0000E5470000}"/>
    <cellStyle name="Style 712 5 2" xfId="18375" xr:uid="{00000000-0005-0000-0000-0000E6470000}"/>
    <cellStyle name="Style 712 6" xfId="18376" xr:uid="{00000000-0005-0000-0000-0000E7470000}"/>
    <cellStyle name="Style 712 6 2" xfId="18377" xr:uid="{00000000-0005-0000-0000-0000E8470000}"/>
    <cellStyle name="Style 712 7" xfId="18378" xr:uid="{00000000-0005-0000-0000-0000E9470000}"/>
    <cellStyle name="Style 712 7 2" xfId="18379" xr:uid="{00000000-0005-0000-0000-0000EA470000}"/>
    <cellStyle name="Style 712 8" xfId="18380" xr:uid="{00000000-0005-0000-0000-0000EB470000}"/>
    <cellStyle name="Style 712 8 2" xfId="18381" xr:uid="{00000000-0005-0000-0000-0000EC470000}"/>
    <cellStyle name="Style 712 9" xfId="18382" xr:uid="{00000000-0005-0000-0000-0000ED470000}"/>
    <cellStyle name="Style 712 9 2" xfId="18383" xr:uid="{00000000-0005-0000-0000-0000EE470000}"/>
    <cellStyle name="Style 713" xfId="18384" xr:uid="{00000000-0005-0000-0000-0000EF470000}"/>
    <cellStyle name="Style 713 10" xfId="18385" xr:uid="{00000000-0005-0000-0000-0000F0470000}"/>
    <cellStyle name="Style 713 10 2" xfId="18386" xr:uid="{00000000-0005-0000-0000-0000F1470000}"/>
    <cellStyle name="Style 713 11" xfId="18387" xr:uid="{00000000-0005-0000-0000-0000F2470000}"/>
    <cellStyle name="Style 713 11 2" xfId="18388" xr:uid="{00000000-0005-0000-0000-0000F3470000}"/>
    <cellStyle name="Style 713 12" xfId="18389" xr:uid="{00000000-0005-0000-0000-0000F4470000}"/>
    <cellStyle name="Style 713 12 2" xfId="18390" xr:uid="{00000000-0005-0000-0000-0000F5470000}"/>
    <cellStyle name="Style 713 13" xfId="18391" xr:uid="{00000000-0005-0000-0000-0000F6470000}"/>
    <cellStyle name="Style 713 13 2" xfId="18392" xr:uid="{00000000-0005-0000-0000-0000F7470000}"/>
    <cellStyle name="Style 713 14" xfId="18393" xr:uid="{00000000-0005-0000-0000-0000F8470000}"/>
    <cellStyle name="Style 713 2" xfId="18394" xr:uid="{00000000-0005-0000-0000-0000F9470000}"/>
    <cellStyle name="Style 713 2 10" xfId="18395" xr:uid="{00000000-0005-0000-0000-0000FA470000}"/>
    <cellStyle name="Style 713 2 2" xfId="18396" xr:uid="{00000000-0005-0000-0000-0000FB470000}"/>
    <cellStyle name="Style 713 2 2 2" xfId="18397" xr:uid="{00000000-0005-0000-0000-0000FC470000}"/>
    <cellStyle name="Style 713 2 3" xfId="18398" xr:uid="{00000000-0005-0000-0000-0000FD470000}"/>
    <cellStyle name="Style 713 2 3 2" xfId="18399" xr:uid="{00000000-0005-0000-0000-0000FE470000}"/>
    <cellStyle name="Style 713 2 4" xfId="18400" xr:uid="{00000000-0005-0000-0000-0000FF470000}"/>
    <cellStyle name="Style 713 2 4 2" xfId="18401" xr:uid="{00000000-0005-0000-0000-000000480000}"/>
    <cellStyle name="Style 713 2 5" xfId="18402" xr:uid="{00000000-0005-0000-0000-000001480000}"/>
    <cellStyle name="Style 713 2 5 2" xfId="18403" xr:uid="{00000000-0005-0000-0000-000002480000}"/>
    <cellStyle name="Style 713 2 6" xfId="18404" xr:uid="{00000000-0005-0000-0000-000003480000}"/>
    <cellStyle name="Style 713 2 6 2" xfId="18405" xr:uid="{00000000-0005-0000-0000-000004480000}"/>
    <cellStyle name="Style 713 2 7" xfId="18406" xr:uid="{00000000-0005-0000-0000-000005480000}"/>
    <cellStyle name="Style 713 2 7 2" xfId="18407" xr:uid="{00000000-0005-0000-0000-000006480000}"/>
    <cellStyle name="Style 713 2 8" xfId="18408" xr:uid="{00000000-0005-0000-0000-000007480000}"/>
    <cellStyle name="Style 713 2 8 2" xfId="18409" xr:uid="{00000000-0005-0000-0000-000008480000}"/>
    <cellStyle name="Style 713 2 9" xfId="18410" xr:uid="{00000000-0005-0000-0000-000009480000}"/>
    <cellStyle name="Style 713 2 9 2" xfId="18411" xr:uid="{00000000-0005-0000-0000-00000A480000}"/>
    <cellStyle name="Style 713 3" xfId="18412" xr:uid="{00000000-0005-0000-0000-00000B480000}"/>
    <cellStyle name="Style 713 3 2" xfId="18413" xr:uid="{00000000-0005-0000-0000-00000C480000}"/>
    <cellStyle name="Style 713 3 2 2" xfId="18414" xr:uid="{00000000-0005-0000-0000-00000D480000}"/>
    <cellStyle name="Style 713 3 3" xfId="18415" xr:uid="{00000000-0005-0000-0000-00000E480000}"/>
    <cellStyle name="Style 713 3 3 2" xfId="18416" xr:uid="{00000000-0005-0000-0000-00000F480000}"/>
    <cellStyle name="Style 713 3 4" xfId="18417" xr:uid="{00000000-0005-0000-0000-000010480000}"/>
    <cellStyle name="Style 713 3 4 2" xfId="18418" xr:uid="{00000000-0005-0000-0000-000011480000}"/>
    <cellStyle name="Style 713 3 5" xfId="18419" xr:uid="{00000000-0005-0000-0000-000012480000}"/>
    <cellStyle name="Style 713 3 5 2" xfId="18420" xr:uid="{00000000-0005-0000-0000-000013480000}"/>
    <cellStyle name="Style 713 3 6" xfId="18421" xr:uid="{00000000-0005-0000-0000-000014480000}"/>
    <cellStyle name="Style 713 3 6 2" xfId="18422" xr:uid="{00000000-0005-0000-0000-000015480000}"/>
    <cellStyle name="Style 713 3 7" xfId="18423" xr:uid="{00000000-0005-0000-0000-000016480000}"/>
    <cellStyle name="Style 713 3 7 2" xfId="18424" xr:uid="{00000000-0005-0000-0000-000017480000}"/>
    <cellStyle name="Style 713 3 8" xfId="18425" xr:uid="{00000000-0005-0000-0000-000018480000}"/>
    <cellStyle name="Style 713 3 8 2" xfId="18426" xr:uid="{00000000-0005-0000-0000-000019480000}"/>
    <cellStyle name="Style 713 3 9" xfId="18427" xr:uid="{00000000-0005-0000-0000-00001A480000}"/>
    <cellStyle name="Style 713 4" xfId="18428" xr:uid="{00000000-0005-0000-0000-00001B480000}"/>
    <cellStyle name="Style 713 4 2" xfId="18429" xr:uid="{00000000-0005-0000-0000-00001C480000}"/>
    <cellStyle name="Style 713 5" xfId="18430" xr:uid="{00000000-0005-0000-0000-00001D480000}"/>
    <cellStyle name="Style 713 5 2" xfId="18431" xr:uid="{00000000-0005-0000-0000-00001E480000}"/>
    <cellStyle name="Style 713 6" xfId="18432" xr:uid="{00000000-0005-0000-0000-00001F480000}"/>
    <cellStyle name="Style 713 6 2" xfId="18433" xr:uid="{00000000-0005-0000-0000-000020480000}"/>
    <cellStyle name="Style 713 7" xfId="18434" xr:uid="{00000000-0005-0000-0000-000021480000}"/>
    <cellStyle name="Style 713 7 2" xfId="18435" xr:uid="{00000000-0005-0000-0000-000022480000}"/>
    <cellStyle name="Style 713 8" xfId="18436" xr:uid="{00000000-0005-0000-0000-000023480000}"/>
    <cellStyle name="Style 713 8 2" xfId="18437" xr:uid="{00000000-0005-0000-0000-000024480000}"/>
    <cellStyle name="Style 713 9" xfId="18438" xr:uid="{00000000-0005-0000-0000-000025480000}"/>
    <cellStyle name="Style 713 9 2" xfId="18439" xr:uid="{00000000-0005-0000-0000-000026480000}"/>
    <cellStyle name="Style 714" xfId="18440" xr:uid="{00000000-0005-0000-0000-000027480000}"/>
    <cellStyle name="Style 714 10" xfId="18441" xr:uid="{00000000-0005-0000-0000-000028480000}"/>
    <cellStyle name="Style 714 10 2" xfId="18442" xr:uid="{00000000-0005-0000-0000-000029480000}"/>
    <cellStyle name="Style 714 11" xfId="18443" xr:uid="{00000000-0005-0000-0000-00002A480000}"/>
    <cellStyle name="Style 714 11 2" xfId="18444" xr:uid="{00000000-0005-0000-0000-00002B480000}"/>
    <cellStyle name="Style 714 12" xfId="18445" xr:uid="{00000000-0005-0000-0000-00002C480000}"/>
    <cellStyle name="Style 714 12 2" xfId="18446" xr:uid="{00000000-0005-0000-0000-00002D480000}"/>
    <cellStyle name="Style 714 13" xfId="18447" xr:uid="{00000000-0005-0000-0000-00002E480000}"/>
    <cellStyle name="Style 714 13 2" xfId="18448" xr:uid="{00000000-0005-0000-0000-00002F480000}"/>
    <cellStyle name="Style 714 14" xfId="18449" xr:uid="{00000000-0005-0000-0000-000030480000}"/>
    <cellStyle name="Style 714 2" xfId="18450" xr:uid="{00000000-0005-0000-0000-000031480000}"/>
    <cellStyle name="Style 714 2 10" xfId="18451" xr:uid="{00000000-0005-0000-0000-000032480000}"/>
    <cellStyle name="Style 714 2 2" xfId="18452" xr:uid="{00000000-0005-0000-0000-000033480000}"/>
    <cellStyle name="Style 714 2 2 2" xfId="18453" xr:uid="{00000000-0005-0000-0000-000034480000}"/>
    <cellStyle name="Style 714 2 3" xfId="18454" xr:uid="{00000000-0005-0000-0000-000035480000}"/>
    <cellStyle name="Style 714 2 3 2" xfId="18455" xr:uid="{00000000-0005-0000-0000-000036480000}"/>
    <cellStyle name="Style 714 2 4" xfId="18456" xr:uid="{00000000-0005-0000-0000-000037480000}"/>
    <cellStyle name="Style 714 2 4 2" xfId="18457" xr:uid="{00000000-0005-0000-0000-000038480000}"/>
    <cellStyle name="Style 714 2 5" xfId="18458" xr:uid="{00000000-0005-0000-0000-000039480000}"/>
    <cellStyle name="Style 714 2 5 2" xfId="18459" xr:uid="{00000000-0005-0000-0000-00003A480000}"/>
    <cellStyle name="Style 714 2 6" xfId="18460" xr:uid="{00000000-0005-0000-0000-00003B480000}"/>
    <cellStyle name="Style 714 2 6 2" xfId="18461" xr:uid="{00000000-0005-0000-0000-00003C480000}"/>
    <cellStyle name="Style 714 2 7" xfId="18462" xr:uid="{00000000-0005-0000-0000-00003D480000}"/>
    <cellStyle name="Style 714 2 7 2" xfId="18463" xr:uid="{00000000-0005-0000-0000-00003E480000}"/>
    <cellStyle name="Style 714 2 8" xfId="18464" xr:uid="{00000000-0005-0000-0000-00003F480000}"/>
    <cellStyle name="Style 714 2 8 2" xfId="18465" xr:uid="{00000000-0005-0000-0000-000040480000}"/>
    <cellStyle name="Style 714 2 9" xfId="18466" xr:uid="{00000000-0005-0000-0000-000041480000}"/>
    <cellStyle name="Style 714 2 9 2" xfId="18467" xr:uid="{00000000-0005-0000-0000-000042480000}"/>
    <cellStyle name="Style 714 3" xfId="18468" xr:uid="{00000000-0005-0000-0000-000043480000}"/>
    <cellStyle name="Style 714 3 2" xfId="18469" xr:uid="{00000000-0005-0000-0000-000044480000}"/>
    <cellStyle name="Style 714 3 2 2" xfId="18470" xr:uid="{00000000-0005-0000-0000-000045480000}"/>
    <cellStyle name="Style 714 3 3" xfId="18471" xr:uid="{00000000-0005-0000-0000-000046480000}"/>
    <cellStyle name="Style 714 3 3 2" xfId="18472" xr:uid="{00000000-0005-0000-0000-000047480000}"/>
    <cellStyle name="Style 714 3 4" xfId="18473" xr:uid="{00000000-0005-0000-0000-000048480000}"/>
    <cellStyle name="Style 714 3 4 2" xfId="18474" xr:uid="{00000000-0005-0000-0000-000049480000}"/>
    <cellStyle name="Style 714 3 5" xfId="18475" xr:uid="{00000000-0005-0000-0000-00004A480000}"/>
    <cellStyle name="Style 714 3 5 2" xfId="18476" xr:uid="{00000000-0005-0000-0000-00004B480000}"/>
    <cellStyle name="Style 714 3 6" xfId="18477" xr:uid="{00000000-0005-0000-0000-00004C480000}"/>
    <cellStyle name="Style 714 3 6 2" xfId="18478" xr:uid="{00000000-0005-0000-0000-00004D480000}"/>
    <cellStyle name="Style 714 3 7" xfId="18479" xr:uid="{00000000-0005-0000-0000-00004E480000}"/>
    <cellStyle name="Style 714 3 7 2" xfId="18480" xr:uid="{00000000-0005-0000-0000-00004F480000}"/>
    <cellStyle name="Style 714 3 8" xfId="18481" xr:uid="{00000000-0005-0000-0000-000050480000}"/>
    <cellStyle name="Style 714 3 8 2" xfId="18482" xr:uid="{00000000-0005-0000-0000-000051480000}"/>
    <cellStyle name="Style 714 3 9" xfId="18483" xr:uid="{00000000-0005-0000-0000-000052480000}"/>
    <cellStyle name="Style 714 4" xfId="18484" xr:uid="{00000000-0005-0000-0000-000053480000}"/>
    <cellStyle name="Style 714 4 2" xfId="18485" xr:uid="{00000000-0005-0000-0000-000054480000}"/>
    <cellStyle name="Style 714 5" xfId="18486" xr:uid="{00000000-0005-0000-0000-000055480000}"/>
    <cellStyle name="Style 714 5 2" xfId="18487" xr:uid="{00000000-0005-0000-0000-000056480000}"/>
    <cellStyle name="Style 714 6" xfId="18488" xr:uid="{00000000-0005-0000-0000-000057480000}"/>
    <cellStyle name="Style 714 6 2" xfId="18489" xr:uid="{00000000-0005-0000-0000-000058480000}"/>
    <cellStyle name="Style 714 7" xfId="18490" xr:uid="{00000000-0005-0000-0000-000059480000}"/>
    <cellStyle name="Style 714 7 2" xfId="18491" xr:uid="{00000000-0005-0000-0000-00005A480000}"/>
    <cellStyle name="Style 714 8" xfId="18492" xr:uid="{00000000-0005-0000-0000-00005B480000}"/>
    <cellStyle name="Style 714 8 2" xfId="18493" xr:uid="{00000000-0005-0000-0000-00005C480000}"/>
    <cellStyle name="Style 714 9" xfId="18494" xr:uid="{00000000-0005-0000-0000-00005D480000}"/>
    <cellStyle name="Style 714 9 2" xfId="18495" xr:uid="{00000000-0005-0000-0000-00005E480000}"/>
    <cellStyle name="Style 723" xfId="18496" xr:uid="{00000000-0005-0000-0000-00005F480000}"/>
    <cellStyle name="Style 731" xfId="18497" xr:uid="{00000000-0005-0000-0000-000060480000}"/>
    <cellStyle name="Style 731 2" xfId="18498" xr:uid="{00000000-0005-0000-0000-000061480000}"/>
    <cellStyle name="Style 734" xfId="18499" xr:uid="{00000000-0005-0000-0000-000062480000}"/>
    <cellStyle name="Style 734 2" xfId="18500" xr:uid="{00000000-0005-0000-0000-000063480000}"/>
    <cellStyle name="Style 740" xfId="18501" xr:uid="{00000000-0005-0000-0000-000064480000}"/>
    <cellStyle name="Style 740 10" xfId="18502" xr:uid="{00000000-0005-0000-0000-000065480000}"/>
    <cellStyle name="Style 740 10 2" xfId="18503" xr:uid="{00000000-0005-0000-0000-000066480000}"/>
    <cellStyle name="Style 740 11" xfId="18504" xr:uid="{00000000-0005-0000-0000-000067480000}"/>
    <cellStyle name="Style 740 11 2" xfId="18505" xr:uid="{00000000-0005-0000-0000-000068480000}"/>
    <cellStyle name="Style 740 12" xfId="18506" xr:uid="{00000000-0005-0000-0000-000069480000}"/>
    <cellStyle name="Style 740 12 2" xfId="18507" xr:uid="{00000000-0005-0000-0000-00006A480000}"/>
    <cellStyle name="Style 740 13" xfId="18508" xr:uid="{00000000-0005-0000-0000-00006B480000}"/>
    <cellStyle name="Style 740 13 2" xfId="18509" xr:uid="{00000000-0005-0000-0000-00006C480000}"/>
    <cellStyle name="Style 740 14" xfId="18510" xr:uid="{00000000-0005-0000-0000-00006D480000}"/>
    <cellStyle name="Style 740 2" xfId="18511" xr:uid="{00000000-0005-0000-0000-00006E480000}"/>
    <cellStyle name="Style 740 2 10" xfId="18512" xr:uid="{00000000-0005-0000-0000-00006F480000}"/>
    <cellStyle name="Style 740 2 2" xfId="18513" xr:uid="{00000000-0005-0000-0000-000070480000}"/>
    <cellStyle name="Style 740 2 2 2" xfId="18514" xr:uid="{00000000-0005-0000-0000-000071480000}"/>
    <cellStyle name="Style 740 2 3" xfId="18515" xr:uid="{00000000-0005-0000-0000-000072480000}"/>
    <cellStyle name="Style 740 2 3 2" xfId="18516" xr:uid="{00000000-0005-0000-0000-000073480000}"/>
    <cellStyle name="Style 740 2 4" xfId="18517" xr:uid="{00000000-0005-0000-0000-000074480000}"/>
    <cellStyle name="Style 740 2 4 2" xfId="18518" xr:uid="{00000000-0005-0000-0000-000075480000}"/>
    <cellStyle name="Style 740 2 5" xfId="18519" xr:uid="{00000000-0005-0000-0000-000076480000}"/>
    <cellStyle name="Style 740 2 5 2" xfId="18520" xr:uid="{00000000-0005-0000-0000-000077480000}"/>
    <cellStyle name="Style 740 2 6" xfId="18521" xr:uid="{00000000-0005-0000-0000-000078480000}"/>
    <cellStyle name="Style 740 2 6 2" xfId="18522" xr:uid="{00000000-0005-0000-0000-000079480000}"/>
    <cellStyle name="Style 740 2 7" xfId="18523" xr:uid="{00000000-0005-0000-0000-00007A480000}"/>
    <cellStyle name="Style 740 2 7 2" xfId="18524" xr:uid="{00000000-0005-0000-0000-00007B480000}"/>
    <cellStyle name="Style 740 2 8" xfId="18525" xr:uid="{00000000-0005-0000-0000-00007C480000}"/>
    <cellStyle name="Style 740 2 8 2" xfId="18526" xr:uid="{00000000-0005-0000-0000-00007D480000}"/>
    <cellStyle name="Style 740 2 9" xfId="18527" xr:uid="{00000000-0005-0000-0000-00007E480000}"/>
    <cellStyle name="Style 740 2 9 2" xfId="18528" xr:uid="{00000000-0005-0000-0000-00007F480000}"/>
    <cellStyle name="Style 740 3" xfId="18529" xr:uid="{00000000-0005-0000-0000-000080480000}"/>
    <cellStyle name="Style 740 3 2" xfId="18530" xr:uid="{00000000-0005-0000-0000-000081480000}"/>
    <cellStyle name="Style 740 3 2 2" xfId="18531" xr:uid="{00000000-0005-0000-0000-000082480000}"/>
    <cellStyle name="Style 740 3 3" xfId="18532" xr:uid="{00000000-0005-0000-0000-000083480000}"/>
    <cellStyle name="Style 740 3 3 2" xfId="18533" xr:uid="{00000000-0005-0000-0000-000084480000}"/>
    <cellStyle name="Style 740 3 4" xfId="18534" xr:uid="{00000000-0005-0000-0000-000085480000}"/>
    <cellStyle name="Style 740 3 4 2" xfId="18535" xr:uid="{00000000-0005-0000-0000-000086480000}"/>
    <cellStyle name="Style 740 3 5" xfId="18536" xr:uid="{00000000-0005-0000-0000-000087480000}"/>
    <cellStyle name="Style 740 3 5 2" xfId="18537" xr:uid="{00000000-0005-0000-0000-000088480000}"/>
    <cellStyle name="Style 740 3 6" xfId="18538" xr:uid="{00000000-0005-0000-0000-000089480000}"/>
    <cellStyle name="Style 740 3 6 2" xfId="18539" xr:uid="{00000000-0005-0000-0000-00008A480000}"/>
    <cellStyle name="Style 740 3 7" xfId="18540" xr:uid="{00000000-0005-0000-0000-00008B480000}"/>
    <cellStyle name="Style 740 3 7 2" xfId="18541" xr:uid="{00000000-0005-0000-0000-00008C480000}"/>
    <cellStyle name="Style 740 3 8" xfId="18542" xr:uid="{00000000-0005-0000-0000-00008D480000}"/>
    <cellStyle name="Style 740 3 8 2" xfId="18543" xr:uid="{00000000-0005-0000-0000-00008E480000}"/>
    <cellStyle name="Style 740 3 9" xfId="18544" xr:uid="{00000000-0005-0000-0000-00008F480000}"/>
    <cellStyle name="Style 740 4" xfId="18545" xr:uid="{00000000-0005-0000-0000-000090480000}"/>
    <cellStyle name="Style 740 4 2" xfId="18546" xr:uid="{00000000-0005-0000-0000-000091480000}"/>
    <cellStyle name="Style 740 5" xfId="18547" xr:uid="{00000000-0005-0000-0000-000092480000}"/>
    <cellStyle name="Style 740 5 2" xfId="18548" xr:uid="{00000000-0005-0000-0000-000093480000}"/>
    <cellStyle name="Style 740 6" xfId="18549" xr:uid="{00000000-0005-0000-0000-000094480000}"/>
    <cellStyle name="Style 740 6 2" xfId="18550" xr:uid="{00000000-0005-0000-0000-000095480000}"/>
    <cellStyle name="Style 740 7" xfId="18551" xr:uid="{00000000-0005-0000-0000-000096480000}"/>
    <cellStyle name="Style 740 7 2" xfId="18552" xr:uid="{00000000-0005-0000-0000-000097480000}"/>
    <cellStyle name="Style 740 8" xfId="18553" xr:uid="{00000000-0005-0000-0000-000098480000}"/>
    <cellStyle name="Style 740 8 2" xfId="18554" xr:uid="{00000000-0005-0000-0000-000099480000}"/>
    <cellStyle name="Style 740 9" xfId="18555" xr:uid="{00000000-0005-0000-0000-00009A480000}"/>
    <cellStyle name="Style 740 9 2" xfId="18556" xr:uid="{00000000-0005-0000-0000-00009B480000}"/>
    <cellStyle name="Style 741" xfId="18557" xr:uid="{00000000-0005-0000-0000-00009C480000}"/>
    <cellStyle name="Style 741 10" xfId="18558" xr:uid="{00000000-0005-0000-0000-00009D480000}"/>
    <cellStyle name="Style 741 10 2" xfId="18559" xr:uid="{00000000-0005-0000-0000-00009E480000}"/>
    <cellStyle name="Style 741 11" xfId="18560" xr:uid="{00000000-0005-0000-0000-00009F480000}"/>
    <cellStyle name="Style 741 11 2" xfId="18561" xr:uid="{00000000-0005-0000-0000-0000A0480000}"/>
    <cellStyle name="Style 741 12" xfId="18562" xr:uid="{00000000-0005-0000-0000-0000A1480000}"/>
    <cellStyle name="Style 741 12 2" xfId="18563" xr:uid="{00000000-0005-0000-0000-0000A2480000}"/>
    <cellStyle name="Style 741 13" xfId="18564" xr:uid="{00000000-0005-0000-0000-0000A3480000}"/>
    <cellStyle name="Style 741 13 2" xfId="18565" xr:uid="{00000000-0005-0000-0000-0000A4480000}"/>
    <cellStyle name="Style 741 14" xfId="18566" xr:uid="{00000000-0005-0000-0000-0000A5480000}"/>
    <cellStyle name="Style 741 2" xfId="18567" xr:uid="{00000000-0005-0000-0000-0000A6480000}"/>
    <cellStyle name="Style 741 2 10" xfId="18568" xr:uid="{00000000-0005-0000-0000-0000A7480000}"/>
    <cellStyle name="Style 741 2 2" xfId="18569" xr:uid="{00000000-0005-0000-0000-0000A8480000}"/>
    <cellStyle name="Style 741 2 2 2" xfId="18570" xr:uid="{00000000-0005-0000-0000-0000A9480000}"/>
    <cellStyle name="Style 741 2 3" xfId="18571" xr:uid="{00000000-0005-0000-0000-0000AA480000}"/>
    <cellStyle name="Style 741 2 3 2" xfId="18572" xr:uid="{00000000-0005-0000-0000-0000AB480000}"/>
    <cellStyle name="Style 741 2 4" xfId="18573" xr:uid="{00000000-0005-0000-0000-0000AC480000}"/>
    <cellStyle name="Style 741 2 4 2" xfId="18574" xr:uid="{00000000-0005-0000-0000-0000AD480000}"/>
    <cellStyle name="Style 741 2 5" xfId="18575" xr:uid="{00000000-0005-0000-0000-0000AE480000}"/>
    <cellStyle name="Style 741 2 5 2" xfId="18576" xr:uid="{00000000-0005-0000-0000-0000AF480000}"/>
    <cellStyle name="Style 741 2 6" xfId="18577" xr:uid="{00000000-0005-0000-0000-0000B0480000}"/>
    <cellStyle name="Style 741 2 6 2" xfId="18578" xr:uid="{00000000-0005-0000-0000-0000B1480000}"/>
    <cellStyle name="Style 741 2 7" xfId="18579" xr:uid="{00000000-0005-0000-0000-0000B2480000}"/>
    <cellStyle name="Style 741 2 7 2" xfId="18580" xr:uid="{00000000-0005-0000-0000-0000B3480000}"/>
    <cellStyle name="Style 741 2 8" xfId="18581" xr:uid="{00000000-0005-0000-0000-0000B4480000}"/>
    <cellStyle name="Style 741 2 8 2" xfId="18582" xr:uid="{00000000-0005-0000-0000-0000B5480000}"/>
    <cellStyle name="Style 741 2 9" xfId="18583" xr:uid="{00000000-0005-0000-0000-0000B6480000}"/>
    <cellStyle name="Style 741 2 9 2" xfId="18584" xr:uid="{00000000-0005-0000-0000-0000B7480000}"/>
    <cellStyle name="Style 741 3" xfId="18585" xr:uid="{00000000-0005-0000-0000-0000B8480000}"/>
    <cellStyle name="Style 741 3 2" xfId="18586" xr:uid="{00000000-0005-0000-0000-0000B9480000}"/>
    <cellStyle name="Style 741 3 2 2" xfId="18587" xr:uid="{00000000-0005-0000-0000-0000BA480000}"/>
    <cellStyle name="Style 741 3 3" xfId="18588" xr:uid="{00000000-0005-0000-0000-0000BB480000}"/>
    <cellStyle name="Style 741 3 3 2" xfId="18589" xr:uid="{00000000-0005-0000-0000-0000BC480000}"/>
    <cellStyle name="Style 741 3 4" xfId="18590" xr:uid="{00000000-0005-0000-0000-0000BD480000}"/>
    <cellStyle name="Style 741 3 4 2" xfId="18591" xr:uid="{00000000-0005-0000-0000-0000BE480000}"/>
    <cellStyle name="Style 741 3 5" xfId="18592" xr:uid="{00000000-0005-0000-0000-0000BF480000}"/>
    <cellStyle name="Style 741 3 5 2" xfId="18593" xr:uid="{00000000-0005-0000-0000-0000C0480000}"/>
    <cellStyle name="Style 741 3 6" xfId="18594" xr:uid="{00000000-0005-0000-0000-0000C1480000}"/>
    <cellStyle name="Style 741 3 6 2" xfId="18595" xr:uid="{00000000-0005-0000-0000-0000C2480000}"/>
    <cellStyle name="Style 741 3 7" xfId="18596" xr:uid="{00000000-0005-0000-0000-0000C3480000}"/>
    <cellStyle name="Style 741 3 7 2" xfId="18597" xr:uid="{00000000-0005-0000-0000-0000C4480000}"/>
    <cellStyle name="Style 741 3 8" xfId="18598" xr:uid="{00000000-0005-0000-0000-0000C5480000}"/>
    <cellStyle name="Style 741 3 8 2" xfId="18599" xr:uid="{00000000-0005-0000-0000-0000C6480000}"/>
    <cellStyle name="Style 741 3 9" xfId="18600" xr:uid="{00000000-0005-0000-0000-0000C7480000}"/>
    <cellStyle name="Style 741 4" xfId="18601" xr:uid="{00000000-0005-0000-0000-0000C8480000}"/>
    <cellStyle name="Style 741 4 2" xfId="18602" xr:uid="{00000000-0005-0000-0000-0000C9480000}"/>
    <cellStyle name="Style 741 5" xfId="18603" xr:uid="{00000000-0005-0000-0000-0000CA480000}"/>
    <cellStyle name="Style 741 5 2" xfId="18604" xr:uid="{00000000-0005-0000-0000-0000CB480000}"/>
    <cellStyle name="Style 741 6" xfId="18605" xr:uid="{00000000-0005-0000-0000-0000CC480000}"/>
    <cellStyle name="Style 741 6 2" xfId="18606" xr:uid="{00000000-0005-0000-0000-0000CD480000}"/>
    <cellStyle name="Style 741 7" xfId="18607" xr:uid="{00000000-0005-0000-0000-0000CE480000}"/>
    <cellStyle name="Style 741 7 2" xfId="18608" xr:uid="{00000000-0005-0000-0000-0000CF480000}"/>
    <cellStyle name="Style 741 8" xfId="18609" xr:uid="{00000000-0005-0000-0000-0000D0480000}"/>
    <cellStyle name="Style 741 8 2" xfId="18610" xr:uid="{00000000-0005-0000-0000-0000D1480000}"/>
    <cellStyle name="Style 741 9" xfId="18611" xr:uid="{00000000-0005-0000-0000-0000D2480000}"/>
    <cellStyle name="Style 741 9 2" xfId="18612" xr:uid="{00000000-0005-0000-0000-0000D3480000}"/>
    <cellStyle name="Style 742" xfId="18613" xr:uid="{00000000-0005-0000-0000-0000D4480000}"/>
    <cellStyle name="Style 742 10" xfId="18614" xr:uid="{00000000-0005-0000-0000-0000D5480000}"/>
    <cellStyle name="Style 742 10 2" xfId="18615" xr:uid="{00000000-0005-0000-0000-0000D6480000}"/>
    <cellStyle name="Style 742 11" xfId="18616" xr:uid="{00000000-0005-0000-0000-0000D7480000}"/>
    <cellStyle name="Style 742 11 2" xfId="18617" xr:uid="{00000000-0005-0000-0000-0000D8480000}"/>
    <cellStyle name="Style 742 12" xfId="18618" xr:uid="{00000000-0005-0000-0000-0000D9480000}"/>
    <cellStyle name="Style 742 12 2" xfId="18619" xr:uid="{00000000-0005-0000-0000-0000DA480000}"/>
    <cellStyle name="Style 742 13" xfId="18620" xr:uid="{00000000-0005-0000-0000-0000DB480000}"/>
    <cellStyle name="Style 742 13 2" xfId="18621" xr:uid="{00000000-0005-0000-0000-0000DC480000}"/>
    <cellStyle name="Style 742 14" xfId="18622" xr:uid="{00000000-0005-0000-0000-0000DD480000}"/>
    <cellStyle name="Style 742 2" xfId="18623" xr:uid="{00000000-0005-0000-0000-0000DE480000}"/>
    <cellStyle name="Style 742 2 10" xfId="18624" xr:uid="{00000000-0005-0000-0000-0000DF480000}"/>
    <cellStyle name="Style 742 2 2" xfId="18625" xr:uid="{00000000-0005-0000-0000-0000E0480000}"/>
    <cellStyle name="Style 742 2 2 2" xfId="18626" xr:uid="{00000000-0005-0000-0000-0000E1480000}"/>
    <cellStyle name="Style 742 2 3" xfId="18627" xr:uid="{00000000-0005-0000-0000-0000E2480000}"/>
    <cellStyle name="Style 742 2 3 2" xfId="18628" xr:uid="{00000000-0005-0000-0000-0000E3480000}"/>
    <cellStyle name="Style 742 2 4" xfId="18629" xr:uid="{00000000-0005-0000-0000-0000E4480000}"/>
    <cellStyle name="Style 742 2 4 2" xfId="18630" xr:uid="{00000000-0005-0000-0000-0000E5480000}"/>
    <cellStyle name="Style 742 2 5" xfId="18631" xr:uid="{00000000-0005-0000-0000-0000E6480000}"/>
    <cellStyle name="Style 742 2 5 2" xfId="18632" xr:uid="{00000000-0005-0000-0000-0000E7480000}"/>
    <cellStyle name="Style 742 2 6" xfId="18633" xr:uid="{00000000-0005-0000-0000-0000E8480000}"/>
    <cellStyle name="Style 742 2 6 2" xfId="18634" xr:uid="{00000000-0005-0000-0000-0000E9480000}"/>
    <cellStyle name="Style 742 2 7" xfId="18635" xr:uid="{00000000-0005-0000-0000-0000EA480000}"/>
    <cellStyle name="Style 742 2 7 2" xfId="18636" xr:uid="{00000000-0005-0000-0000-0000EB480000}"/>
    <cellStyle name="Style 742 2 8" xfId="18637" xr:uid="{00000000-0005-0000-0000-0000EC480000}"/>
    <cellStyle name="Style 742 2 8 2" xfId="18638" xr:uid="{00000000-0005-0000-0000-0000ED480000}"/>
    <cellStyle name="Style 742 2 9" xfId="18639" xr:uid="{00000000-0005-0000-0000-0000EE480000}"/>
    <cellStyle name="Style 742 2 9 2" xfId="18640" xr:uid="{00000000-0005-0000-0000-0000EF480000}"/>
    <cellStyle name="Style 742 3" xfId="18641" xr:uid="{00000000-0005-0000-0000-0000F0480000}"/>
    <cellStyle name="Style 742 3 2" xfId="18642" xr:uid="{00000000-0005-0000-0000-0000F1480000}"/>
    <cellStyle name="Style 742 3 2 2" xfId="18643" xr:uid="{00000000-0005-0000-0000-0000F2480000}"/>
    <cellStyle name="Style 742 3 3" xfId="18644" xr:uid="{00000000-0005-0000-0000-0000F3480000}"/>
    <cellStyle name="Style 742 3 3 2" xfId="18645" xr:uid="{00000000-0005-0000-0000-0000F4480000}"/>
    <cellStyle name="Style 742 3 4" xfId="18646" xr:uid="{00000000-0005-0000-0000-0000F5480000}"/>
    <cellStyle name="Style 742 3 4 2" xfId="18647" xr:uid="{00000000-0005-0000-0000-0000F6480000}"/>
    <cellStyle name="Style 742 3 5" xfId="18648" xr:uid="{00000000-0005-0000-0000-0000F7480000}"/>
    <cellStyle name="Style 742 3 5 2" xfId="18649" xr:uid="{00000000-0005-0000-0000-0000F8480000}"/>
    <cellStyle name="Style 742 3 6" xfId="18650" xr:uid="{00000000-0005-0000-0000-0000F9480000}"/>
    <cellStyle name="Style 742 3 6 2" xfId="18651" xr:uid="{00000000-0005-0000-0000-0000FA480000}"/>
    <cellStyle name="Style 742 3 7" xfId="18652" xr:uid="{00000000-0005-0000-0000-0000FB480000}"/>
    <cellStyle name="Style 742 3 7 2" xfId="18653" xr:uid="{00000000-0005-0000-0000-0000FC480000}"/>
    <cellStyle name="Style 742 3 8" xfId="18654" xr:uid="{00000000-0005-0000-0000-0000FD480000}"/>
    <cellStyle name="Style 742 3 8 2" xfId="18655" xr:uid="{00000000-0005-0000-0000-0000FE480000}"/>
    <cellStyle name="Style 742 3 9" xfId="18656" xr:uid="{00000000-0005-0000-0000-0000FF480000}"/>
    <cellStyle name="Style 742 4" xfId="18657" xr:uid="{00000000-0005-0000-0000-000000490000}"/>
    <cellStyle name="Style 742 4 2" xfId="18658" xr:uid="{00000000-0005-0000-0000-000001490000}"/>
    <cellStyle name="Style 742 5" xfId="18659" xr:uid="{00000000-0005-0000-0000-000002490000}"/>
    <cellStyle name="Style 742 5 2" xfId="18660" xr:uid="{00000000-0005-0000-0000-000003490000}"/>
    <cellStyle name="Style 742 6" xfId="18661" xr:uid="{00000000-0005-0000-0000-000004490000}"/>
    <cellStyle name="Style 742 6 2" xfId="18662" xr:uid="{00000000-0005-0000-0000-000005490000}"/>
    <cellStyle name="Style 742 7" xfId="18663" xr:uid="{00000000-0005-0000-0000-000006490000}"/>
    <cellStyle name="Style 742 7 2" xfId="18664" xr:uid="{00000000-0005-0000-0000-000007490000}"/>
    <cellStyle name="Style 742 8" xfId="18665" xr:uid="{00000000-0005-0000-0000-000008490000}"/>
    <cellStyle name="Style 742 8 2" xfId="18666" xr:uid="{00000000-0005-0000-0000-000009490000}"/>
    <cellStyle name="Style 742 9" xfId="18667" xr:uid="{00000000-0005-0000-0000-00000A490000}"/>
    <cellStyle name="Style 742 9 2" xfId="18668" xr:uid="{00000000-0005-0000-0000-00000B490000}"/>
    <cellStyle name="Style 743" xfId="18669" xr:uid="{00000000-0005-0000-0000-00000C490000}"/>
    <cellStyle name="Style 743 10" xfId="18670" xr:uid="{00000000-0005-0000-0000-00000D490000}"/>
    <cellStyle name="Style 743 10 2" xfId="18671" xr:uid="{00000000-0005-0000-0000-00000E490000}"/>
    <cellStyle name="Style 743 11" xfId="18672" xr:uid="{00000000-0005-0000-0000-00000F490000}"/>
    <cellStyle name="Style 743 11 2" xfId="18673" xr:uid="{00000000-0005-0000-0000-000010490000}"/>
    <cellStyle name="Style 743 12" xfId="18674" xr:uid="{00000000-0005-0000-0000-000011490000}"/>
    <cellStyle name="Style 743 12 2" xfId="18675" xr:uid="{00000000-0005-0000-0000-000012490000}"/>
    <cellStyle name="Style 743 13" xfId="18676" xr:uid="{00000000-0005-0000-0000-000013490000}"/>
    <cellStyle name="Style 743 13 2" xfId="18677" xr:uid="{00000000-0005-0000-0000-000014490000}"/>
    <cellStyle name="Style 743 14" xfId="18678" xr:uid="{00000000-0005-0000-0000-000015490000}"/>
    <cellStyle name="Style 743 2" xfId="18679" xr:uid="{00000000-0005-0000-0000-000016490000}"/>
    <cellStyle name="Style 743 2 10" xfId="18680" xr:uid="{00000000-0005-0000-0000-000017490000}"/>
    <cellStyle name="Style 743 2 2" xfId="18681" xr:uid="{00000000-0005-0000-0000-000018490000}"/>
    <cellStyle name="Style 743 2 2 2" xfId="18682" xr:uid="{00000000-0005-0000-0000-000019490000}"/>
    <cellStyle name="Style 743 2 3" xfId="18683" xr:uid="{00000000-0005-0000-0000-00001A490000}"/>
    <cellStyle name="Style 743 2 3 2" xfId="18684" xr:uid="{00000000-0005-0000-0000-00001B490000}"/>
    <cellStyle name="Style 743 2 4" xfId="18685" xr:uid="{00000000-0005-0000-0000-00001C490000}"/>
    <cellStyle name="Style 743 2 4 2" xfId="18686" xr:uid="{00000000-0005-0000-0000-00001D490000}"/>
    <cellStyle name="Style 743 2 5" xfId="18687" xr:uid="{00000000-0005-0000-0000-00001E490000}"/>
    <cellStyle name="Style 743 2 5 2" xfId="18688" xr:uid="{00000000-0005-0000-0000-00001F490000}"/>
    <cellStyle name="Style 743 2 6" xfId="18689" xr:uid="{00000000-0005-0000-0000-000020490000}"/>
    <cellStyle name="Style 743 2 6 2" xfId="18690" xr:uid="{00000000-0005-0000-0000-000021490000}"/>
    <cellStyle name="Style 743 2 7" xfId="18691" xr:uid="{00000000-0005-0000-0000-000022490000}"/>
    <cellStyle name="Style 743 2 7 2" xfId="18692" xr:uid="{00000000-0005-0000-0000-000023490000}"/>
    <cellStyle name="Style 743 2 8" xfId="18693" xr:uid="{00000000-0005-0000-0000-000024490000}"/>
    <cellStyle name="Style 743 2 8 2" xfId="18694" xr:uid="{00000000-0005-0000-0000-000025490000}"/>
    <cellStyle name="Style 743 2 9" xfId="18695" xr:uid="{00000000-0005-0000-0000-000026490000}"/>
    <cellStyle name="Style 743 2 9 2" xfId="18696" xr:uid="{00000000-0005-0000-0000-000027490000}"/>
    <cellStyle name="Style 743 3" xfId="18697" xr:uid="{00000000-0005-0000-0000-000028490000}"/>
    <cellStyle name="Style 743 3 2" xfId="18698" xr:uid="{00000000-0005-0000-0000-000029490000}"/>
    <cellStyle name="Style 743 3 2 2" xfId="18699" xr:uid="{00000000-0005-0000-0000-00002A490000}"/>
    <cellStyle name="Style 743 3 3" xfId="18700" xr:uid="{00000000-0005-0000-0000-00002B490000}"/>
    <cellStyle name="Style 743 3 3 2" xfId="18701" xr:uid="{00000000-0005-0000-0000-00002C490000}"/>
    <cellStyle name="Style 743 3 4" xfId="18702" xr:uid="{00000000-0005-0000-0000-00002D490000}"/>
    <cellStyle name="Style 743 3 4 2" xfId="18703" xr:uid="{00000000-0005-0000-0000-00002E490000}"/>
    <cellStyle name="Style 743 3 5" xfId="18704" xr:uid="{00000000-0005-0000-0000-00002F490000}"/>
    <cellStyle name="Style 743 3 5 2" xfId="18705" xr:uid="{00000000-0005-0000-0000-000030490000}"/>
    <cellStyle name="Style 743 3 6" xfId="18706" xr:uid="{00000000-0005-0000-0000-000031490000}"/>
    <cellStyle name="Style 743 3 6 2" xfId="18707" xr:uid="{00000000-0005-0000-0000-000032490000}"/>
    <cellStyle name="Style 743 3 7" xfId="18708" xr:uid="{00000000-0005-0000-0000-000033490000}"/>
    <cellStyle name="Style 743 3 7 2" xfId="18709" xr:uid="{00000000-0005-0000-0000-000034490000}"/>
    <cellStyle name="Style 743 3 8" xfId="18710" xr:uid="{00000000-0005-0000-0000-000035490000}"/>
    <cellStyle name="Style 743 3 8 2" xfId="18711" xr:uid="{00000000-0005-0000-0000-000036490000}"/>
    <cellStyle name="Style 743 3 9" xfId="18712" xr:uid="{00000000-0005-0000-0000-000037490000}"/>
    <cellStyle name="Style 743 4" xfId="18713" xr:uid="{00000000-0005-0000-0000-000038490000}"/>
    <cellStyle name="Style 743 4 2" xfId="18714" xr:uid="{00000000-0005-0000-0000-000039490000}"/>
    <cellStyle name="Style 743 5" xfId="18715" xr:uid="{00000000-0005-0000-0000-00003A490000}"/>
    <cellStyle name="Style 743 5 2" xfId="18716" xr:uid="{00000000-0005-0000-0000-00003B490000}"/>
    <cellStyle name="Style 743 6" xfId="18717" xr:uid="{00000000-0005-0000-0000-00003C490000}"/>
    <cellStyle name="Style 743 6 2" xfId="18718" xr:uid="{00000000-0005-0000-0000-00003D490000}"/>
    <cellStyle name="Style 743 7" xfId="18719" xr:uid="{00000000-0005-0000-0000-00003E490000}"/>
    <cellStyle name="Style 743 7 2" xfId="18720" xr:uid="{00000000-0005-0000-0000-00003F490000}"/>
    <cellStyle name="Style 743 8" xfId="18721" xr:uid="{00000000-0005-0000-0000-000040490000}"/>
    <cellStyle name="Style 743 8 2" xfId="18722" xr:uid="{00000000-0005-0000-0000-000041490000}"/>
    <cellStyle name="Style 743 9" xfId="18723" xr:uid="{00000000-0005-0000-0000-000042490000}"/>
    <cellStyle name="Style 743 9 2" xfId="18724" xr:uid="{00000000-0005-0000-0000-000043490000}"/>
    <cellStyle name="Style 744" xfId="18725" xr:uid="{00000000-0005-0000-0000-000044490000}"/>
    <cellStyle name="Style 744 10" xfId="18726" xr:uid="{00000000-0005-0000-0000-000045490000}"/>
    <cellStyle name="Style 744 10 2" xfId="18727" xr:uid="{00000000-0005-0000-0000-000046490000}"/>
    <cellStyle name="Style 744 11" xfId="18728" xr:uid="{00000000-0005-0000-0000-000047490000}"/>
    <cellStyle name="Style 744 11 2" xfId="18729" xr:uid="{00000000-0005-0000-0000-000048490000}"/>
    <cellStyle name="Style 744 12" xfId="18730" xr:uid="{00000000-0005-0000-0000-000049490000}"/>
    <cellStyle name="Style 744 12 2" xfId="18731" xr:uid="{00000000-0005-0000-0000-00004A490000}"/>
    <cellStyle name="Style 744 13" xfId="18732" xr:uid="{00000000-0005-0000-0000-00004B490000}"/>
    <cellStyle name="Style 744 13 2" xfId="18733" xr:uid="{00000000-0005-0000-0000-00004C490000}"/>
    <cellStyle name="Style 744 14" xfId="18734" xr:uid="{00000000-0005-0000-0000-00004D490000}"/>
    <cellStyle name="Style 744 2" xfId="18735" xr:uid="{00000000-0005-0000-0000-00004E490000}"/>
    <cellStyle name="Style 744 2 10" xfId="18736" xr:uid="{00000000-0005-0000-0000-00004F490000}"/>
    <cellStyle name="Style 744 2 2" xfId="18737" xr:uid="{00000000-0005-0000-0000-000050490000}"/>
    <cellStyle name="Style 744 2 2 2" xfId="18738" xr:uid="{00000000-0005-0000-0000-000051490000}"/>
    <cellStyle name="Style 744 2 3" xfId="18739" xr:uid="{00000000-0005-0000-0000-000052490000}"/>
    <cellStyle name="Style 744 2 3 2" xfId="18740" xr:uid="{00000000-0005-0000-0000-000053490000}"/>
    <cellStyle name="Style 744 2 4" xfId="18741" xr:uid="{00000000-0005-0000-0000-000054490000}"/>
    <cellStyle name="Style 744 2 4 2" xfId="18742" xr:uid="{00000000-0005-0000-0000-000055490000}"/>
    <cellStyle name="Style 744 2 5" xfId="18743" xr:uid="{00000000-0005-0000-0000-000056490000}"/>
    <cellStyle name="Style 744 2 5 2" xfId="18744" xr:uid="{00000000-0005-0000-0000-000057490000}"/>
    <cellStyle name="Style 744 2 6" xfId="18745" xr:uid="{00000000-0005-0000-0000-000058490000}"/>
    <cellStyle name="Style 744 2 6 2" xfId="18746" xr:uid="{00000000-0005-0000-0000-000059490000}"/>
    <cellStyle name="Style 744 2 7" xfId="18747" xr:uid="{00000000-0005-0000-0000-00005A490000}"/>
    <cellStyle name="Style 744 2 7 2" xfId="18748" xr:uid="{00000000-0005-0000-0000-00005B490000}"/>
    <cellStyle name="Style 744 2 8" xfId="18749" xr:uid="{00000000-0005-0000-0000-00005C490000}"/>
    <cellStyle name="Style 744 2 8 2" xfId="18750" xr:uid="{00000000-0005-0000-0000-00005D490000}"/>
    <cellStyle name="Style 744 2 9" xfId="18751" xr:uid="{00000000-0005-0000-0000-00005E490000}"/>
    <cellStyle name="Style 744 2 9 2" xfId="18752" xr:uid="{00000000-0005-0000-0000-00005F490000}"/>
    <cellStyle name="Style 744 3" xfId="18753" xr:uid="{00000000-0005-0000-0000-000060490000}"/>
    <cellStyle name="Style 744 3 2" xfId="18754" xr:uid="{00000000-0005-0000-0000-000061490000}"/>
    <cellStyle name="Style 744 3 2 2" xfId="18755" xr:uid="{00000000-0005-0000-0000-000062490000}"/>
    <cellStyle name="Style 744 3 3" xfId="18756" xr:uid="{00000000-0005-0000-0000-000063490000}"/>
    <cellStyle name="Style 744 3 3 2" xfId="18757" xr:uid="{00000000-0005-0000-0000-000064490000}"/>
    <cellStyle name="Style 744 3 4" xfId="18758" xr:uid="{00000000-0005-0000-0000-000065490000}"/>
    <cellStyle name="Style 744 3 4 2" xfId="18759" xr:uid="{00000000-0005-0000-0000-000066490000}"/>
    <cellStyle name="Style 744 3 5" xfId="18760" xr:uid="{00000000-0005-0000-0000-000067490000}"/>
    <cellStyle name="Style 744 3 5 2" xfId="18761" xr:uid="{00000000-0005-0000-0000-000068490000}"/>
    <cellStyle name="Style 744 3 6" xfId="18762" xr:uid="{00000000-0005-0000-0000-000069490000}"/>
    <cellStyle name="Style 744 3 6 2" xfId="18763" xr:uid="{00000000-0005-0000-0000-00006A490000}"/>
    <cellStyle name="Style 744 3 7" xfId="18764" xr:uid="{00000000-0005-0000-0000-00006B490000}"/>
    <cellStyle name="Style 744 3 7 2" xfId="18765" xr:uid="{00000000-0005-0000-0000-00006C490000}"/>
    <cellStyle name="Style 744 3 8" xfId="18766" xr:uid="{00000000-0005-0000-0000-00006D490000}"/>
    <cellStyle name="Style 744 3 8 2" xfId="18767" xr:uid="{00000000-0005-0000-0000-00006E490000}"/>
    <cellStyle name="Style 744 3 9" xfId="18768" xr:uid="{00000000-0005-0000-0000-00006F490000}"/>
    <cellStyle name="Style 744 4" xfId="18769" xr:uid="{00000000-0005-0000-0000-000070490000}"/>
    <cellStyle name="Style 744 4 2" xfId="18770" xr:uid="{00000000-0005-0000-0000-000071490000}"/>
    <cellStyle name="Style 744 5" xfId="18771" xr:uid="{00000000-0005-0000-0000-000072490000}"/>
    <cellStyle name="Style 744 5 2" xfId="18772" xr:uid="{00000000-0005-0000-0000-000073490000}"/>
    <cellStyle name="Style 744 6" xfId="18773" xr:uid="{00000000-0005-0000-0000-000074490000}"/>
    <cellStyle name="Style 744 6 2" xfId="18774" xr:uid="{00000000-0005-0000-0000-000075490000}"/>
    <cellStyle name="Style 744 7" xfId="18775" xr:uid="{00000000-0005-0000-0000-000076490000}"/>
    <cellStyle name="Style 744 7 2" xfId="18776" xr:uid="{00000000-0005-0000-0000-000077490000}"/>
    <cellStyle name="Style 744 8" xfId="18777" xr:uid="{00000000-0005-0000-0000-000078490000}"/>
    <cellStyle name="Style 744 8 2" xfId="18778" xr:uid="{00000000-0005-0000-0000-000079490000}"/>
    <cellStyle name="Style 744 9" xfId="18779" xr:uid="{00000000-0005-0000-0000-00007A490000}"/>
    <cellStyle name="Style 744 9 2" xfId="18780" xr:uid="{00000000-0005-0000-0000-00007B490000}"/>
    <cellStyle name="Style 745" xfId="18781" xr:uid="{00000000-0005-0000-0000-00007C490000}"/>
    <cellStyle name="Style 745 10" xfId="18782" xr:uid="{00000000-0005-0000-0000-00007D490000}"/>
    <cellStyle name="Style 745 10 2" xfId="18783" xr:uid="{00000000-0005-0000-0000-00007E490000}"/>
    <cellStyle name="Style 745 11" xfId="18784" xr:uid="{00000000-0005-0000-0000-00007F490000}"/>
    <cellStyle name="Style 745 11 2" xfId="18785" xr:uid="{00000000-0005-0000-0000-000080490000}"/>
    <cellStyle name="Style 745 12" xfId="18786" xr:uid="{00000000-0005-0000-0000-000081490000}"/>
    <cellStyle name="Style 745 12 2" xfId="18787" xr:uid="{00000000-0005-0000-0000-000082490000}"/>
    <cellStyle name="Style 745 13" xfId="18788" xr:uid="{00000000-0005-0000-0000-000083490000}"/>
    <cellStyle name="Style 745 13 2" xfId="18789" xr:uid="{00000000-0005-0000-0000-000084490000}"/>
    <cellStyle name="Style 745 14" xfId="18790" xr:uid="{00000000-0005-0000-0000-000085490000}"/>
    <cellStyle name="Style 745 2" xfId="18791" xr:uid="{00000000-0005-0000-0000-000086490000}"/>
    <cellStyle name="Style 745 2 10" xfId="18792" xr:uid="{00000000-0005-0000-0000-000087490000}"/>
    <cellStyle name="Style 745 2 2" xfId="18793" xr:uid="{00000000-0005-0000-0000-000088490000}"/>
    <cellStyle name="Style 745 2 2 2" xfId="18794" xr:uid="{00000000-0005-0000-0000-000089490000}"/>
    <cellStyle name="Style 745 2 3" xfId="18795" xr:uid="{00000000-0005-0000-0000-00008A490000}"/>
    <cellStyle name="Style 745 2 3 2" xfId="18796" xr:uid="{00000000-0005-0000-0000-00008B490000}"/>
    <cellStyle name="Style 745 2 4" xfId="18797" xr:uid="{00000000-0005-0000-0000-00008C490000}"/>
    <cellStyle name="Style 745 2 4 2" xfId="18798" xr:uid="{00000000-0005-0000-0000-00008D490000}"/>
    <cellStyle name="Style 745 2 5" xfId="18799" xr:uid="{00000000-0005-0000-0000-00008E490000}"/>
    <cellStyle name="Style 745 2 5 2" xfId="18800" xr:uid="{00000000-0005-0000-0000-00008F490000}"/>
    <cellStyle name="Style 745 2 6" xfId="18801" xr:uid="{00000000-0005-0000-0000-000090490000}"/>
    <cellStyle name="Style 745 2 6 2" xfId="18802" xr:uid="{00000000-0005-0000-0000-000091490000}"/>
    <cellStyle name="Style 745 2 7" xfId="18803" xr:uid="{00000000-0005-0000-0000-000092490000}"/>
    <cellStyle name="Style 745 2 7 2" xfId="18804" xr:uid="{00000000-0005-0000-0000-000093490000}"/>
    <cellStyle name="Style 745 2 8" xfId="18805" xr:uid="{00000000-0005-0000-0000-000094490000}"/>
    <cellStyle name="Style 745 2 8 2" xfId="18806" xr:uid="{00000000-0005-0000-0000-000095490000}"/>
    <cellStyle name="Style 745 2 9" xfId="18807" xr:uid="{00000000-0005-0000-0000-000096490000}"/>
    <cellStyle name="Style 745 2 9 2" xfId="18808" xr:uid="{00000000-0005-0000-0000-000097490000}"/>
    <cellStyle name="Style 745 3" xfId="18809" xr:uid="{00000000-0005-0000-0000-000098490000}"/>
    <cellStyle name="Style 745 3 2" xfId="18810" xr:uid="{00000000-0005-0000-0000-000099490000}"/>
    <cellStyle name="Style 745 3 2 2" xfId="18811" xr:uid="{00000000-0005-0000-0000-00009A490000}"/>
    <cellStyle name="Style 745 3 3" xfId="18812" xr:uid="{00000000-0005-0000-0000-00009B490000}"/>
    <cellStyle name="Style 745 3 3 2" xfId="18813" xr:uid="{00000000-0005-0000-0000-00009C490000}"/>
    <cellStyle name="Style 745 3 4" xfId="18814" xr:uid="{00000000-0005-0000-0000-00009D490000}"/>
    <cellStyle name="Style 745 3 4 2" xfId="18815" xr:uid="{00000000-0005-0000-0000-00009E490000}"/>
    <cellStyle name="Style 745 3 5" xfId="18816" xr:uid="{00000000-0005-0000-0000-00009F490000}"/>
    <cellStyle name="Style 745 3 5 2" xfId="18817" xr:uid="{00000000-0005-0000-0000-0000A0490000}"/>
    <cellStyle name="Style 745 3 6" xfId="18818" xr:uid="{00000000-0005-0000-0000-0000A1490000}"/>
    <cellStyle name="Style 745 3 6 2" xfId="18819" xr:uid="{00000000-0005-0000-0000-0000A2490000}"/>
    <cellStyle name="Style 745 3 7" xfId="18820" xr:uid="{00000000-0005-0000-0000-0000A3490000}"/>
    <cellStyle name="Style 745 3 7 2" xfId="18821" xr:uid="{00000000-0005-0000-0000-0000A4490000}"/>
    <cellStyle name="Style 745 3 8" xfId="18822" xr:uid="{00000000-0005-0000-0000-0000A5490000}"/>
    <cellStyle name="Style 745 3 8 2" xfId="18823" xr:uid="{00000000-0005-0000-0000-0000A6490000}"/>
    <cellStyle name="Style 745 3 9" xfId="18824" xr:uid="{00000000-0005-0000-0000-0000A7490000}"/>
    <cellStyle name="Style 745 4" xfId="18825" xr:uid="{00000000-0005-0000-0000-0000A8490000}"/>
    <cellStyle name="Style 745 4 2" xfId="18826" xr:uid="{00000000-0005-0000-0000-0000A9490000}"/>
    <cellStyle name="Style 745 5" xfId="18827" xr:uid="{00000000-0005-0000-0000-0000AA490000}"/>
    <cellStyle name="Style 745 5 2" xfId="18828" xr:uid="{00000000-0005-0000-0000-0000AB490000}"/>
    <cellStyle name="Style 745 6" xfId="18829" xr:uid="{00000000-0005-0000-0000-0000AC490000}"/>
    <cellStyle name="Style 745 6 2" xfId="18830" xr:uid="{00000000-0005-0000-0000-0000AD490000}"/>
    <cellStyle name="Style 745 7" xfId="18831" xr:uid="{00000000-0005-0000-0000-0000AE490000}"/>
    <cellStyle name="Style 745 7 2" xfId="18832" xr:uid="{00000000-0005-0000-0000-0000AF490000}"/>
    <cellStyle name="Style 745 8" xfId="18833" xr:uid="{00000000-0005-0000-0000-0000B0490000}"/>
    <cellStyle name="Style 745 8 2" xfId="18834" xr:uid="{00000000-0005-0000-0000-0000B1490000}"/>
    <cellStyle name="Style 745 9" xfId="18835" xr:uid="{00000000-0005-0000-0000-0000B2490000}"/>
    <cellStyle name="Style 745 9 2" xfId="18836" xr:uid="{00000000-0005-0000-0000-0000B3490000}"/>
    <cellStyle name="Style 746" xfId="18837" xr:uid="{00000000-0005-0000-0000-0000B4490000}"/>
    <cellStyle name="Style 746 10" xfId="18838" xr:uid="{00000000-0005-0000-0000-0000B5490000}"/>
    <cellStyle name="Style 746 10 2" xfId="18839" xr:uid="{00000000-0005-0000-0000-0000B6490000}"/>
    <cellStyle name="Style 746 11" xfId="18840" xr:uid="{00000000-0005-0000-0000-0000B7490000}"/>
    <cellStyle name="Style 746 11 2" xfId="18841" xr:uid="{00000000-0005-0000-0000-0000B8490000}"/>
    <cellStyle name="Style 746 12" xfId="18842" xr:uid="{00000000-0005-0000-0000-0000B9490000}"/>
    <cellStyle name="Style 746 12 2" xfId="18843" xr:uid="{00000000-0005-0000-0000-0000BA490000}"/>
    <cellStyle name="Style 746 13" xfId="18844" xr:uid="{00000000-0005-0000-0000-0000BB490000}"/>
    <cellStyle name="Style 746 13 2" xfId="18845" xr:uid="{00000000-0005-0000-0000-0000BC490000}"/>
    <cellStyle name="Style 746 14" xfId="18846" xr:uid="{00000000-0005-0000-0000-0000BD490000}"/>
    <cellStyle name="Style 746 2" xfId="18847" xr:uid="{00000000-0005-0000-0000-0000BE490000}"/>
    <cellStyle name="Style 746 2 10" xfId="18848" xr:uid="{00000000-0005-0000-0000-0000BF490000}"/>
    <cellStyle name="Style 746 2 2" xfId="18849" xr:uid="{00000000-0005-0000-0000-0000C0490000}"/>
    <cellStyle name="Style 746 2 2 2" xfId="18850" xr:uid="{00000000-0005-0000-0000-0000C1490000}"/>
    <cellStyle name="Style 746 2 3" xfId="18851" xr:uid="{00000000-0005-0000-0000-0000C2490000}"/>
    <cellStyle name="Style 746 2 3 2" xfId="18852" xr:uid="{00000000-0005-0000-0000-0000C3490000}"/>
    <cellStyle name="Style 746 2 4" xfId="18853" xr:uid="{00000000-0005-0000-0000-0000C4490000}"/>
    <cellStyle name="Style 746 2 4 2" xfId="18854" xr:uid="{00000000-0005-0000-0000-0000C5490000}"/>
    <cellStyle name="Style 746 2 5" xfId="18855" xr:uid="{00000000-0005-0000-0000-0000C6490000}"/>
    <cellStyle name="Style 746 2 5 2" xfId="18856" xr:uid="{00000000-0005-0000-0000-0000C7490000}"/>
    <cellStyle name="Style 746 2 6" xfId="18857" xr:uid="{00000000-0005-0000-0000-0000C8490000}"/>
    <cellStyle name="Style 746 2 6 2" xfId="18858" xr:uid="{00000000-0005-0000-0000-0000C9490000}"/>
    <cellStyle name="Style 746 2 7" xfId="18859" xr:uid="{00000000-0005-0000-0000-0000CA490000}"/>
    <cellStyle name="Style 746 2 7 2" xfId="18860" xr:uid="{00000000-0005-0000-0000-0000CB490000}"/>
    <cellStyle name="Style 746 2 8" xfId="18861" xr:uid="{00000000-0005-0000-0000-0000CC490000}"/>
    <cellStyle name="Style 746 2 8 2" xfId="18862" xr:uid="{00000000-0005-0000-0000-0000CD490000}"/>
    <cellStyle name="Style 746 2 9" xfId="18863" xr:uid="{00000000-0005-0000-0000-0000CE490000}"/>
    <cellStyle name="Style 746 2 9 2" xfId="18864" xr:uid="{00000000-0005-0000-0000-0000CF490000}"/>
    <cellStyle name="Style 746 3" xfId="18865" xr:uid="{00000000-0005-0000-0000-0000D0490000}"/>
    <cellStyle name="Style 746 3 2" xfId="18866" xr:uid="{00000000-0005-0000-0000-0000D1490000}"/>
    <cellStyle name="Style 746 3 2 2" xfId="18867" xr:uid="{00000000-0005-0000-0000-0000D2490000}"/>
    <cellStyle name="Style 746 3 3" xfId="18868" xr:uid="{00000000-0005-0000-0000-0000D3490000}"/>
    <cellStyle name="Style 746 3 3 2" xfId="18869" xr:uid="{00000000-0005-0000-0000-0000D4490000}"/>
    <cellStyle name="Style 746 3 4" xfId="18870" xr:uid="{00000000-0005-0000-0000-0000D5490000}"/>
    <cellStyle name="Style 746 3 4 2" xfId="18871" xr:uid="{00000000-0005-0000-0000-0000D6490000}"/>
    <cellStyle name="Style 746 3 5" xfId="18872" xr:uid="{00000000-0005-0000-0000-0000D7490000}"/>
    <cellStyle name="Style 746 3 5 2" xfId="18873" xr:uid="{00000000-0005-0000-0000-0000D8490000}"/>
    <cellStyle name="Style 746 3 6" xfId="18874" xr:uid="{00000000-0005-0000-0000-0000D9490000}"/>
    <cellStyle name="Style 746 3 6 2" xfId="18875" xr:uid="{00000000-0005-0000-0000-0000DA490000}"/>
    <cellStyle name="Style 746 3 7" xfId="18876" xr:uid="{00000000-0005-0000-0000-0000DB490000}"/>
    <cellStyle name="Style 746 3 7 2" xfId="18877" xr:uid="{00000000-0005-0000-0000-0000DC490000}"/>
    <cellStyle name="Style 746 3 8" xfId="18878" xr:uid="{00000000-0005-0000-0000-0000DD490000}"/>
    <cellStyle name="Style 746 3 8 2" xfId="18879" xr:uid="{00000000-0005-0000-0000-0000DE490000}"/>
    <cellStyle name="Style 746 3 9" xfId="18880" xr:uid="{00000000-0005-0000-0000-0000DF490000}"/>
    <cellStyle name="Style 746 4" xfId="18881" xr:uid="{00000000-0005-0000-0000-0000E0490000}"/>
    <cellStyle name="Style 746 4 2" xfId="18882" xr:uid="{00000000-0005-0000-0000-0000E1490000}"/>
    <cellStyle name="Style 746 5" xfId="18883" xr:uid="{00000000-0005-0000-0000-0000E2490000}"/>
    <cellStyle name="Style 746 5 2" xfId="18884" xr:uid="{00000000-0005-0000-0000-0000E3490000}"/>
    <cellStyle name="Style 746 6" xfId="18885" xr:uid="{00000000-0005-0000-0000-0000E4490000}"/>
    <cellStyle name="Style 746 6 2" xfId="18886" xr:uid="{00000000-0005-0000-0000-0000E5490000}"/>
    <cellStyle name="Style 746 7" xfId="18887" xr:uid="{00000000-0005-0000-0000-0000E6490000}"/>
    <cellStyle name="Style 746 7 2" xfId="18888" xr:uid="{00000000-0005-0000-0000-0000E7490000}"/>
    <cellStyle name="Style 746 8" xfId="18889" xr:uid="{00000000-0005-0000-0000-0000E8490000}"/>
    <cellStyle name="Style 746 8 2" xfId="18890" xr:uid="{00000000-0005-0000-0000-0000E9490000}"/>
    <cellStyle name="Style 746 9" xfId="18891" xr:uid="{00000000-0005-0000-0000-0000EA490000}"/>
    <cellStyle name="Style 746 9 2" xfId="18892" xr:uid="{00000000-0005-0000-0000-0000EB490000}"/>
    <cellStyle name="Style 747" xfId="18893" xr:uid="{00000000-0005-0000-0000-0000EC490000}"/>
    <cellStyle name="Style 747 10" xfId="18894" xr:uid="{00000000-0005-0000-0000-0000ED490000}"/>
    <cellStyle name="Style 747 10 2" xfId="18895" xr:uid="{00000000-0005-0000-0000-0000EE490000}"/>
    <cellStyle name="Style 747 11" xfId="18896" xr:uid="{00000000-0005-0000-0000-0000EF490000}"/>
    <cellStyle name="Style 747 11 2" xfId="18897" xr:uid="{00000000-0005-0000-0000-0000F0490000}"/>
    <cellStyle name="Style 747 12" xfId="18898" xr:uid="{00000000-0005-0000-0000-0000F1490000}"/>
    <cellStyle name="Style 747 12 2" xfId="18899" xr:uid="{00000000-0005-0000-0000-0000F2490000}"/>
    <cellStyle name="Style 747 13" xfId="18900" xr:uid="{00000000-0005-0000-0000-0000F3490000}"/>
    <cellStyle name="Style 747 13 2" xfId="18901" xr:uid="{00000000-0005-0000-0000-0000F4490000}"/>
    <cellStyle name="Style 747 14" xfId="18902" xr:uid="{00000000-0005-0000-0000-0000F5490000}"/>
    <cellStyle name="Style 747 2" xfId="18903" xr:uid="{00000000-0005-0000-0000-0000F6490000}"/>
    <cellStyle name="Style 747 2 10" xfId="18904" xr:uid="{00000000-0005-0000-0000-0000F7490000}"/>
    <cellStyle name="Style 747 2 2" xfId="18905" xr:uid="{00000000-0005-0000-0000-0000F8490000}"/>
    <cellStyle name="Style 747 2 2 2" xfId="18906" xr:uid="{00000000-0005-0000-0000-0000F9490000}"/>
    <cellStyle name="Style 747 2 3" xfId="18907" xr:uid="{00000000-0005-0000-0000-0000FA490000}"/>
    <cellStyle name="Style 747 2 3 2" xfId="18908" xr:uid="{00000000-0005-0000-0000-0000FB490000}"/>
    <cellStyle name="Style 747 2 4" xfId="18909" xr:uid="{00000000-0005-0000-0000-0000FC490000}"/>
    <cellStyle name="Style 747 2 4 2" xfId="18910" xr:uid="{00000000-0005-0000-0000-0000FD490000}"/>
    <cellStyle name="Style 747 2 5" xfId="18911" xr:uid="{00000000-0005-0000-0000-0000FE490000}"/>
    <cellStyle name="Style 747 2 5 2" xfId="18912" xr:uid="{00000000-0005-0000-0000-0000FF490000}"/>
    <cellStyle name="Style 747 2 6" xfId="18913" xr:uid="{00000000-0005-0000-0000-0000004A0000}"/>
    <cellStyle name="Style 747 2 6 2" xfId="18914" xr:uid="{00000000-0005-0000-0000-0000014A0000}"/>
    <cellStyle name="Style 747 2 7" xfId="18915" xr:uid="{00000000-0005-0000-0000-0000024A0000}"/>
    <cellStyle name="Style 747 2 7 2" xfId="18916" xr:uid="{00000000-0005-0000-0000-0000034A0000}"/>
    <cellStyle name="Style 747 2 8" xfId="18917" xr:uid="{00000000-0005-0000-0000-0000044A0000}"/>
    <cellStyle name="Style 747 2 8 2" xfId="18918" xr:uid="{00000000-0005-0000-0000-0000054A0000}"/>
    <cellStyle name="Style 747 2 9" xfId="18919" xr:uid="{00000000-0005-0000-0000-0000064A0000}"/>
    <cellStyle name="Style 747 2 9 2" xfId="18920" xr:uid="{00000000-0005-0000-0000-0000074A0000}"/>
    <cellStyle name="Style 747 3" xfId="18921" xr:uid="{00000000-0005-0000-0000-0000084A0000}"/>
    <cellStyle name="Style 747 3 2" xfId="18922" xr:uid="{00000000-0005-0000-0000-0000094A0000}"/>
    <cellStyle name="Style 747 3 2 2" xfId="18923" xr:uid="{00000000-0005-0000-0000-00000A4A0000}"/>
    <cellStyle name="Style 747 3 3" xfId="18924" xr:uid="{00000000-0005-0000-0000-00000B4A0000}"/>
    <cellStyle name="Style 747 3 3 2" xfId="18925" xr:uid="{00000000-0005-0000-0000-00000C4A0000}"/>
    <cellStyle name="Style 747 3 4" xfId="18926" xr:uid="{00000000-0005-0000-0000-00000D4A0000}"/>
    <cellStyle name="Style 747 3 4 2" xfId="18927" xr:uid="{00000000-0005-0000-0000-00000E4A0000}"/>
    <cellStyle name="Style 747 3 5" xfId="18928" xr:uid="{00000000-0005-0000-0000-00000F4A0000}"/>
    <cellStyle name="Style 747 3 5 2" xfId="18929" xr:uid="{00000000-0005-0000-0000-0000104A0000}"/>
    <cellStyle name="Style 747 3 6" xfId="18930" xr:uid="{00000000-0005-0000-0000-0000114A0000}"/>
    <cellStyle name="Style 747 3 6 2" xfId="18931" xr:uid="{00000000-0005-0000-0000-0000124A0000}"/>
    <cellStyle name="Style 747 3 7" xfId="18932" xr:uid="{00000000-0005-0000-0000-0000134A0000}"/>
    <cellStyle name="Style 747 3 7 2" xfId="18933" xr:uid="{00000000-0005-0000-0000-0000144A0000}"/>
    <cellStyle name="Style 747 3 8" xfId="18934" xr:uid="{00000000-0005-0000-0000-0000154A0000}"/>
    <cellStyle name="Style 747 3 8 2" xfId="18935" xr:uid="{00000000-0005-0000-0000-0000164A0000}"/>
    <cellStyle name="Style 747 3 9" xfId="18936" xr:uid="{00000000-0005-0000-0000-0000174A0000}"/>
    <cellStyle name="Style 747 4" xfId="18937" xr:uid="{00000000-0005-0000-0000-0000184A0000}"/>
    <cellStyle name="Style 747 4 2" xfId="18938" xr:uid="{00000000-0005-0000-0000-0000194A0000}"/>
    <cellStyle name="Style 747 5" xfId="18939" xr:uid="{00000000-0005-0000-0000-00001A4A0000}"/>
    <cellStyle name="Style 747 5 2" xfId="18940" xr:uid="{00000000-0005-0000-0000-00001B4A0000}"/>
    <cellStyle name="Style 747 6" xfId="18941" xr:uid="{00000000-0005-0000-0000-00001C4A0000}"/>
    <cellStyle name="Style 747 6 2" xfId="18942" xr:uid="{00000000-0005-0000-0000-00001D4A0000}"/>
    <cellStyle name="Style 747 7" xfId="18943" xr:uid="{00000000-0005-0000-0000-00001E4A0000}"/>
    <cellStyle name="Style 747 7 2" xfId="18944" xr:uid="{00000000-0005-0000-0000-00001F4A0000}"/>
    <cellStyle name="Style 747 8" xfId="18945" xr:uid="{00000000-0005-0000-0000-0000204A0000}"/>
    <cellStyle name="Style 747 8 2" xfId="18946" xr:uid="{00000000-0005-0000-0000-0000214A0000}"/>
    <cellStyle name="Style 747 9" xfId="18947" xr:uid="{00000000-0005-0000-0000-0000224A0000}"/>
    <cellStyle name="Style 747 9 2" xfId="18948" xr:uid="{00000000-0005-0000-0000-0000234A0000}"/>
    <cellStyle name="Style 752" xfId="18949" xr:uid="{00000000-0005-0000-0000-0000244A0000}"/>
    <cellStyle name="Style 752 2" xfId="18950" xr:uid="{00000000-0005-0000-0000-0000254A0000}"/>
    <cellStyle name="Style 753" xfId="18951" xr:uid="{00000000-0005-0000-0000-0000264A0000}"/>
    <cellStyle name="Style 753 2" xfId="18952" xr:uid="{00000000-0005-0000-0000-0000274A0000}"/>
    <cellStyle name="Style 755" xfId="18953" xr:uid="{00000000-0005-0000-0000-0000284A0000}"/>
    <cellStyle name="Style 755 2" xfId="18954" xr:uid="{00000000-0005-0000-0000-0000294A0000}"/>
    <cellStyle name="Style 756" xfId="18955" xr:uid="{00000000-0005-0000-0000-00002A4A0000}"/>
    <cellStyle name="Style 756 2" xfId="18956" xr:uid="{00000000-0005-0000-0000-00002B4A0000}"/>
    <cellStyle name="Style 798" xfId="18957" xr:uid="{00000000-0005-0000-0000-00002C4A0000}"/>
    <cellStyle name="Style 909" xfId="18958" xr:uid="{00000000-0005-0000-0000-00002D4A0000}"/>
    <cellStyle name="Style 911" xfId="18959" xr:uid="{00000000-0005-0000-0000-00002E4A0000}"/>
    <cellStyle name="Style 911 10" xfId="18960" xr:uid="{00000000-0005-0000-0000-00002F4A0000}"/>
    <cellStyle name="Style 911 10 2" xfId="18961" xr:uid="{00000000-0005-0000-0000-0000304A0000}"/>
    <cellStyle name="Style 911 11" xfId="18962" xr:uid="{00000000-0005-0000-0000-0000314A0000}"/>
    <cellStyle name="Style 911 11 2" xfId="18963" xr:uid="{00000000-0005-0000-0000-0000324A0000}"/>
    <cellStyle name="Style 911 12" xfId="18964" xr:uid="{00000000-0005-0000-0000-0000334A0000}"/>
    <cellStyle name="Style 911 12 2" xfId="18965" xr:uid="{00000000-0005-0000-0000-0000344A0000}"/>
    <cellStyle name="Style 911 13" xfId="18966" xr:uid="{00000000-0005-0000-0000-0000354A0000}"/>
    <cellStyle name="Style 911 13 2" xfId="18967" xr:uid="{00000000-0005-0000-0000-0000364A0000}"/>
    <cellStyle name="Style 911 14" xfId="18968" xr:uid="{00000000-0005-0000-0000-0000374A0000}"/>
    <cellStyle name="Style 911 2" xfId="18969" xr:uid="{00000000-0005-0000-0000-0000384A0000}"/>
    <cellStyle name="Style 911 2 10" xfId="18970" xr:uid="{00000000-0005-0000-0000-0000394A0000}"/>
    <cellStyle name="Style 911 2 2" xfId="18971" xr:uid="{00000000-0005-0000-0000-00003A4A0000}"/>
    <cellStyle name="Style 911 2 2 2" xfId="18972" xr:uid="{00000000-0005-0000-0000-00003B4A0000}"/>
    <cellStyle name="Style 911 2 3" xfId="18973" xr:uid="{00000000-0005-0000-0000-00003C4A0000}"/>
    <cellStyle name="Style 911 2 3 2" xfId="18974" xr:uid="{00000000-0005-0000-0000-00003D4A0000}"/>
    <cellStyle name="Style 911 2 4" xfId="18975" xr:uid="{00000000-0005-0000-0000-00003E4A0000}"/>
    <cellStyle name="Style 911 2 4 2" xfId="18976" xr:uid="{00000000-0005-0000-0000-00003F4A0000}"/>
    <cellStyle name="Style 911 2 5" xfId="18977" xr:uid="{00000000-0005-0000-0000-0000404A0000}"/>
    <cellStyle name="Style 911 2 5 2" xfId="18978" xr:uid="{00000000-0005-0000-0000-0000414A0000}"/>
    <cellStyle name="Style 911 2 6" xfId="18979" xr:uid="{00000000-0005-0000-0000-0000424A0000}"/>
    <cellStyle name="Style 911 2 6 2" xfId="18980" xr:uid="{00000000-0005-0000-0000-0000434A0000}"/>
    <cellStyle name="Style 911 2 7" xfId="18981" xr:uid="{00000000-0005-0000-0000-0000444A0000}"/>
    <cellStyle name="Style 911 2 7 2" xfId="18982" xr:uid="{00000000-0005-0000-0000-0000454A0000}"/>
    <cellStyle name="Style 911 2 8" xfId="18983" xr:uid="{00000000-0005-0000-0000-0000464A0000}"/>
    <cellStyle name="Style 911 2 8 2" xfId="18984" xr:uid="{00000000-0005-0000-0000-0000474A0000}"/>
    <cellStyle name="Style 911 2 9" xfId="18985" xr:uid="{00000000-0005-0000-0000-0000484A0000}"/>
    <cellStyle name="Style 911 2 9 2" xfId="18986" xr:uid="{00000000-0005-0000-0000-0000494A0000}"/>
    <cellStyle name="Style 911 3" xfId="18987" xr:uid="{00000000-0005-0000-0000-00004A4A0000}"/>
    <cellStyle name="Style 911 3 2" xfId="18988" xr:uid="{00000000-0005-0000-0000-00004B4A0000}"/>
    <cellStyle name="Style 911 3 2 2" xfId="18989" xr:uid="{00000000-0005-0000-0000-00004C4A0000}"/>
    <cellStyle name="Style 911 3 3" xfId="18990" xr:uid="{00000000-0005-0000-0000-00004D4A0000}"/>
    <cellStyle name="Style 911 3 3 2" xfId="18991" xr:uid="{00000000-0005-0000-0000-00004E4A0000}"/>
    <cellStyle name="Style 911 3 4" xfId="18992" xr:uid="{00000000-0005-0000-0000-00004F4A0000}"/>
    <cellStyle name="Style 911 3 4 2" xfId="18993" xr:uid="{00000000-0005-0000-0000-0000504A0000}"/>
    <cellStyle name="Style 911 3 5" xfId="18994" xr:uid="{00000000-0005-0000-0000-0000514A0000}"/>
    <cellStyle name="Style 911 3 5 2" xfId="18995" xr:uid="{00000000-0005-0000-0000-0000524A0000}"/>
    <cellStyle name="Style 911 3 6" xfId="18996" xr:uid="{00000000-0005-0000-0000-0000534A0000}"/>
    <cellStyle name="Style 911 3 6 2" xfId="18997" xr:uid="{00000000-0005-0000-0000-0000544A0000}"/>
    <cellStyle name="Style 911 3 7" xfId="18998" xr:uid="{00000000-0005-0000-0000-0000554A0000}"/>
    <cellStyle name="Style 911 3 7 2" xfId="18999" xr:uid="{00000000-0005-0000-0000-0000564A0000}"/>
    <cellStyle name="Style 911 3 8" xfId="19000" xr:uid="{00000000-0005-0000-0000-0000574A0000}"/>
    <cellStyle name="Style 911 3 8 2" xfId="19001" xr:uid="{00000000-0005-0000-0000-0000584A0000}"/>
    <cellStyle name="Style 911 3 9" xfId="19002" xr:uid="{00000000-0005-0000-0000-0000594A0000}"/>
    <cellStyle name="Style 911 4" xfId="19003" xr:uid="{00000000-0005-0000-0000-00005A4A0000}"/>
    <cellStyle name="Style 911 4 2" xfId="19004" xr:uid="{00000000-0005-0000-0000-00005B4A0000}"/>
    <cellStyle name="Style 911 5" xfId="19005" xr:uid="{00000000-0005-0000-0000-00005C4A0000}"/>
    <cellStyle name="Style 911 5 2" xfId="19006" xr:uid="{00000000-0005-0000-0000-00005D4A0000}"/>
    <cellStyle name="Style 911 6" xfId="19007" xr:uid="{00000000-0005-0000-0000-00005E4A0000}"/>
    <cellStyle name="Style 911 6 2" xfId="19008" xr:uid="{00000000-0005-0000-0000-00005F4A0000}"/>
    <cellStyle name="Style 911 7" xfId="19009" xr:uid="{00000000-0005-0000-0000-0000604A0000}"/>
    <cellStyle name="Style 911 7 2" xfId="19010" xr:uid="{00000000-0005-0000-0000-0000614A0000}"/>
    <cellStyle name="Style 911 8" xfId="19011" xr:uid="{00000000-0005-0000-0000-0000624A0000}"/>
    <cellStyle name="Style 911 8 2" xfId="19012" xr:uid="{00000000-0005-0000-0000-0000634A0000}"/>
    <cellStyle name="Style 911 9" xfId="19013" xr:uid="{00000000-0005-0000-0000-0000644A0000}"/>
    <cellStyle name="Style 911 9 2" xfId="19014" xr:uid="{00000000-0005-0000-0000-0000654A0000}"/>
    <cellStyle name="Style 912" xfId="19015" xr:uid="{00000000-0005-0000-0000-0000664A0000}"/>
    <cellStyle name="Style 912 10" xfId="19016" xr:uid="{00000000-0005-0000-0000-0000674A0000}"/>
    <cellStyle name="Style 912 10 2" xfId="19017" xr:uid="{00000000-0005-0000-0000-0000684A0000}"/>
    <cellStyle name="Style 912 11" xfId="19018" xr:uid="{00000000-0005-0000-0000-0000694A0000}"/>
    <cellStyle name="Style 912 11 2" xfId="19019" xr:uid="{00000000-0005-0000-0000-00006A4A0000}"/>
    <cellStyle name="Style 912 12" xfId="19020" xr:uid="{00000000-0005-0000-0000-00006B4A0000}"/>
    <cellStyle name="Style 912 12 2" xfId="19021" xr:uid="{00000000-0005-0000-0000-00006C4A0000}"/>
    <cellStyle name="Style 912 13" xfId="19022" xr:uid="{00000000-0005-0000-0000-00006D4A0000}"/>
    <cellStyle name="Style 912 13 2" xfId="19023" xr:uid="{00000000-0005-0000-0000-00006E4A0000}"/>
    <cellStyle name="Style 912 14" xfId="19024" xr:uid="{00000000-0005-0000-0000-00006F4A0000}"/>
    <cellStyle name="Style 912 2" xfId="19025" xr:uid="{00000000-0005-0000-0000-0000704A0000}"/>
    <cellStyle name="Style 912 2 10" xfId="19026" xr:uid="{00000000-0005-0000-0000-0000714A0000}"/>
    <cellStyle name="Style 912 2 2" xfId="19027" xr:uid="{00000000-0005-0000-0000-0000724A0000}"/>
    <cellStyle name="Style 912 2 2 2" xfId="19028" xr:uid="{00000000-0005-0000-0000-0000734A0000}"/>
    <cellStyle name="Style 912 2 3" xfId="19029" xr:uid="{00000000-0005-0000-0000-0000744A0000}"/>
    <cellStyle name="Style 912 2 3 2" xfId="19030" xr:uid="{00000000-0005-0000-0000-0000754A0000}"/>
    <cellStyle name="Style 912 2 4" xfId="19031" xr:uid="{00000000-0005-0000-0000-0000764A0000}"/>
    <cellStyle name="Style 912 2 4 2" xfId="19032" xr:uid="{00000000-0005-0000-0000-0000774A0000}"/>
    <cellStyle name="Style 912 2 5" xfId="19033" xr:uid="{00000000-0005-0000-0000-0000784A0000}"/>
    <cellStyle name="Style 912 2 5 2" xfId="19034" xr:uid="{00000000-0005-0000-0000-0000794A0000}"/>
    <cellStyle name="Style 912 2 6" xfId="19035" xr:uid="{00000000-0005-0000-0000-00007A4A0000}"/>
    <cellStyle name="Style 912 2 6 2" xfId="19036" xr:uid="{00000000-0005-0000-0000-00007B4A0000}"/>
    <cellStyle name="Style 912 2 7" xfId="19037" xr:uid="{00000000-0005-0000-0000-00007C4A0000}"/>
    <cellStyle name="Style 912 2 7 2" xfId="19038" xr:uid="{00000000-0005-0000-0000-00007D4A0000}"/>
    <cellStyle name="Style 912 2 8" xfId="19039" xr:uid="{00000000-0005-0000-0000-00007E4A0000}"/>
    <cellStyle name="Style 912 2 8 2" xfId="19040" xr:uid="{00000000-0005-0000-0000-00007F4A0000}"/>
    <cellStyle name="Style 912 2 9" xfId="19041" xr:uid="{00000000-0005-0000-0000-0000804A0000}"/>
    <cellStyle name="Style 912 2 9 2" xfId="19042" xr:uid="{00000000-0005-0000-0000-0000814A0000}"/>
    <cellStyle name="Style 912 3" xfId="19043" xr:uid="{00000000-0005-0000-0000-0000824A0000}"/>
    <cellStyle name="Style 912 3 2" xfId="19044" xr:uid="{00000000-0005-0000-0000-0000834A0000}"/>
    <cellStyle name="Style 912 3 2 2" xfId="19045" xr:uid="{00000000-0005-0000-0000-0000844A0000}"/>
    <cellStyle name="Style 912 3 3" xfId="19046" xr:uid="{00000000-0005-0000-0000-0000854A0000}"/>
    <cellStyle name="Style 912 3 3 2" xfId="19047" xr:uid="{00000000-0005-0000-0000-0000864A0000}"/>
    <cellStyle name="Style 912 3 4" xfId="19048" xr:uid="{00000000-0005-0000-0000-0000874A0000}"/>
    <cellStyle name="Style 912 3 4 2" xfId="19049" xr:uid="{00000000-0005-0000-0000-0000884A0000}"/>
    <cellStyle name="Style 912 3 5" xfId="19050" xr:uid="{00000000-0005-0000-0000-0000894A0000}"/>
    <cellStyle name="Style 912 3 5 2" xfId="19051" xr:uid="{00000000-0005-0000-0000-00008A4A0000}"/>
    <cellStyle name="Style 912 3 6" xfId="19052" xr:uid="{00000000-0005-0000-0000-00008B4A0000}"/>
    <cellStyle name="Style 912 3 6 2" xfId="19053" xr:uid="{00000000-0005-0000-0000-00008C4A0000}"/>
    <cellStyle name="Style 912 3 7" xfId="19054" xr:uid="{00000000-0005-0000-0000-00008D4A0000}"/>
    <cellStyle name="Style 912 3 7 2" xfId="19055" xr:uid="{00000000-0005-0000-0000-00008E4A0000}"/>
    <cellStyle name="Style 912 3 8" xfId="19056" xr:uid="{00000000-0005-0000-0000-00008F4A0000}"/>
    <cellStyle name="Style 912 3 8 2" xfId="19057" xr:uid="{00000000-0005-0000-0000-0000904A0000}"/>
    <cellStyle name="Style 912 3 9" xfId="19058" xr:uid="{00000000-0005-0000-0000-0000914A0000}"/>
    <cellStyle name="Style 912 4" xfId="19059" xr:uid="{00000000-0005-0000-0000-0000924A0000}"/>
    <cellStyle name="Style 912 4 2" xfId="19060" xr:uid="{00000000-0005-0000-0000-0000934A0000}"/>
    <cellStyle name="Style 912 5" xfId="19061" xr:uid="{00000000-0005-0000-0000-0000944A0000}"/>
    <cellStyle name="Style 912 5 2" xfId="19062" xr:uid="{00000000-0005-0000-0000-0000954A0000}"/>
    <cellStyle name="Style 912 6" xfId="19063" xr:uid="{00000000-0005-0000-0000-0000964A0000}"/>
    <cellStyle name="Style 912 6 2" xfId="19064" xr:uid="{00000000-0005-0000-0000-0000974A0000}"/>
    <cellStyle name="Style 912 7" xfId="19065" xr:uid="{00000000-0005-0000-0000-0000984A0000}"/>
    <cellStyle name="Style 912 7 2" xfId="19066" xr:uid="{00000000-0005-0000-0000-0000994A0000}"/>
    <cellStyle name="Style 912 8" xfId="19067" xr:uid="{00000000-0005-0000-0000-00009A4A0000}"/>
    <cellStyle name="Style 912 8 2" xfId="19068" xr:uid="{00000000-0005-0000-0000-00009B4A0000}"/>
    <cellStyle name="Style 912 9" xfId="19069" xr:uid="{00000000-0005-0000-0000-00009C4A0000}"/>
    <cellStyle name="Style 912 9 2" xfId="19070" xr:uid="{00000000-0005-0000-0000-00009D4A0000}"/>
    <cellStyle name="Style 913" xfId="19071" xr:uid="{00000000-0005-0000-0000-00009E4A0000}"/>
    <cellStyle name="Style 913 10" xfId="19072" xr:uid="{00000000-0005-0000-0000-00009F4A0000}"/>
    <cellStyle name="Style 913 10 2" xfId="19073" xr:uid="{00000000-0005-0000-0000-0000A04A0000}"/>
    <cellStyle name="Style 913 11" xfId="19074" xr:uid="{00000000-0005-0000-0000-0000A14A0000}"/>
    <cellStyle name="Style 913 11 2" xfId="19075" xr:uid="{00000000-0005-0000-0000-0000A24A0000}"/>
    <cellStyle name="Style 913 12" xfId="19076" xr:uid="{00000000-0005-0000-0000-0000A34A0000}"/>
    <cellStyle name="Style 913 12 2" xfId="19077" xr:uid="{00000000-0005-0000-0000-0000A44A0000}"/>
    <cellStyle name="Style 913 13" xfId="19078" xr:uid="{00000000-0005-0000-0000-0000A54A0000}"/>
    <cellStyle name="Style 913 13 2" xfId="19079" xr:uid="{00000000-0005-0000-0000-0000A64A0000}"/>
    <cellStyle name="Style 913 14" xfId="19080" xr:uid="{00000000-0005-0000-0000-0000A74A0000}"/>
    <cellStyle name="Style 913 2" xfId="19081" xr:uid="{00000000-0005-0000-0000-0000A84A0000}"/>
    <cellStyle name="Style 913 2 10" xfId="19082" xr:uid="{00000000-0005-0000-0000-0000A94A0000}"/>
    <cellStyle name="Style 913 2 2" xfId="19083" xr:uid="{00000000-0005-0000-0000-0000AA4A0000}"/>
    <cellStyle name="Style 913 2 2 2" xfId="19084" xr:uid="{00000000-0005-0000-0000-0000AB4A0000}"/>
    <cellStyle name="Style 913 2 3" xfId="19085" xr:uid="{00000000-0005-0000-0000-0000AC4A0000}"/>
    <cellStyle name="Style 913 2 3 2" xfId="19086" xr:uid="{00000000-0005-0000-0000-0000AD4A0000}"/>
    <cellStyle name="Style 913 2 4" xfId="19087" xr:uid="{00000000-0005-0000-0000-0000AE4A0000}"/>
    <cellStyle name="Style 913 2 4 2" xfId="19088" xr:uid="{00000000-0005-0000-0000-0000AF4A0000}"/>
    <cellStyle name="Style 913 2 5" xfId="19089" xr:uid="{00000000-0005-0000-0000-0000B04A0000}"/>
    <cellStyle name="Style 913 2 5 2" xfId="19090" xr:uid="{00000000-0005-0000-0000-0000B14A0000}"/>
    <cellStyle name="Style 913 2 6" xfId="19091" xr:uid="{00000000-0005-0000-0000-0000B24A0000}"/>
    <cellStyle name="Style 913 2 6 2" xfId="19092" xr:uid="{00000000-0005-0000-0000-0000B34A0000}"/>
    <cellStyle name="Style 913 2 7" xfId="19093" xr:uid="{00000000-0005-0000-0000-0000B44A0000}"/>
    <cellStyle name="Style 913 2 7 2" xfId="19094" xr:uid="{00000000-0005-0000-0000-0000B54A0000}"/>
    <cellStyle name="Style 913 2 8" xfId="19095" xr:uid="{00000000-0005-0000-0000-0000B64A0000}"/>
    <cellStyle name="Style 913 2 8 2" xfId="19096" xr:uid="{00000000-0005-0000-0000-0000B74A0000}"/>
    <cellStyle name="Style 913 2 9" xfId="19097" xr:uid="{00000000-0005-0000-0000-0000B84A0000}"/>
    <cellStyle name="Style 913 2 9 2" xfId="19098" xr:uid="{00000000-0005-0000-0000-0000B94A0000}"/>
    <cellStyle name="Style 913 3" xfId="19099" xr:uid="{00000000-0005-0000-0000-0000BA4A0000}"/>
    <cellStyle name="Style 913 3 2" xfId="19100" xr:uid="{00000000-0005-0000-0000-0000BB4A0000}"/>
    <cellStyle name="Style 913 3 2 2" xfId="19101" xr:uid="{00000000-0005-0000-0000-0000BC4A0000}"/>
    <cellStyle name="Style 913 3 3" xfId="19102" xr:uid="{00000000-0005-0000-0000-0000BD4A0000}"/>
    <cellStyle name="Style 913 3 3 2" xfId="19103" xr:uid="{00000000-0005-0000-0000-0000BE4A0000}"/>
    <cellStyle name="Style 913 3 4" xfId="19104" xr:uid="{00000000-0005-0000-0000-0000BF4A0000}"/>
    <cellStyle name="Style 913 3 4 2" xfId="19105" xr:uid="{00000000-0005-0000-0000-0000C04A0000}"/>
    <cellStyle name="Style 913 3 5" xfId="19106" xr:uid="{00000000-0005-0000-0000-0000C14A0000}"/>
    <cellStyle name="Style 913 3 5 2" xfId="19107" xr:uid="{00000000-0005-0000-0000-0000C24A0000}"/>
    <cellStyle name="Style 913 3 6" xfId="19108" xr:uid="{00000000-0005-0000-0000-0000C34A0000}"/>
    <cellStyle name="Style 913 3 6 2" xfId="19109" xr:uid="{00000000-0005-0000-0000-0000C44A0000}"/>
    <cellStyle name="Style 913 3 7" xfId="19110" xr:uid="{00000000-0005-0000-0000-0000C54A0000}"/>
    <cellStyle name="Style 913 3 7 2" xfId="19111" xr:uid="{00000000-0005-0000-0000-0000C64A0000}"/>
    <cellStyle name="Style 913 3 8" xfId="19112" xr:uid="{00000000-0005-0000-0000-0000C74A0000}"/>
    <cellStyle name="Style 913 3 8 2" xfId="19113" xr:uid="{00000000-0005-0000-0000-0000C84A0000}"/>
    <cellStyle name="Style 913 3 9" xfId="19114" xr:uid="{00000000-0005-0000-0000-0000C94A0000}"/>
    <cellStyle name="Style 913 4" xfId="19115" xr:uid="{00000000-0005-0000-0000-0000CA4A0000}"/>
    <cellStyle name="Style 913 4 2" xfId="19116" xr:uid="{00000000-0005-0000-0000-0000CB4A0000}"/>
    <cellStyle name="Style 913 5" xfId="19117" xr:uid="{00000000-0005-0000-0000-0000CC4A0000}"/>
    <cellStyle name="Style 913 5 2" xfId="19118" xr:uid="{00000000-0005-0000-0000-0000CD4A0000}"/>
    <cellStyle name="Style 913 6" xfId="19119" xr:uid="{00000000-0005-0000-0000-0000CE4A0000}"/>
    <cellStyle name="Style 913 6 2" xfId="19120" xr:uid="{00000000-0005-0000-0000-0000CF4A0000}"/>
    <cellStyle name="Style 913 7" xfId="19121" xr:uid="{00000000-0005-0000-0000-0000D04A0000}"/>
    <cellStyle name="Style 913 7 2" xfId="19122" xr:uid="{00000000-0005-0000-0000-0000D14A0000}"/>
    <cellStyle name="Style 913 8" xfId="19123" xr:uid="{00000000-0005-0000-0000-0000D24A0000}"/>
    <cellStyle name="Style 913 8 2" xfId="19124" xr:uid="{00000000-0005-0000-0000-0000D34A0000}"/>
    <cellStyle name="Style 913 9" xfId="19125" xr:uid="{00000000-0005-0000-0000-0000D44A0000}"/>
    <cellStyle name="Style 913 9 2" xfId="19126" xr:uid="{00000000-0005-0000-0000-0000D54A0000}"/>
    <cellStyle name="Style 914" xfId="19127" xr:uid="{00000000-0005-0000-0000-0000D64A0000}"/>
    <cellStyle name="Style 914 10" xfId="19128" xr:uid="{00000000-0005-0000-0000-0000D74A0000}"/>
    <cellStyle name="Style 914 10 2" xfId="19129" xr:uid="{00000000-0005-0000-0000-0000D84A0000}"/>
    <cellStyle name="Style 914 11" xfId="19130" xr:uid="{00000000-0005-0000-0000-0000D94A0000}"/>
    <cellStyle name="Style 914 11 2" xfId="19131" xr:uid="{00000000-0005-0000-0000-0000DA4A0000}"/>
    <cellStyle name="Style 914 12" xfId="19132" xr:uid="{00000000-0005-0000-0000-0000DB4A0000}"/>
    <cellStyle name="Style 914 12 2" xfId="19133" xr:uid="{00000000-0005-0000-0000-0000DC4A0000}"/>
    <cellStyle name="Style 914 13" xfId="19134" xr:uid="{00000000-0005-0000-0000-0000DD4A0000}"/>
    <cellStyle name="Style 914 13 2" xfId="19135" xr:uid="{00000000-0005-0000-0000-0000DE4A0000}"/>
    <cellStyle name="Style 914 14" xfId="19136" xr:uid="{00000000-0005-0000-0000-0000DF4A0000}"/>
    <cellStyle name="Style 914 2" xfId="19137" xr:uid="{00000000-0005-0000-0000-0000E04A0000}"/>
    <cellStyle name="Style 914 2 10" xfId="19138" xr:uid="{00000000-0005-0000-0000-0000E14A0000}"/>
    <cellStyle name="Style 914 2 2" xfId="19139" xr:uid="{00000000-0005-0000-0000-0000E24A0000}"/>
    <cellStyle name="Style 914 2 2 2" xfId="19140" xr:uid="{00000000-0005-0000-0000-0000E34A0000}"/>
    <cellStyle name="Style 914 2 3" xfId="19141" xr:uid="{00000000-0005-0000-0000-0000E44A0000}"/>
    <cellStyle name="Style 914 2 3 2" xfId="19142" xr:uid="{00000000-0005-0000-0000-0000E54A0000}"/>
    <cellStyle name="Style 914 2 4" xfId="19143" xr:uid="{00000000-0005-0000-0000-0000E64A0000}"/>
    <cellStyle name="Style 914 2 4 2" xfId="19144" xr:uid="{00000000-0005-0000-0000-0000E74A0000}"/>
    <cellStyle name="Style 914 2 5" xfId="19145" xr:uid="{00000000-0005-0000-0000-0000E84A0000}"/>
    <cellStyle name="Style 914 2 5 2" xfId="19146" xr:uid="{00000000-0005-0000-0000-0000E94A0000}"/>
    <cellStyle name="Style 914 2 6" xfId="19147" xr:uid="{00000000-0005-0000-0000-0000EA4A0000}"/>
    <cellStyle name="Style 914 2 6 2" xfId="19148" xr:uid="{00000000-0005-0000-0000-0000EB4A0000}"/>
    <cellStyle name="Style 914 2 7" xfId="19149" xr:uid="{00000000-0005-0000-0000-0000EC4A0000}"/>
    <cellStyle name="Style 914 2 7 2" xfId="19150" xr:uid="{00000000-0005-0000-0000-0000ED4A0000}"/>
    <cellStyle name="Style 914 2 8" xfId="19151" xr:uid="{00000000-0005-0000-0000-0000EE4A0000}"/>
    <cellStyle name="Style 914 2 8 2" xfId="19152" xr:uid="{00000000-0005-0000-0000-0000EF4A0000}"/>
    <cellStyle name="Style 914 2 9" xfId="19153" xr:uid="{00000000-0005-0000-0000-0000F04A0000}"/>
    <cellStyle name="Style 914 2 9 2" xfId="19154" xr:uid="{00000000-0005-0000-0000-0000F14A0000}"/>
    <cellStyle name="Style 914 3" xfId="19155" xr:uid="{00000000-0005-0000-0000-0000F24A0000}"/>
    <cellStyle name="Style 914 3 2" xfId="19156" xr:uid="{00000000-0005-0000-0000-0000F34A0000}"/>
    <cellStyle name="Style 914 3 2 2" xfId="19157" xr:uid="{00000000-0005-0000-0000-0000F44A0000}"/>
    <cellStyle name="Style 914 3 3" xfId="19158" xr:uid="{00000000-0005-0000-0000-0000F54A0000}"/>
    <cellStyle name="Style 914 3 3 2" xfId="19159" xr:uid="{00000000-0005-0000-0000-0000F64A0000}"/>
    <cellStyle name="Style 914 3 4" xfId="19160" xr:uid="{00000000-0005-0000-0000-0000F74A0000}"/>
    <cellStyle name="Style 914 3 4 2" xfId="19161" xr:uid="{00000000-0005-0000-0000-0000F84A0000}"/>
    <cellStyle name="Style 914 3 5" xfId="19162" xr:uid="{00000000-0005-0000-0000-0000F94A0000}"/>
    <cellStyle name="Style 914 3 5 2" xfId="19163" xr:uid="{00000000-0005-0000-0000-0000FA4A0000}"/>
    <cellStyle name="Style 914 3 6" xfId="19164" xr:uid="{00000000-0005-0000-0000-0000FB4A0000}"/>
    <cellStyle name="Style 914 3 6 2" xfId="19165" xr:uid="{00000000-0005-0000-0000-0000FC4A0000}"/>
    <cellStyle name="Style 914 3 7" xfId="19166" xr:uid="{00000000-0005-0000-0000-0000FD4A0000}"/>
    <cellStyle name="Style 914 3 7 2" xfId="19167" xr:uid="{00000000-0005-0000-0000-0000FE4A0000}"/>
    <cellStyle name="Style 914 3 8" xfId="19168" xr:uid="{00000000-0005-0000-0000-0000FF4A0000}"/>
    <cellStyle name="Style 914 3 8 2" xfId="19169" xr:uid="{00000000-0005-0000-0000-0000004B0000}"/>
    <cellStyle name="Style 914 3 9" xfId="19170" xr:uid="{00000000-0005-0000-0000-0000014B0000}"/>
    <cellStyle name="Style 914 4" xfId="19171" xr:uid="{00000000-0005-0000-0000-0000024B0000}"/>
    <cellStyle name="Style 914 4 2" xfId="19172" xr:uid="{00000000-0005-0000-0000-0000034B0000}"/>
    <cellStyle name="Style 914 5" xfId="19173" xr:uid="{00000000-0005-0000-0000-0000044B0000}"/>
    <cellStyle name="Style 914 5 2" xfId="19174" xr:uid="{00000000-0005-0000-0000-0000054B0000}"/>
    <cellStyle name="Style 914 6" xfId="19175" xr:uid="{00000000-0005-0000-0000-0000064B0000}"/>
    <cellStyle name="Style 914 6 2" xfId="19176" xr:uid="{00000000-0005-0000-0000-0000074B0000}"/>
    <cellStyle name="Style 914 7" xfId="19177" xr:uid="{00000000-0005-0000-0000-0000084B0000}"/>
    <cellStyle name="Style 914 7 2" xfId="19178" xr:uid="{00000000-0005-0000-0000-0000094B0000}"/>
    <cellStyle name="Style 914 8" xfId="19179" xr:uid="{00000000-0005-0000-0000-00000A4B0000}"/>
    <cellStyle name="Style 914 8 2" xfId="19180" xr:uid="{00000000-0005-0000-0000-00000B4B0000}"/>
    <cellStyle name="Style 914 9" xfId="19181" xr:uid="{00000000-0005-0000-0000-00000C4B0000}"/>
    <cellStyle name="Style 914 9 2" xfId="19182" xr:uid="{00000000-0005-0000-0000-00000D4B0000}"/>
    <cellStyle name="Style 915" xfId="19183" xr:uid="{00000000-0005-0000-0000-00000E4B0000}"/>
    <cellStyle name="Style 915 10" xfId="19184" xr:uid="{00000000-0005-0000-0000-00000F4B0000}"/>
    <cellStyle name="Style 915 10 2" xfId="19185" xr:uid="{00000000-0005-0000-0000-0000104B0000}"/>
    <cellStyle name="Style 915 11" xfId="19186" xr:uid="{00000000-0005-0000-0000-0000114B0000}"/>
    <cellStyle name="Style 915 11 2" xfId="19187" xr:uid="{00000000-0005-0000-0000-0000124B0000}"/>
    <cellStyle name="Style 915 12" xfId="19188" xr:uid="{00000000-0005-0000-0000-0000134B0000}"/>
    <cellStyle name="Style 915 12 2" xfId="19189" xr:uid="{00000000-0005-0000-0000-0000144B0000}"/>
    <cellStyle name="Style 915 13" xfId="19190" xr:uid="{00000000-0005-0000-0000-0000154B0000}"/>
    <cellStyle name="Style 915 13 2" xfId="19191" xr:uid="{00000000-0005-0000-0000-0000164B0000}"/>
    <cellStyle name="Style 915 14" xfId="19192" xr:uid="{00000000-0005-0000-0000-0000174B0000}"/>
    <cellStyle name="Style 915 2" xfId="19193" xr:uid="{00000000-0005-0000-0000-0000184B0000}"/>
    <cellStyle name="Style 915 2 10" xfId="19194" xr:uid="{00000000-0005-0000-0000-0000194B0000}"/>
    <cellStyle name="Style 915 2 2" xfId="19195" xr:uid="{00000000-0005-0000-0000-00001A4B0000}"/>
    <cellStyle name="Style 915 2 2 2" xfId="19196" xr:uid="{00000000-0005-0000-0000-00001B4B0000}"/>
    <cellStyle name="Style 915 2 3" xfId="19197" xr:uid="{00000000-0005-0000-0000-00001C4B0000}"/>
    <cellStyle name="Style 915 2 3 2" xfId="19198" xr:uid="{00000000-0005-0000-0000-00001D4B0000}"/>
    <cellStyle name="Style 915 2 4" xfId="19199" xr:uid="{00000000-0005-0000-0000-00001E4B0000}"/>
    <cellStyle name="Style 915 2 4 2" xfId="19200" xr:uid="{00000000-0005-0000-0000-00001F4B0000}"/>
    <cellStyle name="Style 915 2 5" xfId="19201" xr:uid="{00000000-0005-0000-0000-0000204B0000}"/>
    <cellStyle name="Style 915 2 5 2" xfId="19202" xr:uid="{00000000-0005-0000-0000-0000214B0000}"/>
    <cellStyle name="Style 915 2 6" xfId="19203" xr:uid="{00000000-0005-0000-0000-0000224B0000}"/>
    <cellStyle name="Style 915 2 6 2" xfId="19204" xr:uid="{00000000-0005-0000-0000-0000234B0000}"/>
    <cellStyle name="Style 915 2 7" xfId="19205" xr:uid="{00000000-0005-0000-0000-0000244B0000}"/>
    <cellStyle name="Style 915 2 7 2" xfId="19206" xr:uid="{00000000-0005-0000-0000-0000254B0000}"/>
    <cellStyle name="Style 915 2 8" xfId="19207" xr:uid="{00000000-0005-0000-0000-0000264B0000}"/>
    <cellStyle name="Style 915 2 8 2" xfId="19208" xr:uid="{00000000-0005-0000-0000-0000274B0000}"/>
    <cellStyle name="Style 915 2 9" xfId="19209" xr:uid="{00000000-0005-0000-0000-0000284B0000}"/>
    <cellStyle name="Style 915 2 9 2" xfId="19210" xr:uid="{00000000-0005-0000-0000-0000294B0000}"/>
    <cellStyle name="Style 915 3" xfId="19211" xr:uid="{00000000-0005-0000-0000-00002A4B0000}"/>
    <cellStyle name="Style 915 3 2" xfId="19212" xr:uid="{00000000-0005-0000-0000-00002B4B0000}"/>
    <cellStyle name="Style 915 3 2 2" xfId="19213" xr:uid="{00000000-0005-0000-0000-00002C4B0000}"/>
    <cellStyle name="Style 915 3 3" xfId="19214" xr:uid="{00000000-0005-0000-0000-00002D4B0000}"/>
    <cellStyle name="Style 915 3 3 2" xfId="19215" xr:uid="{00000000-0005-0000-0000-00002E4B0000}"/>
    <cellStyle name="Style 915 3 4" xfId="19216" xr:uid="{00000000-0005-0000-0000-00002F4B0000}"/>
    <cellStyle name="Style 915 3 4 2" xfId="19217" xr:uid="{00000000-0005-0000-0000-0000304B0000}"/>
    <cellStyle name="Style 915 3 5" xfId="19218" xr:uid="{00000000-0005-0000-0000-0000314B0000}"/>
    <cellStyle name="Style 915 3 5 2" xfId="19219" xr:uid="{00000000-0005-0000-0000-0000324B0000}"/>
    <cellStyle name="Style 915 3 6" xfId="19220" xr:uid="{00000000-0005-0000-0000-0000334B0000}"/>
    <cellStyle name="Style 915 3 6 2" xfId="19221" xr:uid="{00000000-0005-0000-0000-0000344B0000}"/>
    <cellStyle name="Style 915 3 7" xfId="19222" xr:uid="{00000000-0005-0000-0000-0000354B0000}"/>
    <cellStyle name="Style 915 3 7 2" xfId="19223" xr:uid="{00000000-0005-0000-0000-0000364B0000}"/>
    <cellStyle name="Style 915 3 8" xfId="19224" xr:uid="{00000000-0005-0000-0000-0000374B0000}"/>
    <cellStyle name="Style 915 3 8 2" xfId="19225" xr:uid="{00000000-0005-0000-0000-0000384B0000}"/>
    <cellStyle name="Style 915 3 9" xfId="19226" xr:uid="{00000000-0005-0000-0000-0000394B0000}"/>
    <cellStyle name="Style 915 4" xfId="19227" xr:uid="{00000000-0005-0000-0000-00003A4B0000}"/>
    <cellStyle name="Style 915 4 2" xfId="19228" xr:uid="{00000000-0005-0000-0000-00003B4B0000}"/>
    <cellStyle name="Style 915 5" xfId="19229" xr:uid="{00000000-0005-0000-0000-00003C4B0000}"/>
    <cellStyle name="Style 915 5 2" xfId="19230" xr:uid="{00000000-0005-0000-0000-00003D4B0000}"/>
    <cellStyle name="Style 915 6" xfId="19231" xr:uid="{00000000-0005-0000-0000-00003E4B0000}"/>
    <cellStyle name="Style 915 6 2" xfId="19232" xr:uid="{00000000-0005-0000-0000-00003F4B0000}"/>
    <cellStyle name="Style 915 7" xfId="19233" xr:uid="{00000000-0005-0000-0000-0000404B0000}"/>
    <cellStyle name="Style 915 7 2" xfId="19234" xr:uid="{00000000-0005-0000-0000-0000414B0000}"/>
    <cellStyle name="Style 915 8" xfId="19235" xr:uid="{00000000-0005-0000-0000-0000424B0000}"/>
    <cellStyle name="Style 915 8 2" xfId="19236" xr:uid="{00000000-0005-0000-0000-0000434B0000}"/>
    <cellStyle name="Style 915 9" xfId="19237" xr:uid="{00000000-0005-0000-0000-0000444B0000}"/>
    <cellStyle name="Style 915 9 2" xfId="19238" xr:uid="{00000000-0005-0000-0000-0000454B0000}"/>
    <cellStyle name="Style 916" xfId="19239" xr:uid="{00000000-0005-0000-0000-0000464B0000}"/>
    <cellStyle name="Style 916 10" xfId="19240" xr:uid="{00000000-0005-0000-0000-0000474B0000}"/>
    <cellStyle name="Style 916 10 2" xfId="19241" xr:uid="{00000000-0005-0000-0000-0000484B0000}"/>
    <cellStyle name="Style 916 11" xfId="19242" xr:uid="{00000000-0005-0000-0000-0000494B0000}"/>
    <cellStyle name="Style 916 11 2" xfId="19243" xr:uid="{00000000-0005-0000-0000-00004A4B0000}"/>
    <cellStyle name="Style 916 12" xfId="19244" xr:uid="{00000000-0005-0000-0000-00004B4B0000}"/>
    <cellStyle name="Style 916 12 2" xfId="19245" xr:uid="{00000000-0005-0000-0000-00004C4B0000}"/>
    <cellStyle name="Style 916 13" xfId="19246" xr:uid="{00000000-0005-0000-0000-00004D4B0000}"/>
    <cellStyle name="Style 916 13 2" xfId="19247" xr:uid="{00000000-0005-0000-0000-00004E4B0000}"/>
    <cellStyle name="Style 916 14" xfId="19248" xr:uid="{00000000-0005-0000-0000-00004F4B0000}"/>
    <cellStyle name="Style 916 2" xfId="19249" xr:uid="{00000000-0005-0000-0000-0000504B0000}"/>
    <cellStyle name="Style 916 2 10" xfId="19250" xr:uid="{00000000-0005-0000-0000-0000514B0000}"/>
    <cellStyle name="Style 916 2 2" xfId="19251" xr:uid="{00000000-0005-0000-0000-0000524B0000}"/>
    <cellStyle name="Style 916 2 2 2" xfId="19252" xr:uid="{00000000-0005-0000-0000-0000534B0000}"/>
    <cellStyle name="Style 916 2 3" xfId="19253" xr:uid="{00000000-0005-0000-0000-0000544B0000}"/>
    <cellStyle name="Style 916 2 3 2" xfId="19254" xr:uid="{00000000-0005-0000-0000-0000554B0000}"/>
    <cellStyle name="Style 916 2 4" xfId="19255" xr:uid="{00000000-0005-0000-0000-0000564B0000}"/>
    <cellStyle name="Style 916 2 4 2" xfId="19256" xr:uid="{00000000-0005-0000-0000-0000574B0000}"/>
    <cellStyle name="Style 916 2 5" xfId="19257" xr:uid="{00000000-0005-0000-0000-0000584B0000}"/>
    <cellStyle name="Style 916 2 5 2" xfId="19258" xr:uid="{00000000-0005-0000-0000-0000594B0000}"/>
    <cellStyle name="Style 916 2 6" xfId="19259" xr:uid="{00000000-0005-0000-0000-00005A4B0000}"/>
    <cellStyle name="Style 916 2 6 2" xfId="19260" xr:uid="{00000000-0005-0000-0000-00005B4B0000}"/>
    <cellStyle name="Style 916 2 7" xfId="19261" xr:uid="{00000000-0005-0000-0000-00005C4B0000}"/>
    <cellStyle name="Style 916 2 7 2" xfId="19262" xr:uid="{00000000-0005-0000-0000-00005D4B0000}"/>
    <cellStyle name="Style 916 2 8" xfId="19263" xr:uid="{00000000-0005-0000-0000-00005E4B0000}"/>
    <cellStyle name="Style 916 2 8 2" xfId="19264" xr:uid="{00000000-0005-0000-0000-00005F4B0000}"/>
    <cellStyle name="Style 916 2 9" xfId="19265" xr:uid="{00000000-0005-0000-0000-0000604B0000}"/>
    <cellStyle name="Style 916 2 9 2" xfId="19266" xr:uid="{00000000-0005-0000-0000-0000614B0000}"/>
    <cellStyle name="Style 916 3" xfId="19267" xr:uid="{00000000-0005-0000-0000-0000624B0000}"/>
    <cellStyle name="Style 916 3 2" xfId="19268" xr:uid="{00000000-0005-0000-0000-0000634B0000}"/>
    <cellStyle name="Style 916 3 2 2" xfId="19269" xr:uid="{00000000-0005-0000-0000-0000644B0000}"/>
    <cellStyle name="Style 916 3 3" xfId="19270" xr:uid="{00000000-0005-0000-0000-0000654B0000}"/>
    <cellStyle name="Style 916 3 3 2" xfId="19271" xr:uid="{00000000-0005-0000-0000-0000664B0000}"/>
    <cellStyle name="Style 916 3 4" xfId="19272" xr:uid="{00000000-0005-0000-0000-0000674B0000}"/>
    <cellStyle name="Style 916 3 4 2" xfId="19273" xr:uid="{00000000-0005-0000-0000-0000684B0000}"/>
    <cellStyle name="Style 916 3 5" xfId="19274" xr:uid="{00000000-0005-0000-0000-0000694B0000}"/>
    <cellStyle name="Style 916 3 5 2" xfId="19275" xr:uid="{00000000-0005-0000-0000-00006A4B0000}"/>
    <cellStyle name="Style 916 3 6" xfId="19276" xr:uid="{00000000-0005-0000-0000-00006B4B0000}"/>
    <cellStyle name="Style 916 3 6 2" xfId="19277" xr:uid="{00000000-0005-0000-0000-00006C4B0000}"/>
    <cellStyle name="Style 916 3 7" xfId="19278" xr:uid="{00000000-0005-0000-0000-00006D4B0000}"/>
    <cellStyle name="Style 916 3 7 2" xfId="19279" xr:uid="{00000000-0005-0000-0000-00006E4B0000}"/>
    <cellStyle name="Style 916 3 8" xfId="19280" xr:uid="{00000000-0005-0000-0000-00006F4B0000}"/>
    <cellStyle name="Style 916 3 8 2" xfId="19281" xr:uid="{00000000-0005-0000-0000-0000704B0000}"/>
    <cellStyle name="Style 916 3 9" xfId="19282" xr:uid="{00000000-0005-0000-0000-0000714B0000}"/>
    <cellStyle name="Style 916 4" xfId="19283" xr:uid="{00000000-0005-0000-0000-0000724B0000}"/>
    <cellStyle name="Style 916 4 2" xfId="19284" xr:uid="{00000000-0005-0000-0000-0000734B0000}"/>
    <cellStyle name="Style 916 5" xfId="19285" xr:uid="{00000000-0005-0000-0000-0000744B0000}"/>
    <cellStyle name="Style 916 5 2" xfId="19286" xr:uid="{00000000-0005-0000-0000-0000754B0000}"/>
    <cellStyle name="Style 916 6" xfId="19287" xr:uid="{00000000-0005-0000-0000-0000764B0000}"/>
    <cellStyle name="Style 916 6 2" xfId="19288" xr:uid="{00000000-0005-0000-0000-0000774B0000}"/>
    <cellStyle name="Style 916 7" xfId="19289" xr:uid="{00000000-0005-0000-0000-0000784B0000}"/>
    <cellStyle name="Style 916 7 2" xfId="19290" xr:uid="{00000000-0005-0000-0000-0000794B0000}"/>
    <cellStyle name="Style 916 8" xfId="19291" xr:uid="{00000000-0005-0000-0000-00007A4B0000}"/>
    <cellStyle name="Style 916 8 2" xfId="19292" xr:uid="{00000000-0005-0000-0000-00007B4B0000}"/>
    <cellStyle name="Style 916 9" xfId="19293" xr:uid="{00000000-0005-0000-0000-00007C4B0000}"/>
    <cellStyle name="Style 916 9 2" xfId="19294" xr:uid="{00000000-0005-0000-0000-00007D4B0000}"/>
    <cellStyle name="Style 917" xfId="19295" xr:uid="{00000000-0005-0000-0000-00007E4B0000}"/>
    <cellStyle name="Style 917 10" xfId="19296" xr:uid="{00000000-0005-0000-0000-00007F4B0000}"/>
    <cellStyle name="Style 917 10 2" xfId="19297" xr:uid="{00000000-0005-0000-0000-0000804B0000}"/>
    <cellStyle name="Style 917 11" xfId="19298" xr:uid="{00000000-0005-0000-0000-0000814B0000}"/>
    <cellStyle name="Style 917 11 2" xfId="19299" xr:uid="{00000000-0005-0000-0000-0000824B0000}"/>
    <cellStyle name="Style 917 12" xfId="19300" xr:uid="{00000000-0005-0000-0000-0000834B0000}"/>
    <cellStyle name="Style 917 12 2" xfId="19301" xr:uid="{00000000-0005-0000-0000-0000844B0000}"/>
    <cellStyle name="Style 917 13" xfId="19302" xr:uid="{00000000-0005-0000-0000-0000854B0000}"/>
    <cellStyle name="Style 917 13 2" xfId="19303" xr:uid="{00000000-0005-0000-0000-0000864B0000}"/>
    <cellStyle name="Style 917 14" xfId="19304" xr:uid="{00000000-0005-0000-0000-0000874B0000}"/>
    <cellStyle name="Style 917 2" xfId="19305" xr:uid="{00000000-0005-0000-0000-0000884B0000}"/>
    <cellStyle name="Style 917 2 10" xfId="19306" xr:uid="{00000000-0005-0000-0000-0000894B0000}"/>
    <cellStyle name="Style 917 2 2" xfId="19307" xr:uid="{00000000-0005-0000-0000-00008A4B0000}"/>
    <cellStyle name="Style 917 2 2 2" xfId="19308" xr:uid="{00000000-0005-0000-0000-00008B4B0000}"/>
    <cellStyle name="Style 917 2 3" xfId="19309" xr:uid="{00000000-0005-0000-0000-00008C4B0000}"/>
    <cellStyle name="Style 917 2 3 2" xfId="19310" xr:uid="{00000000-0005-0000-0000-00008D4B0000}"/>
    <cellStyle name="Style 917 2 4" xfId="19311" xr:uid="{00000000-0005-0000-0000-00008E4B0000}"/>
    <cellStyle name="Style 917 2 4 2" xfId="19312" xr:uid="{00000000-0005-0000-0000-00008F4B0000}"/>
    <cellStyle name="Style 917 2 5" xfId="19313" xr:uid="{00000000-0005-0000-0000-0000904B0000}"/>
    <cellStyle name="Style 917 2 5 2" xfId="19314" xr:uid="{00000000-0005-0000-0000-0000914B0000}"/>
    <cellStyle name="Style 917 2 6" xfId="19315" xr:uid="{00000000-0005-0000-0000-0000924B0000}"/>
    <cellStyle name="Style 917 2 6 2" xfId="19316" xr:uid="{00000000-0005-0000-0000-0000934B0000}"/>
    <cellStyle name="Style 917 2 7" xfId="19317" xr:uid="{00000000-0005-0000-0000-0000944B0000}"/>
    <cellStyle name="Style 917 2 7 2" xfId="19318" xr:uid="{00000000-0005-0000-0000-0000954B0000}"/>
    <cellStyle name="Style 917 2 8" xfId="19319" xr:uid="{00000000-0005-0000-0000-0000964B0000}"/>
    <cellStyle name="Style 917 2 8 2" xfId="19320" xr:uid="{00000000-0005-0000-0000-0000974B0000}"/>
    <cellStyle name="Style 917 2 9" xfId="19321" xr:uid="{00000000-0005-0000-0000-0000984B0000}"/>
    <cellStyle name="Style 917 2 9 2" xfId="19322" xr:uid="{00000000-0005-0000-0000-0000994B0000}"/>
    <cellStyle name="Style 917 3" xfId="19323" xr:uid="{00000000-0005-0000-0000-00009A4B0000}"/>
    <cellStyle name="Style 917 3 2" xfId="19324" xr:uid="{00000000-0005-0000-0000-00009B4B0000}"/>
    <cellStyle name="Style 917 3 2 2" xfId="19325" xr:uid="{00000000-0005-0000-0000-00009C4B0000}"/>
    <cellStyle name="Style 917 3 3" xfId="19326" xr:uid="{00000000-0005-0000-0000-00009D4B0000}"/>
    <cellStyle name="Style 917 3 3 2" xfId="19327" xr:uid="{00000000-0005-0000-0000-00009E4B0000}"/>
    <cellStyle name="Style 917 3 4" xfId="19328" xr:uid="{00000000-0005-0000-0000-00009F4B0000}"/>
    <cellStyle name="Style 917 3 4 2" xfId="19329" xr:uid="{00000000-0005-0000-0000-0000A04B0000}"/>
    <cellStyle name="Style 917 3 5" xfId="19330" xr:uid="{00000000-0005-0000-0000-0000A14B0000}"/>
    <cellStyle name="Style 917 3 5 2" xfId="19331" xr:uid="{00000000-0005-0000-0000-0000A24B0000}"/>
    <cellStyle name="Style 917 3 6" xfId="19332" xr:uid="{00000000-0005-0000-0000-0000A34B0000}"/>
    <cellStyle name="Style 917 3 6 2" xfId="19333" xr:uid="{00000000-0005-0000-0000-0000A44B0000}"/>
    <cellStyle name="Style 917 3 7" xfId="19334" xr:uid="{00000000-0005-0000-0000-0000A54B0000}"/>
    <cellStyle name="Style 917 3 7 2" xfId="19335" xr:uid="{00000000-0005-0000-0000-0000A64B0000}"/>
    <cellStyle name="Style 917 3 8" xfId="19336" xr:uid="{00000000-0005-0000-0000-0000A74B0000}"/>
    <cellStyle name="Style 917 3 8 2" xfId="19337" xr:uid="{00000000-0005-0000-0000-0000A84B0000}"/>
    <cellStyle name="Style 917 3 9" xfId="19338" xr:uid="{00000000-0005-0000-0000-0000A94B0000}"/>
    <cellStyle name="Style 917 4" xfId="19339" xr:uid="{00000000-0005-0000-0000-0000AA4B0000}"/>
    <cellStyle name="Style 917 4 2" xfId="19340" xr:uid="{00000000-0005-0000-0000-0000AB4B0000}"/>
    <cellStyle name="Style 917 5" xfId="19341" xr:uid="{00000000-0005-0000-0000-0000AC4B0000}"/>
    <cellStyle name="Style 917 5 2" xfId="19342" xr:uid="{00000000-0005-0000-0000-0000AD4B0000}"/>
    <cellStyle name="Style 917 6" xfId="19343" xr:uid="{00000000-0005-0000-0000-0000AE4B0000}"/>
    <cellStyle name="Style 917 6 2" xfId="19344" xr:uid="{00000000-0005-0000-0000-0000AF4B0000}"/>
    <cellStyle name="Style 917 7" xfId="19345" xr:uid="{00000000-0005-0000-0000-0000B04B0000}"/>
    <cellStyle name="Style 917 7 2" xfId="19346" xr:uid="{00000000-0005-0000-0000-0000B14B0000}"/>
    <cellStyle name="Style 917 8" xfId="19347" xr:uid="{00000000-0005-0000-0000-0000B24B0000}"/>
    <cellStyle name="Style 917 8 2" xfId="19348" xr:uid="{00000000-0005-0000-0000-0000B34B0000}"/>
    <cellStyle name="Style 917 9" xfId="19349" xr:uid="{00000000-0005-0000-0000-0000B44B0000}"/>
    <cellStyle name="Style 917 9 2" xfId="19350" xr:uid="{00000000-0005-0000-0000-0000B54B0000}"/>
    <cellStyle name="Style 918" xfId="19351" xr:uid="{00000000-0005-0000-0000-0000B64B0000}"/>
    <cellStyle name="Style 918 10" xfId="19352" xr:uid="{00000000-0005-0000-0000-0000B74B0000}"/>
    <cellStyle name="Style 918 10 2" xfId="19353" xr:uid="{00000000-0005-0000-0000-0000B84B0000}"/>
    <cellStyle name="Style 918 11" xfId="19354" xr:uid="{00000000-0005-0000-0000-0000B94B0000}"/>
    <cellStyle name="Style 918 11 2" xfId="19355" xr:uid="{00000000-0005-0000-0000-0000BA4B0000}"/>
    <cellStyle name="Style 918 12" xfId="19356" xr:uid="{00000000-0005-0000-0000-0000BB4B0000}"/>
    <cellStyle name="Style 918 12 2" xfId="19357" xr:uid="{00000000-0005-0000-0000-0000BC4B0000}"/>
    <cellStyle name="Style 918 13" xfId="19358" xr:uid="{00000000-0005-0000-0000-0000BD4B0000}"/>
    <cellStyle name="Style 918 13 2" xfId="19359" xr:uid="{00000000-0005-0000-0000-0000BE4B0000}"/>
    <cellStyle name="Style 918 14" xfId="19360" xr:uid="{00000000-0005-0000-0000-0000BF4B0000}"/>
    <cellStyle name="Style 918 2" xfId="19361" xr:uid="{00000000-0005-0000-0000-0000C04B0000}"/>
    <cellStyle name="Style 918 2 10" xfId="19362" xr:uid="{00000000-0005-0000-0000-0000C14B0000}"/>
    <cellStyle name="Style 918 2 2" xfId="19363" xr:uid="{00000000-0005-0000-0000-0000C24B0000}"/>
    <cellStyle name="Style 918 2 2 2" xfId="19364" xr:uid="{00000000-0005-0000-0000-0000C34B0000}"/>
    <cellStyle name="Style 918 2 3" xfId="19365" xr:uid="{00000000-0005-0000-0000-0000C44B0000}"/>
    <cellStyle name="Style 918 2 3 2" xfId="19366" xr:uid="{00000000-0005-0000-0000-0000C54B0000}"/>
    <cellStyle name="Style 918 2 4" xfId="19367" xr:uid="{00000000-0005-0000-0000-0000C64B0000}"/>
    <cellStyle name="Style 918 2 4 2" xfId="19368" xr:uid="{00000000-0005-0000-0000-0000C74B0000}"/>
    <cellStyle name="Style 918 2 5" xfId="19369" xr:uid="{00000000-0005-0000-0000-0000C84B0000}"/>
    <cellStyle name="Style 918 2 5 2" xfId="19370" xr:uid="{00000000-0005-0000-0000-0000C94B0000}"/>
    <cellStyle name="Style 918 2 6" xfId="19371" xr:uid="{00000000-0005-0000-0000-0000CA4B0000}"/>
    <cellStyle name="Style 918 2 6 2" xfId="19372" xr:uid="{00000000-0005-0000-0000-0000CB4B0000}"/>
    <cellStyle name="Style 918 2 7" xfId="19373" xr:uid="{00000000-0005-0000-0000-0000CC4B0000}"/>
    <cellStyle name="Style 918 2 7 2" xfId="19374" xr:uid="{00000000-0005-0000-0000-0000CD4B0000}"/>
    <cellStyle name="Style 918 2 8" xfId="19375" xr:uid="{00000000-0005-0000-0000-0000CE4B0000}"/>
    <cellStyle name="Style 918 2 8 2" xfId="19376" xr:uid="{00000000-0005-0000-0000-0000CF4B0000}"/>
    <cellStyle name="Style 918 2 9" xfId="19377" xr:uid="{00000000-0005-0000-0000-0000D04B0000}"/>
    <cellStyle name="Style 918 2 9 2" xfId="19378" xr:uid="{00000000-0005-0000-0000-0000D14B0000}"/>
    <cellStyle name="Style 918 3" xfId="19379" xr:uid="{00000000-0005-0000-0000-0000D24B0000}"/>
    <cellStyle name="Style 918 3 2" xfId="19380" xr:uid="{00000000-0005-0000-0000-0000D34B0000}"/>
    <cellStyle name="Style 918 3 2 2" xfId="19381" xr:uid="{00000000-0005-0000-0000-0000D44B0000}"/>
    <cellStyle name="Style 918 3 3" xfId="19382" xr:uid="{00000000-0005-0000-0000-0000D54B0000}"/>
    <cellStyle name="Style 918 3 3 2" xfId="19383" xr:uid="{00000000-0005-0000-0000-0000D64B0000}"/>
    <cellStyle name="Style 918 3 4" xfId="19384" xr:uid="{00000000-0005-0000-0000-0000D74B0000}"/>
    <cellStyle name="Style 918 3 4 2" xfId="19385" xr:uid="{00000000-0005-0000-0000-0000D84B0000}"/>
    <cellStyle name="Style 918 3 5" xfId="19386" xr:uid="{00000000-0005-0000-0000-0000D94B0000}"/>
    <cellStyle name="Style 918 3 5 2" xfId="19387" xr:uid="{00000000-0005-0000-0000-0000DA4B0000}"/>
    <cellStyle name="Style 918 3 6" xfId="19388" xr:uid="{00000000-0005-0000-0000-0000DB4B0000}"/>
    <cellStyle name="Style 918 3 6 2" xfId="19389" xr:uid="{00000000-0005-0000-0000-0000DC4B0000}"/>
    <cellStyle name="Style 918 3 7" xfId="19390" xr:uid="{00000000-0005-0000-0000-0000DD4B0000}"/>
    <cellStyle name="Style 918 3 7 2" xfId="19391" xr:uid="{00000000-0005-0000-0000-0000DE4B0000}"/>
    <cellStyle name="Style 918 3 8" xfId="19392" xr:uid="{00000000-0005-0000-0000-0000DF4B0000}"/>
    <cellStyle name="Style 918 3 8 2" xfId="19393" xr:uid="{00000000-0005-0000-0000-0000E04B0000}"/>
    <cellStyle name="Style 918 3 9" xfId="19394" xr:uid="{00000000-0005-0000-0000-0000E14B0000}"/>
    <cellStyle name="Style 918 4" xfId="19395" xr:uid="{00000000-0005-0000-0000-0000E24B0000}"/>
    <cellStyle name="Style 918 4 2" xfId="19396" xr:uid="{00000000-0005-0000-0000-0000E34B0000}"/>
    <cellStyle name="Style 918 5" xfId="19397" xr:uid="{00000000-0005-0000-0000-0000E44B0000}"/>
    <cellStyle name="Style 918 5 2" xfId="19398" xr:uid="{00000000-0005-0000-0000-0000E54B0000}"/>
    <cellStyle name="Style 918 6" xfId="19399" xr:uid="{00000000-0005-0000-0000-0000E64B0000}"/>
    <cellStyle name="Style 918 6 2" xfId="19400" xr:uid="{00000000-0005-0000-0000-0000E74B0000}"/>
    <cellStyle name="Style 918 7" xfId="19401" xr:uid="{00000000-0005-0000-0000-0000E84B0000}"/>
    <cellStyle name="Style 918 7 2" xfId="19402" xr:uid="{00000000-0005-0000-0000-0000E94B0000}"/>
    <cellStyle name="Style 918 8" xfId="19403" xr:uid="{00000000-0005-0000-0000-0000EA4B0000}"/>
    <cellStyle name="Style 918 8 2" xfId="19404" xr:uid="{00000000-0005-0000-0000-0000EB4B0000}"/>
    <cellStyle name="Style 918 9" xfId="19405" xr:uid="{00000000-0005-0000-0000-0000EC4B0000}"/>
    <cellStyle name="Style 918 9 2" xfId="19406" xr:uid="{00000000-0005-0000-0000-0000ED4B0000}"/>
    <cellStyle name="Style 919" xfId="19407" xr:uid="{00000000-0005-0000-0000-0000EE4B0000}"/>
    <cellStyle name="Style 919 10" xfId="19408" xr:uid="{00000000-0005-0000-0000-0000EF4B0000}"/>
    <cellStyle name="Style 919 10 2" xfId="19409" xr:uid="{00000000-0005-0000-0000-0000F04B0000}"/>
    <cellStyle name="Style 919 11" xfId="19410" xr:uid="{00000000-0005-0000-0000-0000F14B0000}"/>
    <cellStyle name="Style 919 11 2" xfId="19411" xr:uid="{00000000-0005-0000-0000-0000F24B0000}"/>
    <cellStyle name="Style 919 12" xfId="19412" xr:uid="{00000000-0005-0000-0000-0000F34B0000}"/>
    <cellStyle name="Style 919 12 2" xfId="19413" xr:uid="{00000000-0005-0000-0000-0000F44B0000}"/>
    <cellStyle name="Style 919 13" xfId="19414" xr:uid="{00000000-0005-0000-0000-0000F54B0000}"/>
    <cellStyle name="Style 919 13 2" xfId="19415" xr:uid="{00000000-0005-0000-0000-0000F64B0000}"/>
    <cellStyle name="Style 919 14" xfId="19416" xr:uid="{00000000-0005-0000-0000-0000F74B0000}"/>
    <cellStyle name="Style 919 2" xfId="19417" xr:uid="{00000000-0005-0000-0000-0000F84B0000}"/>
    <cellStyle name="Style 919 2 10" xfId="19418" xr:uid="{00000000-0005-0000-0000-0000F94B0000}"/>
    <cellStyle name="Style 919 2 2" xfId="19419" xr:uid="{00000000-0005-0000-0000-0000FA4B0000}"/>
    <cellStyle name="Style 919 2 2 2" xfId="19420" xr:uid="{00000000-0005-0000-0000-0000FB4B0000}"/>
    <cellStyle name="Style 919 2 3" xfId="19421" xr:uid="{00000000-0005-0000-0000-0000FC4B0000}"/>
    <cellStyle name="Style 919 2 3 2" xfId="19422" xr:uid="{00000000-0005-0000-0000-0000FD4B0000}"/>
    <cellStyle name="Style 919 2 4" xfId="19423" xr:uid="{00000000-0005-0000-0000-0000FE4B0000}"/>
    <cellStyle name="Style 919 2 4 2" xfId="19424" xr:uid="{00000000-0005-0000-0000-0000FF4B0000}"/>
    <cellStyle name="Style 919 2 5" xfId="19425" xr:uid="{00000000-0005-0000-0000-0000004C0000}"/>
    <cellStyle name="Style 919 2 5 2" xfId="19426" xr:uid="{00000000-0005-0000-0000-0000014C0000}"/>
    <cellStyle name="Style 919 2 6" xfId="19427" xr:uid="{00000000-0005-0000-0000-0000024C0000}"/>
    <cellStyle name="Style 919 2 6 2" xfId="19428" xr:uid="{00000000-0005-0000-0000-0000034C0000}"/>
    <cellStyle name="Style 919 2 7" xfId="19429" xr:uid="{00000000-0005-0000-0000-0000044C0000}"/>
    <cellStyle name="Style 919 2 7 2" xfId="19430" xr:uid="{00000000-0005-0000-0000-0000054C0000}"/>
    <cellStyle name="Style 919 2 8" xfId="19431" xr:uid="{00000000-0005-0000-0000-0000064C0000}"/>
    <cellStyle name="Style 919 2 8 2" xfId="19432" xr:uid="{00000000-0005-0000-0000-0000074C0000}"/>
    <cellStyle name="Style 919 2 9" xfId="19433" xr:uid="{00000000-0005-0000-0000-0000084C0000}"/>
    <cellStyle name="Style 919 2 9 2" xfId="19434" xr:uid="{00000000-0005-0000-0000-0000094C0000}"/>
    <cellStyle name="Style 919 3" xfId="19435" xr:uid="{00000000-0005-0000-0000-00000A4C0000}"/>
    <cellStyle name="Style 919 3 2" xfId="19436" xr:uid="{00000000-0005-0000-0000-00000B4C0000}"/>
    <cellStyle name="Style 919 3 2 2" xfId="19437" xr:uid="{00000000-0005-0000-0000-00000C4C0000}"/>
    <cellStyle name="Style 919 3 3" xfId="19438" xr:uid="{00000000-0005-0000-0000-00000D4C0000}"/>
    <cellStyle name="Style 919 3 3 2" xfId="19439" xr:uid="{00000000-0005-0000-0000-00000E4C0000}"/>
    <cellStyle name="Style 919 3 4" xfId="19440" xr:uid="{00000000-0005-0000-0000-00000F4C0000}"/>
    <cellStyle name="Style 919 3 4 2" xfId="19441" xr:uid="{00000000-0005-0000-0000-0000104C0000}"/>
    <cellStyle name="Style 919 3 5" xfId="19442" xr:uid="{00000000-0005-0000-0000-0000114C0000}"/>
    <cellStyle name="Style 919 3 5 2" xfId="19443" xr:uid="{00000000-0005-0000-0000-0000124C0000}"/>
    <cellStyle name="Style 919 3 6" xfId="19444" xr:uid="{00000000-0005-0000-0000-0000134C0000}"/>
    <cellStyle name="Style 919 3 6 2" xfId="19445" xr:uid="{00000000-0005-0000-0000-0000144C0000}"/>
    <cellStyle name="Style 919 3 7" xfId="19446" xr:uid="{00000000-0005-0000-0000-0000154C0000}"/>
    <cellStyle name="Style 919 3 7 2" xfId="19447" xr:uid="{00000000-0005-0000-0000-0000164C0000}"/>
    <cellStyle name="Style 919 3 8" xfId="19448" xr:uid="{00000000-0005-0000-0000-0000174C0000}"/>
    <cellStyle name="Style 919 3 8 2" xfId="19449" xr:uid="{00000000-0005-0000-0000-0000184C0000}"/>
    <cellStyle name="Style 919 3 9" xfId="19450" xr:uid="{00000000-0005-0000-0000-0000194C0000}"/>
    <cellStyle name="Style 919 4" xfId="19451" xr:uid="{00000000-0005-0000-0000-00001A4C0000}"/>
    <cellStyle name="Style 919 4 2" xfId="19452" xr:uid="{00000000-0005-0000-0000-00001B4C0000}"/>
    <cellStyle name="Style 919 5" xfId="19453" xr:uid="{00000000-0005-0000-0000-00001C4C0000}"/>
    <cellStyle name="Style 919 5 2" xfId="19454" xr:uid="{00000000-0005-0000-0000-00001D4C0000}"/>
    <cellStyle name="Style 919 6" xfId="19455" xr:uid="{00000000-0005-0000-0000-00001E4C0000}"/>
    <cellStyle name="Style 919 6 2" xfId="19456" xr:uid="{00000000-0005-0000-0000-00001F4C0000}"/>
    <cellStyle name="Style 919 7" xfId="19457" xr:uid="{00000000-0005-0000-0000-0000204C0000}"/>
    <cellStyle name="Style 919 7 2" xfId="19458" xr:uid="{00000000-0005-0000-0000-0000214C0000}"/>
    <cellStyle name="Style 919 8" xfId="19459" xr:uid="{00000000-0005-0000-0000-0000224C0000}"/>
    <cellStyle name="Style 919 8 2" xfId="19460" xr:uid="{00000000-0005-0000-0000-0000234C0000}"/>
    <cellStyle name="Style 919 9" xfId="19461" xr:uid="{00000000-0005-0000-0000-0000244C0000}"/>
    <cellStyle name="Style 919 9 2" xfId="19462" xr:uid="{00000000-0005-0000-0000-0000254C0000}"/>
    <cellStyle name="STYLE1" xfId="19463" xr:uid="{00000000-0005-0000-0000-0000264C0000}"/>
    <cellStyle name="STYLE2" xfId="19464" xr:uid="{00000000-0005-0000-0000-0000274C0000}"/>
    <cellStyle name="Style3" xfId="19465" xr:uid="{00000000-0005-0000-0000-0000284C0000}"/>
    <cellStyle name="Sub - Style3" xfId="19466" xr:uid="{00000000-0005-0000-0000-0000294C0000}"/>
    <cellStyle name="Sub -Section" xfId="19467" xr:uid="{00000000-0005-0000-0000-00002A4C0000}"/>
    <cellStyle name="SubHeader" xfId="19468" xr:uid="{00000000-0005-0000-0000-00002B4C0000}"/>
    <cellStyle name="SubTitle" xfId="19469" xr:uid="{00000000-0005-0000-0000-00002C4C0000}"/>
    <cellStyle name="SubTotal" xfId="19470" xr:uid="{00000000-0005-0000-0000-00002D4C0000}"/>
    <cellStyle name="Synopsis" xfId="19471" xr:uid="{00000000-0005-0000-0000-00002E4C0000}"/>
    <cellStyle name="T" xfId="19472" xr:uid="{00000000-0005-0000-0000-00002F4C0000}"/>
    <cellStyle name="Table headers" xfId="19473" xr:uid="{00000000-0005-0000-0000-0000304C0000}"/>
    <cellStyle name="Table text" xfId="19474" xr:uid="{00000000-0005-0000-0000-0000314C0000}"/>
    <cellStyle name="Table title" xfId="19475" xr:uid="{00000000-0005-0000-0000-0000324C0000}"/>
    <cellStyle name="Technical_Input" xfId="19476" xr:uid="{00000000-0005-0000-0000-0000334C0000}"/>
    <cellStyle name="TEST" xfId="19477" xr:uid="{00000000-0005-0000-0000-0000344C0000}"/>
    <cellStyle name="Text" xfId="19478" xr:uid="{00000000-0005-0000-0000-0000354C0000}"/>
    <cellStyle name="Text 2" xfId="19479" xr:uid="{00000000-0005-0000-0000-0000364C0000}"/>
    <cellStyle name="Text 2 2" xfId="19480" xr:uid="{00000000-0005-0000-0000-0000374C0000}"/>
    <cellStyle name="Text 2 2 2" xfId="19481" xr:uid="{00000000-0005-0000-0000-0000384C0000}"/>
    <cellStyle name="Text 2 2 2 2" xfId="19482" xr:uid="{00000000-0005-0000-0000-0000394C0000}"/>
    <cellStyle name="Text 2 2 3" xfId="19483" xr:uid="{00000000-0005-0000-0000-00003A4C0000}"/>
    <cellStyle name="Text 2 3" xfId="19484" xr:uid="{00000000-0005-0000-0000-00003B4C0000}"/>
    <cellStyle name="Text 2 3 2" xfId="19485" xr:uid="{00000000-0005-0000-0000-00003C4C0000}"/>
    <cellStyle name="Text 3" xfId="19486" xr:uid="{00000000-0005-0000-0000-00003D4C0000}"/>
    <cellStyle name="Text 4" xfId="19487" xr:uid="{00000000-0005-0000-0000-00003E4C0000}"/>
    <cellStyle name="Text 4 2" xfId="19488" xr:uid="{00000000-0005-0000-0000-00003F4C0000}"/>
    <cellStyle name="Text 5" xfId="19489" xr:uid="{00000000-0005-0000-0000-0000404C0000}"/>
    <cellStyle name="Text Indent A" xfId="19490" xr:uid="{00000000-0005-0000-0000-0000414C0000}"/>
    <cellStyle name="Text Indent B" xfId="19491" xr:uid="{00000000-0005-0000-0000-0000424C0000}"/>
    <cellStyle name="Text Indent B 2" xfId="19492" xr:uid="{00000000-0005-0000-0000-0000434C0000}"/>
    <cellStyle name="Text Indent C" xfId="19493" xr:uid="{00000000-0005-0000-0000-0000444C0000}"/>
    <cellStyle name="Thous" xfId="19494" xr:uid="{00000000-0005-0000-0000-0000454C0000}"/>
    <cellStyle name="TIME" xfId="19495" xr:uid="{00000000-0005-0000-0000-0000464C0000}"/>
    <cellStyle name="Times 10" xfId="19496" xr:uid="{00000000-0005-0000-0000-0000474C0000}"/>
    <cellStyle name="Times 12" xfId="19497" xr:uid="{00000000-0005-0000-0000-0000484C0000}"/>
    <cellStyle name="Times New Roman" xfId="19498" xr:uid="{00000000-0005-0000-0000-0000494C0000}"/>
    <cellStyle name="Title 2" xfId="19499" xr:uid="{00000000-0005-0000-0000-00004A4C0000}"/>
    <cellStyle name="Title 2 2" xfId="19500" xr:uid="{00000000-0005-0000-0000-00004B4C0000}"/>
    <cellStyle name="Title 2 3" xfId="19501" xr:uid="{00000000-0005-0000-0000-00004C4C0000}"/>
    <cellStyle name="Title 2 4" xfId="19502" xr:uid="{00000000-0005-0000-0000-00004D4C0000}"/>
    <cellStyle name="Title 2 5" xfId="19503" xr:uid="{00000000-0005-0000-0000-00004E4C0000}"/>
    <cellStyle name="Title 3" xfId="19504" xr:uid="{00000000-0005-0000-0000-00004F4C0000}"/>
    <cellStyle name="Title 4" xfId="19505" xr:uid="{00000000-0005-0000-0000-0000504C0000}"/>
    <cellStyle name="Title 5" xfId="19506" xr:uid="{00000000-0005-0000-0000-0000514C0000}"/>
    <cellStyle name="Title 6" xfId="19507" xr:uid="{00000000-0005-0000-0000-0000524C0000}"/>
    <cellStyle name="Title Box" xfId="19508" xr:uid="{00000000-0005-0000-0000-0000534C0000}"/>
    <cellStyle name="Title Chart" xfId="19509" xr:uid="{00000000-0005-0000-0000-0000544C0000}"/>
    <cellStyle name="Title Row" xfId="19510" xr:uid="{00000000-0005-0000-0000-0000554C0000}"/>
    <cellStyle name="Title: 2 Lines" xfId="19511" xr:uid="{00000000-0005-0000-0000-0000564C0000}"/>
    <cellStyle name="Title1" xfId="19512" xr:uid="{00000000-0005-0000-0000-0000574C0000}"/>
    <cellStyle name="TitleOther" xfId="19513" xr:uid="{00000000-0005-0000-0000-0000584C0000}"/>
    <cellStyle name="TopBot - Style2" xfId="19514" xr:uid="{00000000-0005-0000-0000-0000594C0000}"/>
    <cellStyle name="TopBot - Style2 2" xfId="19515" xr:uid="{00000000-0005-0000-0000-00005A4C0000}"/>
    <cellStyle name="Total 10" xfId="19516" xr:uid="{00000000-0005-0000-0000-00005B4C0000}"/>
    <cellStyle name="Total 11" xfId="19517" xr:uid="{00000000-0005-0000-0000-00005C4C0000}"/>
    <cellStyle name="Total 12" xfId="19518" xr:uid="{00000000-0005-0000-0000-00005D4C0000}"/>
    <cellStyle name="Total 12 2" xfId="19519" xr:uid="{00000000-0005-0000-0000-00005E4C0000}"/>
    <cellStyle name="Total 12 2 2" xfId="19520" xr:uid="{00000000-0005-0000-0000-00005F4C0000}"/>
    <cellStyle name="Total 12 3" xfId="19521" xr:uid="{00000000-0005-0000-0000-0000604C0000}"/>
    <cellStyle name="Total 12 3 2" xfId="19522" xr:uid="{00000000-0005-0000-0000-0000614C0000}"/>
    <cellStyle name="Total 12 4" xfId="19523" xr:uid="{00000000-0005-0000-0000-0000624C0000}"/>
    <cellStyle name="Total 13" xfId="19524" xr:uid="{00000000-0005-0000-0000-0000634C0000}"/>
    <cellStyle name="Total 13 2" xfId="19525" xr:uid="{00000000-0005-0000-0000-0000644C0000}"/>
    <cellStyle name="Total 14" xfId="19526" xr:uid="{00000000-0005-0000-0000-0000654C0000}"/>
    <cellStyle name="Total 14 2" xfId="19527" xr:uid="{00000000-0005-0000-0000-0000664C0000}"/>
    <cellStyle name="Total 14 2 2" xfId="19528" xr:uid="{00000000-0005-0000-0000-0000674C0000}"/>
    <cellStyle name="Total 14 3" xfId="19529" xr:uid="{00000000-0005-0000-0000-0000684C0000}"/>
    <cellStyle name="Total 15" xfId="19530" xr:uid="{00000000-0005-0000-0000-0000694C0000}"/>
    <cellStyle name="Total 15 2" xfId="19531" xr:uid="{00000000-0005-0000-0000-00006A4C0000}"/>
    <cellStyle name="Total 16" xfId="19532" xr:uid="{00000000-0005-0000-0000-00006B4C0000}"/>
    <cellStyle name="Total 16 2" xfId="19533" xr:uid="{00000000-0005-0000-0000-00006C4C0000}"/>
    <cellStyle name="Total 17" xfId="19534" xr:uid="{00000000-0005-0000-0000-00006D4C0000}"/>
    <cellStyle name="Total 17 2" xfId="19535" xr:uid="{00000000-0005-0000-0000-00006E4C0000}"/>
    <cellStyle name="Total 17 2 2" xfId="19536" xr:uid="{00000000-0005-0000-0000-00006F4C0000}"/>
    <cellStyle name="Total 17 3" xfId="19537" xr:uid="{00000000-0005-0000-0000-0000704C0000}"/>
    <cellStyle name="Total 18" xfId="19538" xr:uid="{00000000-0005-0000-0000-0000714C0000}"/>
    <cellStyle name="Total 18 2" xfId="19539" xr:uid="{00000000-0005-0000-0000-0000724C0000}"/>
    <cellStyle name="Total 18 2 2" xfId="19540" xr:uid="{00000000-0005-0000-0000-0000734C0000}"/>
    <cellStyle name="Total 18 3" xfId="19541" xr:uid="{00000000-0005-0000-0000-0000744C0000}"/>
    <cellStyle name="Total 19" xfId="19542" xr:uid="{00000000-0005-0000-0000-0000754C0000}"/>
    <cellStyle name="Total 19 2" xfId="19543" xr:uid="{00000000-0005-0000-0000-0000764C0000}"/>
    <cellStyle name="Total 19 2 2" xfId="19544" xr:uid="{00000000-0005-0000-0000-0000774C0000}"/>
    <cellStyle name="Total 19 3" xfId="19545" xr:uid="{00000000-0005-0000-0000-0000784C0000}"/>
    <cellStyle name="Total 2" xfId="19546" xr:uid="{00000000-0005-0000-0000-0000794C0000}"/>
    <cellStyle name="Total 2 10" xfId="19547" xr:uid="{00000000-0005-0000-0000-00007A4C0000}"/>
    <cellStyle name="Total 2 10 2" xfId="19548" xr:uid="{00000000-0005-0000-0000-00007B4C0000}"/>
    <cellStyle name="Total 2 11" xfId="19549" xr:uid="{00000000-0005-0000-0000-00007C4C0000}"/>
    <cellStyle name="Total 2 2" xfId="19550" xr:uid="{00000000-0005-0000-0000-00007D4C0000}"/>
    <cellStyle name="Total 2 2 2" xfId="19551" xr:uid="{00000000-0005-0000-0000-00007E4C0000}"/>
    <cellStyle name="Total 2 2 2 2" xfId="19552" xr:uid="{00000000-0005-0000-0000-00007F4C0000}"/>
    <cellStyle name="Total 2 2 2 2 2" xfId="19553" xr:uid="{00000000-0005-0000-0000-0000804C0000}"/>
    <cellStyle name="Total 2 2 2 2 2 2" xfId="19554" xr:uid="{00000000-0005-0000-0000-0000814C0000}"/>
    <cellStyle name="Total 2 2 2 2 2 2 2" xfId="19555" xr:uid="{00000000-0005-0000-0000-0000824C0000}"/>
    <cellStyle name="Total 2 2 2 2 2 2 2 2" xfId="19556" xr:uid="{00000000-0005-0000-0000-0000834C0000}"/>
    <cellStyle name="Total 2 2 2 2 2 3" xfId="19557" xr:uid="{00000000-0005-0000-0000-0000844C0000}"/>
    <cellStyle name="Total 2 2 2 2 3" xfId="19558" xr:uid="{00000000-0005-0000-0000-0000854C0000}"/>
    <cellStyle name="Total 2 2 2 2 3 2" xfId="19559" xr:uid="{00000000-0005-0000-0000-0000864C0000}"/>
    <cellStyle name="Total 2 2 2 3" xfId="19560" xr:uid="{00000000-0005-0000-0000-0000874C0000}"/>
    <cellStyle name="Total 2 2 2 3 2" xfId="19561" xr:uid="{00000000-0005-0000-0000-0000884C0000}"/>
    <cellStyle name="Total 2 2 2 4" xfId="19562" xr:uid="{00000000-0005-0000-0000-0000894C0000}"/>
    <cellStyle name="Total 2 2 2 5" xfId="19563" xr:uid="{00000000-0005-0000-0000-00008A4C0000}"/>
    <cellStyle name="Total 2 2 3" xfId="19564" xr:uid="{00000000-0005-0000-0000-00008B4C0000}"/>
    <cellStyle name="Total 2 2 3 2" xfId="19565" xr:uid="{00000000-0005-0000-0000-00008C4C0000}"/>
    <cellStyle name="Total 2 2 3 3" xfId="19566" xr:uid="{00000000-0005-0000-0000-00008D4C0000}"/>
    <cellStyle name="Total 2 2 4" xfId="19567" xr:uid="{00000000-0005-0000-0000-00008E4C0000}"/>
    <cellStyle name="Total 2 2 4 2" xfId="19568" xr:uid="{00000000-0005-0000-0000-00008F4C0000}"/>
    <cellStyle name="Total 2 2 5" xfId="19569" xr:uid="{00000000-0005-0000-0000-0000904C0000}"/>
    <cellStyle name="Total 2 3" xfId="19570" xr:uid="{00000000-0005-0000-0000-0000914C0000}"/>
    <cellStyle name="Total 2 3 2" xfId="19571" xr:uid="{00000000-0005-0000-0000-0000924C0000}"/>
    <cellStyle name="Total 2 4" xfId="19572" xr:uid="{00000000-0005-0000-0000-0000934C0000}"/>
    <cellStyle name="Total 2 4 2" xfId="19573" xr:uid="{00000000-0005-0000-0000-0000944C0000}"/>
    <cellStyle name="Total 2 4 2 2" xfId="19574" xr:uid="{00000000-0005-0000-0000-0000954C0000}"/>
    <cellStyle name="Total 2 4 2 2 2" xfId="19575" xr:uid="{00000000-0005-0000-0000-0000964C0000}"/>
    <cellStyle name="Total 2 4 2 2 2 2" xfId="19576" xr:uid="{00000000-0005-0000-0000-0000974C0000}"/>
    <cellStyle name="Total 2 4 2 2 2 2 2" xfId="19577" xr:uid="{00000000-0005-0000-0000-0000984C0000}"/>
    <cellStyle name="Total 2 4 2 2 3" xfId="19578" xr:uid="{00000000-0005-0000-0000-0000994C0000}"/>
    <cellStyle name="Total 2 4 2 3" xfId="19579" xr:uid="{00000000-0005-0000-0000-00009A4C0000}"/>
    <cellStyle name="Total 2 4 2 3 2" xfId="19580" xr:uid="{00000000-0005-0000-0000-00009B4C0000}"/>
    <cellStyle name="Total 2 4 3" xfId="19581" xr:uid="{00000000-0005-0000-0000-00009C4C0000}"/>
    <cellStyle name="Total 2 4 3 2" xfId="19582" xr:uid="{00000000-0005-0000-0000-00009D4C0000}"/>
    <cellStyle name="Total 2 4 3 2 2" xfId="19583" xr:uid="{00000000-0005-0000-0000-00009E4C0000}"/>
    <cellStyle name="Total 2 4 4" xfId="19584" xr:uid="{00000000-0005-0000-0000-00009F4C0000}"/>
    <cellStyle name="Total 2 5" xfId="19585" xr:uid="{00000000-0005-0000-0000-0000A04C0000}"/>
    <cellStyle name="Total 2 5 2" xfId="19586" xr:uid="{00000000-0005-0000-0000-0000A14C0000}"/>
    <cellStyle name="Total 2 6" xfId="19587" xr:uid="{00000000-0005-0000-0000-0000A24C0000}"/>
    <cellStyle name="Total 2 6 2" xfId="19588" xr:uid="{00000000-0005-0000-0000-0000A34C0000}"/>
    <cellStyle name="Total 2 7" xfId="19589" xr:uid="{00000000-0005-0000-0000-0000A44C0000}"/>
    <cellStyle name="Total 2 7 2" xfId="19590" xr:uid="{00000000-0005-0000-0000-0000A54C0000}"/>
    <cellStyle name="Total 2 8" xfId="19591" xr:uid="{00000000-0005-0000-0000-0000A64C0000}"/>
    <cellStyle name="Total 2 8 2" xfId="19592" xr:uid="{00000000-0005-0000-0000-0000A74C0000}"/>
    <cellStyle name="Total 2 9" xfId="19593" xr:uid="{00000000-0005-0000-0000-0000A84C0000}"/>
    <cellStyle name="Total 2 9 2" xfId="19594" xr:uid="{00000000-0005-0000-0000-0000A94C0000}"/>
    <cellStyle name="Total 20" xfId="19595" xr:uid="{00000000-0005-0000-0000-0000AA4C0000}"/>
    <cellStyle name="Total 20 2" xfId="19596" xr:uid="{00000000-0005-0000-0000-0000AB4C0000}"/>
    <cellStyle name="Total 3" xfId="19597" xr:uid="{00000000-0005-0000-0000-0000AC4C0000}"/>
    <cellStyle name="Total 3 10" xfId="19598" xr:uid="{00000000-0005-0000-0000-0000AD4C0000}"/>
    <cellStyle name="Total 3 10 2" xfId="19599" xr:uid="{00000000-0005-0000-0000-0000AE4C0000}"/>
    <cellStyle name="Total 3 11" xfId="19600" xr:uid="{00000000-0005-0000-0000-0000AF4C0000}"/>
    <cellStyle name="Total 3 2" xfId="19601" xr:uid="{00000000-0005-0000-0000-0000B04C0000}"/>
    <cellStyle name="Total 3 2 2" xfId="19602" xr:uid="{00000000-0005-0000-0000-0000B14C0000}"/>
    <cellStyle name="Total 3 2 2 2" xfId="19603" xr:uid="{00000000-0005-0000-0000-0000B24C0000}"/>
    <cellStyle name="Total 3 2 2 2 2" xfId="19604" xr:uid="{00000000-0005-0000-0000-0000B34C0000}"/>
    <cellStyle name="Total 3 2 2 2 2 2" xfId="19605" xr:uid="{00000000-0005-0000-0000-0000B44C0000}"/>
    <cellStyle name="Total 3 2 2 3" xfId="19606" xr:uid="{00000000-0005-0000-0000-0000B54C0000}"/>
    <cellStyle name="Total 3 2 2 3 2" xfId="19607" xr:uid="{00000000-0005-0000-0000-0000B64C0000}"/>
    <cellStyle name="Total 3 2 2 4" xfId="19608" xr:uid="{00000000-0005-0000-0000-0000B74C0000}"/>
    <cellStyle name="Total 3 2 3" xfId="19609" xr:uid="{00000000-0005-0000-0000-0000B84C0000}"/>
    <cellStyle name="Total 3 2 3 2" xfId="19610" xr:uid="{00000000-0005-0000-0000-0000B94C0000}"/>
    <cellStyle name="Total 3 2 3 3" xfId="19611" xr:uid="{00000000-0005-0000-0000-0000BA4C0000}"/>
    <cellStyle name="Total 3 3" xfId="19612" xr:uid="{00000000-0005-0000-0000-0000BB4C0000}"/>
    <cellStyle name="Total 3 3 2" xfId="19613" xr:uid="{00000000-0005-0000-0000-0000BC4C0000}"/>
    <cellStyle name="Total 3 4" xfId="19614" xr:uid="{00000000-0005-0000-0000-0000BD4C0000}"/>
    <cellStyle name="Total 3 4 2" xfId="19615" xr:uid="{00000000-0005-0000-0000-0000BE4C0000}"/>
    <cellStyle name="Total 3 4 2 2" xfId="19616" xr:uid="{00000000-0005-0000-0000-0000BF4C0000}"/>
    <cellStyle name="Total 3 4 2 2 2" xfId="19617" xr:uid="{00000000-0005-0000-0000-0000C04C0000}"/>
    <cellStyle name="Total 3 4 2 2 2 2" xfId="19618" xr:uid="{00000000-0005-0000-0000-0000C14C0000}"/>
    <cellStyle name="Total 3 4 2 2 2 2 2" xfId="19619" xr:uid="{00000000-0005-0000-0000-0000C24C0000}"/>
    <cellStyle name="Total 3 4 2 2 3" xfId="19620" xr:uid="{00000000-0005-0000-0000-0000C34C0000}"/>
    <cellStyle name="Total 3 4 2 3" xfId="19621" xr:uid="{00000000-0005-0000-0000-0000C44C0000}"/>
    <cellStyle name="Total 3 4 2 3 2" xfId="19622" xr:uid="{00000000-0005-0000-0000-0000C54C0000}"/>
    <cellStyle name="Total 3 4 3" xfId="19623" xr:uid="{00000000-0005-0000-0000-0000C64C0000}"/>
    <cellStyle name="Total 3 4 3 2" xfId="19624" xr:uid="{00000000-0005-0000-0000-0000C74C0000}"/>
    <cellStyle name="Total 3 4 3 2 2" xfId="19625" xr:uid="{00000000-0005-0000-0000-0000C84C0000}"/>
    <cellStyle name="Total 3 4 4" xfId="19626" xr:uid="{00000000-0005-0000-0000-0000C94C0000}"/>
    <cellStyle name="Total 3 5" xfId="19627" xr:uid="{00000000-0005-0000-0000-0000CA4C0000}"/>
    <cellStyle name="Total 3 5 2" xfId="19628" xr:uid="{00000000-0005-0000-0000-0000CB4C0000}"/>
    <cellStyle name="Total 3 6" xfId="19629" xr:uid="{00000000-0005-0000-0000-0000CC4C0000}"/>
    <cellStyle name="Total 3 6 2" xfId="19630" xr:uid="{00000000-0005-0000-0000-0000CD4C0000}"/>
    <cellStyle name="Total 3 7" xfId="19631" xr:uid="{00000000-0005-0000-0000-0000CE4C0000}"/>
    <cellStyle name="Total 3 7 2" xfId="19632" xr:uid="{00000000-0005-0000-0000-0000CF4C0000}"/>
    <cellStyle name="Total 3 8" xfId="19633" xr:uid="{00000000-0005-0000-0000-0000D04C0000}"/>
    <cellStyle name="Total 3 8 2" xfId="19634" xr:uid="{00000000-0005-0000-0000-0000D14C0000}"/>
    <cellStyle name="Total 3 9" xfId="19635" xr:uid="{00000000-0005-0000-0000-0000D24C0000}"/>
    <cellStyle name="Total 3 9 2" xfId="19636" xr:uid="{00000000-0005-0000-0000-0000D34C0000}"/>
    <cellStyle name="Total 4" xfId="19637" xr:uid="{00000000-0005-0000-0000-0000D44C0000}"/>
    <cellStyle name="Total 4 2" xfId="19638" xr:uid="{00000000-0005-0000-0000-0000D54C0000}"/>
    <cellStyle name="Total 4 2 2" xfId="19639" xr:uid="{00000000-0005-0000-0000-0000D64C0000}"/>
    <cellStyle name="Total 4 2 2 2" xfId="19640" xr:uid="{00000000-0005-0000-0000-0000D74C0000}"/>
    <cellStyle name="Total 4 2 2 2 2" xfId="19641" xr:uid="{00000000-0005-0000-0000-0000D84C0000}"/>
    <cellStyle name="Total 4 2 2 2 2 2" xfId="19642" xr:uid="{00000000-0005-0000-0000-0000D94C0000}"/>
    <cellStyle name="Total 4 2 2 3" xfId="19643" xr:uid="{00000000-0005-0000-0000-0000DA4C0000}"/>
    <cellStyle name="Total 4 2 2 3 2" xfId="19644" xr:uid="{00000000-0005-0000-0000-0000DB4C0000}"/>
    <cellStyle name="Total 4 2 2 4" xfId="19645" xr:uid="{00000000-0005-0000-0000-0000DC4C0000}"/>
    <cellStyle name="Total 4 2 3" xfId="19646" xr:uid="{00000000-0005-0000-0000-0000DD4C0000}"/>
    <cellStyle name="Total 4 2 3 2" xfId="19647" xr:uid="{00000000-0005-0000-0000-0000DE4C0000}"/>
    <cellStyle name="Total 4 2 3 3" xfId="19648" xr:uid="{00000000-0005-0000-0000-0000DF4C0000}"/>
    <cellStyle name="Total 4 3" xfId="19649" xr:uid="{00000000-0005-0000-0000-0000E04C0000}"/>
    <cellStyle name="Total 4 3 2" xfId="19650" xr:uid="{00000000-0005-0000-0000-0000E14C0000}"/>
    <cellStyle name="Total 4 4" xfId="19651" xr:uid="{00000000-0005-0000-0000-0000E24C0000}"/>
    <cellStyle name="Total 4 4 2" xfId="19652" xr:uid="{00000000-0005-0000-0000-0000E34C0000}"/>
    <cellStyle name="Total 4 4 2 2" xfId="19653" xr:uid="{00000000-0005-0000-0000-0000E44C0000}"/>
    <cellStyle name="Total 4 5" xfId="19654" xr:uid="{00000000-0005-0000-0000-0000E54C0000}"/>
    <cellStyle name="Total 4 5 2" xfId="19655" xr:uid="{00000000-0005-0000-0000-0000E64C0000}"/>
    <cellStyle name="Total 4 6" xfId="19656" xr:uid="{00000000-0005-0000-0000-0000E74C0000}"/>
    <cellStyle name="Total 5" xfId="19657" xr:uid="{00000000-0005-0000-0000-0000E84C0000}"/>
    <cellStyle name="Total 5 2" xfId="19658" xr:uid="{00000000-0005-0000-0000-0000E94C0000}"/>
    <cellStyle name="Total 5 2 2" xfId="19659" xr:uid="{00000000-0005-0000-0000-0000EA4C0000}"/>
    <cellStyle name="Total 5 2 2 2" xfId="19660" xr:uid="{00000000-0005-0000-0000-0000EB4C0000}"/>
    <cellStyle name="Total 5 2 2 2 2" xfId="19661" xr:uid="{00000000-0005-0000-0000-0000EC4C0000}"/>
    <cellStyle name="Total 5 2 2 2 2 2" xfId="19662" xr:uid="{00000000-0005-0000-0000-0000ED4C0000}"/>
    <cellStyle name="Total 5 2 2 3" xfId="19663" xr:uid="{00000000-0005-0000-0000-0000EE4C0000}"/>
    <cellStyle name="Total 5 2 2 3 2" xfId="19664" xr:uid="{00000000-0005-0000-0000-0000EF4C0000}"/>
    <cellStyle name="Total 5 2 2 4" xfId="19665" xr:uid="{00000000-0005-0000-0000-0000F04C0000}"/>
    <cellStyle name="Total 5 2 3" xfId="19666" xr:uid="{00000000-0005-0000-0000-0000F14C0000}"/>
    <cellStyle name="Total 5 2 3 2" xfId="19667" xr:uid="{00000000-0005-0000-0000-0000F24C0000}"/>
    <cellStyle name="Total 5 2 3 3" xfId="19668" xr:uid="{00000000-0005-0000-0000-0000F34C0000}"/>
    <cellStyle name="Total 5 3" xfId="19669" xr:uid="{00000000-0005-0000-0000-0000F44C0000}"/>
    <cellStyle name="Total 5 3 2" xfId="19670" xr:uid="{00000000-0005-0000-0000-0000F54C0000}"/>
    <cellStyle name="Total 5 4" xfId="19671" xr:uid="{00000000-0005-0000-0000-0000F64C0000}"/>
    <cellStyle name="Total 5 4 2" xfId="19672" xr:uid="{00000000-0005-0000-0000-0000F74C0000}"/>
    <cellStyle name="Total 5 4 2 2" xfId="19673" xr:uid="{00000000-0005-0000-0000-0000F84C0000}"/>
    <cellStyle name="Total 5 5" xfId="19674" xr:uid="{00000000-0005-0000-0000-0000F94C0000}"/>
    <cellStyle name="Total 5 5 2" xfId="19675" xr:uid="{00000000-0005-0000-0000-0000FA4C0000}"/>
    <cellStyle name="Total 5 6" xfId="19676" xr:uid="{00000000-0005-0000-0000-0000FB4C0000}"/>
    <cellStyle name="Total 6" xfId="19677" xr:uid="{00000000-0005-0000-0000-0000FC4C0000}"/>
    <cellStyle name="Total 6 2" xfId="19678" xr:uid="{00000000-0005-0000-0000-0000FD4C0000}"/>
    <cellStyle name="Total 6 2 2" xfId="19679" xr:uid="{00000000-0005-0000-0000-0000FE4C0000}"/>
    <cellStyle name="Total 6 2 2 2" xfId="19680" xr:uid="{00000000-0005-0000-0000-0000FF4C0000}"/>
    <cellStyle name="Total 6 2 2 2 2" xfId="19681" xr:uid="{00000000-0005-0000-0000-0000004D0000}"/>
    <cellStyle name="Total 6 2 2 2 2 2" xfId="19682" xr:uid="{00000000-0005-0000-0000-0000014D0000}"/>
    <cellStyle name="Total 6 2 2 3" xfId="19683" xr:uid="{00000000-0005-0000-0000-0000024D0000}"/>
    <cellStyle name="Total 6 2 2 3 2" xfId="19684" xr:uid="{00000000-0005-0000-0000-0000034D0000}"/>
    <cellStyle name="Total 6 2 2 4" xfId="19685" xr:uid="{00000000-0005-0000-0000-0000044D0000}"/>
    <cellStyle name="Total 6 2 3" xfId="19686" xr:uid="{00000000-0005-0000-0000-0000054D0000}"/>
    <cellStyle name="Total 6 2 3 2" xfId="19687" xr:uid="{00000000-0005-0000-0000-0000064D0000}"/>
    <cellStyle name="Total 6 2 3 3" xfId="19688" xr:uid="{00000000-0005-0000-0000-0000074D0000}"/>
    <cellStyle name="Total 6 3" xfId="19689" xr:uid="{00000000-0005-0000-0000-0000084D0000}"/>
    <cellStyle name="Total 6 3 2" xfId="19690" xr:uid="{00000000-0005-0000-0000-0000094D0000}"/>
    <cellStyle name="Total 6 4" xfId="19691" xr:uid="{00000000-0005-0000-0000-00000A4D0000}"/>
    <cellStyle name="Total 6 4 2" xfId="19692" xr:uid="{00000000-0005-0000-0000-00000B4D0000}"/>
    <cellStyle name="Total 6 4 2 2" xfId="19693" xr:uid="{00000000-0005-0000-0000-00000C4D0000}"/>
    <cellStyle name="Total 6 5" xfId="19694" xr:uid="{00000000-0005-0000-0000-00000D4D0000}"/>
    <cellStyle name="Total 6 5 2" xfId="19695" xr:uid="{00000000-0005-0000-0000-00000E4D0000}"/>
    <cellStyle name="Total 6 6" xfId="19696" xr:uid="{00000000-0005-0000-0000-00000F4D0000}"/>
    <cellStyle name="Total 7" xfId="19697" xr:uid="{00000000-0005-0000-0000-0000104D0000}"/>
    <cellStyle name="Total 7 2" xfId="19698" xr:uid="{00000000-0005-0000-0000-0000114D0000}"/>
    <cellStyle name="Total 7 2 2" xfId="19699" xr:uid="{00000000-0005-0000-0000-0000124D0000}"/>
    <cellStyle name="Total 7 2 2 2" xfId="19700" xr:uid="{00000000-0005-0000-0000-0000134D0000}"/>
    <cellStyle name="Total 7 2 2 2 2" xfId="19701" xr:uid="{00000000-0005-0000-0000-0000144D0000}"/>
    <cellStyle name="Total 7 2 2 2 2 2" xfId="19702" xr:uid="{00000000-0005-0000-0000-0000154D0000}"/>
    <cellStyle name="Total 7 2 2 3" xfId="19703" xr:uid="{00000000-0005-0000-0000-0000164D0000}"/>
    <cellStyle name="Total 7 2 2 3 2" xfId="19704" xr:uid="{00000000-0005-0000-0000-0000174D0000}"/>
    <cellStyle name="Total 7 2 2 4" xfId="19705" xr:uid="{00000000-0005-0000-0000-0000184D0000}"/>
    <cellStyle name="Total 7 2 3" xfId="19706" xr:uid="{00000000-0005-0000-0000-0000194D0000}"/>
    <cellStyle name="Total 7 2 3 2" xfId="19707" xr:uid="{00000000-0005-0000-0000-00001A4D0000}"/>
    <cellStyle name="Total 7 2 3 3" xfId="19708" xr:uid="{00000000-0005-0000-0000-00001B4D0000}"/>
    <cellStyle name="Total 7 3" xfId="19709" xr:uid="{00000000-0005-0000-0000-00001C4D0000}"/>
    <cellStyle name="Total 7 3 2" xfId="19710" xr:uid="{00000000-0005-0000-0000-00001D4D0000}"/>
    <cellStyle name="Total 7 4" xfId="19711" xr:uid="{00000000-0005-0000-0000-00001E4D0000}"/>
    <cellStyle name="Total 7 4 2" xfId="19712" xr:uid="{00000000-0005-0000-0000-00001F4D0000}"/>
    <cellStyle name="Total 7 4 2 2" xfId="19713" xr:uid="{00000000-0005-0000-0000-0000204D0000}"/>
    <cellStyle name="Total 7 5" xfId="19714" xr:uid="{00000000-0005-0000-0000-0000214D0000}"/>
    <cellStyle name="Total 7 5 2" xfId="19715" xr:uid="{00000000-0005-0000-0000-0000224D0000}"/>
    <cellStyle name="Total 7 6" xfId="19716" xr:uid="{00000000-0005-0000-0000-0000234D0000}"/>
    <cellStyle name="Total 8" xfId="19717" xr:uid="{00000000-0005-0000-0000-0000244D0000}"/>
    <cellStyle name="Total 9" xfId="19718" xr:uid="{00000000-0005-0000-0000-0000254D0000}"/>
    <cellStyle name="Total1" xfId="19719" xr:uid="{00000000-0005-0000-0000-0000264D0000}"/>
    <cellStyle name="Total2" xfId="19720" xr:uid="{00000000-0005-0000-0000-0000274D0000}"/>
    <cellStyle name="Total3" xfId="19721" xr:uid="{00000000-0005-0000-0000-0000284D0000}"/>
    <cellStyle name="Total4" xfId="19722" xr:uid="{00000000-0005-0000-0000-0000294D0000}"/>
    <cellStyle name="Total5" xfId="19723" xr:uid="{00000000-0005-0000-0000-00002A4D0000}"/>
    <cellStyle name="Total6" xfId="19724" xr:uid="{00000000-0005-0000-0000-00002B4D0000}"/>
    <cellStyle name="Total7" xfId="19725" xr:uid="{00000000-0005-0000-0000-00002C4D0000}"/>
    <cellStyle name="Total8" xfId="19726" xr:uid="{00000000-0005-0000-0000-00002D4D0000}"/>
    <cellStyle name="Total9" xfId="19727" xr:uid="{00000000-0005-0000-0000-00002E4D0000}"/>
    <cellStyle name="TotShade" xfId="19728" xr:uid="{00000000-0005-0000-0000-00002F4D0000}"/>
    <cellStyle name="TotShade 2" xfId="19729" xr:uid="{00000000-0005-0000-0000-0000304D0000}"/>
    <cellStyle name="u" xfId="19730" xr:uid="{00000000-0005-0000-0000-0000314D0000}"/>
    <cellStyle name="Underscore" xfId="19731" xr:uid="{00000000-0005-0000-0000-0000324D0000}"/>
    <cellStyle name="Underscore 2" xfId="19732" xr:uid="{00000000-0005-0000-0000-0000334D0000}"/>
    <cellStyle name="Unit" xfId="19733" xr:uid="{00000000-0005-0000-0000-0000344D0000}"/>
    <cellStyle name="Use_1dp" xfId="19734" xr:uid="{00000000-0005-0000-0000-0000354D0000}"/>
    <cellStyle name="UseB_1dp" xfId="19735" xr:uid="{00000000-0005-0000-0000-0000364D0000}"/>
    <cellStyle name="w12" xfId="19736" xr:uid="{00000000-0005-0000-0000-0000374D0000}"/>
    <cellStyle name="Währung [0]_Compiling Utility Macros" xfId="19737" xr:uid="{00000000-0005-0000-0000-0000384D0000}"/>
    <cellStyle name="Währung_Compiling Utility Macros" xfId="19738" xr:uid="{00000000-0005-0000-0000-0000394D0000}"/>
    <cellStyle name="Warning Text 2" xfId="19739" xr:uid="{00000000-0005-0000-0000-00003A4D0000}"/>
    <cellStyle name="Warning Text 2 2" xfId="19740" xr:uid="{00000000-0005-0000-0000-00003B4D0000}"/>
    <cellStyle name="Warning Text 2 3" xfId="19741" xr:uid="{00000000-0005-0000-0000-00003C4D0000}"/>
    <cellStyle name="Warning Text 2 4" xfId="19742" xr:uid="{00000000-0005-0000-0000-00003D4D0000}"/>
    <cellStyle name="Warning Text 2 5" xfId="19743" xr:uid="{00000000-0005-0000-0000-00003E4D0000}"/>
    <cellStyle name="Warning Text 3" xfId="19744" xr:uid="{00000000-0005-0000-0000-00003F4D0000}"/>
    <cellStyle name="Warning Text 4" xfId="19745" xr:uid="{00000000-0005-0000-0000-0000404D0000}"/>
    <cellStyle name="Warning Text 5" xfId="19746" xr:uid="{00000000-0005-0000-0000-0000414D0000}"/>
    <cellStyle name="Warning Text 6" xfId="19747" xr:uid="{00000000-0005-0000-0000-0000424D0000}"/>
    <cellStyle name="Win" xfId="19748" xr:uid="{00000000-0005-0000-0000-0000434D0000}"/>
    <cellStyle name="Year" xfId="19749" xr:uid="{00000000-0005-0000-0000-0000444D0000}"/>
    <cellStyle name="yellow" xfId="19750" xr:uid="{00000000-0005-0000-0000-0000454D0000}"/>
    <cellStyle name="Yen" xfId="19751" xr:uid="{00000000-0005-0000-0000-0000464D0000}"/>
    <cellStyle name="Yen 2" xfId="19752" xr:uid="{00000000-0005-0000-0000-0000474D0000}"/>
    <cellStyle name="Zurich" xfId="19753" xr:uid="{00000000-0005-0000-0000-0000484D0000}"/>
    <cellStyle name="ハイパーリンク" xfId="19754" xr:uid="{00000000-0005-0000-0000-0000494D0000}"/>
    <cellStyle name="הדגשה1" xfId="19755" xr:uid="{00000000-0005-0000-0000-00004A4D0000}"/>
    <cellStyle name="הדגשה2" xfId="19756" xr:uid="{00000000-0005-0000-0000-00004B4D0000}"/>
    <cellStyle name="הדגשה3" xfId="19757" xr:uid="{00000000-0005-0000-0000-00004C4D0000}"/>
    <cellStyle name="הדגשה4" xfId="19758" xr:uid="{00000000-0005-0000-0000-00004D4D0000}"/>
    <cellStyle name="הדגשה5" xfId="19759" xr:uid="{00000000-0005-0000-0000-00004E4D0000}"/>
    <cellStyle name="הדגשה6" xfId="19760" xr:uid="{00000000-0005-0000-0000-00004F4D0000}"/>
    <cellStyle name="הערה" xfId="19761" xr:uid="{00000000-0005-0000-0000-0000504D0000}"/>
    <cellStyle name="הערה 2" xfId="19762" xr:uid="{00000000-0005-0000-0000-0000514D0000}"/>
    <cellStyle name="חישוב" xfId="19763" xr:uid="{00000000-0005-0000-0000-0000524D0000}"/>
    <cellStyle name="חישוב 2" xfId="19764" xr:uid="{00000000-0005-0000-0000-0000534D0000}"/>
    <cellStyle name="טוב" xfId="19765" xr:uid="{00000000-0005-0000-0000-0000544D0000}"/>
    <cellStyle name="טקסט אזהרה" xfId="19766" xr:uid="{00000000-0005-0000-0000-0000554D0000}"/>
    <cellStyle name="טקסט הסברי" xfId="19767" xr:uid="{00000000-0005-0000-0000-0000564D0000}"/>
    <cellStyle name="כותרת" xfId="19768" xr:uid="{00000000-0005-0000-0000-0000574D0000}"/>
    <cellStyle name="כותרת 1" xfId="19769" xr:uid="{00000000-0005-0000-0000-0000584D0000}"/>
    <cellStyle name="כותרת 2" xfId="19770" xr:uid="{00000000-0005-0000-0000-0000594D0000}"/>
    <cellStyle name="כותרת 3" xfId="19771" xr:uid="{00000000-0005-0000-0000-00005A4D0000}"/>
    <cellStyle name="כותרת 3 2" xfId="19772" xr:uid="{00000000-0005-0000-0000-00005B4D0000}"/>
    <cellStyle name="כותרת 4" xfId="19773" xr:uid="{00000000-0005-0000-0000-00005C4D0000}"/>
    <cellStyle name="ניטראלי" xfId="19774" xr:uid="{00000000-0005-0000-0000-00005D4D0000}"/>
    <cellStyle name="סה&quot;כ" xfId="19775" xr:uid="{00000000-0005-0000-0000-00005E4D0000}"/>
    <cellStyle name="סה&quot;כ 2" xfId="19776" xr:uid="{00000000-0005-0000-0000-00005F4D0000}"/>
    <cellStyle name="פלט" xfId="19777" xr:uid="{00000000-0005-0000-0000-0000604D0000}"/>
    <cellStyle name="פלט 2" xfId="19778" xr:uid="{00000000-0005-0000-0000-0000614D0000}"/>
    <cellStyle name="קלט" xfId="19779" xr:uid="{00000000-0005-0000-0000-0000624D0000}"/>
    <cellStyle name="קלט 2" xfId="19780" xr:uid="{00000000-0005-0000-0000-0000634D0000}"/>
    <cellStyle name="רע" xfId="19781" xr:uid="{00000000-0005-0000-0000-0000644D0000}"/>
    <cellStyle name="תא מסומן" xfId="19782" xr:uid="{00000000-0005-0000-0000-0000654D0000}"/>
    <cellStyle name="תא מקושר" xfId="19783" xr:uid="{00000000-0005-0000-0000-0000664D0000}"/>
    <cellStyle name="쉼표 2" xfId="19784" xr:uid="{00000000-0005-0000-0000-0000674D0000}"/>
    <cellStyle name="쉼표 3" xfId="19785" xr:uid="{00000000-0005-0000-0000-0000684D0000}"/>
    <cellStyle name="콤마 [0]_08SICC-1112" xfId="19786" xr:uid="{00000000-0005-0000-0000-0000694D0000}"/>
    <cellStyle name="콤마_08SICC-1112" xfId="19787" xr:uid="{00000000-0005-0000-0000-00006A4D0000}"/>
    <cellStyle name="표준 2" xfId="19788" xr:uid="{00000000-0005-0000-0000-00006B4D0000}"/>
    <cellStyle name="표준 3" xfId="19789" xr:uid="{00000000-0005-0000-0000-00006C4D0000}"/>
    <cellStyle name="표준_031208_Financial_Analysis_Summary" xfId="19790" xr:uid="{00000000-0005-0000-0000-00006D4D0000}"/>
    <cellStyle name="千分位[0]_本月" xfId="19791" xr:uid="{00000000-0005-0000-0000-00006E4D0000}"/>
    <cellStyle name="常规_Cement" xfId="19792" xr:uid="{00000000-0005-0000-0000-00006F4D0000}"/>
    <cellStyle name="標準_Billions NTT and DCM USGAAP 0210281" xfId="19793" xr:uid="{00000000-0005-0000-0000-0000704D0000}"/>
    <cellStyle name="表示済みのハイパーリンク" xfId="19794" xr:uid="{00000000-0005-0000-0000-0000714D0000}"/>
  </cellStyles>
  <dxfs count="3">
    <dxf>
      <font>
        <color theme="0"/>
      </font>
    </dxf>
    <dxf>
      <font>
        <color theme="0"/>
      </font>
    </dxf>
    <dxf>
      <font>
        <color theme="0"/>
      </font>
    </dxf>
  </dxfs>
  <tableStyles count="0" defaultTableStyle="TableStyleMedium9" defaultPivotStyle="PivotStyleLight16"/>
  <colors>
    <mruColors>
      <color rgb="FFFF6600"/>
      <color rgb="FF0000CC"/>
      <color rgb="FF1E4A80"/>
      <color rgb="FF000099"/>
      <color rgb="FF003399"/>
      <color rgb="FF0000FF"/>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390C-AA28-49A9-BBDF-6A07F002C72D}">
  <sheetPr transitionEvaluation="1">
    <pageSetUpPr autoPageBreaks="0" fitToPage="1"/>
  </sheetPr>
  <dimension ref="A1:AX110"/>
  <sheetViews>
    <sheetView showGridLines="0" tabSelected="1" zoomScale="70" zoomScaleNormal="70" zoomScaleSheetLayoutView="75" zoomScalePageLayoutView="60" workbookViewId="0">
      <pane xSplit="6" ySplit="4" topLeftCell="G32" activePane="bottomRight" state="frozen"/>
      <selection pane="topRight" activeCell="G1" sqref="G1"/>
      <selection pane="bottomLeft" activeCell="A5" sqref="A5"/>
      <selection pane="bottomRight" activeCell="W25" sqref="W25"/>
    </sheetView>
  </sheetViews>
  <sheetFormatPr defaultColWidth="8.7109375" defaultRowHeight="18"/>
  <cols>
    <col min="1" max="2" width="1.7109375" style="21" customWidth="1"/>
    <col min="3" max="4" width="2.7109375" style="21" customWidth="1"/>
    <col min="5" max="5" width="68.5703125" style="21" bestFit="1" customWidth="1"/>
    <col min="6" max="6" width="1.7109375" style="21" customWidth="1"/>
    <col min="7" max="7" width="24.42578125" style="21" customWidth="1"/>
    <col min="8" max="8" width="2.7109375" style="21" customWidth="1"/>
    <col min="9" max="9" width="24.42578125" style="21" customWidth="1"/>
    <col min="10" max="10" width="1.140625" style="21" customWidth="1"/>
    <col min="11" max="11" width="24.42578125" style="21" customWidth="1"/>
    <col min="12" max="12" width="1.7109375" style="21" customWidth="1"/>
    <col min="13" max="13" width="24.42578125" style="21" customWidth="1"/>
    <col min="14" max="14" width="1.7109375" style="21" customWidth="1"/>
    <col min="15" max="15" width="24.42578125" style="21" customWidth="1"/>
    <col min="16" max="18" width="2.7109375" style="21" customWidth="1"/>
    <col min="19" max="19" width="23.140625" style="21" bestFit="1" customWidth="1"/>
    <col min="20" max="20" width="2.7109375" style="21" customWidth="1"/>
    <col min="21" max="21" width="24.42578125" style="21" customWidth="1"/>
    <col min="22" max="22" width="2.7109375" style="21" customWidth="1"/>
    <col min="23" max="23" width="24.42578125" style="21" customWidth="1"/>
    <col min="24" max="24" width="2.7109375" style="21" customWidth="1"/>
    <col min="25" max="25" width="24.42578125" style="21" customWidth="1"/>
    <col min="26" max="26" width="1.7109375" style="21" customWidth="1"/>
    <col min="27" max="27" width="24.42578125" style="21" customWidth="1"/>
    <col min="28" max="30" width="2.7109375" style="21" customWidth="1"/>
    <col min="31" max="31" width="24.42578125" style="21" customWidth="1"/>
    <col min="32" max="32" width="2.7109375" style="21" customWidth="1"/>
    <col min="33" max="33" width="24.42578125" style="21" customWidth="1"/>
    <col min="34" max="34" width="2.7109375" style="21" customWidth="1"/>
    <col min="35" max="35" width="24.42578125" style="21" customWidth="1"/>
    <col min="36" max="36" width="2.7109375" style="21" customWidth="1"/>
    <col min="37" max="37" width="24.42578125" style="21" customWidth="1"/>
    <col min="38" max="38" width="1.7109375" style="21" customWidth="1"/>
    <col min="39" max="39" width="24.42578125" style="21" customWidth="1"/>
    <col min="40" max="40" width="2.7109375" style="21" customWidth="1"/>
    <col min="41" max="41" width="8.140625" style="21" customWidth="1"/>
    <col min="42" max="42" width="40" style="21" bestFit="1" customWidth="1"/>
    <col min="43" max="43" width="17.140625" style="558" bestFit="1" customWidth="1"/>
    <col min="44" max="44" width="11.7109375" style="558" customWidth="1"/>
    <col min="45" max="263" width="8.7109375" style="21"/>
    <col min="264" max="264" width="1.7109375" style="21" customWidth="1"/>
    <col min="265" max="266" width="5.28515625" style="21" customWidth="1"/>
    <col min="267" max="267" width="3.7109375" style="21" customWidth="1"/>
    <col min="268" max="268" width="50.28515625" style="21" customWidth="1"/>
    <col min="269" max="269" width="10.42578125" style="21" bestFit="1" customWidth="1"/>
    <col min="270" max="270" width="38.7109375" style="21" customWidth="1"/>
    <col min="271" max="272" width="3.42578125" style="21" customWidth="1"/>
    <col min="273" max="273" width="21.28515625" style="21" bestFit="1" customWidth="1"/>
    <col min="274" max="274" width="14.7109375" style="21" bestFit="1" customWidth="1"/>
    <col min="275" max="275" width="12.28515625" style="21" bestFit="1" customWidth="1"/>
    <col min="276" max="277" width="2.28515625" style="21" customWidth="1"/>
    <col min="278" max="519" width="8.7109375" style="21"/>
    <col min="520" max="520" width="1.7109375" style="21" customWidth="1"/>
    <col min="521" max="522" width="5.28515625" style="21" customWidth="1"/>
    <col min="523" max="523" width="3.7109375" style="21" customWidth="1"/>
    <col min="524" max="524" width="50.28515625" style="21" customWidth="1"/>
    <col min="525" max="525" width="10.42578125" style="21" bestFit="1" customWidth="1"/>
    <col min="526" max="526" width="38.7109375" style="21" customWidth="1"/>
    <col min="527" max="528" width="3.42578125" style="21" customWidth="1"/>
    <col min="529" max="529" width="21.28515625" style="21" bestFit="1" customWidth="1"/>
    <col min="530" max="530" width="14.7109375" style="21" bestFit="1" customWidth="1"/>
    <col min="531" max="531" width="12.28515625" style="21" bestFit="1" customWidth="1"/>
    <col min="532" max="533" width="2.28515625" style="21" customWidth="1"/>
    <col min="534" max="775" width="8.7109375" style="21"/>
    <col min="776" max="776" width="1.7109375" style="21" customWidth="1"/>
    <col min="777" max="778" width="5.28515625" style="21" customWidth="1"/>
    <col min="779" max="779" width="3.7109375" style="21" customWidth="1"/>
    <col min="780" max="780" width="50.28515625" style="21" customWidth="1"/>
    <col min="781" max="781" width="10.42578125" style="21" bestFit="1" customWidth="1"/>
    <col min="782" max="782" width="38.7109375" style="21" customWidth="1"/>
    <col min="783" max="784" width="3.42578125" style="21" customWidth="1"/>
    <col min="785" max="785" width="21.28515625" style="21" bestFit="1" customWidth="1"/>
    <col min="786" max="786" width="14.7109375" style="21" bestFit="1" customWidth="1"/>
    <col min="787" max="787" width="12.28515625" style="21" bestFit="1" customWidth="1"/>
    <col min="788" max="789" width="2.28515625" style="21" customWidth="1"/>
    <col min="790" max="1031" width="8.7109375" style="21"/>
    <col min="1032" max="1032" width="1.7109375" style="21" customWidth="1"/>
    <col min="1033" max="1034" width="5.28515625" style="21" customWidth="1"/>
    <col min="1035" max="1035" width="3.7109375" style="21" customWidth="1"/>
    <col min="1036" max="1036" width="50.28515625" style="21" customWidth="1"/>
    <col min="1037" max="1037" width="10.42578125" style="21" bestFit="1" customWidth="1"/>
    <col min="1038" max="1038" width="38.7109375" style="21" customWidth="1"/>
    <col min="1039" max="1040" width="3.42578125" style="21" customWidth="1"/>
    <col min="1041" max="1041" width="21.28515625" style="21" bestFit="1" customWidth="1"/>
    <col min="1042" max="1042" width="14.7109375" style="21" bestFit="1" customWidth="1"/>
    <col min="1043" max="1043" width="12.28515625" style="21" bestFit="1" customWidth="1"/>
    <col min="1044" max="1045" width="2.28515625" style="21" customWidth="1"/>
    <col min="1046" max="1287" width="8.7109375" style="21"/>
    <col min="1288" max="1288" width="1.7109375" style="21" customWidth="1"/>
    <col min="1289" max="1290" width="5.28515625" style="21" customWidth="1"/>
    <col min="1291" max="1291" width="3.7109375" style="21" customWidth="1"/>
    <col min="1292" max="1292" width="50.28515625" style="21" customWidth="1"/>
    <col min="1293" max="1293" width="10.42578125" style="21" bestFit="1" customWidth="1"/>
    <col min="1294" max="1294" width="38.7109375" style="21" customWidth="1"/>
    <col min="1295" max="1296" width="3.42578125" style="21" customWidth="1"/>
    <col min="1297" max="1297" width="21.28515625" style="21" bestFit="1" customWidth="1"/>
    <col min="1298" max="1298" width="14.7109375" style="21" bestFit="1" customWidth="1"/>
    <col min="1299" max="1299" width="12.28515625" style="21" bestFit="1" customWidth="1"/>
    <col min="1300" max="1301" width="2.28515625" style="21" customWidth="1"/>
    <col min="1302" max="1543" width="8.7109375" style="21"/>
    <col min="1544" max="1544" width="1.7109375" style="21" customWidth="1"/>
    <col min="1545" max="1546" width="5.28515625" style="21" customWidth="1"/>
    <col min="1547" max="1547" width="3.7109375" style="21" customWidth="1"/>
    <col min="1548" max="1548" width="50.28515625" style="21" customWidth="1"/>
    <col min="1549" max="1549" width="10.42578125" style="21" bestFit="1" customWidth="1"/>
    <col min="1550" max="1550" width="38.7109375" style="21" customWidth="1"/>
    <col min="1551" max="1552" width="3.42578125" style="21" customWidth="1"/>
    <col min="1553" max="1553" width="21.28515625" style="21" bestFit="1" customWidth="1"/>
    <col min="1554" max="1554" width="14.7109375" style="21" bestFit="1" customWidth="1"/>
    <col min="1555" max="1555" width="12.28515625" style="21" bestFit="1" customWidth="1"/>
    <col min="1556" max="1557" width="2.28515625" style="21" customWidth="1"/>
    <col min="1558" max="1799" width="8.7109375" style="21"/>
    <col min="1800" max="1800" width="1.7109375" style="21" customWidth="1"/>
    <col min="1801" max="1802" width="5.28515625" style="21" customWidth="1"/>
    <col min="1803" max="1803" width="3.7109375" style="21" customWidth="1"/>
    <col min="1804" max="1804" width="50.28515625" style="21" customWidth="1"/>
    <col min="1805" max="1805" width="10.42578125" style="21" bestFit="1" customWidth="1"/>
    <col min="1806" max="1806" width="38.7109375" style="21" customWidth="1"/>
    <col min="1807" max="1808" width="3.42578125" style="21" customWidth="1"/>
    <col min="1809" max="1809" width="21.28515625" style="21" bestFit="1" customWidth="1"/>
    <col min="1810" max="1810" width="14.7109375" style="21" bestFit="1" customWidth="1"/>
    <col min="1811" max="1811" width="12.28515625" style="21" bestFit="1" customWidth="1"/>
    <col min="1812" max="1813" width="2.28515625" style="21" customWidth="1"/>
    <col min="1814" max="2055" width="8.7109375" style="21"/>
    <col min="2056" max="2056" width="1.7109375" style="21" customWidth="1"/>
    <col min="2057" max="2058" width="5.28515625" style="21" customWidth="1"/>
    <col min="2059" max="2059" width="3.7109375" style="21" customWidth="1"/>
    <col min="2060" max="2060" width="50.28515625" style="21" customWidth="1"/>
    <col min="2061" max="2061" width="10.42578125" style="21" bestFit="1" customWidth="1"/>
    <col min="2062" max="2062" width="38.7109375" style="21" customWidth="1"/>
    <col min="2063" max="2064" width="3.42578125" style="21" customWidth="1"/>
    <col min="2065" max="2065" width="21.28515625" style="21" bestFit="1" customWidth="1"/>
    <col min="2066" max="2066" width="14.7109375" style="21" bestFit="1" customWidth="1"/>
    <col min="2067" max="2067" width="12.28515625" style="21" bestFit="1" customWidth="1"/>
    <col min="2068" max="2069" width="2.28515625" style="21" customWidth="1"/>
    <col min="2070" max="2311" width="8.7109375" style="21"/>
    <col min="2312" max="2312" width="1.7109375" style="21" customWidth="1"/>
    <col min="2313" max="2314" width="5.28515625" style="21" customWidth="1"/>
    <col min="2315" max="2315" width="3.7109375" style="21" customWidth="1"/>
    <col min="2316" max="2316" width="50.28515625" style="21" customWidth="1"/>
    <col min="2317" max="2317" width="10.42578125" style="21" bestFit="1" customWidth="1"/>
    <col min="2318" max="2318" width="38.7109375" style="21" customWidth="1"/>
    <col min="2319" max="2320" width="3.42578125" style="21" customWidth="1"/>
    <col min="2321" max="2321" width="21.28515625" style="21" bestFit="1" customWidth="1"/>
    <col min="2322" max="2322" width="14.7109375" style="21" bestFit="1" customWidth="1"/>
    <col min="2323" max="2323" width="12.28515625" style="21" bestFit="1" customWidth="1"/>
    <col min="2324" max="2325" width="2.28515625" style="21" customWidth="1"/>
    <col min="2326" max="2567" width="8.7109375" style="21"/>
    <col min="2568" max="2568" width="1.7109375" style="21" customWidth="1"/>
    <col min="2569" max="2570" width="5.28515625" style="21" customWidth="1"/>
    <col min="2571" max="2571" width="3.7109375" style="21" customWidth="1"/>
    <col min="2572" max="2572" width="50.28515625" style="21" customWidth="1"/>
    <col min="2573" max="2573" width="10.42578125" style="21" bestFit="1" customWidth="1"/>
    <col min="2574" max="2574" width="38.7109375" style="21" customWidth="1"/>
    <col min="2575" max="2576" width="3.42578125" style="21" customWidth="1"/>
    <col min="2577" max="2577" width="21.28515625" style="21" bestFit="1" customWidth="1"/>
    <col min="2578" max="2578" width="14.7109375" style="21" bestFit="1" customWidth="1"/>
    <col min="2579" max="2579" width="12.28515625" style="21" bestFit="1" customWidth="1"/>
    <col min="2580" max="2581" width="2.28515625" style="21" customWidth="1"/>
    <col min="2582" max="2823" width="8.7109375" style="21"/>
    <col min="2824" max="2824" width="1.7109375" style="21" customWidth="1"/>
    <col min="2825" max="2826" width="5.28515625" style="21" customWidth="1"/>
    <col min="2827" max="2827" width="3.7109375" style="21" customWidth="1"/>
    <col min="2828" max="2828" width="50.28515625" style="21" customWidth="1"/>
    <col min="2829" max="2829" width="10.42578125" style="21" bestFit="1" customWidth="1"/>
    <col min="2830" max="2830" width="38.7109375" style="21" customWidth="1"/>
    <col min="2831" max="2832" width="3.42578125" style="21" customWidth="1"/>
    <col min="2833" max="2833" width="21.28515625" style="21" bestFit="1" customWidth="1"/>
    <col min="2834" max="2834" width="14.7109375" style="21" bestFit="1" customWidth="1"/>
    <col min="2835" max="2835" width="12.28515625" style="21" bestFit="1" customWidth="1"/>
    <col min="2836" max="2837" width="2.28515625" style="21" customWidth="1"/>
    <col min="2838" max="3079" width="8.7109375" style="21"/>
    <col min="3080" max="3080" width="1.7109375" style="21" customWidth="1"/>
    <col min="3081" max="3082" width="5.28515625" style="21" customWidth="1"/>
    <col min="3083" max="3083" width="3.7109375" style="21" customWidth="1"/>
    <col min="3084" max="3084" width="50.28515625" style="21" customWidth="1"/>
    <col min="3085" max="3085" width="10.42578125" style="21" bestFit="1" customWidth="1"/>
    <col min="3086" max="3086" width="38.7109375" style="21" customWidth="1"/>
    <col min="3087" max="3088" width="3.42578125" style="21" customWidth="1"/>
    <col min="3089" max="3089" width="21.28515625" style="21" bestFit="1" customWidth="1"/>
    <col min="3090" max="3090" width="14.7109375" style="21" bestFit="1" customWidth="1"/>
    <col min="3091" max="3091" width="12.28515625" style="21" bestFit="1" customWidth="1"/>
    <col min="3092" max="3093" width="2.28515625" style="21" customWidth="1"/>
    <col min="3094" max="3335" width="8.7109375" style="21"/>
    <col min="3336" max="3336" width="1.7109375" style="21" customWidth="1"/>
    <col min="3337" max="3338" width="5.28515625" style="21" customWidth="1"/>
    <col min="3339" max="3339" width="3.7109375" style="21" customWidth="1"/>
    <col min="3340" max="3340" width="50.28515625" style="21" customWidth="1"/>
    <col min="3341" max="3341" width="10.42578125" style="21" bestFit="1" customWidth="1"/>
    <col min="3342" max="3342" width="38.7109375" style="21" customWidth="1"/>
    <col min="3343" max="3344" width="3.42578125" style="21" customWidth="1"/>
    <col min="3345" max="3345" width="21.28515625" style="21" bestFit="1" customWidth="1"/>
    <col min="3346" max="3346" width="14.7109375" style="21" bestFit="1" customWidth="1"/>
    <col min="3347" max="3347" width="12.28515625" style="21" bestFit="1" customWidth="1"/>
    <col min="3348" max="3349" width="2.28515625" style="21" customWidth="1"/>
    <col min="3350" max="3591" width="8.7109375" style="21"/>
    <col min="3592" max="3592" width="1.7109375" style="21" customWidth="1"/>
    <col min="3593" max="3594" width="5.28515625" style="21" customWidth="1"/>
    <col min="3595" max="3595" width="3.7109375" style="21" customWidth="1"/>
    <col min="3596" max="3596" width="50.28515625" style="21" customWidth="1"/>
    <col min="3597" max="3597" width="10.42578125" style="21" bestFit="1" customWidth="1"/>
    <col min="3598" max="3598" width="38.7109375" style="21" customWidth="1"/>
    <col min="3599" max="3600" width="3.42578125" style="21" customWidth="1"/>
    <col min="3601" max="3601" width="21.28515625" style="21" bestFit="1" customWidth="1"/>
    <col min="3602" max="3602" width="14.7109375" style="21" bestFit="1" customWidth="1"/>
    <col min="3603" max="3603" width="12.28515625" style="21" bestFit="1" customWidth="1"/>
    <col min="3604" max="3605" width="2.28515625" style="21" customWidth="1"/>
    <col min="3606" max="3847" width="8.7109375" style="21"/>
    <col min="3848" max="3848" width="1.7109375" style="21" customWidth="1"/>
    <col min="3849" max="3850" width="5.28515625" style="21" customWidth="1"/>
    <col min="3851" max="3851" width="3.7109375" style="21" customWidth="1"/>
    <col min="3852" max="3852" width="50.28515625" style="21" customWidth="1"/>
    <col min="3853" max="3853" width="10.42578125" style="21" bestFit="1" customWidth="1"/>
    <col min="3854" max="3854" width="38.7109375" style="21" customWidth="1"/>
    <col min="3855" max="3856" width="3.42578125" style="21" customWidth="1"/>
    <col min="3857" max="3857" width="21.28515625" style="21" bestFit="1" customWidth="1"/>
    <col min="3858" max="3858" width="14.7109375" style="21" bestFit="1" customWidth="1"/>
    <col min="3859" max="3859" width="12.28515625" style="21" bestFit="1" customWidth="1"/>
    <col min="3860" max="3861" width="2.28515625" style="21" customWidth="1"/>
    <col min="3862" max="4103" width="8.7109375" style="21"/>
    <col min="4104" max="4104" width="1.7109375" style="21" customWidth="1"/>
    <col min="4105" max="4106" width="5.28515625" style="21" customWidth="1"/>
    <col min="4107" max="4107" width="3.7109375" style="21" customWidth="1"/>
    <col min="4108" max="4108" width="50.28515625" style="21" customWidth="1"/>
    <col min="4109" max="4109" width="10.42578125" style="21" bestFit="1" customWidth="1"/>
    <col min="4110" max="4110" width="38.7109375" style="21" customWidth="1"/>
    <col min="4111" max="4112" width="3.42578125" style="21" customWidth="1"/>
    <col min="4113" max="4113" width="21.28515625" style="21" bestFit="1" customWidth="1"/>
    <col min="4114" max="4114" width="14.7109375" style="21" bestFit="1" customWidth="1"/>
    <col min="4115" max="4115" width="12.28515625" style="21" bestFit="1" customWidth="1"/>
    <col min="4116" max="4117" width="2.28515625" style="21" customWidth="1"/>
    <col min="4118" max="4359" width="8.7109375" style="21"/>
    <col min="4360" max="4360" width="1.7109375" style="21" customWidth="1"/>
    <col min="4361" max="4362" width="5.28515625" style="21" customWidth="1"/>
    <col min="4363" max="4363" width="3.7109375" style="21" customWidth="1"/>
    <col min="4364" max="4364" width="50.28515625" style="21" customWidth="1"/>
    <col min="4365" max="4365" width="10.42578125" style="21" bestFit="1" customWidth="1"/>
    <col min="4366" max="4366" width="38.7109375" style="21" customWidth="1"/>
    <col min="4367" max="4368" width="3.42578125" style="21" customWidth="1"/>
    <col min="4369" max="4369" width="21.28515625" style="21" bestFit="1" customWidth="1"/>
    <col min="4370" max="4370" width="14.7109375" style="21" bestFit="1" customWidth="1"/>
    <col min="4371" max="4371" width="12.28515625" style="21" bestFit="1" customWidth="1"/>
    <col min="4372" max="4373" width="2.28515625" style="21" customWidth="1"/>
    <col min="4374" max="4615" width="8.7109375" style="21"/>
    <col min="4616" max="4616" width="1.7109375" style="21" customWidth="1"/>
    <col min="4617" max="4618" width="5.28515625" style="21" customWidth="1"/>
    <col min="4619" max="4619" width="3.7109375" style="21" customWidth="1"/>
    <col min="4620" max="4620" width="50.28515625" style="21" customWidth="1"/>
    <col min="4621" max="4621" width="10.42578125" style="21" bestFit="1" customWidth="1"/>
    <col min="4622" max="4622" width="38.7109375" style="21" customWidth="1"/>
    <col min="4623" max="4624" width="3.42578125" style="21" customWidth="1"/>
    <col min="4625" max="4625" width="21.28515625" style="21" bestFit="1" customWidth="1"/>
    <col min="4626" max="4626" width="14.7109375" style="21" bestFit="1" customWidth="1"/>
    <col min="4627" max="4627" width="12.28515625" style="21" bestFit="1" customWidth="1"/>
    <col min="4628" max="4629" width="2.28515625" style="21" customWidth="1"/>
    <col min="4630" max="4871" width="8.7109375" style="21"/>
    <col min="4872" max="4872" width="1.7109375" style="21" customWidth="1"/>
    <col min="4873" max="4874" width="5.28515625" style="21" customWidth="1"/>
    <col min="4875" max="4875" width="3.7109375" style="21" customWidth="1"/>
    <col min="4876" max="4876" width="50.28515625" style="21" customWidth="1"/>
    <col min="4877" max="4877" width="10.42578125" style="21" bestFit="1" customWidth="1"/>
    <col min="4878" max="4878" width="38.7109375" style="21" customWidth="1"/>
    <col min="4879" max="4880" width="3.42578125" style="21" customWidth="1"/>
    <col min="4881" max="4881" width="21.28515625" style="21" bestFit="1" customWidth="1"/>
    <col min="4882" max="4882" width="14.7109375" style="21" bestFit="1" customWidth="1"/>
    <col min="4883" max="4883" width="12.28515625" style="21" bestFit="1" customWidth="1"/>
    <col min="4884" max="4885" width="2.28515625" style="21" customWidth="1"/>
    <col min="4886" max="5127" width="8.7109375" style="21"/>
    <col min="5128" max="5128" width="1.7109375" style="21" customWidth="1"/>
    <col min="5129" max="5130" width="5.28515625" style="21" customWidth="1"/>
    <col min="5131" max="5131" width="3.7109375" style="21" customWidth="1"/>
    <col min="5132" max="5132" width="50.28515625" style="21" customWidth="1"/>
    <col min="5133" max="5133" width="10.42578125" style="21" bestFit="1" customWidth="1"/>
    <col min="5134" max="5134" width="38.7109375" style="21" customWidth="1"/>
    <col min="5135" max="5136" width="3.42578125" style="21" customWidth="1"/>
    <col min="5137" max="5137" width="21.28515625" style="21" bestFit="1" customWidth="1"/>
    <col min="5138" max="5138" width="14.7109375" style="21" bestFit="1" customWidth="1"/>
    <col min="5139" max="5139" width="12.28515625" style="21" bestFit="1" customWidth="1"/>
    <col min="5140" max="5141" width="2.28515625" style="21" customWidth="1"/>
    <col min="5142" max="5383" width="8.7109375" style="21"/>
    <col min="5384" max="5384" width="1.7109375" style="21" customWidth="1"/>
    <col min="5385" max="5386" width="5.28515625" style="21" customWidth="1"/>
    <col min="5387" max="5387" width="3.7109375" style="21" customWidth="1"/>
    <col min="5388" max="5388" width="50.28515625" style="21" customWidth="1"/>
    <col min="5389" max="5389" width="10.42578125" style="21" bestFit="1" customWidth="1"/>
    <col min="5390" max="5390" width="38.7109375" style="21" customWidth="1"/>
    <col min="5391" max="5392" width="3.42578125" style="21" customWidth="1"/>
    <col min="5393" max="5393" width="21.28515625" style="21" bestFit="1" customWidth="1"/>
    <col min="5394" max="5394" width="14.7109375" style="21" bestFit="1" customWidth="1"/>
    <col min="5395" max="5395" width="12.28515625" style="21" bestFit="1" customWidth="1"/>
    <col min="5396" max="5397" width="2.28515625" style="21" customWidth="1"/>
    <col min="5398" max="5639" width="8.7109375" style="21"/>
    <col min="5640" max="5640" width="1.7109375" style="21" customWidth="1"/>
    <col min="5641" max="5642" width="5.28515625" style="21" customWidth="1"/>
    <col min="5643" max="5643" width="3.7109375" style="21" customWidth="1"/>
    <col min="5644" max="5644" width="50.28515625" style="21" customWidth="1"/>
    <col min="5645" max="5645" width="10.42578125" style="21" bestFit="1" customWidth="1"/>
    <col min="5646" max="5646" width="38.7109375" style="21" customWidth="1"/>
    <col min="5647" max="5648" width="3.42578125" style="21" customWidth="1"/>
    <col min="5649" max="5649" width="21.28515625" style="21" bestFit="1" customWidth="1"/>
    <col min="5650" max="5650" width="14.7109375" style="21" bestFit="1" customWidth="1"/>
    <col min="5651" max="5651" width="12.28515625" style="21" bestFit="1" customWidth="1"/>
    <col min="5652" max="5653" width="2.28515625" style="21" customWidth="1"/>
    <col min="5654" max="5895" width="8.7109375" style="21"/>
    <col min="5896" max="5896" width="1.7109375" style="21" customWidth="1"/>
    <col min="5897" max="5898" width="5.28515625" style="21" customWidth="1"/>
    <col min="5899" max="5899" width="3.7109375" style="21" customWidth="1"/>
    <col min="5900" max="5900" width="50.28515625" style="21" customWidth="1"/>
    <col min="5901" max="5901" width="10.42578125" style="21" bestFit="1" customWidth="1"/>
    <col min="5902" max="5902" width="38.7109375" style="21" customWidth="1"/>
    <col min="5903" max="5904" width="3.42578125" style="21" customWidth="1"/>
    <col min="5905" max="5905" width="21.28515625" style="21" bestFit="1" customWidth="1"/>
    <col min="5906" max="5906" width="14.7109375" style="21" bestFit="1" customWidth="1"/>
    <col min="5907" max="5907" width="12.28515625" style="21" bestFit="1" customWidth="1"/>
    <col min="5908" max="5909" width="2.28515625" style="21" customWidth="1"/>
    <col min="5910" max="6151" width="8.7109375" style="21"/>
    <col min="6152" max="6152" width="1.7109375" style="21" customWidth="1"/>
    <col min="6153" max="6154" width="5.28515625" style="21" customWidth="1"/>
    <col min="6155" max="6155" width="3.7109375" style="21" customWidth="1"/>
    <col min="6156" max="6156" width="50.28515625" style="21" customWidth="1"/>
    <col min="6157" max="6157" width="10.42578125" style="21" bestFit="1" customWidth="1"/>
    <col min="6158" max="6158" width="38.7109375" style="21" customWidth="1"/>
    <col min="6159" max="6160" width="3.42578125" style="21" customWidth="1"/>
    <col min="6161" max="6161" width="21.28515625" style="21" bestFit="1" customWidth="1"/>
    <col min="6162" max="6162" width="14.7109375" style="21" bestFit="1" customWidth="1"/>
    <col min="6163" max="6163" width="12.28515625" style="21" bestFit="1" customWidth="1"/>
    <col min="6164" max="6165" width="2.28515625" style="21" customWidth="1"/>
    <col min="6166" max="6407" width="8.7109375" style="21"/>
    <col min="6408" max="6408" width="1.7109375" style="21" customWidth="1"/>
    <col min="6409" max="6410" width="5.28515625" style="21" customWidth="1"/>
    <col min="6411" max="6411" width="3.7109375" style="21" customWidth="1"/>
    <col min="6412" max="6412" width="50.28515625" style="21" customWidth="1"/>
    <col min="6413" max="6413" width="10.42578125" style="21" bestFit="1" customWidth="1"/>
    <col min="6414" max="6414" width="38.7109375" style="21" customWidth="1"/>
    <col min="6415" max="6416" width="3.42578125" style="21" customWidth="1"/>
    <col min="6417" max="6417" width="21.28515625" style="21" bestFit="1" customWidth="1"/>
    <col min="6418" max="6418" width="14.7109375" style="21" bestFit="1" customWidth="1"/>
    <col min="6419" max="6419" width="12.28515625" style="21" bestFit="1" customWidth="1"/>
    <col min="6420" max="6421" width="2.28515625" style="21" customWidth="1"/>
    <col min="6422" max="6663" width="8.7109375" style="21"/>
    <col min="6664" max="6664" width="1.7109375" style="21" customWidth="1"/>
    <col min="6665" max="6666" width="5.28515625" style="21" customWidth="1"/>
    <col min="6667" max="6667" width="3.7109375" style="21" customWidth="1"/>
    <col min="6668" max="6668" width="50.28515625" style="21" customWidth="1"/>
    <col min="6669" max="6669" width="10.42578125" style="21" bestFit="1" customWidth="1"/>
    <col min="6670" max="6670" width="38.7109375" style="21" customWidth="1"/>
    <col min="6671" max="6672" width="3.42578125" style="21" customWidth="1"/>
    <col min="6673" max="6673" width="21.28515625" style="21" bestFit="1" customWidth="1"/>
    <col min="6674" max="6674" width="14.7109375" style="21" bestFit="1" customWidth="1"/>
    <col min="6675" max="6675" width="12.28515625" style="21" bestFit="1" customWidth="1"/>
    <col min="6676" max="6677" width="2.28515625" style="21" customWidth="1"/>
    <col min="6678" max="6919" width="8.7109375" style="21"/>
    <col min="6920" max="6920" width="1.7109375" style="21" customWidth="1"/>
    <col min="6921" max="6922" width="5.28515625" style="21" customWidth="1"/>
    <col min="6923" max="6923" width="3.7109375" style="21" customWidth="1"/>
    <col min="6924" max="6924" width="50.28515625" style="21" customWidth="1"/>
    <col min="6925" max="6925" width="10.42578125" style="21" bestFit="1" customWidth="1"/>
    <col min="6926" max="6926" width="38.7109375" style="21" customWidth="1"/>
    <col min="6927" max="6928" width="3.42578125" style="21" customWidth="1"/>
    <col min="6929" max="6929" width="21.28515625" style="21" bestFit="1" customWidth="1"/>
    <col min="6930" max="6930" width="14.7109375" style="21" bestFit="1" customWidth="1"/>
    <col min="6931" max="6931" width="12.28515625" style="21" bestFit="1" customWidth="1"/>
    <col min="6932" max="6933" width="2.28515625" style="21" customWidth="1"/>
    <col min="6934" max="7175" width="8.7109375" style="21"/>
    <col min="7176" max="7176" width="1.7109375" style="21" customWidth="1"/>
    <col min="7177" max="7178" width="5.28515625" style="21" customWidth="1"/>
    <col min="7179" max="7179" width="3.7109375" style="21" customWidth="1"/>
    <col min="7180" max="7180" width="50.28515625" style="21" customWidth="1"/>
    <col min="7181" max="7181" width="10.42578125" style="21" bestFit="1" customWidth="1"/>
    <col min="7182" max="7182" width="38.7109375" style="21" customWidth="1"/>
    <col min="7183" max="7184" width="3.42578125" style="21" customWidth="1"/>
    <col min="7185" max="7185" width="21.28515625" style="21" bestFit="1" customWidth="1"/>
    <col min="7186" max="7186" width="14.7109375" style="21" bestFit="1" customWidth="1"/>
    <col min="7187" max="7187" width="12.28515625" style="21" bestFit="1" customWidth="1"/>
    <col min="7188" max="7189" width="2.28515625" style="21" customWidth="1"/>
    <col min="7190" max="7431" width="8.7109375" style="21"/>
    <col min="7432" max="7432" width="1.7109375" style="21" customWidth="1"/>
    <col min="7433" max="7434" width="5.28515625" style="21" customWidth="1"/>
    <col min="7435" max="7435" width="3.7109375" style="21" customWidth="1"/>
    <col min="7436" max="7436" width="50.28515625" style="21" customWidth="1"/>
    <col min="7437" max="7437" width="10.42578125" style="21" bestFit="1" customWidth="1"/>
    <col min="7438" max="7438" width="38.7109375" style="21" customWidth="1"/>
    <col min="7439" max="7440" width="3.42578125" style="21" customWidth="1"/>
    <col min="7441" max="7441" width="21.28515625" style="21" bestFit="1" customWidth="1"/>
    <col min="7442" max="7442" width="14.7109375" style="21" bestFit="1" customWidth="1"/>
    <col min="7443" max="7443" width="12.28515625" style="21" bestFit="1" customWidth="1"/>
    <col min="7444" max="7445" width="2.28515625" style="21" customWidth="1"/>
    <col min="7446" max="7687" width="8.7109375" style="21"/>
    <col min="7688" max="7688" width="1.7109375" style="21" customWidth="1"/>
    <col min="7689" max="7690" width="5.28515625" style="21" customWidth="1"/>
    <col min="7691" max="7691" width="3.7109375" style="21" customWidth="1"/>
    <col min="7692" max="7692" width="50.28515625" style="21" customWidth="1"/>
    <col min="7693" max="7693" width="10.42578125" style="21" bestFit="1" customWidth="1"/>
    <col min="7694" max="7694" width="38.7109375" style="21" customWidth="1"/>
    <col min="7695" max="7696" width="3.42578125" style="21" customWidth="1"/>
    <col min="7697" max="7697" width="21.28515625" style="21" bestFit="1" customWidth="1"/>
    <col min="7698" max="7698" width="14.7109375" style="21" bestFit="1" customWidth="1"/>
    <col min="7699" max="7699" width="12.28515625" style="21" bestFit="1" customWidth="1"/>
    <col min="7700" max="7701" width="2.28515625" style="21" customWidth="1"/>
    <col min="7702" max="7943" width="8.7109375" style="21"/>
    <col min="7944" max="7944" width="1.7109375" style="21" customWidth="1"/>
    <col min="7945" max="7946" width="5.28515625" style="21" customWidth="1"/>
    <col min="7947" max="7947" width="3.7109375" style="21" customWidth="1"/>
    <col min="7948" max="7948" width="50.28515625" style="21" customWidth="1"/>
    <col min="7949" max="7949" width="10.42578125" style="21" bestFit="1" customWidth="1"/>
    <col min="7950" max="7950" width="38.7109375" style="21" customWidth="1"/>
    <col min="7951" max="7952" width="3.42578125" style="21" customWidth="1"/>
    <col min="7953" max="7953" width="21.28515625" style="21" bestFit="1" customWidth="1"/>
    <col min="7954" max="7954" width="14.7109375" style="21" bestFit="1" customWidth="1"/>
    <col min="7955" max="7955" width="12.28515625" style="21" bestFit="1" customWidth="1"/>
    <col min="7956" max="7957" width="2.28515625" style="21" customWidth="1"/>
    <col min="7958" max="8199" width="8.7109375" style="21"/>
    <col min="8200" max="8200" width="1.7109375" style="21" customWidth="1"/>
    <col min="8201" max="8202" width="5.28515625" style="21" customWidth="1"/>
    <col min="8203" max="8203" width="3.7109375" style="21" customWidth="1"/>
    <col min="8204" max="8204" width="50.28515625" style="21" customWidth="1"/>
    <col min="8205" max="8205" width="10.42578125" style="21" bestFit="1" customWidth="1"/>
    <col min="8206" max="8206" width="38.7109375" style="21" customWidth="1"/>
    <col min="8207" max="8208" width="3.42578125" style="21" customWidth="1"/>
    <col min="8209" max="8209" width="21.28515625" style="21" bestFit="1" customWidth="1"/>
    <col min="8210" max="8210" width="14.7109375" style="21" bestFit="1" customWidth="1"/>
    <col min="8211" max="8211" width="12.28515625" style="21" bestFit="1" customWidth="1"/>
    <col min="8212" max="8213" width="2.28515625" style="21" customWidth="1"/>
    <col min="8214" max="8455" width="8.7109375" style="21"/>
    <col min="8456" max="8456" width="1.7109375" style="21" customWidth="1"/>
    <col min="8457" max="8458" width="5.28515625" style="21" customWidth="1"/>
    <col min="8459" max="8459" width="3.7109375" style="21" customWidth="1"/>
    <col min="8460" max="8460" width="50.28515625" style="21" customWidth="1"/>
    <col min="8461" max="8461" width="10.42578125" style="21" bestFit="1" customWidth="1"/>
    <col min="8462" max="8462" width="38.7109375" style="21" customWidth="1"/>
    <col min="8463" max="8464" width="3.42578125" style="21" customWidth="1"/>
    <col min="8465" max="8465" width="21.28515625" style="21" bestFit="1" customWidth="1"/>
    <col min="8466" max="8466" width="14.7109375" style="21" bestFit="1" customWidth="1"/>
    <col min="8467" max="8467" width="12.28515625" style="21" bestFit="1" customWidth="1"/>
    <col min="8468" max="8469" width="2.28515625" style="21" customWidth="1"/>
    <col min="8470" max="8711" width="8.7109375" style="21"/>
    <col min="8712" max="8712" width="1.7109375" style="21" customWidth="1"/>
    <col min="8713" max="8714" width="5.28515625" style="21" customWidth="1"/>
    <col min="8715" max="8715" width="3.7109375" style="21" customWidth="1"/>
    <col min="8716" max="8716" width="50.28515625" style="21" customWidth="1"/>
    <col min="8717" max="8717" width="10.42578125" style="21" bestFit="1" customWidth="1"/>
    <col min="8718" max="8718" width="38.7109375" style="21" customWidth="1"/>
    <col min="8719" max="8720" width="3.42578125" style="21" customWidth="1"/>
    <col min="8721" max="8721" width="21.28515625" style="21" bestFit="1" customWidth="1"/>
    <col min="8722" max="8722" width="14.7109375" style="21" bestFit="1" customWidth="1"/>
    <col min="8723" max="8723" width="12.28515625" style="21" bestFit="1" customWidth="1"/>
    <col min="8724" max="8725" width="2.28515625" style="21" customWidth="1"/>
    <col min="8726" max="8967" width="8.7109375" style="21"/>
    <col min="8968" max="8968" width="1.7109375" style="21" customWidth="1"/>
    <col min="8969" max="8970" width="5.28515625" style="21" customWidth="1"/>
    <col min="8971" max="8971" width="3.7109375" style="21" customWidth="1"/>
    <col min="8972" max="8972" width="50.28515625" style="21" customWidth="1"/>
    <col min="8973" max="8973" width="10.42578125" style="21" bestFit="1" customWidth="1"/>
    <col min="8974" max="8974" width="38.7109375" style="21" customWidth="1"/>
    <col min="8975" max="8976" width="3.42578125" style="21" customWidth="1"/>
    <col min="8977" max="8977" width="21.28515625" style="21" bestFit="1" customWidth="1"/>
    <col min="8978" max="8978" width="14.7109375" style="21" bestFit="1" customWidth="1"/>
    <col min="8979" max="8979" width="12.28515625" style="21" bestFit="1" customWidth="1"/>
    <col min="8980" max="8981" width="2.28515625" style="21" customWidth="1"/>
    <col min="8982" max="9223" width="8.7109375" style="21"/>
    <col min="9224" max="9224" width="1.7109375" style="21" customWidth="1"/>
    <col min="9225" max="9226" width="5.28515625" style="21" customWidth="1"/>
    <col min="9227" max="9227" width="3.7109375" style="21" customWidth="1"/>
    <col min="9228" max="9228" width="50.28515625" style="21" customWidth="1"/>
    <col min="9229" max="9229" width="10.42578125" style="21" bestFit="1" customWidth="1"/>
    <col min="9230" max="9230" width="38.7109375" style="21" customWidth="1"/>
    <col min="9231" max="9232" width="3.42578125" style="21" customWidth="1"/>
    <col min="9233" max="9233" width="21.28515625" style="21" bestFit="1" customWidth="1"/>
    <col min="9234" max="9234" width="14.7109375" style="21" bestFit="1" customWidth="1"/>
    <col min="9235" max="9235" width="12.28515625" style="21" bestFit="1" customWidth="1"/>
    <col min="9236" max="9237" width="2.28515625" style="21" customWidth="1"/>
    <col min="9238" max="9479" width="8.7109375" style="21"/>
    <col min="9480" max="9480" width="1.7109375" style="21" customWidth="1"/>
    <col min="9481" max="9482" width="5.28515625" style="21" customWidth="1"/>
    <col min="9483" max="9483" width="3.7109375" style="21" customWidth="1"/>
    <col min="9484" max="9484" width="50.28515625" style="21" customWidth="1"/>
    <col min="9485" max="9485" width="10.42578125" style="21" bestFit="1" customWidth="1"/>
    <col min="9486" max="9486" width="38.7109375" style="21" customWidth="1"/>
    <col min="9487" max="9488" width="3.42578125" style="21" customWidth="1"/>
    <col min="9489" max="9489" width="21.28515625" style="21" bestFit="1" customWidth="1"/>
    <col min="9490" max="9490" width="14.7109375" style="21" bestFit="1" customWidth="1"/>
    <col min="9491" max="9491" width="12.28515625" style="21" bestFit="1" customWidth="1"/>
    <col min="9492" max="9493" width="2.28515625" style="21" customWidth="1"/>
    <col min="9494" max="9735" width="8.7109375" style="21"/>
    <col min="9736" max="9736" width="1.7109375" style="21" customWidth="1"/>
    <col min="9737" max="9738" width="5.28515625" style="21" customWidth="1"/>
    <col min="9739" max="9739" width="3.7109375" style="21" customWidth="1"/>
    <col min="9740" max="9740" width="50.28515625" style="21" customWidth="1"/>
    <col min="9741" max="9741" width="10.42578125" style="21" bestFit="1" customWidth="1"/>
    <col min="9742" max="9742" width="38.7109375" style="21" customWidth="1"/>
    <col min="9743" max="9744" width="3.42578125" style="21" customWidth="1"/>
    <col min="9745" max="9745" width="21.28515625" style="21" bestFit="1" customWidth="1"/>
    <col min="9746" max="9746" width="14.7109375" style="21" bestFit="1" customWidth="1"/>
    <col min="9747" max="9747" width="12.28515625" style="21" bestFit="1" customWidth="1"/>
    <col min="9748" max="9749" width="2.28515625" style="21" customWidth="1"/>
    <col min="9750" max="9991" width="8.7109375" style="21"/>
    <col min="9992" max="9992" width="1.7109375" style="21" customWidth="1"/>
    <col min="9993" max="9994" width="5.28515625" style="21" customWidth="1"/>
    <col min="9995" max="9995" width="3.7109375" style="21" customWidth="1"/>
    <col min="9996" max="9996" width="50.28515625" style="21" customWidth="1"/>
    <col min="9997" max="9997" width="10.42578125" style="21" bestFit="1" customWidth="1"/>
    <col min="9998" max="9998" width="38.7109375" style="21" customWidth="1"/>
    <col min="9999" max="10000" width="3.42578125" style="21" customWidth="1"/>
    <col min="10001" max="10001" width="21.28515625" style="21" bestFit="1" customWidth="1"/>
    <col min="10002" max="10002" width="14.7109375" style="21" bestFit="1" customWidth="1"/>
    <col min="10003" max="10003" width="12.28515625" style="21" bestFit="1" customWidth="1"/>
    <col min="10004" max="10005" width="2.28515625" style="21" customWidth="1"/>
    <col min="10006" max="10247" width="8.7109375" style="21"/>
    <col min="10248" max="10248" width="1.7109375" style="21" customWidth="1"/>
    <col min="10249" max="10250" width="5.28515625" style="21" customWidth="1"/>
    <col min="10251" max="10251" width="3.7109375" style="21" customWidth="1"/>
    <col min="10252" max="10252" width="50.28515625" style="21" customWidth="1"/>
    <col min="10253" max="10253" width="10.42578125" style="21" bestFit="1" customWidth="1"/>
    <col min="10254" max="10254" width="38.7109375" style="21" customWidth="1"/>
    <col min="10255" max="10256" width="3.42578125" style="21" customWidth="1"/>
    <col min="10257" max="10257" width="21.28515625" style="21" bestFit="1" customWidth="1"/>
    <col min="10258" max="10258" width="14.7109375" style="21" bestFit="1" customWidth="1"/>
    <col min="10259" max="10259" width="12.28515625" style="21" bestFit="1" customWidth="1"/>
    <col min="10260" max="10261" width="2.28515625" style="21" customWidth="1"/>
    <col min="10262" max="10503" width="8.7109375" style="21"/>
    <col min="10504" max="10504" width="1.7109375" style="21" customWidth="1"/>
    <col min="10505" max="10506" width="5.28515625" style="21" customWidth="1"/>
    <col min="10507" max="10507" width="3.7109375" style="21" customWidth="1"/>
    <col min="10508" max="10508" width="50.28515625" style="21" customWidth="1"/>
    <col min="10509" max="10509" width="10.42578125" style="21" bestFit="1" customWidth="1"/>
    <col min="10510" max="10510" width="38.7109375" style="21" customWidth="1"/>
    <col min="10511" max="10512" width="3.42578125" style="21" customWidth="1"/>
    <col min="10513" max="10513" width="21.28515625" style="21" bestFit="1" customWidth="1"/>
    <col min="10514" max="10514" width="14.7109375" style="21" bestFit="1" customWidth="1"/>
    <col min="10515" max="10515" width="12.28515625" style="21" bestFit="1" customWidth="1"/>
    <col min="10516" max="10517" width="2.28515625" style="21" customWidth="1"/>
    <col min="10518" max="10759" width="8.7109375" style="21"/>
    <col min="10760" max="10760" width="1.7109375" style="21" customWidth="1"/>
    <col min="10761" max="10762" width="5.28515625" style="21" customWidth="1"/>
    <col min="10763" max="10763" width="3.7109375" style="21" customWidth="1"/>
    <col min="10764" max="10764" width="50.28515625" style="21" customWidth="1"/>
    <col min="10765" max="10765" width="10.42578125" style="21" bestFit="1" customWidth="1"/>
    <col min="10766" max="10766" width="38.7109375" style="21" customWidth="1"/>
    <col min="10767" max="10768" width="3.42578125" style="21" customWidth="1"/>
    <col min="10769" max="10769" width="21.28515625" style="21" bestFit="1" customWidth="1"/>
    <col min="10770" max="10770" width="14.7109375" style="21" bestFit="1" customWidth="1"/>
    <col min="10771" max="10771" width="12.28515625" style="21" bestFit="1" customWidth="1"/>
    <col min="10772" max="10773" width="2.28515625" style="21" customWidth="1"/>
    <col min="10774" max="11015" width="8.7109375" style="21"/>
    <col min="11016" max="11016" width="1.7109375" style="21" customWidth="1"/>
    <col min="11017" max="11018" width="5.28515625" style="21" customWidth="1"/>
    <col min="11019" max="11019" width="3.7109375" style="21" customWidth="1"/>
    <col min="11020" max="11020" width="50.28515625" style="21" customWidth="1"/>
    <col min="11021" max="11021" width="10.42578125" style="21" bestFit="1" customWidth="1"/>
    <col min="11022" max="11022" width="38.7109375" style="21" customWidth="1"/>
    <col min="11023" max="11024" width="3.42578125" style="21" customWidth="1"/>
    <col min="11025" max="11025" width="21.28515625" style="21" bestFit="1" customWidth="1"/>
    <col min="11026" max="11026" width="14.7109375" style="21" bestFit="1" customWidth="1"/>
    <col min="11027" max="11027" width="12.28515625" style="21" bestFit="1" customWidth="1"/>
    <col min="11028" max="11029" width="2.28515625" style="21" customWidth="1"/>
    <col min="11030" max="11271" width="8.7109375" style="21"/>
    <col min="11272" max="11272" width="1.7109375" style="21" customWidth="1"/>
    <col min="11273" max="11274" width="5.28515625" style="21" customWidth="1"/>
    <col min="11275" max="11275" width="3.7109375" style="21" customWidth="1"/>
    <col min="11276" max="11276" width="50.28515625" style="21" customWidth="1"/>
    <col min="11277" max="11277" width="10.42578125" style="21" bestFit="1" customWidth="1"/>
    <col min="11278" max="11278" width="38.7109375" style="21" customWidth="1"/>
    <col min="11279" max="11280" width="3.42578125" style="21" customWidth="1"/>
    <col min="11281" max="11281" width="21.28515625" style="21" bestFit="1" customWidth="1"/>
    <col min="11282" max="11282" width="14.7109375" style="21" bestFit="1" customWidth="1"/>
    <col min="11283" max="11283" width="12.28515625" style="21" bestFit="1" customWidth="1"/>
    <col min="11284" max="11285" width="2.28515625" style="21" customWidth="1"/>
    <col min="11286" max="11527" width="8.7109375" style="21"/>
    <col min="11528" max="11528" width="1.7109375" style="21" customWidth="1"/>
    <col min="11529" max="11530" width="5.28515625" style="21" customWidth="1"/>
    <col min="11531" max="11531" width="3.7109375" style="21" customWidth="1"/>
    <col min="11532" max="11532" width="50.28515625" style="21" customWidth="1"/>
    <col min="11533" max="11533" width="10.42578125" style="21" bestFit="1" customWidth="1"/>
    <col min="11534" max="11534" width="38.7109375" style="21" customWidth="1"/>
    <col min="11535" max="11536" width="3.42578125" style="21" customWidth="1"/>
    <col min="11537" max="11537" width="21.28515625" style="21" bestFit="1" customWidth="1"/>
    <col min="11538" max="11538" width="14.7109375" style="21" bestFit="1" customWidth="1"/>
    <col min="11539" max="11539" width="12.28515625" style="21" bestFit="1" customWidth="1"/>
    <col min="11540" max="11541" width="2.28515625" style="21" customWidth="1"/>
    <col min="11542" max="11783" width="8.7109375" style="21"/>
    <col min="11784" max="11784" width="1.7109375" style="21" customWidth="1"/>
    <col min="11785" max="11786" width="5.28515625" style="21" customWidth="1"/>
    <col min="11787" max="11787" width="3.7109375" style="21" customWidth="1"/>
    <col min="11788" max="11788" width="50.28515625" style="21" customWidth="1"/>
    <col min="11789" max="11789" width="10.42578125" style="21" bestFit="1" customWidth="1"/>
    <col min="11790" max="11790" width="38.7109375" style="21" customWidth="1"/>
    <col min="11791" max="11792" width="3.42578125" style="21" customWidth="1"/>
    <col min="11793" max="11793" width="21.28515625" style="21" bestFit="1" customWidth="1"/>
    <col min="11794" max="11794" width="14.7109375" style="21" bestFit="1" customWidth="1"/>
    <col min="11795" max="11795" width="12.28515625" style="21" bestFit="1" customWidth="1"/>
    <col min="11796" max="11797" width="2.28515625" style="21" customWidth="1"/>
    <col min="11798" max="12039" width="8.7109375" style="21"/>
    <col min="12040" max="12040" width="1.7109375" style="21" customWidth="1"/>
    <col min="12041" max="12042" width="5.28515625" style="21" customWidth="1"/>
    <col min="12043" max="12043" width="3.7109375" style="21" customWidth="1"/>
    <col min="12044" max="12044" width="50.28515625" style="21" customWidth="1"/>
    <col min="12045" max="12045" width="10.42578125" style="21" bestFit="1" customWidth="1"/>
    <col min="12046" max="12046" width="38.7109375" style="21" customWidth="1"/>
    <col min="12047" max="12048" width="3.42578125" style="21" customWidth="1"/>
    <col min="12049" max="12049" width="21.28515625" style="21" bestFit="1" customWidth="1"/>
    <col min="12050" max="12050" width="14.7109375" style="21" bestFit="1" customWidth="1"/>
    <col min="12051" max="12051" width="12.28515625" style="21" bestFit="1" customWidth="1"/>
    <col min="12052" max="12053" width="2.28515625" style="21" customWidth="1"/>
    <col min="12054" max="12295" width="8.7109375" style="21"/>
    <col min="12296" max="12296" width="1.7109375" style="21" customWidth="1"/>
    <col min="12297" max="12298" width="5.28515625" style="21" customWidth="1"/>
    <col min="12299" max="12299" width="3.7109375" style="21" customWidth="1"/>
    <col min="12300" max="12300" width="50.28515625" style="21" customWidth="1"/>
    <col min="12301" max="12301" width="10.42578125" style="21" bestFit="1" customWidth="1"/>
    <col min="12302" max="12302" width="38.7109375" style="21" customWidth="1"/>
    <col min="12303" max="12304" width="3.42578125" style="21" customWidth="1"/>
    <col min="12305" max="12305" width="21.28515625" style="21" bestFit="1" customWidth="1"/>
    <col min="12306" max="12306" width="14.7109375" style="21" bestFit="1" customWidth="1"/>
    <col min="12307" max="12307" width="12.28515625" style="21" bestFit="1" customWidth="1"/>
    <col min="12308" max="12309" width="2.28515625" style="21" customWidth="1"/>
    <col min="12310" max="12551" width="8.7109375" style="21"/>
    <col min="12552" max="12552" width="1.7109375" style="21" customWidth="1"/>
    <col min="12553" max="12554" width="5.28515625" style="21" customWidth="1"/>
    <col min="12555" max="12555" width="3.7109375" style="21" customWidth="1"/>
    <col min="12556" max="12556" width="50.28515625" style="21" customWidth="1"/>
    <col min="12557" max="12557" width="10.42578125" style="21" bestFit="1" customWidth="1"/>
    <col min="12558" max="12558" width="38.7109375" style="21" customWidth="1"/>
    <col min="12559" max="12560" width="3.42578125" style="21" customWidth="1"/>
    <col min="12561" max="12561" width="21.28515625" style="21" bestFit="1" customWidth="1"/>
    <col min="12562" max="12562" width="14.7109375" style="21" bestFit="1" customWidth="1"/>
    <col min="12563" max="12563" width="12.28515625" style="21" bestFit="1" customWidth="1"/>
    <col min="12564" max="12565" width="2.28515625" style="21" customWidth="1"/>
    <col min="12566" max="12807" width="8.7109375" style="21"/>
    <col min="12808" max="12808" width="1.7109375" style="21" customWidth="1"/>
    <col min="12809" max="12810" width="5.28515625" style="21" customWidth="1"/>
    <col min="12811" max="12811" width="3.7109375" style="21" customWidth="1"/>
    <col min="12812" max="12812" width="50.28515625" style="21" customWidth="1"/>
    <col min="12813" max="12813" width="10.42578125" style="21" bestFit="1" customWidth="1"/>
    <col min="12814" max="12814" width="38.7109375" style="21" customWidth="1"/>
    <col min="12815" max="12816" width="3.42578125" style="21" customWidth="1"/>
    <col min="12817" max="12817" width="21.28515625" style="21" bestFit="1" customWidth="1"/>
    <col min="12818" max="12818" width="14.7109375" style="21" bestFit="1" customWidth="1"/>
    <col min="12819" max="12819" width="12.28515625" style="21" bestFit="1" customWidth="1"/>
    <col min="12820" max="12821" width="2.28515625" style="21" customWidth="1"/>
    <col min="12822" max="13063" width="8.7109375" style="21"/>
    <col min="13064" max="13064" width="1.7109375" style="21" customWidth="1"/>
    <col min="13065" max="13066" width="5.28515625" style="21" customWidth="1"/>
    <col min="13067" max="13067" width="3.7109375" style="21" customWidth="1"/>
    <col min="13068" max="13068" width="50.28515625" style="21" customWidth="1"/>
    <col min="13069" max="13069" width="10.42578125" style="21" bestFit="1" customWidth="1"/>
    <col min="13070" max="13070" width="38.7109375" style="21" customWidth="1"/>
    <col min="13071" max="13072" width="3.42578125" style="21" customWidth="1"/>
    <col min="13073" max="13073" width="21.28515625" style="21" bestFit="1" customWidth="1"/>
    <col min="13074" max="13074" width="14.7109375" style="21" bestFit="1" customWidth="1"/>
    <col min="13075" max="13075" width="12.28515625" style="21" bestFit="1" customWidth="1"/>
    <col min="13076" max="13077" width="2.28515625" style="21" customWidth="1"/>
    <col min="13078" max="13319" width="8.7109375" style="21"/>
    <col min="13320" max="13320" width="1.7109375" style="21" customWidth="1"/>
    <col min="13321" max="13322" width="5.28515625" style="21" customWidth="1"/>
    <col min="13323" max="13323" width="3.7109375" style="21" customWidth="1"/>
    <col min="13324" max="13324" width="50.28515625" style="21" customWidth="1"/>
    <col min="13325" max="13325" width="10.42578125" style="21" bestFit="1" customWidth="1"/>
    <col min="13326" max="13326" width="38.7109375" style="21" customWidth="1"/>
    <col min="13327" max="13328" width="3.42578125" style="21" customWidth="1"/>
    <col min="13329" max="13329" width="21.28515625" style="21" bestFit="1" customWidth="1"/>
    <col min="13330" max="13330" width="14.7109375" style="21" bestFit="1" customWidth="1"/>
    <col min="13331" max="13331" width="12.28515625" style="21" bestFit="1" customWidth="1"/>
    <col min="13332" max="13333" width="2.28515625" style="21" customWidth="1"/>
    <col min="13334" max="13575" width="8.7109375" style="21"/>
    <col min="13576" max="13576" width="1.7109375" style="21" customWidth="1"/>
    <col min="13577" max="13578" width="5.28515625" style="21" customWidth="1"/>
    <col min="13579" max="13579" width="3.7109375" style="21" customWidth="1"/>
    <col min="13580" max="13580" width="50.28515625" style="21" customWidth="1"/>
    <col min="13581" max="13581" width="10.42578125" style="21" bestFit="1" customWidth="1"/>
    <col min="13582" max="13582" width="38.7109375" style="21" customWidth="1"/>
    <col min="13583" max="13584" width="3.42578125" style="21" customWidth="1"/>
    <col min="13585" max="13585" width="21.28515625" style="21" bestFit="1" customWidth="1"/>
    <col min="13586" max="13586" width="14.7109375" style="21" bestFit="1" customWidth="1"/>
    <col min="13587" max="13587" width="12.28515625" style="21" bestFit="1" customWidth="1"/>
    <col min="13588" max="13589" width="2.28515625" style="21" customWidth="1"/>
    <col min="13590" max="13831" width="8.7109375" style="21"/>
    <col min="13832" max="13832" width="1.7109375" style="21" customWidth="1"/>
    <col min="13833" max="13834" width="5.28515625" style="21" customWidth="1"/>
    <col min="13835" max="13835" width="3.7109375" style="21" customWidth="1"/>
    <col min="13836" max="13836" width="50.28515625" style="21" customWidth="1"/>
    <col min="13837" max="13837" width="10.42578125" style="21" bestFit="1" customWidth="1"/>
    <col min="13838" max="13838" width="38.7109375" style="21" customWidth="1"/>
    <col min="13839" max="13840" width="3.42578125" style="21" customWidth="1"/>
    <col min="13841" max="13841" width="21.28515625" style="21" bestFit="1" customWidth="1"/>
    <col min="13842" max="13842" width="14.7109375" style="21" bestFit="1" customWidth="1"/>
    <col min="13843" max="13843" width="12.28515625" style="21" bestFit="1" customWidth="1"/>
    <col min="13844" max="13845" width="2.28515625" style="21" customWidth="1"/>
    <col min="13846" max="14087" width="8.7109375" style="21"/>
    <col min="14088" max="14088" width="1.7109375" style="21" customWidth="1"/>
    <col min="14089" max="14090" width="5.28515625" style="21" customWidth="1"/>
    <col min="14091" max="14091" width="3.7109375" style="21" customWidth="1"/>
    <col min="14092" max="14092" width="50.28515625" style="21" customWidth="1"/>
    <col min="14093" max="14093" width="10.42578125" style="21" bestFit="1" customWidth="1"/>
    <col min="14094" max="14094" width="38.7109375" style="21" customWidth="1"/>
    <col min="14095" max="14096" width="3.42578125" style="21" customWidth="1"/>
    <col min="14097" max="14097" width="21.28515625" style="21" bestFit="1" customWidth="1"/>
    <col min="14098" max="14098" width="14.7109375" style="21" bestFit="1" customWidth="1"/>
    <col min="14099" max="14099" width="12.28515625" style="21" bestFit="1" customWidth="1"/>
    <col min="14100" max="14101" width="2.28515625" style="21" customWidth="1"/>
    <col min="14102" max="14343" width="8.7109375" style="21"/>
    <col min="14344" max="14344" width="1.7109375" style="21" customWidth="1"/>
    <col min="14345" max="14346" width="5.28515625" style="21" customWidth="1"/>
    <col min="14347" max="14347" width="3.7109375" style="21" customWidth="1"/>
    <col min="14348" max="14348" width="50.28515625" style="21" customWidth="1"/>
    <col min="14349" max="14349" width="10.42578125" style="21" bestFit="1" customWidth="1"/>
    <col min="14350" max="14350" width="38.7109375" style="21" customWidth="1"/>
    <col min="14351" max="14352" width="3.42578125" style="21" customWidth="1"/>
    <col min="14353" max="14353" width="21.28515625" style="21" bestFit="1" customWidth="1"/>
    <col min="14354" max="14354" width="14.7109375" style="21" bestFit="1" customWidth="1"/>
    <col min="14355" max="14355" width="12.28515625" style="21" bestFit="1" customWidth="1"/>
    <col min="14356" max="14357" width="2.28515625" style="21" customWidth="1"/>
    <col min="14358" max="14599" width="8.7109375" style="21"/>
    <col min="14600" max="14600" width="1.7109375" style="21" customWidth="1"/>
    <col min="14601" max="14602" width="5.28515625" style="21" customWidth="1"/>
    <col min="14603" max="14603" width="3.7109375" style="21" customWidth="1"/>
    <col min="14604" max="14604" width="50.28515625" style="21" customWidth="1"/>
    <col min="14605" max="14605" width="10.42578125" style="21" bestFit="1" customWidth="1"/>
    <col min="14606" max="14606" width="38.7109375" style="21" customWidth="1"/>
    <col min="14607" max="14608" width="3.42578125" style="21" customWidth="1"/>
    <col min="14609" max="14609" width="21.28515625" style="21" bestFit="1" customWidth="1"/>
    <col min="14610" max="14610" width="14.7109375" style="21" bestFit="1" customWidth="1"/>
    <col min="14611" max="14611" width="12.28515625" style="21" bestFit="1" customWidth="1"/>
    <col min="14612" max="14613" width="2.28515625" style="21" customWidth="1"/>
    <col min="14614" max="14855" width="8.7109375" style="21"/>
    <col min="14856" max="14856" width="1.7109375" style="21" customWidth="1"/>
    <col min="14857" max="14858" width="5.28515625" style="21" customWidth="1"/>
    <col min="14859" max="14859" width="3.7109375" style="21" customWidth="1"/>
    <col min="14860" max="14860" width="50.28515625" style="21" customWidth="1"/>
    <col min="14861" max="14861" width="10.42578125" style="21" bestFit="1" customWidth="1"/>
    <col min="14862" max="14862" width="38.7109375" style="21" customWidth="1"/>
    <col min="14863" max="14864" width="3.42578125" style="21" customWidth="1"/>
    <col min="14865" max="14865" width="21.28515625" style="21" bestFit="1" customWidth="1"/>
    <col min="14866" max="14866" width="14.7109375" style="21" bestFit="1" customWidth="1"/>
    <col min="14867" max="14867" width="12.28515625" style="21" bestFit="1" customWidth="1"/>
    <col min="14868" max="14869" width="2.28515625" style="21" customWidth="1"/>
    <col min="14870" max="15111" width="8.7109375" style="21"/>
    <col min="15112" max="15112" width="1.7109375" style="21" customWidth="1"/>
    <col min="15113" max="15114" width="5.28515625" style="21" customWidth="1"/>
    <col min="15115" max="15115" width="3.7109375" style="21" customWidth="1"/>
    <col min="15116" max="15116" width="50.28515625" style="21" customWidth="1"/>
    <col min="15117" max="15117" width="10.42578125" style="21" bestFit="1" customWidth="1"/>
    <col min="15118" max="15118" width="38.7109375" style="21" customWidth="1"/>
    <col min="15119" max="15120" width="3.42578125" style="21" customWidth="1"/>
    <col min="15121" max="15121" width="21.28515625" style="21" bestFit="1" customWidth="1"/>
    <col min="15122" max="15122" width="14.7109375" style="21" bestFit="1" customWidth="1"/>
    <col min="15123" max="15123" width="12.28515625" style="21" bestFit="1" customWidth="1"/>
    <col min="15124" max="15125" width="2.28515625" style="21" customWidth="1"/>
    <col min="15126" max="15367" width="8.7109375" style="21"/>
    <col min="15368" max="15368" width="1.7109375" style="21" customWidth="1"/>
    <col min="15369" max="15370" width="5.28515625" style="21" customWidth="1"/>
    <col min="15371" max="15371" width="3.7109375" style="21" customWidth="1"/>
    <col min="15372" max="15372" width="50.28515625" style="21" customWidth="1"/>
    <col min="15373" max="15373" width="10.42578125" style="21" bestFit="1" customWidth="1"/>
    <col min="15374" max="15374" width="38.7109375" style="21" customWidth="1"/>
    <col min="15375" max="15376" width="3.42578125" style="21" customWidth="1"/>
    <col min="15377" max="15377" width="21.28515625" style="21" bestFit="1" customWidth="1"/>
    <col min="15378" max="15378" width="14.7109375" style="21" bestFit="1" customWidth="1"/>
    <col min="15379" max="15379" width="12.28515625" style="21" bestFit="1" customWidth="1"/>
    <col min="15380" max="15381" width="2.28515625" style="21" customWidth="1"/>
    <col min="15382" max="15623" width="8.7109375" style="21"/>
    <col min="15624" max="15624" width="1.7109375" style="21" customWidth="1"/>
    <col min="15625" max="15626" width="5.28515625" style="21" customWidth="1"/>
    <col min="15627" max="15627" width="3.7109375" style="21" customWidth="1"/>
    <col min="15628" max="15628" width="50.28515625" style="21" customWidth="1"/>
    <col min="15629" max="15629" width="10.42578125" style="21" bestFit="1" customWidth="1"/>
    <col min="15630" max="15630" width="38.7109375" style="21" customWidth="1"/>
    <col min="15631" max="15632" width="3.42578125" style="21" customWidth="1"/>
    <col min="15633" max="15633" width="21.28515625" style="21" bestFit="1" customWidth="1"/>
    <col min="15634" max="15634" width="14.7109375" style="21" bestFit="1" customWidth="1"/>
    <col min="15635" max="15635" width="12.28515625" style="21" bestFit="1" customWidth="1"/>
    <col min="15636" max="15637" width="2.28515625" style="21" customWidth="1"/>
    <col min="15638" max="15879" width="8.7109375" style="21"/>
    <col min="15880" max="15880" width="1.7109375" style="21" customWidth="1"/>
    <col min="15881" max="15882" width="5.28515625" style="21" customWidth="1"/>
    <col min="15883" max="15883" width="3.7109375" style="21" customWidth="1"/>
    <col min="15884" max="15884" width="50.28515625" style="21" customWidth="1"/>
    <col min="15885" max="15885" width="10.42578125" style="21" bestFit="1" customWidth="1"/>
    <col min="15886" max="15886" width="38.7109375" style="21" customWidth="1"/>
    <col min="15887" max="15888" width="3.42578125" style="21" customWidth="1"/>
    <col min="15889" max="15889" width="21.28515625" style="21" bestFit="1" customWidth="1"/>
    <col min="15890" max="15890" width="14.7109375" style="21" bestFit="1" customWidth="1"/>
    <col min="15891" max="15891" width="12.28515625" style="21" bestFit="1" customWidth="1"/>
    <col min="15892" max="15893" width="2.28515625" style="21" customWidth="1"/>
    <col min="15894" max="16135" width="8.7109375" style="21"/>
    <col min="16136" max="16136" width="1.7109375" style="21" customWidth="1"/>
    <col min="16137" max="16138" width="5.28515625" style="21" customWidth="1"/>
    <col min="16139" max="16139" width="3.7109375" style="21" customWidth="1"/>
    <col min="16140" max="16140" width="50.28515625" style="21" customWidth="1"/>
    <col min="16141" max="16141" width="10.42578125" style="21" bestFit="1" customWidth="1"/>
    <col min="16142" max="16142" width="38.7109375" style="21" customWidth="1"/>
    <col min="16143" max="16144" width="3.42578125" style="21" customWidth="1"/>
    <col min="16145" max="16145" width="21.28515625" style="21" bestFit="1" customWidth="1"/>
    <col min="16146" max="16146" width="14.7109375" style="21" bestFit="1" customWidth="1"/>
    <col min="16147" max="16147" width="12.28515625" style="21" bestFit="1" customWidth="1"/>
    <col min="16148" max="16149" width="2.28515625" style="21" customWidth="1"/>
    <col min="16150" max="16384" width="8.7109375" style="21"/>
  </cols>
  <sheetData>
    <row r="1" spans="1:44" s="17" customFormat="1" ht="24">
      <c r="A1" s="464" t="s">
        <v>380</v>
      </c>
      <c r="B1" s="465"/>
      <c r="C1" s="465"/>
      <c r="D1" s="466"/>
      <c r="E1" s="384"/>
      <c r="F1" s="384"/>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F1" s="384"/>
      <c r="AG1" s="384"/>
      <c r="AH1" s="384"/>
      <c r="AI1" s="384"/>
      <c r="AJ1" s="384"/>
      <c r="AK1" s="384"/>
      <c r="AL1" s="384"/>
      <c r="AM1" s="384"/>
      <c r="AN1" s="384"/>
      <c r="AP1" s="433" t="s">
        <v>145</v>
      </c>
      <c r="AQ1" s="555"/>
      <c r="AR1" s="555"/>
    </row>
    <row r="2" spans="1:44" s="17" customFormat="1" ht="18.600000000000001" customHeight="1">
      <c r="B2" s="18"/>
      <c r="C2" s="18"/>
      <c r="E2" s="19"/>
      <c r="F2" s="19"/>
      <c r="G2" s="19"/>
      <c r="H2" s="19"/>
      <c r="I2" s="19"/>
      <c r="J2" s="19"/>
      <c r="K2" s="19"/>
      <c r="L2" s="19"/>
      <c r="M2" s="19"/>
      <c r="N2" s="19"/>
      <c r="O2" s="19"/>
      <c r="P2" s="19"/>
      <c r="Q2" s="19"/>
      <c r="R2" s="19"/>
      <c r="S2" s="20"/>
      <c r="T2" s="20"/>
      <c r="U2" s="20"/>
      <c r="V2" s="20"/>
      <c r="W2" s="19"/>
      <c r="X2" s="19"/>
      <c r="Y2" s="19"/>
      <c r="Z2" s="19"/>
      <c r="AA2" s="19"/>
      <c r="AB2" s="19"/>
      <c r="AC2" s="19"/>
      <c r="AD2" s="19"/>
      <c r="AE2" s="20"/>
      <c r="AF2" s="20"/>
      <c r="AG2" s="20"/>
      <c r="AH2" s="20"/>
      <c r="AI2" s="19"/>
      <c r="AJ2" s="19"/>
      <c r="AK2" s="19"/>
      <c r="AL2" s="19"/>
      <c r="AM2" s="19"/>
      <c r="AN2" s="19"/>
      <c r="AP2" s="434" t="s">
        <v>146</v>
      </c>
      <c r="AQ2" s="555"/>
      <c r="AR2" s="555"/>
    </row>
    <row r="3" spans="1:44" ht="18" customHeight="1">
      <c r="B3" s="22"/>
      <c r="C3" s="284"/>
      <c r="D3" s="285"/>
      <c r="E3" s="284"/>
      <c r="F3" s="284"/>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3"/>
      <c r="AP3" s="556" t="s">
        <v>147</v>
      </c>
      <c r="AQ3" s="557"/>
    </row>
    <row r="4" spans="1:44" ht="18" customHeight="1">
      <c r="B4" s="177"/>
      <c r="C4" s="305"/>
      <c r="G4" s="880" t="s">
        <v>332</v>
      </c>
      <c r="H4" s="881"/>
      <c r="I4" s="881"/>
      <c r="J4" s="881"/>
      <c r="K4" s="881"/>
      <c r="L4" s="881"/>
      <c r="M4" s="881"/>
      <c r="N4" s="881"/>
      <c r="O4" s="882"/>
      <c r="P4" s="66"/>
      <c r="Q4" s="559"/>
      <c r="R4" s="66"/>
      <c r="S4" s="880" t="s">
        <v>331</v>
      </c>
      <c r="T4" s="881"/>
      <c r="U4" s="881"/>
      <c r="V4" s="881"/>
      <c r="W4" s="881"/>
      <c r="X4" s="881"/>
      <c r="Y4" s="881"/>
      <c r="Z4" s="881"/>
      <c r="AA4" s="882"/>
      <c r="AB4" s="66"/>
      <c r="AC4" s="559"/>
      <c r="AD4" s="66"/>
      <c r="AE4" s="880" t="s">
        <v>330</v>
      </c>
      <c r="AF4" s="881"/>
      <c r="AG4" s="881"/>
      <c r="AH4" s="881"/>
      <c r="AI4" s="881"/>
      <c r="AJ4" s="881"/>
      <c r="AK4" s="881"/>
      <c r="AL4" s="881"/>
      <c r="AM4" s="882"/>
      <c r="AN4" s="560"/>
      <c r="AO4" s="24"/>
      <c r="AP4" s="561" t="s">
        <v>260</v>
      </c>
      <c r="AQ4" s="562"/>
    </row>
    <row r="5" spans="1:44" ht="18" customHeight="1">
      <c r="B5" s="177"/>
      <c r="D5" s="87" t="s">
        <v>341</v>
      </c>
      <c r="P5" s="66"/>
      <c r="Q5" s="559"/>
      <c r="R5" s="66"/>
      <c r="S5" s="45"/>
      <c r="T5" s="45"/>
      <c r="U5" s="45"/>
      <c r="V5" s="45"/>
      <c r="X5" s="423"/>
      <c r="AB5" s="66"/>
      <c r="AC5" s="559"/>
      <c r="AD5" s="66"/>
      <c r="AE5" s="45"/>
      <c r="AF5" s="45"/>
      <c r="AG5" s="45"/>
      <c r="AH5" s="45"/>
      <c r="AJ5" s="423"/>
      <c r="AN5" s="560"/>
      <c r="AO5" s="24"/>
      <c r="AP5" s="563" t="s">
        <v>261</v>
      </c>
      <c r="AQ5" s="562"/>
    </row>
    <row r="6" spans="1:44" ht="18" customHeight="1">
      <c r="B6" s="177"/>
      <c r="D6" s="732" t="s">
        <v>369</v>
      </c>
      <c r="P6" s="66"/>
      <c r="Q6" s="559"/>
      <c r="R6" s="66"/>
      <c r="S6" s="45"/>
      <c r="T6" s="45"/>
      <c r="U6" s="45"/>
      <c r="V6" s="45"/>
      <c r="X6" s="423"/>
      <c r="AB6" s="66"/>
      <c r="AC6" s="559"/>
      <c r="AD6" s="66"/>
      <c r="AE6" s="45"/>
      <c r="AF6" s="45"/>
      <c r="AG6" s="45"/>
      <c r="AH6" s="45"/>
      <c r="AJ6" s="423"/>
      <c r="AN6" s="731"/>
      <c r="AO6" s="24"/>
      <c r="AP6" s="733"/>
      <c r="AQ6" s="562"/>
    </row>
    <row r="7" spans="1:44" ht="18" customHeight="1">
      <c r="B7" s="26"/>
      <c r="E7" s="21" t="s">
        <v>340</v>
      </c>
      <c r="G7" s="701">
        <f>'Low Budget'!$H$6</f>
        <v>2.3362029384756657</v>
      </c>
      <c r="H7" s="45"/>
      <c r="I7" s="45"/>
      <c r="J7" s="45"/>
      <c r="L7" s="423"/>
      <c r="P7" s="66"/>
      <c r="Q7" s="559"/>
      <c r="R7" s="66"/>
      <c r="S7" s="701">
        <f>'Middle Budget'!$H$6</f>
        <v>2.3362029384756657</v>
      </c>
      <c r="T7" s="45"/>
      <c r="U7" s="45"/>
      <c r="V7" s="45"/>
      <c r="X7" s="423"/>
      <c r="AB7" s="66"/>
      <c r="AC7" s="559"/>
      <c r="AD7" s="66"/>
      <c r="AE7" s="701">
        <f>'High Budget'!$H$6</f>
        <v>2.3362029384756657</v>
      </c>
      <c r="AF7" s="45"/>
      <c r="AG7" s="45"/>
      <c r="AH7" s="45"/>
      <c r="AJ7" s="423"/>
      <c r="AN7" s="560"/>
      <c r="AO7" s="24"/>
      <c r="AP7" s="440"/>
      <c r="AQ7" s="562"/>
    </row>
    <row r="8" spans="1:44" ht="18" customHeight="1">
      <c r="B8" s="26"/>
      <c r="E8" s="21" t="s">
        <v>317</v>
      </c>
      <c r="G8" s="685">
        <f>'Low Budget'!$H$7</f>
        <v>149.81575197759545</v>
      </c>
      <c r="J8" s="424"/>
      <c r="Q8" s="559"/>
      <c r="S8" s="685">
        <f>'Middle Budget'!$H$7</f>
        <v>149.81575197759545</v>
      </c>
      <c r="V8" s="424"/>
      <c r="AC8" s="559"/>
      <c r="AE8" s="685">
        <f>'High Budget'!$H$7</f>
        <v>149.81575197759545</v>
      </c>
      <c r="AH8" s="424"/>
      <c r="AN8" s="242"/>
      <c r="AO8" s="24"/>
      <c r="AP8" s="440"/>
      <c r="AQ8" s="562"/>
    </row>
    <row r="9" spans="1:44" ht="18" customHeight="1">
      <c r="B9" s="26"/>
      <c r="E9" s="21" t="s">
        <v>263</v>
      </c>
      <c r="G9" s="441">
        <f>'Low Budget'!$H$11</f>
        <v>350</v>
      </c>
      <c r="J9" s="424"/>
      <c r="Q9" s="559"/>
      <c r="S9" s="441">
        <f>'Middle Budget'!$H$11</f>
        <v>350</v>
      </c>
      <c r="V9" s="424"/>
      <c r="AC9" s="559"/>
      <c r="AE9" s="441">
        <f>'High Budget'!$H$11</f>
        <v>350</v>
      </c>
      <c r="AH9" s="424"/>
      <c r="AN9" s="242"/>
      <c r="AO9" s="24"/>
      <c r="AP9" s="440"/>
      <c r="AQ9" s="562"/>
    </row>
    <row r="10" spans="1:44" ht="18" customHeight="1">
      <c r="B10" s="26"/>
      <c r="E10" s="21" t="s">
        <v>258</v>
      </c>
      <c r="G10" s="553">
        <f>'Low NOI'!$H$14</f>
        <v>750</v>
      </c>
      <c r="I10" s="553"/>
      <c r="Q10" s="559"/>
      <c r="S10" s="553">
        <f>'Middle NOI'!$H$14</f>
        <v>750</v>
      </c>
      <c r="U10" s="836"/>
      <c r="AC10" s="559"/>
      <c r="AE10" s="553">
        <f>'High NOI'!$H$14</f>
        <v>750</v>
      </c>
      <c r="AG10" s="553"/>
      <c r="AN10" s="242"/>
      <c r="AO10" s="24"/>
      <c r="AQ10" s="562"/>
    </row>
    <row r="11" spans="1:44" ht="18" customHeight="1" thickBot="1">
      <c r="B11" s="26"/>
      <c r="E11" s="424" t="s">
        <v>160</v>
      </c>
      <c r="F11" s="424"/>
      <c r="G11" s="442">
        <f>'Low NOI'!$I$14</f>
        <v>262500</v>
      </c>
      <c r="I11" s="442"/>
      <c r="J11" s="45"/>
      <c r="Q11" s="559"/>
      <c r="S11" s="442">
        <f>'Middle NOI'!$I$14</f>
        <v>262500</v>
      </c>
      <c r="U11" s="442"/>
      <c r="V11" s="45"/>
      <c r="AC11" s="559"/>
      <c r="AE11" s="442">
        <f>'High NOI'!$I$14</f>
        <v>262500</v>
      </c>
      <c r="AG11" s="442"/>
      <c r="AH11" s="45"/>
      <c r="AN11" s="242"/>
      <c r="AO11" s="24"/>
      <c r="AQ11" s="562"/>
    </row>
    <row r="12" spans="1:44" ht="18" customHeight="1">
      <c r="B12" s="26"/>
      <c r="E12" s="21" t="s">
        <v>266</v>
      </c>
      <c r="G12" s="712">
        <f>G13*G9</f>
        <v>12250000</v>
      </c>
      <c r="Q12" s="559"/>
      <c r="S12" s="712">
        <f>S13*S9</f>
        <v>13300000</v>
      </c>
      <c r="U12" s="836"/>
      <c r="AC12" s="559"/>
      <c r="AE12" s="712">
        <f>AE13*AE9</f>
        <v>14875000</v>
      </c>
      <c r="AN12" s="242"/>
      <c r="AO12" s="24"/>
      <c r="AP12" s="440"/>
      <c r="AQ12" s="562"/>
    </row>
    <row r="13" spans="1:44" ht="18" customHeight="1">
      <c r="B13" s="26"/>
      <c r="E13" s="21" t="s">
        <v>265</v>
      </c>
      <c r="G13" s="710">
        <v>35000</v>
      </c>
      <c r="J13" s="424"/>
      <c r="Q13" s="559"/>
      <c r="S13" s="710">
        <v>38000</v>
      </c>
      <c r="U13" s="836"/>
      <c r="V13" s="424"/>
      <c r="AC13" s="559"/>
      <c r="AE13" s="710">
        <v>42500</v>
      </c>
      <c r="AH13" s="424"/>
      <c r="AN13" s="242"/>
      <c r="AO13" s="24"/>
      <c r="AP13" s="440"/>
      <c r="AQ13" s="562"/>
    </row>
    <row r="14" spans="1:44" ht="18" customHeight="1">
      <c r="B14" s="26"/>
      <c r="E14" s="21" t="s">
        <v>264</v>
      </c>
      <c r="G14" s="711">
        <f>G12/G7</f>
        <v>5243551.3192158407</v>
      </c>
      <c r="J14" s="424"/>
      <c r="Q14" s="559"/>
      <c r="S14" s="711">
        <f>S12/S7</f>
        <v>5692998.5751486272</v>
      </c>
      <c r="V14" s="424"/>
      <c r="AC14" s="559"/>
      <c r="AE14" s="711">
        <f>AE12/AE7</f>
        <v>6367169.4590478064</v>
      </c>
      <c r="AH14" s="424"/>
      <c r="AN14" s="242"/>
      <c r="AO14" s="24"/>
      <c r="AP14" s="440"/>
      <c r="AQ14" s="562"/>
    </row>
    <row r="15" spans="1:44" ht="18" customHeight="1">
      <c r="B15" s="26"/>
      <c r="E15" s="693" t="s">
        <v>346</v>
      </c>
      <c r="G15" s="879">
        <f ca="1">'Low Budget'!$V$29</f>
        <v>6.5602890924427393E-2</v>
      </c>
      <c r="Q15" s="575"/>
      <c r="S15" s="879">
        <f ca="1">'Middle Budget'!$V$29</f>
        <v>6.4949134062897332E-2</v>
      </c>
      <c r="AC15" s="575"/>
      <c r="AE15" s="879">
        <f ca="1">'High Budget'!$V$29</f>
        <v>6.3992569929319149E-2</v>
      </c>
      <c r="AN15" s="704"/>
      <c r="AO15" s="24"/>
      <c r="AP15" s="440"/>
      <c r="AQ15" s="562"/>
    </row>
    <row r="16" spans="1:44" ht="18" customHeight="1">
      <c r="B16" s="26"/>
      <c r="E16" s="693" t="s">
        <v>347</v>
      </c>
      <c r="G16" s="844">
        <f ca="1">'Low Budget'!$V$30</f>
        <v>0.36200369507802188</v>
      </c>
      <c r="Q16" s="575"/>
      <c r="S16" s="844">
        <f ca="1">'Middle Budget'!$V$30</f>
        <v>0.34843082887442284</v>
      </c>
      <c r="AC16" s="575"/>
      <c r="AE16" s="844">
        <f ca="1">'High Budget'!$V$30</f>
        <v>0.32857127899553951</v>
      </c>
      <c r="AN16" s="704"/>
      <c r="AO16" s="24"/>
      <c r="AP16" s="440"/>
      <c r="AQ16" s="562"/>
    </row>
    <row r="17" spans="1:50" ht="18" customHeight="1">
      <c r="B17" s="26"/>
      <c r="E17" s="693" t="s">
        <v>348</v>
      </c>
      <c r="G17" s="844">
        <f ca="1">'Low Budget'!$V$31</f>
        <v>0.24813606142997738</v>
      </c>
      <c r="Q17" s="575"/>
      <c r="S17" s="844">
        <f ca="1">'Middle Budget'!$V$31</f>
        <v>0.24086857438087464</v>
      </c>
      <c r="AC17" s="575"/>
      <c r="AE17" s="844">
        <f ca="1">'High Budget'!$V$31</f>
        <v>0.230052775144577</v>
      </c>
      <c r="AN17" s="704"/>
      <c r="AO17" s="24"/>
      <c r="AP17" s="440"/>
      <c r="AQ17" s="562"/>
    </row>
    <row r="18" spans="1:50" ht="18" customHeight="1" thickBot="1">
      <c r="B18" s="26"/>
      <c r="E18" s="693" t="s">
        <v>349</v>
      </c>
      <c r="G18" s="576">
        <f ca="1">'Low Budget'!$V$32</f>
        <v>2.0922062508193813</v>
      </c>
      <c r="Q18" s="575"/>
      <c r="S18" s="576">
        <f ca="1">'Middle Budget'!$V$32</f>
        <v>2.0519087638386044</v>
      </c>
      <c r="AC18" s="575"/>
      <c r="AE18" s="576">
        <f ca="1">'High Budget'!$V$32</f>
        <v>1.9929462764255794</v>
      </c>
      <c r="AN18" s="704"/>
      <c r="AO18" s="24"/>
      <c r="AP18" s="440"/>
      <c r="AQ18" s="562"/>
    </row>
    <row r="19" spans="1:50" ht="18" customHeight="1">
      <c r="B19" s="26"/>
      <c r="C19" s="305"/>
      <c r="D19" s="27"/>
      <c r="E19" s="446" t="s">
        <v>71</v>
      </c>
      <c r="F19" s="565"/>
      <c r="G19" s="568">
        <f>'Low Budget'!$H$27</f>
        <v>40</v>
      </c>
      <c r="Q19" s="575"/>
      <c r="S19" s="568">
        <f>'Middle Budget'!$H$27</f>
        <v>40</v>
      </c>
      <c r="AC19" s="575"/>
      <c r="AE19" s="568">
        <f>'High Budget'!$H$27</f>
        <v>40</v>
      </c>
      <c r="AN19" s="242"/>
      <c r="AO19" s="24"/>
      <c r="AP19" s="440"/>
      <c r="AQ19" s="562"/>
    </row>
    <row r="20" spans="1:50" ht="18" customHeight="1">
      <c r="B20" s="26"/>
      <c r="C20" s="305"/>
      <c r="D20" s="27"/>
      <c r="E20" s="446"/>
      <c r="F20" s="565"/>
      <c r="Q20" s="559"/>
      <c r="AC20" s="559"/>
      <c r="AN20" s="704"/>
      <c r="AO20" s="24"/>
      <c r="AP20" s="440"/>
      <c r="AQ20" s="562"/>
    </row>
    <row r="21" spans="1:50" ht="18" customHeight="1">
      <c r="B21" s="26"/>
      <c r="C21" s="305"/>
      <c r="D21" s="27" t="s">
        <v>337</v>
      </c>
      <c r="E21" s="565"/>
      <c r="F21" s="565"/>
      <c r="G21" s="31" t="s">
        <v>377</v>
      </c>
      <c r="I21" s="31" t="s">
        <v>370</v>
      </c>
      <c r="J21" s="31"/>
      <c r="K21" s="31" t="s">
        <v>371</v>
      </c>
      <c r="L21" s="31"/>
      <c r="M21" s="31" t="s">
        <v>5</v>
      </c>
      <c r="N21" s="31"/>
      <c r="P21" s="31"/>
      <c r="Q21" s="756"/>
      <c r="R21" s="31"/>
      <c r="S21" s="31" t="s">
        <v>377</v>
      </c>
      <c r="U21" s="31" t="s">
        <v>370</v>
      </c>
      <c r="V21" s="31"/>
      <c r="W21" s="31" t="s">
        <v>371</v>
      </c>
      <c r="X21" s="31"/>
      <c r="Y21" s="31" t="s">
        <v>5</v>
      </c>
      <c r="Z21" s="31"/>
      <c r="AB21" s="31"/>
      <c r="AC21" s="756"/>
      <c r="AD21" s="31"/>
      <c r="AE21" s="31" t="s">
        <v>377</v>
      </c>
      <c r="AG21" s="31" t="s">
        <v>370</v>
      </c>
      <c r="AH21" s="31"/>
      <c r="AI21" s="31" t="s">
        <v>371</v>
      </c>
      <c r="AJ21" s="31"/>
      <c r="AK21" s="31" t="s">
        <v>5</v>
      </c>
      <c r="AL21" s="545"/>
      <c r="AN21" s="757"/>
      <c r="AO21" s="24"/>
      <c r="AP21" s="440"/>
      <c r="AQ21" s="562"/>
    </row>
    <row r="22" spans="1:50" ht="18" customHeight="1">
      <c r="B22" s="26"/>
      <c r="C22" s="305"/>
      <c r="D22" s="27"/>
      <c r="E22" s="706" t="s">
        <v>159</v>
      </c>
      <c r="F22" s="565"/>
      <c r="G22" s="759">
        <f>'Low NOI'!F10</f>
        <v>70</v>
      </c>
      <c r="I22" s="759">
        <f>'Low NOI'!F11</f>
        <v>140</v>
      </c>
      <c r="J22" s="545"/>
      <c r="K22" s="759">
        <f>'Low NOI'!F12</f>
        <v>140</v>
      </c>
      <c r="L22" s="759"/>
      <c r="M22" s="759">
        <f>'Low NOI'!F14</f>
        <v>350</v>
      </c>
      <c r="N22" s="759"/>
      <c r="P22" s="545"/>
      <c r="Q22" s="760"/>
      <c r="R22" s="545"/>
      <c r="S22" s="842">
        <v>70</v>
      </c>
      <c r="T22" s="837"/>
      <c r="U22" s="842">
        <v>140</v>
      </c>
      <c r="V22" s="839"/>
      <c r="W22" s="842">
        <v>140</v>
      </c>
      <c r="X22" s="838"/>
      <c r="Y22" s="759">
        <f>S22+U22+W22</f>
        <v>350</v>
      </c>
      <c r="Z22" s="838"/>
      <c r="AB22" s="545"/>
      <c r="AC22" s="760"/>
      <c r="AD22" s="545"/>
      <c r="AE22" s="759">
        <f>'High NOI'!F10</f>
        <v>70</v>
      </c>
      <c r="AG22" s="759">
        <f>'High NOI'!F11</f>
        <v>140</v>
      </c>
      <c r="AH22" s="545"/>
      <c r="AI22" s="759">
        <f>'High NOI'!F12</f>
        <v>140</v>
      </c>
      <c r="AJ22" s="759"/>
      <c r="AK22" s="759">
        <f>'Low NOI'!F14</f>
        <v>350</v>
      </c>
      <c r="AL22" s="759"/>
      <c r="AN22" s="758"/>
      <c r="AO22" s="24"/>
      <c r="AP22" s="440"/>
      <c r="AQ22" s="562"/>
    </row>
    <row r="23" spans="1:50" ht="18" customHeight="1">
      <c r="B23" s="26"/>
      <c r="C23" s="305"/>
      <c r="D23" s="27"/>
      <c r="E23" s="761" t="s">
        <v>374</v>
      </c>
      <c r="F23" s="565"/>
      <c r="G23" s="821">
        <f>G22/$M$22</f>
        <v>0.2</v>
      </c>
      <c r="I23" s="821">
        <f>I22/$M$22</f>
        <v>0.4</v>
      </c>
      <c r="J23" s="762"/>
      <c r="K23" s="821">
        <f>K22/$M$22</f>
        <v>0.4</v>
      </c>
      <c r="L23" s="762"/>
      <c r="M23" s="762">
        <f>G23+I23+K23</f>
        <v>1</v>
      </c>
      <c r="N23" s="762"/>
      <c r="P23" s="762"/>
      <c r="Q23" s="763"/>
      <c r="R23" s="762"/>
      <c r="S23" s="821">
        <f>S22/$Y$22</f>
        <v>0.2</v>
      </c>
      <c r="U23" s="821">
        <f>U22/$Y$22</f>
        <v>0.4</v>
      </c>
      <c r="V23" s="762"/>
      <c r="W23" s="821">
        <f>W22/$Y$22</f>
        <v>0.4</v>
      </c>
      <c r="X23" s="762"/>
      <c r="Y23" s="762">
        <f>S23+U23+W23</f>
        <v>1</v>
      </c>
      <c r="Z23" s="762"/>
      <c r="AB23" s="762"/>
      <c r="AC23" s="763"/>
      <c r="AD23" s="762"/>
      <c r="AE23" s="821">
        <f>AE22/$AK$22</f>
        <v>0.2</v>
      </c>
      <c r="AG23" s="821">
        <f>AG22/$AK$22</f>
        <v>0.4</v>
      </c>
      <c r="AH23" s="762"/>
      <c r="AI23" s="821">
        <f>AI22/$AK$22</f>
        <v>0.4</v>
      </c>
      <c r="AJ23" s="762"/>
      <c r="AK23" s="762">
        <f>AE23+AG23+AI23</f>
        <v>1</v>
      </c>
      <c r="AL23" s="762"/>
      <c r="AN23" s="764"/>
      <c r="AO23" s="765"/>
      <c r="AP23" s="766"/>
      <c r="AQ23" s="767"/>
      <c r="AR23" s="71"/>
      <c r="AS23" s="71"/>
      <c r="AT23" s="71"/>
      <c r="AU23" s="71"/>
      <c r="AV23" s="71"/>
      <c r="AW23" s="71"/>
      <c r="AX23" s="71"/>
    </row>
    <row r="24" spans="1:50" ht="18" customHeight="1">
      <c r="B24" s="26"/>
      <c r="C24" s="305"/>
      <c r="D24" s="27"/>
      <c r="E24" s="706" t="s">
        <v>372</v>
      </c>
      <c r="F24" s="565"/>
      <c r="G24" s="553">
        <f>'Low NOI'!$H$10</f>
        <v>500</v>
      </c>
      <c r="I24" s="553">
        <f>'Low NOI'!$H$11</f>
        <v>675</v>
      </c>
      <c r="J24" s="743"/>
      <c r="K24" s="553">
        <f>'Low NOI'!$H$12</f>
        <v>950</v>
      </c>
      <c r="L24" s="553"/>
      <c r="M24" s="553">
        <f>'Low NOI'!$H$14</f>
        <v>750</v>
      </c>
      <c r="N24" s="553"/>
      <c r="P24" s="744"/>
      <c r="Q24" s="745"/>
      <c r="R24" s="744"/>
      <c r="S24" s="843">
        <v>500</v>
      </c>
      <c r="T24" s="837"/>
      <c r="U24" s="843">
        <v>675</v>
      </c>
      <c r="V24" s="841"/>
      <c r="W24" s="843">
        <v>950</v>
      </c>
      <c r="X24" s="840"/>
      <c r="Y24" s="553">
        <f>'Middle NOI'!$H$14</f>
        <v>750</v>
      </c>
      <c r="Z24" s="553"/>
      <c r="AB24" s="744"/>
      <c r="AC24" s="745"/>
      <c r="AD24" s="744"/>
      <c r="AE24" s="553">
        <f>'High NOI'!$H$10</f>
        <v>500</v>
      </c>
      <c r="AG24" s="553">
        <f>'High NOI'!$H$11</f>
        <v>675</v>
      </c>
      <c r="AH24" s="743"/>
      <c r="AI24" s="553">
        <f>'High NOI'!$H$12</f>
        <v>950</v>
      </c>
      <c r="AJ24" s="553"/>
      <c r="AK24" s="553">
        <f>'High NOI'!$H$14</f>
        <v>750</v>
      </c>
      <c r="AL24" s="553"/>
      <c r="AN24" s="747"/>
      <c r="AO24" s="744"/>
      <c r="AP24" s="748"/>
      <c r="AQ24" s="749"/>
      <c r="AR24" s="750"/>
      <c r="AS24" s="746"/>
      <c r="AT24" s="746"/>
      <c r="AU24" s="746"/>
      <c r="AV24" s="746"/>
    </row>
    <row r="25" spans="1:50" ht="18" customHeight="1">
      <c r="B25" s="26"/>
      <c r="E25" s="424" t="s">
        <v>329</v>
      </c>
      <c r="F25" s="424"/>
      <c r="G25" s="686">
        <f>S25</f>
        <v>2100</v>
      </c>
      <c r="I25" s="686">
        <f>U25</f>
        <v>2650</v>
      </c>
      <c r="K25" s="686">
        <f>W25</f>
        <v>3150</v>
      </c>
      <c r="L25" s="45"/>
      <c r="M25" s="686">
        <f>'Low NOI'!K14</f>
        <v>2740</v>
      </c>
      <c r="Q25" s="559"/>
      <c r="S25" s="728">
        <v>2100</v>
      </c>
      <c r="U25" s="728">
        <v>2650</v>
      </c>
      <c r="W25" s="728">
        <v>3150</v>
      </c>
      <c r="X25" s="45"/>
      <c r="Y25" s="686">
        <f>'Middle NOI'!K14</f>
        <v>2740</v>
      </c>
      <c r="AC25" s="559"/>
      <c r="AE25" s="686">
        <f>S25</f>
        <v>2100</v>
      </c>
      <c r="AG25" s="686">
        <f>U25</f>
        <v>2650</v>
      </c>
      <c r="AI25" s="686">
        <f>W25</f>
        <v>3150</v>
      </c>
      <c r="AJ25" s="45"/>
      <c r="AK25" s="686">
        <f>'High NOI'!K14</f>
        <v>2740</v>
      </c>
      <c r="AN25" s="242"/>
      <c r="AO25" s="24"/>
      <c r="AQ25" s="562"/>
    </row>
    <row r="26" spans="1:50" ht="18" customHeight="1">
      <c r="B26" s="26"/>
      <c r="E26" s="424" t="s">
        <v>174</v>
      </c>
      <c r="F26" s="424"/>
      <c r="G26" s="449">
        <f>'Low NOI'!M10</f>
        <v>4.2</v>
      </c>
      <c r="I26" s="449">
        <f>'Low NOI'!M11</f>
        <v>3.925925925925926</v>
      </c>
      <c r="K26" s="449">
        <f>'Low NOI'!M12</f>
        <v>3.3157894736842106</v>
      </c>
      <c r="L26" s="45"/>
      <c r="M26" s="449">
        <f>'Low NOI'!M14</f>
        <v>3.6533333333333333</v>
      </c>
      <c r="Q26" s="559"/>
      <c r="S26" s="449">
        <f>'Middle NOI'!M10</f>
        <v>4.2</v>
      </c>
      <c r="U26" s="449">
        <f>'Middle NOI'!M11</f>
        <v>3.925925925925926</v>
      </c>
      <c r="W26" s="449">
        <f>'Middle NOI'!M12</f>
        <v>3.3157894736842106</v>
      </c>
      <c r="X26" s="45"/>
      <c r="Y26" s="449">
        <f>'Middle NOI'!M14</f>
        <v>3.6533333333333333</v>
      </c>
      <c r="AC26" s="559"/>
      <c r="AE26" s="449">
        <f>'High NOI'!M10</f>
        <v>4.2</v>
      </c>
      <c r="AG26" s="449">
        <f>'High NOI'!M11</f>
        <v>3.925925925925926</v>
      </c>
      <c r="AI26" s="449">
        <f>'High NOI'!M12</f>
        <v>3.3157894736842106</v>
      </c>
      <c r="AJ26" s="45"/>
      <c r="AK26" s="449">
        <f>'High NOI'!M14</f>
        <v>3.6533333333333333</v>
      </c>
      <c r="AN26" s="242"/>
      <c r="AO26" s="24"/>
      <c r="AQ26" s="562"/>
    </row>
    <row r="27" spans="1:50" ht="18" customHeight="1">
      <c r="B27" s="26"/>
      <c r="E27" s="424"/>
      <c r="F27" s="424"/>
      <c r="G27" s="449"/>
      <c r="I27" s="449"/>
      <c r="J27" s="45"/>
      <c r="K27" s="449"/>
      <c r="M27" s="449"/>
      <c r="N27" s="449"/>
      <c r="O27" s="449"/>
      <c r="Q27" s="559"/>
      <c r="S27" s="846"/>
      <c r="U27" s="449"/>
      <c r="V27" s="45"/>
      <c r="W27" s="449"/>
      <c r="Y27" s="449"/>
      <c r="Z27" s="449"/>
      <c r="AA27" s="449"/>
      <c r="AC27" s="559"/>
      <c r="AE27" s="449"/>
      <c r="AG27" s="449"/>
      <c r="AH27" s="45"/>
      <c r="AI27" s="449"/>
      <c r="AK27" s="449"/>
      <c r="AL27" s="449"/>
      <c r="AM27" s="449"/>
      <c r="AN27" s="704"/>
      <c r="AO27" s="24"/>
      <c r="AQ27" s="562"/>
    </row>
    <row r="28" spans="1:50" s="558" customFormat="1" ht="18" customHeight="1">
      <c r="A28" s="21"/>
      <c r="B28" s="29"/>
      <c r="C28" s="21"/>
      <c r="D28" s="566"/>
      <c r="E28" s="424" t="s">
        <v>362</v>
      </c>
      <c r="F28" s="424"/>
      <c r="G28" s="567">
        <f>'Low Budget'!$H$16</f>
        <v>7738141.7087937603</v>
      </c>
      <c r="H28" s="21"/>
      <c r="I28" s="730">
        <f>I105</f>
        <v>0.67241412137589163</v>
      </c>
      <c r="J28" s="21"/>
      <c r="K28" s="21"/>
      <c r="L28" s="21"/>
      <c r="M28" s="21"/>
      <c r="N28" s="21"/>
      <c r="O28" s="21"/>
      <c r="P28" s="21"/>
      <c r="Q28" s="559"/>
      <c r="R28" s="21"/>
      <c r="S28" s="567">
        <f>'Middle Budget'!$H$16</f>
        <v>7738141.7087937603</v>
      </c>
      <c r="T28" s="21"/>
      <c r="U28" s="730">
        <f>U105</f>
        <v>0.67241412137589163</v>
      </c>
      <c r="V28" s="21"/>
      <c r="W28" s="21"/>
      <c r="X28" s="21"/>
      <c r="Y28" s="21"/>
      <c r="Z28" s="21"/>
      <c r="AA28" s="21"/>
      <c r="AB28" s="21"/>
      <c r="AC28" s="559"/>
      <c r="AD28" s="21"/>
      <c r="AE28" s="567">
        <f>'High Budget'!$H$16</f>
        <v>7738141.7087937603</v>
      </c>
      <c r="AF28" s="21"/>
      <c r="AG28" s="730">
        <f>AG105</f>
        <v>0.67241412137589163</v>
      </c>
      <c r="AH28" s="21"/>
      <c r="AI28" s="21"/>
      <c r="AJ28" s="21"/>
      <c r="AK28" s="21"/>
      <c r="AL28" s="21"/>
      <c r="AM28" s="21"/>
      <c r="AN28" s="242"/>
      <c r="AO28" s="24"/>
      <c r="AP28" s="45"/>
    </row>
    <row r="29" spans="1:50" s="558" customFormat="1" ht="18" customHeight="1">
      <c r="A29" s="21"/>
      <c r="B29" s="26"/>
      <c r="C29" s="21"/>
      <c r="E29" s="424"/>
      <c r="F29" s="424"/>
      <c r="G29" s="449"/>
      <c r="H29" s="21"/>
      <c r="I29" s="21"/>
      <c r="J29" s="87"/>
      <c r="K29" s="21"/>
      <c r="L29" s="21"/>
      <c r="M29" s="21"/>
      <c r="N29" s="21"/>
      <c r="O29" s="21"/>
      <c r="P29" s="21"/>
      <c r="Q29" s="559"/>
      <c r="R29" s="21"/>
      <c r="S29" s="449"/>
      <c r="T29" s="21"/>
      <c r="U29" s="21"/>
      <c r="V29" s="87"/>
      <c r="W29" s="21"/>
      <c r="X29" s="21"/>
      <c r="Y29" s="21"/>
      <c r="Z29" s="21"/>
      <c r="AA29" s="21"/>
      <c r="AB29" s="21"/>
      <c r="AC29" s="559"/>
      <c r="AD29" s="21"/>
      <c r="AE29" s="449"/>
      <c r="AF29" s="21"/>
      <c r="AG29" s="21"/>
      <c r="AH29" s="87"/>
      <c r="AI29" s="21"/>
      <c r="AJ29" s="21"/>
      <c r="AK29" s="21"/>
      <c r="AL29" s="21"/>
      <c r="AM29" s="21"/>
      <c r="AN29" s="704"/>
      <c r="AO29" s="24"/>
      <c r="AP29" s="21"/>
    </row>
    <row r="30" spans="1:50" s="558" customFormat="1" ht="18" customHeight="1">
      <c r="A30" s="21"/>
      <c r="B30" s="26"/>
      <c r="C30" s="21"/>
      <c r="D30" s="27" t="s">
        <v>342</v>
      </c>
      <c r="E30" s="424"/>
      <c r="F30" s="424"/>
      <c r="G30" s="449"/>
      <c r="H30" s="21"/>
      <c r="I30" s="21"/>
      <c r="J30" s="87"/>
      <c r="K30" s="21"/>
      <c r="L30" s="21"/>
      <c r="M30" s="21"/>
      <c r="N30" s="21"/>
      <c r="O30" s="21"/>
      <c r="P30" s="21"/>
      <c r="Q30" s="559"/>
      <c r="R30" s="21"/>
      <c r="S30" s="449"/>
      <c r="T30" s="21"/>
      <c r="U30" s="21"/>
      <c r="V30" s="87"/>
      <c r="W30" s="21"/>
      <c r="X30" s="21"/>
      <c r="Y30" s="21"/>
      <c r="Z30" s="21"/>
      <c r="AA30" s="21"/>
      <c r="AB30" s="21"/>
      <c r="AC30" s="559"/>
      <c r="AD30" s="21"/>
      <c r="AE30" s="449"/>
      <c r="AF30" s="21"/>
      <c r="AG30" s="21"/>
      <c r="AH30" s="87"/>
      <c r="AI30" s="21"/>
      <c r="AJ30" s="21"/>
      <c r="AK30" s="21"/>
      <c r="AL30" s="21"/>
      <c r="AM30" s="21"/>
      <c r="AN30" s="242"/>
      <c r="AO30" s="24"/>
      <c r="AP30" s="21"/>
    </row>
    <row r="31" spans="1:50" s="558" customFormat="1" ht="18" customHeight="1">
      <c r="A31" s="21"/>
      <c r="B31" s="29"/>
      <c r="C31" s="21"/>
      <c r="D31" s="566"/>
      <c r="E31" s="424" t="s">
        <v>267</v>
      </c>
      <c r="F31" s="424"/>
      <c r="G31" s="687">
        <f>$S$31</f>
        <v>12</v>
      </c>
      <c r="H31" s="21"/>
      <c r="I31" s="569">
        <f>'Low Budget'!$H$25</f>
        <v>25.576923076923077</v>
      </c>
      <c r="J31" s="21"/>
      <c r="K31" s="21"/>
      <c r="L31" s="21"/>
      <c r="M31" s="21"/>
      <c r="N31" s="21"/>
      <c r="O31" s="21"/>
      <c r="P31" s="21"/>
      <c r="Q31" s="559"/>
      <c r="R31" s="21"/>
      <c r="S31" s="612">
        <v>12</v>
      </c>
      <c r="T31" s="21"/>
      <c r="U31" s="569">
        <f>'Middle Budget'!$H$25</f>
        <v>25.576923076923077</v>
      </c>
      <c r="V31" s="21"/>
      <c r="W31" s="21"/>
      <c r="X31" s="21"/>
      <c r="Y31" s="21"/>
      <c r="Z31" s="21"/>
      <c r="AA31" s="21"/>
      <c r="AB31" s="21"/>
      <c r="AC31" s="559"/>
      <c r="AD31" s="21"/>
      <c r="AE31" s="687">
        <f>$S$31</f>
        <v>12</v>
      </c>
      <c r="AF31" s="21"/>
      <c r="AG31" s="569">
        <f>'High Budget'!$H$25</f>
        <v>25.576923076923077</v>
      </c>
      <c r="AH31" s="21"/>
      <c r="AI31" s="21"/>
      <c r="AJ31" s="21"/>
      <c r="AK31" s="21"/>
      <c r="AL31" s="21"/>
      <c r="AM31" s="21"/>
      <c r="AN31" s="242"/>
      <c r="AO31" s="24"/>
      <c r="AP31" s="45"/>
    </row>
    <row r="32" spans="1:50" s="558" customFormat="1" ht="18" customHeight="1">
      <c r="A32" s="21"/>
      <c r="B32" s="29"/>
      <c r="C32" s="21"/>
      <c r="D32" s="21"/>
      <c r="E32" s="21" t="s">
        <v>268</v>
      </c>
      <c r="F32" s="21"/>
      <c r="G32" s="574">
        <f>$S$32</f>
        <v>4.7500000000000001E-2</v>
      </c>
      <c r="H32" s="21"/>
      <c r="I32" s="21"/>
      <c r="J32" s="21"/>
      <c r="K32" s="21"/>
      <c r="L32" s="21"/>
      <c r="M32" s="21"/>
      <c r="N32" s="21"/>
      <c r="O32" s="21"/>
      <c r="P32" s="21"/>
      <c r="Q32" s="559"/>
      <c r="R32" s="21"/>
      <c r="S32" s="570">
        <v>4.7500000000000001E-2</v>
      </c>
      <c r="T32" s="21"/>
      <c r="U32" s="21"/>
      <c r="V32" s="21"/>
      <c r="W32" s="21"/>
      <c r="X32" s="21"/>
      <c r="Y32" s="21"/>
      <c r="Z32" s="21"/>
      <c r="AA32" s="21"/>
      <c r="AB32" s="21"/>
      <c r="AC32" s="559"/>
      <c r="AD32" s="21"/>
      <c r="AE32" s="574">
        <f>$S$32</f>
        <v>4.7500000000000001E-2</v>
      </c>
      <c r="AF32" s="21"/>
      <c r="AG32" s="21"/>
      <c r="AH32" s="21"/>
      <c r="AI32" s="21"/>
      <c r="AJ32" s="21"/>
      <c r="AK32" s="21"/>
      <c r="AL32" s="21"/>
      <c r="AM32" s="21"/>
      <c r="AN32" s="242"/>
      <c r="AO32" s="24"/>
      <c r="AP32" s="21"/>
    </row>
    <row r="33" spans="1:42" s="558" customFormat="1" ht="18" customHeight="1">
      <c r="A33" s="21"/>
      <c r="B33" s="29"/>
      <c r="C33" s="21"/>
      <c r="D33" s="21"/>
      <c r="E33" s="21" t="s">
        <v>269</v>
      </c>
      <c r="F33" s="21"/>
      <c r="G33" s="567">
        <f ca="1">'Low Budget'!$R$18</f>
        <v>162687761.05846339</v>
      </c>
      <c r="H33" s="571"/>
      <c r="I33" s="572">
        <f ca="1">G33/G9</f>
        <v>464822.17445275257</v>
      </c>
      <c r="J33" s="21"/>
      <c r="K33" s="21"/>
      <c r="L33" s="21"/>
      <c r="M33" s="21"/>
      <c r="N33" s="21"/>
      <c r="O33" s="21"/>
      <c r="P33" s="21"/>
      <c r="Q33" s="559"/>
      <c r="R33" s="21"/>
      <c r="S33" s="567">
        <f ca="1">'Middle Budget'!$R$18</f>
        <v>162687761.05846339</v>
      </c>
      <c r="T33" s="571"/>
      <c r="U33" s="572">
        <f ca="1">S33/S9</f>
        <v>464822.17445275257</v>
      </c>
      <c r="V33" s="21"/>
      <c r="W33" s="21"/>
      <c r="X33" s="21"/>
      <c r="Y33" s="21"/>
      <c r="Z33" s="21"/>
      <c r="AA33" s="21"/>
      <c r="AB33" s="21"/>
      <c r="AC33" s="559"/>
      <c r="AD33" s="21"/>
      <c r="AE33" s="48">
        <f ca="1">'High Budget'!$R$18</f>
        <v>162687761.05846339</v>
      </c>
      <c r="AF33" s="571"/>
      <c r="AG33" s="572">
        <f ca="1">AE33/AE9</f>
        <v>464822.17445275257</v>
      </c>
      <c r="AH33" s="21"/>
      <c r="AI33" s="21"/>
      <c r="AJ33" s="21"/>
      <c r="AK33" s="21"/>
      <c r="AL33" s="21"/>
      <c r="AM33" s="21"/>
      <c r="AN33" s="242"/>
      <c r="AO33" s="24"/>
      <c r="AP33" s="21"/>
    </row>
    <row r="34" spans="1:42" s="558" customFormat="1" ht="18" customHeight="1">
      <c r="A34" s="21"/>
      <c r="B34" s="29"/>
      <c r="C34" s="21"/>
      <c r="D34" s="21"/>
      <c r="E34" s="21"/>
      <c r="F34" s="21"/>
      <c r="G34" s="571"/>
      <c r="H34" s="21"/>
      <c r="I34" s="619">
        <f ca="1">G33/G11</f>
        <v>619.76289927033679</v>
      </c>
      <c r="J34" s="21"/>
      <c r="K34" s="21"/>
      <c r="L34" s="21"/>
      <c r="M34" s="21"/>
      <c r="N34" s="21"/>
      <c r="O34" s="21"/>
      <c r="P34" s="21"/>
      <c r="Q34" s="559"/>
      <c r="R34" s="21"/>
      <c r="S34" s="571"/>
      <c r="T34" s="21"/>
      <c r="U34" s="619">
        <f ca="1">S33/S11</f>
        <v>619.76289927033679</v>
      </c>
      <c r="V34" s="21"/>
      <c r="W34" s="21"/>
      <c r="X34" s="21"/>
      <c r="Y34" s="21"/>
      <c r="Z34" s="21"/>
      <c r="AA34" s="21"/>
      <c r="AB34" s="21"/>
      <c r="AC34" s="559"/>
      <c r="AD34" s="21"/>
      <c r="AE34" s="571"/>
      <c r="AF34" s="21"/>
      <c r="AG34" s="619">
        <f ca="1">AE33/AE11</f>
        <v>619.76289927033679</v>
      </c>
      <c r="AH34" s="21"/>
      <c r="AI34" s="21"/>
      <c r="AJ34" s="21"/>
      <c r="AK34" s="21"/>
      <c r="AL34" s="21"/>
      <c r="AM34" s="21"/>
      <c r="AN34" s="242"/>
      <c r="AO34" s="24"/>
      <c r="AP34" s="21"/>
    </row>
    <row r="35" spans="1:42" s="558" customFormat="1" ht="18" customHeight="1">
      <c r="A35" s="21"/>
      <c r="B35" s="29"/>
      <c r="C35" s="566"/>
      <c r="D35" s="305" t="s">
        <v>270</v>
      </c>
      <c r="E35" s="21"/>
      <c r="F35" s="21"/>
      <c r="G35" s="571"/>
      <c r="H35" s="21"/>
      <c r="I35" s="21"/>
      <c r="J35" s="21"/>
      <c r="K35" s="21"/>
      <c r="L35" s="21"/>
      <c r="M35" s="21"/>
      <c r="N35" s="21"/>
      <c r="O35" s="21"/>
      <c r="P35" s="21"/>
      <c r="Q35" s="559"/>
      <c r="R35" s="21"/>
      <c r="S35" s="571"/>
      <c r="T35" s="21"/>
      <c r="U35" s="21"/>
      <c r="V35" s="21"/>
      <c r="W35" s="21"/>
      <c r="X35" s="21"/>
      <c r="Y35" s="21"/>
      <c r="Z35" s="21"/>
      <c r="AA35" s="21"/>
      <c r="AB35" s="21"/>
      <c r="AC35" s="559"/>
      <c r="AD35" s="21"/>
      <c r="AE35" s="571"/>
      <c r="AF35" s="21"/>
      <c r="AG35" s="21"/>
      <c r="AH35" s="21"/>
      <c r="AI35" s="21"/>
      <c r="AJ35" s="21"/>
      <c r="AK35" s="21"/>
      <c r="AL35" s="21"/>
      <c r="AM35" s="21"/>
      <c r="AN35" s="242"/>
      <c r="AO35" s="24"/>
      <c r="AP35" s="21"/>
    </row>
    <row r="36" spans="1:42" s="573" customFormat="1" ht="18" customHeight="1">
      <c r="A36" s="21"/>
      <c r="B36" s="29"/>
      <c r="C36" s="305"/>
      <c r="D36" s="571"/>
      <c r="E36" s="21" t="s">
        <v>368</v>
      </c>
      <c r="F36" s="21"/>
      <c r="G36" s="688">
        <f>$S$36</f>
        <v>315</v>
      </c>
      <c r="H36" s="21"/>
      <c r="I36" s="572">
        <f>G67/G9</f>
        <v>248062.5</v>
      </c>
      <c r="J36" s="21"/>
      <c r="K36" s="871">
        <f>'Low Budget'!$L$76/'Low Budget'!$H$9</f>
        <v>165.375</v>
      </c>
      <c r="L36" s="21"/>
      <c r="M36" s="21"/>
      <c r="N36" s="21"/>
      <c r="O36" s="21"/>
      <c r="P36" s="21"/>
      <c r="Q36" s="559"/>
      <c r="R36" s="21"/>
      <c r="S36" s="723">
        <v>315</v>
      </c>
      <c r="T36" s="21"/>
      <c r="U36" s="572">
        <f>S67/S9</f>
        <v>248062.5</v>
      </c>
      <c r="V36" s="21"/>
      <c r="W36" s="871">
        <f>'Middle Budget'!$L$76/'Middle Budget'!$H$9</f>
        <v>165.375</v>
      </c>
      <c r="X36" s="21"/>
      <c r="Y36" s="21"/>
      <c r="Z36" s="21"/>
      <c r="AA36" s="21"/>
      <c r="AB36" s="21"/>
      <c r="AC36" s="559"/>
      <c r="AD36" s="21"/>
      <c r="AE36" s="688">
        <f>$S$36</f>
        <v>315</v>
      </c>
      <c r="AF36" s="21"/>
      <c r="AG36" s="572">
        <f>AE67/AE9</f>
        <v>248062.5</v>
      </c>
      <c r="AH36" s="21"/>
      <c r="AI36" s="871">
        <f>'High Budget'!$L$76/'High Budget'!$H$9</f>
        <v>165.375</v>
      </c>
      <c r="AJ36" s="21"/>
      <c r="AK36" s="21"/>
      <c r="AL36" s="21"/>
      <c r="AM36" s="21"/>
      <c r="AN36" s="242"/>
      <c r="AO36" s="24"/>
      <c r="AP36" s="21"/>
    </row>
    <row r="37" spans="1:42" s="573" customFormat="1" ht="18" customHeight="1">
      <c r="A37" s="21"/>
      <c r="B37" s="29"/>
      <c r="C37" s="305"/>
      <c r="D37" s="571"/>
      <c r="E37" s="21" t="s">
        <v>271</v>
      </c>
      <c r="F37" s="21"/>
      <c r="G37" s="574">
        <f>$S$37</f>
        <v>0.05</v>
      </c>
      <c r="H37" s="21"/>
      <c r="I37" s="21"/>
      <c r="J37" s="21"/>
      <c r="K37" s="21"/>
      <c r="L37" s="21"/>
      <c r="M37" s="21"/>
      <c r="N37" s="21"/>
      <c r="O37" s="21"/>
      <c r="P37" s="21"/>
      <c r="Q37" s="559"/>
      <c r="R37" s="21"/>
      <c r="S37" s="570">
        <v>0.05</v>
      </c>
      <c r="T37" s="21"/>
      <c r="U37" s="21"/>
      <c r="V37" s="21"/>
      <c r="W37" s="21"/>
      <c r="X37" s="21"/>
      <c r="Y37" s="21"/>
      <c r="Z37" s="21"/>
      <c r="AA37" s="21"/>
      <c r="AB37" s="21"/>
      <c r="AC37" s="559"/>
      <c r="AD37" s="21"/>
      <c r="AE37" s="574">
        <f>$S$37</f>
        <v>0.05</v>
      </c>
      <c r="AF37" s="21"/>
      <c r="AG37" s="21"/>
      <c r="AH37" s="21"/>
      <c r="AI37" s="21"/>
      <c r="AJ37" s="21"/>
      <c r="AK37" s="21"/>
      <c r="AL37" s="21"/>
      <c r="AM37" s="21"/>
      <c r="AN37" s="242"/>
      <c r="AO37" s="24"/>
      <c r="AP37" s="42"/>
    </row>
    <row r="38" spans="1:42" s="573" customFormat="1" ht="18" customHeight="1">
      <c r="A38" s="21"/>
      <c r="B38" s="29"/>
      <c r="C38" s="305"/>
      <c r="D38" s="571"/>
      <c r="E38" s="21" t="s">
        <v>272</v>
      </c>
      <c r="F38" s="21"/>
      <c r="G38" s="574">
        <f>'Low Budget'!$L$88/'Low Budget'!$L$76</f>
        <v>0.14093274477692114</v>
      </c>
      <c r="H38" s="21"/>
      <c r="I38" s="21"/>
      <c r="J38" s="21"/>
      <c r="K38" s="21"/>
      <c r="L38" s="21"/>
      <c r="M38" s="21"/>
      <c r="N38" s="21"/>
      <c r="O38" s="21"/>
      <c r="P38" s="21"/>
      <c r="Q38" s="559"/>
      <c r="R38" s="21"/>
      <c r="S38" s="574">
        <f>'Middle Budget'!$L$88/'Middle Budget'!$L$76</f>
        <v>0.14132729565202318</v>
      </c>
      <c r="T38" s="21"/>
      <c r="U38" s="21"/>
      <c r="V38" s="21"/>
      <c r="W38" s="21"/>
      <c r="X38" s="21"/>
      <c r="Y38" s="21"/>
      <c r="Z38" s="21"/>
      <c r="AA38" s="21"/>
      <c r="AB38" s="21"/>
      <c r="AC38" s="559"/>
      <c r="AD38" s="21"/>
      <c r="AE38" s="574">
        <f>'High Budget'!$L$88/'High Budget'!$L$76</f>
        <v>0.14191912196467621</v>
      </c>
      <c r="AF38" s="21"/>
      <c r="AG38" s="21"/>
      <c r="AH38" s="21"/>
      <c r="AI38" s="21"/>
      <c r="AJ38" s="21"/>
      <c r="AK38" s="21"/>
      <c r="AL38" s="21"/>
      <c r="AM38" s="21"/>
      <c r="AN38" s="242"/>
      <c r="AO38" s="24"/>
      <c r="AP38" s="45"/>
    </row>
    <row r="39" spans="1:42" s="573" customFormat="1" ht="18" customHeight="1">
      <c r="A39" s="21"/>
      <c r="B39" s="29"/>
      <c r="C39" s="305"/>
      <c r="D39" s="571"/>
      <c r="E39" s="21" t="s">
        <v>273</v>
      </c>
      <c r="F39" s="21"/>
      <c r="G39" s="574">
        <f ca="1">('Low Budget'!$L$88+'Low Budget'!$L$98+'Low Budget'!$L$102+'Low Budget'!$L$108)/'Low Budget'!$L$76</f>
        <v>0.21748440867715202</v>
      </c>
      <c r="H39" s="21"/>
      <c r="I39" s="21"/>
      <c r="J39" s="21"/>
      <c r="K39" s="21"/>
      <c r="L39" s="21"/>
      <c r="M39" s="21"/>
      <c r="N39" s="21"/>
      <c r="O39" s="21"/>
      <c r="P39" s="21"/>
      <c r="Q39" s="559"/>
      <c r="R39" s="21"/>
      <c r="S39" s="574">
        <f ca="1">('Middle Budget'!$L$88+'Middle Budget'!$L$98+'Middle Budget'!$L$102+'Middle Budget'!$L$108)/'Middle Budget'!$L$76</f>
        <v>0.21906568544928645</v>
      </c>
      <c r="T39" s="21"/>
      <c r="U39" s="21"/>
      <c r="V39" s="21"/>
      <c r="W39" s="21"/>
      <c r="X39" s="21"/>
      <c r="Y39" s="21"/>
      <c r="Z39" s="21"/>
      <c r="AA39" s="21"/>
      <c r="AB39" s="21"/>
      <c r="AC39" s="559"/>
      <c r="AD39" s="21"/>
      <c r="AE39" s="574">
        <f ca="1">('High Budget'!$L$88+'High Budget'!$L$98+'High Budget'!$L$102+'High Budget'!$L$108)/'High Budget'!$L$76</f>
        <v>0.2214376006074876</v>
      </c>
      <c r="AF39" s="21"/>
      <c r="AG39" s="21"/>
      <c r="AH39" s="21"/>
      <c r="AI39" s="21"/>
      <c r="AJ39" s="21"/>
      <c r="AK39" s="21"/>
      <c r="AL39" s="21"/>
      <c r="AM39" s="21"/>
      <c r="AN39" s="242"/>
      <c r="AO39" s="24"/>
      <c r="AP39" s="42"/>
    </row>
    <row r="40" spans="1:42" s="573" customFormat="1" ht="18" customHeight="1">
      <c r="A40" s="21"/>
      <c r="B40" s="29"/>
      <c r="C40" s="305"/>
      <c r="D40" s="571"/>
      <c r="E40" s="21" t="s">
        <v>320</v>
      </c>
      <c r="F40" s="21"/>
      <c r="G40" s="574">
        <f>$S$40</f>
        <v>0.03</v>
      </c>
      <c r="H40" s="21"/>
      <c r="I40" s="626">
        <f>'Low Budget'!$L$87</f>
        <v>2885182.1403037496</v>
      </c>
      <c r="J40" s="625"/>
      <c r="K40" s="625"/>
      <c r="L40" s="625"/>
      <c r="M40" s="625"/>
      <c r="N40" s="625"/>
      <c r="O40" s="625"/>
      <c r="P40" s="21"/>
      <c r="Q40" s="559"/>
      <c r="R40" s="21"/>
      <c r="S40" s="570">
        <v>0.03</v>
      </c>
      <c r="T40" s="21"/>
      <c r="U40" s="626">
        <f>'Middle Budget'!$L$87</f>
        <v>2886179.8775879997</v>
      </c>
      <c r="V40" s="625"/>
      <c r="W40" s="625"/>
      <c r="X40" s="625"/>
      <c r="Y40" s="625"/>
      <c r="Z40" s="625"/>
      <c r="AA40" s="625"/>
      <c r="AB40" s="21"/>
      <c r="AC40" s="559"/>
      <c r="AD40" s="21"/>
      <c r="AE40" s="574">
        <f>$S$40</f>
        <v>0.03</v>
      </c>
      <c r="AF40" s="21"/>
      <c r="AG40" s="626">
        <f>'High Budget'!$L$87</f>
        <v>2887676.4835143746</v>
      </c>
      <c r="AH40" s="625"/>
      <c r="AI40" s="625"/>
      <c r="AJ40" s="625"/>
      <c r="AK40" s="625"/>
      <c r="AL40" s="625"/>
      <c r="AM40" s="625"/>
      <c r="AN40" s="242"/>
      <c r="AO40" s="24"/>
      <c r="AP40" s="21"/>
    </row>
    <row r="41" spans="1:42" s="573" customFormat="1" ht="18" customHeight="1">
      <c r="A41" s="21"/>
      <c r="B41" s="29"/>
      <c r="C41" s="305"/>
      <c r="D41" s="571"/>
      <c r="E41" s="21" t="s">
        <v>379</v>
      </c>
      <c r="F41" s="21"/>
      <c r="G41" s="574">
        <f ca="1">'Low Budget'!$R$87</f>
        <v>2.4460173562388495E-2</v>
      </c>
      <c r="H41" s="21"/>
      <c r="I41" s="626"/>
      <c r="J41" s="625"/>
      <c r="K41" s="625"/>
      <c r="L41" s="625"/>
      <c r="M41" s="625"/>
      <c r="N41" s="625"/>
      <c r="O41" s="625"/>
      <c r="P41" s="21"/>
      <c r="Q41" s="559"/>
      <c r="R41" s="21"/>
      <c r="S41" s="574">
        <f ca="1">'Middle Budget'!R87</f>
        <v>2.422479334877941E-2</v>
      </c>
      <c r="T41" s="21"/>
      <c r="U41" s="626"/>
      <c r="V41" s="625"/>
      <c r="W41" s="625"/>
      <c r="X41" s="625"/>
      <c r="Y41" s="625"/>
      <c r="Z41" s="625"/>
      <c r="AA41" s="625"/>
      <c r="AB41" s="21"/>
      <c r="AC41" s="559"/>
      <c r="AD41" s="21"/>
      <c r="AE41" s="574">
        <f ca="1">'High Budget'!R87</f>
        <v>2.3880389667010827E-2</v>
      </c>
      <c r="AF41" s="21"/>
      <c r="AG41" s="626"/>
      <c r="AH41" s="625"/>
      <c r="AI41" s="625"/>
      <c r="AJ41" s="625"/>
      <c r="AK41" s="625"/>
      <c r="AL41" s="625"/>
      <c r="AM41" s="625"/>
      <c r="AN41" s="823"/>
      <c r="AO41" s="24"/>
      <c r="AP41" s="21"/>
    </row>
    <row r="42" spans="1:42" s="573" customFormat="1" ht="18" customHeight="1">
      <c r="A42" s="21"/>
      <c r="B42" s="29"/>
      <c r="C42" s="305"/>
      <c r="D42" s="571"/>
      <c r="E42" s="21" t="s">
        <v>274</v>
      </c>
      <c r="F42" s="21"/>
      <c r="G42" s="687">
        <f>$S$42</f>
        <v>24</v>
      </c>
      <c r="H42" s="21"/>
      <c r="I42" s="21"/>
      <c r="J42" s="21"/>
      <c r="K42" s="21"/>
      <c r="L42" s="21"/>
      <c r="M42" s="21"/>
      <c r="N42" s="21"/>
      <c r="O42" s="21"/>
      <c r="P42" s="21"/>
      <c r="Q42" s="559"/>
      <c r="R42" s="21"/>
      <c r="S42" s="612">
        <v>24</v>
      </c>
      <c r="T42" s="21"/>
      <c r="U42" s="21"/>
      <c r="V42" s="21"/>
      <c r="W42" s="21"/>
      <c r="X42" s="21"/>
      <c r="Y42" s="21"/>
      <c r="Z42" s="21"/>
      <c r="AA42" s="21"/>
      <c r="AB42" s="21"/>
      <c r="AC42" s="559"/>
      <c r="AD42" s="21"/>
      <c r="AE42" s="687">
        <f>$S$42</f>
        <v>24</v>
      </c>
      <c r="AF42" s="21"/>
      <c r="AG42" s="21"/>
      <c r="AH42" s="21"/>
      <c r="AI42" s="21"/>
      <c r="AJ42" s="21"/>
      <c r="AK42" s="21"/>
      <c r="AL42" s="21"/>
      <c r="AM42" s="21"/>
      <c r="AN42" s="242"/>
      <c r="AO42" s="24"/>
      <c r="AP42" s="21"/>
    </row>
    <row r="43" spans="1:42" s="573" customFormat="1" ht="18" customHeight="1">
      <c r="A43" s="21"/>
      <c r="B43" s="29"/>
      <c r="C43" s="305"/>
      <c r="D43" s="571"/>
      <c r="E43" s="21" t="s">
        <v>275</v>
      </c>
      <c r="F43" s="21"/>
      <c r="G43" s="567">
        <f ca="1">'Low Budget'!$L$110</f>
        <v>117954279.14461662</v>
      </c>
      <c r="H43" s="571"/>
      <c r="I43" s="572">
        <f ca="1">G43/G9</f>
        <v>337012.22612747608</v>
      </c>
      <c r="J43" s="21"/>
      <c r="K43" s="21"/>
      <c r="L43" s="21"/>
      <c r="M43" s="21"/>
      <c r="N43" s="21"/>
      <c r="O43" s="21"/>
      <c r="P43" s="21"/>
      <c r="Q43" s="559"/>
      <c r="R43" s="21"/>
      <c r="S43" s="567">
        <f ca="1">'Middle Budget'!$L$110</f>
        <v>119141568.55886728</v>
      </c>
      <c r="T43" s="571"/>
      <c r="U43" s="572">
        <f ca="1">S43/S9</f>
        <v>340404.48159676365</v>
      </c>
      <c r="V43" s="21"/>
      <c r="W43" s="21"/>
      <c r="X43" s="21"/>
      <c r="Y43" s="21"/>
      <c r="Z43" s="21"/>
      <c r="AA43" s="21"/>
      <c r="AB43" s="21"/>
      <c r="AC43" s="559"/>
      <c r="AD43" s="21"/>
      <c r="AE43" s="48">
        <f ca="1">'High Budget'!$L$110</f>
        <v>120922502.68024322</v>
      </c>
      <c r="AF43" s="571"/>
      <c r="AG43" s="572">
        <f ca="1">AE43/AE9</f>
        <v>345492.86480069492</v>
      </c>
      <c r="AH43" s="21"/>
      <c r="AI43" s="21"/>
      <c r="AJ43" s="21"/>
      <c r="AK43" s="21"/>
      <c r="AL43" s="21"/>
      <c r="AM43" s="21"/>
      <c r="AN43" s="242"/>
      <c r="AO43" s="24"/>
      <c r="AP43" s="21"/>
    </row>
    <row r="44" spans="1:42" s="573" customFormat="1" ht="18" customHeight="1">
      <c r="A44" s="21"/>
      <c r="B44" s="29"/>
      <c r="C44" s="305"/>
      <c r="D44" s="571"/>
      <c r="E44" s="571"/>
      <c r="F44" s="571"/>
      <c r="G44" s="571"/>
      <c r="H44" s="21"/>
      <c r="I44" s="619">
        <f ca="1">G43/G11</f>
        <v>449.34963483663472</v>
      </c>
      <c r="J44" s="21"/>
      <c r="K44" s="21"/>
      <c r="L44" s="21"/>
      <c r="M44" s="21"/>
      <c r="N44" s="21"/>
      <c r="O44" s="21"/>
      <c r="P44" s="21"/>
      <c r="Q44" s="559"/>
      <c r="R44" s="21"/>
      <c r="S44" s="571"/>
      <c r="T44" s="21"/>
      <c r="U44" s="619">
        <f ca="1">S43/S11</f>
        <v>453.87264212901817</v>
      </c>
      <c r="V44" s="21"/>
      <c r="W44" s="21"/>
      <c r="X44" s="21"/>
      <c r="Y44" s="21"/>
      <c r="Z44" s="21"/>
      <c r="AA44" s="21"/>
      <c r="AB44" s="21"/>
      <c r="AC44" s="559"/>
      <c r="AD44" s="21"/>
      <c r="AE44" s="571"/>
      <c r="AF44" s="21"/>
      <c r="AG44" s="619">
        <f ca="1">AE43/AE11</f>
        <v>460.65715306759324</v>
      </c>
      <c r="AH44" s="21"/>
      <c r="AI44" s="21"/>
      <c r="AJ44" s="21"/>
      <c r="AK44" s="21"/>
      <c r="AL44" s="21"/>
      <c r="AM44" s="21"/>
      <c r="AN44" s="242"/>
      <c r="AO44" s="24"/>
      <c r="AP44" s="45"/>
    </row>
    <row r="45" spans="1:42" s="573" customFormat="1" ht="18" customHeight="1">
      <c r="A45" s="21"/>
      <c r="B45" s="29"/>
      <c r="C45" s="305"/>
      <c r="D45" s="571"/>
      <c r="E45" s="571"/>
      <c r="F45" s="571"/>
      <c r="G45" s="571"/>
      <c r="H45" s="21"/>
      <c r="I45" s="21"/>
      <c r="J45" s="21"/>
      <c r="K45" s="21"/>
      <c r="L45" s="21"/>
      <c r="M45" s="21"/>
      <c r="N45" s="21"/>
      <c r="O45" s="21"/>
      <c r="P45" s="21"/>
      <c r="Q45" s="575"/>
      <c r="R45" s="21"/>
      <c r="S45" s="571"/>
      <c r="T45" s="21"/>
      <c r="U45" s="21"/>
      <c r="V45" s="21"/>
      <c r="W45" s="21"/>
      <c r="X45" s="21"/>
      <c r="Y45" s="21"/>
      <c r="Z45" s="21"/>
      <c r="AA45" s="21"/>
      <c r="AB45" s="21"/>
      <c r="AC45" s="575"/>
      <c r="AD45" s="21"/>
      <c r="AE45" s="571"/>
      <c r="AF45" s="21"/>
      <c r="AG45" s="21"/>
      <c r="AH45" s="21"/>
      <c r="AI45" s="21"/>
      <c r="AJ45" s="21"/>
      <c r="AK45" s="21"/>
      <c r="AL45" s="21"/>
      <c r="AM45" s="21"/>
      <c r="AN45" s="242"/>
      <c r="AO45" s="24"/>
      <c r="AP45" s="45"/>
    </row>
    <row r="46" spans="1:42" s="573" customFormat="1" ht="18" customHeight="1">
      <c r="A46" s="21"/>
      <c r="B46" s="29"/>
      <c r="C46" s="305"/>
      <c r="D46" s="305" t="s">
        <v>282</v>
      </c>
      <c r="E46" s="21"/>
      <c r="F46" s="21"/>
      <c r="G46" s="509" t="s">
        <v>5</v>
      </c>
      <c r="H46" s="510"/>
      <c r="I46" s="582" t="s">
        <v>283</v>
      </c>
      <c r="J46" s="510"/>
      <c r="K46" s="582" t="s">
        <v>284</v>
      </c>
      <c r="L46" s="510"/>
      <c r="M46" s="583" t="s">
        <v>285</v>
      </c>
      <c r="N46" s="457"/>
      <c r="O46" s="457"/>
      <c r="P46" s="21"/>
      <c r="Q46" s="575"/>
      <c r="R46" s="21"/>
      <c r="S46" s="509" t="s">
        <v>5</v>
      </c>
      <c r="T46" s="510"/>
      <c r="U46" s="582" t="s">
        <v>283</v>
      </c>
      <c r="V46" s="510"/>
      <c r="W46" s="582" t="s">
        <v>284</v>
      </c>
      <c r="X46" s="510"/>
      <c r="Y46" s="583" t="s">
        <v>285</v>
      </c>
      <c r="Z46" s="457"/>
      <c r="AA46" s="457"/>
      <c r="AB46" s="21"/>
      <c r="AC46" s="575"/>
      <c r="AD46" s="21"/>
      <c r="AE46" s="509" t="s">
        <v>5</v>
      </c>
      <c r="AF46" s="510"/>
      <c r="AG46" s="582" t="s">
        <v>283</v>
      </c>
      <c r="AH46" s="510"/>
      <c r="AI46" s="582" t="s">
        <v>284</v>
      </c>
      <c r="AJ46" s="510"/>
      <c r="AK46" s="583" t="s">
        <v>285</v>
      </c>
      <c r="AL46" s="457"/>
      <c r="AM46" s="457"/>
      <c r="AN46" s="242"/>
      <c r="AO46" s="24"/>
      <c r="AP46" s="432"/>
    </row>
    <row r="47" spans="1:42" s="573" customFormat="1" ht="18" customHeight="1">
      <c r="A47" s="21"/>
      <c r="B47" s="29"/>
      <c r="C47" s="305"/>
      <c r="D47" s="571"/>
      <c r="E47" s="571"/>
      <c r="F47" s="571"/>
      <c r="G47" s="50"/>
      <c r="H47" s="21"/>
      <c r="I47" s="457"/>
      <c r="J47" s="21"/>
      <c r="K47" s="514" t="s">
        <v>212</v>
      </c>
      <c r="L47" s="21"/>
      <c r="M47" s="514" t="s">
        <v>228</v>
      </c>
      <c r="N47" s="514"/>
      <c r="O47" s="514"/>
      <c r="P47" s="21"/>
      <c r="Q47" s="575"/>
      <c r="R47" s="21"/>
      <c r="S47" s="50"/>
      <c r="T47" s="21"/>
      <c r="U47" s="457"/>
      <c r="V47" s="21"/>
      <c r="W47" s="514" t="s">
        <v>212</v>
      </c>
      <c r="X47" s="21"/>
      <c r="Y47" s="514" t="s">
        <v>228</v>
      </c>
      <c r="Z47" s="514"/>
      <c r="AA47" s="514"/>
      <c r="AB47" s="21"/>
      <c r="AC47" s="575"/>
      <c r="AD47" s="21"/>
      <c r="AE47" s="50"/>
      <c r="AF47" s="21"/>
      <c r="AG47" s="457"/>
      <c r="AH47" s="21"/>
      <c r="AI47" s="514" t="s">
        <v>212</v>
      </c>
      <c r="AJ47" s="21"/>
      <c r="AK47" s="514" t="s">
        <v>228</v>
      </c>
      <c r="AL47" s="514"/>
      <c r="AM47" s="514"/>
      <c r="AN47" s="242"/>
      <c r="AO47" s="24"/>
      <c r="AP47" s="432"/>
    </row>
    <row r="48" spans="1:42" s="573" customFormat="1" ht="18" customHeight="1">
      <c r="A48" s="21"/>
      <c r="B48" s="29"/>
      <c r="C48" s="305"/>
      <c r="D48" s="571"/>
      <c r="E48" s="35" t="s">
        <v>245</v>
      </c>
      <c r="F48" s="35"/>
      <c r="G48" s="436">
        <f ca="1">'Low Budget'!$L$48</f>
        <v>76421910.235734954</v>
      </c>
      <c r="H48" s="21"/>
      <c r="I48" s="402">
        <f ca="1">'Low Budget'!$R$48</f>
        <v>0.65</v>
      </c>
      <c r="J48" s="21"/>
      <c r="K48" s="720">
        <f ca="1">'Low Budget'!$T$48</f>
        <v>0.10125553895374102</v>
      </c>
      <c r="L48" s="402"/>
      <c r="M48" s="409">
        <f ca="1">'Low Budget'!$V$48</f>
        <v>0.47336248626876665</v>
      </c>
      <c r="N48" s="409"/>
      <c r="O48" s="409"/>
      <c r="P48" s="21"/>
      <c r="Q48" s="575"/>
      <c r="R48" s="21"/>
      <c r="S48" s="436">
        <f ca="1">'Middle Budget'!$L$48</f>
        <v>77191148.331187665</v>
      </c>
      <c r="T48" s="21"/>
      <c r="U48" s="402">
        <f ca="1">'Middle Budget'!$R$48</f>
        <v>0.65</v>
      </c>
      <c r="V48" s="21"/>
      <c r="W48" s="720">
        <f ca="1">'Middle Budget'!$T$48</f>
        <v>0.10024649038246405</v>
      </c>
      <c r="X48" s="402"/>
      <c r="Y48" s="409">
        <f ca="1">'Middle Budget'!$V$48</f>
        <v>0.47812719911450596</v>
      </c>
      <c r="Z48" s="409"/>
      <c r="AA48" s="409"/>
      <c r="AB48" s="21"/>
      <c r="AC48" s="575"/>
      <c r="AD48" s="21"/>
      <c r="AE48" s="436">
        <f ca="1">'High Budget'!$L$48</f>
        <v>78345005.47436671</v>
      </c>
      <c r="AF48" s="21"/>
      <c r="AG48" s="402">
        <f ca="1">'High Budget'!$R$48</f>
        <v>0.65</v>
      </c>
      <c r="AH48" s="21"/>
      <c r="AI48" s="720">
        <f ca="1">'High Budget'!$T$48</f>
        <v>9.8770070433214299E-2</v>
      </c>
      <c r="AJ48" s="402"/>
      <c r="AK48" s="409">
        <f ca="1">'High Budget'!$V$48</f>
        <v>0.48527426838311488</v>
      </c>
      <c r="AL48" s="409"/>
      <c r="AM48" s="409"/>
      <c r="AN48" s="242"/>
      <c r="AO48" s="24"/>
      <c r="AP48" s="432"/>
    </row>
    <row r="49" spans="1:42" s="573" customFormat="1" ht="18" customHeight="1">
      <c r="A49" s="21"/>
      <c r="B49" s="29"/>
      <c r="C49" s="305"/>
      <c r="D49" s="571"/>
      <c r="E49" s="21" t="s">
        <v>8</v>
      </c>
      <c r="F49" s="21"/>
      <c r="G49" s="584">
        <f ca="1">'Low Budget'!$L$49</f>
        <v>41150259.357703432</v>
      </c>
      <c r="H49" s="21"/>
      <c r="I49" s="402">
        <f ca="1">'Low Budget'!$R$49</f>
        <v>0.35</v>
      </c>
      <c r="J49" s="21"/>
      <c r="K49" s="32"/>
      <c r="L49" s="21"/>
      <c r="M49" s="21"/>
      <c r="N49" s="21"/>
      <c r="O49" s="21"/>
      <c r="P49" s="21"/>
      <c r="Q49" s="575"/>
      <c r="R49" s="21"/>
      <c r="S49" s="584">
        <f ca="1">'Middle Budget'!$L$49</f>
        <v>41564464.486024126</v>
      </c>
      <c r="T49" s="21"/>
      <c r="U49" s="402">
        <f ca="1">'Middle Budget'!$R$49</f>
        <v>0.35</v>
      </c>
      <c r="V49" s="21"/>
      <c r="W49" s="32"/>
      <c r="X49" s="21"/>
      <c r="Y49" s="21"/>
      <c r="Z49" s="21"/>
      <c r="AA49" s="21"/>
      <c r="AB49" s="21"/>
      <c r="AC49" s="575"/>
      <c r="AD49" s="21"/>
      <c r="AE49" s="584">
        <f ca="1">'High Budget'!$L$49</f>
        <v>42185772.178505138</v>
      </c>
      <c r="AF49" s="21"/>
      <c r="AG49" s="402">
        <f ca="1">'High Budget'!$R$49</f>
        <v>0.34999999999999992</v>
      </c>
      <c r="AH49" s="21"/>
      <c r="AI49" s="32"/>
      <c r="AJ49" s="21"/>
      <c r="AK49" s="21"/>
      <c r="AL49" s="21"/>
      <c r="AM49" s="21"/>
      <c r="AN49" s="242"/>
      <c r="AO49" s="24"/>
      <c r="AP49" s="432"/>
    </row>
    <row r="50" spans="1:42" s="573" customFormat="1" ht="18" customHeight="1" thickBot="1">
      <c r="A50" s="21"/>
      <c r="B50" s="29"/>
      <c r="C50" s="305"/>
      <c r="D50" s="571"/>
      <c r="E50" s="571"/>
      <c r="F50" s="571"/>
      <c r="G50" s="386">
        <f ca="1">SUM(G48:G49)</f>
        <v>117572169.59343839</v>
      </c>
      <c r="H50" s="21"/>
      <c r="I50" s="448">
        <f ca="1">'Low Budget'!$R$50</f>
        <v>1</v>
      </c>
      <c r="J50" s="21"/>
      <c r="K50" s="21"/>
      <c r="L50" s="21"/>
      <c r="M50" s="21"/>
      <c r="N50" s="21"/>
      <c r="O50" s="21"/>
      <c r="P50" s="21"/>
      <c r="Q50" s="575"/>
      <c r="R50" s="21"/>
      <c r="S50" s="386">
        <f ca="1">SUM(S48:S49)</f>
        <v>118755612.81721179</v>
      </c>
      <c r="T50" s="21"/>
      <c r="U50" s="448">
        <f ca="1">'Middle Budget'!$R$50</f>
        <v>1</v>
      </c>
      <c r="V50" s="21"/>
      <c r="W50" s="21"/>
      <c r="X50" s="21"/>
      <c r="Y50" s="21"/>
      <c r="Z50" s="21"/>
      <c r="AA50" s="21"/>
      <c r="AB50" s="21"/>
      <c r="AC50" s="575"/>
      <c r="AD50" s="21"/>
      <c r="AE50" s="386">
        <f ca="1">SUM(AE48:AE49)</f>
        <v>120530777.65287185</v>
      </c>
      <c r="AF50" s="21"/>
      <c r="AG50" s="448">
        <f ca="1">'High Budget'!$R$50</f>
        <v>1</v>
      </c>
      <c r="AH50" s="21"/>
      <c r="AI50" s="21"/>
      <c r="AJ50" s="21"/>
      <c r="AK50" s="21"/>
      <c r="AL50" s="21"/>
      <c r="AM50" s="21"/>
      <c r="AN50" s="242"/>
      <c r="AO50" s="24"/>
      <c r="AP50" s="432"/>
    </row>
    <row r="51" spans="1:42" s="573" customFormat="1" ht="18" customHeight="1" thickTop="1">
      <c r="A51" s="21"/>
      <c r="B51" s="29"/>
      <c r="C51" s="305"/>
      <c r="D51" s="571"/>
      <c r="E51" s="21" t="s">
        <v>307</v>
      </c>
      <c r="F51" s="21"/>
      <c r="G51" s="436"/>
      <c r="H51" s="21"/>
      <c r="I51" s="402"/>
      <c r="J51" s="21"/>
      <c r="K51" s="21"/>
      <c r="L51" s="21"/>
      <c r="M51" s="21"/>
      <c r="N51" s="21"/>
      <c r="O51" s="21"/>
      <c r="P51" s="21"/>
      <c r="Q51" s="575"/>
      <c r="R51" s="21"/>
      <c r="S51" s="436"/>
      <c r="T51" s="21"/>
      <c r="U51" s="402"/>
      <c r="V51" s="21"/>
      <c r="W51" s="21"/>
      <c r="X51" s="21"/>
      <c r="Y51" s="21"/>
      <c r="Z51" s="21"/>
      <c r="AA51" s="21"/>
      <c r="AB51" s="21"/>
      <c r="AC51" s="575"/>
      <c r="AD51" s="21"/>
      <c r="AE51" s="436"/>
      <c r="AF51" s="21"/>
      <c r="AG51" s="402"/>
      <c r="AH51" s="21"/>
      <c r="AI51" s="21"/>
      <c r="AJ51" s="21"/>
      <c r="AK51" s="21"/>
      <c r="AL51" s="21"/>
      <c r="AM51" s="21"/>
      <c r="AN51" s="242"/>
      <c r="AO51" s="24"/>
      <c r="AP51" s="432"/>
    </row>
    <row r="52" spans="1:42" s="573" customFormat="1" ht="18" customHeight="1">
      <c r="A52" s="21"/>
      <c r="B52" s="29"/>
      <c r="C52" s="305"/>
      <c r="D52" s="571"/>
      <c r="E52" s="571" t="s">
        <v>308</v>
      </c>
      <c r="F52" s="571"/>
      <c r="G52" s="436">
        <f ca="1">G50</f>
        <v>117572169.59343839</v>
      </c>
      <c r="H52" s="21"/>
      <c r="I52" s="402"/>
      <c r="J52" s="21"/>
      <c r="K52" s="21"/>
      <c r="L52" s="21"/>
      <c r="M52" s="21"/>
      <c r="N52" s="21"/>
      <c r="O52" s="21"/>
      <c r="P52" s="21"/>
      <c r="Q52" s="575"/>
      <c r="R52" s="21"/>
      <c r="S52" s="436">
        <f ca="1">S50</f>
        <v>118755612.81721179</v>
      </c>
      <c r="T52" s="21"/>
      <c r="U52" s="402"/>
      <c r="V52" s="21"/>
      <c r="W52" s="21"/>
      <c r="X52" s="21"/>
      <c r="Y52" s="21"/>
      <c r="Z52" s="21"/>
      <c r="AA52" s="21"/>
      <c r="AB52" s="21"/>
      <c r="AC52" s="575"/>
      <c r="AD52" s="21"/>
      <c r="AE52" s="436">
        <f ca="1">AE50</f>
        <v>120530777.65287185</v>
      </c>
      <c r="AF52" s="21"/>
      <c r="AG52" s="402"/>
      <c r="AH52" s="21"/>
      <c r="AI52" s="21"/>
      <c r="AJ52" s="21"/>
      <c r="AK52" s="21"/>
      <c r="AL52" s="21"/>
      <c r="AM52" s="21"/>
      <c r="AN52" s="242"/>
      <c r="AO52" s="24"/>
      <c r="AP52" s="432"/>
    </row>
    <row r="53" spans="1:42" s="573" customFormat="1" ht="18" customHeight="1">
      <c r="A53" s="21"/>
      <c r="B53" s="29"/>
      <c r="C53" s="305"/>
      <c r="D53" s="571"/>
      <c r="E53" s="571" t="s">
        <v>309</v>
      </c>
      <c r="F53" s="571"/>
      <c r="G53" s="584">
        <f ca="1">'Low Budget'!$L$106</f>
        <v>0</v>
      </c>
      <c r="H53" s="21"/>
      <c r="I53" s="402"/>
      <c r="J53" s="21"/>
      <c r="K53" s="21"/>
      <c r="L53" s="21"/>
      <c r="M53" s="21"/>
      <c r="N53" s="21"/>
      <c r="O53" s="21"/>
      <c r="P53" s="21"/>
      <c r="Q53" s="575"/>
      <c r="R53" s="21"/>
      <c r="S53" s="584">
        <f ca="1">'Middle Budget'!$L$106</f>
        <v>0</v>
      </c>
      <c r="T53" s="21"/>
      <c r="U53" s="402"/>
      <c r="V53" s="21"/>
      <c r="W53" s="21"/>
      <c r="X53" s="21"/>
      <c r="Y53" s="21"/>
      <c r="Z53" s="21"/>
      <c r="AA53" s="21"/>
      <c r="AB53" s="21"/>
      <c r="AC53" s="575"/>
      <c r="AD53" s="21"/>
      <c r="AE53" s="584">
        <f ca="1">'High Budget'!$L$106</f>
        <v>0</v>
      </c>
      <c r="AF53" s="21"/>
      <c r="AG53" s="402"/>
      <c r="AH53" s="21"/>
      <c r="AI53" s="21"/>
      <c r="AJ53" s="21"/>
      <c r="AK53" s="21"/>
      <c r="AL53" s="21"/>
      <c r="AM53" s="21"/>
      <c r="AN53" s="242"/>
      <c r="AO53" s="24"/>
      <c r="AP53" s="432"/>
    </row>
    <row r="54" spans="1:42" s="573" customFormat="1" ht="18" customHeight="1">
      <c r="A54" s="21"/>
      <c r="B54" s="29"/>
      <c r="C54" s="305"/>
      <c r="D54" s="571"/>
      <c r="E54" s="571" t="s">
        <v>310</v>
      </c>
      <c r="F54" s="571"/>
      <c r="G54" s="584">
        <f ca="1">'Low Budget'!$L$107</f>
        <v>382109.5511786748</v>
      </c>
      <c r="H54" s="21"/>
      <c r="I54" s="402"/>
      <c r="J54" s="21"/>
      <c r="K54" s="21"/>
      <c r="L54" s="21"/>
      <c r="M54" s="21"/>
      <c r="N54" s="21"/>
      <c r="O54" s="21"/>
      <c r="P54" s="21"/>
      <c r="Q54" s="575"/>
      <c r="R54" s="21"/>
      <c r="S54" s="584">
        <f ca="1">'Middle Budget'!$L$107</f>
        <v>385955.74165593833</v>
      </c>
      <c r="T54" s="21"/>
      <c r="U54" s="402"/>
      <c r="V54" s="21"/>
      <c r="W54" s="21"/>
      <c r="X54" s="21"/>
      <c r="Y54" s="21"/>
      <c r="Z54" s="21"/>
      <c r="AA54" s="21"/>
      <c r="AB54" s="21"/>
      <c r="AC54" s="575"/>
      <c r="AD54" s="21"/>
      <c r="AE54" s="584">
        <f ca="1">'High Budget'!$L$107</f>
        <v>391725.02737183357</v>
      </c>
      <c r="AF54" s="21"/>
      <c r="AG54" s="402"/>
      <c r="AH54" s="21"/>
      <c r="AI54" s="21"/>
      <c r="AJ54" s="21"/>
      <c r="AK54" s="21"/>
      <c r="AL54" s="21"/>
      <c r="AM54" s="21"/>
      <c r="AN54" s="242"/>
      <c r="AO54" s="24"/>
      <c r="AP54" s="432"/>
    </row>
    <row r="55" spans="1:42" s="573" customFormat="1" ht="18" customHeight="1" thickBot="1">
      <c r="A55" s="21"/>
      <c r="B55" s="29"/>
      <c r="C55" s="305"/>
      <c r="D55" s="571"/>
      <c r="E55" s="571" t="s">
        <v>13</v>
      </c>
      <c r="F55" s="571"/>
      <c r="G55" s="386">
        <f ca="1">SUM(G52:G54)</f>
        <v>117954279.14461707</v>
      </c>
      <c r="H55" s="21"/>
      <c r="I55" s="402"/>
      <c r="J55" s="21"/>
      <c r="K55" s="21"/>
      <c r="L55" s="21"/>
      <c r="M55" s="21"/>
      <c r="N55" s="21"/>
      <c r="O55" s="21"/>
      <c r="P55" s="21"/>
      <c r="Q55" s="575"/>
      <c r="R55" s="21"/>
      <c r="S55" s="386">
        <f ca="1">SUM(S52:S54)</f>
        <v>119141568.55886772</v>
      </c>
      <c r="T55" s="21"/>
      <c r="U55" s="402"/>
      <c r="V55" s="21"/>
      <c r="W55" s="21"/>
      <c r="X55" s="21"/>
      <c r="Y55" s="21"/>
      <c r="Z55" s="21"/>
      <c r="AA55" s="21"/>
      <c r="AB55" s="21"/>
      <c r="AC55" s="575"/>
      <c r="AD55" s="21"/>
      <c r="AE55" s="386">
        <f ca="1">SUM(AE52:AE54)</f>
        <v>120922502.68024369</v>
      </c>
      <c r="AF55" s="21"/>
      <c r="AG55" s="402"/>
      <c r="AH55" s="21"/>
      <c r="AI55" s="21"/>
      <c r="AJ55" s="21"/>
      <c r="AK55" s="21"/>
      <c r="AL55" s="21"/>
      <c r="AM55" s="21"/>
      <c r="AN55" s="242"/>
      <c r="AO55" s="24"/>
      <c r="AP55" s="432"/>
    </row>
    <row r="56" spans="1:42" s="573" customFormat="1" ht="18" customHeight="1" thickTop="1">
      <c r="A56" s="21"/>
      <c r="B56" s="56"/>
      <c r="C56" s="585"/>
      <c r="D56" s="586"/>
      <c r="E56" s="586"/>
      <c r="F56" s="690"/>
      <c r="G56" s="586"/>
      <c r="H56" s="58"/>
      <c r="I56" s="58"/>
      <c r="J56" s="58"/>
      <c r="K56" s="58"/>
      <c r="L56" s="58"/>
      <c r="M56" s="58"/>
      <c r="N56" s="395"/>
      <c r="O56" s="395"/>
      <c r="P56" s="58"/>
      <c r="Q56" s="58"/>
      <c r="R56" s="58"/>
      <c r="S56" s="586"/>
      <c r="T56" s="58"/>
      <c r="U56" s="58"/>
      <c r="V56" s="58"/>
      <c r="W56" s="58"/>
      <c r="X56" s="58"/>
      <c r="Y56" s="58"/>
      <c r="Z56" s="395"/>
      <c r="AA56" s="395"/>
      <c r="AB56" s="58"/>
      <c r="AC56" s="58"/>
      <c r="AD56" s="58"/>
      <c r="AE56" s="586"/>
      <c r="AF56" s="58"/>
      <c r="AG56" s="58"/>
      <c r="AH56" s="58"/>
      <c r="AI56" s="58"/>
      <c r="AJ56" s="58"/>
      <c r="AK56" s="58"/>
      <c r="AL56" s="395"/>
      <c r="AM56" s="395"/>
      <c r="AN56" s="175"/>
      <c r="AO56" s="24"/>
      <c r="AP56" s="45"/>
    </row>
    <row r="57" spans="1:42" s="573" customFormat="1" ht="18" customHeight="1">
      <c r="A57" s="21"/>
      <c r="B57" s="21"/>
      <c r="C57" s="305"/>
      <c r="D57" s="571"/>
      <c r="H57" s="21"/>
      <c r="I57" s="21"/>
      <c r="J57" s="21"/>
      <c r="K57" s="21"/>
      <c r="L57" s="21"/>
      <c r="M57" s="21"/>
      <c r="N57" s="21"/>
      <c r="O57" s="21"/>
      <c r="P57" s="21"/>
      <c r="Q57" s="21"/>
      <c r="R57" s="21"/>
      <c r="T57" s="21"/>
      <c r="U57" s="21"/>
      <c r="V57" s="21"/>
      <c r="W57" s="21"/>
      <c r="X57" s="21"/>
      <c r="Y57" s="21"/>
      <c r="Z57" s="21"/>
      <c r="AA57" s="21"/>
      <c r="AB57" s="21"/>
      <c r="AC57" s="21"/>
      <c r="AD57" s="21"/>
      <c r="AF57" s="21"/>
      <c r="AG57" s="21"/>
      <c r="AH57" s="21"/>
      <c r="AI57" s="21"/>
      <c r="AJ57" s="21"/>
      <c r="AK57" s="21"/>
      <c r="AL57" s="21"/>
      <c r="AM57" s="21"/>
      <c r="AN57" s="21"/>
      <c r="AO57" s="24"/>
      <c r="AP57" s="45"/>
    </row>
    <row r="58" spans="1:42" s="573" customFormat="1" ht="18" customHeight="1">
      <c r="A58" s="21"/>
      <c r="B58" s="22"/>
      <c r="C58" s="587"/>
      <c r="D58" s="588"/>
      <c r="E58" s="588"/>
      <c r="F58" s="588"/>
      <c r="G58" s="588"/>
      <c r="H58" s="284"/>
      <c r="I58" s="284"/>
      <c r="J58" s="284"/>
      <c r="K58" s="284"/>
      <c r="L58" s="284"/>
      <c r="M58" s="284"/>
      <c r="N58" s="284"/>
      <c r="O58" s="284"/>
      <c r="P58" s="284"/>
      <c r="Q58" s="284"/>
      <c r="R58" s="284"/>
      <c r="S58" s="588"/>
      <c r="T58" s="284"/>
      <c r="U58" s="284"/>
      <c r="V58" s="284"/>
      <c r="W58" s="284"/>
      <c r="X58" s="284"/>
      <c r="Y58" s="284"/>
      <c r="Z58" s="284"/>
      <c r="AA58" s="284"/>
      <c r="AB58" s="284"/>
      <c r="AC58" s="284"/>
      <c r="AD58" s="284"/>
      <c r="AE58" s="588"/>
      <c r="AF58" s="284"/>
      <c r="AG58" s="284"/>
      <c r="AH58" s="284"/>
      <c r="AI58" s="284"/>
      <c r="AJ58" s="284"/>
      <c r="AK58" s="284"/>
      <c r="AL58" s="284"/>
      <c r="AM58" s="284"/>
      <c r="AN58" s="179"/>
      <c r="AO58" s="24"/>
      <c r="AP58" s="45"/>
    </row>
    <row r="59" spans="1:42" s="573" customFormat="1" ht="18" customHeight="1">
      <c r="A59" s="21"/>
      <c r="B59" s="29"/>
      <c r="C59" s="305"/>
      <c r="D59" s="571"/>
      <c r="E59" s="571"/>
      <c r="F59" s="571"/>
      <c r="G59" s="880" t="str">
        <f>$G$4</f>
        <v>BUYER'S PREFERRED</v>
      </c>
      <c r="H59" s="881"/>
      <c r="I59" s="881"/>
      <c r="J59" s="881"/>
      <c r="K59" s="881"/>
      <c r="L59" s="881"/>
      <c r="M59" s="882"/>
      <c r="N59" s="86"/>
      <c r="O59" s="86"/>
      <c r="P59" s="66"/>
      <c r="Q59" s="559"/>
      <c r="R59" s="66"/>
      <c r="S59" s="880" t="str">
        <f>$S$4</f>
        <v>PROJECTED STRIKE</v>
      </c>
      <c r="T59" s="881"/>
      <c r="U59" s="881"/>
      <c r="V59" s="881"/>
      <c r="W59" s="881"/>
      <c r="X59" s="881"/>
      <c r="Y59" s="882"/>
      <c r="Z59" s="86"/>
      <c r="AA59" s="86"/>
      <c r="AB59" s="66"/>
      <c r="AC59" s="559"/>
      <c r="AD59" s="66"/>
      <c r="AE59" s="880" t="str">
        <f>$AE$4</f>
        <v>OPTIMISTIC</v>
      </c>
      <c r="AF59" s="881"/>
      <c r="AG59" s="881"/>
      <c r="AH59" s="881"/>
      <c r="AI59" s="881"/>
      <c r="AJ59" s="881"/>
      <c r="AK59" s="882"/>
      <c r="AL59" s="86"/>
      <c r="AM59" s="86"/>
      <c r="AN59" s="560"/>
      <c r="AO59" s="24"/>
      <c r="AP59" s="45"/>
    </row>
    <row r="60" spans="1:42" s="573" customFormat="1" ht="18" customHeight="1">
      <c r="A60" s="21"/>
      <c r="B60" s="29"/>
      <c r="C60" s="305"/>
      <c r="D60" s="571"/>
      <c r="E60" s="571"/>
      <c r="F60" s="571"/>
      <c r="G60" s="571"/>
      <c r="H60" s="21"/>
      <c r="I60" s="21"/>
      <c r="J60" s="21"/>
      <c r="K60" s="21"/>
      <c r="L60" s="21"/>
      <c r="M60" s="21"/>
      <c r="N60" s="21"/>
      <c r="O60" s="21"/>
      <c r="P60" s="21"/>
      <c r="Q60" s="575"/>
      <c r="R60" s="21"/>
      <c r="S60" s="571"/>
      <c r="T60" s="21"/>
      <c r="U60" s="21"/>
      <c r="V60" s="21"/>
      <c r="W60" s="21"/>
      <c r="X60" s="21"/>
      <c r="Y60" s="21"/>
      <c r="Z60" s="21"/>
      <c r="AA60" s="21"/>
      <c r="AB60" s="21"/>
      <c r="AC60" s="575"/>
      <c r="AD60" s="21"/>
      <c r="AE60" s="571"/>
      <c r="AF60" s="21"/>
      <c r="AG60" s="21"/>
      <c r="AH60" s="21"/>
      <c r="AI60" s="21"/>
      <c r="AJ60" s="21"/>
      <c r="AK60" s="21"/>
      <c r="AL60" s="21"/>
      <c r="AM60" s="21"/>
      <c r="AN60" s="242"/>
      <c r="AO60" s="24"/>
      <c r="AP60" s="45"/>
    </row>
    <row r="61" spans="1:42" s="573" customFormat="1" ht="18" customHeight="1">
      <c r="A61" s="21"/>
      <c r="B61" s="29"/>
      <c r="C61" s="305"/>
      <c r="D61" s="305" t="s">
        <v>286</v>
      </c>
      <c r="E61" s="21"/>
      <c r="F61" s="21"/>
      <c r="G61" s="509" t="s">
        <v>5</v>
      </c>
      <c r="H61" s="510"/>
      <c r="I61" s="496" t="s">
        <v>6</v>
      </c>
      <c r="J61" s="496"/>
      <c r="K61" s="511" t="s">
        <v>14</v>
      </c>
      <c r="L61" s="21"/>
      <c r="M61" s="21"/>
      <c r="N61" s="21"/>
      <c r="O61" s="21"/>
      <c r="P61" s="21"/>
      <c r="Q61" s="575"/>
      <c r="R61" s="21"/>
      <c r="S61" s="509" t="s">
        <v>5</v>
      </c>
      <c r="T61" s="510"/>
      <c r="U61" s="496" t="s">
        <v>6</v>
      </c>
      <c r="V61" s="496"/>
      <c r="W61" s="511" t="s">
        <v>14</v>
      </c>
      <c r="X61" s="21"/>
      <c r="Y61" s="21"/>
      <c r="Z61" s="21"/>
      <c r="AA61" s="21"/>
      <c r="AB61" s="21"/>
      <c r="AC61" s="575"/>
      <c r="AD61" s="21"/>
      <c r="AE61" s="509" t="s">
        <v>5</v>
      </c>
      <c r="AF61" s="510"/>
      <c r="AG61" s="496" t="s">
        <v>6</v>
      </c>
      <c r="AH61" s="496"/>
      <c r="AI61" s="511" t="s">
        <v>14</v>
      </c>
      <c r="AJ61" s="21"/>
      <c r="AK61" s="21"/>
      <c r="AL61" s="21"/>
      <c r="AM61" s="21"/>
      <c r="AN61" s="242"/>
      <c r="AO61" s="24"/>
      <c r="AP61" s="45"/>
    </row>
    <row r="62" spans="1:42" s="573" customFormat="1" ht="18" customHeight="1">
      <c r="A62" s="21"/>
      <c r="B62" s="29"/>
      <c r="C62" s="305"/>
      <c r="D62" s="571"/>
      <c r="E62" s="21" t="s">
        <v>316</v>
      </c>
      <c r="F62" s="21"/>
      <c r="G62" s="48">
        <f ca="1">'Low Budget'!$R$18</f>
        <v>162687761.05846339</v>
      </c>
      <c r="H62" s="21"/>
      <c r="I62" s="48">
        <f ca="1">G62/G$9</f>
        <v>464822.17445275257</v>
      </c>
      <c r="J62" s="21"/>
      <c r="K62" s="48">
        <f ca="1">G62/G$11</f>
        <v>619.76289927033679</v>
      </c>
      <c r="L62" s="21"/>
      <c r="M62" s="21"/>
      <c r="N62" s="21"/>
      <c r="O62" s="21"/>
      <c r="P62" s="21"/>
      <c r="Q62" s="575"/>
      <c r="R62" s="21"/>
      <c r="S62" s="48">
        <f ca="1">'Middle Budget'!$R$18</f>
        <v>162687761.05846339</v>
      </c>
      <c r="T62" s="21"/>
      <c r="U62" s="48">
        <f ca="1">S62/S$9</f>
        <v>464822.17445275257</v>
      </c>
      <c r="V62" s="21"/>
      <c r="W62" s="48">
        <f ca="1">S62/S$11</f>
        <v>619.76289927033679</v>
      </c>
      <c r="X62" s="21"/>
      <c r="Y62" s="21"/>
      <c r="Z62" s="21"/>
      <c r="AA62" s="21"/>
      <c r="AB62" s="21"/>
      <c r="AC62" s="575"/>
      <c r="AD62" s="21"/>
      <c r="AE62" s="48">
        <f ca="1">'High Budget'!$R$18</f>
        <v>162687761.05846339</v>
      </c>
      <c r="AF62" s="21"/>
      <c r="AG62" s="48">
        <f ca="1">AE62/AE$9</f>
        <v>464822.17445275257</v>
      </c>
      <c r="AH62" s="21"/>
      <c r="AI62" s="48">
        <f ca="1">AE62/AE$11</f>
        <v>619.76289927033679</v>
      </c>
      <c r="AJ62" s="21"/>
      <c r="AK62" s="21"/>
      <c r="AL62" s="21"/>
      <c r="AM62" s="21"/>
      <c r="AN62" s="242"/>
      <c r="AO62" s="24"/>
      <c r="AP62" s="432"/>
    </row>
    <row r="63" spans="1:42" s="573" customFormat="1" ht="18" customHeight="1">
      <c r="A63" s="21"/>
      <c r="B63" s="29"/>
      <c r="C63" s="305"/>
      <c r="D63" s="571"/>
      <c r="E63" s="21" t="s">
        <v>287</v>
      </c>
      <c r="F63" s="21"/>
      <c r="G63" s="21">
        <f ca="1">'Low Budget'!$R$19</f>
        <v>-2033597.0132307925</v>
      </c>
      <c r="H63" s="21"/>
      <c r="I63" s="21">
        <f ca="1">G63/G$9</f>
        <v>-5810.2771806594073</v>
      </c>
      <c r="J63" s="21"/>
      <c r="K63" s="21">
        <f ca="1">G63/G$11</f>
        <v>-7.7470362408792095</v>
      </c>
      <c r="L63" s="21"/>
      <c r="M63" s="21"/>
      <c r="N63" s="21"/>
      <c r="O63" s="21"/>
      <c r="P63" s="21"/>
      <c r="Q63" s="575"/>
      <c r="R63" s="21"/>
      <c r="S63" s="21">
        <f ca="1">'Middle Budget'!$R$19</f>
        <v>-2033597.0132307925</v>
      </c>
      <c r="T63" s="21"/>
      <c r="U63" s="21">
        <f ca="1">S63/S$9</f>
        <v>-5810.2771806594073</v>
      </c>
      <c r="V63" s="21"/>
      <c r="W63" s="21">
        <f ca="1">S63/S$11</f>
        <v>-7.7470362408792095</v>
      </c>
      <c r="X63" s="21"/>
      <c r="Y63" s="21"/>
      <c r="Z63" s="21"/>
      <c r="AA63" s="21"/>
      <c r="AB63" s="21"/>
      <c r="AC63" s="575"/>
      <c r="AD63" s="21"/>
      <c r="AE63" s="21">
        <f ca="1">'High Budget'!$R$19</f>
        <v>-2033597.0132307925</v>
      </c>
      <c r="AF63" s="21"/>
      <c r="AG63" s="21">
        <f ca="1">AE63/AE$9</f>
        <v>-5810.2771806594073</v>
      </c>
      <c r="AH63" s="21"/>
      <c r="AI63" s="21">
        <f ca="1">AE63/AE$11</f>
        <v>-7.7470362408792095</v>
      </c>
      <c r="AJ63" s="21"/>
      <c r="AK63" s="21"/>
      <c r="AL63" s="21"/>
      <c r="AM63" s="21"/>
      <c r="AN63" s="242"/>
      <c r="AO63" s="24"/>
      <c r="AP63" s="45"/>
    </row>
    <row r="64" spans="1:42" s="573" customFormat="1" ht="18" customHeight="1">
      <c r="A64" s="21"/>
      <c r="B64" s="29"/>
      <c r="C64" s="305"/>
      <c r="D64" s="571"/>
      <c r="E64" s="21" t="s">
        <v>288</v>
      </c>
      <c r="F64" s="21"/>
      <c r="G64" s="293">
        <f ca="1">SUM(G62:G63)</f>
        <v>160654164.04523259</v>
      </c>
      <c r="H64" s="21"/>
      <c r="I64" s="293">
        <f ca="1">G64/G$9</f>
        <v>459011.89727209311</v>
      </c>
      <c r="J64" s="21"/>
      <c r="K64" s="293">
        <f ca="1">G64/G$11</f>
        <v>612.01586302945748</v>
      </c>
      <c r="L64" s="21"/>
      <c r="M64" s="21"/>
      <c r="N64" s="21"/>
      <c r="O64" s="21"/>
      <c r="P64" s="21"/>
      <c r="Q64" s="575"/>
      <c r="R64" s="21"/>
      <c r="S64" s="293">
        <f ca="1">SUM(S62:S63)</f>
        <v>160654164.04523259</v>
      </c>
      <c r="T64" s="21"/>
      <c r="U64" s="293">
        <f ca="1">S64/S$9</f>
        <v>459011.89727209311</v>
      </c>
      <c r="V64" s="21"/>
      <c r="W64" s="293">
        <f ca="1">S64/S$11</f>
        <v>612.01586302945748</v>
      </c>
      <c r="X64" s="21"/>
      <c r="Y64" s="21"/>
      <c r="Z64" s="21"/>
      <c r="AA64" s="21"/>
      <c r="AB64" s="21"/>
      <c r="AC64" s="575"/>
      <c r="AD64" s="21"/>
      <c r="AE64" s="293">
        <f ca="1">SUM(AE62:AE63)</f>
        <v>160654164.04523259</v>
      </c>
      <c r="AF64" s="21"/>
      <c r="AG64" s="293">
        <f ca="1">AE64/AE$9</f>
        <v>459011.89727209311</v>
      </c>
      <c r="AH64" s="21"/>
      <c r="AI64" s="293">
        <f ca="1">AE64/AE$11</f>
        <v>612.01586302945748</v>
      </c>
      <c r="AJ64" s="21"/>
      <c r="AK64" s="21"/>
      <c r="AL64" s="21"/>
      <c r="AM64" s="21"/>
      <c r="AN64" s="242"/>
      <c r="AO64" s="24"/>
      <c r="AP64" s="432"/>
    </row>
    <row r="65" spans="1:42" s="573" customFormat="1" ht="18" customHeight="1">
      <c r="A65" s="21"/>
      <c r="B65" s="29"/>
      <c r="C65" s="305"/>
      <c r="D65" s="571"/>
      <c r="E65" s="21"/>
      <c r="F65" s="21"/>
      <c r="G65" s="48"/>
      <c r="H65" s="21"/>
      <c r="I65" s="48"/>
      <c r="J65" s="21"/>
      <c r="K65" s="48"/>
      <c r="L65" s="21"/>
      <c r="M65" s="21"/>
      <c r="N65" s="21"/>
      <c r="O65" s="21"/>
      <c r="P65" s="21"/>
      <c r="Q65" s="575"/>
      <c r="R65" s="21"/>
      <c r="S65" s="48"/>
      <c r="T65" s="21"/>
      <c r="U65" s="48"/>
      <c r="V65" s="21"/>
      <c r="W65" s="48"/>
      <c r="X65" s="21"/>
      <c r="Y65" s="21"/>
      <c r="Z65" s="21"/>
      <c r="AA65" s="21"/>
      <c r="AB65" s="21"/>
      <c r="AC65" s="575"/>
      <c r="AD65" s="21"/>
      <c r="AE65" s="48"/>
      <c r="AF65" s="21"/>
      <c r="AG65" s="48"/>
      <c r="AH65" s="21"/>
      <c r="AI65" s="48"/>
      <c r="AJ65" s="21"/>
      <c r="AK65" s="21"/>
      <c r="AL65" s="21"/>
      <c r="AM65" s="21"/>
      <c r="AN65" s="242"/>
      <c r="AO65" s="24"/>
      <c r="AP65" s="432"/>
    </row>
    <row r="66" spans="1:42" s="573" customFormat="1" ht="18" customHeight="1">
      <c r="A66" s="21"/>
      <c r="B66" s="29"/>
      <c r="C66" s="305"/>
      <c r="D66" s="571"/>
      <c r="E66" s="21" t="s">
        <v>224</v>
      </c>
      <c r="F66" s="21"/>
      <c r="G66" s="436">
        <f>'Low Budget'!$L$71</f>
        <v>12250000</v>
      </c>
      <c r="H66" s="21"/>
      <c r="I66" s="436">
        <f>G66/G$9</f>
        <v>35000</v>
      </c>
      <c r="J66" s="21"/>
      <c r="K66" s="436">
        <f>G66/G$11</f>
        <v>46.666666666666664</v>
      </c>
      <c r="L66" s="21"/>
      <c r="M66" s="21"/>
      <c r="N66" s="21"/>
      <c r="O66" s="21"/>
      <c r="P66" s="21"/>
      <c r="Q66" s="575"/>
      <c r="R66" s="21"/>
      <c r="S66" s="436">
        <f>'Middle Budget'!$L$71</f>
        <v>13300000</v>
      </c>
      <c r="T66" s="21"/>
      <c r="U66" s="436">
        <f>S66/S$9</f>
        <v>38000</v>
      </c>
      <c r="V66" s="21"/>
      <c r="W66" s="436">
        <f>S66/S$11</f>
        <v>50.666666666666664</v>
      </c>
      <c r="X66" s="21"/>
      <c r="Y66" s="21"/>
      <c r="Z66" s="21"/>
      <c r="AA66" s="21"/>
      <c r="AB66" s="21"/>
      <c r="AC66" s="575"/>
      <c r="AD66" s="21"/>
      <c r="AE66" s="436">
        <f>'High Budget'!$L$71</f>
        <v>14875000</v>
      </c>
      <c r="AF66" s="21"/>
      <c r="AG66" s="436">
        <f>AE66/AE$9</f>
        <v>42500</v>
      </c>
      <c r="AH66" s="21"/>
      <c r="AI66" s="436">
        <f>AE66/AE$11</f>
        <v>56.666666666666664</v>
      </c>
      <c r="AJ66" s="21"/>
      <c r="AK66" s="21"/>
      <c r="AL66" s="21"/>
      <c r="AM66" s="21"/>
      <c r="AN66" s="242"/>
      <c r="AO66" s="24"/>
      <c r="AP66" s="432"/>
    </row>
    <row r="67" spans="1:42" s="573" customFormat="1" ht="18" customHeight="1">
      <c r="A67" s="21"/>
      <c r="B67" s="29"/>
      <c r="C67" s="305"/>
      <c r="D67" s="571"/>
      <c r="E67" s="21" t="s">
        <v>11</v>
      </c>
      <c r="F67" s="21"/>
      <c r="G67" s="75">
        <f>'Low Budget'!$L$76</f>
        <v>86821875</v>
      </c>
      <c r="H67" s="21"/>
      <c r="I67" s="75">
        <f>G67/G$9</f>
        <v>248062.5</v>
      </c>
      <c r="J67" s="21"/>
      <c r="K67" s="75">
        <f>G67/G$11</f>
        <v>330.75</v>
      </c>
      <c r="L67" s="21"/>
      <c r="M67" s="21"/>
      <c r="N67" s="21"/>
      <c r="O67" s="21"/>
      <c r="P67" s="21"/>
      <c r="Q67" s="575"/>
      <c r="R67" s="21"/>
      <c r="S67" s="75">
        <f>'Middle Budget'!$L$76</f>
        <v>86821875</v>
      </c>
      <c r="T67" s="21"/>
      <c r="U67" s="75">
        <f>S67/S$9</f>
        <v>248062.5</v>
      </c>
      <c r="V67" s="21"/>
      <c r="W67" s="75">
        <f>S67/S$11</f>
        <v>330.75</v>
      </c>
      <c r="X67" s="21"/>
      <c r="Y67" s="21"/>
      <c r="Z67" s="21"/>
      <c r="AA67" s="21"/>
      <c r="AB67" s="21"/>
      <c r="AC67" s="575"/>
      <c r="AD67" s="21"/>
      <c r="AE67" s="75">
        <f>'High Budget'!$L$76</f>
        <v>86821875</v>
      </c>
      <c r="AF67" s="21"/>
      <c r="AG67" s="75">
        <f>AE67/AE$9</f>
        <v>248062.5</v>
      </c>
      <c r="AH67" s="21"/>
      <c r="AI67" s="75">
        <f>AE67/AE$11</f>
        <v>330.75</v>
      </c>
      <c r="AJ67" s="21"/>
      <c r="AK67" s="21"/>
      <c r="AL67" s="21"/>
      <c r="AM67" s="21"/>
      <c r="AN67" s="242"/>
      <c r="AO67" s="24"/>
      <c r="AP67" s="432"/>
    </row>
    <row r="68" spans="1:42" s="573" customFormat="1" ht="18" customHeight="1">
      <c r="A68" s="21"/>
      <c r="B68" s="29"/>
      <c r="C68" s="305"/>
      <c r="D68" s="571"/>
      <c r="E68" s="21" t="s">
        <v>90</v>
      </c>
      <c r="F68" s="21"/>
      <c r="G68" s="75">
        <f>'Low Budget'!$L$88</f>
        <v>12236045.15042875</v>
      </c>
      <c r="H68" s="21"/>
      <c r="I68" s="75">
        <f>G68/G$9</f>
        <v>34960.129001224996</v>
      </c>
      <c r="J68" s="21"/>
      <c r="K68" s="75">
        <f>G68/G$11</f>
        <v>46.613505334966668</v>
      </c>
      <c r="L68" s="21"/>
      <c r="M68" s="21"/>
      <c r="N68" s="21"/>
      <c r="O68" s="21"/>
      <c r="P68" s="21"/>
      <c r="Q68" s="575"/>
      <c r="R68" s="21"/>
      <c r="S68" s="75">
        <f>'Middle Budget'!$L$88</f>
        <v>12270300.797188001</v>
      </c>
      <c r="T68" s="21"/>
      <c r="U68" s="75">
        <f>S68/S$9</f>
        <v>35058.002277680003</v>
      </c>
      <c r="V68" s="21"/>
      <c r="W68" s="75">
        <f>S68/S$11</f>
        <v>46.744003036906669</v>
      </c>
      <c r="X68" s="21"/>
      <c r="Y68" s="21"/>
      <c r="Z68" s="21"/>
      <c r="AA68" s="21"/>
      <c r="AB68" s="21"/>
      <c r="AC68" s="575"/>
      <c r="AD68" s="21"/>
      <c r="AE68" s="75">
        <f>'High Budget'!$L$88</f>
        <v>12321684.267326873</v>
      </c>
      <c r="AF68" s="21"/>
      <c r="AG68" s="75">
        <f>AE68/AE$9</f>
        <v>35204.812192362493</v>
      </c>
      <c r="AH68" s="21"/>
      <c r="AI68" s="75">
        <f>AE68/AE$11</f>
        <v>46.939749589816657</v>
      </c>
      <c r="AJ68" s="21"/>
      <c r="AK68" s="21"/>
      <c r="AL68" s="21"/>
      <c r="AM68" s="21"/>
      <c r="AN68" s="242"/>
      <c r="AO68" s="24"/>
      <c r="AP68" s="432"/>
    </row>
    <row r="69" spans="1:42" s="573" customFormat="1" ht="18" customHeight="1">
      <c r="A69" s="21"/>
      <c r="B69" s="29"/>
      <c r="C69" s="305"/>
      <c r="D69" s="571"/>
      <c r="E69" s="21" t="s">
        <v>289</v>
      </c>
      <c r="F69" s="21"/>
      <c r="G69" s="75">
        <f ca="1">'Low Budget'!$L$98+'Low Budget'!$L$102+'Low Budget'!$L$108</f>
        <v>6646358.9941878607</v>
      </c>
      <c r="H69" s="21"/>
      <c r="I69" s="75">
        <f ca="1">G69/G$9</f>
        <v>18989.597126251032</v>
      </c>
      <c r="J69" s="21"/>
      <c r="K69" s="75">
        <f ca="1">G69/G$11</f>
        <v>25.319462835001374</v>
      </c>
      <c r="L69" s="21"/>
      <c r="M69" s="21"/>
      <c r="N69" s="21"/>
      <c r="O69" s="21"/>
      <c r="P69" s="21"/>
      <c r="Q69" s="575"/>
      <c r="R69" s="21"/>
      <c r="S69" s="75">
        <f ca="1">'Middle Budget'!$L$98+'Middle Budget'!$L$102+'Middle Budget'!$L$108</f>
        <v>6749392.7616792666</v>
      </c>
      <c r="T69" s="21"/>
      <c r="U69" s="75">
        <f ca="1">S69/S$9</f>
        <v>19283.979319083617</v>
      </c>
      <c r="V69" s="21"/>
      <c r="W69" s="75">
        <f ca="1">S69/S$11</f>
        <v>25.711972425444824</v>
      </c>
      <c r="X69" s="21"/>
      <c r="Y69" s="21"/>
      <c r="Z69" s="21"/>
      <c r="AA69" s="21"/>
      <c r="AB69" s="21"/>
      <c r="AC69" s="575"/>
      <c r="AD69" s="21"/>
      <c r="AE69" s="75">
        <f ca="1">'High Budget'!$L$98+'High Budget'!$L$102+'High Budget'!$L$108</f>
        <v>6903943.4129163381</v>
      </c>
      <c r="AF69" s="21"/>
      <c r="AG69" s="75">
        <f ca="1">AE69/AE$9</f>
        <v>19725.552608332393</v>
      </c>
      <c r="AH69" s="21"/>
      <c r="AI69" s="75">
        <f ca="1">AE69/AE$11</f>
        <v>26.300736811109861</v>
      </c>
      <c r="AJ69" s="21"/>
      <c r="AK69" s="21"/>
      <c r="AL69" s="21"/>
      <c r="AM69" s="21"/>
      <c r="AN69" s="242"/>
      <c r="AO69" s="24"/>
      <c r="AP69" s="432"/>
    </row>
    <row r="70" spans="1:42" s="573" customFormat="1" ht="18" customHeight="1">
      <c r="A70" s="21"/>
      <c r="B70" s="29"/>
      <c r="C70" s="305"/>
      <c r="D70" s="571"/>
      <c r="E70" s="21" t="s">
        <v>290</v>
      </c>
      <c r="F70" s="21"/>
      <c r="G70" s="293">
        <f ca="1">SUM(G66:G69)</f>
        <v>117954279.1446166</v>
      </c>
      <c r="H70" s="21"/>
      <c r="I70" s="293">
        <f ca="1">G70/G$9</f>
        <v>337012.22612747602</v>
      </c>
      <c r="J70" s="21"/>
      <c r="K70" s="293">
        <f ca="1">G70/G$11</f>
        <v>449.34963483663466</v>
      </c>
      <c r="L70" s="21"/>
      <c r="M70" s="21"/>
      <c r="N70" s="21"/>
      <c r="O70" s="21"/>
      <c r="P70" s="21"/>
      <c r="Q70" s="575"/>
      <c r="R70" s="21"/>
      <c r="S70" s="293">
        <f ca="1">SUM(S66:S69)</f>
        <v>119141568.55886726</v>
      </c>
      <c r="T70" s="21"/>
      <c r="U70" s="293">
        <f ca="1">S70/S$9</f>
        <v>340404.4815967636</v>
      </c>
      <c r="V70" s="21"/>
      <c r="W70" s="293">
        <f ca="1">S70/S$11</f>
        <v>453.87264212901812</v>
      </c>
      <c r="X70" s="21"/>
      <c r="Y70" s="21"/>
      <c r="Z70" s="21"/>
      <c r="AA70" s="21"/>
      <c r="AB70" s="21"/>
      <c r="AC70" s="575"/>
      <c r="AD70" s="21"/>
      <c r="AE70" s="293">
        <f ca="1">SUM(AE66:AE69)</f>
        <v>120922502.68024321</v>
      </c>
      <c r="AF70" s="21"/>
      <c r="AG70" s="293">
        <f ca="1">AE70/AE$9</f>
        <v>345492.86480069486</v>
      </c>
      <c r="AH70" s="21"/>
      <c r="AI70" s="293">
        <f ca="1">AE70/AE$11</f>
        <v>460.65715306759319</v>
      </c>
      <c r="AJ70" s="21"/>
      <c r="AK70" s="21"/>
      <c r="AL70" s="21"/>
      <c r="AM70" s="21"/>
      <c r="AN70" s="242"/>
      <c r="AO70" s="24"/>
      <c r="AP70" s="432"/>
    </row>
    <row r="71" spans="1:42" s="573" customFormat="1" ht="18" customHeight="1">
      <c r="A71" s="21"/>
      <c r="B71" s="29"/>
      <c r="C71" s="305"/>
      <c r="D71" s="571"/>
      <c r="E71" s="21"/>
      <c r="F71" s="21"/>
      <c r="G71" s="48"/>
      <c r="H71" s="21"/>
      <c r="I71" s="48"/>
      <c r="J71" s="21"/>
      <c r="K71" s="48"/>
      <c r="L71" s="21"/>
      <c r="M71" s="21"/>
      <c r="N71" s="21"/>
      <c r="O71" s="21"/>
      <c r="P71" s="21"/>
      <c r="Q71" s="575"/>
      <c r="R71" s="21"/>
      <c r="S71" s="48"/>
      <c r="T71" s="21"/>
      <c r="U71" s="48"/>
      <c r="V71" s="21"/>
      <c r="W71" s="48"/>
      <c r="X71" s="21"/>
      <c r="Y71" s="21"/>
      <c r="Z71" s="21"/>
      <c r="AA71" s="21"/>
      <c r="AB71" s="21"/>
      <c r="AC71" s="575"/>
      <c r="AD71" s="21"/>
      <c r="AE71" s="48"/>
      <c r="AF71" s="21"/>
      <c r="AG71" s="48"/>
      <c r="AH71" s="21"/>
      <c r="AI71" s="48"/>
      <c r="AJ71" s="21"/>
      <c r="AK71" s="21"/>
      <c r="AL71" s="21"/>
      <c r="AM71" s="21"/>
      <c r="AN71" s="242"/>
      <c r="AO71" s="24"/>
      <c r="AP71" s="432"/>
    </row>
    <row r="72" spans="1:42" s="573" customFormat="1" ht="18" customHeight="1">
      <c r="A72" s="21"/>
      <c r="B72" s="29"/>
      <c r="C72" s="305"/>
      <c r="D72" s="571"/>
      <c r="E72" s="21" t="s">
        <v>291</v>
      </c>
      <c r="F72" s="21"/>
      <c r="G72" s="293">
        <f ca="1">G64-G70</f>
        <v>42699884.90061599</v>
      </c>
      <c r="H72" s="21"/>
      <c r="I72" s="293">
        <f ca="1">G72/G$9</f>
        <v>121999.67114461711</v>
      </c>
      <c r="J72" s="21"/>
      <c r="K72" s="293">
        <f ca="1">G72/G$11</f>
        <v>162.66622819282281</v>
      </c>
      <c r="L72" s="21"/>
      <c r="M72" s="21"/>
      <c r="N72" s="21"/>
      <c r="O72" s="21"/>
      <c r="P72" s="21"/>
      <c r="Q72" s="575"/>
      <c r="R72" s="21"/>
      <c r="S72" s="293">
        <f ca="1">S64-S70</f>
        <v>41512595.486365333</v>
      </c>
      <c r="T72" s="21"/>
      <c r="U72" s="293">
        <f ca="1">S72/S$9</f>
        <v>118607.41567532952</v>
      </c>
      <c r="V72" s="21"/>
      <c r="W72" s="293">
        <f ca="1">S72/S$11</f>
        <v>158.14322090043936</v>
      </c>
      <c r="X72" s="21"/>
      <c r="Y72" s="21"/>
      <c r="Z72" s="21"/>
      <c r="AA72" s="21"/>
      <c r="AB72" s="21"/>
      <c r="AC72" s="575"/>
      <c r="AD72" s="21"/>
      <c r="AE72" s="293">
        <f ca="1">AE64-AE70</f>
        <v>39731661.364989385</v>
      </c>
      <c r="AF72" s="21"/>
      <c r="AG72" s="293">
        <f ca="1">AE72/AE$9</f>
        <v>113519.03247139824</v>
      </c>
      <c r="AH72" s="21"/>
      <c r="AI72" s="293">
        <f ca="1">AE72/AE$11</f>
        <v>151.35870996186432</v>
      </c>
      <c r="AJ72" s="21"/>
      <c r="AK72" s="21"/>
      <c r="AL72" s="21"/>
      <c r="AM72" s="21"/>
      <c r="AN72" s="242"/>
      <c r="AO72" s="24"/>
      <c r="AP72" s="432"/>
    </row>
    <row r="73" spans="1:42" s="573" customFormat="1" ht="18" customHeight="1">
      <c r="A73" s="21"/>
      <c r="B73" s="29"/>
      <c r="C73" s="305"/>
      <c r="D73" s="571"/>
      <c r="E73" s="21" t="s">
        <v>358</v>
      </c>
      <c r="F73" s="571"/>
      <c r="G73" s="584">
        <f ca="1">'Low Budget'!R23</f>
        <v>2244685.5927067576</v>
      </c>
      <c r="H73" s="21"/>
      <c r="I73" s="75">
        <f ca="1">G73/G$9</f>
        <v>6413.3874077335931</v>
      </c>
      <c r="J73" s="21"/>
      <c r="K73" s="75">
        <f ca="1">G73/G$11</f>
        <v>8.5511832103114571</v>
      </c>
      <c r="L73" s="21"/>
      <c r="M73" s="21"/>
      <c r="N73" s="21"/>
      <c r="O73" s="21"/>
      <c r="P73" s="21"/>
      <c r="Q73" s="575"/>
      <c r="R73" s="21"/>
      <c r="S73" s="584">
        <f ca="1">'Middle Budget'!R23</f>
        <v>2209428.9707422098</v>
      </c>
      <c r="T73" s="21"/>
      <c r="U73" s="75">
        <f ca="1">S73/S$9</f>
        <v>6312.6542021205996</v>
      </c>
      <c r="V73" s="21"/>
      <c r="W73" s="75">
        <f ca="1">S73/S$11</f>
        <v>8.4168722694941334</v>
      </c>
      <c r="X73" s="21"/>
      <c r="Y73" s="21"/>
      <c r="Z73" s="21"/>
      <c r="AA73" s="21"/>
      <c r="AB73" s="21"/>
      <c r="AC73" s="575"/>
      <c r="AD73" s="21"/>
      <c r="AE73" s="584">
        <f ca="1">'High Budget'!R23</f>
        <v>2156544.0377954291</v>
      </c>
      <c r="AF73" s="21"/>
      <c r="AG73" s="75">
        <f ca="1">AE73/AE$9</f>
        <v>6161.5543937012262</v>
      </c>
      <c r="AH73" s="21"/>
      <c r="AI73" s="75">
        <f ca="1">AE73/AE$11</f>
        <v>8.2154058582683014</v>
      </c>
      <c r="AJ73" s="21"/>
      <c r="AK73" s="21"/>
      <c r="AL73" s="21"/>
      <c r="AM73" s="21"/>
      <c r="AN73" s="242"/>
      <c r="AO73" s="24"/>
      <c r="AP73" s="45"/>
    </row>
    <row r="74" spans="1:42" s="573" customFormat="1" ht="18" customHeight="1" thickBot="1">
      <c r="A74" s="21"/>
      <c r="B74" s="29"/>
      <c r="C74" s="305"/>
      <c r="D74" s="571"/>
      <c r="E74" s="21" t="s">
        <v>357</v>
      </c>
      <c r="F74" s="571"/>
      <c r="G74" s="719">
        <f ca="1">SUM(G72:G73)</f>
        <v>44944570.493322745</v>
      </c>
      <c r="H74" s="21"/>
      <c r="I74" s="252">
        <f ca="1">G74/G$9</f>
        <v>128413.0585523507</v>
      </c>
      <c r="J74" s="21"/>
      <c r="K74" s="252">
        <f ca="1">G74/G$11</f>
        <v>171.21741140313426</v>
      </c>
      <c r="L74" s="21"/>
      <c r="M74" s="21"/>
      <c r="N74" s="21"/>
      <c r="O74" s="21"/>
      <c r="P74" s="21"/>
      <c r="Q74" s="575"/>
      <c r="R74" s="21"/>
      <c r="S74" s="719">
        <f ca="1">SUM(S72:S73)</f>
        <v>43722024.457107544</v>
      </c>
      <c r="T74" s="21"/>
      <c r="U74" s="252">
        <f ca="1">S74/S$9</f>
        <v>124920.06987745012</v>
      </c>
      <c r="V74" s="21"/>
      <c r="W74" s="252">
        <f ca="1">S74/S$11</f>
        <v>166.56009316993351</v>
      </c>
      <c r="X74" s="21"/>
      <c r="Y74" s="21"/>
      <c r="Z74" s="21"/>
      <c r="AA74" s="21"/>
      <c r="AB74" s="21"/>
      <c r="AC74" s="575"/>
      <c r="AD74" s="21"/>
      <c r="AE74" s="719">
        <f ca="1">SUM(AE72:AE73)</f>
        <v>41888205.402784817</v>
      </c>
      <c r="AF74" s="21"/>
      <c r="AG74" s="252">
        <f ca="1">AE74/AE$9</f>
        <v>119680.58686509948</v>
      </c>
      <c r="AH74" s="21"/>
      <c r="AI74" s="252">
        <f ca="1">AE74/AE$11</f>
        <v>159.57411582013265</v>
      </c>
      <c r="AJ74" s="21"/>
      <c r="AK74" s="21"/>
      <c r="AL74" s="21"/>
      <c r="AM74" s="21"/>
      <c r="AN74" s="704"/>
      <c r="AO74" s="24"/>
      <c r="AP74" s="45"/>
    </row>
    <row r="75" spans="1:42" s="573" customFormat="1" ht="18" customHeight="1" thickTop="1">
      <c r="A75" s="21"/>
      <c r="B75" s="29"/>
      <c r="C75" s="305"/>
      <c r="D75" s="571"/>
      <c r="E75" s="571"/>
      <c r="F75" s="571"/>
      <c r="G75" s="571"/>
      <c r="H75" s="21"/>
      <c r="I75" s="21"/>
      <c r="J75" s="21"/>
      <c r="K75" s="21"/>
      <c r="L75" s="21"/>
      <c r="M75" s="21"/>
      <c r="N75" s="21"/>
      <c r="O75" s="21"/>
      <c r="P75" s="21"/>
      <c r="Q75" s="575"/>
      <c r="R75" s="21"/>
      <c r="S75" s="571"/>
      <c r="T75" s="21"/>
      <c r="U75" s="21"/>
      <c r="V75" s="21"/>
      <c r="W75" s="21"/>
      <c r="X75" s="21"/>
      <c r="Y75" s="21"/>
      <c r="Z75" s="21"/>
      <c r="AA75" s="21"/>
      <c r="AB75" s="21"/>
      <c r="AC75" s="575"/>
      <c r="AD75" s="21"/>
      <c r="AE75" s="571"/>
      <c r="AF75" s="21"/>
      <c r="AG75" s="21"/>
      <c r="AH75" s="21"/>
      <c r="AI75" s="21"/>
      <c r="AJ75" s="21"/>
      <c r="AK75" s="21"/>
      <c r="AL75" s="21"/>
      <c r="AM75" s="21"/>
      <c r="AN75" s="242"/>
      <c r="AO75" s="24"/>
      <c r="AP75" s="45"/>
    </row>
    <row r="76" spans="1:42" s="573" customFormat="1" ht="18" customHeight="1">
      <c r="A76" s="21"/>
      <c r="B76" s="29"/>
      <c r="C76" s="305"/>
      <c r="D76" s="577" t="s">
        <v>277</v>
      </c>
      <c r="E76" s="577"/>
      <c r="F76" s="577"/>
      <c r="G76" s="578" t="s">
        <v>278</v>
      </c>
      <c r="H76" s="539"/>
      <c r="I76" s="540" t="s">
        <v>279</v>
      </c>
      <c r="J76" s="21"/>
      <c r="K76" s="21"/>
      <c r="L76" s="21"/>
      <c r="M76" s="21"/>
      <c r="N76" s="21"/>
      <c r="O76" s="21"/>
      <c r="P76" s="21"/>
      <c r="Q76" s="575"/>
      <c r="R76" s="21"/>
      <c r="S76" s="578" t="s">
        <v>278</v>
      </c>
      <c r="T76" s="539"/>
      <c r="U76" s="540" t="s">
        <v>279</v>
      </c>
      <c r="V76" s="21"/>
      <c r="W76" s="21"/>
      <c r="X76" s="21"/>
      <c r="Y76" s="21"/>
      <c r="Z76" s="21"/>
      <c r="AA76" s="21"/>
      <c r="AB76" s="21"/>
      <c r="AC76" s="575"/>
      <c r="AD76" s="21"/>
      <c r="AE76" s="578" t="s">
        <v>278</v>
      </c>
      <c r="AF76" s="539"/>
      <c r="AG76" s="540" t="s">
        <v>279</v>
      </c>
      <c r="AH76" s="21"/>
      <c r="AI76" s="21"/>
      <c r="AJ76" s="21"/>
      <c r="AK76" s="21"/>
      <c r="AL76" s="21"/>
      <c r="AM76" s="21"/>
      <c r="AN76" s="242"/>
      <c r="AO76" s="24"/>
      <c r="AP76" s="432"/>
    </row>
    <row r="77" spans="1:42" s="573" customFormat="1" ht="18" customHeight="1">
      <c r="A77" s="21"/>
      <c r="B77" s="29"/>
      <c r="C77" s="305"/>
      <c r="D77" s="571"/>
      <c r="E77" s="579" t="s">
        <v>327</v>
      </c>
      <c r="F77" s="579"/>
      <c r="G77" s="48">
        <f>'Low Budget'!$H$122</f>
        <v>8480558.2810196858</v>
      </c>
      <c r="H77" s="21"/>
      <c r="I77" s="48">
        <f>'Low Budget'!$H$122</f>
        <v>8480558.2810196858</v>
      </c>
      <c r="J77" s="21"/>
      <c r="K77" s="21"/>
      <c r="L77" s="21"/>
      <c r="M77" s="21"/>
      <c r="N77" s="21"/>
      <c r="O77" s="21"/>
      <c r="P77" s="21"/>
      <c r="Q77" s="575"/>
      <c r="R77" s="21"/>
      <c r="S77" s="48">
        <f>'Middle Budget'!$H$122</f>
        <v>8480558.2810196858</v>
      </c>
      <c r="T77" s="21"/>
      <c r="U77" s="48">
        <f>'Middle Budget'!$H$122</f>
        <v>8480558.2810196858</v>
      </c>
      <c r="V77" s="21"/>
      <c r="W77" s="21"/>
      <c r="X77" s="21"/>
      <c r="Y77" s="21"/>
      <c r="Z77" s="21"/>
      <c r="AA77" s="21"/>
      <c r="AB77" s="21"/>
      <c r="AC77" s="575"/>
      <c r="AD77" s="21"/>
      <c r="AE77" s="48">
        <f>'High Budget'!$H$122</f>
        <v>8480558.2810196858</v>
      </c>
      <c r="AF77" s="21"/>
      <c r="AG77" s="48">
        <f>'High Budget'!$H$122</f>
        <v>8480558.2810196858</v>
      </c>
      <c r="AH77" s="21"/>
      <c r="AI77" s="21"/>
      <c r="AJ77" s="21"/>
      <c r="AK77" s="21"/>
      <c r="AL77" s="21"/>
      <c r="AM77" s="21"/>
      <c r="AN77" s="242"/>
      <c r="AO77" s="24"/>
      <c r="AP77" s="432"/>
    </row>
    <row r="78" spans="1:42" s="573" customFormat="1" ht="18" customHeight="1">
      <c r="A78" s="21"/>
      <c r="B78" s="29"/>
      <c r="C78" s="305"/>
      <c r="D78" s="571"/>
      <c r="E78" s="21" t="s">
        <v>280</v>
      </c>
      <c r="F78" s="21"/>
      <c r="G78" s="75">
        <f ca="1">-'Low Budget'!$H$131</f>
        <v>-5570650.9281507907</v>
      </c>
      <c r="H78" s="21"/>
      <c r="I78" s="75">
        <f ca="1">-'Low Budget'!$H$132</f>
        <v>-6784446.6248157639</v>
      </c>
      <c r="J78" s="21"/>
      <c r="K78" s="21"/>
      <c r="L78" s="21"/>
      <c r="M78" s="21"/>
      <c r="N78" s="21"/>
      <c r="O78" s="21"/>
      <c r="P78" s="21"/>
      <c r="Q78" s="575"/>
      <c r="R78" s="21"/>
      <c r="S78" s="75">
        <f ca="1">-'Middle Budget'!$H$131</f>
        <v>-5570650.9281507907</v>
      </c>
      <c r="T78" s="21"/>
      <c r="U78" s="75">
        <f ca="1">-'Middle Budget'!$H$132</f>
        <v>-6784446.6248157639</v>
      </c>
      <c r="V78" s="21"/>
      <c r="W78" s="21"/>
      <c r="X78" s="21"/>
      <c r="Y78" s="21"/>
      <c r="Z78" s="21"/>
      <c r="AA78" s="21"/>
      <c r="AB78" s="21"/>
      <c r="AC78" s="575"/>
      <c r="AD78" s="21"/>
      <c r="AE78" s="75">
        <f ca="1">-'High Budget'!$H$131</f>
        <v>-5570650.9281507907</v>
      </c>
      <c r="AF78" s="21"/>
      <c r="AG78" s="75">
        <f ca="1">-'High Budget'!$H$132</f>
        <v>-6784446.6248157639</v>
      </c>
      <c r="AH78" s="21"/>
      <c r="AI78" s="21"/>
      <c r="AJ78" s="21"/>
      <c r="AK78" s="21"/>
      <c r="AL78" s="21"/>
      <c r="AM78" s="21"/>
      <c r="AN78" s="242"/>
      <c r="AO78" s="24"/>
      <c r="AP78" s="432"/>
    </row>
    <row r="79" spans="1:42" s="573" customFormat="1" ht="18" customHeight="1" thickBot="1">
      <c r="A79" s="21"/>
      <c r="B79" s="29"/>
      <c r="C79" s="305"/>
      <c r="D79" s="571"/>
      <c r="E79" s="21" t="s">
        <v>363</v>
      </c>
      <c r="F79" s="21"/>
      <c r="G79" s="252">
        <f ca="1">SUM(G77:G78)</f>
        <v>2909907.352868895</v>
      </c>
      <c r="H79" s="21"/>
      <c r="I79" s="252">
        <f ca="1">SUM(I77:I78)</f>
        <v>1696111.6562039219</v>
      </c>
      <c r="J79" s="21"/>
      <c r="K79" s="21"/>
      <c r="L79" s="21"/>
      <c r="M79" s="21"/>
      <c r="N79" s="21"/>
      <c r="O79" s="21"/>
      <c r="P79" s="87"/>
      <c r="Q79" s="580"/>
      <c r="R79" s="87"/>
      <c r="S79" s="252">
        <f ca="1">SUM(S77:S78)</f>
        <v>2909907.352868895</v>
      </c>
      <c r="T79" s="21"/>
      <c r="U79" s="252">
        <f ca="1">SUM(U77:U78)</f>
        <v>1696111.6562039219</v>
      </c>
      <c r="V79" s="21"/>
      <c r="W79" s="21"/>
      <c r="X79" s="21"/>
      <c r="Y79" s="21"/>
      <c r="Z79" s="21"/>
      <c r="AA79" s="21"/>
      <c r="AB79" s="87"/>
      <c r="AC79" s="580"/>
      <c r="AD79" s="87"/>
      <c r="AE79" s="252">
        <f ca="1">SUM(AE77:AE78)</f>
        <v>2909907.352868895</v>
      </c>
      <c r="AF79" s="21"/>
      <c r="AG79" s="252">
        <f ca="1">SUM(AG77:AG78)</f>
        <v>1696111.6562039219</v>
      </c>
      <c r="AH79" s="21"/>
      <c r="AI79" s="21"/>
      <c r="AJ79" s="21"/>
      <c r="AK79" s="21"/>
      <c r="AL79" s="21"/>
      <c r="AM79" s="21"/>
      <c r="AN79" s="581"/>
      <c r="AO79" s="24"/>
      <c r="AP79" s="432"/>
    </row>
    <row r="80" spans="1:42" s="573" customFormat="1" ht="18" customHeight="1" thickTop="1">
      <c r="A80" s="21"/>
      <c r="B80" s="29"/>
      <c r="C80" s="305"/>
      <c r="D80" s="571"/>
      <c r="E80" s="571"/>
      <c r="F80" s="571"/>
      <c r="G80" s="48"/>
      <c r="H80" s="21"/>
      <c r="I80" s="21"/>
      <c r="J80" s="21"/>
      <c r="K80" s="21"/>
      <c r="L80" s="21"/>
      <c r="M80" s="21"/>
      <c r="N80" s="21"/>
      <c r="O80" s="21"/>
      <c r="P80" s="21"/>
      <c r="Q80" s="575"/>
      <c r="R80" s="21"/>
      <c r="S80" s="48"/>
      <c r="T80" s="21"/>
      <c r="U80" s="21"/>
      <c r="V80" s="21"/>
      <c r="W80" s="21"/>
      <c r="X80" s="21"/>
      <c r="Y80" s="21"/>
      <c r="Z80" s="21"/>
      <c r="AA80" s="21"/>
      <c r="AB80" s="21"/>
      <c r="AC80" s="575"/>
      <c r="AD80" s="21"/>
      <c r="AE80" s="48"/>
      <c r="AF80" s="21"/>
      <c r="AG80" s="21"/>
      <c r="AH80" s="21"/>
      <c r="AI80" s="21"/>
      <c r="AJ80" s="21"/>
      <c r="AK80" s="21"/>
      <c r="AL80" s="21"/>
      <c r="AM80" s="21"/>
      <c r="AN80" s="242"/>
      <c r="AO80" s="24"/>
      <c r="AP80" s="432"/>
    </row>
    <row r="81" spans="1:42" s="573" customFormat="1" ht="18" customHeight="1">
      <c r="A81" s="21"/>
      <c r="B81" s="29"/>
      <c r="C81" s="305"/>
      <c r="D81" s="571"/>
      <c r="E81" s="21" t="s">
        <v>281</v>
      </c>
      <c r="F81" s="21"/>
      <c r="G81" s="618">
        <f ca="1">'Low Budget'!$L$155</f>
        <v>0.14069564928974643</v>
      </c>
      <c r="H81" s="32"/>
      <c r="I81" s="618">
        <f ca="1">'Low Budget'!$H$155</f>
        <v>8.2007947951416998E-2</v>
      </c>
      <c r="J81" s="21"/>
      <c r="K81" s="21"/>
      <c r="L81" s="21"/>
      <c r="M81" s="21"/>
      <c r="N81" s="21"/>
      <c r="O81" s="21"/>
      <c r="P81" s="21"/>
      <c r="Q81" s="575"/>
      <c r="R81" s="21"/>
      <c r="S81" s="618">
        <f ca="1">'Middle Budget'!$L$155</f>
        <v>0.13289197890015816</v>
      </c>
      <c r="T81" s="32"/>
      <c r="U81" s="618">
        <f ca="1">'Middle Budget'!$H$155</f>
        <v>7.7459385160954033E-2</v>
      </c>
      <c r="V81" s="21"/>
      <c r="W81" s="21"/>
      <c r="X81" s="21"/>
      <c r="Y81" s="21"/>
      <c r="Z81" s="21"/>
      <c r="AA81" s="21"/>
      <c r="AB81" s="21"/>
      <c r="AC81" s="575"/>
      <c r="AD81" s="21"/>
      <c r="AE81" s="618">
        <f ca="1">'High Budget'!$L$155</f>
        <v>0.12268491844566196</v>
      </c>
      <c r="AF81" s="32"/>
      <c r="AG81" s="618">
        <f ca="1">'High Budget'!$H$155</f>
        <v>7.1509946875442709E-2</v>
      </c>
      <c r="AH81" s="21"/>
      <c r="AI81" s="21"/>
      <c r="AJ81" s="21"/>
      <c r="AK81" s="21"/>
      <c r="AL81" s="21"/>
      <c r="AM81" s="21"/>
      <c r="AN81" s="242"/>
      <c r="AO81" s="24"/>
      <c r="AP81" s="432"/>
    </row>
    <row r="82" spans="1:42" s="573" customFormat="1" ht="18" customHeight="1">
      <c r="A82" s="21"/>
      <c r="B82" s="29"/>
      <c r="C82" s="305"/>
      <c r="D82" s="571"/>
      <c r="E82" s="571"/>
      <c r="F82" s="571"/>
      <c r="G82" s="571"/>
      <c r="H82" s="21"/>
      <c r="I82" s="21"/>
      <c r="J82" s="21"/>
      <c r="K82" s="21"/>
      <c r="L82" s="21"/>
      <c r="M82" s="21"/>
      <c r="N82" s="21"/>
      <c r="O82" s="21"/>
      <c r="P82" s="21"/>
      <c r="Q82" s="575"/>
      <c r="R82" s="21"/>
      <c r="S82" s="571"/>
      <c r="T82" s="21"/>
      <c r="U82" s="21"/>
      <c r="V82" s="21"/>
      <c r="W82" s="21"/>
      <c r="X82" s="21"/>
      <c r="Y82" s="21"/>
      <c r="Z82" s="21"/>
      <c r="AA82" s="21"/>
      <c r="AB82" s="21"/>
      <c r="AC82" s="575"/>
      <c r="AD82" s="21"/>
      <c r="AE82" s="571"/>
      <c r="AF82" s="21"/>
      <c r="AG82" s="21"/>
      <c r="AH82" s="21"/>
      <c r="AI82" s="21"/>
      <c r="AJ82" s="21"/>
      <c r="AK82" s="21"/>
      <c r="AL82" s="21"/>
      <c r="AM82" s="21"/>
      <c r="AN82" s="704"/>
      <c r="AO82" s="24"/>
      <c r="AP82" s="45"/>
    </row>
    <row r="83" spans="1:42" s="573" customFormat="1" ht="18" customHeight="1">
      <c r="A83" s="21"/>
      <c r="B83" s="29"/>
      <c r="C83" s="305"/>
      <c r="D83" s="305" t="s">
        <v>292</v>
      </c>
      <c r="E83" s="571"/>
      <c r="F83" s="571"/>
      <c r="G83" s="886" t="s">
        <v>319</v>
      </c>
      <c r="H83" s="887"/>
      <c r="I83" s="888"/>
      <c r="J83" s="21"/>
      <c r="K83" s="883">
        <f>'Low Budget'!$H$26</f>
        <v>37</v>
      </c>
      <c r="L83" s="884"/>
      <c r="M83" s="885"/>
      <c r="N83" s="826"/>
      <c r="O83" s="826"/>
      <c r="P83" s="21"/>
      <c r="Q83" s="575"/>
      <c r="R83" s="21"/>
      <c r="S83" s="886" t="s">
        <v>319</v>
      </c>
      <c r="T83" s="887"/>
      <c r="U83" s="888"/>
      <c r="V83" s="21"/>
      <c r="W83" s="883">
        <f>'Middle Budget'!$H$26</f>
        <v>37</v>
      </c>
      <c r="X83" s="884"/>
      <c r="Y83" s="885"/>
      <c r="Z83" s="826"/>
      <c r="AA83" s="826"/>
      <c r="AB83" s="21"/>
      <c r="AC83" s="575"/>
      <c r="AD83" s="21"/>
      <c r="AE83" s="886" t="s">
        <v>319</v>
      </c>
      <c r="AF83" s="887"/>
      <c r="AG83" s="888"/>
      <c r="AH83" s="21"/>
      <c r="AI83" s="883">
        <f>'High Budget'!$H$26</f>
        <v>37</v>
      </c>
      <c r="AJ83" s="884"/>
      <c r="AK83" s="885"/>
      <c r="AL83" s="826"/>
      <c r="AM83" s="826"/>
      <c r="AN83" s="242"/>
      <c r="AO83" s="24"/>
      <c r="AP83" s="45"/>
    </row>
    <row r="84" spans="1:42" s="573" customFormat="1" ht="18" customHeight="1">
      <c r="A84" s="21"/>
      <c r="B84" s="29"/>
      <c r="C84" s="305"/>
      <c r="D84" s="571"/>
      <c r="E84" s="571"/>
      <c r="F84" s="571"/>
      <c r="G84" s="589"/>
      <c r="H84" s="590"/>
      <c r="I84" s="591"/>
      <c r="J84" s="21"/>
      <c r="K84" s="29"/>
      <c r="L84" s="21"/>
      <c r="M84" s="242"/>
      <c r="N84" s="21"/>
      <c r="O84" s="21"/>
      <c r="P84" s="21"/>
      <c r="Q84" s="575"/>
      <c r="R84" s="21"/>
      <c r="S84" s="589"/>
      <c r="T84" s="590"/>
      <c r="U84" s="591"/>
      <c r="V84" s="21"/>
      <c r="W84" s="29"/>
      <c r="X84" s="21"/>
      <c r="Y84" s="242"/>
      <c r="Z84" s="21"/>
      <c r="AA84" s="21"/>
      <c r="AB84" s="21"/>
      <c r="AC84" s="575"/>
      <c r="AD84" s="21"/>
      <c r="AE84" s="589"/>
      <c r="AF84" s="590"/>
      <c r="AG84" s="591"/>
      <c r="AH84" s="21"/>
      <c r="AI84" s="29"/>
      <c r="AJ84" s="21"/>
      <c r="AK84" s="242"/>
      <c r="AL84" s="21"/>
      <c r="AM84" s="21"/>
      <c r="AN84" s="242"/>
      <c r="AO84" s="24"/>
      <c r="AP84" s="45"/>
    </row>
    <row r="85" spans="1:42" s="573" customFormat="1" ht="18" customHeight="1">
      <c r="A85" s="21"/>
      <c r="B85" s="29"/>
      <c r="C85" s="305"/>
      <c r="D85" s="571"/>
      <c r="E85" s="571"/>
      <c r="F85" s="571"/>
      <c r="G85" s="592"/>
      <c r="H85" s="545" t="s">
        <v>293</v>
      </c>
      <c r="I85" s="593">
        <f>'Low NOI'!$M$14</f>
        <v>3.6533333333333333</v>
      </c>
      <c r="J85" s="21"/>
      <c r="K85" s="592"/>
      <c r="L85" s="545" t="s">
        <v>293</v>
      </c>
      <c r="M85" s="593">
        <f>LOOKUP(K$83,'Low ICF'!$K$3:$EX$3,'Low ICF'!$K$35:$EX$35)/G11</f>
        <v>4.0019415589605041</v>
      </c>
      <c r="N85" s="827"/>
      <c r="O85" s="827"/>
      <c r="P85" s="21"/>
      <c r="Q85" s="575"/>
      <c r="R85" s="21"/>
      <c r="S85" s="592"/>
      <c r="T85" s="545" t="s">
        <v>293</v>
      </c>
      <c r="U85" s="593">
        <f>'Middle NOI'!$M$14</f>
        <v>3.6533333333333333</v>
      </c>
      <c r="V85" s="21"/>
      <c r="W85" s="592"/>
      <c r="X85" s="545" t="s">
        <v>293</v>
      </c>
      <c r="Y85" s="593">
        <f>LOOKUP(W$83,'Middle ICF'!$K$3:$EX$3,'Middle ICF'!$K$35:$EX$35)/S11</f>
        <v>4.0019415589605041</v>
      </c>
      <c r="Z85" s="827"/>
      <c r="AA85" s="827"/>
      <c r="AB85" s="21"/>
      <c r="AC85" s="575"/>
      <c r="AD85" s="21"/>
      <c r="AE85" s="592"/>
      <c r="AF85" s="545" t="s">
        <v>293</v>
      </c>
      <c r="AG85" s="593">
        <f>'High NOI'!$M$14</f>
        <v>3.6533333333333333</v>
      </c>
      <c r="AH85" s="21"/>
      <c r="AI85" s="592"/>
      <c r="AJ85" s="545" t="s">
        <v>293</v>
      </c>
      <c r="AK85" s="593">
        <f>LOOKUP(AI$83,'High ICF'!$K$3:$EX$3,'High ICF'!$K$35:$EX$35)/AE11</f>
        <v>4.0019415589605041</v>
      </c>
      <c r="AL85" s="827"/>
      <c r="AM85" s="827"/>
      <c r="AN85" s="242"/>
      <c r="AO85" s="24"/>
      <c r="AP85" s="45"/>
    </row>
    <row r="86" spans="1:42" s="573" customFormat="1" ht="18" customHeight="1">
      <c r="A86" s="21"/>
      <c r="B86" s="29"/>
      <c r="C86" s="305"/>
      <c r="D86" s="571"/>
      <c r="E86" s="594"/>
      <c r="F86" s="594"/>
      <c r="G86" s="592"/>
      <c r="H86" s="545" t="s">
        <v>294</v>
      </c>
      <c r="I86" s="595">
        <f>'Low NOI'!$K$14</f>
        <v>2740</v>
      </c>
      <c r="J86" s="21"/>
      <c r="K86" s="592"/>
      <c r="L86" s="545" t="s">
        <v>294</v>
      </c>
      <c r="M86" s="595">
        <f>LOOKUP(K$83,'Low ICF'!$K$3:$EX$3,'Low ICF'!$K$35:$EX$35)/G9</f>
        <v>3001.4561692203779</v>
      </c>
      <c r="N86" s="828"/>
      <c r="O86" s="828"/>
      <c r="P86" s="21"/>
      <c r="Q86" s="575"/>
      <c r="R86" s="21"/>
      <c r="S86" s="592"/>
      <c r="T86" s="545" t="s">
        <v>294</v>
      </c>
      <c r="U86" s="595">
        <f>'Middle NOI'!$K$14</f>
        <v>2740</v>
      </c>
      <c r="V86" s="21"/>
      <c r="W86" s="592"/>
      <c r="X86" s="545" t="s">
        <v>294</v>
      </c>
      <c r="Y86" s="595">
        <f>LOOKUP(W$83,'Middle ICF'!$K$3:$EX$3,'Middle ICF'!$K$35:$EX$35)/S9</f>
        <v>3001.4561692203779</v>
      </c>
      <c r="Z86" s="828"/>
      <c r="AA86" s="828"/>
      <c r="AB86" s="21"/>
      <c r="AC86" s="575"/>
      <c r="AD86" s="21"/>
      <c r="AE86" s="592"/>
      <c r="AF86" s="545" t="s">
        <v>294</v>
      </c>
      <c r="AG86" s="595">
        <f>'High NOI'!$K$14</f>
        <v>2740</v>
      </c>
      <c r="AH86" s="21"/>
      <c r="AI86" s="592"/>
      <c r="AJ86" s="545" t="s">
        <v>294</v>
      </c>
      <c r="AK86" s="595">
        <f>LOOKUP(AI$83,'High ICF'!$K$3:$EX$3,'High ICF'!$K$35:$EX$35)/AE9</f>
        <v>3001.4561692203779</v>
      </c>
      <c r="AL86" s="828"/>
      <c r="AM86" s="828"/>
      <c r="AN86" s="242"/>
      <c r="AO86" s="24"/>
      <c r="AP86" s="45"/>
    </row>
    <row r="87" spans="1:42" s="573" customFormat="1" ht="18" customHeight="1">
      <c r="A87" s="21"/>
      <c r="B87" s="29"/>
      <c r="C87" s="305"/>
      <c r="D87" s="571"/>
      <c r="E87" s="571"/>
      <c r="F87" s="571"/>
      <c r="G87" s="592"/>
      <c r="H87" s="571"/>
      <c r="I87" s="596"/>
      <c r="J87" s="571"/>
      <c r="K87" s="592"/>
      <c r="L87" s="571"/>
      <c r="M87" s="596"/>
      <c r="N87" s="571"/>
      <c r="O87" s="571"/>
      <c r="P87" s="21"/>
      <c r="Q87" s="575"/>
      <c r="R87" s="21"/>
      <c r="S87" s="592"/>
      <c r="T87" s="571"/>
      <c r="U87" s="596"/>
      <c r="V87" s="571"/>
      <c r="W87" s="592"/>
      <c r="X87" s="571"/>
      <c r="Y87" s="596"/>
      <c r="Z87" s="571"/>
      <c r="AA87" s="571"/>
      <c r="AB87" s="21"/>
      <c r="AC87" s="575"/>
      <c r="AD87" s="21"/>
      <c r="AE87" s="592"/>
      <c r="AF87" s="571"/>
      <c r="AG87" s="596"/>
      <c r="AH87" s="571"/>
      <c r="AI87" s="592"/>
      <c r="AJ87" s="571"/>
      <c r="AK87" s="596"/>
      <c r="AL87" s="571"/>
      <c r="AM87" s="571"/>
      <c r="AN87" s="242"/>
      <c r="AO87" s="24"/>
      <c r="AP87" s="45"/>
    </row>
    <row r="88" spans="1:42" s="573" customFormat="1" ht="18" customHeight="1">
      <c r="A88" s="21"/>
      <c r="B88" s="29"/>
      <c r="C88" s="305"/>
      <c r="D88" s="571"/>
      <c r="E88" s="21" t="s">
        <v>295</v>
      </c>
      <c r="F88" s="21"/>
      <c r="G88" s="597">
        <f>'Low NOI'!$K$33</f>
        <v>11508000</v>
      </c>
      <c r="H88" s="21"/>
      <c r="I88" s="242"/>
      <c r="J88" s="21"/>
      <c r="K88" s="597">
        <f>LOOKUP(K$83,'Low ICF'!$K$3:$EX$3,'Low ICF'!$K$35:$EX$35)*12</f>
        <v>12606115.910725588</v>
      </c>
      <c r="L88" s="21"/>
      <c r="M88" s="242"/>
      <c r="N88" s="21"/>
      <c r="O88" s="21"/>
      <c r="P88" s="21"/>
      <c r="Q88" s="575"/>
      <c r="R88" s="21"/>
      <c r="S88" s="597">
        <f>'Middle NOI'!$K$33</f>
        <v>11508000</v>
      </c>
      <c r="T88" s="21"/>
      <c r="U88" s="242"/>
      <c r="V88" s="21"/>
      <c r="W88" s="597">
        <f>LOOKUP(W$83,'Middle ICF'!$K$3:$EX$3,'Middle ICF'!$K$35:$EX$35)*12</f>
        <v>12606115.910725588</v>
      </c>
      <c r="X88" s="21"/>
      <c r="Y88" s="242"/>
      <c r="Z88" s="21"/>
      <c r="AA88" s="21"/>
      <c r="AB88" s="21"/>
      <c r="AC88" s="575"/>
      <c r="AD88" s="21"/>
      <c r="AE88" s="597">
        <f>'High NOI'!$K$33</f>
        <v>11508000</v>
      </c>
      <c r="AF88" s="21"/>
      <c r="AG88" s="242"/>
      <c r="AH88" s="21"/>
      <c r="AI88" s="597">
        <f>LOOKUP(AI$83,'High ICF'!$K$3:$EX$3,'High ICF'!$K$35:$EX$35)*12</f>
        <v>12606115.910725588</v>
      </c>
      <c r="AJ88" s="21"/>
      <c r="AK88" s="242"/>
      <c r="AL88" s="21"/>
      <c r="AM88" s="21"/>
      <c r="AN88" s="242"/>
      <c r="AO88" s="24"/>
      <c r="AP88" s="45"/>
    </row>
    <row r="89" spans="1:42" s="573" customFormat="1" ht="18" customHeight="1">
      <c r="A89" s="21"/>
      <c r="B89" s="29"/>
      <c r="C89" s="305"/>
      <c r="D89" s="571"/>
      <c r="E89" s="21" t="s">
        <v>296</v>
      </c>
      <c r="F89" s="21"/>
      <c r="G89" s="598">
        <f>'Low NOI'!$K$34+'Low NOI'!$K$37+'Low NOI'!$K$38</f>
        <v>-604170</v>
      </c>
      <c r="H89" s="21"/>
      <c r="I89" s="599">
        <f>-G89/G88</f>
        <v>5.2499999999999998E-2</v>
      </c>
      <c r="J89" s="21"/>
      <c r="K89" s="598">
        <f>(LOOKUP(K$83,'Low ICF'!$K$3:$EX$3,'Low ICF'!$K$36:$EX$36)+LOOKUP(K$83,'Low ICF'!$K$3:$EX$3,'Low ICF'!$K$39:$EX$39)+LOOKUP(K$83,'Low ICF'!$K$3:$EX$3,'Low ICF'!$K$40:$EX$40))*12</f>
        <v>-787567.09152258164</v>
      </c>
      <c r="L89" s="21"/>
      <c r="M89" s="599">
        <f>-K89/K88</f>
        <v>6.2475000000000044E-2</v>
      </c>
      <c r="N89" s="829"/>
      <c r="O89" s="829"/>
      <c r="P89" s="21"/>
      <c r="Q89" s="575"/>
      <c r="R89" s="21"/>
      <c r="S89" s="598">
        <f>'Middle NOI'!$K$34+'Middle NOI'!$K$37+'Middle NOI'!$K$38</f>
        <v>-604170</v>
      </c>
      <c r="T89" s="21"/>
      <c r="U89" s="599">
        <f>-S89/S88</f>
        <v>5.2499999999999998E-2</v>
      </c>
      <c r="V89" s="21"/>
      <c r="W89" s="598">
        <f>(LOOKUP(W$83,'Middle ICF'!$K$3:$EX$3,'Middle ICF'!$K$36:$EX$36)+LOOKUP(W$83,'Middle ICF'!$K$3:$EX$3,'Middle ICF'!$K$39:$EX$39)+LOOKUP(W$83,'Middle ICF'!$K$3:$EX$3,'Middle ICF'!$K$40:$EX$40))*12</f>
        <v>-787567.09152258164</v>
      </c>
      <c r="X89" s="21"/>
      <c r="Y89" s="599">
        <f>-W89/W88</f>
        <v>6.2475000000000044E-2</v>
      </c>
      <c r="Z89" s="829"/>
      <c r="AA89" s="829"/>
      <c r="AB89" s="21"/>
      <c r="AC89" s="575"/>
      <c r="AD89" s="21"/>
      <c r="AE89" s="598">
        <f>'High NOI'!$K$34+'High NOI'!$K$37+'High NOI'!$K$38</f>
        <v>-604170</v>
      </c>
      <c r="AF89" s="21"/>
      <c r="AG89" s="599">
        <f>-AE89/AE88</f>
        <v>5.2499999999999998E-2</v>
      </c>
      <c r="AH89" s="21"/>
      <c r="AI89" s="598">
        <f>(LOOKUP(AI$83,'High ICF'!$K$3:$EX$3,'High ICF'!$K$36:$EX$36)+LOOKUP(AI$83,'High ICF'!$K$3:$EX$3,'High ICF'!$K$39:$EX$39)+LOOKUP(AI$83,'High ICF'!$K$3:$EX$3,'High ICF'!$K$40:$EX$40))*12</f>
        <v>-787567.09152258164</v>
      </c>
      <c r="AJ89" s="21"/>
      <c r="AK89" s="599">
        <f>-AI89/AI88</f>
        <v>6.2475000000000044E-2</v>
      </c>
      <c r="AL89" s="829"/>
      <c r="AM89" s="829"/>
      <c r="AN89" s="242"/>
      <c r="AO89" s="24"/>
      <c r="AP89" s="45"/>
    </row>
    <row r="90" spans="1:42" s="573" customFormat="1" ht="18" customHeight="1">
      <c r="A90" s="21"/>
      <c r="B90" s="29"/>
      <c r="C90" s="305"/>
      <c r="D90" s="571"/>
      <c r="E90" s="21" t="s">
        <v>297</v>
      </c>
      <c r="F90" s="21"/>
      <c r="G90" s="600">
        <f>SUM(G88:G89)</f>
        <v>10903830</v>
      </c>
      <c r="H90" s="21"/>
      <c r="I90" s="601"/>
      <c r="J90" s="21"/>
      <c r="K90" s="600">
        <f>SUM(K88:K89)</f>
        <v>11818548.819203006</v>
      </c>
      <c r="L90" s="21"/>
      <c r="M90" s="601"/>
      <c r="N90" s="830"/>
      <c r="O90" s="830"/>
      <c r="P90" s="21"/>
      <c r="Q90" s="575"/>
      <c r="R90" s="21"/>
      <c r="S90" s="600">
        <f>SUM(S88:S89)</f>
        <v>10903830</v>
      </c>
      <c r="T90" s="21"/>
      <c r="U90" s="601"/>
      <c r="V90" s="21"/>
      <c r="W90" s="600">
        <f>SUM(W88:W89)</f>
        <v>11818548.819203006</v>
      </c>
      <c r="X90" s="21"/>
      <c r="Y90" s="601"/>
      <c r="Z90" s="830"/>
      <c r="AA90" s="830"/>
      <c r="AB90" s="21"/>
      <c r="AC90" s="575"/>
      <c r="AD90" s="21"/>
      <c r="AE90" s="600">
        <f>SUM(AE88:AE89)</f>
        <v>10903830</v>
      </c>
      <c r="AF90" s="21"/>
      <c r="AG90" s="601"/>
      <c r="AH90" s="21"/>
      <c r="AI90" s="600">
        <f>SUM(AI88:AI89)</f>
        <v>11818548.819203006</v>
      </c>
      <c r="AJ90" s="21"/>
      <c r="AK90" s="601"/>
      <c r="AL90" s="830"/>
      <c r="AM90" s="830"/>
      <c r="AN90" s="242"/>
      <c r="AO90" s="24"/>
      <c r="AP90" s="45"/>
    </row>
    <row r="91" spans="1:42" s="573" customFormat="1" ht="18" customHeight="1">
      <c r="A91" s="21"/>
      <c r="B91" s="29"/>
      <c r="C91" s="305"/>
      <c r="D91" s="571"/>
      <c r="E91" s="21" t="s">
        <v>133</v>
      </c>
      <c r="F91" s="21"/>
      <c r="G91" s="598">
        <f>'Low NOI'!$K$40+'Low NOI'!$K$41</f>
        <v>679945</v>
      </c>
      <c r="H91" s="21"/>
      <c r="I91" s="602">
        <f>G91/G$9</f>
        <v>1942.7</v>
      </c>
      <c r="J91" s="21"/>
      <c r="K91" s="598">
        <f>(LOOKUP(K$83,'Low ICF'!$K$3:$EX$3,'Low ICF'!$K$42:$EX$42)+LOOKUP(K$83,'Low ICF'!$K$3:$EX$3,'Low ICF'!$K$43:$EX$43))*12</f>
        <v>740259.01176306279</v>
      </c>
      <c r="L91" s="21"/>
      <c r="M91" s="602">
        <f>K91/G$9</f>
        <v>2115.025747894465</v>
      </c>
      <c r="N91" s="831"/>
      <c r="O91" s="831"/>
      <c r="P91" s="21"/>
      <c r="Q91" s="575"/>
      <c r="R91" s="21"/>
      <c r="S91" s="598">
        <f>'Middle NOI'!$K$40+'Middle NOI'!$K$41</f>
        <v>679945</v>
      </c>
      <c r="T91" s="21"/>
      <c r="U91" s="602">
        <f>S91/S$9</f>
        <v>1942.7</v>
      </c>
      <c r="V91" s="21"/>
      <c r="W91" s="598">
        <f>(LOOKUP(W$83,'Middle ICF'!$K$3:$EX$3,'Middle ICF'!$K$42:$EX$42)+LOOKUP(W$83,'Middle ICF'!$K$3:$EX$3,'Middle ICF'!$K$43:$EX$43))*12</f>
        <v>740259.01176306279</v>
      </c>
      <c r="X91" s="21"/>
      <c r="Y91" s="602">
        <f>W91/S$9</f>
        <v>2115.025747894465</v>
      </c>
      <c r="Z91" s="831"/>
      <c r="AA91" s="831"/>
      <c r="AB91" s="21"/>
      <c r="AC91" s="575"/>
      <c r="AD91" s="21"/>
      <c r="AE91" s="598">
        <f>'High NOI'!$K$40+'High NOI'!$K$41</f>
        <v>679945</v>
      </c>
      <c r="AF91" s="21"/>
      <c r="AG91" s="602">
        <f>AE91/AE$9</f>
        <v>1942.7</v>
      </c>
      <c r="AH91" s="21"/>
      <c r="AI91" s="598">
        <f>(LOOKUP(AI$83,'High ICF'!$K$3:$EX$3,'High ICF'!$K$42:$EX$42)+LOOKUP(AI$83,'High ICF'!$K$3:$EX$3,'High ICF'!$K$43:$EX$43))*12</f>
        <v>740259.01176306279</v>
      </c>
      <c r="AJ91" s="21"/>
      <c r="AK91" s="602">
        <f>AI91/AE$9</f>
        <v>2115.025747894465</v>
      </c>
      <c r="AL91" s="831"/>
      <c r="AM91" s="831"/>
      <c r="AN91" s="242"/>
      <c r="AO91" s="24"/>
      <c r="AP91" s="45"/>
    </row>
    <row r="92" spans="1:42" s="573" customFormat="1" ht="18" customHeight="1">
      <c r="A92" s="21"/>
      <c r="B92" s="29"/>
      <c r="C92" s="305"/>
      <c r="D92" s="571"/>
      <c r="E92" s="21" t="s">
        <v>298</v>
      </c>
      <c r="F92" s="21"/>
      <c r="G92" s="600">
        <f>SUM(G90:G91)</f>
        <v>11583775</v>
      </c>
      <c r="H92" s="21"/>
      <c r="I92" s="601"/>
      <c r="J92" s="21"/>
      <c r="K92" s="600">
        <f>SUM(K90:K91)</f>
        <v>12558807.830966068</v>
      </c>
      <c r="L92" s="21"/>
      <c r="M92" s="601"/>
      <c r="N92" s="830"/>
      <c r="O92" s="830"/>
      <c r="P92" s="21"/>
      <c r="Q92" s="575"/>
      <c r="R92" s="21"/>
      <c r="S92" s="600">
        <f>SUM(S90:S91)</f>
        <v>11583775</v>
      </c>
      <c r="T92" s="21"/>
      <c r="U92" s="601"/>
      <c r="V92" s="21"/>
      <c r="W92" s="600">
        <f>SUM(W90:W91)</f>
        <v>12558807.830966068</v>
      </c>
      <c r="X92" s="21"/>
      <c r="Y92" s="601"/>
      <c r="Z92" s="830"/>
      <c r="AA92" s="830"/>
      <c r="AB92" s="21"/>
      <c r="AC92" s="575"/>
      <c r="AD92" s="21"/>
      <c r="AE92" s="600">
        <f>SUM(AE90:AE91)</f>
        <v>11583775</v>
      </c>
      <c r="AF92" s="21"/>
      <c r="AG92" s="601"/>
      <c r="AH92" s="21"/>
      <c r="AI92" s="600">
        <f>SUM(AI90:AI91)</f>
        <v>12558807.830966068</v>
      </c>
      <c r="AJ92" s="21"/>
      <c r="AK92" s="601"/>
      <c r="AL92" s="830"/>
      <c r="AM92" s="830"/>
      <c r="AN92" s="242"/>
      <c r="AO92" s="24"/>
      <c r="AP92" s="45"/>
    </row>
    <row r="93" spans="1:42" s="573" customFormat="1" ht="18" customHeight="1">
      <c r="A93" s="21"/>
      <c r="B93" s="29"/>
      <c r="C93" s="305"/>
      <c r="D93" s="571"/>
      <c r="E93" s="21" t="s">
        <v>135</v>
      </c>
      <c r="F93" s="21"/>
      <c r="G93" s="598">
        <f>'Low NOI'!$K$46</f>
        <v>538200</v>
      </c>
      <c r="H93" s="21"/>
      <c r="I93" s="603">
        <f t="shared" ref="I93:I99" si="0">G93/G$9</f>
        <v>1537.7142857142858</v>
      </c>
      <c r="J93" s="21"/>
      <c r="K93" s="598">
        <f>LOOKUP(K$83,'Low ICF'!$K$3:$EX$3,'Low ICF'!$K$48:$EX$48)*12</f>
        <v>580776.37950067047</v>
      </c>
      <c r="L93" s="21"/>
      <c r="M93" s="603">
        <f t="shared" ref="M93:M99" si="1">K93/G$9</f>
        <v>1659.3610842876299</v>
      </c>
      <c r="N93" s="572"/>
      <c r="O93" s="572"/>
      <c r="P93" s="21"/>
      <c r="Q93" s="575"/>
      <c r="R93" s="21"/>
      <c r="S93" s="598">
        <f>'Middle NOI'!$K$46</f>
        <v>538200</v>
      </c>
      <c r="T93" s="21"/>
      <c r="U93" s="603">
        <f t="shared" ref="U93:U99" si="2">S93/S$9</f>
        <v>1537.7142857142858</v>
      </c>
      <c r="V93" s="21"/>
      <c r="W93" s="598">
        <f>LOOKUP(W$83,'Middle ICF'!$K$3:$EX$3,'Middle ICF'!$K$48:$EX$48)*12</f>
        <v>580776.37950067047</v>
      </c>
      <c r="X93" s="21"/>
      <c r="Y93" s="603">
        <f t="shared" ref="Y93:Y99" si="3">W93/S$9</f>
        <v>1659.3610842876299</v>
      </c>
      <c r="Z93" s="572"/>
      <c r="AA93" s="572"/>
      <c r="AB93" s="21"/>
      <c r="AC93" s="575"/>
      <c r="AD93" s="21"/>
      <c r="AE93" s="598">
        <f>'High NOI'!$K$46</f>
        <v>538200</v>
      </c>
      <c r="AF93" s="21"/>
      <c r="AG93" s="603">
        <f t="shared" ref="AG93:AG99" si="4">AE93/AE$9</f>
        <v>1537.7142857142858</v>
      </c>
      <c r="AH93" s="21"/>
      <c r="AI93" s="598">
        <f>LOOKUP(AI$83,'High ICF'!$K$3:$EX$3,'High ICF'!$K$48:$EX$48)*12</f>
        <v>580776.37950067047</v>
      </c>
      <c r="AJ93" s="21"/>
      <c r="AK93" s="603">
        <f t="shared" ref="AK93:AK99" si="5">AI93/AE$9</f>
        <v>1659.3610842876299</v>
      </c>
      <c r="AL93" s="572"/>
      <c r="AM93" s="572"/>
      <c r="AN93" s="242"/>
      <c r="AO93" s="24"/>
      <c r="AP93" s="45"/>
    </row>
    <row r="94" spans="1:42" s="573" customFormat="1" ht="18" customHeight="1">
      <c r="A94" s="21"/>
      <c r="B94" s="29"/>
      <c r="C94" s="305"/>
      <c r="D94" s="571"/>
      <c r="E94" s="21" t="s">
        <v>136</v>
      </c>
      <c r="F94" s="21"/>
      <c r="G94" s="598">
        <f>'Low NOI'!$K$47</f>
        <v>87500</v>
      </c>
      <c r="H94" s="21"/>
      <c r="I94" s="604">
        <f t="shared" si="0"/>
        <v>250</v>
      </c>
      <c r="J94" s="21"/>
      <c r="K94" s="598">
        <f>LOOKUP(K$83,'Low ICF'!$K$3:$EX$3,'Low ICF'!$K$49:$EX$49)*12</f>
        <v>94422.023794702109</v>
      </c>
      <c r="L94" s="21"/>
      <c r="M94" s="604">
        <f t="shared" si="1"/>
        <v>269.77721084200601</v>
      </c>
      <c r="N94" s="832"/>
      <c r="O94" s="832"/>
      <c r="P94" s="21"/>
      <c r="Q94" s="575"/>
      <c r="R94" s="21"/>
      <c r="S94" s="598">
        <f>'Middle NOI'!$K$47</f>
        <v>87500</v>
      </c>
      <c r="T94" s="21"/>
      <c r="U94" s="604">
        <f t="shared" si="2"/>
        <v>250</v>
      </c>
      <c r="V94" s="21"/>
      <c r="W94" s="598">
        <f>LOOKUP(W$83,'Middle ICF'!$K$3:$EX$3,'Middle ICF'!$K$49:$EX$49)*12</f>
        <v>94422.023794702109</v>
      </c>
      <c r="X94" s="21"/>
      <c r="Y94" s="604">
        <f t="shared" si="3"/>
        <v>269.77721084200601</v>
      </c>
      <c r="Z94" s="832"/>
      <c r="AA94" s="832"/>
      <c r="AB94" s="21"/>
      <c r="AC94" s="575"/>
      <c r="AD94" s="21"/>
      <c r="AE94" s="598">
        <f>'High NOI'!$K$47</f>
        <v>87500</v>
      </c>
      <c r="AF94" s="21"/>
      <c r="AG94" s="604">
        <f t="shared" si="4"/>
        <v>250</v>
      </c>
      <c r="AH94" s="21"/>
      <c r="AI94" s="598">
        <f>LOOKUP(AI$83,'High ICF'!$K$3:$EX$3,'High ICF'!$K$49:$EX$49)*12</f>
        <v>94422.023794702109</v>
      </c>
      <c r="AJ94" s="21"/>
      <c r="AK94" s="604">
        <f t="shared" si="5"/>
        <v>269.77721084200601</v>
      </c>
      <c r="AL94" s="832"/>
      <c r="AM94" s="832"/>
      <c r="AN94" s="242"/>
      <c r="AO94" s="24"/>
      <c r="AP94" s="45"/>
    </row>
    <row r="95" spans="1:42" s="573" customFormat="1" ht="18" customHeight="1">
      <c r="A95" s="21"/>
      <c r="B95" s="29"/>
      <c r="C95" s="305"/>
      <c r="D95" s="571"/>
      <c r="E95" s="21" t="s">
        <v>137</v>
      </c>
      <c r="F95" s="21"/>
      <c r="G95" s="598">
        <f>'Low NOI'!$K$48</f>
        <v>87500</v>
      </c>
      <c r="H95" s="21"/>
      <c r="I95" s="604">
        <f t="shared" si="0"/>
        <v>250</v>
      </c>
      <c r="J95" s="21"/>
      <c r="K95" s="598">
        <f>LOOKUP(K$83,'Low ICF'!$K$3:$EX$3,'Low ICF'!$K$50:$EX$50)*12</f>
        <v>94422.023794702109</v>
      </c>
      <c r="L95" s="21"/>
      <c r="M95" s="604">
        <f t="shared" si="1"/>
        <v>269.77721084200601</v>
      </c>
      <c r="N95" s="832"/>
      <c r="O95" s="832"/>
      <c r="P95" s="21"/>
      <c r="Q95" s="575"/>
      <c r="R95" s="21"/>
      <c r="S95" s="598">
        <f>'Middle NOI'!$K$48</f>
        <v>87500</v>
      </c>
      <c r="T95" s="21"/>
      <c r="U95" s="604">
        <f t="shared" si="2"/>
        <v>250</v>
      </c>
      <c r="V95" s="21"/>
      <c r="W95" s="598">
        <f>LOOKUP(W$83,'Middle ICF'!$K$3:$EX$3,'Middle ICF'!$K$50:$EX$50)*12</f>
        <v>94422.023794702109</v>
      </c>
      <c r="X95" s="21"/>
      <c r="Y95" s="604">
        <f t="shared" si="3"/>
        <v>269.77721084200601</v>
      </c>
      <c r="Z95" s="832"/>
      <c r="AA95" s="832"/>
      <c r="AB95" s="21"/>
      <c r="AC95" s="575"/>
      <c r="AD95" s="21"/>
      <c r="AE95" s="598">
        <f>'High NOI'!$K$48</f>
        <v>87500</v>
      </c>
      <c r="AF95" s="21"/>
      <c r="AG95" s="604">
        <f t="shared" si="4"/>
        <v>250</v>
      </c>
      <c r="AH95" s="21"/>
      <c r="AI95" s="598">
        <f>LOOKUP(AI$83,'High ICF'!$K$3:$EX$3,'High ICF'!$K$50:$EX$50)*12</f>
        <v>94422.023794702109</v>
      </c>
      <c r="AJ95" s="21"/>
      <c r="AK95" s="604">
        <f t="shared" si="5"/>
        <v>269.77721084200601</v>
      </c>
      <c r="AL95" s="832"/>
      <c r="AM95" s="832"/>
      <c r="AN95" s="242"/>
      <c r="AO95" s="24"/>
      <c r="AP95" s="45"/>
    </row>
    <row r="96" spans="1:42" s="573" customFormat="1" ht="18" customHeight="1">
      <c r="A96" s="21"/>
      <c r="B96" s="29"/>
      <c r="C96" s="305"/>
      <c r="D96" s="571"/>
      <c r="E96" s="21" t="s">
        <v>138</v>
      </c>
      <c r="F96" s="21"/>
      <c r="G96" s="598">
        <f>'Low NOI'!$K$49</f>
        <v>175000</v>
      </c>
      <c r="H96" s="21"/>
      <c r="I96" s="604">
        <f t="shared" si="0"/>
        <v>500</v>
      </c>
      <c r="J96" s="21"/>
      <c r="K96" s="598">
        <f>LOOKUP(K$83,'Low ICF'!$K$3:$EX$3,'Low ICF'!$K$51:$EX$51)*12</f>
        <v>188844.04758940422</v>
      </c>
      <c r="L96" s="21"/>
      <c r="M96" s="604">
        <f t="shared" si="1"/>
        <v>539.55442168401203</v>
      </c>
      <c r="N96" s="832"/>
      <c r="O96" s="832"/>
      <c r="P96" s="21"/>
      <c r="Q96" s="575"/>
      <c r="R96" s="21"/>
      <c r="S96" s="598">
        <f>'Middle NOI'!$K$49</f>
        <v>175000</v>
      </c>
      <c r="T96" s="21"/>
      <c r="U96" s="604">
        <f t="shared" si="2"/>
        <v>500</v>
      </c>
      <c r="V96" s="21"/>
      <c r="W96" s="598">
        <f>LOOKUP(W$83,'Middle ICF'!$K$3:$EX$3,'Middle ICF'!$K$51:$EX$51)*12</f>
        <v>188844.04758940422</v>
      </c>
      <c r="X96" s="21"/>
      <c r="Y96" s="604">
        <f t="shared" si="3"/>
        <v>539.55442168401203</v>
      </c>
      <c r="Z96" s="832"/>
      <c r="AA96" s="832"/>
      <c r="AB96" s="21"/>
      <c r="AC96" s="575"/>
      <c r="AD96" s="21"/>
      <c r="AE96" s="598">
        <f>'High NOI'!$K$49</f>
        <v>175000</v>
      </c>
      <c r="AF96" s="21"/>
      <c r="AG96" s="604">
        <f t="shared" si="4"/>
        <v>500</v>
      </c>
      <c r="AH96" s="21"/>
      <c r="AI96" s="598">
        <f>LOOKUP(AI$83,'High ICF'!$K$3:$EX$3,'High ICF'!$K$51:$EX$51)*12</f>
        <v>188844.04758940422</v>
      </c>
      <c r="AJ96" s="21"/>
      <c r="AK96" s="604">
        <f t="shared" si="5"/>
        <v>539.55442168401203</v>
      </c>
      <c r="AL96" s="832"/>
      <c r="AM96" s="832"/>
      <c r="AN96" s="242"/>
      <c r="AO96" s="24"/>
      <c r="AP96" s="45"/>
    </row>
    <row r="97" spans="1:42" s="573" customFormat="1" ht="18" customHeight="1">
      <c r="A97" s="21"/>
      <c r="B97" s="29"/>
      <c r="C97" s="305"/>
      <c r="D97" s="571"/>
      <c r="E97" s="21" t="s">
        <v>139</v>
      </c>
      <c r="F97" s="21"/>
      <c r="G97" s="598">
        <f>'Low NOI'!$K$50</f>
        <v>87500</v>
      </c>
      <c r="H97" s="21"/>
      <c r="I97" s="604">
        <f t="shared" si="0"/>
        <v>250</v>
      </c>
      <c r="J97" s="21"/>
      <c r="K97" s="598">
        <f>LOOKUP(K$83,'Low ICF'!$K$3:$EX$3,'Low ICF'!$K$52:$EX$52)*12</f>
        <v>94422.023794702109</v>
      </c>
      <c r="L97" s="21"/>
      <c r="M97" s="604">
        <f t="shared" si="1"/>
        <v>269.77721084200601</v>
      </c>
      <c r="N97" s="832"/>
      <c r="O97" s="832"/>
      <c r="P97" s="21"/>
      <c r="Q97" s="575"/>
      <c r="R97" s="21"/>
      <c r="S97" s="598">
        <f>'Middle NOI'!$K$50</f>
        <v>87500</v>
      </c>
      <c r="T97" s="21"/>
      <c r="U97" s="604">
        <f t="shared" si="2"/>
        <v>250</v>
      </c>
      <c r="V97" s="21"/>
      <c r="W97" s="598">
        <f>LOOKUP(W$83,'Middle ICF'!$K$3:$EX$3,'Middle ICF'!$K$52:$EX$52)*12</f>
        <v>94422.023794702109</v>
      </c>
      <c r="X97" s="21"/>
      <c r="Y97" s="604">
        <f t="shared" si="3"/>
        <v>269.77721084200601</v>
      </c>
      <c r="Z97" s="832"/>
      <c r="AA97" s="832"/>
      <c r="AB97" s="21"/>
      <c r="AC97" s="575"/>
      <c r="AD97" s="21"/>
      <c r="AE97" s="598">
        <f>'High NOI'!$K$50</f>
        <v>87500</v>
      </c>
      <c r="AF97" s="21"/>
      <c r="AG97" s="604">
        <f t="shared" si="4"/>
        <v>250</v>
      </c>
      <c r="AH97" s="21"/>
      <c r="AI97" s="598">
        <f>LOOKUP(AI$83,'High ICF'!$K$3:$EX$3,'High ICF'!$K$52:$EX$52)*12</f>
        <v>94422.023794702109</v>
      </c>
      <c r="AJ97" s="21"/>
      <c r="AK97" s="604">
        <f t="shared" si="5"/>
        <v>269.77721084200601</v>
      </c>
      <c r="AL97" s="832"/>
      <c r="AM97" s="832"/>
      <c r="AN97" s="242"/>
      <c r="AO97" s="24"/>
      <c r="AP97" s="45"/>
    </row>
    <row r="98" spans="1:42" s="573" customFormat="1" ht="18" customHeight="1">
      <c r="A98" s="21"/>
      <c r="B98" s="29"/>
      <c r="C98" s="305"/>
      <c r="D98" s="571"/>
      <c r="E98" s="21" t="s">
        <v>140</v>
      </c>
      <c r="F98" s="21"/>
      <c r="G98" s="598">
        <f>'Low NOI'!$K$51</f>
        <v>350000</v>
      </c>
      <c r="H98" s="21"/>
      <c r="I98" s="603">
        <f t="shared" si="0"/>
        <v>1000</v>
      </c>
      <c r="J98" s="21"/>
      <c r="K98" s="598">
        <f>LOOKUP(K$83,'Low ICF'!$K$3:$EX$3,'Low ICF'!$K$53:$EX$53)*12</f>
        <v>377688.09517880843</v>
      </c>
      <c r="L98" s="21"/>
      <c r="M98" s="603">
        <f t="shared" si="1"/>
        <v>1079.1088433680241</v>
      </c>
      <c r="N98" s="572"/>
      <c r="O98" s="572"/>
      <c r="P98" s="21"/>
      <c r="Q98" s="575"/>
      <c r="R98" s="21"/>
      <c r="S98" s="598">
        <f>'Middle NOI'!$K$51</f>
        <v>350000</v>
      </c>
      <c r="T98" s="21"/>
      <c r="U98" s="603">
        <f t="shared" si="2"/>
        <v>1000</v>
      </c>
      <c r="V98" s="21"/>
      <c r="W98" s="598">
        <f>LOOKUP(W$83,'Middle ICF'!$K$3:$EX$3,'Middle ICF'!$K$53:$EX$53)*12</f>
        <v>377688.09517880843</v>
      </c>
      <c r="X98" s="21"/>
      <c r="Y98" s="603">
        <f t="shared" si="3"/>
        <v>1079.1088433680241</v>
      </c>
      <c r="Z98" s="572"/>
      <c r="AA98" s="572"/>
      <c r="AB98" s="21"/>
      <c r="AC98" s="575"/>
      <c r="AD98" s="21"/>
      <c r="AE98" s="598">
        <f>'High NOI'!$K$51</f>
        <v>350000</v>
      </c>
      <c r="AF98" s="21"/>
      <c r="AG98" s="603">
        <f t="shared" si="4"/>
        <v>1000</v>
      </c>
      <c r="AH98" s="21"/>
      <c r="AI98" s="598">
        <f>LOOKUP(AI$83,'High ICF'!$K$3:$EX$3,'High ICF'!$K$53:$EX$53)*12</f>
        <v>377688.09517880843</v>
      </c>
      <c r="AJ98" s="21"/>
      <c r="AK98" s="603">
        <f t="shared" si="5"/>
        <v>1079.1088433680241</v>
      </c>
      <c r="AL98" s="572"/>
      <c r="AM98" s="572"/>
      <c r="AN98" s="242"/>
      <c r="AO98" s="24"/>
      <c r="AP98" s="45"/>
    </row>
    <row r="99" spans="1:42" s="573" customFormat="1" ht="18" customHeight="1">
      <c r="A99" s="21"/>
      <c r="B99" s="29"/>
      <c r="C99" s="305"/>
      <c r="D99" s="571"/>
      <c r="E99" s="21" t="s">
        <v>141</v>
      </c>
      <c r="F99" s="21"/>
      <c r="G99" s="598">
        <f>'Low NOI'!$K$52</f>
        <v>87500</v>
      </c>
      <c r="H99" s="21"/>
      <c r="I99" s="604">
        <f t="shared" si="0"/>
        <v>250</v>
      </c>
      <c r="J99" s="21"/>
      <c r="K99" s="598">
        <f>LOOKUP(K$83,'Low ICF'!$K$3:$EX$3,'Low ICF'!$K$54:$EX$54)*12</f>
        <v>94422.023794702109</v>
      </c>
      <c r="L99" s="21"/>
      <c r="M99" s="604">
        <f t="shared" si="1"/>
        <v>269.77721084200601</v>
      </c>
      <c r="N99" s="832"/>
      <c r="O99" s="832"/>
      <c r="P99" s="21"/>
      <c r="Q99" s="575"/>
      <c r="R99" s="21"/>
      <c r="S99" s="598">
        <f>'Middle NOI'!$K$52</f>
        <v>87500</v>
      </c>
      <c r="T99" s="21"/>
      <c r="U99" s="604">
        <f t="shared" si="2"/>
        <v>250</v>
      </c>
      <c r="V99" s="21"/>
      <c r="W99" s="598">
        <f>LOOKUP(W$83,'Middle ICF'!$K$3:$EX$3,'Middle ICF'!$K$54:$EX$54)*12</f>
        <v>94422.023794702109</v>
      </c>
      <c r="X99" s="21"/>
      <c r="Y99" s="604">
        <f t="shared" si="3"/>
        <v>269.77721084200601</v>
      </c>
      <c r="Z99" s="832"/>
      <c r="AA99" s="832"/>
      <c r="AB99" s="21"/>
      <c r="AC99" s="575"/>
      <c r="AD99" s="21"/>
      <c r="AE99" s="598">
        <f>'High NOI'!$K$52</f>
        <v>87500</v>
      </c>
      <c r="AF99" s="21"/>
      <c r="AG99" s="604">
        <f t="shared" si="4"/>
        <v>250</v>
      </c>
      <c r="AH99" s="21"/>
      <c r="AI99" s="598">
        <f>LOOKUP(AI$83,'High ICF'!$K$3:$EX$3,'High ICF'!$K$54:$EX$54)*12</f>
        <v>94422.023794702109</v>
      </c>
      <c r="AJ99" s="21"/>
      <c r="AK99" s="604">
        <f t="shared" si="5"/>
        <v>269.77721084200601</v>
      </c>
      <c r="AL99" s="832"/>
      <c r="AM99" s="832"/>
      <c r="AN99" s="242"/>
      <c r="AO99" s="24"/>
      <c r="AP99" s="45"/>
    </row>
    <row r="100" spans="1:42" s="573" customFormat="1" ht="18" customHeight="1">
      <c r="A100" s="21"/>
      <c r="B100" s="29"/>
      <c r="C100" s="305"/>
      <c r="D100" s="571"/>
      <c r="E100" s="21" t="s">
        <v>64</v>
      </c>
      <c r="F100" s="21"/>
      <c r="G100" s="598">
        <f>'Low NOI'!$K$53</f>
        <v>231675.5</v>
      </c>
      <c r="H100" s="21"/>
      <c r="I100" s="605">
        <f>G100/G92</f>
        <v>0.02</v>
      </c>
      <c r="J100" s="21"/>
      <c r="K100" s="598">
        <f>LOOKUP(K$83,'Low ICF'!$K$3:$EX$3,'Low ICF'!$K$55:$EX$55)*12</f>
        <v>251176.15661932138</v>
      </c>
      <c r="L100" s="21"/>
      <c r="M100" s="605">
        <f>K100/K92</f>
        <v>0.02</v>
      </c>
      <c r="N100" s="833"/>
      <c r="O100" s="833"/>
      <c r="P100" s="21"/>
      <c r="Q100" s="575"/>
      <c r="R100" s="21"/>
      <c r="S100" s="598">
        <f>'Middle NOI'!$K$53</f>
        <v>231675.5</v>
      </c>
      <c r="T100" s="21"/>
      <c r="U100" s="605">
        <f>S100/S92</f>
        <v>0.02</v>
      </c>
      <c r="V100" s="21"/>
      <c r="W100" s="598">
        <f>LOOKUP(W$83,'Middle ICF'!$K$3:$EX$3,'Middle ICF'!$K$55:$EX$55)*12</f>
        <v>251176.15661932138</v>
      </c>
      <c r="X100" s="21"/>
      <c r="Y100" s="605">
        <f>W100/W92</f>
        <v>0.02</v>
      </c>
      <c r="Z100" s="833"/>
      <c r="AA100" s="833"/>
      <c r="AB100" s="21"/>
      <c r="AC100" s="575"/>
      <c r="AD100" s="21"/>
      <c r="AE100" s="598">
        <f>'High NOI'!$K$53</f>
        <v>231675.5</v>
      </c>
      <c r="AF100" s="21"/>
      <c r="AG100" s="605">
        <f>AE100/AE92</f>
        <v>0.02</v>
      </c>
      <c r="AH100" s="21"/>
      <c r="AI100" s="598">
        <f>LOOKUP(AI$83,'High ICF'!$K$3:$EX$3,'High ICF'!$K$55:$EX$55)*12</f>
        <v>251176.15661932138</v>
      </c>
      <c r="AJ100" s="21"/>
      <c r="AK100" s="605">
        <f>AI100/AI92</f>
        <v>0.02</v>
      </c>
      <c r="AL100" s="833"/>
      <c r="AM100" s="833"/>
      <c r="AN100" s="242"/>
      <c r="AO100" s="24"/>
      <c r="AP100" s="45"/>
    </row>
    <row r="101" spans="1:42" s="573" customFormat="1" ht="18" customHeight="1">
      <c r="A101" s="21"/>
      <c r="B101" s="29"/>
      <c r="C101" s="305"/>
      <c r="D101" s="571"/>
      <c r="E101" s="21" t="s">
        <v>65</v>
      </c>
      <c r="F101" s="21"/>
      <c r="G101" s="598">
        <f>'Low NOI'!$K$54</f>
        <v>612500</v>
      </c>
      <c r="H101" s="21"/>
      <c r="I101" s="603">
        <f>G101/G$9</f>
        <v>1750</v>
      </c>
      <c r="J101" s="21"/>
      <c r="K101" s="598">
        <f>LOOKUP(K$83,'Low ICF'!$K$3:$EX$3,'Low ICF'!$K$56:$EX$56)*12</f>
        <v>660954.16656291473</v>
      </c>
      <c r="L101" s="21"/>
      <c r="M101" s="603">
        <f>K101/G$9</f>
        <v>1888.440475894042</v>
      </c>
      <c r="N101" s="572"/>
      <c r="O101" s="572"/>
      <c r="P101" s="21"/>
      <c r="Q101" s="575"/>
      <c r="R101" s="21"/>
      <c r="S101" s="598">
        <f>'Middle NOI'!$K$54</f>
        <v>612500</v>
      </c>
      <c r="T101" s="21"/>
      <c r="U101" s="603">
        <f>S101/S$9</f>
        <v>1750</v>
      </c>
      <c r="V101" s="21"/>
      <c r="W101" s="598">
        <f>LOOKUP(W$83,'Middle ICF'!$K$3:$EX$3,'Middle ICF'!$K$56:$EX$56)*12</f>
        <v>660954.16656291473</v>
      </c>
      <c r="X101" s="21"/>
      <c r="Y101" s="603">
        <f>W101/S$9</f>
        <v>1888.440475894042</v>
      </c>
      <c r="Z101" s="572"/>
      <c r="AA101" s="572"/>
      <c r="AB101" s="21"/>
      <c r="AC101" s="575"/>
      <c r="AD101" s="21"/>
      <c r="AE101" s="598">
        <f>'High NOI'!$K$54</f>
        <v>612500</v>
      </c>
      <c r="AF101" s="21"/>
      <c r="AG101" s="603">
        <f>AE101/AE$9</f>
        <v>1750</v>
      </c>
      <c r="AH101" s="21"/>
      <c r="AI101" s="598">
        <f>LOOKUP(AI$83,'High ICF'!$K$3:$EX$3,'High ICF'!$K$56:$EX$56)*12</f>
        <v>660954.16656291473</v>
      </c>
      <c r="AJ101" s="21"/>
      <c r="AK101" s="603">
        <f>AI101/AE$9</f>
        <v>1888.440475894042</v>
      </c>
      <c r="AL101" s="572"/>
      <c r="AM101" s="572"/>
      <c r="AN101" s="242"/>
      <c r="AO101" s="24"/>
      <c r="AP101" s="45"/>
    </row>
    <row r="102" spans="1:42" s="573" customFormat="1" ht="18" customHeight="1">
      <c r="A102" s="21"/>
      <c r="B102" s="29"/>
      <c r="C102" s="305"/>
      <c r="D102" s="571"/>
      <c r="E102" s="21" t="s">
        <v>299</v>
      </c>
      <c r="F102" s="21"/>
      <c r="G102" s="598">
        <f>'Low NOI'!$K$55</f>
        <v>1518257.7912062395</v>
      </c>
      <c r="H102" s="21"/>
      <c r="I102" s="603">
        <f>G102/G$9</f>
        <v>4337.8794034463981</v>
      </c>
      <c r="J102" s="21"/>
      <c r="K102" s="598">
        <f>LOOKUP(K$83,'Low ICF'!$K$3:$EX$3,'Low ICF'!$K$57:$EX$57)*12</f>
        <v>1638365.4090030561</v>
      </c>
      <c r="L102" s="21"/>
      <c r="M102" s="603">
        <f>K102/G$9</f>
        <v>4681.0440257230175</v>
      </c>
      <c r="N102" s="572"/>
      <c r="O102" s="572"/>
      <c r="P102" s="21"/>
      <c r="Q102" s="575"/>
      <c r="R102" s="21"/>
      <c r="S102" s="598">
        <f>'Middle NOI'!$K$55</f>
        <v>1518257.7912062395</v>
      </c>
      <c r="T102" s="21"/>
      <c r="U102" s="603">
        <f>S102/S$9</f>
        <v>4337.8794034463981</v>
      </c>
      <c r="V102" s="21"/>
      <c r="W102" s="598">
        <f>LOOKUP(W$83,'Middle ICF'!$K$3:$EX$3,'Middle ICF'!$K$57:$EX$57)*12</f>
        <v>1638365.4090030561</v>
      </c>
      <c r="X102" s="21"/>
      <c r="Y102" s="603">
        <f>W102/S$9</f>
        <v>4681.0440257230175</v>
      </c>
      <c r="Z102" s="572"/>
      <c r="AA102" s="572"/>
      <c r="AB102" s="21"/>
      <c r="AC102" s="575"/>
      <c r="AD102" s="21"/>
      <c r="AE102" s="598">
        <f>'High NOI'!$K$55</f>
        <v>1518257.7912062395</v>
      </c>
      <c r="AF102" s="21"/>
      <c r="AG102" s="603">
        <f>AE102/AE$9</f>
        <v>4337.8794034463981</v>
      </c>
      <c r="AH102" s="21"/>
      <c r="AI102" s="598">
        <f>LOOKUP(AI$83,'High ICF'!$K$3:$EX$3,'High ICF'!$K$57:$EX$57)*12</f>
        <v>1638365.4090030561</v>
      </c>
      <c r="AJ102" s="21"/>
      <c r="AK102" s="603">
        <f>AI102/AE$9</f>
        <v>4681.0440257230175</v>
      </c>
      <c r="AL102" s="572"/>
      <c r="AM102" s="572"/>
      <c r="AN102" s="242"/>
      <c r="AO102" s="24"/>
      <c r="AP102" s="45"/>
    </row>
    <row r="103" spans="1:42" s="573" customFormat="1" ht="18" customHeight="1">
      <c r="A103" s="21"/>
      <c r="B103" s="29"/>
      <c r="C103" s="305"/>
      <c r="D103" s="571"/>
      <c r="E103" s="21" t="s">
        <v>300</v>
      </c>
      <c r="F103" s="21"/>
      <c r="G103" s="598">
        <f>'Low NOI'!$K$60</f>
        <v>70000</v>
      </c>
      <c r="H103" s="21"/>
      <c r="I103" s="604">
        <f>G103/G$9</f>
        <v>200</v>
      </c>
      <c r="J103" s="21"/>
      <c r="K103" s="598">
        <f>LOOKUP(K$83,'Low ICF'!$K$3:$EX$3,'Low ICF'!$K$58:$EX$58)*12</f>
        <v>70000</v>
      </c>
      <c r="L103" s="21"/>
      <c r="M103" s="604">
        <f>K103/G$9</f>
        <v>200</v>
      </c>
      <c r="N103" s="832"/>
      <c r="O103" s="832"/>
      <c r="P103" s="21"/>
      <c r="Q103" s="575"/>
      <c r="R103" s="21"/>
      <c r="S103" s="598">
        <f>'Middle NOI'!$K$60</f>
        <v>70000</v>
      </c>
      <c r="T103" s="21"/>
      <c r="U103" s="604">
        <f>S103/S$9</f>
        <v>200</v>
      </c>
      <c r="V103" s="21"/>
      <c r="W103" s="598">
        <f>LOOKUP(W$83,'Middle ICF'!$K$3:$EX$3,'Middle ICF'!$K$58:$EX$58)*12</f>
        <v>70000</v>
      </c>
      <c r="X103" s="21"/>
      <c r="Y103" s="604">
        <f>W103/S$9</f>
        <v>200</v>
      </c>
      <c r="Z103" s="832"/>
      <c r="AA103" s="832"/>
      <c r="AB103" s="21"/>
      <c r="AC103" s="575"/>
      <c r="AD103" s="21"/>
      <c r="AE103" s="598">
        <f>'High NOI'!$K$60</f>
        <v>70000</v>
      </c>
      <c r="AF103" s="21"/>
      <c r="AG103" s="604">
        <f>AE103/AE$9</f>
        <v>200</v>
      </c>
      <c r="AH103" s="21"/>
      <c r="AI103" s="598">
        <f>LOOKUP(AI$83,'High ICF'!$K$3:$EX$3,'High ICF'!$K$58:$EX$58)*12</f>
        <v>70000</v>
      </c>
      <c r="AJ103" s="21"/>
      <c r="AK103" s="604">
        <f>AI103/AE$9</f>
        <v>200</v>
      </c>
      <c r="AL103" s="832"/>
      <c r="AM103" s="832"/>
      <c r="AN103" s="242"/>
      <c r="AO103" s="24"/>
      <c r="AP103" s="45"/>
    </row>
    <row r="104" spans="1:42" s="573" customFormat="1" ht="18" customHeight="1">
      <c r="A104" s="21"/>
      <c r="B104" s="29"/>
      <c r="C104" s="305"/>
      <c r="D104" s="571"/>
      <c r="E104" s="21" t="s">
        <v>301</v>
      </c>
      <c r="F104" s="21"/>
      <c r="G104" s="600">
        <f>SUM(G93:G103)</f>
        <v>3845633.2912062397</v>
      </c>
      <c r="H104" s="21"/>
      <c r="I104" s="603">
        <f>G104/G$9</f>
        <v>10987.523689160686</v>
      </c>
      <c r="J104" s="21"/>
      <c r="K104" s="600">
        <f>SUM(K93:K103)</f>
        <v>4145492.3496329836</v>
      </c>
      <c r="L104" s="21"/>
      <c r="M104" s="603">
        <f>K104/G$9</f>
        <v>11844.26385609424</v>
      </c>
      <c r="N104" s="572"/>
      <c r="O104" s="572"/>
      <c r="P104" s="21"/>
      <c r="Q104" s="575"/>
      <c r="R104" s="21"/>
      <c r="S104" s="600">
        <f>SUM(S93:S103)</f>
        <v>3845633.2912062397</v>
      </c>
      <c r="T104" s="21"/>
      <c r="U104" s="603">
        <f>S104/S$9</f>
        <v>10987.523689160686</v>
      </c>
      <c r="V104" s="21"/>
      <c r="W104" s="600">
        <f>SUM(W93:W103)</f>
        <v>4145492.3496329836</v>
      </c>
      <c r="X104" s="21"/>
      <c r="Y104" s="603">
        <f>W104/S$9</f>
        <v>11844.26385609424</v>
      </c>
      <c r="Z104" s="572"/>
      <c r="AA104" s="572"/>
      <c r="AB104" s="21"/>
      <c r="AC104" s="575"/>
      <c r="AD104" s="21"/>
      <c r="AE104" s="600">
        <f>SUM(AE93:AE103)</f>
        <v>3845633.2912062397</v>
      </c>
      <c r="AF104" s="21"/>
      <c r="AG104" s="603">
        <f>AE104/AE$9</f>
        <v>10987.523689160686</v>
      </c>
      <c r="AH104" s="21"/>
      <c r="AI104" s="600">
        <f>SUM(AI93:AI103)</f>
        <v>4145492.3496329836</v>
      </c>
      <c r="AJ104" s="21"/>
      <c r="AK104" s="603">
        <f>AI104/AE$9</f>
        <v>11844.26385609424</v>
      </c>
      <c r="AL104" s="572"/>
      <c r="AM104" s="572"/>
      <c r="AN104" s="242"/>
      <c r="AO104" s="24"/>
      <c r="AP104" s="45"/>
    </row>
    <row r="105" spans="1:42" s="573" customFormat="1" ht="18" customHeight="1" thickBot="1">
      <c r="A105" s="21"/>
      <c r="B105" s="29"/>
      <c r="C105" s="305"/>
      <c r="D105" s="571"/>
      <c r="E105" s="21" t="s">
        <v>70</v>
      </c>
      <c r="F105" s="21"/>
      <c r="G105" s="606">
        <f>IF(ABS(G92-G104-'Low NOI'!$K$62)&lt;1,G92-G104,"ERROR")</f>
        <v>7738141.7087937603</v>
      </c>
      <c r="H105" s="21"/>
      <c r="I105" s="729">
        <f>G105/G88</f>
        <v>0.67241412137589163</v>
      </c>
      <c r="J105" s="21"/>
      <c r="K105" s="606">
        <f>IF(ABS((K92-K104)-(LOOKUP(K$83,'Low ICF'!$K$3:$EX$3,'Low ICF'!$K$61:$EX$61)*12))&lt;1,K92-K104,"ERROR")</f>
        <v>8413315.4813330844</v>
      </c>
      <c r="L105" s="21"/>
      <c r="M105" s="729">
        <f>K105/K88</f>
        <v>0.66739950202860121</v>
      </c>
      <c r="N105" s="834"/>
      <c r="O105" s="834"/>
      <c r="P105" s="21"/>
      <c r="Q105" s="575"/>
      <c r="R105" s="21"/>
      <c r="S105" s="606">
        <f>IF(ABS(S92-S104-'Middle NOI'!$K$62)&lt;1,S92-S104,"ERROR")</f>
        <v>7738141.7087937603</v>
      </c>
      <c r="T105" s="21"/>
      <c r="U105" s="729">
        <f>S105/S88</f>
        <v>0.67241412137589163</v>
      </c>
      <c r="V105" s="21"/>
      <c r="W105" s="606">
        <f>IF(ABS((W92-W104)-(LOOKUP(W$83,'Middle ICF'!$K$3:$EX$3,'Middle ICF'!$K$61:$EX$61)*12))&lt;1,W92-W104,"ERROR")</f>
        <v>8413315.4813330844</v>
      </c>
      <c r="X105" s="21"/>
      <c r="Y105" s="729">
        <f>W105/W88</f>
        <v>0.66739950202860121</v>
      </c>
      <c r="Z105" s="834"/>
      <c r="AA105" s="834"/>
      <c r="AB105" s="21"/>
      <c r="AC105" s="575"/>
      <c r="AD105" s="21"/>
      <c r="AE105" s="606">
        <f>IF(ABS(AE92-AE104-'High NOI'!$K$62)&lt;1,AE92-AE104,"ERROR")</f>
        <v>7738141.7087937603</v>
      </c>
      <c r="AF105" s="21"/>
      <c r="AG105" s="729">
        <f>AE105/AE88</f>
        <v>0.67241412137589163</v>
      </c>
      <c r="AH105" s="21"/>
      <c r="AI105" s="606">
        <f>IF(ABS((AI92-AI104)-(LOOKUP(AI$83,'High ICF'!$K$3:$EX$3,'High ICF'!$K$61:$EX$61)*12))&lt;1,AI92-AI104,"ERROR")</f>
        <v>8413315.4813330844</v>
      </c>
      <c r="AJ105" s="21"/>
      <c r="AK105" s="729">
        <f>AI105/AI88</f>
        <v>0.66739950202860121</v>
      </c>
      <c r="AL105" s="834"/>
      <c r="AM105" s="834"/>
      <c r="AN105" s="242"/>
      <c r="AO105" s="24"/>
      <c r="AP105" s="45"/>
    </row>
    <row r="106" spans="1:42" s="573" customFormat="1" ht="18" customHeight="1" thickTop="1">
      <c r="A106" s="21"/>
      <c r="B106" s="29"/>
      <c r="C106" s="305"/>
      <c r="D106" s="571"/>
      <c r="E106" s="571"/>
      <c r="F106" s="571"/>
      <c r="G106" s="607"/>
      <c r="H106" s="58"/>
      <c r="I106" s="608"/>
      <c r="J106" s="21"/>
      <c r="K106" s="607"/>
      <c r="L106" s="58"/>
      <c r="M106" s="608"/>
      <c r="N106" s="835"/>
      <c r="O106" s="835"/>
      <c r="P106" s="21"/>
      <c r="Q106" s="575"/>
      <c r="R106" s="21"/>
      <c r="S106" s="607"/>
      <c r="T106" s="58"/>
      <c r="U106" s="608"/>
      <c r="V106" s="21"/>
      <c r="W106" s="607"/>
      <c r="X106" s="58"/>
      <c r="Y106" s="608"/>
      <c r="Z106" s="835"/>
      <c r="AA106" s="835"/>
      <c r="AB106" s="21"/>
      <c r="AC106" s="575"/>
      <c r="AD106" s="21"/>
      <c r="AE106" s="607"/>
      <c r="AF106" s="58"/>
      <c r="AG106" s="608"/>
      <c r="AH106" s="21"/>
      <c r="AI106" s="607"/>
      <c r="AJ106" s="58"/>
      <c r="AK106" s="608"/>
      <c r="AL106" s="835"/>
      <c r="AM106" s="835"/>
      <c r="AN106" s="242"/>
      <c r="AO106" s="24"/>
      <c r="AP106" s="45"/>
    </row>
    <row r="107" spans="1:42" s="573" customFormat="1" ht="18" customHeight="1">
      <c r="A107" s="21"/>
      <c r="B107" s="29"/>
      <c r="C107" s="305"/>
      <c r="D107" s="571"/>
      <c r="E107" s="571"/>
      <c r="F107" s="571"/>
      <c r="G107" s="21"/>
      <c r="H107" s="21"/>
      <c r="I107" s="21"/>
      <c r="J107" s="21"/>
      <c r="K107" s="21"/>
      <c r="L107" s="21"/>
      <c r="M107" s="21"/>
      <c r="N107" s="21"/>
      <c r="O107" s="21"/>
      <c r="P107" s="21"/>
      <c r="Q107" s="575"/>
      <c r="R107" s="21"/>
      <c r="S107" s="21"/>
      <c r="T107" s="21"/>
      <c r="U107" s="21"/>
      <c r="V107" s="21"/>
      <c r="W107" s="21"/>
      <c r="X107" s="21"/>
      <c r="Y107" s="21"/>
      <c r="Z107" s="21"/>
      <c r="AA107" s="21"/>
      <c r="AB107" s="21"/>
      <c r="AC107" s="575"/>
      <c r="AD107" s="21"/>
      <c r="AE107" s="21"/>
      <c r="AF107" s="21"/>
      <c r="AG107" s="21"/>
      <c r="AH107" s="21"/>
      <c r="AI107" s="21"/>
      <c r="AJ107" s="21"/>
      <c r="AK107" s="21"/>
      <c r="AL107" s="21"/>
      <c r="AM107" s="21"/>
      <c r="AN107" s="242"/>
      <c r="AO107" s="24"/>
      <c r="AP107" s="45"/>
    </row>
    <row r="108" spans="1:42" s="573" customFormat="1" ht="18" customHeight="1">
      <c r="A108" s="21"/>
      <c r="B108" s="29"/>
      <c r="C108" s="305"/>
      <c r="D108" s="571"/>
      <c r="E108" s="571"/>
      <c r="F108" s="571"/>
      <c r="G108" s="571"/>
      <c r="H108" s="609" t="s">
        <v>302</v>
      </c>
      <c r="I108" s="610">
        <f>'Low Payroll'!$P$13</f>
        <v>1</v>
      </c>
      <c r="J108" s="21"/>
      <c r="K108" s="21"/>
      <c r="L108" s="21"/>
      <c r="M108" s="21"/>
      <c r="N108" s="21"/>
      <c r="O108" s="21"/>
      <c r="P108" s="21"/>
      <c r="Q108" s="575"/>
      <c r="R108" s="21"/>
      <c r="S108" s="571"/>
      <c r="T108" s="609" t="s">
        <v>302</v>
      </c>
      <c r="U108" s="610">
        <f>'Middle Payroll'!$P$13</f>
        <v>1</v>
      </c>
      <c r="V108" s="21"/>
      <c r="W108" s="21"/>
      <c r="X108" s="21"/>
      <c r="Y108" s="21"/>
      <c r="Z108" s="21"/>
      <c r="AA108" s="21"/>
      <c r="AB108" s="21"/>
      <c r="AC108" s="575"/>
      <c r="AD108" s="21"/>
      <c r="AE108" s="571"/>
      <c r="AF108" s="609" t="s">
        <v>302</v>
      </c>
      <c r="AG108" s="610">
        <f>'High Payroll'!$P$13</f>
        <v>1</v>
      </c>
      <c r="AH108" s="21"/>
      <c r="AI108" s="21"/>
      <c r="AJ108" s="21"/>
      <c r="AK108" s="21"/>
      <c r="AL108" s="21"/>
      <c r="AM108" s="21"/>
      <c r="AN108" s="242"/>
      <c r="AO108" s="24"/>
      <c r="AP108" s="45"/>
    </row>
    <row r="109" spans="1:42" s="566" customFormat="1" ht="18" customHeight="1">
      <c r="A109" s="21"/>
      <c r="B109" s="56"/>
      <c r="C109" s="58"/>
      <c r="D109" s="58"/>
      <c r="E109" s="58"/>
      <c r="F109" s="395"/>
      <c r="G109" s="58"/>
      <c r="H109" s="58"/>
      <c r="I109" s="58"/>
      <c r="J109" s="58"/>
      <c r="K109" s="58"/>
      <c r="L109" s="58"/>
      <c r="M109" s="58"/>
      <c r="N109" s="395"/>
      <c r="O109" s="395"/>
      <c r="P109" s="58"/>
      <c r="Q109" s="58"/>
      <c r="R109" s="58"/>
      <c r="S109" s="58"/>
      <c r="T109" s="58"/>
      <c r="U109" s="58"/>
      <c r="V109" s="58"/>
      <c r="W109" s="58"/>
      <c r="X109" s="58"/>
      <c r="Y109" s="58"/>
      <c r="Z109" s="395"/>
      <c r="AA109" s="395"/>
      <c r="AB109" s="58"/>
      <c r="AC109" s="58"/>
      <c r="AD109" s="58"/>
      <c r="AE109" s="58"/>
      <c r="AF109" s="58"/>
      <c r="AG109" s="58"/>
      <c r="AH109" s="58"/>
      <c r="AI109" s="58"/>
      <c r="AJ109" s="58"/>
      <c r="AK109" s="58"/>
      <c r="AL109" s="395"/>
      <c r="AM109" s="395"/>
      <c r="AN109" s="175"/>
      <c r="AO109" s="24"/>
      <c r="AP109" s="432"/>
    </row>
    <row r="110" spans="1:42" s="566" customFormat="1" ht="18"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4"/>
      <c r="AP110" s="432"/>
    </row>
  </sheetData>
  <mergeCells count="12">
    <mergeCell ref="G4:O4"/>
    <mergeCell ref="S4:AA4"/>
    <mergeCell ref="AE4:AM4"/>
    <mergeCell ref="AI83:AK83"/>
    <mergeCell ref="G59:M59"/>
    <mergeCell ref="S59:Y59"/>
    <mergeCell ref="AE59:AK59"/>
    <mergeCell ref="G83:I83"/>
    <mergeCell ref="K83:M83"/>
    <mergeCell ref="S83:U83"/>
    <mergeCell ref="W83:Y83"/>
    <mergeCell ref="AE83:AG83"/>
  </mergeCells>
  <printOptions horizontalCentered="1"/>
  <pageMargins left="0.25" right="0.25" top="0.75" bottom="0.75" header="0.3" footer="0.3"/>
  <pageSetup scale="26" fitToHeight="0" orientation="landscape" r:id="rId1"/>
  <headerFooter alignWithMargins="0">
    <oddHeader>&amp;R&amp;F</oddHeader>
    <oddFooter>&amp;C&amp;A</oddFooter>
  </headerFooter>
  <rowBreaks count="1" manualBreakCount="1">
    <brk id="57"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C5F5F-D5E0-4A3D-8C5D-A432DC80BC8F}">
  <sheetPr transitionEvaluation="1">
    <pageSetUpPr autoPageBreaks="0" fitToPage="1"/>
  </sheetPr>
  <dimension ref="A1:AE77"/>
  <sheetViews>
    <sheetView showGridLines="0" tabSelected="1" zoomScale="70" zoomScaleNormal="70" zoomScaleSheetLayoutView="75" zoomScalePageLayoutView="60" workbookViewId="0">
      <pane xSplit="5" ySplit="4" topLeftCell="F5" activePane="bottomRight" state="frozen"/>
      <selection activeCell="W25" sqref="W25"/>
      <selection pane="topRight" activeCell="W25" sqref="W25"/>
      <selection pane="bottomLeft" activeCell="W25" sqref="W25"/>
      <selection pane="bottomRight" activeCell="W25" sqref="W25"/>
    </sheetView>
  </sheetViews>
  <sheetFormatPr defaultColWidth="8.7109375" defaultRowHeight="18"/>
  <cols>
    <col min="1" max="2" width="1.7109375" style="21" customWidth="1"/>
    <col min="3" max="4" width="2.7109375" style="21" customWidth="1"/>
    <col min="5" max="5" width="65.7109375" style="21" bestFit="1" customWidth="1"/>
    <col min="6" max="6" width="1.7109375" style="21" customWidth="1"/>
    <col min="7" max="7" width="23.7109375" style="21" customWidth="1"/>
    <col min="8" max="8" width="2.7109375" style="21" customWidth="1"/>
    <col min="9" max="9" width="22.7109375" style="21" customWidth="1"/>
    <col min="10" max="10" width="1.140625" style="21" customWidth="1"/>
    <col min="11" max="11" width="16.7109375" style="21" customWidth="1"/>
    <col min="12" max="14" width="2.7109375" style="21" customWidth="1"/>
    <col min="15" max="15" width="23.7109375" style="21" customWidth="1"/>
    <col min="16" max="16" width="2.7109375" style="21" customWidth="1"/>
    <col min="17" max="17" width="22.7109375" style="21" customWidth="1"/>
    <col min="18" max="18" width="2.7109375" style="21" customWidth="1"/>
    <col min="19" max="19" width="16.7109375" style="21" customWidth="1"/>
    <col min="20" max="22" width="2.7109375" style="21" customWidth="1"/>
    <col min="23" max="23" width="23.7109375" style="21" customWidth="1"/>
    <col min="24" max="24" width="2.7109375" style="21" customWidth="1"/>
    <col min="25" max="25" width="22.7109375" style="21" customWidth="1"/>
    <col min="26" max="26" width="2.7109375" style="21" customWidth="1"/>
    <col min="27" max="27" width="16.7109375" style="21" customWidth="1"/>
    <col min="28" max="28" width="2.7109375" style="21" customWidth="1"/>
    <col min="29" max="29" width="8.140625" style="21" customWidth="1"/>
    <col min="30" max="30" width="17.140625" style="558" bestFit="1" customWidth="1"/>
    <col min="31" max="31" width="11.7109375" style="558" customWidth="1"/>
    <col min="32" max="250" width="8.7109375" style="21"/>
    <col min="251" max="251" width="1.7109375" style="21" customWidth="1"/>
    <col min="252" max="253" width="5.28515625" style="21" customWidth="1"/>
    <col min="254" max="254" width="3.7109375" style="21" customWidth="1"/>
    <col min="255" max="255" width="50.28515625" style="21" customWidth="1"/>
    <col min="256" max="256" width="10.42578125" style="21" bestFit="1" customWidth="1"/>
    <col min="257" max="257" width="38.7109375" style="21" customWidth="1"/>
    <col min="258" max="259" width="3.42578125" style="21" customWidth="1"/>
    <col min="260" max="260" width="21.28515625" style="21" bestFit="1" customWidth="1"/>
    <col min="261" max="261" width="14.7109375" style="21" bestFit="1" customWidth="1"/>
    <col min="262" max="262" width="12.28515625" style="21" bestFit="1" customWidth="1"/>
    <col min="263" max="264" width="2.28515625" style="21" customWidth="1"/>
    <col min="265" max="506" width="8.7109375" style="21"/>
    <col min="507" max="507" width="1.7109375" style="21" customWidth="1"/>
    <col min="508" max="509" width="5.28515625" style="21" customWidth="1"/>
    <col min="510" max="510" width="3.7109375" style="21" customWidth="1"/>
    <col min="511" max="511" width="50.28515625" style="21" customWidth="1"/>
    <col min="512" max="512" width="10.42578125" style="21" bestFit="1" customWidth="1"/>
    <col min="513" max="513" width="38.7109375" style="21" customWidth="1"/>
    <col min="514" max="515" width="3.42578125" style="21" customWidth="1"/>
    <col min="516" max="516" width="21.28515625" style="21" bestFit="1" customWidth="1"/>
    <col min="517" max="517" width="14.7109375" style="21" bestFit="1" customWidth="1"/>
    <col min="518" max="518" width="12.28515625" style="21" bestFit="1" customWidth="1"/>
    <col min="519" max="520" width="2.28515625" style="21" customWidth="1"/>
    <col min="521" max="762" width="8.7109375" style="21"/>
    <col min="763" max="763" width="1.7109375" style="21" customWidth="1"/>
    <col min="764" max="765" width="5.28515625" style="21" customWidth="1"/>
    <col min="766" max="766" width="3.7109375" style="21" customWidth="1"/>
    <col min="767" max="767" width="50.28515625" style="21" customWidth="1"/>
    <col min="768" max="768" width="10.42578125" style="21" bestFit="1" customWidth="1"/>
    <col min="769" max="769" width="38.7109375" style="21" customWidth="1"/>
    <col min="770" max="771" width="3.42578125" style="21" customWidth="1"/>
    <col min="772" max="772" width="21.28515625" style="21" bestFit="1" customWidth="1"/>
    <col min="773" max="773" width="14.7109375" style="21" bestFit="1" customWidth="1"/>
    <col min="774" max="774" width="12.28515625" style="21" bestFit="1" customWidth="1"/>
    <col min="775" max="776" width="2.28515625" style="21" customWidth="1"/>
    <col min="777" max="1018" width="8.7109375" style="21"/>
    <col min="1019" max="1019" width="1.7109375" style="21" customWidth="1"/>
    <col min="1020" max="1021" width="5.28515625" style="21" customWidth="1"/>
    <col min="1022" max="1022" width="3.7109375" style="21" customWidth="1"/>
    <col min="1023" max="1023" width="50.28515625" style="21" customWidth="1"/>
    <col min="1024" max="1024" width="10.42578125" style="21" bestFit="1" customWidth="1"/>
    <col min="1025" max="1025" width="38.7109375" style="21" customWidth="1"/>
    <col min="1026" max="1027" width="3.42578125" style="21" customWidth="1"/>
    <col min="1028" max="1028" width="21.28515625" style="21" bestFit="1" customWidth="1"/>
    <col min="1029" max="1029" width="14.7109375" style="21" bestFit="1" customWidth="1"/>
    <col min="1030" max="1030" width="12.28515625" style="21" bestFit="1" customWidth="1"/>
    <col min="1031" max="1032" width="2.28515625" style="21" customWidth="1"/>
    <col min="1033" max="1274" width="8.7109375" style="21"/>
    <col min="1275" max="1275" width="1.7109375" style="21" customWidth="1"/>
    <col min="1276" max="1277" width="5.28515625" style="21" customWidth="1"/>
    <col min="1278" max="1278" width="3.7109375" style="21" customWidth="1"/>
    <col min="1279" max="1279" width="50.28515625" style="21" customWidth="1"/>
    <col min="1280" max="1280" width="10.42578125" style="21" bestFit="1" customWidth="1"/>
    <col min="1281" max="1281" width="38.7109375" style="21" customWidth="1"/>
    <col min="1282" max="1283" width="3.42578125" style="21" customWidth="1"/>
    <col min="1284" max="1284" width="21.28515625" style="21" bestFit="1" customWidth="1"/>
    <col min="1285" max="1285" width="14.7109375" style="21" bestFit="1" customWidth="1"/>
    <col min="1286" max="1286" width="12.28515625" style="21" bestFit="1" customWidth="1"/>
    <col min="1287" max="1288" width="2.28515625" style="21" customWidth="1"/>
    <col min="1289" max="1530" width="8.7109375" style="21"/>
    <col min="1531" max="1531" width="1.7109375" style="21" customWidth="1"/>
    <col min="1532" max="1533" width="5.28515625" style="21" customWidth="1"/>
    <col min="1534" max="1534" width="3.7109375" style="21" customWidth="1"/>
    <col min="1535" max="1535" width="50.28515625" style="21" customWidth="1"/>
    <col min="1536" max="1536" width="10.42578125" style="21" bestFit="1" customWidth="1"/>
    <col min="1537" max="1537" width="38.7109375" style="21" customWidth="1"/>
    <col min="1538" max="1539" width="3.42578125" style="21" customWidth="1"/>
    <col min="1540" max="1540" width="21.28515625" style="21" bestFit="1" customWidth="1"/>
    <col min="1541" max="1541" width="14.7109375" style="21" bestFit="1" customWidth="1"/>
    <col min="1542" max="1542" width="12.28515625" style="21" bestFit="1" customWidth="1"/>
    <col min="1543" max="1544" width="2.28515625" style="21" customWidth="1"/>
    <col min="1545" max="1786" width="8.7109375" style="21"/>
    <col min="1787" max="1787" width="1.7109375" style="21" customWidth="1"/>
    <col min="1788" max="1789" width="5.28515625" style="21" customWidth="1"/>
    <col min="1790" max="1790" width="3.7109375" style="21" customWidth="1"/>
    <col min="1791" max="1791" width="50.28515625" style="21" customWidth="1"/>
    <col min="1792" max="1792" width="10.42578125" style="21" bestFit="1" customWidth="1"/>
    <col min="1793" max="1793" width="38.7109375" style="21" customWidth="1"/>
    <col min="1794" max="1795" width="3.42578125" style="21" customWidth="1"/>
    <col min="1796" max="1796" width="21.28515625" style="21" bestFit="1" customWidth="1"/>
    <col min="1797" max="1797" width="14.7109375" style="21" bestFit="1" customWidth="1"/>
    <col min="1798" max="1798" width="12.28515625" style="21" bestFit="1" customWidth="1"/>
    <col min="1799" max="1800" width="2.28515625" style="21" customWidth="1"/>
    <col min="1801" max="2042" width="8.7109375" style="21"/>
    <col min="2043" max="2043" width="1.7109375" style="21" customWidth="1"/>
    <col min="2044" max="2045" width="5.28515625" style="21" customWidth="1"/>
    <col min="2046" max="2046" width="3.7109375" style="21" customWidth="1"/>
    <col min="2047" max="2047" width="50.28515625" style="21" customWidth="1"/>
    <col min="2048" max="2048" width="10.42578125" style="21" bestFit="1" customWidth="1"/>
    <col min="2049" max="2049" width="38.7109375" style="21" customWidth="1"/>
    <col min="2050" max="2051" width="3.42578125" style="21" customWidth="1"/>
    <col min="2052" max="2052" width="21.28515625" style="21" bestFit="1" customWidth="1"/>
    <col min="2053" max="2053" width="14.7109375" style="21" bestFit="1" customWidth="1"/>
    <col min="2054" max="2054" width="12.28515625" style="21" bestFit="1" customWidth="1"/>
    <col min="2055" max="2056" width="2.28515625" style="21" customWidth="1"/>
    <col min="2057" max="2298" width="8.7109375" style="21"/>
    <col min="2299" max="2299" width="1.7109375" style="21" customWidth="1"/>
    <col min="2300" max="2301" width="5.28515625" style="21" customWidth="1"/>
    <col min="2302" max="2302" width="3.7109375" style="21" customWidth="1"/>
    <col min="2303" max="2303" width="50.28515625" style="21" customWidth="1"/>
    <col min="2304" max="2304" width="10.42578125" style="21" bestFit="1" customWidth="1"/>
    <col min="2305" max="2305" width="38.7109375" style="21" customWidth="1"/>
    <col min="2306" max="2307" width="3.42578125" style="21" customWidth="1"/>
    <col min="2308" max="2308" width="21.28515625" style="21" bestFit="1" customWidth="1"/>
    <col min="2309" max="2309" width="14.7109375" style="21" bestFit="1" customWidth="1"/>
    <col min="2310" max="2310" width="12.28515625" style="21" bestFit="1" customWidth="1"/>
    <col min="2311" max="2312" width="2.28515625" style="21" customWidth="1"/>
    <col min="2313" max="2554" width="8.7109375" style="21"/>
    <col min="2555" max="2555" width="1.7109375" style="21" customWidth="1"/>
    <col min="2556" max="2557" width="5.28515625" style="21" customWidth="1"/>
    <col min="2558" max="2558" width="3.7109375" style="21" customWidth="1"/>
    <col min="2559" max="2559" width="50.28515625" style="21" customWidth="1"/>
    <col min="2560" max="2560" width="10.42578125" style="21" bestFit="1" customWidth="1"/>
    <col min="2561" max="2561" width="38.7109375" style="21" customWidth="1"/>
    <col min="2562" max="2563" width="3.42578125" style="21" customWidth="1"/>
    <col min="2564" max="2564" width="21.28515625" style="21" bestFit="1" customWidth="1"/>
    <col min="2565" max="2565" width="14.7109375" style="21" bestFit="1" customWidth="1"/>
    <col min="2566" max="2566" width="12.28515625" style="21" bestFit="1" customWidth="1"/>
    <col min="2567" max="2568" width="2.28515625" style="21" customWidth="1"/>
    <col min="2569" max="2810" width="8.7109375" style="21"/>
    <col min="2811" max="2811" width="1.7109375" style="21" customWidth="1"/>
    <col min="2812" max="2813" width="5.28515625" style="21" customWidth="1"/>
    <col min="2814" max="2814" width="3.7109375" style="21" customWidth="1"/>
    <col min="2815" max="2815" width="50.28515625" style="21" customWidth="1"/>
    <col min="2816" max="2816" width="10.42578125" style="21" bestFit="1" customWidth="1"/>
    <col min="2817" max="2817" width="38.7109375" style="21" customWidth="1"/>
    <col min="2818" max="2819" width="3.42578125" style="21" customWidth="1"/>
    <col min="2820" max="2820" width="21.28515625" style="21" bestFit="1" customWidth="1"/>
    <col min="2821" max="2821" width="14.7109375" style="21" bestFit="1" customWidth="1"/>
    <col min="2822" max="2822" width="12.28515625" style="21" bestFit="1" customWidth="1"/>
    <col min="2823" max="2824" width="2.28515625" style="21" customWidth="1"/>
    <col min="2825" max="3066" width="8.7109375" style="21"/>
    <col min="3067" max="3067" width="1.7109375" style="21" customWidth="1"/>
    <col min="3068" max="3069" width="5.28515625" style="21" customWidth="1"/>
    <col min="3070" max="3070" width="3.7109375" style="21" customWidth="1"/>
    <col min="3071" max="3071" width="50.28515625" style="21" customWidth="1"/>
    <col min="3072" max="3072" width="10.42578125" style="21" bestFit="1" customWidth="1"/>
    <col min="3073" max="3073" width="38.7109375" style="21" customWidth="1"/>
    <col min="3074" max="3075" width="3.42578125" style="21" customWidth="1"/>
    <col min="3076" max="3076" width="21.28515625" style="21" bestFit="1" customWidth="1"/>
    <col min="3077" max="3077" width="14.7109375" style="21" bestFit="1" customWidth="1"/>
    <col min="3078" max="3078" width="12.28515625" style="21" bestFit="1" customWidth="1"/>
    <col min="3079" max="3080" width="2.28515625" style="21" customWidth="1"/>
    <col min="3081" max="3322" width="8.7109375" style="21"/>
    <col min="3323" max="3323" width="1.7109375" style="21" customWidth="1"/>
    <col min="3324" max="3325" width="5.28515625" style="21" customWidth="1"/>
    <col min="3326" max="3326" width="3.7109375" style="21" customWidth="1"/>
    <col min="3327" max="3327" width="50.28515625" style="21" customWidth="1"/>
    <col min="3328" max="3328" width="10.42578125" style="21" bestFit="1" customWidth="1"/>
    <col min="3329" max="3329" width="38.7109375" style="21" customWidth="1"/>
    <col min="3330" max="3331" width="3.42578125" style="21" customWidth="1"/>
    <col min="3332" max="3332" width="21.28515625" style="21" bestFit="1" customWidth="1"/>
    <col min="3333" max="3333" width="14.7109375" style="21" bestFit="1" customWidth="1"/>
    <col min="3334" max="3334" width="12.28515625" style="21" bestFit="1" customWidth="1"/>
    <col min="3335" max="3336" width="2.28515625" style="21" customWidth="1"/>
    <col min="3337" max="3578" width="8.7109375" style="21"/>
    <col min="3579" max="3579" width="1.7109375" style="21" customWidth="1"/>
    <col min="3580" max="3581" width="5.28515625" style="21" customWidth="1"/>
    <col min="3582" max="3582" width="3.7109375" style="21" customWidth="1"/>
    <col min="3583" max="3583" width="50.28515625" style="21" customWidth="1"/>
    <col min="3584" max="3584" width="10.42578125" style="21" bestFit="1" customWidth="1"/>
    <col min="3585" max="3585" width="38.7109375" style="21" customWidth="1"/>
    <col min="3586" max="3587" width="3.42578125" style="21" customWidth="1"/>
    <col min="3588" max="3588" width="21.28515625" style="21" bestFit="1" customWidth="1"/>
    <col min="3589" max="3589" width="14.7109375" style="21" bestFit="1" customWidth="1"/>
    <col min="3590" max="3590" width="12.28515625" style="21" bestFit="1" customWidth="1"/>
    <col min="3591" max="3592" width="2.28515625" style="21" customWidth="1"/>
    <col min="3593" max="3834" width="8.7109375" style="21"/>
    <col min="3835" max="3835" width="1.7109375" style="21" customWidth="1"/>
    <col min="3836" max="3837" width="5.28515625" style="21" customWidth="1"/>
    <col min="3838" max="3838" width="3.7109375" style="21" customWidth="1"/>
    <col min="3839" max="3839" width="50.28515625" style="21" customWidth="1"/>
    <col min="3840" max="3840" width="10.42578125" style="21" bestFit="1" customWidth="1"/>
    <col min="3841" max="3841" width="38.7109375" style="21" customWidth="1"/>
    <col min="3842" max="3843" width="3.42578125" style="21" customWidth="1"/>
    <col min="3844" max="3844" width="21.28515625" style="21" bestFit="1" customWidth="1"/>
    <col min="3845" max="3845" width="14.7109375" style="21" bestFit="1" customWidth="1"/>
    <col min="3846" max="3846" width="12.28515625" style="21" bestFit="1" customWidth="1"/>
    <col min="3847" max="3848" width="2.28515625" style="21" customWidth="1"/>
    <col min="3849" max="4090" width="8.7109375" style="21"/>
    <col min="4091" max="4091" width="1.7109375" style="21" customWidth="1"/>
    <col min="4092" max="4093" width="5.28515625" style="21" customWidth="1"/>
    <col min="4094" max="4094" width="3.7109375" style="21" customWidth="1"/>
    <col min="4095" max="4095" width="50.28515625" style="21" customWidth="1"/>
    <col min="4096" max="4096" width="10.42578125" style="21" bestFit="1" customWidth="1"/>
    <col min="4097" max="4097" width="38.7109375" style="21" customWidth="1"/>
    <col min="4098" max="4099" width="3.42578125" style="21" customWidth="1"/>
    <col min="4100" max="4100" width="21.28515625" style="21" bestFit="1" customWidth="1"/>
    <col min="4101" max="4101" width="14.7109375" style="21" bestFit="1" customWidth="1"/>
    <col min="4102" max="4102" width="12.28515625" style="21" bestFit="1" customWidth="1"/>
    <col min="4103" max="4104" width="2.28515625" style="21" customWidth="1"/>
    <col min="4105" max="4346" width="8.7109375" style="21"/>
    <col min="4347" max="4347" width="1.7109375" style="21" customWidth="1"/>
    <col min="4348" max="4349" width="5.28515625" style="21" customWidth="1"/>
    <col min="4350" max="4350" width="3.7109375" style="21" customWidth="1"/>
    <col min="4351" max="4351" width="50.28515625" style="21" customWidth="1"/>
    <col min="4352" max="4352" width="10.42578125" style="21" bestFit="1" customWidth="1"/>
    <col min="4353" max="4353" width="38.7109375" style="21" customWidth="1"/>
    <col min="4354" max="4355" width="3.42578125" style="21" customWidth="1"/>
    <col min="4356" max="4356" width="21.28515625" style="21" bestFit="1" customWidth="1"/>
    <col min="4357" max="4357" width="14.7109375" style="21" bestFit="1" customWidth="1"/>
    <col min="4358" max="4358" width="12.28515625" style="21" bestFit="1" customWidth="1"/>
    <col min="4359" max="4360" width="2.28515625" style="21" customWidth="1"/>
    <col min="4361" max="4602" width="8.7109375" style="21"/>
    <col min="4603" max="4603" width="1.7109375" style="21" customWidth="1"/>
    <col min="4604" max="4605" width="5.28515625" style="21" customWidth="1"/>
    <col min="4606" max="4606" width="3.7109375" style="21" customWidth="1"/>
    <col min="4607" max="4607" width="50.28515625" style="21" customWidth="1"/>
    <col min="4608" max="4608" width="10.42578125" style="21" bestFit="1" customWidth="1"/>
    <col min="4609" max="4609" width="38.7109375" style="21" customWidth="1"/>
    <col min="4610" max="4611" width="3.42578125" style="21" customWidth="1"/>
    <col min="4612" max="4612" width="21.28515625" style="21" bestFit="1" customWidth="1"/>
    <col min="4613" max="4613" width="14.7109375" style="21" bestFit="1" customWidth="1"/>
    <col min="4614" max="4614" width="12.28515625" style="21" bestFit="1" customWidth="1"/>
    <col min="4615" max="4616" width="2.28515625" style="21" customWidth="1"/>
    <col min="4617" max="4858" width="8.7109375" style="21"/>
    <col min="4859" max="4859" width="1.7109375" style="21" customWidth="1"/>
    <col min="4860" max="4861" width="5.28515625" style="21" customWidth="1"/>
    <col min="4862" max="4862" width="3.7109375" style="21" customWidth="1"/>
    <col min="4863" max="4863" width="50.28515625" style="21" customWidth="1"/>
    <col min="4864" max="4864" width="10.42578125" style="21" bestFit="1" customWidth="1"/>
    <col min="4865" max="4865" width="38.7109375" style="21" customWidth="1"/>
    <col min="4866" max="4867" width="3.42578125" style="21" customWidth="1"/>
    <col min="4868" max="4868" width="21.28515625" style="21" bestFit="1" customWidth="1"/>
    <col min="4869" max="4869" width="14.7109375" style="21" bestFit="1" customWidth="1"/>
    <col min="4870" max="4870" width="12.28515625" style="21" bestFit="1" customWidth="1"/>
    <col min="4871" max="4872" width="2.28515625" style="21" customWidth="1"/>
    <col min="4873" max="5114" width="8.7109375" style="21"/>
    <col min="5115" max="5115" width="1.7109375" style="21" customWidth="1"/>
    <col min="5116" max="5117" width="5.28515625" style="21" customWidth="1"/>
    <col min="5118" max="5118" width="3.7109375" style="21" customWidth="1"/>
    <col min="5119" max="5119" width="50.28515625" style="21" customWidth="1"/>
    <col min="5120" max="5120" width="10.42578125" style="21" bestFit="1" customWidth="1"/>
    <col min="5121" max="5121" width="38.7109375" style="21" customWidth="1"/>
    <col min="5122" max="5123" width="3.42578125" style="21" customWidth="1"/>
    <col min="5124" max="5124" width="21.28515625" style="21" bestFit="1" customWidth="1"/>
    <col min="5125" max="5125" width="14.7109375" style="21" bestFit="1" customWidth="1"/>
    <col min="5126" max="5126" width="12.28515625" style="21" bestFit="1" customWidth="1"/>
    <col min="5127" max="5128" width="2.28515625" style="21" customWidth="1"/>
    <col min="5129" max="5370" width="8.7109375" style="21"/>
    <col min="5371" max="5371" width="1.7109375" style="21" customWidth="1"/>
    <col min="5372" max="5373" width="5.28515625" style="21" customWidth="1"/>
    <col min="5374" max="5374" width="3.7109375" style="21" customWidth="1"/>
    <col min="5375" max="5375" width="50.28515625" style="21" customWidth="1"/>
    <col min="5376" max="5376" width="10.42578125" style="21" bestFit="1" customWidth="1"/>
    <col min="5377" max="5377" width="38.7109375" style="21" customWidth="1"/>
    <col min="5378" max="5379" width="3.42578125" style="21" customWidth="1"/>
    <col min="5380" max="5380" width="21.28515625" style="21" bestFit="1" customWidth="1"/>
    <col min="5381" max="5381" width="14.7109375" style="21" bestFit="1" customWidth="1"/>
    <col min="5382" max="5382" width="12.28515625" style="21" bestFit="1" customWidth="1"/>
    <col min="5383" max="5384" width="2.28515625" style="21" customWidth="1"/>
    <col min="5385" max="5626" width="8.7109375" style="21"/>
    <col min="5627" max="5627" width="1.7109375" style="21" customWidth="1"/>
    <col min="5628" max="5629" width="5.28515625" style="21" customWidth="1"/>
    <col min="5630" max="5630" width="3.7109375" style="21" customWidth="1"/>
    <col min="5631" max="5631" width="50.28515625" style="21" customWidth="1"/>
    <col min="5632" max="5632" width="10.42578125" style="21" bestFit="1" customWidth="1"/>
    <col min="5633" max="5633" width="38.7109375" style="21" customWidth="1"/>
    <col min="5634" max="5635" width="3.42578125" style="21" customWidth="1"/>
    <col min="5636" max="5636" width="21.28515625" style="21" bestFit="1" customWidth="1"/>
    <col min="5637" max="5637" width="14.7109375" style="21" bestFit="1" customWidth="1"/>
    <col min="5638" max="5638" width="12.28515625" style="21" bestFit="1" customWidth="1"/>
    <col min="5639" max="5640" width="2.28515625" style="21" customWidth="1"/>
    <col min="5641" max="5882" width="8.7109375" style="21"/>
    <col min="5883" max="5883" width="1.7109375" style="21" customWidth="1"/>
    <col min="5884" max="5885" width="5.28515625" style="21" customWidth="1"/>
    <col min="5886" max="5886" width="3.7109375" style="21" customWidth="1"/>
    <col min="5887" max="5887" width="50.28515625" style="21" customWidth="1"/>
    <col min="5888" max="5888" width="10.42578125" style="21" bestFit="1" customWidth="1"/>
    <col min="5889" max="5889" width="38.7109375" style="21" customWidth="1"/>
    <col min="5890" max="5891" width="3.42578125" style="21" customWidth="1"/>
    <col min="5892" max="5892" width="21.28515625" style="21" bestFit="1" customWidth="1"/>
    <col min="5893" max="5893" width="14.7109375" style="21" bestFit="1" customWidth="1"/>
    <col min="5894" max="5894" width="12.28515625" style="21" bestFit="1" customWidth="1"/>
    <col min="5895" max="5896" width="2.28515625" style="21" customWidth="1"/>
    <col min="5897" max="6138" width="8.7109375" style="21"/>
    <col min="6139" max="6139" width="1.7109375" style="21" customWidth="1"/>
    <col min="6140" max="6141" width="5.28515625" style="21" customWidth="1"/>
    <col min="6142" max="6142" width="3.7109375" style="21" customWidth="1"/>
    <col min="6143" max="6143" width="50.28515625" style="21" customWidth="1"/>
    <col min="6144" max="6144" width="10.42578125" style="21" bestFit="1" customWidth="1"/>
    <col min="6145" max="6145" width="38.7109375" style="21" customWidth="1"/>
    <col min="6146" max="6147" width="3.42578125" style="21" customWidth="1"/>
    <col min="6148" max="6148" width="21.28515625" style="21" bestFit="1" customWidth="1"/>
    <col min="6149" max="6149" width="14.7109375" style="21" bestFit="1" customWidth="1"/>
    <col min="6150" max="6150" width="12.28515625" style="21" bestFit="1" customWidth="1"/>
    <col min="6151" max="6152" width="2.28515625" style="21" customWidth="1"/>
    <col min="6153" max="6394" width="8.7109375" style="21"/>
    <col min="6395" max="6395" width="1.7109375" style="21" customWidth="1"/>
    <col min="6396" max="6397" width="5.28515625" style="21" customWidth="1"/>
    <col min="6398" max="6398" width="3.7109375" style="21" customWidth="1"/>
    <col min="6399" max="6399" width="50.28515625" style="21" customWidth="1"/>
    <col min="6400" max="6400" width="10.42578125" style="21" bestFit="1" customWidth="1"/>
    <col min="6401" max="6401" width="38.7109375" style="21" customWidth="1"/>
    <col min="6402" max="6403" width="3.42578125" style="21" customWidth="1"/>
    <col min="6404" max="6404" width="21.28515625" style="21" bestFit="1" customWidth="1"/>
    <col min="6405" max="6405" width="14.7109375" style="21" bestFit="1" customWidth="1"/>
    <col min="6406" max="6406" width="12.28515625" style="21" bestFit="1" customWidth="1"/>
    <col min="6407" max="6408" width="2.28515625" style="21" customWidth="1"/>
    <col min="6409" max="6650" width="8.7109375" style="21"/>
    <col min="6651" max="6651" width="1.7109375" style="21" customWidth="1"/>
    <col min="6652" max="6653" width="5.28515625" style="21" customWidth="1"/>
    <col min="6654" max="6654" width="3.7109375" style="21" customWidth="1"/>
    <col min="6655" max="6655" width="50.28515625" style="21" customWidth="1"/>
    <col min="6656" max="6656" width="10.42578125" style="21" bestFit="1" customWidth="1"/>
    <col min="6657" max="6657" width="38.7109375" style="21" customWidth="1"/>
    <col min="6658" max="6659" width="3.42578125" style="21" customWidth="1"/>
    <col min="6660" max="6660" width="21.28515625" style="21" bestFit="1" customWidth="1"/>
    <col min="6661" max="6661" width="14.7109375" style="21" bestFit="1" customWidth="1"/>
    <col min="6662" max="6662" width="12.28515625" style="21" bestFit="1" customWidth="1"/>
    <col min="6663" max="6664" width="2.28515625" style="21" customWidth="1"/>
    <col min="6665" max="6906" width="8.7109375" style="21"/>
    <col min="6907" max="6907" width="1.7109375" style="21" customWidth="1"/>
    <col min="6908" max="6909" width="5.28515625" style="21" customWidth="1"/>
    <col min="6910" max="6910" width="3.7109375" style="21" customWidth="1"/>
    <col min="6911" max="6911" width="50.28515625" style="21" customWidth="1"/>
    <col min="6912" max="6912" width="10.42578125" style="21" bestFit="1" customWidth="1"/>
    <col min="6913" max="6913" width="38.7109375" style="21" customWidth="1"/>
    <col min="6914" max="6915" width="3.42578125" style="21" customWidth="1"/>
    <col min="6916" max="6916" width="21.28515625" style="21" bestFit="1" customWidth="1"/>
    <col min="6917" max="6917" width="14.7109375" style="21" bestFit="1" customWidth="1"/>
    <col min="6918" max="6918" width="12.28515625" style="21" bestFit="1" customWidth="1"/>
    <col min="6919" max="6920" width="2.28515625" style="21" customWidth="1"/>
    <col min="6921" max="7162" width="8.7109375" style="21"/>
    <col min="7163" max="7163" width="1.7109375" style="21" customWidth="1"/>
    <col min="7164" max="7165" width="5.28515625" style="21" customWidth="1"/>
    <col min="7166" max="7166" width="3.7109375" style="21" customWidth="1"/>
    <col min="7167" max="7167" width="50.28515625" style="21" customWidth="1"/>
    <col min="7168" max="7168" width="10.42578125" style="21" bestFit="1" customWidth="1"/>
    <col min="7169" max="7169" width="38.7109375" style="21" customWidth="1"/>
    <col min="7170" max="7171" width="3.42578125" style="21" customWidth="1"/>
    <col min="7172" max="7172" width="21.28515625" style="21" bestFit="1" customWidth="1"/>
    <col min="7173" max="7173" width="14.7109375" style="21" bestFit="1" customWidth="1"/>
    <col min="7174" max="7174" width="12.28515625" style="21" bestFit="1" customWidth="1"/>
    <col min="7175" max="7176" width="2.28515625" style="21" customWidth="1"/>
    <col min="7177" max="7418" width="8.7109375" style="21"/>
    <col min="7419" max="7419" width="1.7109375" style="21" customWidth="1"/>
    <col min="7420" max="7421" width="5.28515625" style="21" customWidth="1"/>
    <col min="7422" max="7422" width="3.7109375" style="21" customWidth="1"/>
    <col min="7423" max="7423" width="50.28515625" style="21" customWidth="1"/>
    <col min="7424" max="7424" width="10.42578125" style="21" bestFit="1" customWidth="1"/>
    <col min="7425" max="7425" width="38.7109375" style="21" customWidth="1"/>
    <col min="7426" max="7427" width="3.42578125" style="21" customWidth="1"/>
    <col min="7428" max="7428" width="21.28515625" style="21" bestFit="1" customWidth="1"/>
    <col min="7429" max="7429" width="14.7109375" style="21" bestFit="1" customWidth="1"/>
    <col min="7430" max="7430" width="12.28515625" style="21" bestFit="1" customWidth="1"/>
    <col min="7431" max="7432" width="2.28515625" style="21" customWidth="1"/>
    <col min="7433" max="7674" width="8.7109375" style="21"/>
    <col min="7675" max="7675" width="1.7109375" style="21" customWidth="1"/>
    <col min="7676" max="7677" width="5.28515625" style="21" customWidth="1"/>
    <col min="7678" max="7678" width="3.7109375" style="21" customWidth="1"/>
    <col min="7679" max="7679" width="50.28515625" style="21" customWidth="1"/>
    <col min="7680" max="7680" width="10.42578125" style="21" bestFit="1" customWidth="1"/>
    <col min="7681" max="7681" width="38.7109375" style="21" customWidth="1"/>
    <col min="7682" max="7683" width="3.42578125" style="21" customWidth="1"/>
    <col min="7684" max="7684" width="21.28515625" style="21" bestFit="1" customWidth="1"/>
    <col min="7685" max="7685" width="14.7109375" style="21" bestFit="1" customWidth="1"/>
    <col min="7686" max="7686" width="12.28515625" style="21" bestFit="1" customWidth="1"/>
    <col min="7687" max="7688" width="2.28515625" style="21" customWidth="1"/>
    <col min="7689" max="7930" width="8.7109375" style="21"/>
    <col min="7931" max="7931" width="1.7109375" style="21" customWidth="1"/>
    <col min="7932" max="7933" width="5.28515625" style="21" customWidth="1"/>
    <col min="7934" max="7934" width="3.7109375" style="21" customWidth="1"/>
    <col min="7935" max="7935" width="50.28515625" style="21" customWidth="1"/>
    <col min="7936" max="7936" width="10.42578125" style="21" bestFit="1" customWidth="1"/>
    <col min="7937" max="7937" width="38.7109375" style="21" customWidth="1"/>
    <col min="7938" max="7939" width="3.42578125" style="21" customWidth="1"/>
    <col min="7940" max="7940" width="21.28515625" style="21" bestFit="1" customWidth="1"/>
    <col min="7941" max="7941" width="14.7109375" style="21" bestFit="1" customWidth="1"/>
    <col min="7942" max="7942" width="12.28515625" style="21" bestFit="1" customWidth="1"/>
    <col min="7943" max="7944" width="2.28515625" style="21" customWidth="1"/>
    <col min="7945" max="8186" width="8.7109375" style="21"/>
    <col min="8187" max="8187" width="1.7109375" style="21" customWidth="1"/>
    <col min="8188" max="8189" width="5.28515625" style="21" customWidth="1"/>
    <col min="8190" max="8190" width="3.7109375" style="21" customWidth="1"/>
    <col min="8191" max="8191" width="50.28515625" style="21" customWidth="1"/>
    <col min="8192" max="8192" width="10.42578125" style="21" bestFit="1" customWidth="1"/>
    <col min="8193" max="8193" width="38.7109375" style="21" customWidth="1"/>
    <col min="8194" max="8195" width="3.42578125" style="21" customWidth="1"/>
    <col min="8196" max="8196" width="21.28515625" style="21" bestFit="1" customWidth="1"/>
    <col min="8197" max="8197" width="14.7109375" style="21" bestFit="1" customWidth="1"/>
    <col min="8198" max="8198" width="12.28515625" style="21" bestFit="1" customWidth="1"/>
    <col min="8199" max="8200" width="2.28515625" style="21" customWidth="1"/>
    <col min="8201" max="8442" width="8.7109375" style="21"/>
    <col min="8443" max="8443" width="1.7109375" style="21" customWidth="1"/>
    <col min="8444" max="8445" width="5.28515625" style="21" customWidth="1"/>
    <col min="8446" max="8446" width="3.7109375" style="21" customWidth="1"/>
    <col min="8447" max="8447" width="50.28515625" style="21" customWidth="1"/>
    <col min="8448" max="8448" width="10.42578125" style="21" bestFit="1" customWidth="1"/>
    <col min="8449" max="8449" width="38.7109375" style="21" customWidth="1"/>
    <col min="8450" max="8451" width="3.42578125" style="21" customWidth="1"/>
    <col min="8452" max="8452" width="21.28515625" style="21" bestFit="1" customWidth="1"/>
    <col min="8453" max="8453" width="14.7109375" style="21" bestFit="1" customWidth="1"/>
    <col min="8454" max="8454" width="12.28515625" style="21" bestFit="1" customWidth="1"/>
    <col min="8455" max="8456" width="2.28515625" style="21" customWidth="1"/>
    <col min="8457" max="8698" width="8.7109375" style="21"/>
    <col min="8699" max="8699" width="1.7109375" style="21" customWidth="1"/>
    <col min="8700" max="8701" width="5.28515625" style="21" customWidth="1"/>
    <col min="8702" max="8702" width="3.7109375" style="21" customWidth="1"/>
    <col min="8703" max="8703" width="50.28515625" style="21" customWidth="1"/>
    <col min="8704" max="8704" width="10.42578125" style="21" bestFit="1" customWidth="1"/>
    <col min="8705" max="8705" width="38.7109375" style="21" customWidth="1"/>
    <col min="8706" max="8707" width="3.42578125" style="21" customWidth="1"/>
    <col min="8708" max="8708" width="21.28515625" style="21" bestFit="1" customWidth="1"/>
    <col min="8709" max="8709" width="14.7109375" style="21" bestFit="1" customWidth="1"/>
    <col min="8710" max="8710" width="12.28515625" style="21" bestFit="1" customWidth="1"/>
    <col min="8711" max="8712" width="2.28515625" style="21" customWidth="1"/>
    <col min="8713" max="8954" width="8.7109375" style="21"/>
    <col min="8955" max="8955" width="1.7109375" style="21" customWidth="1"/>
    <col min="8956" max="8957" width="5.28515625" style="21" customWidth="1"/>
    <col min="8958" max="8958" width="3.7109375" style="21" customWidth="1"/>
    <col min="8959" max="8959" width="50.28515625" style="21" customWidth="1"/>
    <col min="8960" max="8960" width="10.42578125" style="21" bestFit="1" customWidth="1"/>
    <col min="8961" max="8961" width="38.7109375" style="21" customWidth="1"/>
    <col min="8962" max="8963" width="3.42578125" style="21" customWidth="1"/>
    <col min="8964" max="8964" width="21.28515625" style="21" bestFit="1" customWidth="1"/>
    <col min="8965" max="8965" width="14.7109375" style="21" bestFit="1" customWidth="1"/>
    <col min="8966" max="8966" width="12.28515625" style="21" bestFit="1" customWidth="1"/>
    <col min="8967" max="8968" width="2.28515625" style="21" customWidth="1"/>
    <col min="8969" max="9210" width="8.7109375" style="21"/>
    <col min="9211" max="9211" width="1.7109375" style="21" customWidth="1"/>
    <col min="9212" max="9213" width="5.28515625" style="21" customWidth="1"/>
    <col min="9214" max="9214" width="3.7109375" style="21" customWidth="1"/>
    <col min="9215" max="9215" width="50.28515625" style="21" customWidth="1"/>
    <col min="9216" max="9216" width="10.42578125" style="21" bestFit="1" customWidth="1"/>
    <col min="9217" max="9217" width="38.7109375" style="21" customWidth="1"/>
    <col min="9218" max="9219" width="3.42578125" style="21" customWidth="1"/>
    <col min="9220" max="9220" width="21.28515625" style="21" bestFit="1" customWidth="1"/>
    <col min="9221" max="9221" width="14.7109375" style="21" bestFit="1" customWidth="1"/>
    <col min="9222" max="9222" width="12.28515625" style="21" bestFit="1" customWidth="1"/>
    <col min="9223" max="9224" width="2.28515625" style="21" customWidth="1"/>
    <col min="9225" max="9466" width="8.7109375" style="21"/>
    <col min="9467" max="9467" width="1.7109375" style="21" customWidth="1"/>
    <col min="9468" max="9469" width="5.28515625" style="21" customWidth="1"/>
    <col min="9470" max="9470" width="3.7109375" style="21" customWidth="1"/>
    <col min="9471" max="9471" width="50.28515625" style="21" customWidth="1"/>
    <col min="9472" max="9472" width="10.42578125" style="21" bestFit="1" customWidth="1"/>
    <col min="9473" max="9473" width="38.7109375" style="21" customWidth="1"/>
    <col min="9474" max="9475" width="3.42578125" style="21" customWidth="1"/>
    <col min="9476" max="9476" width="21.28515625" style="21" bestFit="1" customWidth="1"/>
    <col min="9477" max="9477" width="14.7109375" style="21" bestFit="1" customWidth="1"/>
    <col min="9478" max="9478" width="12.28515625" style="21" bestFit="1" customWidth="1"/>
    <col min="9479" max="9480" width="2.28515625" style="21" customWidth="1"/>
    <col min="9481" max="9722" width="8.7109375" style="21"/>
    <col min="9723" max="9723" width="1.7109375" style="21" customWidth="1"/>
    <col min="9724" max="9725" width="5.28515625" style="21" customWidth="1"/>
    <col min="9726" max="9726" width="3.7109375" style="21" customWidth="1"/>
    <col min="9727" max="9727" width="50.28515625" style="21" customWidth="1"/>
    <col min="9728" max="9728" width="10.42578125" style="21" bestFit="1" customWidth="1"/>
    <col min="9729" max="9729" width="38.7109375" style="21" customWidth="1"/>
    <col min="9730" max="9731" width="3.42578125" style="21" customWidth="1"/>
    <col min="9732" max="9732" width="21.28515625" style="21" bestFit="1" customWidth="1"/>
    <col min="9733" max="9733" width="14.7109375" style="21" bestFit="1" customWidth="1"/>
    <col min="9734" max="9734" width="12.28515625" style="21" bestFit="1" customWidth="1"/>
    <col min="9735" max="9736" width="2.28515625" style="21" customWidth="1"/>
    <col min="9737" max="9978" width="8.7109375" style="21"/>
    <col min="9979" max="9979" width="1.7109375" style="21" customWidth="1"/>
    <col min="9980" max="9981" width="5.28515625" style="21" customWidth="1"/>
    <col min="9982" max="9982" width="3.7109375" style="21" customWidth="1"/>
    <col min="9983" max="9983" width="50.28515625" style="21" customWidth="1"/>
    <col min="9984" max="9984" width="10.42578125" style="21" bestFit="1" customWidth="1"/>
    <col min="9985" max="9985" width="38.7109375" style="21" customWidth="1"/>
    <col min="9986" max="9987" width="3.42578125" style="21" customWidth="1"/>
    <col min="9988" max="9988" width="21.28515625" style="21" bestFit="1" customWidth="1"/>
    <col min="9989" max="9989" width="14.7109375" style="21" bestFit="1" customWidth="1"/>
    <col min="9990" max="9990" width="12.28515625" style="21" bestFit="1" customWidth="1"/>
    <col min="9991" max="9992" width="2.28515625" style="21" customWidth="1"/>
    <col min="9993" max="10234" width="8.7109375" style="21"/>
    <col min="10235" max="10235" width="1.7109375" style="21" customWidth="1"/>
    <col min="10236" max="10237" width="5.28515625" style="21" customWidth="1"/>
    <col min="10238" max="10238" width="3.7109375" style="21" customWidth="1"/>
    <col min="10239" max="10239" width="50.28515625" style="21" customWidth="1"/>
    <col min="10240" max="10240" width="10.42578125" style="21" bestFit="1" customWidth="1"/>
    <col min="10241" max="10241" width="38.7109375" style="21" customWidth="1"/>
    <col min="10242" max="10243" width="3.42578125" style="21" customWidth="1"/>
    <col min="10244" max="10244" width="21.28515625" style="21" bestFit="1" customWidth="1"/>
    <col min="10245" max="10245" width="14.7109375" style="21" bestFit="1" customWidth="1"/>
    <col min="10246" max="10246" width="12.28515625" style="21" bestFit="1" customWidth="1"/>
    <col min="10247" max="10248" width="2.28515625" style="21" customWidth="1"/>
    <col min="10249" max="10490" width="8.7109375" style="21"/>
    <col min="10491" max="10491" width="1.7109375" style="21" customWidth="1"/>
    <col min="10492" max="10493" width="5.28515625" style="21" customWidth="1"/>
    <col min="10494" max="10494" width="3.7109375" style="21" customWidth="1"/>
    <col min="10495" max="10495" width="50.28515625" style="21" customWidth="1"/>
    <col min="10496" max="10496" width="10.42578125" style="21" bestFit="1" customWidth="1"/>
    <col min="10497" max="10497" width="38.7109375" style="21" customWidth="1"/>
    <col min="10498" max="10499" width="3.42578125" style="21" customWidth="1"/>
    <col min="10500" max="10500" width="21.28515625" style="21" bestFit="1" customWidth="1"/>
    <col min="10501" max="10501" width="14.7109375" style="21" bestFit="1" customWidth="1"/>
    <col min="10502" max="10502" width="12.28515625" style="21" bestFit="1" customWidth="1"/>
    <col min="10503" max="10504" width="2.28515625" style="21" customWidth="1"/>
    <col min="10505" max="10746" width="8.7109375" style="21"/>
    <col min="10747" max="10747" width="1.7109375" style="21" customWidth="1"/>
    <col min="10748" max="10749" width="5.28515625" style="21" customWidth="1"/>
    <col min="10750" max="10750" width="3.7109375" style="21" customWidth="1"/>
    <col min="10751" max="10751" width="50.28515625" style="21" customWidth="1"/>
    <col min="10752" max="10752" width="10.42578125" style="21" bestFit="1" customWidth="1"/>
    <col min="10753" max="10753" width="38.7109375" style="21" customWidth="1"/>
    <col min="10754" max="10755" width="3.42578125" style="21" customWidth="1"/>
    <col min="10756" max="10756" width="21.28515625" style="21" bestFit="1" customWidth="1"/>
    <col min="10757" max="10757" width="14.7109375" style="21" bestFit="1" customWidth="1"/>
    <col min="10758" max="10758" width="12.28515625" style="21" bestFit="1" customWidth="1"/>
    <col min="10759" max="10760" width="2.28515625" style="21" customWidth="1"/>
    <col min="10761" max="11002" width="8.7109375" style="21"/>
    <col min="11003" max="11003" width="1.7109375" style="21" customWidth="1"/>
    <col min="11004" max="11005" width="5.28515625" style="21" customWidth="1"/>
    <col min="11006" max="11006" width="3.7109375" style="21" customWidth="1"/>
    <col min="11007" max="11007" width="50.28515625" style="21" customWidth="1"/>
    <col min="11008" max="11008" width="10.42578125" style="21" bestFit="1" customWidth="1"/>
    <col min="11009" max="11009" width="38.7109375" style="21" customWidth="1"/>
    <col min="11010" max="11011" width="3.42578125" style="21" customWidth="1"/>
    <col min="11012" max="11012" width="21.28515625" style="21" bestFit="1" customWidth="1"/>
    <col min="11013" max="11013" width="14.7109375" style="21" bestFit="1" customWidth="1"/>
    <col min="11014" max="11014" width="12.28515625" style="21" bestFit="1" customWidth="1"/>
    <col min="11015" max="11016" width="2.28515625" style="21" customWidth="1"/>
    <col min="11017" max="11258" width="8.7109375" style="21"/>
    <col min="11259" max="11259" width="1.7109375" style="21" customWidth="1"/>
    <col min="11260" max="11261" width="5.28515625" style="21" customWidth="1"/>
    <col min="11262" max="11262" width="3.7109375" style="21" customWidth="1"/>
    <col min="11263" max="11263" width="50.28515625" style="21" customWidth="1"/>
    <col min="11264" max="11264" width="10.42578125" style="21" bestFit="1" customWidth="1"/>
    <col min="11265" max="11265" width="38.7109375" style="21" customWidth="1"/>
    <col min="11266" max="11267" width="3.42578125" style="21" customWidth="1"/>
    <col min="11268" max="11268" width="21.28515625" style="21" bestFit="1" customWidth="1"/>
    <col min="11269" max="11269" width="14.7109375" style="21" bestFit="1" customWidth="1"/>
    <col min="11270" max="11270" width="12.28515625" style="21" bestFit="1" customWidth="1"/>
    <col min="11271" max="11272" width="2.28515625" style="21" customWidth="1"/>
    <col min="11273" max="11514" width="8.7109375" style="21"/>
    <col min="11515" max="11515" width="1.7109375" style="21" customWidth="1"/>
    <col min="11516" max="11517" width="5.28515625" style="21" customWidth="1"/>
    <col min="11518" max="11518" width="3.7109375" style="21" customWidth="1"/>
    <col min="11519" max="11519" width="50.28515625" style="21" customWidth="1"/>
    <col min="11520" max="11520" width="10.42578125" style="21" bestFit="1" customWidth="1"/>
    <col min="11521" max="11521" width="38.7109375" style="21" customWidth="1"/>
    <col min="11522" max="11523" width="3.42578125" style="21" customWidth="1"/>
    <col min="11524" max="11524" width="21.28515625" style="21" bestFit="1" customWidth="1"/>
    <col min="11525" max="11525" width="14.7109375" style="21" bestFit="1" customWidth="1"/>
    <col min="11526" max="11526" width="12.28515625" style="21" bestFit="1" customWidth="1"/>
    <col min="11527" max="11528" width="2.28515625" style="21" customWidth="1"/>
    <col min="11529" max="11770" width="8.7109375" style="21"/>
    <col min="11771" max="11771" width="1.7109375" style="21" customWidth="1"/>
    <col min="11772" max="11773" width="5.28515625" style="21" customWidth="1"/>
    <col min="11774" max="11774" width="3.7109375" style="21" customWidth="1"/>
    <col min="11775" max="11775" width="50.28515625" style="21" customWidth="1"/>
    <col min="11776" max="11776" width="10.42578125" style="21" bestFit="1" customWidth="1"/>
    <col min="11777" max="11777" width="38.7109375" style="21" customWidth="1"/>
    <col min="11778" max="11779" width="3.42578125" style="21" customWidth="1"/>
    <col min="11780" max="11780" width="21.28515625" style="21" bestFit="1" customWidth="1"/>
    <col min="11781" max="11781" width="14.7109375" style="21" bestFit="1" customWidth="1"/>
    <col min="11782" max="11782" width="12.28515625" style="21" bestFit="1" customWidth="1"/>
    <col min="11783" max="11784" width="2.28515625" style="21" customWidth="1"/>
    <col min="11785" max="12026" width="8.7109375" style="21"/>
    <col min="12027" max="12027" width="1.7109375" style="21" customWidth="1"/>
    <col min="12028" max="12029" width="5.28515625" style="21" customWidth="1"/>
    <col min="12030" max="12030" width="3.7109375" style="21" customWidth="1"/>
    <col min="12031" max="12031" width="50.28515625" style="21" customWidth="1"/>
    <col min="12032" max="12032" width="10.42578125" style="21" bestFit="1" customWidth="1"/>
    <col min="12033" max="12033" width="38.7109375" style="21" customWidth="1"/>
    <col min="12034" max="12035" width="3.42578125" style="21" customWidth="1"/>
    <col min="12036" max="12036" width="21.28515625" style="21" bestFit="1" customWidth="1"/>
    <col min="12037" max="12037" width="14.7109375" style="21" bestFit="1" customWidth="1"/>
    <col min="12038" max="12038" width="12.28515625" style="21" bestFit="1" customWidth="1"/>
    <col min="12039" max="12040" width="2.28515625" style="21" customWidth="1"/>
    <col min="12041" max="12282" width="8.7109375" style="21"/>
    <col min="12283" max="12283" width="1.7109375" style="21" customWidth="1"/>
    <col min="12284" max="12285" width="5.28515625" style="21" customWidth="1"/>
    <col min="12286" max="12286" width="3.7109375" style="21" customWidth="1"/>
    <col min="12287" max="12287" width="50.28515625" style="21" customWidth="1"/>
    <col min="12288" max="12288" width="10.42578125" style="21" bestFit="1" customWidth="1"/>
    <col min="12289" max="12289" width="38.7109375" style="21" customWidth="1"/>
    <col min="12290" max="12291" width="3.42578125" style="21" customWidth="1"/>
    <col min="12292" max="12292" width="21.28515625" style="21" bestFit="1" customWidth="1"/>
    <col min="12293" max="12293" width="14.7109375" style="21" bestFit="1" customWidth="1"/>
    <col min="12294" max="12294" width="12.28515625" style="21" bestFit="1" customWidth="1"/>
    <col min="12295" max="12296" width="2.28515625" style="21" customWidth="1"/>
    <col min="12297" max="12538" width="8.7109375" style="21"/>
    <col min="12539" max="12539" width="1.7109375" style="21" customWidth="1"/>
    <col min="12540" max="12541" width="5.28515625" style="21" customWidth="1"/>
    <col min="12542" max="12542" width="3.7109375" style="21" customWidth="1"/>
    <col min="12543" max="12543" width="50.28515625" style="21" customWidth="1"/>
    <col min="12544" max="12544" width="10.42578125" style="21" bestFit="1" customWidth="1"/>
    <col min="12545" max="12545" width="38.7109375" style="21" customWidth="1"/>
    <col min="12546" max="12547" width="3.42578125" style="21" customWidth="1"/>
    <col min="12548" max="12548" width="21.28515625" style="21" bestFit="1" customWidth="1"/>
    <col min="12549" max="12549" width="14.7109375" style="21" bestFit="1" customWidth="1"/>
    <col min="12550" max="12550" width="12.28515625" style="21" bestFit="1" customWidth="1"/>
    <col min="12551" max="12552" width="2.28515625" style="21" customWidth="1"/>
    <col min="12553" max="12794" width="8.7109375" style="21"/>
    <col min="12795" max="12795" width="1.7109375" style="21" customWidth="1"/>
    <col min="12796" max="12797" width="5.28515625" style="21" customWidth="1"/>
    <col min="12798" max="12798" width="3.7109375" style="21" customWidth="1"/>
    <col min="12799" max="12799" width="50.28515625" style="21" customWidth="1"/>
    <col min="12800" max="12800" width="10.42578125" style="21" bestFit="1" customWidth="1"/>
    <col min="12801" max="12801" width="38.7109375" style="21" customWidth="1"/>
    <col min="12802" max="12803" width="3.42578125" style="21" customWidth="1"/>
    <col min="12804" max="12804" width="21.28515625" style="21" bestFit="1" customWidth="1"/>
    <col min="12805" max="12805" width="14.7109375" style="21" bestFit="1" customWidth="1"/>
    <col min="12806" max="12806" width="12.28515625" style="21" bestFit="1" customWidth="1"/>
    <col min="12807" max="12808" width="2.28515625" style="21" customWidth="1"/>
    <col min="12809" max="13050" width="8.7109375" style="21"/>
    <col min="13051" max="13051" width="1.7109375" style="21" customWidth="1"/>
    <col min="13052" max="13053" width="5.28515625" style="21" customWidth="1"/>
    <col min="13054" max="13054" width="3.7109375" style="21" customWidth="1"/>
    <col min="13055" max="13055" width="50.28515625" style="21" customWidth="1"/>
    <col min="13056" max="13056" width="10.42578125" style="21" bestFit="1" customWidth="1"/>
    <col min="13057" max="13057" width="38.7109375" style="21" customWidth="1"/>
    <col min="13058" max="13059" width="3.42578125" style="21" customWidth="1"/>
    <col min="13060" max="13060" width="21.28515625" style="21" bestFit="1" customWidth="1"/>
    <col min="13061" max="13061" width="14.7109375" style="21" bestFit="1" customWidth="1"/>
    <col min="13062" max="13062" width="12.28515625" style="21" bestFit="1" customWidth="1"/>
    <col min="13063" max="13064" width="2.28515625" style="21" customWidth="1"/>
    <col min="13065" max="13306" width="8.7109375" style="21"/>
    <col min="13307" max="13307" width="1.7109375" style="21" customWidth="1"/>
    <col min="13308" max="13309" width="5.28515625" style="21" customWidth="1"/>
    <col min="13310" max="13310" width="3.7109375" style="21" customWidth="1"/>
    <col min="13311" max="13311" width="50.28515625" style="21" customWidth="1"/>
    <col min="13312" max="13312" width="10.42578125" style="21" bestFit="1" customWidth="1"/>
    <col min="13313" max="13313" width="38.7109375" style="21" customWidth="1"/>
    <col min="13314" max="13315" width="3.42578125" style="21" customWidth="1"/>
    <col min="13316" max="13316" width="21.28515625" style="21" bestFit="1" customWidth="1"/>
    <col min="13317" max="13317" width="14.7109375" style="21" bestFit="1" customWidth="1"/>
    <col min="13318" max="13318" width="12.28515625" style="21" bestFit="1" customWidth="1"/>
    <col min="13319" max="13320" width="2.28515625" style="21" customWidth="1"/>
    <col min="13321" max="13562" width="8.7109375" style="21"/>
    <col min="13563" max="13563" width="1.7109375" style="21" customWidth="1"/>
    <col min="13564" max="13565" width="5.28515625" style="21" customWidth="1"/>
    <col min="13566" max="13566" width="3.7109375" style="21" customWidth="1"/>
    <col min="13567" max="13567" width="50.28515625" style="21" customWidth="1"/>
    <col min="13568" max="13568" width="10.42578125" style="21" bestFit="1" customWidth="1"/>
    <col min="13569" max="13569" width="38.7109375" style="21" customWidth="1"/>
    <col min="13570" max="13571" width="3.42578125" style="21" customWidth="1"/>
    <col min="13572" max="13572" width="21.28515625" style="21" bestFit="1" customWidth="1"/>
    <col min="13573" max="13573" width="14.7109375" style="21" bestFit="1" customWidth="1"/>
    <col min="13574" max="13574" width="12.28515625" style="21" bestFit="1" customWidth="1"/>
    <col min="13575" max="13576" width="2.28515625" style="21" customWidth="1"/>
    <col min="13577" max="13818" width="8.7109375" style="21"/>
    <col min="13819" max="13819" width="1.7109375" style="21" customWidth="1"/>
    <col min="13820" max="13821" width="5.28515625" style="21" customWidth="1"/>
    <col min="13822" max="13822" width="3.7109375" style="21" customWidth="1"/>
    <col min="13823" max="13823" width="50.28515625" style="21" customWidth="1"/>
    <col min="13824" max="13824" width="10.42578125" style="21" bestFit="1" customWidth="1"/>
    <col min="13825" max="13825" width="38.7109375" style="21" customWidth="1"/>
    <col min="13826" max="13827" width="3.42578125" style="21" customWidth="1"/>
    <col min="13828" max="13828" width="21.28515625" style="21" bestFit="1" customWidth="1"/>
    <col min="13829" max="13829" width="14.7109375" style="21" bestFit="1" customWidth="1"/>
    <col min="13830" max="13830" width="12.28515625" style="21" bestFit="1" customWidth="1"/>
    <col min="13831" max="13832" width="2.28515625" style="21" customWidth="1"/>
    <col min="13833" max="14074" width="8.7109375" style="21"/>
    <col min="14075" max="14075" width="1.7109375" style="21" customWidth="1"/>
    <col min="14076" max="14077" width="5.28515625" style="21" customWidth="1"/>
    <col min="14078" max="14078" width="3.7109375" style="21" customWidth="1"/>
    <col min="14079" max="14079" width="50.28515625" style="21" customWidth="1"/>
    <col min="14080" max="14080" width="10.42578125" style="21" bestFit="1" customWidth="1"/>
    <col min="14081" max="14081" width="38.7109375" style="21" customWidth="1"/>
    <col min="14082" max="14083" width="3.42578125" style="21" customWidth="1"/>
    <col min="14084" max="14084" width="21.28515625" style="21" bestFit="1" customWidth="1"/>
    <col min="14085" max="14085" width="14.7109375" style="21" bestFit="1" customWidth="1"/>
    <col min="14086" max="14086" width="12.28515625" style="21" bestFit="1" customWidth="1"/>
    <col min="14087" max="14088" width="2.28515625" style="21" customWidth="1"/>
    <col min="14089" max="14330" width="8.7109375" style="21"/>
    <col min="14331" max="14331" width="1.7109375" style="21" customWidth="1"/>
    <col min="14332" max="14333" width="5.28515625" style="21" customWidth="1"/>
    <col min="14334" max="14334" width="3.7109375" style="21" customWidth="1"/>
    <col min="14335" max="14335" width="50.28515625" style="21" customWidth="1"/>
    <col min="14336" max="14336" width="10.42578125" style="21" bestFit="1" customWidth="1"/>
    <col min="14337" max="14337" width="38.7109375" style="21" customWidth="1"/>
    <col min="14338" max="14339" width="3.42578125" style="21" customWidth="1"/>
    <col min="14340" max="14340" width="21.28515625" style="21" bestFit="1" customWidth="1"/>
    <col min="14341" max="14341" width="14.7109375" style="21" bestFit="1" customWidth="1"/>
    <col min="14342" max="14342" width="12.28515625" style="21" bestFit="1" customWidth="1"/>
    <col min="14343" max="14344" width="2.28515625" style="21" customWidth="1"/>
    <col min="14345" max="14586" width="8.7109375" style="21"/>
    <col min="14587" max="14587" width="1.7109375" style="21" customWidth="1"/>
    <col min="14588" max="14589" width="5.28515625" style="21" customWidth="1"/>
    <col min="14590" max="14590" width="3.7109375" style="21" customWidth="1"/>
    <col min="14591" max="14591" width="50.28515625" style="21" customWidth="1"/>
    <col min="14592" max="14592" width="10.42578125" style="21" bestFit="1" customWidth="1"/>
    <col min="14593" max="14593" width="38.7109375" style="21" customWidth="1"/>
    <col min="14594" max="14595" width="3.42578125" style="21" customWidth="1"/>
    <col min="14596" max="14596" width="21.28515625" style="21" bestFit="1" customWidth="1"/>
    <col min="14597" max="14597" width="14.7109375" style="21" bestFit="1" customWidth="1"/>
    <col min="14598" max="14598" width="12.28515625" style="21" bestFit="1" customWidth="1"/>
    <col min="14599" max="14600" width="2.28515625" style="21" customWidth="1"/>
    <col min="14601" max="14842" width="8.7109375" style="21"/>
    <col min="14843" max="14843" width="1.7109375" style="21" customWidth="1"/>
    <col min="14844" max="14845" width="5.28515625" style="21" customWidth="1"/>
    <col min="14846" max="14846" width="3.7109375" style="21" customWidth="1"/>
    <col min="14847" max="14847" width="50.28515625" style="21" customWidth="1"/>
    <col min="14848" max="14848" width="10.42578125" style="21" bestFit="1" customWidth="1"/>
    <col min="14849" max="14849" width="38.7109375" style="21" customWidth="1"/>
    <col min="14850" max="14851" width="3.42578125" style="21" customWidth="1"/>
    <col min="14852" max="14852" width="21.28515625" style="21" bestFit="1" customWidth="1"/>
    <col min="14853" max="14853" width="14.7109375" style="21" bestFit="1" customWidth="1"/>
    <col min="14854" max="14854" width="12.28515625" style="21" bestFit="1" customWidth="1"/>
    <col min="14855" max="14856" width="2.28515625" style="21" customWidth="1"/>
    <col min="14857" max="15098" width="8.7109375" style="21"/>
    <col min="15099" max="15099" width="1.7109375" style="21" customWidth="1"/>
    <col min="15100" max="15101" width="5.28515625" style="21" customWidth="1"/>
    <col min="15102" max="15102" width="3.7109375" style="21" customWidth="1"/>
    <col min="15103" max="15103" width="50.28515625" style="21" customWidth="1"/>
    <col min="15104" max="15104" width="10.42578125" style="21" bestFit="1" customWidth="1"/>
    <col min="15105" max="15105" width="38.7109375" style="21" customWidth="1"/>
    <col min="15106" max="15107" width="3.42578125" style="21" customWidth="1"/>
    <col min="15108" max="15108" width="21.28515625" style="21" bestFit="1" customWidth="1"/>
    <col min="15109" max="15109" width="14.7109375" style="21" bestFit="1" customWidth="1"/>
    <col min="15110" max="15110" width="12.28515625" style="21" bestFit="1" customWidth="1"/>
    <col min="15111" max="15112" width="2.28515625" style="21" customWidth="1"/>
    <col min="15113" max="15354" width="8.7109375" style="21"/>
    <col min="15355" max="15355" width="1.7109375" style="21" customWidth="1"/>
    <col min="15356" max="15357" width="5.28515625" style="21" customWidth="1"/>
    <col min="15358" max="15358" width="3.7109375" style="21" customWidth="1"/>
    <col min="15359" max="15359" width="50.28515625" style="21" customWidth="1"/>
    <col min="15360" max="15360" width="10.42578125" style="21" bestFit="1" customWidth="1"/>
    <col min="15361" max="15361" width="38.7109375" style="21" customWidth="1"/>
    <col min="15362" max="15363" width="3.42578125" style="21" customWidth="1"/>
    <col min="15364" max="15364" width="21.28515625" style="21" bestFit="1" customWidth="1"/>
    <col min="15365" max="15365" width="14.7109375" style="21" bestFit="1" customWidth="1"/>
    <col min="15366" max="15366" width="12.28515625" style="21" bestFit="1" customWidth="1"/>
    <col min="15367" max="15368" width="2.28515625" style="21" customWidth="1"/>
    <col min="15369" max="15610" width="8.7109375" style="21"/>
    <col min="15611" max="15611" width="1.7109375" style="21" customWidth="1"/>
    <col min="15612" max="15613" width="5.28515625" style="21" customWidth="1"/>
    <col min="15614" max="15614" width="3.7109375" style="21" customWidth="1"/>
    <col min="15615" max="15615" width="50.28515625" style="21" customWidth="1"/>
    <col min="15616" max="15616" width="10.42578125" style="21" bestFit="1" customWidth="1"/>
    <col min="15617" max="15617" width="38.7109375" style="21" customWidth="1"/>
    <col min="15618" max="15619" width="3.42578125" style="21" customWidth="1"/>
    <col min="15620" max="15620" width="21.28515625" style="21" bestFit="1" customWidth="1"/>
    <col min="15621" max="15621" width="14.7109375" style="21" bestFit="1" customWidth="1"/>
    <col min="15622" max="15622" width="12.28515625" style="21" bestFit="1" customWidth="1"/>
    <col min="15623" max="15624" width="2.28515625" style="21" customWidth="1"/>
    <col min="15625" max="15866" width="8.7109375" style="21"/>
    <col min="15867" max="15867" width="1.7109375" style="21" customWidth="1"/>
    <col min="15868" max="15869" width="5.28515625" style="21" customWidth="1"/>
    <col min="15870" max="15870" width="3.7109375" style="21" customWidth="1"/>
    <col min="15871" max="15871" width="50.28515625" style="21" customWidth="1"/>
    <col min="15872" max="15872" width="10.42578125" style="21" bestFit="1" customWidth="1"/>
    <col min="15873" max="15873" width="38.7109375" style="21" customWidth="1"/>
    <col min="15874" max="15875" width="3.42578125" style="21" customWidth="1"/>
    <col min="15876" max="15876" width="21.28515625" style="21" bestFit="1" customWidth="1"/>
    <col min="15877" max="15877" width="14.7109375" style="21" bestFit="1" customWidth="1"/>
    <col min="15878" max="15878" width="12.28515625" style="21" bestFit="1" customWidth="1"/>
    <col min="15879" max="15880" width="2.28515625" style="21" customWidth="1"/>
    <col min="15881" max="16122" width="8.7109375" style="21"/>
    <col min="16123" max="16123" width="1.7109375" style="21" customWidth="1"/>
    <col min="16124" max="16125" width="5.28515625" style="21" customWidth="1"/>
    <col min="16126" max="16126" width="3.7109375" style="21" customWidth="1"/>
    <col min="16127" max="16127" width="50.28515625" style="21" customWidth="1"/>
    <col min="16128" max="16128" width="10.42578125" style="21" bestFit="1" customWidth="1"/>
    <col min="16129" max="16129" width="38.7109375" style="21" customWidth="1"/>
    <col min="16130" max="16131" width="3.42578125" style="21" customWidth="1"/>
    <col min="16132" max="16132" width="21.28515625" style="21" bestFit="1" customWidth="1"/>
    <col min="16133" max="16133" width="14.7109375" style="21" bestFit="1" customWidth="1"/>
    <col min="16134" max="16134" width="12.28515625" style="21" bestFit="1" customWidth="1"/>
    <col min="16135" max="16136" width="2.28515625" style="21" customWidth="1"/>
    <col min="16137" max="16384" width="8.7109375" style="21"/>
  </cols>
  <sheetData>
    <row r="1" spans="1:31" s="17" customFormat="1" ht="24">
      <c r="A1" s="464" t="str">
        <f>Summary!A1</f>
        <v>301 E. ATLANTIC POMPANO BEACH</v>
      </c>
      <c r="B1" s="465"/>
      <c r="C1" s="465"/>
      <c r="D1" s="466"/>
      <c r="E1" s="384"/>
      <c r="F1" s="384"/>
      <c r="G1" s="384"/>
      <c r="H1" s="384"/>
      <c r="I1" s="384"/>
      <c r="J1" s="384"/>
      <c r="K1" s="384"/>
      <c r="L1" s="384"/>
      <c r="M1" s="384"/>
      <c r="N1" s="384"/>
      <c r="O1" s="384"/>
      <c r="P1" s="384"/>
      <c r="Q1" s="384"/>
      <c r="R1" s="384"/>
      <c r="S1" s="384"/>
      <c r="T1" s="384"/>
      <c r="U1" s="384"/>
      <c r="V1" s="384"/>
      <c r="W1" s="384"/>
      <c r="X1" s="384"/>
      <c r="Y1" s="384"/>
      <c r="Z1" s="384"/>
      <c r="AA1" s="384"/>
      <c r="AB1" s="384"/>
      <c r="AD1" s="555"/>
      <c r="AE1" s="555"/>
    </row>
    <row r="2" spans="1:31" s="17" customFormat="1" ht="18.600000000000001" customHeight="1">
      <c r="B2" s="18"/>
      <c r="C2" s="18"/>
      <c r="E2" s="19"/>
      <c r="F2" s="19"/>
      <c r="G2" s="19"/>
      <c r="H2" s="19"/>
      <c r="I2" s="19"/>
      <c r="J2" s="19"/>
      <c r="K2" s="19"/>
      <c r="L2" s="19"/>
      <c r="M2" s="19"/>
      <c r="N2" s="19"/>
      <c r="O2" s="20"/>
      <c r="P2" s="20"/>
      <c r="Q2" s="20"/>
      <c r="R2" s="20"/>
      <c r="S2" s="19"/>
      <c r="T2" s="19"/>
      <c r="U2" s="19"/>
      <c r="V2" s="19"/>
      <c r="W2" s="20"/>
      <c r="X2" s="20"/>
      <c r="Y2" s="20"/>
      <c r="Z2" s="20"/>
      <c r="AA2" s="19"/>
      <c r="AB2" s="19"/>
      <c r="AD2" s="555"/>
      <c r="AE2" s="555"/>
    </row>
    <row r="3" spans="1:31" ht="18" customHeight="1">
      <c r="B3" s="22"/>
      <c r="C3" s="284"/>
      <c r="D3" s="285"/>
      <c r="E3" s="284"/>
      <c r="F3" s="284"/>
      <c r="G3" s="248"/>
      <c r="H3" s="248"/>
      <c r="I3" s="248"/>
      <c r="J3" s="248"/>
      <c r="K3" s="248"/>
      <c r="L3" s="248"/>
      <c r="M3" s="248"/>
      <c r="N3" s="248"/>
      <c r="O3" s="248"/>
      <c r="P3" s="248"/>
      <c r="Q3" s="248"/>
      <c r="R3" s="248"/>
      <c r="S3" s="248"/>
      <c r="T3" s="248"/>
      <c r="U3" s="248"/>
      <c r="V3" s="248"/>
      <c r="W3" s="248"/>
      <c r="X3" s="248"/>
      <c r="Y3" s="248"/>
      <c r="Z3" s="248"/>
      <c r="AA3" s="248"/>
      <c r="AB3" s="23"/>
      <c r="AD3" s="557"/>
    </row>
    <row r="4" spans="1:31" ht="18" customHeight="1">
      <c r="B4" s="177"/>
      <c r="C4" s="305"/>
      <c r="G4" s="880" t="s">
        <v>332</v>
      </c>
      <c r="H4" s="881"/>
      <c r="I4" s="881"/>
      <c r="J4" s="881"/>
      <c r="K4" s="882"/>
      <c r="L4" s="66"/>
      <c r="M4" s="559"/>
      <c r="N4" s="66"/>
      <c r="O4" s="880" t="s">
        <v>331</v>
      </c>
      <c r="P4" s="881"/>
      <c r="Q4" s="881"/>
      <c r="R4" s="881"/>
      <c r="S4" s="882"/>
      <c r="T4" s="66"/>
      <c r="U4" s="559"/>
      <c r="V4" s="66"/>
      <c r="W4" s="880" t="s">
        <v>330</v>
      </c>
      <c r="X4" s="881"/>
      <c r="Y4" s="881"/>
      <c r="Z4" s="881"/>
      <c r="AA4" s="882"/>
      <c r="AB4" s="560"/>
      <c r="AC4" s="24"/>
      <c r="AD4" s="562"/>
    </row>
    <row r="5" spans="1:31" ht="18" customHeight="1">
      <c r="B5" s="177"/>
      <c r="D5" s="87" t="s">
        <v>333</v>
      </c>
      <c r="L5" s="66"/>
      <c r="M5" s="559"/>
      <c r="N5" s="66"/>
      <c r="O5" s="45"/>
      <c r="P5" s="45"/>
      <c r="Q5" s="45"/>
      <c r="R5" s="45"/>
      <c r="T5" s="66"/>
      <c r="U5" s="559"/>
      <c r="V5" s="66"/>
      <c r="W5" s="45"/>
      <c r="X5" s="45"/>
      <c r="Y5" s="45"/>
      <c r="Z5" s="45"/>
      <c r="AB5" s="560"/>
      <c r="AC5" s="24"/>
      <c r="AD5" s="562"/>
    </row>
    <row r="6" spans="1:31" ht="18" customHeight="1">
      <c r="B6" s="177"/>
      <c r="D6" s="732" t="s">
        <v>369</v>
      </c>
      <c r="L6" s="66"/>
      <c r="M6" s="559"/>
      <c r="N6" s="66"/>
      <c r="O6" s="45"/>
      <c r="P6" s="45"/>
      <c r="Q6" s="45"/>
      <c r="R6" s="45"/>
      <c r="T6" s="66"/>
      <c r="U6" s="559"/>
      <c r="V6" s="66"/>
      <c r="W6" s="45"/>
      <c r="X6" s="45"/>
      <c r="Y6" s="45"/>
      <c r="Z6" s="45"/>
      <c r="AB6" s="731"/>
      <c r="AC6" s="24"/>
      <c r="AD6" s="562"/>
    </row>
    <row r="7" spans="1:31" ht="18" customHeight="1">
      <c r="B7" s="26"/>
      <c r="E7" s="21" t="s">
        <v>266</v>
      </c>
      <c r="G7" s="697">
        <f>Summary!G12</f>
        <v>12250000</v>
      </c>
      <c r="M7" s="559"/>
      <c r="O7" s="697">
        <f>Summary!S12</f>
        <v>13300000</v>
      </c>
      <c r="U7" s="559"/>
      <c r="W7" s="697">
        <f>Summary!AE12</f>
        <v>14875000</v>
      </c>
      <c r="AB7" s="242"/>
      <c r="AC7" s="24"/>
      <c r="AD7" s="734"/>
      <c r="AE7" s="573"/>
    </row>
    <row r="8" spans="1:31" ht="18" customHeight="1">
      <c r="B8" s="26"/>
      <c r="E8" s="21" t="s">
        <v>265</v>
      </c>
      <c r="G8" s="686">
        <f>Summary!G13</f>
        <v>35000</v>
      </c>
      <c r="J8" s="424"/>
      <c r="M8" s="559"/>
      <c r="O8" s="686">
        <f>Summary!S13</f>
        <v>38000</v>
      </c>
      <c r="R8" s="424"/>
      <c r="U8" s="559"/>
      <c r="W8" s="686">
        <f>Summary!AE13</f>
        <v>42500</v>
      </c>
      <c r="Z8" s="424"/>
      <c r="AB8" s="242"/>
      <c r="AC8" s="24"/>
      <c r="AD8" s="734"/>
      <c r="AE8" s="573"/>
    </row>
    <row r="9" spans="1:31" ht="18" customHeight="1">
      <c r="B9" s="26"/>
      <c r="E9" s="21" t="s">
        <v>264</v>
      </c>
      <c r="G9" s="564">
        <f>Summary!G14</f>
        <v>5243551.3192158407</v>
      </c>
      <c r="J9" s="424"/>
      <c r="M9" s="559"/>
      <c r="O9" s="564">
        <f>Summary!S14</f>
        <v>5692998.5751486272</v>
      </c>
      <c r="R9" s="424"/>
      <c r="U9" s="559"/>
      <c r="W9" s="564">
        <f>Summary!AE14</f>
        <v>6367169.4590478064</v>
      </c>
      <c r="Z9" s="424"/>
      <c r="AB9" s="242"/>
      <c r="AC9" s="24"/>
      <c r="AD9" s="734"/>
      <c r="AE9" s="573"/>
    </row>
    <row r="10" spans="1:31" ht="18" customHeight="1">
      <c r="B10" s="26"/>
      <c r="C10" s="305"/>
      <c r="D10" s="27"/>
      <c r="E10" s="565"/>
      <c r="F10" s="565"/>
      <c r="M10" s="559"/>
      <c r="U10" s="559"/>
      <c r="AB10" s="242"/>
      <c r="AC10" s="24"/>
      <c r="AD10" s="562"/>
    </row>
    <row r="11" spans="1:31" s="573" customFormat="1" ht="18" customHeight="1" thickBot="1">
      <c r="A11" s="21"/>
      <c r="B11" s="29"/>
      <c r="C11" s="305"/>
      <c r="D11" s="305" t="s">
        <v>276</v>
      </c>
      <c r="E11" s="21"/>
      <c r="F11" s="21"/>
      <c r="G11" s="48"/>
      <c r="H11" s="21"/>
      <c r="I11" s="21"/>
      <c r="J11" s="21"/>
      <c r="K11" s="21"/>
      <c r="L11" s="21"/>
      <c r="M11" s="559"/>
      <c r="N11" s="21"/>
      <c r="O11" s="48"/>
      <c r="P11" s="21"/>
      <c r="Q11" s="21"/>
      <c r="R11" s="21"/>
      <c r="S11" s="21"/>
      <c r="T11" s="21"/>
      <c r="U11" s="559"/>
      <c r="V11" s="21"/>
      <c r="W11" s="48"/>
      <c r="X11" s="21"/>
      <c r="Y11" s="21"/>
      <c r="Z11" s="21"/>
      <c r="AA11" s="21"/>
      <c r="AB11" s="242"/>
      <c r="AC11" s="24"/>
    </row>
    <row r="12" spans="1:31" s="573" customFormat="1" ht="18" customHeight="1">
      <c r="A12" s="21"/>
      <c r="B12" s="29"/>
      <c r="C12" s="305"/>
      <c r="D12" s="305"/>
      <c r="E12" s="446" t="s">
        <v>346</v>
      </c>
      <c r="F12" s="446"/>
      <c r="G12" s="845">
        <f ca="1">Summary!G15</f>
        <v>6.5602890924427268E-2</v>
      </c>
      <c r="H12" s="21"/>
      <c r="I12" s="21"/>
      <c r="J12" s="21"/>
      <c r="K12" s="21"/>
      <c r="L12" s="21"/>
      <c r="M12" s="575"/>
      <c r="N12" s="21"/>
      <c r="O12" s="845">
        <f ca="1">Summary!S15</f>
        <v>6.4949134062897207E-2</v>
      </c>
      <c r="P12" s="21"/>
      <c r="Q12" s="21"/>
      <c r="R12" s="21"/>
      <c r="S12" s="21"/>
      <c r="T12" s="21"/>
      <c r="U12" s="575"/>
      <c r="V12" s="21"/>
      <c r="W12" s="845">
        <f ca="1">Summary!AE15</f>
        <v>6.399256992931901E-2</v>
      </c>
      <c r="X12" s="21"/>
      <c r="Y12" s="21"/>
      <c r="Z12" s="21"/>
      <c r="AA12" s="21"/>
      <c r="AB12" s="242"/>
      <c r="AC12" s="24"/>
    </row>
    <row r="13" spans="1:31" s="573" customFormat="1" ht="18" customHeight="1">
      <c r="A13" s="21"/>
      <c r="B13" s="29"/>
      <c r="C13" s="305"/>
      <c r="D13" s="305"/>
      <c r="E13" s="693" t="s">
        <v>360</v>
      </c>
      <c r="F13" s="446"/>
      <c r="G13" s="844">
        <f ca="1">Summary!G16</f>
        <v>0.36200369507801933</v>
      </c>
      <c r="H13" s="21"/>
      <c r="I13" s="21"/>
      <c r="J13" s="21"/>
      <c r="K13" s="21"/>
      <c r="L13" s="21"/>
      <c r="M13" s="575"/>
      <c r="N13" s="21"/>
      <c r="O13" s="844">
        <f ca="1">Summary!S16</f>
        <v>0.34843082887442028</v>
      </c>
      <c r="P13" s="21"/>
      <c r="Q13" s="21"/>
      <c r="R13" s="21"/>
      <c r="S13" s="21"/>
      <c r="T13" s="21"/>
      <c r="U13" s="575"/>
      <c r="V13" s="21"/>
      <c r="W13" s="844">
        <f ca="1">Summary!AE16</f>
        <v>0.3285712789955369</v>
      </c>
      <c r="X13" s="21"/>
      <c r="Y13" s="21"/>
      <c r="Z13" s="21"/>
      <c r="AA13" s="21"/>
      <c r="AB13" s="242"/>
      <c r="AC13" s="24"/>
    </row>
    <row r="14" spans="1:31" s="573" customFormat="1" ht="18" customHeight="1">
      <c r="A14" s="21"/>
      <c r="B14" s="29"/>
      <c r="C14" s="305"/>
      <c r="D14" s="305"/>
      <c r="E14" s="693" t="s">
        <v>361</v>
      </c>
      <c r="F14" s="446"/>
      <c r="G14" s="844">
        <f ca="1">Summary!G17</f>
        <v>0.24813606142997738</v>
      </c>
      <c r="H14" s="21"/>
      <c r="I14" s="21"/>
      <c r="J14" s="21"/>
      <c r="K14" s="21"/>
      <c r="L14" s="21"/>
      <c r="M14" s="575"/>
      <c r="N14" s="21"/>
      <c r="O14" s="844">
        <f ca="1">Summary!S17</f>
        <v>0.24086857438087464</v>
      </c>
      <c r="P14" s="21"/>
      <c r="Q14" s="21"/>
      <c r="R14" s="21"/>
      <c r="S14" s="21"/>
      <c r="T14" s="21"/>
      <c r="U14" s="575"/>
      <c r="V14" s="21"/>
      <c r="W14" s="844">
        <f ca="1">Summary!AE17</f>
        <v>0.230052775144577</v>
      </c>
      <c r="X14" s="21"/>
      <c r="Y14" s="21"/>
      <c r="Z14" s="21"/>
      <c r="AA14" s="21"/>
      <c r="AB14" s="242"/>
      <c r="AC14" s="24"/>
    </row>
    <row r="15" spans="1:31" s="573" customFormat="1" ht="18" customHeight="1" thickBot="1">
      <c r="A15" s="21"/>
      <c r="B15" s="29"/>
      <c r="C15" s="305"/>
      <c r="D15" s="571"/>
      <c r="E15" s="693" t="s">
        <v>364</v>
      </c>
      <c r="F15" s="446"/>
      <c r="G15" s="576">
        <f ca="1">Summary!G18</f>
        <v>2.0922062508193835</v>
      </c>
      <c r="H15" s="21"/>
      <c r="I15" s="21"/>
      <c r="J15" s="21"/>
      <c r="K15" s="21"/>
      <c r="L15" s="21"/>
      <c r="M15" s="575"/>
      <c r="N15" s="21"/>
      <c r="O15" s="576">
        <f ca="1">Summary!S18</f>
        <v>2.0519087638386067</v>
      </c>
      <c r="P15" s="21"/>
      <c r="Q15" s="21"/>
      <c r="R15" s="21"/>
      <c r="S15" s="21"/>
      <c r="T15" s="21"/>
      <c r="U15" s="575"/>
      <c r="V15" s="21"/>
      <c r="W15" s="576">
        <f ca="1">Summary!AE18</f>
        <v>1.9929462764255819</v>
      </c>
      <c r="X15" s="21"/>
      <c r="Y15" s="21"/>
      <c r="Z15" s="21"/>
      <c r="AA15" s="21"/>
      <c r="AB15" s="242"/>
      <c r="AC15" s="24"/>
    </row>
    <row r="16" spans="1:31" s="573" customFormat="1" ht="18" customHeight="1">
      <c r="A16" s="21"/>
      <c r="B16" s="29"/>
      <c r="C16" s="305"/>
      <c r="D16" s="571"/>
      <c r="E16" s="693" t="s">
        <v>71</v>
      </c>
      <c r="F16" s="446"/>
      <c r="G16" s="568">
        <f>Summary!G19</f>
        <v>40</v>
      </c>
      <c r="H16" s="21"/>
      <c r="I16" s="21"/>
      <c r="J16" s="21"/>
      <c r="K16" s="21"/>
      <c r="L16" s="21"/>
      <c r="M16" s="575"/>
      <c r="N16" s="21"/>
      <c r="O16" s="568">
        <f>Summary!S19</f>
        <v>40</v>
      </c>
      <c r="P16" s="21"/>
      <c r="Q16" s="21"/>
      <c r="R16" s="21"/>
      <c r="S16" s="21"/>
      <c r="T16" s="21"/>
      <c r="U16" s="575"/>
      <c r="V16" s="21"/>
      <c r="W16" s="568">
        <f>Summary!AE19</f>
        <v>40</v>
      </c>
      <c r="X16" s="21"/>
      <c r="Y16" s="21"/>
      <c r="Z16" s="21"/>
      <c r="AA16" s="21"/>
      <c r="AB16" s="242"/>
      <c r="AC16" s="24"/>
    </row>
    <row r="17" spans="1:30" ht="18" customHeight="1">
      <c r="B17" s="26"/>
      <c r="C17" s="305"/>
      <c r="D17" s="27"/>
      <c r="E17" s="565"/>
      <c r="F17" s="565"/>
      <c r="M17" s="559"/>
      <c r="U17" s="559"/>
      <c r="AB17" s="704"/>
      <c r="AC17" s="24"/>
      <c r="AD17" s="562"/>
    </row>
    <row r="18" spans="1:30" ht="18" customHeight="1">
      <c r="B18" s="26"/>
      <c r="C18" s="305"/>
      <c r="D18" s="27" t="s">
        <v>343</v>
      </c>
      <c r="E18" s="565"/>
      <c r="F18" s="565"/>
      <c r="G18" s="86"/>
      <c r="H18" s="86"/>
      <c r="I18" s="86"/>
      <c r="J18" s="86"/>
      <c r="K18" s="86"/>
      <c r="L18" s="87"/>
      <c r="M18" s="559"/>
      <c r="N18" s="87"/>
      <c r="O18" s="86"/>
      <c r="P18" s="86"/>
      <c r="Q18" s="86"/>
      <c r="R18" s="86"/>
      <c r="S18" s="86"/>
      <c r="T18" s="87"/>
      <c r="U18" s="559"/>
      <c r="V18" s="87"/>
      <c r="W18" s="86"/>
      <c r="X18" s="86"/>
      <c r="Y18" s="86"/>
      <c r="Z18" s="86"/>
      <c r="AA18" s="86"/>
      <c r="AB18" s="242"/>
      <c r="AC18" s="24"/>
      <c r="AD18" s="562"/>
    </row>
    <row r="19" spans="1:30" ht="18" customHeight="1">
      <c r="B19" s="26"/>
      <c r="C19" s="305"/>
      <c r="D19" s="27"/>
      <c r="E19" s="706" t="s">
        <v>340</v>
      </c>
      <c r="F19" s="565"/>
      <c r="G19" s="701">
        <f>Summary!G7</f>
        <v>2.3362029384756657</v>
      </c>
      <c r="H19" s="86"/>
      <c r="I19" s="86"/>
      <c r="J19" s="86"/>
      <c r="K19" s="86"/>
      <c r="L19" s="87"/>
      <c r="M19" s="559"/>
      <c r="N19" s="87"/>
      <c r="O19" s="701">
        <f>Summary!S7</f>
        <v>2.3362029384756657</v>
      </c>
      <c r="P19" s="86"/>
      <c r="Q19" s="86"/>
      <c r="R19" s="86"/>
      <c r="S19" s="86"/>
      <c r="T19" s="87"/>
      <c r="U19" s="559"/>
      <c r="V19" s="87"/>
      <c r="W19" s="701">
        <f>Summary!AE7</f>
        <v>2.3362029384756657</v>
      </c>
      <c r="X19" s="86"/>
      <c r="Y19" s="86"/>
      <c r="Z19" s="86"/>
      <c r="AA19" s="86"/>
      <c r="AB19" s="704"/>
      <c r="AC19" s="24"/>
      <c r="AD19" s="562"/>
    </row>
    <row r="20" spans="1:30" ht="18" customHeight="1">
      <c r="B20" s="26"/>
      <c r="C20" s="305"/>
      <c r="D20" s="27"/>
      <c r="E20" s="706" t="s">
        <v>317</v>
      </c>
      <c r="F20" s="565"/>
      <c r="G20" s="685">
        <f>'Low Budget'!$H$7</f>
        <v>149.81575197759545</v>
      </c>
      <c r="H20" s="86"/>
      <c r="I20" s="86"/>
      <c r="J20" s="86"/>
      <c r="K20" s="86"/>
      <c r="L20" s="87"/>
      <c r="M20" s="559"/>
      <c r="N20" s="87"/>
      <c r="O20" s="685">
        <f>'Middle Budget'!$H$7</f>
        <v>149.81575197759545</v>
      </c>
      <c r="P20" s="86"/>
      <c r="Q20" s="86"/>
      <c r="R20" s="86"/>
      <c r="S20" s="86"/>
      <c r="T20" s="87"/>
      <c r="U20" s="559"/>
      <c r="V20" s="87"/>
      <c r="W20" s="685">
        <f>'High Budget'!$H$7</f>
        <v>149.81575197759545</v>
      </c>
      <c r="X20" s="86"/>
      <c r="Y20" s="86"/>
      <c r="Z20" s="86"/>
      <c r="AA20" s="86"/>
      <c r="AB20" s="823"/>
      <c r="AC20" s="24"/>
      <c r="AD20" s="734"/>
    </row>
    <row r="21" spans="1:30" ht="18" customHeight="1">
      <c r="B21" s="26"/>
      <c r="C21" s="305"/>
      <c r="D21" s="27"/>
      <c r="E21" s="706" t="s">
        <v>381</v>
      </c>
      <c r="F21" s="565"/>
      <c r="G21" s="849">
        <f>'Low Budget'!$H$8</f>
        <v>8</v>
      </c>
      <c r="H21" s="86"/>
      <c r="I21" s="86"/>
      <c r="J21" s="86"/>
      <c r="K21" s="86"/>
      <c r="L21" s="87"/>
      <c r="M21" s="559"/>
      <c r="N21" s="87"/>
      <c r="O21" s="849">
        <f>'Middle Budget'!$H$8</f>
        <v>8</v>
      </c>
      <c r="P21" s="86"/>
      <c r="Q21" s="86"/>
      <c r="R21" s="86"/>
      <c r="S21" s="86"/>
      <c r="T21" s="87"/>
      <c r="U21" s="559"/>
      <c r="V21" s="87"/>
      <c r="W21" s="849">
        <f>'Low Budget'!$H$8</f>
        <v>8</v>
      </c>
      <c r="X21" s="86"/>
      <c r="Y21" s="86"/>
      <c r="Z21" s="86"/>
      <c r="AA21" s="86"/>
      <c r="AB21" s="847"/>
      <c r="AC21" s="24"/>
      <c r="AD21" s="734"/>
    </row>
    <row r="22" spans="1:30" ht="18" customHeight="1">
      <c r="B22" s="26"/>
      <c r="C22" s="305"/>
      <c r="D22" s="27"/>
      <c r="E22" s="706" t="s">
        <v>382</v>
      </c>
      <c r="F22" s="565"/>
      <c r="G22" s="442">
        <f>'Low Budget'!$H$9</f>
        <v>525000</v>
      </c>
      <c r="H22" s="86"/>
      <c r="I22" s="86"/>
      <c r="J22" s="86"/>
      <c r="K22" s="86"/>
      <c r="L22" s="87"/>
      <c r="M22" s="559"/>
      <c r="N22" s="87"/>
      <c r="O22" s="442">
        <f>'Middle Budget'!$H$9</f>
        <v>525000</v>
      </c>
      <c r="P22" s="86"/>
      <c r="Q22" s="86"/>
      <c r="R22" s="86"/>
      <c r="S22" s="86"/>
      <c r="T22" s="87"/>
      <c r="U22" s="559"/>
      <c r="V22" s="87"/>
      <c r="W22" s="442">
        <f>'Low Budget'!$H$9</f>
        <v>525000</v>
      </c>
      <c r="X22" s="86"/>
      <c r="Y22" s="86"/>
      <c r="Z22" s="86"/>
      <c r="AA22" s="86"/>
      <c r="AB22" s="847"/>
      <c r="AC22" s="24"/>
      <c r="AD22" s="734"/>
    </row>
    <row r="23" spans="1:30" ht="18" customHeight="1">
      <c r="B23" s="26"/>
      <c r="C23" s="305"/>
      <c r="D23" s="27"/>
      <c r="E23" s="706" t="s">
        <v>383</v>
      </c>
      <c r="F23" s="565"/>
      <c r="G23" s="850">
        <f>'Low Budget'!$H$10</f>
        <v>0.5</v>
      </c>
      <c r="H23" s="86"/>
      <c r="I23" s="86"/>
      <c r="J23" s="86"/>
      <c r="K23" s="86"/>
      <c r="L23" s="87"/>
      <c r="M23" s="559"/>
      <c r="N23" s="87"/>
      <c r="O23" s="850">
        <f>'Middle Budget'!$H$10</f>
        <v>0.5</v>
      </c>
      <c r="P23" s="86"/>
      <c r="Q23" s="86"/>
      <c r="R23" s="86"/>
      <c r="S23" s="86"/>
      <c r="T23" s="87"/>
      <c r="U23" s="559"/>
      <c r="V23" s="87"/>
      <c r="W23" s="850">
        <f>'Low Budget'!$H$10</f>
        <v>0.5</v>
      </c>
      <c r="X23" s="86"/>
      <c r="Y23" s="86"/>
      <c r="Z23" s="86"/>
      <c r="AA23" s="86"/>
      <c r="AB23" s="847"/>
      <c r="AC23" s="24"/>
      <c r="AD23" s="734"/>
    </row>
    <row r="24" spans="1:30" ht="18" customHeight="1">
      <c r="B24" s="26"/>
      <c r="E24" s="45" t="s">
        <v>159</v>
      </c>
      <c r="F24" s="45"/>
      <c r="G24" s="441">
        <f>Summary!G9</f>
        <v>350</v>
      </c>
      <c r="I24" s="441"/>
      <c r="M24" s="559"/>
      <c r="O24" s="441">
        <f>Summary!S9</f>
        <v>350</v>
      </c>
      <c r="Q24" s="441"/>
      <c r="U24" s="559"/>
      <c r="W24" s="441">
        <f>Summary!AE9</f>
        <v>350</v>
      </c>
      <c r="Y24" s="441"/>
      <c r="AB24" s="242"/>
      <c r="AC24" s="24"/>
      <c r="AD24" s="562"/>
    </row>
    <row r="25" spans="1:30" ht="18" customHeight="1">
      <c r="B25" s="26"/>
      <c r="E25" s="21" t="s">
        <v>258</v>
      </c>
      <c r="G25" s="553">
        <f>Summary!G10</f>
        <v>750</v>
      </c>
      <c r="I25" s="553"/>
      <c r="M25" s="559"/>
      <c r="O25" s="553">
        <f>Summary!S10</f>
        <v>750</v>
      </c>
      <c r="Q25" s="553"/>
      <c r="U25" s="559"/>
      <c r="W25" s="553">
        <f>Summary!AE10</f>
        <v>750</v>
      </c>
      <c r="Y25" s="553"/>
      <c r="AB25" s="242"/>
      <c r="AC25" s="24"/>
      <c r="AD25" s="562"/>
    </row>
    <row r="26" spans="1:30" ht="18" customHeight="1">
      <c r="B26" s="26"/>
      <c r="E26" s="424" t="s">
        <v>160</v>
      </c>
      <c r="G26" s="442">
        <f>Summary!G11</f>
        <v>262500</v>
      </c>
      <c r="I26" s="553"/>
      <c r="M26" s="559"/>
      <c r="O26" s="442">
        <f>Summary!S11</f>
        <v>262500</v>
      </c>
      <c r="Q26" s="553"/>
      <c r="U26" s="559"/>
      <c r="W26" s="442">
        <f>Summary!AE11</f>
        <v>262500</v>
      </c>
      <c r="Y26" s="553"/>
      <c r="AB26" s="704"/>
      <c r="AC26" s="24"/>
      <c r="AD26" s="562"/>
    </row>
    <row r="27" spans="1:30" ht="18" customHeight="1">
      <c r="B27" s="26"/>
      <c r="G27" s="553"/>
      <c r="I27" s="553"/>
      <c r="M27" s="559"/>
      <c r="O27" s="553"/>
      <c r="Q27" s="553"/>
      <c r="U27" s="559"/>
      <c r="W27" s="553"/>
      <c r="Y27" s="553"/>
      <c r="AB27" s="704"/>
      <c r="AC27" s="24"/>
      <c r="AD27" s="562"/>
    </row>
    <row r="28" spans="1:30" ht="18" customHeight="1">
      <c r="B28" s="26"/>
      <c r="D28" s="27" t="s">
        <v>337</v>
      </c>
      <c r="G28" s="553"/>
      <c r="I28" s="553"/>
      <c r="M28" s="559"/>
      <c r="O28" s="553"/>
      <c r="Q28" s="553"/>
      <c r="U28" s="559"/>
      <c r="W28" s="553"/>
      <c r="Y28" s="553"/>
      <c r="AB28" s="704"/>
      <c r="AC28" s="24"/>
      <c r="AD28" s="562"/>
    </row>
    <row r="29" spans="1:30" s="558" customFormat="1" ht="18" customHeight="1">
      <c r="A29" s="21"/>
      <c r="B29" s="26"/>
      <c r="C29" s="21"/>
      <c r="D29" s="21"/>
      <c r="E29" s="424" t="s">
        <v>329</v>
      </c>
      <c r="F29" s="424"/>
      <c r="G29" s="686">
        <f>Summary!M25</f>
        <v>2740</v>
      </c>
      <c r="H29" s="21"/>
      <c r="I29" s="686"/>
      <c r="J29" s="45"/>
      <c r="L29" s="21"/>
      <c r="M29" s="559"/>
      <c r="N29" s="21"/>
      <c r="O29" s="686">
        <f>Summary!Y25</f>
        <v>2740</v>
      </c>
      <c r="P29" s="21"/>
      <c r="R29" s="45"/>
      <c r="T29" s="21"/>
      <c r="U29" s="559"/>
      <c r="V29" s="21"/>
      <c r="W29" s="686">
        <f>Summary!AK25</f>
        <v>2740</v>
      </c>
      <c r="X29" s="21"/>
      <c r="Y29" s="686"/>
      <c r="Z29" s="45"/>
      <c r="AB29" s="242"/>
      <c r="AC29" s="24"/>
      <c r="AD29" s="562"/>
    </row>
    <row r="30" spans="1:30" s="558" customFormat="1" ht="18" customHeight="1">
      <c r="A30" s="21"/>
      <c r="B30" s="26"/>
      <c r="C30" s="21"/>
      <c r="D30" s="21"/>
      <c r="E30" s="424" t="s">
        <v>174</v>
      </c>
      <c r="F30" s="424"/>
      <c r="G30" s="449">
        <f>Summary!M26</f>
        <v>3.6533333333333333</v>
      </c>
      <c r="H30" s="21"/>
      <c r="I30" s="449"/>
      <c r="J30" s="45"/>
      <c r="L30" s="21"/>
      <c r="M30" s="559"/>
      <c r="N30" s="21"/>
      <c r="O30" s="449">
        <f>Summary!Y26</f>
        <v>3.6533333333333333</v>
      </c>
      <c r="P30" s="21"/>
      <c r="Q30" s="449"/>
      <c r="R30" s="45"/>
      <c r="T30" s="21"/>
      <c r="U30" s="559"/>
      <c r="V30" s="21"/>
      <c r="W30" s="449">
        <f>Summary!AK26</f>
        <v>3.6533333333333333</v>
      </c>
      <c r="X30" s="21"/>
      <c r="Y30" s="449"/>
      <c r="Z30" s="45"/>
      <c r="AB30" s="242"/>
      <c r="AC30" s="24"/>
      <c r="AD30" s="562"/>
    </row>
    <row r="31" spans="1:30" s="558" customFormat="1" ht="18" customHeight="1">
      <c r="A31" s="21"/>
      <c r="B31" s="26"/>
      <c r="C31" s="21"/>
      <c r="D31" s="566"/>
      <c r="E31" s="424" t="s">
        <v>362</v>
      </c>
      <c r="F31" s="424"/>
      <c r="G31" s="567">
        <f>Summary!G28</f>
        <v>7738141.7087937603</v>
      </c>
      <c r="H31" s="21"/>
      <c r="I31" s="730">
        <f>Summary!I28</f>
        <v>0.67241412137589163</v>
      </c>
      <c r="J31" s="87"/>
      <c r="K31" s="21"/>
      <c r="L31" s="21"/>
      <c r="M31" s="559"/>
      <c r="N31" s="21"/>
      <c r="O31" s="567">
        <f>Summary!S28</f>
        <v>7738141.7087937603</v>
      </c>
      <c r="P31" s="21"/>
      <c r="Q31" s="730">
        <f>Summary!U28</f>
        <v>0.67241412137589163</v>
      </c>
      <c r="R31" s="87"/>
      <c r="S31" s="21"/>
      <c r="T31" s="21"/>
      <c r="U31" s="559"/>
      <c r="V31" s="21"/>
      <c r="W31" s="567">
        <f>Summary!AE28</f>
        <v>7738141.7087937603</v>
      </c>
      <c r="X31" s="21"/>
      <c r="Y31" s="730">
        <f>Summary!AG28</f>
        <v>0.67241412137589163</v>
      </c>
      <c r="Z31" s="87"/>
      <c r="AA31" s="21"/>
      <c r="AB31" s="242"/>
      <c r="AC31" s="24"/>
    </row>
    <row r="32" spans="1:30" s="558" customFormat="1" ht="18" customHeight="1">
      <c r="A32" s="21"/>
      <c r="B32" s="26"/>
      <c r="C32" s="21"/>
      <c r="D32" s="566"/>
      <c r="E32" s="424"/>
      <c r="F32" s="424"/>
      <c r="G32" s="449"/>
      <c r="H32" s="21"/>
      <c r="I32" s="21"/>
      <c r="J32" s="87"/>
      <c r="K32" s="21"/>
      <c r="L32" s="21"/>
      <c r="M32" s="559"/>
      <c r="N32" s="21"/>
      <c r="O32" s="449"/>
      <c r="P32" s="21"/>
      <c r="Q32" s="21"/>
      <c r="R32" s="87"/>
      <c r="S32" s="21"/>
      <c r="T32" s="21"/>
      <c r="U32" s="559"/>
      <c r="V32" s="21"/>
      <c r="W32" s="449"/>
      <c r="X32" s="21"/>
      <c r="Y32" s="21"/>
      <c r="Z32" s="87"/>
      <c r="AA32" s="21"/>
      <c r="AB32" s="704"/>
      <c r="AC32" s="24"/>
    </row>
    <row r="33" spans="1:29" s="558" customFormat="1" ht="18" customHeight="1">
      <c r="A33" s="21"/>
      <c r="B33" s="26"/>
      <c r="C33" s="21"/>
      <c r="D33" s="27" t="s">
        <v>338</v>
      </c>
      <c r="E33" s="424"/>
      <c r="F33" s="424"/>
      <c r="G33" s="449"/>
      <c r="H33" s="21"/>
      <c r="I33" s="21"/>
      <c r="J33" s="87"/>
      <c r="K33" s="21"/>
      <c r="L33" s="21"/>
      <c r="M33" s="559"/>
      <c r="N33" s="21"/>
      <c r="O33" s="449"/>
      <c r="P33" s="21"/>
      <c r="Q33" s="21"/>
      <c r="R33" s="87"/>
      <c r="S33" s="21"/>
      <c r="T33" s="21"/>
      <c r="U33" s="559"/>
      <c r="V33" s="21"/>
      <c r="W33" s="449"/>
      <c r="X33" s="21"/>
      <c r="Y33" s="21"/>
      <c r="Z33" s="87"/>
      <c r="AA33" s="21"/>
      <c r="AB33" s="242"/>
      <c r="AC33" s="24"/>
    </row>
    <row r="34" spans="1:29" s="558" customFormat="1" ht="18" customHeight="1">
      <c r="A34" s="21"/>
      <c r="B34" s="29"/>
      <c r="C34" s="21"/>
      <c r="D34" s="566"/>
      <c r="E34" s="424" t="s">
        <v>267</v>
      </c>
      <c r="F34" s="424"/>
      <c r="G34" s="687">
        <f>Summary!G31</f>
        <v>12</v>
      </c>
      <c r="H34" s="21"/>
      <c r="I34" s="569">
        <f>Summary!I31</f>
        <v>25.576923076923077</v>
      </c>
      <c r="J34" s="21"/>
      <c r="K34" s="21"/>
      <c r="L34" s="21"/>
      <c r="M34" s="559"/>
      <c r="N34" s="21"/>
      <c r="O34" s="687">
        <f>Summary!S31</f>
        <v>12</v>
      </c>
      <c r="P34" s="21"/>
      <c r="Q34" s="569">
        <f>Summary!U31</f>
        <v>25.576923076923077</v>
      </c>
      <c r="R34" s="21"/>
      <c r="S34" s="21"/>
      <c r="T34" s="21"/>
      <c r="U34" s="559"/>
      <c r="V34" s="21"/>
      <c r="W34" s="687">
        <f>Summary!AE31</f>
        <v>12</v>
      </c>
      <c r="X34" s="21"/>
      <c r="Y34" s="569">
        <f>Summary!AG31</f>
        <v>25.576923076923077</v>
      </c>
      <c r="Z34" s="21"/>
      <c r="AA34" s="21"/>
      <c r="AB34" s="242"/>
      <c r="AC34" s="24"/>
    </row>
    <row r="35" spans="1:29" s="558" customFormat="1" ht="18" customHeight="1">
      <c r="A35" s="21"/>
      <c r="B35" s="29"/>
      <c r="C35" s="21"/>
      <c r="D35" s="21"/>
      <c r="E35" s="21" t="s">
        <v>268</v>
      </c>
      <c r="F35" s="21"/>
      <c r="G35" s="574">
        <f>Summary!G32</f>
        <v>4.7500000000000001E-2</v>
      </c>
      <c r="H35" s="21"/>
      <c r="I35" s="21"/>
      <c r="J35" s="21"/>
      <c r="K35" s="21"/>
      <c r="L35" s="21"/>
      <c r="M35" s="559"/>
      <c r="N35" s="21"/>
      <c r="O35" s="574">
        <f>Summary!S32</f>
        <v>4.7500000000000001E-2</v>
      </c>
      <c r="P35" s="21"/>
      <c r="Q35" s="21"/>
      <c r="R35" s="21"/>
      <c r="S35" s="21"/>
      <c r="T35" s="21"/>
      <c r="U35" s="559"/>
      <c r="V35" s="21"/>
      <c r="W35" s="574">
        <f>Summary!AE32</f>
        <v>4.7500000000000001E-2</v>
      </c>
      <c r="X35" s="21"/>
      <c r="Y35" s="21"/>
      <c r="Z35" s="21"/>
      <c r="AA35" s="21"/>
      <c r="AB35" s="242"/>
      <c r="AC35" s="24"/>
    </row>
    <row r="36" spans="1:29" s="558" customFormat="1" ht="18" customHeight="1">
      <c r="A36" s="21"/>
      <c r="B36" s="29"/>
      <c r="C36" s="21"/>
      <c r="D36" s="21"/>
      <c r="E36" s="21" t="s">
        <v>269</v>
      </c>
      <c r="F36" s="21"/>
      <c r="G36" s="567">
        <f ca="1">Summary!G33</f>
        <v>162687761.05846339</v>
      </c>
      <c r="H36" s="571"/>
      <c r="I36" s="572">
        <f ca="1">Summary!I33</f>
        <v>464822.17445275257</v>
      </c>
      <c r="J36" s="21"/>
      <c r="K36" s="21"/>
      <c r="L36" s="21"/>
      <c r="M36" s="559"/>
      <c r="N36" s="21"/>
      <c r="O36" s="567">
        <f ca="1">Summary!S33</f>
        <v>162687761.05846339</v>
      </c>
      <c r="P36" s="571"/>
      <c r="Q36" s="572">
        <f ca="1">Summary!U33</f>
        <v>464822.17445275257</v>
      </c>
      <c r="R36" s="21"/>
      <c r="S36" s="21"/>
      <c r="T36" s="21"/>
      <c r="U36" s="559"/>
      <c r="V36" s="21"/>
      <c r="W36" s="567">
        <f ca="1">Summary!AE33</f>
        <v>162687761.05846339</v>
      </c>
      <c r="X36" s="571"/>
      <c r="Y36" s="572">
        <f ca="1">Summary!AG33</f>
        <v>464822.17445275257</v>
      </c>
      <c r="Z36" s="21"/>
      <c r="AA36" s="21"/>
      <c r="AB36" s="242"/>
      <c r="AC36" s="24"/>
    </row>
    <row r="37" spans="1:29" s="558" customFormat="1" ht="18" customHeight="1">
      <c r="A37" s="21"/>
      <c r="B37" s="29"/>
      <c r="C37" s="21"/>
      <c r="D37" s="21"/>
      <c r="E37" s="21"/>
      <c r="F37" s="21"/>
      <c r="G37" s="571"/>
      <c r="H37" s="21"/>
      <c r="I37" s="619">
        <f ca="1">Summary!I34</f>
        <v>619.76289927033679</v>
      </c>
      <c r="J37" s="21"/>
      <c r="K37" s="21"/>
      <c r="L37" s="21"/>
      <c r="M37" s="559"/>
      <c r="N37" s="21"/>
      <c r="O37" s="571"/>
      <c r="P37" s="21"/>
      <c r="Q37" s="619">
        <f ca="1">Summary!U34</f>
        <v>619.76289927033679</v>
      </c>
      <c r="R37" s="21"/>
      <c r="S37" s="21"/>
      <c r="T37" s="21"/>
      <c r="U37" s="559"/>
      <c r="V37" s="21"/>
      <c r="W37" s="571"/>
      <c r="X37" s="21"/>
      <c r="Y37" s="619">
        <f ca="1">Summary!AG34</f>
        <v>619.76289927033679</v>
      </c>
      <c r="Z37" s="21"/>
      <c r="AA37" s="21"/>
      <c r="AB37" s="242"/>
      <c r="AC37" s="24"/>
    </row>
    <row r="38" spans="1:29" s="558" customFormat="1" ht="18" customHeight="1">
      <c r="A38" s="21"/>
      <c r="B38" s="29"/>
      <c r="C38" s="566"/>
      <c r="D38" s="305" t="s">
        <v>334</v>
      </c>
      <c r="E38" s="21"/>
      <c r="F38" s="21"/>
      <c r="G38" s="571"/>
      <c r="H38" s="21"/>
      <c r="I38" s="21"/>
      <c r="J38" s="21"/>
      <c r="K38" s="21"/>
      <c r="L38" s="21"/>
      <c r="M38" s="559"/>
      <c r="N38" s="21"/>
      <c r="O38" s="571"/>
      <c r="P38" s="21"/>
      <c r="Q38" s="21"/>
      <c r="R38" s="21"/>
      <c r="S38" s="21"/>
      <c r="T38" s="21"/>
      <c r="U38" s="559"/>
      <c r="V38" s="21"/>
      <c r="W38" s="571"/>
      <c r="X38" s="21"/>
      <c r="Y38" s="21"/>
      <c r="Z38" s="21"/>
      <c r="AA38" s="21"/>
      <c r="AB38" s="242"/>
      <c r="AC38" s="24"/>
    </row>
    <row r="39" spans="1:29" s="573" customFormat="1" ht="18" customHeight="1">
      <c r="A39" s="21"/>
      <c r="B39" s="29"/>
      <c r="C39" s="305"/>
      <c r="D39" s="571"/>
      <c r="E39" s="21" t="s">
        <v>368</v>
      </c>
      <c r="F39" s="21"/>
      <c r="G39" s="688">
        <f>Summary!G36</f>
        <v>315</v>
      </c>
      <c r="H39" s="21"/>
      <c r="I39" s="572">
        <f>Summary!I36</f>
        <v>248062.5</v>
      </c>
      <c r="J39" s="21"/>
      <c r="K39" s="871">
        <f>'Low Budget'!$L$76/'Low Budget'!$H$9</f>
        <v>165.375</v>
      </c>
      <c r="L39" s="21"/>
      <c r="M39" s="559"/>
      <c r="N39" s="21"/>
      <c r="O39" s="688">
        <f>Summary!S36</f>
        <v>315</v>
      </c>
      <c r="P39" s="21"/>
      <c r="Q39" s="572">
        <f>Summary!U36</f>
        <v>248062.5</v>
      </c>
      <c r="R39" s="21"/>
      <c r="S39" s="871">
        <f>'Middle Budget'!$L$76/'Middle Budget'!$H$9</f>
        <v>165.375</v>
      </c>
      <c r="T39" s="21"/>
      <c r="U39" s="559"/>
      <c r="V39" s="21"/>
      <c r="W39" s="688">
        <f>Summary!AE36</f>
        <v>315</v>
      </c>
      <c r="X39" s="21"/>
      <c r="Y39" s="572">
        <f>Summary!AG36</f>
        <v>248062.5</v>
      </c>
      <c r="Z39" s="21"/>
      <c r="AA39" s="871">
        <f>'High Budget'!$L$76/'High Budget'!$H$9</f>
        <v>165.375</v>
      </c>
      <c r="AB39" s="242"/>
      <c r="AC39" s="24"/>
    </row>
    <row r="40" spans="1:29" s="573" customFormat="1" ht="18" customHeight="1">
      <c r="A40" s="21"/>
      <c r="B40" s="29"/>
      <c r="C40" s="305"/>
      <c r="D40" s="571"/>
      <c r="E40" s="21" t="s">
        <v>271</v>
      </c>
      <c r="F40" s="21"/>
      <c r="G40" s="574">
        <f>Summary!G37</f>
        <v>0.05</v>
      </c>
      <c r="H40" s="21"/>
      <c r="I40" s="21"/>
      <c r="J40" s="21"/>
      <c r="K40" s="21"/>
      <c r="L40" s="21"/>
      <c r="M40" s="559"/>
      <c r="N40" s="21"/>
      <c r="O40" s="574">
        <f>Summary!S37</f>
        <v>0.05</v>
      </c>
      <c r="P40" s="21"/>
      <c r="Q40" s="21"/>
      <c r="R40" s="21"/>
      <c r="S40" s="21"/>
      <c r="T40" s="21"/>
      <c r="U40" s="559"/>
      <c r="V40" s="21"/>
      <c r="W40" s="574">
        <f>Summary!AE37</f>
        <v>0.05</v>
      </c>
      <c r="X40" s="21"/>
      <c r="Y40" s="21"/>
      <c r="Z40" s="21"/>
      <c r="AA40" s="21"/>
      <c r="AB40" s="242"/>
      <c r="AC40" s="24"/>
    </row>
    <row r="41" spans="1:29" s="573" customFormat="1" ht="18" customHeight="1">
      <c r="A41" s="21"/>
      <c r="B41" s="29"/>
      <c r="C41" s="305"/>
      <c r="D41" s="571"/>
      <c r="E41" s="21" t="s">
        <v>320</v>
      </c>
      <c r="F41" s="21"/>
      <c r="G41" s="574">
        <f>Summary!G40</f>
        <v>0.03</v>
      </c>
      <c r="H41" s="21"/>
      <c r="I41" s="626">
        <f>Summary!I40</f>
        <v>2885182.1403037496</v>
      </c>
      <c r="J41" s="625"/>
      <c r="K41" s="625"/>
      <c r="L41" s="21"/>
      <c r="M41" s="559"/>
      <c r="N41" s="21"/>
      <c r="O41" s="574">
        <f>Summary!S40</f>
        <v>0.03</v>
      </c>
      <c r="P41" s="21"/>
      <c r="Q41" s="626">
        <f>Summary!U40</f>
        <v>2886179.8775879997</v>
      </c>
      <c r="R41" s="625"/>
      <c r="S41" s="625"/>
      <c r="T41" s="21"/>
      <c r="U41" s="559"/>
      <c r="V41" s="21"/>
      <c r="W41" s="574">
        <f>Summary!AE40</f>
        <v>0.03</v>
      </c>
      <c r="X41" s="21"/>
      <c r="Y41" s="626">
        <f>Summary!AG40</f>
        <v>2887676.4835143746</v>
      </c>
      <c r="Z41" s="625"/>
      <c r="AA41" s="625"/>
      <c r="AB41" s="242"/>
      <c r="AC41" s="24"/>
    </row>
    <row r="42" spans="1:29" s="573" customFormat="1" ht="18" customHeight="1">
      <c r="A42" s="21"/>
      <c r="B42" s="29"/>
      <c r="C42" s="305"/>
      <c r="D42" s="571"/>
      <c r="E42" s="21" t="s">
        <v>274</v>
      </c>
      <c r="F42" s="21"/>
      <c r="G42" s="687">
        <f>Summary!G42</f>
        <v>24</v>
      </c>
      <c r="H42" s="21"/>
      <c r="I42" s="21"/>
      <c r="J42" s="21"/>
      <c r="K42" s="21"/>
      <c r="L42" s="21"/>
      <c r="M42" s="559"/>
      <c r="N42" s="21"/>
      <c r="O42" s="687">
        <f>Summary!S42</f>
        <v>24</v>
      </c>
      <c r="P42" s="21"/>
      <c r="Q42" s="21"/>
      <c r="R42" s="21"/>
      <c r="S42" s="21"/>
      <c r="T42" s="21"/>
      <c r="U42" s="559"/>
      <c r="V42" s="21"/>
      <c r="W42" s="687">
        <f>Summary!AE42</f>
        <v>24</v>
      </c>
      <c r="X42" s="21"/>
      <c r="Y42" s="21"/>
      <c r="Z42" s="21"/>
      <c r="AA42" s="21"/>
      <c r="AB42" s="242"/>
      <c r="AC42" s="24"/>
    </row>
    <row r="43" spans="1:29" s="573" customFormat="1" ht="18" customHeight="1">
      <c r="A43" s="21"/>
      <c r="B43" s="29"/>
      <c r="C43" s="305"/>
      <c r="D43" s="571"/>
      <c r="E43" s="21" t="s">
        <v>335</v>
      </c>
      <c r="F43" s="21"/>
      <c r="G43" s="567">
        <f ca="1">Summary!G43</f>
        <v>117954279.14461684</v>
      </c>
      <c r="H43" s="571"/>
      <c r="I43" s="572">
        <f ca="1">Summary!I43</f>
        <v>337012.22612747666</v>
      </c>
      <c r="J43" s="21"/>
      <c r="K43" s="21"/>
      <c r="L43" s="21"/>
      <c r="M43" s="559"/>
      <c r="N43" s="21"/>
      <c r="O43" s="567">
        <f ca="1">Summary!S43</f>
        <v>119141568.55886751</v>
      </c>
      <c r="P43" s="571"/>
      <c r="Q43" s="572">
        <f ca="1">Summary!U43</f>
        <v>340404.48159676435</v>
      </c>
      <c r="R43" s="21"/>
      <c r="S43" s="21"/>
      <c r="T43" s="21"/>
      <c r="U43" s="559"/>
      <c r="V43" s="21"/>
      <c r="W43" s="567">
        <f ca="1">Summary!AE43</f>
        <v>120922502.68024345</v>
      </c>
      <c r="X43" s="571"/>
      <c r="Y43" s="572">
        <f ca="1">Summary!AG43</f>
        <v>345492.86480069556</v>
      </c>
      <c r="Z43" s="21"/>
      <c r="AA43" s="21"/>
      <c r="AB43" s="242"/>
      <c r="AC43" s="24"/>
    </row>
    <row r="44" spans="1:29" s="573" customFormat="1" ht="18" customHeight="1">
      <c r="A44" s="21"/>
      <c r="B44" s="29"/>
      <c r="C44" s="305"/>
      <c r="D44" s="571"/>
      <c r="E44" s="571"/>
      <c r="F44" s="571"/>
      <c r="G44" s="571"/>
      <c r="H44" s="21"/>
      <c r="I44" s="619">
        <f ca="1">Summary!I44</f>
        <v>449.34963483663557</v>
      </c>
      <c r="J44" s="21"/>
      <c r="K44" s="21"/>
      <c r="L44" s="21"/>
      <c r="M44" s="559"/>
      <c r="N44" s="21"/>
      <c r="O44" s="571"/>
      <c r="P44" s="21"/>
      <c r="Q44" s="619">
        <f ca="1">Summary!U44</f>
        <v>453.87264212901908</v>
      </c>
      <c r="R44" s="21"/>
      <c r="S44" s="21"/>
      <c r="T44" s="21"/>
      <c r="U44" s="559"/>
      <c r="V44" s="21"/>
      <c r="W44" s="571"/>
      <c r="X44" s="21"/>
      <c r="Y44" s="619">
        <f ca="1">Summary!AG44</f>
        <v>460.65715306759409</v>
      </c>
      <c r="Z44" s="21"/>
      <c r="AA44" s="21"/>
      <c r="AB44" s="242"/>
      <c r="AC44" s="24"/>
    </row>
    <row r="45" spans="1:29" s="573" customFormat="1" ht="18" customHeight="1">
      <c r="A45" s="21"/>
      <c r="B45" s="56"/>
      <c r="C45" s="694"/>
      <c r="D45" s="690"/>
      <c r="E45" s="695"/>
      <c r="F45" s="695"/>
      <c r="G45" s="696"/>
      <c r="H45" s="395"/>
      <c r="I45" s="395"/>
      <c r="J45" s="395"/>
      <c r="K45" s="395"/>
      <c r="L45" s="395"/>
      <c r="M45" s="395"/>
      <c r="N45" s="395"/>
      <c r="O45" s="696"/>
      <c r="P45" s="395"/>
      <c r="Q45" s="395"/>
      <c r="R45" s="395"/>
      <c r="S45" s="395"/>
      <c r="T45" s="395"/>
      <c r="U45" s="395"/>
      <c r="V45" s="395"/>
      <c r="W45" s="696"/>
      <c r="X45" s="395"/>
      <c r="Y45" s="395"/>
      <c r="Z45" s="395"/>
      <c r="AA45" s="395"/>
      <c r="AB45" s="175"/>
      <c r="AC45" s="24"/>
    </row>
    <row r="46" spans="1:29" s="571" customFormat="1" ht="18" customHeight="1">
      <c r="A46" s="21"/>
      <c r="B46" s="21"/>
      <c r="C46" s="305"/>
      <c r="E46" s="693"/>
      <c r="F46" s="693"/>
      <c r="G46" s="418"/>
      <c r="H46" s="21"/>
      <c r="I46" s="21"/>
      <c r="J46" s="21"/>
      <c r="K46" s="21"/>
      <c r="L46" s="21"/>
      <c r="M46" s="21"/>
      <c r="N46" s="21"/>
      <c r="O46" s="418"/>
      <c r="P46" s="21"/>
      <c r="Q46" s="21"/>
      <c r="R46" s="21"/>
      <c r="S46" s="21"/>
      <c r="T46" s="21"/>
      <c r="U46" s="21"/>
      <c r="V46" s="21"/>
      <c r="W46" s="418"/>
      <c r="X46" s="21"/>
      <c r="Y46" s="21"/>
      <c r="Z46" s="21"/>
      <c r="AA46" s="21"/>
      <c r="AB46" s="21"/>
      <c r="AC46" s="24"/>
    </row>
    <row r="47" spans="1:29" s="573" customFormat="1" ht="18" customHeight="1">
      <c r="A47" s="21"/>
      <c r="B47" s="22"/>
      <c r="C47" s="587"/>
      <c r="D47" s="588"/>
      <c r="E47" s="588"/>
      <c r="F47" s="588"/>
      <c r="G47" s="588"/>
      <c r="H47" s="284"/>
      <c r="I47" s="284"/>
      <c r="J47" s="284"/>
      <c r="K47" s="284"/>
      <c r="L47" s="284"/>
      <c r="M47" s="284"/>
      <c r="N47" s="284"/>
      <c r="O47" s="588"/>
      <c r="P47" s="284"/>
      <c r="Q47" s="284"/>
      <c r="R47" s="284"/>
      <c r="S47" s="284"/>
      <c r="T47" s="284"/>
      <c r="U47" s="284"/>
      <c r="V47" s="284"/>
      <c r="W47" s="588"/>
      <c r="X47" s="284"/>
      <c r="Y47" s="284"/>
      <c r="Z47" s="284"/>
      <c r="AA47" s="284"/>
      <c r="AB47" s="179"/>
      <c r="AC47" s="24"/>
    </row>
    <row r="48" spans="1:29" s="573" customFormat="1" ht="18" customHeight="1">
      <c r="A48" s="21"/>
      <c r="B48" s="29"/>
      <c r="C48" s="305"/>
      <c r="D48" s="571"/>
      <c r="E48" s="571"/>
      <c r="F48" s="571"/>
      <c r="G48" s="880" t="str">
        <f>$G$4</f>
        <v>BUYER'S PREFERRED</v>
      </c>
      <c r="H48" s="881"/>
      <c r="I48" s="881"/>
      <c r="J48" s="881"/>
      <c r="K48" s="882"/>
      <c r="L48" s="66"/>
      <c r="M48" s="559"/>
      <c r="N48" s="66"/>
      <c r="O48" s="880" t="str">
        <f>$O$4</f>
        <v>PROJECTED STRIKE</v>
      </c>
      <c r="P48" s="881"/>
      <c r="Q48" s="881"/>
      <c r="R48" s="881"/>
      <c r="S48" s="882"/>
      <c r="T48" s="66"/>
      <c r="U48" s="559"/>
      <c r="V48" s="66"/>
      <c r="W48" s="880" t="str">
        <f>$W$4</f>
        <v>OPTIMISTIC</v>
      </c>
      <c r="X48" s="881"/>
      <c r="Y48" s="881"/>
      <c r="Z48" s="881"/>
      <c r="AA48" s="882"/>
      <c r="AB48" s="560"/>
      <c r="AC48" s="24"/>
    </row>
    <row r="49" spans="1:29" s="573" customFormat="1" ht="18" customHeight="1">
      <c r="A49" s="21"/>
      <c r="B49" s="29"/>
      <c r="C49" s="305"/>
      <c r="D49" s="571"/>
      <c r="E49" s="446"/>
      <c r="F49" s="446"/>
      <c r="G49" s="418"/>
      <c r="H49" s="21"/>
      <c r="I49" s="21"/>
      <c r="J49" s="21"/>
      <c r="K49" s="21"/>
      <c r="L49" s="21"/>
      <c r="M49" s="575"/>
      <c r="N49" s="21"/>
      <c r="O49" s="418"/>
      <c r="P49" s="21"/>
      <c r="Q49" s="21"/>
      <c r="R49" s="21"/>
      <c r="S49" s="21"/>
      <c r="T49" s="21"/>
      <c r="U49" s="575"/>
      <c r="V49" s="21"/>
      <c r="W49" s="418"/>
      <c r="X49" s="21"/>
      <c r="Y49" s="21"/>
      <c r="Z49" s="21"/>
      <c r="AA49" s="21"/>
      <c r="AB49" s="242"/>
      <c r="AC49" s="24"/>
    </row>
    <row r="50" spans="1:29" s="573" customFormat="1" ht="18" customHeight="1">
      <c r="A50" s="21"/>
      <c r="B50" s="29"/>
      <c r="C50" s="305"/>
      <c r="D50" s="305" t="s">
        <v>282</v>
      </c>
      <c r="E50" s="21"/>
      <c r="F50" s="21"/>
      <c r="G50" s="509" t="s">
        <v>5</v>
      </c>
      <c r="H50" s="510"/>
      <c r="I50" s="583" t="s">
        <v>283</v>
      </c>
      <c r="J50" s="21"/>
      <c r="K50" s="457"/>
      <c r="L50" s="21"/>
      <c r="M50" s="575"/>
      <c r="N50" s="21"/>
      <c r="O50" s="509" t="s">
        <v>5</v>
      </c>
      <c r="P50" s="510"/>
      <c r="Q50" s="583" t="s">
        <v>283</v>
      </c>
      <c r="R50" s="21"/>
      <c r="S50" s="457"/>
      <c r="T50" s="21"/>
      <c r="U50" s="575"/>
      <c r="V50" s="21"/>
      <c r="W50" s="509" t="s">
        <v>5</v>
      </c>
      <c r="X50" s="510"/>
      <c r="Y50" s="583" t="s">
        <v>283</v>
      </c>
      <c r="Z50" s="21"/>
      <c r="AA50" s="457"/>
      <c r="AB50" s="242"/>
      <c r="AC50" s="24"/>
    </row>
    <row r="51" spans="1:29" s="573" customFormat="1" ht="18" customHeight="1">
      <c r="A51" s="21"/>
      <c r="B51" s="29"/>
      <c r="C51" s="305"/>
      <c r="D51" s="571"/>
      <c r="E51" s="571"/>
      <c r="F51" s="571"/>
      <c r="G51" s="50"/>
      <c r="H51" s="21"/>
      <c r="I51" s="457"/>
      <c r="J51" s="21"/>
      <c r="K51" s="514"/>
      <c r="L51" s="21"/>
      <c r="M51" s="575"/>
      <c r="N51" s="21"/>
      <c r="O51" s="50"/>
      <c r="P51" s="21"/>
      <c r="Q51" s="457"/>
      <c r="R51" s="21"/>
      <c r="S51" s="514"/>
      <c r="T51" s="21"/>
      <c r="U51" s="575"/>
      <c r="V51" s="21"/>
      <c r="W51" s="50"/>
      <c r="X51" s="21"/>
      <c r="Y51" s="457"/>
      <c r="Z51" s="21"/>
      <c r="AA51" s="514"/>
      <c r="AB51" s="242"/>
      <c r="AC51" s="24"/>
    </row>
    <row r="52" spans="1:29" s="573" customFormat="1" ht="18" customHeight="1">
      <c r="A52" s="21"/>
      <c r="B52" s="29"/>
      <c r="C52" s="305"/>
      <c r="D52" s="571"/>
      <c r="E52" s="35" t="s">
        <v>339</v>
      </c>
      <c r="F52" s="35"/>
      <c r="G52" s="436">
        <f ca="1">Summary!G48</f>
        <v>76421910.235735089</v>
      </c>
      <c r="H52" s="21"/>
      <c r="I52" s="402">
        <f ca="1">Summary!I48</f>
        <v>0.65</v>
      </c>
      <c r="J52" s="21"/>
      <c r="K52" s="406"/>
      <c r="L52" s="21"/>
      <c r="M52" s="575"/>
      <c r="N52" s="21"/>
      <c r="O52" s="436">
        <f ca="1">Summary!S48</f>
        <v>77191148.331187814</v>
      </c>
      <c r="P52" s="21"/>
      <c r="Q52" s="402">
        <f ca="1">Summary!U48</f>
        <v>0.65</v>
      </c>
      <c r="R52" s="21"/>
      <c r="S52" s="406"/>
      <c r="T52" s="21"/>
      <c r="U52" s="575"/>
      <c r="V52" s="21"/>
      <c r="W52" s="436">
        <f ca="1">Summary!AE48</f>
        <v>78345005.474366859</v>
      </c>
      <c r="X52" s="21"/>
      <c r="Y52" s="402">
        <f ca="1">Summary!AG48</f>
        <v>0.65</v>
      </c>
      <c r="Z52" s="21"/>
      <c r="AA52" s="406"/>
      <c r="AB52" s="242"/>
      <c r="AC52" s="24"/>
    </row>
    <row r="53" spans="1:29" s="573" customFormat="1" ht="18" customHeight="1">
      <c r="A53" s="21"/>
      <c r="B53" s="29"/>
      <c r="C53" s="305"/>
      <c r="D53" s="571"/>
      <c r="E53" s="21" t="s">
        <v>8</v>
      </c>
      <c r="F53" s="21"/>
      <c r="G53" s="584">
        <f ca="1">Summary!G49</f>
        <v>41150259.357703507</v>
      </c>
      <c r="H53" s="21"/>
      <c r="I53" s="402">
        <f ca="1">Summary!I49</f>
        <v>0.35</v>
      </c>
      <c r="J53" s="21"/>
      <c r="K53" s="21"/>
      <c r="L53" s="21"/>
      <c r="M53" s="575"/>
      <c r="N53" s="21"/>
      <c r="O53" s="584">
        <f ca="1">Summary!S49</f>
        <v>41564464.486024201</v>
      </c>
      <c r="P53" s="21"/>
      <c r="Q53" s="402">
        <f ca="1">Summary!U49</f>
        <v>0.35</v>
      </c>
      <c r="R53" s="21"/>
      <c r="S53" s="21"/>
      <c r="T53" s="21"/>
      <c r="U53" s="575"/>
      <c r="V53" s="21"/>
      <c r="W53" s="584">
        <f ca="1">Summary!AE49</f>
        <v>42185772.178505227</v>
      </c>
      <c r="X53" s="21"/>
      <c r="Y53" s="402">
        <f ca="1">Summary!AG49</f>
        <v>0.35</v>
      </c>
      <c r="Z53" s="21"/>
      <c r="AA53" s="21"/>
      <c r="AB53" s="242"/>
      <c r="AC53" s="24"/>
    </row>
    <row r="54" spans="1:29" s="573" customFormat="1" ht="18" customHeight="1" thickBot="1">
      <c r="A54" s="21"/>
      <c r="B54" s="29"/>
      <c r="C54" s="305"/>
      <c r="D54" s="571"/>
      <c r="E54" s="571"/>
      <c r="F54" s="571"/>
      <c r="G54" s="386">
        <f ca="1">Summary!G50</f>
        <v>117572169.5934386</v>
      </c>
      <c r="H54" s="21"/>
      <c r="I54" s="448">
        <f ca="1">Summary!I50</f>
        <v>1</v>
      </c>
      <c r="J54" s="21"/>
      <c r="K54" s="21"/>
      <c r="L54" s="21"/>
      <c r="M54" s="575"/>
      <c r="N54" s="21"/>
      <c r="O54" s="386">
        <f ca="1">Summary!S50</f>
        <v>118755612.81721202</v>
      </c>
      <c r="P54" s="21"/>
      <c r="Q54" s="448">
        <f ca="1">Summary!U50</f>
        <v>1</v>
      </c>
      <c r="R54" s="21"/>
      <c r="S54" s="21"/>
      <c r="T54" s="21"/>
      <c r="U54" s="575"/>
      <c r="V54" s="21"/>
      <c r="W54" s="386">
        <f ca="1">Summary!AE50</f>
        <v>120530777.65287209</v>
      </c>
      <c r="X54" s="21"/>
      <c r="Y54" s="448">
        <f ca="1">Summary!AG50</f>
        <v>1</v>
      </c>
      <c r="Z54" s="21"/>
      <c r="AA54" s="21"/>
      <c r="AB54" s="242"/>
      <c r="AC54" s="24"/>
    </row>
    <row r="55" spans="1:29" s="573" customFormat="1" ht="18" customHeight="1" thickTop="1">
      <c r="A55" s="21"/>
      <c r="B55" s="29"/>
      <c r="C55" s="305"/>
      <c r="D55" s="571"/>
      <c r="E55" s="21" t="s">
        <v>307</v>
      </c>
      <c r="F55" s="21"/>
      <c r="G55" s="436"/>
      <c r="H55" s="21"/>
      <c r="I55" s="402"/>
      <c r="J55" s="21"/>
      <c r="K55" s="21"/>
      <c r="L55" s="21"/>
      <c r="M55" s="575"/>
      <c r="N55" s="21"/>
      <c r="O55" s="436"/>
      <c r="P55" s="21"/>
      <c r="Q55" s="402"/>
      <c r="R55" s="21"/>
      <c r="S55" s="21"/>
      <c r="T55" s="21"/>
      <c r="U55" s="575"/>
      <c r="V55" s="21"/>
      <c r="W55" s="436"/>
      <c r="X55" s="21"/>
      <c r="Y55" s="402"/>
      <c r="Z55" s="21"/>
      <c r="AA55" s="21"/>
      <c r="AB55" s="242"/>
      <c r="AC55" s="24"/>
    </row>
    <row r="56" spans="1:29" s="573" customFormat="1" ht="18" customHeight="1">
      <c r="A56" s="21"/>
      <c r="B56" s="29"/>
      <c r="C56" s="305"/>
      <c r="D56" s="571"/>
      <c r="E56" s="571" t="s">
        <v>308</v>
      </c>
      <c r="F56" s="571"/>
      <c r="G56" s="436">
        <f ca="1">Summary!G52</f>
        <v>117572169.5934386</v>
      </c>
      <c r="H56" s="21"/>
      <c r="I56" s="402"/>
      <c r="J56" s="21"/>
      <c r="K56" s="21"/>
      <c r="L56" s="21"/>
      <c r="M56" s="575"/>
      <c r="N56" s="21"/>
      <c r="O56" s="436">
        <f ca="1">Summary!S52</f>
        <v>118755612.81721202</v>
      </c>
      <c r="P56" s="21"/>
      <c r="Q56" s="402"/>
      <c r="R56" s="21"/>
      <c r="S56" s="21"/>
      <c r="T56" s="21"/>
      <c r="U56" s="575"/>
      <c r="V56" s="21"/>
      <c r="W56" s="436">
        <f ca="1">Summary!AE52</f>
        <v>120530777.65287209</v>
      </c>
      <c r="X56" s="21"/>
      <c r="Y56" s="402"/>
      <c r="Z56" s="21"/>
      <c r="AA56" s="21"/>
      <c r="AB56" s="242"/>
      <c r="AC56" s="24"/>
    </row>
    <row r="57" spans="1:29" s="573" customFormat="1" ht="18" customHeight="1">
      <c r="A57" s="21"/>
      <c r="B57" s="29"/>
      <c r="C57" s="305"/>
      <c r="D57" s="571"/>
      <c r="E57" s="571" t="s">
        <v>309</v>
      </c>
      <c r="F57" s="571"/>
      <c r="G57" s="584">
        <f ca="1">Summary!G53</f>
        <v>0</v>
      </c>
      <c r="H57" s="21"/>
      <c r="I57" s="402"/>
      <c r="J57" s="21"/>
      <c r="K57" s="21"/>
      <c r="L57" s="21"/>
      <c r="M57" s="575"/>
      <c r="N57" s="21"/>
      <c r="O57" s="584">
        <f ca="1">Summary!S53</f>
        <v>0</v>
      </c>
      <c r="P57" s="21"/>
      <c r="Q57" s="402"/>
      <c r="R57" s="21"/>
      <c r="S57" s="21"/>
      <c r="T57" s="21"/>
      <c r="U57" s="575"/>
      <c r="V57" s="21"/>
      <c r="W57" s="584">
        <f ca="1">Summary!AE53</f>
        <v>0</v>
      </c>
      <c r="X57" s="21"/>
      <c r="Y57" s="402"/>
      <c r="Z57" s="21"/>
      <c r="AA57" s="21"/>
      <c r="AB57" s="704"/>
      <c r="AC57" s="24"/>
    </row>
    <row r="58" spans="1:29" s="573" customFormat="1" ht="18" customHeight="1">
      <c r="A58" s="21"/>
      <c r="B58" s="29"/>
      <c r="C58" s="305"/>
      <c r="D58" s="571"/>
      <c r="E58" s="571" t="s">
        <v>310</v>
      </c>
      <c r="F58" s="571"/>
      <c r="G58" s="584">
        <f ca="1">Summary!G54</f>
        <v>382109.55117867544</v>
      </c>
      <c r="H58" s="21"/>
      <c r="I58" s="402"/>
      <c r="J58" s="21"/>
      <c r="K58" s="21"/>
      <c r="L58" s="21"/>
      <c r="M58" s="575"/>
      <c r="N58" s="21"/>
      <c r="O58" s="584">
        <f ca="1">Summary!S54</f>
        <v>385955.74165593908</v>
      </c>
      <c r="P58" s="21"/>
      <c r="Q58" s="402"/>
      <c r="R58" s="21"/>
      <c r="S58" s="21"/>
      <c r="T58" s="21"/>
      <c r="U58" s="575"/>
      <c r="V58" s="21"/>
      <c r="W58" s="584">
        <f ca="1">Summary!AE54</f>
        <v>391725.02737183432</v>
      </c>
      <c r="X58" s="21"/>
      <c r="Y58" s="402"/>
      <c r="Z58" s="21"/>
      <c r="AA58" s="21"/>
      <c r="AB58" s="242"/>
      <c r="AC58" s="24"/>
    </row>
    <row r="59" spans="1:29" s="573" customFormat="1" ht="18" customHeight="1" thickBot="1">
      <c r="A59" s="21"/>
      <c r="B59" s="29"/>
      <c r="C59" s="305"/>
      <c r="D59" s="571"/>
      <c r="E59" s="571" t="s">
        <v>13</v>
      </c>
      <c r="F59" s="571"/>
      <c r="G59" s="386">
        <f ca="1">Summary!G55</f>
        <v>117954279.14461727</v>
      </c>
      <c r="H59" s="21"/>
      <c r="I59" s="402"/>
      <c r="J59" s="21"/>
      <c r="K59" s="21"/>
      <c r="L59" s="21"/>
      <c r="M59" s="575"/>
      <c r="N59" s="21"/>
      <c r="O59" s="386">
        <f ca="1">Summary!S55</f>
        <v>119141568.55886796</v>
      </c>
      <c r="P59" s="21"/>
      <c r="Q59" s="402"/>
      <c r="R59" s="21"/>
      <c r="S59" s="21"/>
      <c r="T59" s="21"/>
      <c r="U59" s="575"/>
      <c r="V59" s="21"/>
      <c r="W59" s="386">
        <f ca="1">Summary!AE55</f>
        <v>120922502.68024392</v>
      </c>
      <c r="X59" s="21"/>
      <c r="Y59" s="402"/>
      <c r="Z59" s="21"/>
      <c r="AA59" s="21"/>
      <c r="AB59" s="242"/>
      <c r="AC59" s="24"/>
    </row>
    <row r="60" spans="1:29" s="573" customFormat="1" ht="18" customHeight="1" thickTop="1">
      <c r="A60" s="21"/>
      <c r="B60" s="29"/>
      <c r="C60" s="305"/>
      <c r="D60" s="571"/>
      <c r="E60" s="571"/>
      <c r="F60" s="571"/>
      <c r="G60" s="571"/>
      <c r="H60" s="21"/>
      <c r="I60" s="21"/>
      <c r="J60" s="21"/>
      <c r="K60" s="21"/>
      <c r="L60" s="21"/>
      <c r="M60" s="575"/>
      <c r="N60" s="21"/>
      <c r="O60" s="571"/>
      <c r="P60" s="21"/>
      <c r="Q60" s="21"/>
      <c r="R60" s="21"/>
      <c r="S60" s="21"/>
      <c r="T60" s="21"/>
      <c r="U60" s="575"/>
      <c r="V60" s="21"/>
      <c r="W60" s="571"/>
      <c r="X60" s="21"/>
      <c r="Y60" s="21"/>
      <c r="Z60" s="21"/>
      <c r="AA60" s="21"/>
      <c r="AB60" s="242"/>
      <c r="AC60" s="24"/>
    </row>
    <row r="61" spans="1:29" s="573" customFormat="1" ht="18" customHeight="1">
      <c r="A61" s="21"/>
      <c r="B61" s="29"/>
      <c r="C61" s="305"/>
      <c r="D61" s="571"/>
      <c r="E61" s="571"/>
      <c r="F61" s="571"/>
      <c r="G61" s="571"/>
      <c r="H61" s="21"/>
      <c r="I61" s="21"/>
      <c r="J61" s="21"/>
      <c r="K61" s="21"/>
      <c r="L61" s="21"/>
      <c r="M61" s="575"/>
      <c r="N61" s="21"/>
      <c r="O61" s="571"/>
      <c r="P61" s="21"/>
      <c r="Q61" s="21"/>
      <c r="R61" s="21"/>
      <c r="S61" s="21"/>
      <c r="T61" s="21"/>
      <c r="U61" s="575"/>
      <c r="V61" s="21"/>
      <c r="W61" s="571"/>
      <c r="X61" s="21"/>
      <c r="Y61" s="21"/>
      <c r="Z61" s="21"/>
      <c r="AA61" s="21"/>
      <c r="AB61" s="242"/>
      <c r="AC61" s="24"/>
    </row>
    <row r="62" spans="1:29" s="573" customFormat="1" ht="18" customHeight="1">
      <c r="A62" s="21"/>
      <c r="B62" s="29"/>
      <c r="C62" s="305"/>
      <c r="D62" s="305" t="s">
        <v>286</v>
      </c>
      <c r="E62" s="21"/>
      <c r="F62" s="21"/>
      <c r="G62" s="509" t="s">
        <v>5</v>
      </c>
      <c r="H62" s="510"/>
      <c r="I62" s="496" t="s">
        <v>6</v>
      </c>
      <c r="J62" s="496"/>
      <c r="K62" s="511" t="s">
        <v>14</v>
      </c>
      <c r="L62" s="21"/>
      <c r="M62" s="575"/>
      <c r="N62" s="21"/>
      <c r="O62" s="509" t="s">
        <v>5</v>
      </c>
      <c r="P62" s="510"/>
      <c r="Q62" s="496" t="s">
        <v>6</v>
      </c>
      <c r="R62" s="496"/>
      <c r="S62" s="511" t="s">
        <v>14</v>
      </c>
      <c r="T62" s="21"/>
      <c r="U62" s="575"/>
      <c r="V62" s="21"/>
      <c r="W62" s="509" t="s">
        <v>5</v>
      </c>
      <c r="X62" s="510"/>
      <c r="Y62" s="496" t="s">
        <v>6</v>
      </c>
      <c r="Z62" s="496"/>
      <c r="AA62" s="511" t="s">
        <v>14</v>
      </c>
      <c r="AB62" s="242"/>
      <c r="AC62" s="24"/>
    </row>
    <row r="63" spans="1:29" s="573" customFormat="1" ht="18" customHeight="1">
      <c r="A63" s="21"/>
      <c r="B63" s="29"/>
      <c r="C63" s="305"/>
      <c r="D63" s="571"/>
      <c r="E63" s="21" t="s">
        <v>316</v>
      </c>
      <c r="F63" s="21"/>
      <c r="G63" s="48">
        <f ca="1">Summary!G62</f>
        <v>162687761.05846339</v>
      </c>
      <c r="H63" s="21"/>
      <c r="I63" s="48">
        <f ca="1">Summary!I62</f>
        <v>464822.17445275257</v>
      </c>
      <c r="J63" s="21"/>
      <c r="K63" s="48">
        <f ca="1">Summary!K62</f>
        <v>619.76289927033679</v>
      </c>
      <c r="L63" s="21"/>
      <c r="M63" s="575"/>
      <c r="N63" s="21"/>
      <c r="O63" s="48">
        <f ca="1">Summary!S62</f>
        <v>162687761.05846339</v>
      </c>
      <c r="P63" s="21"/>
      <c r="Q63" s="48">
        <f ca="1">Summary!U62</f>
        <v>464822.17445275257</v>
      </c>
      <c r="R63" s="21"/>
      <c r="S63" s="48">
        <f ca="1">Summary!W62</f>
        <v>619.76289927033679</v>
      </c>
      <c r="T63" s="21"/>
      <c r="U63" s="575"/>
      <c r="V63" s="21"/>
      <c r="W63" s="48">
        <f ca="1">Summary!AE62</f>
        <v>162687761.05846339</v>
      </c>
      <c r="X63" s="21"/>
      <c r="Y63" s="48">
        <f ca="1">Summary!AG62</f>
        <v>464822.17445275257</v>
      </c>
      <c r="Z63" s="21"/>
      <c r="AA63" s="48">
        <f ca="1">Summary!AI62</f>
        <v>619.76289927033679</v>
      </c>
      <c r="AB63" s="242"/>
      <c r="AC63" s="24"/>
    </row>
    <row r="64" spans="1:29" s="573" customFormat="1" ht="18" customHeight="1">
      <c r="A64" s="21"/>
      <c r="B64" s="29"/>
      <c r="C64" s="305"/>
      <c r="D64" s="571"/>
      <c r="E64" s="21" t="s">
        <v>287</v>
      </c>
      <c r="F64" s="21"/>
      <c r="G64" s="21">
        <f ca="1">Summary!G63</f>
        <v>-2033597.0132307925</v>
      </c>
      <c r="H64" s="21"/>
      <c r="I64" s="21">
        <f ca="1">Summary!I63</f>
        <v>-5810.2771806594073</v>
      </c>
      <c r="J64" s="21"/>
      <c r="K64" s="21">
        <f ca="1">Summary!K63</f>
        <v>-7.7470362408792095</v>
      </c>
      <c r="L64" s="21"/>
      <c r="M64" s="575"/>
      <c r="N64" s="21"/>
      <c r="O64" s="21">
        <f ca="1">Summary!S63</f>
        <v>-2033597.0132307925</v>
      </c>
      <c r="P64" s="21"/>
      <c r="Q64" s="21">
        <f ca="1">Summary!U63</f>
        <v>-5810.2771806594073</v>
      </c>
      <c r="R64" s="21"/>
      <c r="S64" s="21">
        <f ca="1">Summary!W63</f>
        <v>-7.7470362408792095</v>
      </c>
      <c r="T64" s="21"/>
      <c r="U64" s="575"/>
      <c r="V64" s="21"/>
      <c r="W64" s="21">
        <f ca="1">Summary!AE63</f>
        <v>-2033597.0132307925</v>
      </c>
      <c r="X64" s="21"/>
      <c r="Y64" s="21">
        <f ca="1">Summary!AG63</f>
        <v>-5810.2771806594073</v>
      </c>
      <c r="Z64" s="21"/>
      <c r="AA64" s="21">
        <f ca="1">Summary!AI63</f>
        <v>-7.7470362408792095</v>
      </c>
      <c r="AB64" s="242"/>
      <c r="AC64" s="24"/>
    </row>
    <row r="65" spans="1:29" s="573" customFormat="1" ht="18" customHeight="1">
      <c r="A65" s="21"/>
      <c r="B65" s="29"/>
      <c r="C65" s="305"/>
      <c r="D65" s="571"/>
      <c r="E65" s="21" t="s">
        <v>288</v>
      </c>
      <c r="F65" s="21"/>
      <c r="G65" s="293">
        <f ca="1">Summary!G64</f>
        <v>160654164.04523259</v>
      </c>
      <c r="H65" s="21"/>
      <c r="I65" s="293">
        <f ca="1">Summary!I64</f>
        <v>459011.89727209311</v>
      </c>
      <c r="J65" s="21"/>
      <c r="K65" s="293">
        <f ca="1">Summary!K64</f>
        <v>612.01586302945748</v>
      </c>
      <c r="L65" s="21"/>
      <c r="M65" s="575"/>
      <c r="N65" s="21"/>
      <c r="O65" s="293">
        <f ca="1">Summary!S64</f>
        <v>160654164.04523259</v>
      </c>
      <c r="P65" s="21"/>
      <c r="Q65" s="293">
        <f ca="1">Summary!U64</f>
        <v>459011.89727209311</v>
      </c>
      <c r="R65" s="21"/>
      <c r="S65" s="293">
        <f ca="1">Summary!W64</f>
        <v>612.01586302945748</v>
      </c>
      <c r="T65" s="21"/>
      <c r="U65" s="575"/>
      <c r="V65" s="21"/>
      <c r="W65" s="293">
        <f ca="1">Summary!AE64</f>
        <v>160654164.04523259</v>
      </c>
      <c r="X65" s="21"/>
      <c r="Y65" s="293">
        <f ca="1">Summary!AG64</f>
        <v>459011.89727209311</v>
      </c>
      <c r="Z65" s="21"/>
      <c r="AA65" s="293">
        <f ca="1">Summary!AI64</f>
        <v>612.01586302945748</v>
      </c>
      <c r="AB65" s="242"/>
      <c r="AC65" s="24"/>
    </row>
    <row r="66" spans="1:29" s="573" customFormat="1" ht="18" customHeight="1">
      <c r="A66" s="21"/>
      <c r="B66" s="29"/>
      <c r="C66" s="305"/>
      <c r="D66" s="571"/>
      <c r="E66" s="21"/>
      <c r="F66" s="21"/>
      <c r="G66" s="48"/>
      <c r="H66" s="21"/>
      <c r="I66" s="48"/>
      <c r="J66" s="21"/>
      <c r="K66" s="48"/>
      <c r="L66" s="21"/>
      <c r="M66" s="575"/>
      <c r="N66" s="21"/>
      <c r="O66" s="48"/>
      <c r="P66" s="21"/>
      <c r="Q66" s="48"/>
      <c r="R66" s="21"/>
      <c r="S66" s="48"/>
      <c r="T66" s="21"/>
      <c r="U66" s="575"/>
      <c r="V66" s="21"/>
      <c r="W66" s="48"/>
      <c r="X66" s="21"/>
      <c r="Y66" s="48"/>
      <c r="Z66" s="21"/>
      <c r="AA66" s="48"/>
      <c r="AB66" s="242"/>
      <c r="AC66" s="24"/>
    </row>
    <row r="67" spans="1:29" s="573" customFormat="1" ht="18" customHeight="1">
      <c r="A67" s="21"/>
      <c r="B67" s="29"/>
      <c r="C67" s="305"/>
      <c r="D67" s="571"/>
      <c r="E67" s="21" t="s">
        <v>224</v>
      </c>
      <c r="F67" s="21"/>
      <c r="G67" s="436">
        <f>Summary!G66</f>
        <v>12250000</v>
      </c>
      <c r="H67" s="21"/>
      <c r="I67" s="436">
        <f>Summary!I66</f>
        <v>35000</v>
      </c>
      <c r="J67" s="21"/>
      <c r="K67" s="436">
        <f>Summary!K66</f>
        <v>46.666666666666664</v>
      </c>
      <c r="L67" s="21"/>
      <c r="M67" s="575"/>
      <c r="N67" s="21"/>
      <c r="O67" s="436">
        <f>Summary!S66</f>
        <v>13300000</v>
      </c>
      <c r="P67" s="21"/>
      <c r="Q67" s="436">
        <f>Summary!U66</f>
        <v>38000</v>
      </c>
      <c r="R67" s="21"/>
      <c r="S67" s="436">
        <f>Summary!W66</f>
        <v>50.666666666666664</v>
      </c>
      <c r="T67" s="21"/>
      <c r="U67" s="575"/>
      <c r="V67" s="21"/>
      <c r="W67" s="436">
        <f>Summary!AE66</f>
        <v>14875000</v>
      </c>
      <c r="X67" s="21"/>
      <c r="Y67" s="436">
        <f>Summary!AG66</f>
        <v>42500</v>
      </c>
      <c r="Z67" s="21"/>
      <c r="AA67" s="436">
        <f>Summary!AI66</f>
        <v>56.666666666666664</v>
      </c>
      <c r="AB67" s="242"/>
      <c r="AC67" s="24"/>
    </row>
    <row r="68" spans="1:29" s="573" customFormat="1" ht="18" customHeight="1">
      <c r="A68" s="21"/>
      <c r="B68" s="29"/>
      <c r="C68" s="305"/>
      <c r="D68" s="571"/>
      <c r="E68" s="21" t="s">
        <v>11</v>
      </c>
      <c r="F68" s="21"/>
      <c r="G68" s="75">
        <f>Summary!G67</f>
        <v>86821875</v>
      </c>
      <c r="H68" s="21"/>
      <c r="I68" s="75">
        <f>Summary!I67</f>
        <v>248062.5</v>
      </c>
      <c r="J68" s="21"/>
      <c r="K68" s="75">
        <f>Summary!K67</f>
        <v>330.75</v>
      </c>
      <c r="L68" s="21"/>
      <c r="M68" s="575"/>
      <c r="N68" s="21"/>
      <c r="O68" s="75">
        <f>Summary!S67</f>
        <v>86821875</v>
      </c>
      <c r="P68" s="21"/>
      <c r="Q68" s="75">
        <f>Summary!U67</f>
        <v>248062.5</v>
      </c>
      <c r="R68" s="21"/>
      <c r="S68" s="75">
        <f>Summary!W67</f>
        <v>330.75</v>
      </c>
      <c r="T68" s="21"/>
      <c r="U68" s="575"/>
      <c r="V68" s="21"/>
      <c r="W68" s="75">
        <f>Summary!AE67</f>
        <v>86821875</v>
      </c>
      <c r="X68" s="21"/>
      <c r="Y68" s="75">
        <f>Summary!AG67</f>
        <v>248062.5</v>
      </c>
      <c r="Z68" s="21"/>
      <c r="AA68" s="75">
        <f>Summary!AI67</f>
        <v>330.75</v>
      </c>
      <c r="AB68" s="242"/>
      <c r="AC68" s="24"/>
    </row>
    <row r="69" spans="1:29" s="573" customFormat="1" ht="18" customHeight="1">
      <c r="A69" s="21"/>
      <c r="B69" s="29"/>
      <c r="C69" s="305"/>
      <c r="D69" s="571"/>
      <c r="E69" s="21" t="s">
        <v>90</v>
      </c>
      <c r="F69" s="21"/>
      <c r="G69" s="75">
        <f>Summary!G68</f>
        <v>12236045.15042875</v>
      </c>
      <c r="H69" s="21"/>
      <c r="I69" s="75">
        <f>Summary!I68</f>
        <v>34960.129001224996</v>
      </c>
      <c r="J69" s="21"/>
      <c r="K69" s="75">
        <f>Summary!K68</f>
        <v>46.613505334966668</v>
      </c>
      <c r="L69" s="21"/>
      <c r="M69" s="575"/>
      <c r="N69" s="21"/>
      <c r="O69" s="75">
        <f>Summary!S68</f>
        <v>12270300.797188001</v>
      </c>
      <c r="P69" s="21"/>
      <c r="Q69" s="75">
        <f>Summary!U68</f>
        <v>35058.002277680003</v>
      </c>
      <c r="R69" s="21"/>
      <c r="S69" s="75">
        <f>Summary!W68</f>
        <v>46.744003036906669</v>
      </c>
      <c r="T69" s="21"/>
      <c r="U69" s="575"/>
      <c r="V69" s="21"/>
      <c r="W69" s="75">
        <f>Summary!AE68</f>
        <v>12321684.267326873</v>
      </c>
      <c r="X69" s="21"/>
      <c r="Y69" s="75">
        <f>Summary!AG68</f>
        <v>35204.812192362493</v>
      </c>
      <c r="Z69" s="21"/>
      <c r="AA69" s="75">
        <f>Summary!AI68</f>
        <v>46.939749589816657</v>
      </c>
      <c r="AB69" s="242"/>
      <c r="AC69" s="24"/>
    </row>
    <row r="70" spans="1:29" s="573" customFormat="1" ht="18" customHeight="1">
      <c r="A70" s="21"/>
      <c r="B70" s="29"/>
      <c r="C70" s="305"/>
      <c r="D70" s="571"/>
      <c r="E70" s="21" t="s">
        <v>289</v>
      </c>
      <c r="F70" s="21"/>
      <c r="G70" s="75">
        <f ca="1">Summary!G69</f>
        <v>6646358.9941880889</v>
      </c>
      <c r="H70" s="21"/>
      <c r="I70" s="75">
        <f ca="1">Summary!I69</f>
        <v>18989.597126251683</v>
      </c>
      <c r="J70" s="21"/>
      <c r="K70" s="75">
        <f ca="1">Summary!K69</f>
        <v>25.319462835002245</v>
      </c>
      <c r="L70" s="21"/>
      <c r="M70" s="575"/>
      <c r="N70" s="21"/>
      <c r="O70" s="75">
        <f ca="1">Summary!S69</f>
        <v>6749392.761679505</v>
      </c>
      <c r="P70" s="21"/>
      <c r="Q70" s="75">
        <f ca="1">Summary!U69</f>
        <v>19283.979319084301</v>
      </c>
      <c r="R70" s="21"/>
      <c r="S70" s="75">
        <f ca="1">Summary!W69</f>
        <v>25.711972425445733</v>
      </c>
      <c r="T70" s="21"/>
      <c r="U70" s="575"/>
      <c r="V70" s="21"/>
      <c r="W70" s="75">
        <f ca="1">Summary!AE69</f>
        <v>6903943.4129165756</v>
      </c>
      <c r="X70" s="21"/>
      <c r="Y70" s="75">
        <f ca="1">Summary!AG69</f>
        <v>19725.552608333073</v>
      </c>
      <c r="Z70" s="21"/>
      <c r="AA70" s="75">
        <f ca="1">Summary!AI69</f>
        <v>26.300736811110763</v>
      </c>
      <c r="AB70" s="242"/>
      <c r="AC70" s="24"/>
    </row>
    <row r="71" spans="1:29" s="573" customFormat="1" ht="18" customHeight="1">
      <c r="A71" s="21"/>
      <c r="B71" s="29"/>
      <c r="C71" s="305"/>
      <c r="D71" s="571"/>
      <c r="E71" s="21" t="s">
        <v>290</v>
      </c>
      <c r="F71" s="21"/>
      <c r="G71" s="293">
        <f ca="1">Summary!G70</f>
        <v>117954279.14461683</v>
      </c>
      <c r="H71" s="21"/>
      <c r="I71" s="293">
        <f ca="1">Summary!I70</f>
        <v>337012.22612747666</v>
      </c>
      <c r="J71" s="21"/>
      <c r="K71" s="293">
        <f ca="1">Summary!K70</f>
        <v>449.34963483663552</v>
      </c>
      <c r="L71" s="21"/>
      <c r="M71" s="575"/>
      <c r="N71" s="21"/>
      <c r="O71" s="293">
        <f ca="1">Summary!S70</f>
        <v>119141568.5588675</v>
      </c>
      <c r="P71" s="21"/>
      <c r="Q71" s="293">
        <f ca="1">Summary!U70</f>
        <v>340404.48159676429</v>
      </c>
      <c r="R71" s="21"/>
      <c r="S71" s="293">
        <f ca="1">Summary!W70</f>
        <v>453.87264212901903</v>
      </c>
      <c r="T71" s="21"/>
      <c r="U71" s="575"/>
      <c r="V71" s="21"/>
      <c r="W71" s="293">
        <f ca="1">Summary!AE70</f>
        <v>120922502.68024345</v>
      </c>
      <c r="X71" s="21"/>
      <c r="Y71" s="293">
        <f ca="1">Summary!AG70</f>
        <v>345492.86480069556</v>
      </c>
      <c r="Z71" s="21"/>
      <c r="AA71" s="293">
        <f ca="1">Summary!AI70</f>
        <v>460.65715306759409</v>
      </c>
      <c r="AB71" s="242"/>
      <c r="AC71" s="24"/>
    </row>
    <row r="72" spans="1:29" s="573" customFormat="1" ht="18" customHeight="1">
      <c r="A72" s="21"/>
      <c r="B72" s="29"/>
      <c r="C72" s="305"/>
      <c r="D72" s="571"/>
      <c r="E72" s="21"/>
      <c r="F72" s="21"/>
      <c r="G72" s="48"/>
      <c r="H72" s="21"/>
      <c r="I72" s="48"/>
      <c r="J72" s="21"/>
      <c r="K72" s="48"/>
      <c r="L72" s="21"/>
      <c r="M72" s="575"/>
      <c r="N72" s="21"/>
      <c r="O72" s="48"/>
      <c r="P72" s="21"/>
      <c r="Q72" s="48"/>
      <c r="R72" s="21"/>
      <c r="S72" s="48"/>
      <c r="T72" s="21"/>
      <c r="U72" s="575"/>
      <c r="V72" s="21"/>
      <c r="W72" s="48"/>
      <c r="X72" s="21"/>
      <c r="Y72" s="48"/>
      <c r="Z72" s="21"/>
      <c r="AA72" s="48"/>
      <c r="AB72" s="242"/>
      <c r="AC72" s="24"/>
    </row>
    <row r="73" spans="1:29" s="573" customFormat="1" ht="18" customHeight="1">
      <c r="A73" s="21"/>
      <c r="B73" s="29"/>
      <c r="C73" s="305"/>
      <c r="D73" s="571"/>
      <c r="E73" s="21" t="s">
        <v>291</v>
      </c>
      <c r="F73" s="21"/>
      <c r="G73" s="293">
        <f ca="1">Summary!G72</f>
        <v>42699884.900615767</v>
      </c>
      <c r="H73" s="21"/>
      <c r="I73" s="293">
        <f ca="1">Summary!I72</f>
        <v>121999.67114461647</v>
      </c>
      <c r="J73" s="21"/>
      <c r="K73" s="293">
        <f ca="1">Summary!K72</f>
        <v>162.66622819282196</v>
      </c>
      <c r="L73" s="21"/>
      <c r="M73" s="575"/>
      <c r="N73" s="21"/>
      <c r="O73" s="293">
        <f ca="1">Summary!S72</f>
        <v>41512595.486365095</v>
      </c>
      <c r="P73" s="21"/>
      <c r="Q73" s="293">
        <f ca="1">Summary!U72</f>
        <v>118607.41567532884</v>
      </c>
      <c r="R73" s="21"/>
      <c r="S73" s="293">
        <f ca="1">Summary!W72</f>
        <v>158.14322090043845</v>
      </c>
      <c r="T73" s="21"/>
      <c r="U73" s="575"/>
      <c r="V73" s="21"/>
      <c r="W73" s="293">
        <f ca="1">Summary!AE72</f>
        <v>39731661.364989147</v>
      </c>
      <c r="X73" s="21"/>
      <c r="Y73" s="293">
        <f ca="1">Summary!AG72</f>
        <v>113519.03247139756</v>
      </c>
      <c r="Z73" s="21"/>
      <c r="AA73" s="293">
        <f ca="1">Summary!AI72</f>
        <v>151.35870996186341</v>
      </c>
      <c r="AB73" s="242"/>
      <c r="AC73" s="24"/>
    </row>
    <row r="74" spans="1:29" s="573" customFormat="1" ht="18" customHeight="1">
      <c r="A74" s="21"/>
      <c r="B74" s="29"/>
      <c r="C74" s="305"/>
      <c r="D74" s="571"/>
      <c r="E74" s="21" t="s">
        <v>358</v>
      </c>
      <c r="F74" s="21"/>
      <c r="G74" s="584">
        <f ca="1">Summary!G73</f>
        <v>2244685.5927071497</v>
      </c>
      <c r="H74" s="21"/>
      <c r="I74" s="75">
        <f ca="1">Summary!I73</f>
        <v>6413.3874077347136</v>
      </c>
      <c r="J74" s="21"/>
      <c r="K74" s="75">
        <f ca="1">Summary!K73</f>
        <v>8.551183210312951</v>
      </c>
      <c r="L74" s="21"/>
      <c r="M74" s="575"/>
      <c r="N74" s="21"/>
      <c r="O74" s="584">
        <f ca="1">Summary!S73</f>
        <v>2209428.970742614</v>
      </c>
      <c r="P74" s="21"/>
      <c r="Q74" s="75">
        <f ca="1">Summary!U73</f>
        <v>6312.6542021217547</v>
      </c>
      <c r="R74" s="21"/>
      <c r="S74" s="75">
        <f ca="1">Summary!W73</f>
        <v>8.4168722694956717</v>
      </c>
      <c r="T74" s="21"/>
      <c r="U74" s="575"/>
      <c r="V74" s="21"/>
      <c r="W74" s="584">
        <f ca="1">Summary!AE73</f>
        <v>2156544.0377958436</v>
      </c>
      <c r="X74" s="21"/>
      <c r="Y74" s="75">
        <f ca="1">Summary!AG73</f>
        <v>6161.5543937024104</v>
      </c>
      <c r="Z74" s="21"/>
      <c r="AA74" s="75">
        <f ca="1">Summary!AI73</f>
        <v>8.2154058582698806</v>
      </c>
      <c r="AB74" s="704"/>
      <c r="AC74" s="24"/>
    </row>
    <row r="75" spans="1:29" s="573" customFormat="1" ht="18" customHeight="1" thickBot="1">
      <c r="A75" s="21"/>
      <c r="B75" s="29"/>
      <c r="C75" s="305"/>
      <c r="D75" s="571"/>
      <c r="E75" s="21" t="s">
        <v>357</v>
      </c>
      <c r="F75" s="21"/>
      <c r="G75" s="719">
        <f ca="1">Summary!G74</f>
        <v>44944570.493322916</v>
      </c>
      <c r="H75" s="21"/>
      <c r="I75" s="252">
        <f ca="1">Summary!I74</f>
        <v>128413.05855235118</v>
      </c>
      <c r="J75" s="21"/>
      <c r="K75" s="252">
        <f ca="1">Summary!K74</f>
        <v>171.21741140313492</v>
      </c>
      <c r="L75" s="21"/>
      <c r="M75" s="575"/>
      <c r="N75" s="21"/>
      <c r="O75" s="719">
        <f ca="1">Summary!S74</f>
        <v>43722024.457107708</v>
      </c>
      <c r="P75" s="21"/>
      <c r="Q75" s="252">
        <f ca="1">Summary!U74</f>
        <v>124920.06987745059</v>
      </c>
      <c r="R75" s="21"/>
      <c r="S75" s="252">
        <f ca="1">Summary!W74</f>
        <v>166.56009316993413</v>
      </c>
      <c r="T75" s="21"/>
      <c r="U75" s="575"/>
      <c r="V75" s="21"/>
      <c r="W75" s="719">
        <f ca="1">Summary!AE74</f>
        <v>41888205.402784988</v>
      </c>
      <c r="X75" s="21"/>
      <c r="Y75" s="252">
        <f ca="1">Summary!AG74</f>
        <v>119680.58686509996</v>
      </c>
      <c r="Z75" s="21"/>
      <c r="AA75" s="252">
        <f ca="1">Summary!AI74</f>
        <v>159.5741158201333</v>
      </c>
      <c r="AB75" s="704"/>
      <c r="AC75" s="24"/>
    </row>
    <row r="76" spans="1:29" s="566" customFormat="1" ht="18" customHeight="1" thickTop="1">
      <c r="A76" s="21"/>
      <c r="B76" s="56"/>
      <c r="C76" s="58"/>
      <c r="D76" s="58"/>
      <c r="E76" s="58"/>
      <c r="F76" s="395"/>
      <c r="G76" s="58"/>
      <c r="H76" s="58"/>
      <c r="I76" s="58"/>
      <c r="J76" s="58"/>
      <c r="K76" s="58"/>
      <c r="L76" s="58"/>
      <c r="M76" s="58"/>
      <c r="N76" s="58"/>
      <c r="O76" s="58"/>
      <c r="P76" s="58"/>
      <c r="Q76" s="58"/>
      <c r="R76" s="58"/>
      <c r="S76" s="58"/>
      <c r="T76" s="58"/>
      <c r="U76" s="58"/>
      <c r="V76" s="58"/>
      <c r="W76" s="58"/>
      <c r="X76" s="58"/>
      <c r="Y76" s="58"/>
      <c r="Z76" s="58"/>
      <c r="AA76" s="58"/>
      <c r="AB76" s="175"/>
      <c r="AC76" s="24"/>
    </row>
    <row r="77" spans="1:29" s="566" customFormat="1" ht="18"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4"/>
    </row>
  </sheetData>
  <mergeCells count="6">
    <mergeCell ref="G4:K4"/>
    <mergeCell ref="O4:S4"/>
    <mergeCell ref="W4:AA4"/>
    <mergeCell ref="G48:K48"/>
    <mergeCell ref="O48:S48"/>
    <mergeCell ref="W48:AA48"/>
  </mergeCells>
  <printOptions horizontalCentered="1"/>
  <pageMargins left="0.25" right="0.25" top="0.75" bottom="0.75" header="0.3" footer="0.3"/>
  <pageSetup scale="46" fitToHeight="0" orientation="landscape" r:id="rId1"/>
  <headerFooter alignWithMargins="0">
    <oddHeader>&amp;R&amp;F</oddHeader>
    <oddFooter>&amp;C&amp;A</oddFooter>
  </headerFooter>
  <rowBreaks count="1" manualBreakCount="1">
    <brk id="46"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1">
    <pageSetUpPr autoPageBreaks="0" fitToPage="1"/>
  </sheetPr>
  <dimension ref="A1:AB180"/>
  <sheetViews>
    <sheetView showGridLines="0" tabSelected="1" topLeftCell="A114" zoomScale="70" zoomScaleNormal="70" zoomScaleSheetLayoutView="75" zoomScalePageLayoutView="60" workbookViewId="0">
      <selection activeCell="W25" sqref="W25"/>
    </sheetView>
  </sheetViews>
  <sheetFormatPr defaultColWidth="8.7109375" defaultRowHeight="18"/>
  <cols>
    <col min="1" max="2" width="1.7109375" style="21" customWidth="1"/>
    <col min="3" max="4" width="2.7109375" style="21" customWidth="1"/>
    <col min="5" max="5" width="100.7109375" style="21" customWidth="1"/>
    <col min="6" max="6" width="20.7109375" style="21" customWidth="1"/>
    <col min="7" max="7" width="2.7109375" style="21" customWidth="1"/>
    <col min="8" max="8" width="20.7109375" style="21" customWidth="1"/>
    <col min="9" max="9" width="1.140625" style="21" customWidth="1"/>
    <col min="10" max="10" width="2.7109375" style="21" customWidth="1"/>
    <col min="11" max="11" width="1.7109375" style="21" customWidth="1"/>
    <col min="12" max="12" width="20.7109375" style="21" customWidth="1"/>
    <col min="13" max="13" width="2.7109375" style="21" customWidth="1"/>
    <col min="14" max="14" width="20.7109375" style="21" customWidth="1"/>
    <col min="15" max="15" width="2.7109375" style="21" customWidth="1"/>
    <col min="16" max="16" width="20.7109375" style="21" customWidth="1"/>
    <col min="17" max="17" width="2.7109375" style="21" customWidth="1"/>
    <col min="18" max="18" width="20.7109375" style="21" customWidth="1"/>
    <col min="19" max="19" width="2.7109375" style="21" customWidth="1"/>
    <col min="20" max="20" width="20.7109375" style="21" customWidth="1"/>
    <col min="21" max="21" width="2.7109375" style="21" customWidth="1"/>
    <col min="22" max="22" width="20.7109375" style="21" customWidth="1"/>
    <col min="23" max="23" width="1.7109375" style="21" customWidth="1"/>
    <col min="24" max="24" width="2.28515625" style="21" customWidth="1"/>
    <col min="25" max="25" width="8.140625" style="21" customWidth="1"/>
    <col min="26" max="26" width="34.85546875" style="21" bestFit="1" customWidth="1"/>
    <col min="27" max="27" width="19.7109375" style="429" bestFit="1" customWidth="1"/>
    <col min="28" max="28" width="11.7109375" style="429" customWidth="1"/>
    <col min="29" max="247" width="8.7109375" style="21"/>
    <col min="248" max="248" width="1.7109375" style="21" customWidth="1"/>
    <col min="249" max="250" width="5.28515625" style="21" customWidth="1"/>
    <col min="251" max="251" width="3.7109375" style="21" customWidth="1"/>
    <col min="252" max="252" width="50.28515625" style="21" customWidth="1"/>
    <col min="253" max="253" width="10.42578125" style="21" bestFit="1" customWidth="1"/>
    <col min="254" max="254" width="38.7109375" style="21" customWidth="1"/>
    <col min="255" max="256" width="3.42578125" style="21" customWidth="1"/>
    <col min="257" max="257" width="21.28515625" style="21" bestFit="1" customWidth="1"/>
    <col min="258" max="258" width="14.7109375" style="21" bestFit="1" customWidth="1"/>
    <col min="259" max="259" width="12.28515625" style="21" bestFit="1" customWidth="1"/>
    <col min="260" max="261" width="2.28515625" style="21" customWidth="1"/>
    <col min="262" max="503" width="8.7109375" style="21"/>
    <col min="504" max="504" width="1.7109375" style="21" customWidth="1"/>
    <col min="505" max="506" width="5.28515625" style="21" customWidth="1"/>
    <col min="507" max="507" width="3.7109375" style="21" customWidth="1"/>
    <col min="508" max="508" width="50.28515625" style="21" customWidth="1"/>
    <col min="509" max="509" width="10.42578125" style="21" bestFit="1" customWidth="1"/>
    <col min="510" max="510" width="38.7109375" style="21" customWidth="1"/>
    <col min="511" max="512" width="3.42578125" style="21" customWidth="1"/>
    <col min="513" max="513" width="21.28515625" style="21" bestFit="1" customWidth="1"/>
    <col min="514" max="514" width="14.7109375" style="21" bestFit="1" customWidth="1"/>
    <col min="515" max="515" width="12.28515625" style="21" bestFit="1" customWidth="1"/>
    <col min="516" max="517" width="2.28515625" style="21" customWidth="1"/>
    <col min="518" max="759" width="8.7109375" style="21"/>
    <col min="760" max="760" width="1.7109375" style="21" customWidth="1"/>
    <col min="761" max="762" width="5.28515625" style="21" customWidth="1"/>
    <col min="763" max="763" width="3.7109375" style="21" customWidth="1"/>
    <col min="764" max="764" width="50.28515625" style="21" customWidth="1"/>
    <col min="765" max="765" width="10.42578125" style="21" bestFit="1" customWidth="1"/>
    <col min="766" max="766" width="38.7109375" style="21" customWidth="1"/>
    <col min="767" max="768" width="3.42578125" style="21" customWidth="1"/>
    <col min="769" max="769" width="21.28515625" style="21" bestFit="1" customWidth="1"/>
    <col min="770" max="770" width="14.7109375" style="21" bestFit="1" customWidth="1"/>
    <col min="771" max="771" width="12.28515625" style="21" bestFit="1" customWidth="1"/>
    <col min="772" max="773" width="2.28515625" style="21" customWidth="1"/>
    <col min="774" max="1015" width="8.7109375" style="21"/>
    <col min="1016" max="1016" width="1.7109375" style="21" customWidth="1"/>
    <col min="1017" max="1018" width="5.28515625" style="21" customWidth="1"/>
    <col min="1019" max="1019" width="3.7109375" style="21" customWidth="1"/>
    <col min="1020" max="1020" width="50.28515625" style="21" customWidth="1"/>
    <col min="1021" max="1021" width="10.42578125" style="21" bestFit="1" customWidth="1"/>
    <col min="1022" max="1022" width="38.7109375" style="21" customWidth="1"/>
    <col min="1023" max="1024" width="3.42578125" style="21" customWidth="1"/>
    <col min="1025" max="1025" width="21.28515625" style="21" bestFit="1" customWidth="1"/>
    <col min="1026" max="1026" width="14.7109375" style="21" bestFit="1" customWidth="1"/>
    <col min="1027" max="1027" width="12.28515625" style="21" bestFit="1" customWidth="1"/>
    <col min="1028" max="1029" width="2.28515625" style="21" customWidth="1"/>
    <col min="1030" max="1271" width="8.7109375" style="21"/>
    <col min="1272" max="1272" width="1.7109375" style="21" customWidth="1"/>
    <col min="1273" max="1274" width="5.28515625" style="21" customWidth="1"/>
    <col min="1275" max="1275" width="3.7109375" style="21" customWidth="1"/>
    <col min="1276" max="1276" width="50.28515625" style="21" customWidth="1"/>
    <col min="1277" max="1277" width="10.42578125" style="21" bestFit="1" customWidth="1"/>
    <col min="1278" max="1278" width="38.7109375" style="21" customWidth="1"/>
    <col min="1279" max="1280" width="3.42578125" style="21" customWidth="1"/>
    <col min="1281" max="1281" width="21.28515625" style="21" bestFit="1" customWidth="1"/>
    <col min="1282" max="1282" width="14.7109375" style="21" bestFit="1" customWidth="1"/>
    <col min="1283" max="1283" width="12.28515625" style="21" bestFit="1" customWidth="1"/>
    <col min="1284" max="1285" width="2.28515625" style="21" customWidth="1"/>
    <col min="1286" max="1527" width="8.7109375" style="21"/>
    <col min="1528" max="1528" width="1.7109375" style="21" customWidth="1"/>
    <col min="1529" max="1530" width="5.28515625" style="21" customWidth="1"/>
    <col min="1531" max="1531" width="3.7109375" style="21" customWidth="1"/>
    <col min="1532" max="1532" width="50.28515625" style="21" customWidth="1"/>
    <col min="1533" max="1533" width="10.42578125" style="21" bestFit="1" customWidth="1"/>
    <col min="1534" max="1534" width="38.7109375" style="21" customWidth="1"/>
    <col min="1535" max="1536" width="3.42578125" style="21" customWidth="1"/>
    <col min="1537" max="1537" width="21.28515625" style="21" bestFit="1" customWidth="1"/>
    <col min="1538" max="1538" width="14.7109375" style="21" bestFit="1" customWidth="1"/>
    <col min="1539" max="1539" width="12.28515625" style="21" bestFit="1" customWidth="1"/>
    <col min="1540" max="1541" width="2.28515625" style="21" customWidth="1"/>
    <col min="1542" max="1783" width="8.7109375" style="21"/>
    <col min="1784" max="1784" width="1.7109375" style="21" customWidth="1"/>
    <col min="1785" max="1786" width="5.28515625" style="21" customWidth="1"/>
    <col min="1787" max="1787" width="3.7109375" style="21" customWidth="1"/>
    <col min="1788" max="1788" width="50.28515625" style="21" customWidth="1"/>
    <col min="1789" max="1789" width="10.42578125" style="21" bestFit="1" customWidth="1"/>
    <col min="1790" max="1790" width="38.7109375" style="21" customWidth="1"/>
    <col min="1791" max="1792" width="3.42578125" style="21" customWidth="1"/>
    <col min="1793" max="1793" width="21.28515625" style="21" bestFit="1" customWidth="1"/>
    <col min="1794" max="1794" width="14.7109375" style="21" bestFit="1" customWidth="1"/>
    <col min="1795" max="1795" width="12.28515625" style="21" bestFit="1" customWidth="1"/>
    <col min="1796" max="1797" width="2.28515625" style="21" customWidth="1"/>
    <col min="1798" max="2039" width="8.7109375" style="21"/>
    <col min="2040" max="2040" width="1.7109375" style="21" customWidth="1"/>
    <col min="2041" max="2042" width="5.28515625" style="21" customWidth="1"/>
    <col min="2043" max="2043" width="3.7109375" style="21" customWidth="1"/>
    <col min="2044" max="2044" width="50.28515625" style="21" customWidth="1"/>
    <col min="2045" max="2045" width="10.42578125" style="21" bestFit="1" customWidth="1"/>
    <col min="2046" max="2046" width="38.7109375" style="21" customWidth="1"/>
    <col min="2047" max="2048" width="3.42578125" style="21" customWidth="1"/>
    <col min="2049" max="2049" width="21.28515625" style="21" bestFit="1" customWidth="1"/>
    <col min="2050" max="2050" width="14.7109375" style="21" bestFit="1" customWidth="1"/>
    <col min="2051" max="2051" width="12.28515625" style="21" bestFit="1" customWidth="1"/>
    <col min="2052" max="2053" width="2.28515625" style="21" customWidth="1"/>
    <col min="2054" max="2295" width="8.7109375" style="21"/>
    <col min="2296" max="2296" width="1.7109375" style="21" customWidth="1"/>
    <col min="2297" max="2298" width="5.28515625" style="21" customWidth="1"/>
    <col min="2299" max="2299" width="3.7109375" style="21" customWidth="1"/>
    <col min="2300" max="2300" width="50.28515625" style="21" customWidth="1"/>
    <col min="2301" max="2301" width="10.42578125" style="21" bestFit="1" customWidth="1"/>
    <col min="2302" max="2302" width="38.7109375" style="21" customWidth="1"/>
    <col min="2303" max="2304" width="3.42578125" style="21" customWidth="1"/>
    <col min="2305" max="2305" width="21.28515625" style="21" bestFit="1" customWidth="1"/>
    <col min="2306" max="2306" width="14.7109375" style="21" bestFit="1" customWidth="1"/>
    <col min="2307" max="2307" width="12.28515625" style="21" bestFit="1" customWidth="1"/>
    <col min="2308" max="2309" width="2.28515625" style="21" customWidth="1"/>
    <col min="2310" max="2551" width="8.7109375" style="21"/>
    <col min="2552" max="2552" width="1.7109375" style="21" customWidth="1"/>
    <col min="2553" max="2554" width="5.28515625" style="21" customWidth="1"/>
    <col min="2555" max="2555" width="3.7109375" style="21" customWidth="1"/>
    <col min="2556" max="2556" width="50.28515625" style="21" customWidth="1"/>
    <col min="2557" max="2557" width="10.42578125" style="21" bestFit="1" customWidth="1"/>
    <col min="2558" max="2558" width="38.7109375" style="21" customWidth="1"/>
    <col min="2559" max="2560" width="3.42578125" style="21" customWidth="1"/>
    <col min="2561" max="2561" width="21.28515625" style="21" bestFit="1" customWidth="1"/>
    <col min="2562" max="2562" width="14.7109375" style="21" bestFit="1" customWidth="1"/>
    <col min="2563" max="2563" width="12.28515625" style="21" bestFit="1" customWidth="1"/>
    <col min="2564" max="2565" width="2.28515625" style="21" customWidth="1"/>
    <col min="2566" max="2807" width="8.7109375" style="21"/>
    <col min="2808" max="2808" width="1.7109375" style="21" customWidth="1"/>
    <col min="2809" max="2810" width="5.28515625" style="21" customWidth="1"/>
    <col min="2811" max="2811" width="3.7109375" style="21" customWidth="1"/>
    <col min="2812" max="2812" width="50.28515625" style="21" customWidth="1"/>
    <col min="2813" max="2813" width="10.42578125" style="21" bestFit="1" customWidth="1"/>
    <col min="2814" max="2814" width="38.7109375" style="21" customWidth="1"/>
    <col min="2815" max="2816" width="3.42578125" style="21" customWidth="1"/>
    <col min="2817" max="2817" width="21.28515625" style="21" bestFit="1" customWidth="1"/>
    <col min="2818" max="2818" width="14.7109375" style="21" bestFit="1" customWidth="1"/>
    <col min="2819" max="2819" width="12.28515625" style="21" bestFit="1" customWidth="1"/>
    <col min="2820" max="2821" width="2.28515625" style="21" customWidth="1"/>
    <col min="2822" max="3063" width="8.7109375" style="21"/>
    <col min="3064" max="3064" width="1.7109375" style="21" customWidth="1"/>
    <col min="3065" max="3066" width="5.28515625" style="21" customWidth="1"/>
    <col min="3067" max="3067" width="3.7109375" style="21" customWidth="1"/>
    <col min="3068" max="3068" width="50.28515625" style="21" customWidth="1"/>
    <col min="3069" max="3069" width="10.42578125" style="21" bestFit="1" customWidth="1"/>
    <col min="3070" max="3070" width="38.7109375" style="21" customWidth="1"/>
    <col min="3071" max="3072" width="3.42578125" style="21" customWidth="1"/>
    <col min="3073" max="3073" width="21.28515625" style="21" bestFit="1" customWidth="1"/>
    <col min="3074" max="3074" width="14.7109375" style="21" bestFit="1" customWidth="1"/>
    <col min="3075" max="3075" width="12.28515625" style="21" bestFit="1" customWidth="1"/>
    <col min="3076" max="3077" width="2.28515625" style="21" customWidth="1"/>
    <col min="3078" max="3319" width="8.7109375" style="21"/>
    <col min="3320" max="3320" width="1.7109375" style="21" customWidth="1"/>
    <col min="3321" max="3322" width="5.28515625" style="21" customWidth="1"/>
    <col min="3323" max="3323" width="3.7109375" style="21" customWidth="1"/>
    <col min="3324" max="3324" width="50.28515625" style="21" customWidth="1"/>
    <col min="3325" max="3325" width="10.42578125" style="21" bestFit="1" customWidth="1"/>
    <col min="3326" max="3326" width="38.7109375" style="21" customWidth="1"/>
    <col min="3327" max="3328" width="3.42578125" style="21" customWidth="1"/>
    <col min="3329" max="3329" width="21.28515625" style="21" bestFit="1" customWidth="1"/>
    <col min="3330" max="3330" width="14.7109375" style="21" bestFit="1" customWidth="1"/>
    <col min="3331" max="3331" width="12.28515625" style="21" bestFit="1" customWidth="1"/>
    <col min="3332" max="3333" width="2.28515625" style="21" customWidth="1"/>
    <col min="3334" max="3575" width="8.7109375" style="21"/>
    <col min="3576" max="3576" width="1.7109375" style="21" customWidth="1"/>
    <col min="3577" max="3578" width="5.28515625" style="21" customWidth="1"/>
    <col min="3579" max="3579" width="3.7109375" style="21" customWidth="1"/>
    <col min="3580" max="3580" width="50.28515625" style="21" customWidth="1"/>
    <col min="3581" max="3581" width="10.42578125" style="21" bestFit="1" customWidth="1"/>
    <col min="3582" max="3582" width="38.7109375" style="21" customWidth="1"/>
    <col min="3583" max="3584" width="3.42578125" style="21" customWidth="1"/>
    <col min="3585" max="3585" width="21.28515625" style="21" bestFit="1" customWidth="1"/>
    <col min="3586" max="3586" width="14.7109375" style="21" bestFit="1" customWidth="1"/>
    <col min="3587" max="3587" width="12.28515625" style="21" bestFit="1" customWidth="1"/>
    <col min="3588" max="3589" width="2.28515625" style="21" customWidth="1"/>
    <col min="3590" max="3831" width="8.7109375" style="21"/>
    <col min="3832" max="3832" width="1.7109375" style="21" customWidth="1"/>
    <col min="3833" max="3834" width="5.28515625" style="21" customWidth="1"/>
    <col min="3835" max="3835" width="3.7109375" style="21" customWidth="1"/>
    <col min="3836" max="3836" width="50.28515625" style="21" customWidth="1"/>
    <col min="3837" max="3837" width="10.42578125" style="21" bestFit="1" customWidth="1"/>
    <col min="3838" max="3838" width="38.7109375" style="21" customWidth="1"/>
    <col min="3839" max="3840" width="3.42578125" style="21" customWidth="1"/>
    <col min="3841" max="3841" width="21.28515625" style="21" bestFit="1" customWidth="1"/>
    <col min="3842" max="3842" width="14.7109375" style="21" bestFit="1" customWidth="1"/>
    <col min="3843" max="3843" width="12.28515625" style="21" bestFit="1" customWidth="1"/>
    <col min="3844" max="3845" width="2.28515625" style="21" customWidth="1"/>
    <col min="3846" max="4087" width="8.7109375" style="21"/>
    <col min="4088" max="4088" width="1.7109375" style="21" customWidth="1"/>
    <col min="4089" max="4090" width="5.28515625" style="21" customWidth="1"/>
    <col min="4091" max="4091" width="3.7109375" style="21" customWidth="1"/>
    <col min="4092" max="4092" width="50.28515625" style="21" customWidth="1"/>
    <col min="4093" max="4093" width="10.42578125" style="21" bestFit="1" customWidth="1"/>
    <col min="4094" max="4094" width="38.7109375" style="21" customWidth="1"/>
    <col min="4095" max="4096" width="3.42578125" style="21" customWidth="1"/>
    <col min="4097" max="4097" width="21.28515625" style="21" bestFit="1" customWidth="1"/>
    <col min="4098" max="4098" width="14.7109375" style="21" bestFit="1" customWidth="1"/>
    <col min="4099" max="4099" width="12.28515625" style="21" bestFit="1" customWidth="1"/>
    <col min="4100" max="4101" width="2.28515625" style="21" customWidth="1"/>
    <col min="4102" max="4343" width="8.7109375" style="21"/>
    <col min="4344" max="4344" width="1.7109375" style="21" customWidth="1"/>
    <col min="4345" max="4346" width="5.28515625" style="21" customWidth="1"/>
    <col min="4347" max="4347" width="3.7109375" style="21" customWidth="1"/>
    <col min="4348" max="4348" width="50.28515625" style="21" customWidth="1"/>
    <col min="4349" max="4349" width="10.42578125" style="21" bestFit="1" customWidth="1"/>
    <col min="4350" max="4350" width="38.7109375" style="21" customWidth="1"/>
    <col min="4351" max="4352" width="3.42578125" style="21" customWidth="1"/>
    <col min="4353" max="4353" width="21.28515625" style="21" bestFit="1" customWidth="1"/>
    <col min="4354" max="4354" width="14.7109375" style="21" bestFit="1" customWidth="1"/>
    <col min="4355" max="4355" width="12.28515625" style="21" bestFit="1" customWidth="1"/>
    <col min="4356" max="4357" width="2.28515625" style="21" customWidth="1"/>
    <col min="4358" max="4599" width="8.7109375" style="21"/>
    <col min="4600" max="4600" width="1.7109375" style="21" customWidth="1"/>
    <col min="4601" max="4602" width="5.28515625" style="21" customWidth="1"/>
    <col min="4603" max="4603" width="3.7109375" style="21" customWidth="1"/>
    <col min="4604" max="4604" width="50.28515625" style="21" customWidth="1"/>
    <col min="4605" max="4605" width="10.42578125" style="21" bestFit="1" customWidth="1"/>
    <col min="4606" max="4606" width="38.7109375" style="21" customWidth="1"/>
    <col min="4607" max="4608" width="3.42578125" style="21" customWidth="1"/>
    <col min="4609" max="4609" width="21.28515625" style="21" bestFit="1" customWidth="1"/>
    <col min="4610" max="4610" width="14.7109375" style="21" bestFit="1" customWidth="1"/>
    <col min="4611" max="4611" width="12.28515625" style="21" bestFit="1" customWidth="1"/>
    <col min="4612" max="4613" width="2.28515625" style="21" customWidth="1"/>
    <col min="4614" max="4855" width="8.7109375" style="21"/>
    <col min="4856" max="4856" width="1.7109375" style="21" customWidth="1"/>
    <col min="4857" max="4858" width="5.28515625" style="21" customWidth="1"/>
    <col min="4859" max="4859" width="3.7109375" style="21" customWidth="1"/>
    <col min="4860" max="4860" width="50.28515625" style="21" customWidth="1"/>
    <col min="4861" max="4861" width="10.42578125" style="21" bestFit="1" customWidth="1"/>
    <col min="4862" max="4862" width="38.7109375" style="21" customWidth="1"/>
    <col min="4863" max="4864" width="3.42578125" style="21" customWidth="1"/>
    <col min="4865" max="4865" width="21.28515625" style="21" bestFit="1" customWidth="1"/>
    <col min="4866" max="4866" width="14.7109375" style="21" bestFit="1" customWidth="1"/>
    <col min="4867" max="4867" width="12.28515625" style="21" bestFit="1" customWidth="1"/>
    <col min="4868" max="4869" width="2.28515625" style="21" customWidth="1"/>
    <col min="4870" max="5111" width="8.7109375" style="21"/>
    <col min="5112" max="5112" width="1.7109375" style="21" customWidth="1"/>
    <col min="5113" max="5114" width="5.28515625" style="21" customWidth="1"/>
    <col min="5115" max="5115" width="3.7109375" style="21" customWidth="1"/>
    <col min="5116" max="5116" width="50.28515625" style="21" customWidth="1"/>
    <col min="5117" max="5117" width="10.42578125" style="21" bestFit="1" customWidth="1"/>
    <col min="5118" max="5118" width="38.7109375" style="21" customWidth="1"/>
    <col min="5119" max="5120" width="3.42578125" style="21" customWidth="1"/>
    <col min="5121" max="5121" width="21.28515625" style="21" bestFit="1" customWidth="1"/>
    <col min="5122" max="5122" width="14.7109375" style="21" bestFit="1" customWidth="1"/>
    <col min="5123" max="5123" width="12.28515625" style="21" bestFit="1" customWidth="1"/>
    <col min="5124" max="5125" width="2.28515625" style="21" customWidth="1"/>
    <col min="5126" max="5367" width="8.7109375" style="21"/>
    <col min="5368" max="5368" width="1.7109375" style="21" customWidth="1"/>
    <col min="5369" max="5370" width="5.28515625" style="21" customWidth="1"/>
    <col min="5371" max="5371" width="3.7109375" style="21" customWidth="1"/>
    <col min="5372" max="5372" width="50.28515625" style="21" customWidth="1"/>
    <col min="5373" max="5373" width="10.42578125" style="21" bestFit="1" customWidth="1"/>
    <col min="5374" max="5374" width="38.7109375" style="21" customWidth="1"/>
    <col min="5375" max="5376" width="3.42578125" style="21" customWidth="1"/>
    <col min="5377" max="5377" width="21.28515625" style="21" bestFit="1" customWidth="1"/>
    <col min="5378" max="5378" width="14.7109375" style="21" bestFit="1" customWidth="1"/>
    <col min="5379" max="5379" width="12.28515625" style="21" bestFit="1" customWidth="1"/>
    <col min="5380" max="5381" width="2.28515625" style="21" customWidth="1"/>
    <col min="5382" max="5623" width="8.7109375" style="21"/>
    <col min="5624" max="5624" width="1.7109375" style="21" customWidth="1"/>
    <col min="5625" max="5626" width="5.28515625" style="21" customWidth="1"/>
    <col min="5627" max="5627" width="3.7109375" style="21" customWidth="1"/>
    <col min="5628" max="5628" width="50.28515625" style="21" customWidth="1"/>
    <col min="5629" max="5629" width="10.42578125" style="21" bestFit="1" customWidth="1"/>
    <col min="5630" max="5630" width="38.7109375" style="21" customWidth="1"/>
    <col min="5631" max="5632" width="3.42578125" style="21" customWidth="1"/>
    <col min="5633" max="5633" width="21.28515625" style="21" bestFit="1" customWidth="1"/>
    <col min="5634" max="5634" width="14.7109375" style="21" bestFit="1" customWidth="1"/>
    <col min="5635" max="5635" width="12.28515625" style="21" bestFit="1" customWidth="1"/>
    <col min="5636" max="5637" width="2.28515625" style="21" customWidth="1"/>
    <col min="5638" max="5879" width="8.7109375" style="21"/>
    <col min="5880" max="5880" width="1.7109375" style="21" customWidth="1"/>
    <col min="5881" max="5882" width="5.28515625" style="21" customWidth="1"/>
    <col min="5883" max="5883" width="3.7109375" style="21" customWidth="1"/>
    <col min="5884" max="5884" width="50.28515625" style="21" customWidth="1"/>
    <col min="5885" max="5885" width="10.42578125" style="21" bestFit="1" customWidth="1"/>
    <col min="5886" max="5886" width="38.7109375" style="21" customWidth="1"/>
    <col min="5887" max="5888" width="3.42578125" style="21" customWidth="1"/>
    <col min="5889" max="5889" width="21.28515625" style="21" bestFit="1" customWidth="1"/>
    <col min="5890" max="5890" width="14.7109375" style="21" bestFit="1" customWidth="1"/>
    <col min="5891" max="5891" width="12.28515625" style="21" bestFit="1" customWidth="1"/>
    <col min="5892" max="5893" width="2.28515625" style="21" customWidth="1"/>
    <col min="5894" max="6135" width="8.7109375" style="21"/>
    <col min="6136" max="6136" width="1.7109375" style="21" customWidth="1"/>
    <col min="6137" max="6138" width="5.28515625" style="21" customWidth="1"/>
    <col min="6139" max="6139" width="3.7109375" style="21" customWidth="1"/>
    <col min="6140" max="6140" width="50.28515625" style="21" customWidth="1"/>
    <col min="6141" max="6141" width="10.42578125" style="21" bestFit="1" customWidth="1"/>
    <col min="6142" max="6142" width="38.7109375" style="21" customWidth="1"/>
    <col min="6143" max="6144" width="3.42578125" style="21" customWidth="1"/>
    <col min="6145" max="6145" width="21.28515625" style="21" bestFit="1" customWidth="1"/>
    <col min="6146" max="6146" width="14.7109375" style="21" bestFit="1" customWidth="1"/>
    <col min="6147" max="6147" width="12.28515625" style="21" bestFit="1" customWidth="1"/>
    <col min="6148" max="6149" width="2.28515625" style="21" customWidth="1"/>
    <col min="6150" max="6391" width="8.7109375" style="21"/>
    <col min="6392" max="6392" width="1.7109375" style="21" customWidth="1"/>
    <col min="6393" max="6394" width="5.28515625" style="21" customWidth="1"/>
    <col min="6395" max="6395" width="3.7109375" style="21" customWidth="1"/>
    <col min="6396" max="6396" width="50.28515625" style="21" customWidth="1"/>
    <col min="6397" max="6397" width="10.42578125" style="21" bestFit="1" customWidth="1"/>
    <col min="6398" max="6398" width="38.7109375" style="21" customWidth="1"/>
    <col min="6399" max="6400" width="3.42578125" style="21" customWidth="1"/>
    <col min="6401" max="6401" width="21.28515625" style="21" bestFit="1" customWidth="1"/>
    <col min="6402" max="6402" width="14.7109375" style="21" bestFit="1" customWidth="1"/>
    <col min="6403" max="6403" width="12.28515625" style="21" bestFit="1" customWidth="1"/>
    <col min="6404" max="6405" width="2.28515625" style="21" customWidth="1"/>
    <col min="6406" max="6647" width="8.7109375" style="21"/>
    <col min="6648" max="6648" width="1.7109375" style="21" customWidth="1"/>
    <col min="6649" max="6650" width="5.28515625" style="21" customWidth="1"/>
    <col min="6651" max="6651" width="3.7109375" style="21" customWidth="1"/>
    <col min="6652" max="6652" width="50.28515625" style="21" customWidth="1"/>
    <col min="6653" max="6653" width="10.42578125" style="21" bestFit="1" customWidth="1"/>
    <col min="6654" max="6654" width="38.7109375" style="21" customWidth="1"/>
    <col min="6655" max="6656" width="3.42578125" style="21" customWidth="1"/>
    <col min="6657" max="6657" width="21.28515625" style="21" bestFit="1" customWidth="1"/>
    <col min="6658" max="6658" width="14.7109375" style="21" bestFit="1" customWidth="1"/>
    <col min="6659" max="6659" width="12.28515625" style="21" bestFit="1" customWidth="1"/>
    <col min="6660" max="6661" width="2.28515625" style="21" customWidth="1"/>
    <col min="6662" max="6903" width="8.7109375" style="21"/>
    <col min="6904" max="6904" width="1.7109375" style="21" customWidth="1"/>
    <col min="6905" max="6906" width="5.28515625" style="21" customWidth="1"/>
    <col min="6907" max="6907" width="3.7109375" style="21" customWidth="1"/>
    <col min="6908" max="6908" width="50.28515625" style="21" customWidth="1"/>
    <col min="6909" max="6909" width="10.42578125" style="21" bestFit="1" customWidth="1"/>
    <col min="6910" max="6910" width="38.7109375" style="21" customWidth="1"/>
    <col min="6911" max="6912" width="3.42578125" style="21" customWidth="1"/>
    <col min="6913" max="6913" width="21.28515625" style="21" bestFit="1" customWidth="1"/>
    <col min="6914" max="6914" width="14.7109375" style="21" bestFit="1" customWidth="1"/>
    <col min="6915" max="6915" width="12.28515625" style="21" bestFit="1" customWidth="1"/>
    <col min="6916" max="6917" width="2.28515625" style="21" customWidth="1"/>
    <col min="6918" max="7159" width="8.7109375" style="21"/>
    <col min="7160" max="7160" width="1.7109375" style="21" customWidth="1"/>
    <col min="7161" max="7162" width="5.28515625" style="21" customWidth="1"/>
    <col min="7163" max="7163" width="3.7109375" style="21" customWidth="1"/>
    <col min="7164" max="7164" width="50.28515625" style="21" customWidth="1"/>
    <col min="7165" max="7165" width="10.42578125" style="21" bestFit="1" customWidth="1"/>
    <col min="7166" max="7166" width="38.7109375" style="21" customWidth="1"/>
    <col min="7167" max="7168" width="3.42578125" style="21" customWidth="1"/>
    <col min="7169" max="7169" width="21.28515625" style="21" bestFit="1" customWidth="1"/>
    <col min="7170" max="7170" width="14.7109375" style="21" bestFit="1" customWidth="1"/>
    <col min="7171" max="7171" width="12.28515625" style="21" bestFit="1" customWidth="1"/>
    <col min="7172" max="7173" width="2.28515625" style="21" customWidth="1"/>
    <col min="7174" max="7415" width="8.7109375" style="21"/>
    <col min="7416" max="7416" width="1.7109375" style="21" customWidth="1"/>
    <col min="7417" max="7418" width="5.28515625" style="21" customWidth="1"/>
    <col min="7419" max="7419" width="3.7109375" style="21" customWidth="1"/>
    <col min="7420" max="7420" width="50.28515625" style="21" customWidth="1"/>
    <col min="7421" max="7421" width="10.42578125" style="21" bestFit="1" customWidth="1"/>
    <col min="7422" max="7422" width="38.7109375" style="21" customWidth="1"/>
    <col min="7423" max="7424" width="3.42578125" style="21" customWidth="1"/>
    <col min="7425" max="7425" width="21.28515625" style="21" bestFit="1" customWidth="1"/>
    <col min="7426" max="7426" width="14.7109375" style="21" bestFit="1" customWidth="1"/>
    <col min="7427" max="7427" width="12.28515625" style="21" bestFit="1" customWidth="1"/>
    <col min="7428" max="7429" width="2.28515625" style="21" customWidth="1"/>
    <col min="7430" max="7671" width="8.7109375" style="21"/>
    <col min="7672" max="7672" width="1.7109375" style="21" customWidth="1"/>
    <col min="7673" max="7674" width="5.28515625" style="21" customWidth="1"/>
    <col min="7675" max="7675" width="3.7109375" style="21" customWidth="1"/>
    <col min="7676" max="7676" width="50.28515625" style="21" customWidth="1"/>
    <col min="7677" max="7677" width="10.42578125" style="21" bestFit="1" customWidth="1"/>
    <col min="7678" max="7678" width="38.7109375" style="21" customWidth="1"/>
    <col min="7679" max="7680" width="3.42578125" style="21" customWidth="1"/>
    <col min="7681" max="7681" width="21.28515625" style="21" bestFit="1" customWidth="1"/>
    <col min="7682" max="7682" width="14.7109375" style="21" bestFit="1" customWidth="1"/>
    <col min="7683" max="7683" width="12.28515625" style="21" bestFit="1" customWidth="1"/>
    <col min="7684" max="7685" width="2.28515625" style="21" customWidth="1"/>
    <col min="7686" max="7927" width="8.7109375" style="21"/>
    <col min="7928" max="7928" width="1.7109375" style="21" customWidth="1"/>
    <col min="7929" max="7930" width="5.28515625" style="21" customWidth="1"/>
    <col min="7931" max="7931" width="3.7109375" style="21" customWidth="1"/>
    <col min="7932" max="7932" width="50.28515625" style="21" customWidth="1"/>
    <col min="7933" max="7933" width="10.42578125" style="21" bestFit="1" customWidth="1"/>
    <col min="7934" max="7934" width="38.7109375" style="21" customWidth="1"/>
    <col min="7935" max="7936" width="3.42578125" style="21" customWidth="1"/>
    <col min="7937" max="7937" width="21.28515625" style="21" bestFit="1" customWidth="1"/>
    <col min="7938" max="7938" width="14.7109375" style="21" bestFit="1" customWidth="1"/>
    <col min="7939" max="7939" width="12.28515625" style="21" bestFit="1" customWidth="1"/>
    <col min="7940" max="7941" width="2.28515625" style="21" customWidth="1"/>
    <col min="7942" max="8183" width="8.7109375" style="21"/>
    <col min="8184" max="8184" width="1.7109375" style="21" customWidth="1"/>
    <col min="8185" max="8186" width="5.28515625" style="21" customWidth="1"/>
    <col min="8187" max="8187" width="3.7109375" style="21" customWidth="1"/>
    <col min="8188" max="8188" width="50.28515625" style="21" customWidth="1"/>
    <col min="8189" max="8189" width="10.42578125" style="21" bestFit="1" customWidth="1"/>
    <col min="8190" max="8190" width="38.7109375" style="21" customWidth="1"/>
    <col min="8191" max="8192" width="3.42578125" style="21" customWidth="1"/>
    <col min="8193" max="8193" width="21.28515625" style="21" bestFit="1" customWidth="1"/>
    <col min="8194" max="8194" width="14.7109375" style="21" bestFit="1" customWidth="1"/>
    <col min="8195" max="8195" width="12.28515625" style="21" bestFit="1" customWidth="1"/>
    <col min="8196" max="8197" width="2.28515625" style="21" customWidth="1"/>
    <col min="8198" max="8439" width="8.7109375" style="21"/>
    <col min="8440" max="8440" width="1.7109375" style="21" customWidth="1"/>
    <col min="8441" max="8442" width="5.28515625" style="21" customWidth="1"/>
    <col min="8443" max="8443" width="3.7109375" style="21" customWidth="1"/>
    <col min="8444" max="8444" width="50.28515625" style="21" customWidth="1"/>
    <col min="8445" max="8445" width="10.42578125" style="21" bestFit="1" customWidth="1"/>
    <col min="8446" max="8446" width="38.7109375" style="21" customWidth="1"/>
    <col min="8447" max="8448" width="3.42578125" style="21" customWidth="1"/>
    <col min="8449" max="8449" width="21.28515625" style="21" bestFit="1" customWidth="1"/>
    <col min="8450" max="8450" width="14.7109375" style="21" bestFit="1" customWidth="1"/>
    <col min="8451" max="8451" width="12.28515625" style="21" bestFit="1" customWidth="1"/>
    <col min="8452" max="8453" width="2.28515625" style="21" customWidth="1"/>
    <col min="8454" max="8695" width="8.7109375" style="21"/>
    <col min="8696" max="8696" width="1.7109375" style="21" customWidth="1"/>
    <col min="8697" max="8698" width="5.28515625" style="21" customWidth="1"/>
    <col min="8699" max="8699" width="3.7109375" style="21" customWidth="1"/>
    <col min="8700" max="8700" width="50.28515625" style="21" customWidth="1"/>
    <col min="8701" max="8701" width="10.42578125" style="21" bestFit="1" customWidth="1"/>
    <col min="8702" max="8702" width="38.7109375" style="21" customWidth="1"/>
    <col min="8703" max="8704" width="3.42578125" style="21" customWidth="1"/>
    <col min="8705" max="8705" width="21.28515625" style="21" bestFit="1" customWidth="1"/>
    <col min="8706" max="8706" width="14.7109375" style="21" bestFit="1" customWidth="1"/>
    <col min="8707" max="8707" width="12.28515625" style="21" bestFit="1" customWidth="1"/>
    <col min="8708" max="8709" width="2.28515625" style="21" customWidth="1"/>
    <col min="8710" max="8951" width="8.7109375" style="21"/>
    <col min="8952" max="8952" width="1.7109375" style="21" customWidth="1"/>
    <col min="8953" max="8954" width="5.28515625" style="21" customWidth="1"/>
    <col min="8955" max="8955" width="3.7109375" style="21" customWidth="1"/>
    <col min="8956" max="8956" width="50.28515625" style="21" customWidth="1"/>
    <col min="8957" max="8957" width="10.42578125" style="21" bestFit="1" customWidth="1"/>
    <col min="8958" max="8958" width="38.7109375" style="21" customWidth="1"/>
    <col min="8959" max="8960" width="3.42578125" style="21" customWidth="1"/>
    <col min="8961" max="8961" width="21.28515625" style="21" bestFit="1" customWidth="1"/>
    <col min="8962" max="8962" width="14.7109375" style="21" bestFit="1" customWidth="1"/>
    <col min="8963" max="8963" width="12.28515625" style="21" bestFit="1" customWidth="1"/>
    <col min="8964" max="8965" width="2.28515625" style="21" customWidth="1"/>
    <col min="8966" max="9207" width="8.7109375" style="21"/>
    <col min="9208" max="9208" width="1.7109375" style="21" customWidth="1"/>
    <col min="9209" max="9210" width="5.28515625" style="21" customWidth="1"/>
    <col min="9211" max="9211" width="3.7109375" style="21" customWidth="1"/>
    <col min="9212" max="9212" width="50.28515625" style="21" customWidth="1"/>
    <col min="9213" max="9213" width="10.42578125" style="21" bestFit="1" customWidth="1"/>
    <col min="9214" max="9214" width="38.7109375" style="21" customWidth="1"/>
    <col min="9215" max="9216" width="3.42578125" style="21" customWidth="1"/>
    <col min="9217" max="9217" width="21.28515625" style="21" bestFit="1" customWidth="1"/>
    <col min="9218" max="9218" width="14.7109375" style="21" bestFit="1" customWidth="1"/>
    <col min="9219" max="9219" width="12.28515625" style="21" bestFit="1" customWidth="1"/>
    <col min="9220" max="9221" width="2.28515625" style="21" customWidth="1"/>
    <col min="9222" max="9463" width="8.7109375" style="21"/>
    <col min="9464" max="9464" width="1.7109375" style="21" customWidth="1"/>
    <col min="9465" max="9466" width="5.28515625" style="21" customWidth="1"/>
    <col min="9467" max="9467" width="3.7109375" style="21" customWidth="1"/>
    <col min="9468" max="9468" width="50.28515625" style="21" customWidth="1"/>
    <col min="9469" max="9469" width="10.42578125" style="21" bestFit="1" customWidth="1"/>
    <col min="9470" max="9470" width="38.7109375" style="21" customWidth="1"/>
    <col min="9471" max="9472" width="3.42578125" style="21" customWidth="1"/>
    <col min="9473" max="9473" width="21.28515625" style="21" bestFit="1" customWidth="1"/>
    <col min="9474" max="9474" width="14.7109375" style="21" bestFit="1" customWidth="1"/>
    <col min="9475" max="9475" width="12.28515625" style="21" bestFit="1" customWidth="1"/>
    <col min="9476" max="9477" width="2.28515625" style="21" customWidth="1"/>
    <col min="9478" max="9719" width="8.7109375" style="21"/>
    <col min="9720" max="9720" width="1.7109375" style="21" customWidth="1"/>
    <col min="9721" max="9722" width="5.28515625" style="21" customWidth="1"/>
    <col min="9723" max="9723" width="3.7109375" style="21" customWidth="1"/>
    <col min="9724" max="9724" width="50.28515625" style="21" customWidth="1"/>
    <col min="9725" max="9725" width="10.42578125" style="21" bestFit="1" customWidth="1"/>
    <col min="9726" max="9726" width="38.7109375" style="21" customWidth="1"/>
    <col min="9727" max="9728" width="3.42578125" style="21" customWidth="1"/>
    <col min="9729" max="9729" width="21.28515625" style="21" bestFit="1" customWidth="1"/>
    <col min="9730" max="9730" width="14.7109375" style="21" bestFit="1" customWidth="1"/>
    <col min="9731" max="9731" width="12.28515625" style="21" bestFit="1" customWidth="1"/>
    <col min="9732" max="9733" width="2.28515625" style="21" customWidth="1"/>
    <col min="9734" max="9975" width="8.7109375" style="21"/>
    <col min="9976" max="9976" width="1.7109375" style="21" customWidth="1"/>
    <col min="9977" max="9978" width="5.28515625" style="21" customWidth="1"/>
    <col min="9979" max="9979" width="3.7109375" style="21" customWidth="1"/>
    <col min="9980" max="9980" width="50.28515625" style="21" customWidth="1"/>
    <col min="9981" max="9981" width="10.42578125" style="21" bestFit="1" customWidth="1"/>
    <col min="9982" max="9982" width="38.7109375" style="21" customWidth="1"/>
    <col min="9983" max="9984" width="3.42578125" style="21" customWidth="1"/>
    <col min="9985" max="9985" width="21.28515625" style="21" bestFit="1" customWidth="1"/>
    <col min="9986" max="9986" width="14.7109375" style="21" bestFit="1" customWidth="1"/>
    <col min="9987" max="9987" width="12.28515625" style="21" bestFit="1" customWidth="1"/>
    <col min="9988" max="9989" width="2.28515625" style="21" customWidth="1"/>
    <col min="9990" max="10231" width="8.7109375" style="21"/>
    <col min="10232" max="10232" width="1.7109375" style="21" customWidth="1"/>
    <col min="10233" max="10234" width="5.28515625" style="21" customWidth="1"/>
    <col min="10235" max="10235" width="3.7109375" style="21" customWidth="1"/>
    <col min="10236" max="10236" width="50.28515625" style="21" customWidth="1"/>
    <col min="10237" max="10237" width="10.42578125" style="21" bestFit="1" customWidth="1"/>
    <col min="10238" max="10238" width="38.7109375" style="21" customWidth="1"/>
    <col min="10239" max="10240" width="3.42578125" style="21" customWidth="1"/>
    <col min="10241" max="10241" width="21.28515625" style="21" bestFit="1" customWidth="1"/>
    <col min="10242" max="10242" width="14.7109375" style="21" bestFit="1" customWidth="1"/>
    <col min="10243" max="10243" width="12.28515625" style="21" bestFit="1" customWidth="1"/>
    <col min="10244" max="10245" width="2.28515625" style="21" customWidth="1"/>
    <col min="10246" max="10487" width="8.7109375" style="21"/>
    <col min="10488" max="10488" width="1.7109375" style="21" customWidth="1"/>
    <col min="10489" max="10490" width="5.28515625" style="21" customWidth="1"/>
    <col min="10491" max="10491" width="3.7109375" style="21" customWidth="1"/>
    <col min="10492" max="10492" width="50.28515625" style="21" customWidth="1"/>
    <col min="10493" max="10493" width="10.42578125" style="21" bestFit="1" customWidth="1"/>
    <col min="10494" max="10494" width="38.7109375" style="21" customWidth="1"/>
    <col min="10495" max="10496" width="3.42578125" style="21" customWidth="1"/>
    <col min="10497" max="10497" width="21.28515625" style="21" bestFit="1" customWidth="1"/>
    <col min="10498" max="10498" width="14.7109375" style="21" bestFit="1" customWidth="1"/>
    <col min="10499" max="10499" width="12.28515625" style="21" bestFit="1" customWidth="1"/>
    <col min="10500" max="10501" width="2.28515625" style="21" customWidth="1"/>
    <col min="10502" max="10743" width="8.7109375" style="21"/>
    <col min="10744" max="10744" width="1.7109375" style="21" customWidth="1"/>
    <col min="10745" max="10746" width="5.28515625" style="21" customWidth="1"/>
    <col min="10747" max="10747" width="3.7109375" style="21" customWidth="1"/>
    <col min="10748" max="10748" width="50.28515625" style="21" customWidth="1"/>
    <col min="10749" max="10749" width="10.42578125" style="21" bestFit="1" customWidth="1"/>
    <col min="10750" max="10750" width="38.7109375" style="21" customWidth="1"/>
    <col min="10751" max="10752" width="3.42578125" style="21" customWidth="1"/>
    <col min="10753" max="10753" width="21.28515625" style="21" bestFit="1" customWidth="1"/>
    <col min="10754" max="10754" width="14.7109375" style="21" bestFit="1" customWidth="1"/>
    <col min="10755" max="10755" width="12.28515625" style="21" bestFit="1" customWidth="1"/>
    <col min="10756" max="10757" width="2.28515625" style="21" customWidth="1"/>
    <col min="10758" max="10999" width="8.7109375" style="21"/>
    <col min="11000" max="11000" width="1.7109375" style="21" customWidth="1"/>
    <col min="11001" max="11002" width="5.28515625" style="21" customWidth="1"/>
    <col min="11003" max="11003" width="3.7109375" style="21" customWidth="1"/>
    <col min="11004" max="11004" width="50.28515625" style="21" customWidth="1"/>
    <col min="11005" max="11005" width="10.42578125" style="21" bestFit="1" customWidth="1"/>
    <col min="11006" max="11006" width="38.7109375" style="21" customWidth="1"/>
    <col min="11007" max="11008" width="3.42578125" style="21" customWidth="1"/>
    <col min="11009" max="11009" width="21.28515625" style="21" bestFit="1" customWidth="1"/>
    <col min="11010" max="11010" width="14.7109375" style="21" bestFit="1" customWidth="1"/>
    <col min="11011" max="11011" width="12.28515625" style="21" bestFit="1" customWidth="1"/>
    <col min="11012" max="11013" width="2.28515625" style="21" customWidth="1"/>
    <col min="11014" max="11255" width="8.7109375" style="21"/>
    <col min="11256" max="11256" width="1.7109375" style="21" customWidth="1"/>
    <col min="11257" max="11258" width="5.28515625" style="21" customWidth="1"/>
    <col min="11259" max="11259" width="3.7109375" style="21" customWidth="1"/>
    <col min="11260" max="11260" width="50.28515625" style="21" customWidth="1"/>
    <col min="11261" max="11261" width="10.42578125" style="21" bestFit="1" customWidth="1"/>
    <col min="11262" max="11262" width="38.7109375" style="21" customWidth="1"/>
    <col min="11263" max="11264" width="3.42578125" style="21" customWidth="1"/>
    <col min="11265" max="11265" width="21.28515625" style="21" bestFit="1" customWidth="1"/>
    <col min="11266" max="11266" width="14.7109375" style="21" bestFit="1" customWidth="1"/>
    <col min="11267" max="11267" width="12.28515625" style="21" bestFit="1" customWidth="1"/>
    <col min="11268" max="11269" width="2.28515625" style="21" customWidth="1"/>
    <col min="11270" max="11511" width="8.7109375" style="21"/>
    <col min="11512" max="11512" width="1.7109375" style="21" customWidth="1"/>
    <col min="11513" max="11514" width="5.28515625" style="21" customWidth="1"/>
    <col min="11515" max="11515" width="3.7109375" style="21" customWidth="1"/>
    <col min="11516" max="11516" width="50.28515625" style="21" customWidth="1"/>
    <col min="11517" max="11517" width="10.42578125" style="21" bestFit="1" customWidth="1"/>
    <col min="11518" max="11518" width="38.7109375" style="21" customWidth="1"/>
    <col min="11519" max="11520" width="3.42578125" style="21" customWidth="1"/>
    <col min="11521" max="11521" width="21.28515625" style="21" bestFit="1" customWidth="1"/>
    <col min="11522" max="11522" width="14.7109375" style="21" bestFit="1" customWidth="1"/>
    <col min="11523" max="11523" width="12.28515625" style="21" bestFit="1" customWidth="1"/>
    <col min="11524" max="11525" width="2.28515625" style="21" customWidth="1"/>
    <col min="11526" max="11767" width="8.7109375" style="21"/>
    <col min="11768" max="11768" width="1.7109375" style="21" customWidth="1"/>
    <col min="11769" max="11770" width="5.28515625" style="21" customWidth="1"/>
    <col min="11771" max="11771" width="3.7109375" style="21" customWidth="1"/>
    <col min="11772" max="11772" width="50.28515625" style="21" customWidth="1"/>
    <col min="11773" max="11773" width="10.42578125" style="21" bestFit="1" customWidth="1"/>
    <col min="11774" max="11774" width="38.7109375" style="21" customWidth="1"/>
    <col min="11775" max="11776" width="3.42578125" style="21" customWidth="1"/>
    <col min="11777" max="11777" width="21.28515625" style="21" bestFit="1" customWidth="1"/>
    <col min="11778" max="11778" width="14.7109375" style="21" bestFit="1" customWidth="1"/>
    <col min="11779" max="11779" width="12.28515625" style="21" bestFit="1" customWidth="1"/>
    <col min="11780" max="11781" width="2.28515625" style="21" customWidth="1"/>
    <col min="11782" max="12023" width="8.7109375" style="21"/>
    <col min="12024" max="12024" width="1.7109375" style="21" customWidth="1"/>
    <col min="12025" max="12026" width="5.28515625" style="21" customWidth="1"/>
    <col min="12027" max="12027" width="3.7109375" style="21" customWidth="1"/>
    <col min="12028" max="12028" width="50.28515625" style="21" customWidth="1"/>
    <col min="12029" max="12029" width="10.42578125" style="21" bestFit="1" customWidth="1"/>
    <col min="12030" max="12030" width="38.7109375" style="21" customWidth="1"/>
    <col min="12031" max="12032" width="3.42578125" style="21" customWidth="1"/>
    <col min="12033" max="12033" width="21.28515625" style="21" bestFit="1" customWidth="1"/>
    <col min="12034" max="12034" width="14.7109375" style="21" bestFit="1" customWidth="1"/>
    <col min="12035" max="12035" width="12.28515625" style="21" bestFit="1" customWidth="1"/>
    <col min="12036" max="12037" width="2.28515625" style="21" customWidth="1"/>
    <col min="12038" max="12279" width="8.7109375" style="21"/>
    <col min="12280" max="12280" width="1.7109375" style="21" customWidth="1"/>
    <col min="12281" max="12282" width="5.28515625" style="21" customWidth="1"/>
    <col min="12283" max="12283" width="3.7109375" style="21" customWidth="1"/>
    <col min="12284" max="12284" width="50.28515625" style="21" customWidth="1"/>
    <col min="12285" max="12285" width="10.42578125" style="21" bestFit="1" customWidth="1"/>
    <col min="12286" max="12286" width="38.7109375" style="21" customWidth="1"/>
    <col min="12287" max="12288" width="3.42578125" style="21" customWidth="1"/>
    <col min="12289" max="12289" width="21.28515625" style="21" bestFit="1" customWidth="1"/>
    <col min="12290" max="12290" width="14.7109375" style="21" bestFit="1" customWidth="1"/>
    <col min="12291" max="12291" width="12.28515625" style="21" bestFit="1" customWidth="1"/>
    <col min="12292" max="12293" width="2.28515625" style="21" customWidth="1"/>
    <col min="12294" max="12535" width="8.7109375" style="21"/>
    <col min="12536" max="12536" width="1.7109375" style="21" customWidth="1"/>
    <col min="12537" max="12538" width="5.28515625" style="21" customWidth="1"/>
    <col min="12539" max="12539" width="3.7109375" style="21" customWidth="1"/>
    <col min="12540" max="12540" width="50.28515625" style="21" customWidth="1"/>
    <col min="12541" max="12541" width="10.42578125" style="21" bestFit="1" customWidth="1"/>
    <col min="12542" max="12542" width="38.7109375" style="21" customWidth="1"/>
    <col min="12543" max="12544" width="3.42578125" style="21" customWidth="1"/>
    <col min="12545" max="12545" width="21.28515625" style="21" bestFit="1" customWidth="1"/>
    <col min="12546" max="12546" width="14.7109375" style="21" bestFit="1" customWidth="1"/>
    <col min="12547" max="12547" width="12.28515625" style="21" bestFit="1" customWidth="1"/>
    <col min="12548" max="12549" width="2.28515625" style="21" customWidth="1"/>
    <col min="12550" max="12791" width="8.7109375" style="21"/>
    <col min="12792" max="12792" width="1.7109375" style="21" customWidth="1"/>
    <col min="12793" max="12794" width="5.28515625" style="21" customWidth="1"/>
    <col min="12795" max="12795" width="3.7109375" style="21" customWidth="1"/>
    <col min="12796" max="12796" width="50.28515625" style="21" customWidth="1"/>
    <col min="12797" max="12797" width="10.42578125" style="21" bestFit="1" customWidth="1"/>
    <col min="12798" max="12798" width="38.7109375" style="21" customWidth="1"/>
    <col min="12799" max="12800" width="3.42578125" style="21" customWidth="1"/>
    <col min="12801" max="12801" width="21.28515625" style="21" bestFit="1" customWidth="1"/>
    <col min="12802" max="12802" width="14.7109375" style="21" bestFit="1" customWidth="1"/>
    <col min="12803" max="12803" width="12.28515625" style="21" bestFit="1" customWidth="1"/>
    <col min="12804" max="12805" width="2.28515625" style="21" customWidth="1"/>
    <col min="12806" max="13047" width="8.7109375" style="21"/>
    <col min="13048" max="13048" width="1.7109375" style="21" customWidth="1"/>
    <col min="13049" max="13050" width="5.28515625" style="21" customWidth="1"/>
    <col min="13051" max="13051" width="3.7109375" style="21" customWidth="1"/>
    <col min="13052" max="13052" width="50.28515625" style="21" customWidth="1"/>
    <col min="13053" max="13053" width="10.42578125" style="21" bestFit="1" customWidth="1"/>
    <col min="13054" max="13054" width="38.7109375" style="21" customWidth="1"/>
    <col min="13055" max="13056" width="3.42578125" style="21" customWidth="1"/>
    <col min="13057" max="13057" width="21.28515625" style="21" bestFit="1" customWidth="1"/>
    <col min="13058" max="13058" width="14.7109375" style="21" bestFit="1" customWidth="1"/>
    <col min="13059" max="13059" width="12.28515625" style="21" bestFit="1" customWidth="1"/>
    <col min="13060" max="13061" width="2.28515625" style="21" customWidth="1"/>
    <col min="13062" max="13303" width="8.7109375" style="21"/>
    <col min="13304" max="13304" width="1.7109375" style="21" customWidth="1"/>
    <col min="13305" max="13306" width="5.28515625" style="21" customWidth="1"/>
    <col min="13307" max="13307" width="3.7109375" style="21" customWidth="1"/>
    <col min="13308" max="13308" width="50.28515625" style="21" customWidth="1"/>
    <col min="13309" max="13309" width="10.42578125" style="21" bestFit="1" customWidth="1"/>
    <col min="13310" max="13310" width="38.7109375" style="21" customWidth="1"/>
    <col min="13311" max="13312" width="3.42578125" style="21" customWidth="1"/>
    <col min="13313" max="13313" width="21.28515625" style="21" bestFit="1" customWidth="1"/>
    <col min="13314" max="13314" width="14.7109375" style="21" bestFit="1" customWidth="1"/>
    <col min="13315" max="13315" width="12.28515625" style="21" bestFit="1" customWidth="1"/>
    <col min="13316" max="13317" width="2.28515625" style="21" customWidth="1"/>
    <col min="13318" max="13559" width="8.7109375" style="21"/>
    <col min="13560" max="13560" width="1.7109375" style="21" customWidth="1"/>
    <col min="13561" max="13562" width="5.28515625" style="21" customWidth="1"/>
    <col min="13563" max="13563" width="3.7109375" style="21" customWidth="1"/>
    <col min="13564" max="13564" width="50.28515625" style="21" customWidth="1"/>
    <col min="13565" max="13565" width="10.42578125" style="21" bestFit="1" customWidth="1"/>
    <col min="13566" max="13566" width="38.7109375" style="21" customWidth="1"/>
    <col min="13567" max="13568" width="3.42578125" style="21" customWidth="1"/>
    <col min="13569" max="13569" width="21.28515625" style="21" bestFit="1" customWidth="1"/>
    <col min="13570" max="13570" width="14.7109375" style="21" bestFit="1" customWidth="1"/>
    <col min="13571" max="13571" width="12.28515625" style="21" bestFit="1" customWidth="1"/>
    <col min="13572" max="13573" width="2.28515625" style="21" customWidth="1"/>
    <col min="13574" max="13815" width="8.7109375" style="21"/>
    <col min="13816" max="13816" width="1.7109375" style="21" customWidth="1"/>
    <col min="13817" max="13818" width="5.28515625" style="21" customWidth="1"/>
    <col min="13819" max="13819" width="3.7109375" style="21" customWidth="1"/>
    <col min="13820" max="13820" width="50.28515625" style="21" customWidth="1"/>
    <col min="13821" max="13821" width="10.42578125" style="21" bestFit="1" customWidth="1"/>
    <col min="13822" max="13822" width="38.7109375" style="21" customWidth="1"/>
    <col min="13823" max="13824" width="3.42578125" style="21" customWidth="1"/>
    <col min="13825" max="13825" width="21.28515625" style="21" bestFit="1" customWidth="1"/>
    <col min="13826" max="13826" width="14.7109375" style="21" bestFit="1" customWidth="1"/>
    <col min="13827" max="13827" width="12.28515625" style="21" bestFit="1" customWidth="1"/>
    <col min="13828" max="13829" width="2.28515625" style="21" customWidth="1"/>
    <col min="13830" max="14071" width="8.7109375" style="21"/>
    <col min="14072" max="14072" width="1.7109375" style="21" customWidth="1"/>
    <col min="14073" max="14074" width="5.28515625" style="21" customWidth="1"/>
    <col min="14075" max="14075" width="3.7109375" style="21" customWidth="1"/>
    <col min="14076" max="14076" width="50.28515625" style="21" customWidth="1"/>
    <col min="14077" max="14077" width="10.42578125" style="21" bestFit="1" customWidth="1"/>
    <col min="14078" max="14078" width="38.7109375" style="21" customWidth="1"/>
    <col min="14079" max="14080" width="3.42578125" style="21" customWidth="1"/>
    <col min="14081" max="14081" width="21.28515625" style="21" bestFit="1" customWidth="1"/>
    <col min="14082" max="14082" width="14.7109375" style="21" bestFit="1" customWidth="1"/>
    <col min="14083" max="14083" width="12.28515625" style="21" bestFit="1" customWidth="1"/>
    <col min="14084" max="14085" width="2.28515625" style="21" customWidth="1"/>
    <col min="14086" max="14327" width="8.7109375" style="21"/>
    <col min="14328" max="14328" width="1.7109375" style="21" customWidth="1"/>
    <col min="14329" max="14330" width="5.28515625" style="21" customWidth="1"/>
    <col min="14331" max="14331" width="3.7109375" style="21" customWidth="1"/>
    <col min="14332" max="14332" width="50.28515625" style="21" customWidth="1"/>
    <col min="14333" max="14333" width="10.42578125" style="21" bestFit="1" customWidth="1"/>
    <col min="14334" max="14334" width="38.7109375" style="21" customWidth="1"/>
    <col min="14335" max="14336" width="3.42578125" style="21" customWidth="1"/>
    <col min="14337" max="14337" width="21.28515625" style="21" bestFit="1" customWidth="1"/>
    <col min="14338" max="14338" width="14.7109375" style="21" bestFit="1" customWidth="1"/>
    <col min="14339" max="14339" width="12.28515625" style="21" bestFit="1" customWidth="1"/>
    <col min="14340" max="14341" width="2.28515625" style="21" customWidth="1"/>
    <col min="14342" max="14583" width="8.7109375" style="21"/>
    <col min="14584" max="14584" width="1.7109375" style="21" customWidth="1"/>
    <col min="14585" max="14586" width="5.28515625" style="21" customWidth="1"/>
    <col min="14587" max="14587" width="3.7109375" style="21" customWidth="1"/>
    <col min="14588" max="14588" width="50.28515625" style="21" customWidth="1"/>
    <col min="14589" max="14589" width="10.42578125" style="21" bestFit="1" customWidth="1"/>
    <col min="14590" max="14590" width="38.7109375" style="21" customWidth="1"/>
    <col min="14591" max="14592" width="3.42578125" style="21" customWidth="1"/>
    <col min="14593" max="14593" width="21.28515625" style="21" bestFit="1" customWidth="1"/>
    <col min="14594" max="14594" width="14.7109375" style="21" bestFit="1" customWidth="1"/>
    <col min="14595" max="14595" width="12.28515625" style="21" bestFit="1" customWidth="1"/>
    <col min="14596" max="14597" width="2.28515625" style="21" customWidth="1"/>
    <col min="14598" max="14839" width="8.7109375" style="21"/>
    <col min="14840" max="14840" width="1.7109375" style="21" customWidth="1"/>
    <col min="14841" max="14842" width="5.28515625" style="21" customWidth="1"/>
    <col min="14843" max="14843" width="3.7109375" style="21" customWidth="1"/>
    <col min="14844" max="14844" width="50.28515625" style="21" customWidth="1"/>
    <col min="14845" max="14845" width="10.42578125" style="21" bestFit="1" customWidth="1"/>
    <col min="14846" max="14846" width="38.7109375" style="21" customWidth="1"/>
    <col min="14847" max="14848" width="3.42578125" style="21" customWidth="1"/>
    <col min="14849" max="14849" width="21.28515625" style="21" bestFit="1" customWidth="1"/>
    <col min="14850" max="14850" width="14.7109375" style="21" bestFit="1" customWidth="1"/>
    <col min="14851" max="14851" width="12.28515625" style="21" bestFit="1" customWidth="1"/>
    <col min="14852" max="14853" width="2.28515625" style="21" customWidth="1"/>
    <col min="14854" max="15095" width="8.7109375" style="21"/>
    <col min="15096" max="15096" width="1.7109375" style="21" customWidth="1"/>
    <col min="15097" max="15098" width="5.28515625" style="21" customWidth="1"/>
    <col min="15099" max="15099" width="3.7109375" style="21" customWidth="1"/>
    <col min="15100" max="15100" width="50.28515625" style="21" customWidth="1"/>
    <col min="15101" max="15101" width="10.42578125" style="21" bestFit="1" customWidth="1"/>
    <col min="15102" max="15102" width="38.7109375" style="21" customWidth="1"/>
    <col min="15103" max="15104" width="3.42578125" style="21" customWidth="1"/>
    <col min="15105" max="15105" width="21.28515625" style="21" bestFit="1" customWidth="1"/>
    <col min="15106" max="15106" width="14.7109375" style="21" bestFit="1" customWidth="1"/>
    <col min="15107" max="15107" width="12.28515625" style="21" bestFit="1" customWidth="1"/>
    <col min="15108" max="15109" width="2.28515625" style="21" customWidth="1"/>
    <col min="15110" max="15351" width="8.7109375" style="21"/>
    <col min="15352" max="15352" width="1.7109375" style="21" customWidth="1"/>
    <col min="15353" max="15354" width="5.28515625" style="21" customWidth="1"/>
    <col min="15355" max="15355" width="3.7109375" style="21" customWidth="1"/>
    <col min="15356" max="15356" width="50.28515625" style="21" customWidth="1"/>
    <col min="15357" max="15357" width="10.42578125" style="21" bestFit="1" customWidth="1"/>
    <col min="15358" max="15358" width="38.7109375" style="21" customWidth="1"/>
    <col min="15359" max="15360" width="3.42578125" style="21" customWidth="1"/>
    <col min="15361" max="15361" width="21.28515625" style="21" bestFit="1" customWidth="1"/>
    <col min="15362" max="15362" width="14.7109375" style="21" bestFit="1" customWidth="1"/>
    <col min="15363" max="15363" width="12.28515625" style="21" bestFit="1" customWidth="1"/>
    <col min="15364" max="15365" width="2.28515625" style="21" customWidth="1"/>
    <col min="15366" max="15607" width="8.7109375" style="21"/>
    <col min="15608" max="15608" width="1.7109375" style="21" customWidth="1"/>
    <col min="15609" max="15610" width="5.28515625" style="21" customWidth="1"/>
    <col min="15611" max="15611" width="3.7109375" style="21" customWidth="1"/>
    <col min="15612" max="15612" width="50.28515625" style="21" customWidth="1"/>
    <col min="15613" max="15613" width="10.42578125" style="21" bestFit="1" customWidth="1"/>
    <col min="15614" max="15614" width="38.7109375" style="21" customWidth="1"/>
    <col min="15615" max="15616" width="3.42578125" style="21" customWidth="1"/>
    <col min="15617" max="15617" width="21.28515625" style="21" bestFit="1" customWidth="1"/>
    <col min="15618" max="15618" width="14.7109375" style="21" bestFit="1" customWidth="1"/>
    <col min="15619" max="15619" width="12.28515625" style="21" bestFit="1" customWidth="1"/>
    <col min="15620" max="15621" width="2.28515625" style="21" customWidth="1"/>
    <col min="15622" max="15863" width="8.7109375" style="21"/>
    <col min="15864" max="15864" width="1.7109375" style="21" customWidth="1"/>
    <col min="15865" max="15866" width="5.28515625" style="21" customWidth="1"/>
    <col min="15867" max="15867" width="3.7109375" style="21" customWidth="1"/>
    <col min="15868" max="15868" width="50.28515625" style="21" customWidth="1"/>
    <col min="15869" max="15869" width="10.42578125" style="21" bestFit="1" customWidth="1"/>
    <col min="15870" max="15870" width="38.7109375" style="21" customWidth="1"/>
    <col min="15871" max="15872" width="3.42578125" style="21" customWidth="1"/>
    <col min="15873" max="15873" width="21.28515625" style="21" bestFit="1" customWidth="1"/>
    <col min="15874" max="15874" width="14.7109375" style="21" bestFit="1" customWidth="1"/>
    <col min="15875" max="15875" width="12.28515625" style="21" bestFit="1" customWidth="1"/>
    <col min="15876" max="15877" width="2.28515625" style="21" customWidth="1"/>
    <col min="15878" max="16119" width="8.7109375" style="21"/>
    <col min="16120" max="16120" width="1.7109375" style="21" customWidth="1"/>
    <col min="16121" max="16122" width="5.28515625" style="21" customWidth="1"/>
    <col min="16123" max="16123" width="3.7109375" style="21" customWidth="1"/>
    <col min="16124" max="16124" width="50.28515625" style="21" customWidth="1"/>
    <col min="16125" max="16125" width="10.42578125" style="21" bestFit="1" customWidth="1"/>
    <col min="16126" max="16126" width="38.7109375" style="21" customWidth="1"/>
    <col min="16127" max="16128" width="3.42578125" style="21" customWidth="1"/>
    <col min="16129" max="16129" width="21.28515625" style="21" bestFit="1" customWidth="1"/>
    <col min="16130" max="16130" width="14.7109375" style="21" bestFit="1" customWidth="1"/>
    <col min="16131" max="16131" width="12.28515625" style="21" bestFit="1" customWidth="1"/>
    <col min="16132" max="16133" width="2.28515625" style="21" customWidth="1"/>
    <col min="16134" max="16384" width="8.7109375" style="21"/>
  </cols>
  <sheetData>
    <row r="1" spans="1:28" s="17" customFormat="1" ht="24">
      <c r="A1" s="117" t="str">
        <f>Summary!$A$1&amp;" - "&amp;Summary!$S$4</f>
        <v>301 E. ATLANTIC POMPANO BEACH - PROJECTED STRIKE</v>
      </c>
      <c r="B1" s="118"/>
      <c r="C1" s="118"/>
      <c r="D1" s="119"/>
      <c r="E1" s="16"/>
      <c r="F1" s="16"/>
      <c r="G1" s="16"/>
      <c r="H1" s="16"/>
      <c r="I1" s="16"/>
      <c r="J1" s="384"/>
      <c r="K1" s="384"/>
      <c r="L1" s="16"/>
      <c r="M1" s="16"/>
      <c r="N1" s="16"/>
      <c r="O1" s="16"/>
      <c r="P1" s="384"/>
      <c r="Q1" s="384"/>
      <c r="R1" s="16"/>
      <c r="S1" s="16"/>
      <c r="T1" s="384"/>
      <c r="U1" s="384"/>
      <c r="V1" s="16"/>
      <c r="W1" s="16"/>
      <c r="X1" s="16"/>
      <c r="Z1" s="433" t="s">
        <v>145</v>
      </c>
      <c r="AA1" s="427"/>
      <c r="AB1" s="427"/>
    </row>
    <row r="2" spans="1:28" s="17" customFormat="1" ht="18.600000000000001" customHeight="1">
      <c r="B2" s="18"/>
      <c r="C2" s="18"/>
      <c r="E2" s="19"/>
      <c r="F2" s="19"/>
      <c r="G2" s="19"/>
      <c r="H2" s="19"/>
      <c r="I2" s="19"/>
      <c r="J2" s="19"/>
      <c r="K2" s="19"/>
      <c r="L2" s="19"/>
      <c r="M2" s="19"/>
      <c r="N2" s="20"/>
      <c r="O2" s="20"/>
      <c r="P2" s="20"/>
      <c r="Q2" s="20"/>
      <c r="R2" s="19"/>
      <c r="S2" s="19"/>
      <c r="T2" s="19"/>
      <c r="U2" s="19"/>
      <c r="V2" s="19"/>
      <c r="W2" s="19"/>
      <c r="X2" s="19"/>
      <c r="Z2" s="434" t="s">
        <v>146</v>
      </c>
      <c r="AA2" s="427"/>
      <c r="AB2" s="427"/>
    </row>
    <row r="3" spans="1:28" ht="18" customHeight="1">
      <c r="B3" s="22"/>
      <c r="C3" s="284"/>
      <c r="D3" s="285"/>
      <c r="E3" s="248"/>
      <c r="F3" s="248"/>
      <c r="G3" s="248"/>
      <c r="H3" s="248"/>
      <c r="I3" s="23"/>
      <c r="J3" s="24"/>
      <c r="K3" s="176"/>
      <c r="L3" s="248"/>
      <c r="M3" s="248"/>
      <c r="N3" s="248"/>
      <c r="O3" s="248"/>
      <c r="P3" s="248"/>
      <c r="Q3" s="248"/>
      <c r="R3" s="248"/>
      <c r="S3" s="248"/>
      <c r="T3" s="248"/>
      <c r="U3" s="248"/>
      <c r="V3" s="248"/>
      <c r="W3" s="23"/>
      <c r="X3" s="24"/>
      <c r="Z3" s="611" t="s">
        <v>303</v>
      </c>
      <c r="AA3" s="428"/>
    </row>
    <row r="4" spans="1:28" ht="18" customHeight="1">
      <c r="B4" s="177"/>
      <c r="C4" s="305" t="s">
        <v>175</v>
      </c>
      <c r="D4" s="27"/>
      <c r="E4" s="443"/>
      <c r="I4" s="242"/>
      <c r="K4" s="29"/>
      <c r="L4" s="89" t="s">
        <v>179</v>
      </c>
      <c r="M4" s="66"/>
      <c r="N4" s="305"/>
      <c r="O4" s="305"/>
      <c r="P4" s="305"/>
      <c r="Q4" s="305"/>
      <c r="R4" s="423"/>
      <c r="S4" s="423"/>
      <c r="T4" s="423"/>
      <c r="U4" s="423"/>
      <c r="V4" s="50"/>
      <c r="W4" s="251"/>
      <c r="X4" s="86"/>
      <c r="Y4" s="24"/>
      <c r="Z4" s="435" t="s">
        <v>147</v>
      </c>
      <c r="AA4" s="430"/>
    </row>
    <row r="5" spans="1:28" ht="18" customHeight="1">
      <c r="B5" s="177"/>
      <c r="C5" s="305"/>
      <c r="D5" s="27"/>
      <c r="E5" s="443"/>
      <c r="I5" s="242"/>
      <c r="K5" s="29"/>
      <c r="M5" s="66"/>
      <c r="N5" s="45"/>
      <c r="O5" s="45"/>
      <c r="P5" s="45"/>
      <c r="Q5" s="45"/>
      <c r="S5" s="423"/>
      <c r="W5" s="251"/>
      <c r="X5" s="86"/>
      <c r="Y5" s="24"/>
      <c r="AA5" s="430"/>
    </row>
    <row r="6" spans="1:28" ht="18" customHeight="1">
      <c r="B6" s="26"/>
      <c r="E6" s="21" t="s">
        <v>262</v>
      </c>
      <c r="H6" s="795">
        <f>(54965+46800)/43560</f>
        <v>2.3362029384756657</v>
      </c>
      <c r="I6" s="242"/>
      <c r="K6" s="29"/>
      <c r="M6" s="66"/>
      <c r="N6" s="45"/>
      <c r="O6" s="45"/>
      <c r="P6" s="45"/>
      <c r="Q6" s="45"/>
      <c r="S6" s="423"/>
      <c r="W6" s="251"/>
      <c r="X6" s="86"/>
      <c r="Y6" s="24"/>
      <c r="Z6" s="440"/>
      <c r="AA6" s="430"/>
    </row>
    <row r="7" spans="1:28" ht="18" customHeight="1">
      <c r="B7" s="26"/>
      <c r="E7" s="21" t="s">
        <v>317</v>
      </c>
      <c r="H7" s="685">
        <f>H11/H6</f>
        <v>149.81575197759545</v>
      </c>
      <c r="I7" s="242"/>
      <c r="K7" s="29"/>
      <c r="L7" s="27" t="s">
        <v>199</v>
      </c>
      <c r="N7" s="424"/>
      <c r="O7" s="424"/>
      <c r="P7" s="424"/>
      <c r="Q7" s="424"/>
      <c r="T7" s="502" t="s">
        <v>311</v>
      </c>
      <c r="U7" s="503"/>
      <c r="V7" s="621" t="s">
        <v>20</v>
      </c>
      <c r="W7" s="251"/>
      <c r="X7" s="86"/>
      <c r="Y7" s="24"/>
      <c r="Z7" s="440"/>
      <c r="AA7" s="430"/>
    </row>
    <row r="8" spans="1:28" ht="18" customHeight="1">
      <c r="B8" s="26"/>
      <c r="E8" s="706" t="s">
        <v>381</v>
      </c>
      <c r="H8" s="853">
        <v>8</v>
      </c>
      <c r="I8" s="242"/>
      <c r="K8" s="29"/>
      <c r="N8" s="424"/>
      <c r="O8" s="424"/>
      <c r="P8" s="424"/>
      <c r="Q8" s="424"/>
      <c r="T8" s="504">
        <f>H27</f>
        <v>40</v>
      </c>
      <c r="U8" s="505"/>
      <c r="V8" s="622">
        <f>H26</f>
        <v>37</v>
      </c>
      <c r="W8" s="251"/>
      <c r="X8" s="86"/>
      <c r="Y8" s="24"/>
      <c r="Z8" s="440"/>
      <c r="AA8" s="430"/>
    </row>
    <row r="9" spans="1:28" ht="18" customHeight="1">
      <c r="B9" s="26"/>
      <c r="E9" s="706" t="s">
        <v>382</v>
      </c>
      <c r="H9" s="442">
        <f>H12/H10</f>
        <v>525000</v>
      </c>
      <c r="I9" s="242"/>
      <c r="K9" s="29"/>
      <c r="L9" s="21" t="s">
        <v>200</v>
      </c>
      <c r="N9" s="424"/>
      <c r="O9" s="424"/>
      <c r="P9" s="424"/>
      <c r="Q9" s="424"/>
      <c r="R9" s="529" t="s">
        <v>1</v>
      </c>
      <c r="T9" s="444">
        <f>LOOKUP(H27,'Middle ICF'!K3:EX3,'Middle ICF'!K61:EX61)*12</f>
        <v>8480558.2810196858</v>
      </c>
      <c r="V9" s="21">
        <f>LOOKUP(H26,'Middle ICF'!K3:EX3,'Middle ICF'!K61:EX61)*12</f>
        <v>8413315.4813330844</v>
      </c>
      <c r="W9" s="251"/>
      <c r="X9" s="86"/>
      <c r="Y9" s="24"/>
      <c r="Z9" s="444"/>
      <c r="AA9" s="430"/>
    </row>
    <row r="10" spans="1:28" ht="18" customHeight="1">
      <c r="B10" s="26"/>
      <c r="E10" s="706" t="s">
        <v>383</v>
      </c>
      <c r="H10" s="854">
        <v>0.5</v>
      </c>
      <c r="I10" s="242"/>
      <c r="K10" s="29"/>
      <c r="L10" s="45" t="s">
        <v>201</v>
      </c>
      <c r="N10" s="727"/>
      <c r="R10" s="530" t="s">
        <v>197</v>
      </c>
      <c r="T10" s="75">
        <f>LOOKUP(H27,'Middle ICF'!K3:EX3,'Middle ICF'!K57:EX57)*12</f>
        <v>1648510.5711870035</v>
      </c>
      <c r="V10" s="75">
        <f>LOOKUP(H26,'Middle ICF'!K3:EX3,'Middle ICF'!K57:EX57)*12</f>
        <v>1638365.4090030561</v>
      </c>
      <c r="W10" s="251"/>
      <c r="X10" s="86"/>
      <c r="Y10" s="24"/>
      <c r="Z10" s="444"/>
      <c r="AA10" s="430"/>
    </row>
    <row r="11" spans="1:28" ht="18" customHeight="1">
      <c r="B11" s="26"/>
      <c r="E11" s="45" t="s">
        <v>328</v>
      </c>
      <c r="F11" s="699"/>
      <c r="H11" s="441">
        <f>'Middle NOI'!F14</f>
        <v>350</v>
      </c>
      <c r="I11" s="242"/>
      <c r="K11" s="29"/>
      <c r="L11" s="45" t="s">
        <v>202</v>
      </c>
      <c r="M11" s="75"/>
      <c r="N11" s="424"/>
      <c r="O11" s="424"/>
      <c r="P11" s="424"/>
      <c r="Q11" s="424"/>
      <c r="R11" s="803">
        <v>0.75</v>
      </c>
      <c r="T11" s="75">
        <f ca="1">-T14*$R$11*$R$12*(1-R13)</f>
        <v>-2401400.2019296777</v>
      </c>
      <c r="V11" s="75">
        <f ca="1">-V14*R11*R12*(1-R13)</f>
        <v>-2383053.0596627584</v>
      </c>
      <c r="W11" s="251"/>
      <c r="X11" s="86"/>
      <c r="Y11" s="24"/>
      <c r="Z11" s="440"/>
      <c r="AA11" s="430"/>
    </row>
    <row r="12" spans="1:28" ht="18" customHeight="1">
      <c r="B12" s="26"/>
      <c r="E12" s="424" t="s">
        <v>160</v>
      </c>
      <c r="H12" s="442">
        <f>'Middle NOI'!I14</f>
        <v>262500</v>
      </c>
      <c r="I12" s="242"/>
      <c r="K12" s="29"/>
      <c r="L12" s="45" t="s">
        <v>203</v>
      </c>
      <c r="M12" s="75"/>
      <c r="N12" s="424"/>
      <c r="R12" s="804">
        <v>2.0501100000000001E-2</v>
      </c>
      <c r="T12" s="287">
        <f ca="1">SUM(T9:T11)</f>
        <v>7727668.6502770111</v>
      </c>
      <c r="V12" s="287">
        <f ca="1">SUM(V9:V11)</f>
        <v>7668627.8306733826</v>
      </c>
      <c r="W12" s="251"/>
      <c r="X12" s="86"/>
      <c r="Y12" s="24"/>
      <c r="Z12" s="440"/>
      <c r="AA12" s="430"/>
    </row>
    <row r="13" spans="1:28" ht="18" customHeight="1">
      <c r="B13" s="26"/>
      <c r="E13" s="21" t="s">
        <v>258</v>
      </c>
      <c r="F13" s="698"/>
      <c r="H13" s="553">
        <f>H12/H11</f>
        <v>750</v>
      </c>
      <c r="I13" s="242"/>
      <c r="K13" s="29"/>
      <c r="L13" s="21" t="s">
        <v>204</v>
      </c>
      <c r="N13" s="45"/>
      <c r="O13" s="45"/>
      <c r="P13" s="45"/>
      <c r="Q13" s="45"/>
      <c r="R13" s="805">
        <v>0.04</v>
      </c>
      <c r="T13" s="613">
        <f>Summary!S32</f>
        <v>4.7500000000000001E-2</v>
      </c>
      <c r="V13" s="613">
        <f>Summary!S32</f>
        <v>4.7500000000000001E-2</v>
      </c>
      <c r="W13" s="251"/>
      <c r="X13" s="86"/>
      <c r="Y13" s="24"/>
      <c r="Z13" s="440"/>
      <c r="AA13" s="430"/>
    </row>
    <row r="14" spans="1:28" ht="18" customHeight="1" thickBot="1">
      <c r="B14" s="26"/>
      <c r="E14" s="424" t="s">
        <v>173</v>
      </c>
      <c r="F14" s="698"/>
      <c r="H14" s="686">
        <f>'Middle NOI'!K14</f>
        <v>2740</v>
      </c>
      <c r="I14" s="242"/>
      <c r="K14" s="29"/>
      <c r="L14" s="21" t="s">
        <v>205</v>
      </c>
      <c r="T14" s="55">
        <f ca="1">IF(ABS(T13)&gt;0,T12/T13,0)</f>
        <v>162687761.05846339</v>
      </c>
      <c r="V14" s="55">
        <f ca="1">IF(ABS(V13)&gt;0,V12/V13,0)</f>
        <v>161444796.43522909</v>
      </c>
      <c r="W14" s="251"/>
      <c r="X14" s="86"/>
      <c r="Y14" s="24"/>
      <c r="Z14" s="440"/>
      <c r="AA14" s="430"/>
    </row>
    <row r="15" spans="1:28" ht="18" customHeight="1" thickTop="1">
      <c r="B15" s="26"/>
      <c r="E15" s="424" t="s">
        <v>174</v>
      </c>
      <c r="F15" s="698"/>
      <c r="H15" s="449">
        <f>'Middle NOI'!M14</f>
        <v>3.6533333333333333</v>
      </c>
      <c r="I15" s="242"/>
      <c r="K15" s="29"/>
      <c r="N15" s="45"/>
      <c r="O15" s="45"/>
      <c r="P15" s="45"/>
      <c r="Q15" s="45"/>
      <c r="W15" s="251"/>
      <c r="X15" s="86"/>
      <c r="Y15" s="24"/>
      <c r="Z15" s="629"/>
      <c r="AA15" s="630"/>
    </row>
    <row r="16" spans="1:28" ht="18" customHeight="1">
      <c r="B16" s="26"/>
      <c r="E16" s="424" t="s">
        <v>359</v>
      </c>
      <c r="H16" s="722">
        <f>'Middle NOI'!K62</f>
        <v>7738141.7087937603</v>
      </c>
      <c r="I16" s="242"/>
      <c r="K16" s="29"/>
      <c r="L16" s="87" t="s">
        <v>206</v>
      </c>
      <c r="N16" s="45"/>
      <c r="O16" s="45"/>
      <c r="P16" s="87"/>
      <c r="Q16" s="87"/>
      <c r="R16" s="87"/>
      <c r="S16" s="50"/>
      <c r="T16" s="444"/>
      <c r="U16" s="50"/>
      <c r="V16" s="75"/>
      <c r="W16" s="251"/>
      <c r="X16" s="86"/>
      <c r="Y16" s="24"/>
      <c r="Z16" s="628"/>
      <c r="AA16" s="431"/>
    </row>
    <row r="17" spans="2:27" ht="18" customHeight="1">
      <c r="B17" s="26"/>
      <c r="I17" s="242"/>
      <c r="K17" s="29"/>
      <c r="N17" s="45"/>
      <c r="O17" s="45"/>
      <c r="P17" s="87"/>
      <c r="Q17" s="87"/>
      <c r="R17" s="439" t="s">
        <v>5</v>
      </c>
      <c r="S17" s="496"/>
      <c r="T17" s="497" t="s">
        <v>6</v>
      </c>
      <c r="U17" s="496"/>
      <c r="V17" s="498" t="s">
        <v>14</v>
      </c>
      <c r="W17" s="251"/>
      <c r="X17" s="86"/>
      <c r="Y17" s="24"/>
      <c r="AA17" s="631"/>
    </row>
    <row r="18" spans="2:27" ht="18" customHeight="1">
      <c r="B18" s="29"/>
      <c r="C18" s="305" t="s">
        <v>176</v>
      </c>
      <c r="D18" s="87"/>
      <c r="I18" s="242"/>
      <c r="K18" s="29"/>
      <c r="L18" s="21" t="s">
        <v>312</v>
      </c>
      <c r="R18" s="436">
        <f ca="1">T14</f>
        <v>162687761.05846339</v>
      </c>
      <c r="T18" s="444">
        <f t="shared" ref="T18:T24" ca="1" si="0">R18/$H$11</f>
        <v>464822.17445275257</v>
      </c>
      <c r="U18" s="499"/>
      <c r="V18" s="444">
        <f t="shared" ref="V18:V24" ca="1" si="1">R18/$H$12</f>
        <v>619.76289927033679</v>
      </c>
      <c r="W18" s="251"/>
      <c r="X18" s="86"/>
      <c r="Y18" s="24"/>
      <c r="AA18" s="431"/>
    </row>
    <row r="19" spans="2:27" ht="18" customHeight="1">
      <c r="B19" s="29"/>
      <c r="C19" s="89"/>
      <c r="D19" s="87"/>
      <c r="F19" s="86"/>
      <c r="G19" s="86"/>
      <c r="H19" s="86"/>
      <c r="I19" s="242"/>
      <c r="K19" s="29"/>
      <c r="L19" s="891">
        <v>1.2500000000000001E-2</v>
      </c>
      <c r="M19" s="891"/>
      <c r="N19" s="891"/>
      <c r="O19" s="891"/>
      <c r="P19" s="891"/>
      <c r="R19" s="584">
        <f ca="1">R18*-L19</f>
        <v>-2033597.0132307925</v>
      </c>
      <c r="S19" s="33"/>
      <c r="T19" s="401">
        <f t="shared" ca="1" si="0"/>
        <v>-5810.2771806594073</v>
      </c>
      <c r="U19" s="501"/>
      <c r="V19" s="401">
        <f t="shared" ca="1" si="1"/>
        <v>-7.7470362408792095</v>
      </c>
      <c r="W19" s="251"/>
      <c r="X19" s="86"/>
      <c r="Y19" s="24"/>
      <c r="AA19" s="431"/>
    </row>
    <row r="20" spans="2:27" ht="18" customHeight="1">
      <c r="B20" s="29"/>
      <c r="C20" s="89"/>
      <c r="E20" s="424" t="s">
        <v>323</v>
      </c>
      <c r="F20" s="426"/>
      <c r="H20" s="796">
        <v>1</v>
      </c>
      <c r="I20" s="242"/>
      <c r="K20" s="29"/>
      <c r="L20" s="21" t="s">
        <v>207</v>
      </c>
      <c r="O20" s="45"/>
      <c r="R20" s="287">
        <f ca="1">SUM(R18:R19)</f>
        <v>160654164.04523259</v>
      </c>
      <c r="S20" s="33"/>
      <c r="T20" s="287">
        <f t="shared" ca="1" si="0"/>
        <v>459011.89727209311</v>
      </c>
      <c r="U20" s="501"/>
      <c r="V20" s="287">
        <f t="shared" ca="1" si="1"/>
        <v>612.01586302945748</v>
      </c>
      <c r="W20" s="251"/>
      <c r="X20" s="86"/>
      <c r="Y20" s="24"/>
      <c r="Z20" s="45"/>
      <c r="AA20" s="431"/>
    </row>
    <row r="21" spans="2:27" ht="18" customHeight="1">
      <c r="B21" s="29"/>
      <c r="C21" s="87"/>
      <c r="E21" s="424" t="s">
        <v>324</v>
      </c>
      <c r="G21" s="33"/>
      <c r="H21" s="616">
        <f>Summary!S42</f>
        <v>24</v>
      </c>
      <c r="I21" s="286"/>
      <c r="J21" s="75"/>
      <c r="K21" s="508"/>
      <c r="L21" s="445" t="s">
        <v>208</v>
      </c>
      <c r="O21" s="45"/>
      <c r="R21" s="401">
        <f ca="1">-L110</f>
        <v>-119141568.55886751</v>
      </c>
      <c r="S21" s="33"/>
      <c r="T21" s="401">
        <f t="shared" ca="1" si="0"/>
        <v>-340404.48159676435</v>
      </c>
      <c r="U21" s="500"/>
      <c r="V21" s="401">
        <f t="shared" ca="1" si="1"/>
        <v>-453.87264212901908</v>
      </c>
      <c r="W21" s="242"/>
      <c r="X21" s="86"/>
      <c r="Y21" s="24"/>
      <c r="AA21" s="431"/>
    </row>
    <row r="22" spans="2:27" ht="18" customHeight="1">
      <c r="B22" s="29"/>
      <c r="C22" s="87"/>
      <c r="E22" s="424" t="s">
        <v>325</v>
      </c>
      <c r="G22" s="33"/>
      <c r="H22" s="796">
        <v>1</v>
      </c>
      <c r="I22" s="286"/>
      <c r="J22" s="75"/>
      <c r="K22" s="508"/>
      <c r="L22" s="21" t="s">
        <v>209</v>
      </c>
      <c r="O22" s="305"/>
      <c r="R22" s="295">
        <f ca="1">SUM(R20:R21)</f>
        <v>41512595.48636508</v>
      </c>
      <c r="S22" s="33"/>
      <c r="T22" s="295">
        <f t="shared" ca="1" si="0"/>
        <v>118607.4156753288</v>
      </c>
      <c r="U22" s="500"/>
      <c r="V22" s="295">
        <f t="shared" ca="1" si="1"/>
        <v>158.14322090043839</v>
      </c>
      <c r="W22" s="251"/>
      <c r="X22" s="86"/>
      <c r="Y22" s="24"/>
      <c r="AA22" s="431"/>
    </row>
    <row r="23" spans="2:27" ht="18" customHeight="1">
      <c r="B23" s="29"/>
      <c r="C23" s="87"/>
      <c r="E23" s="797">
        <v>2</v>
      </c>
      <c r="G23" s="33"/>
      <c r="H23" s="551">
        <f>H21+E23</f>
        <v>26</v>
      </c>
      <c r="I23" s="242"/>
      <c r="K23" s="29"/>
      <c r="L23" s="21" t="s">
        <v>344</v>
      </c>
      <c r="R23" s="75">
        <f ca="1">'Middle ICF'!I104-'Middle ICF'!I115</f>
        <v>2209428.9707422098</v>
      </c>
      <c r="T23" s="401">
        <f t="shared" ca="1" si="0"/>
        <v>6312.6542021205996</v>
      </c>
      <c r="U23" s="500"/>
      <c r="V23" s="401">
        <f t="shared" ca="1" si="1"/>
        <v>8.4168722694941334</v>
      </c>
      <c r="W23" s="242"/>
      <c r="X23" s="86"/>
      <c r="Y23" s="24"/>
      <c r="AA23" s="431"/>
    </row>
    <row r="24" spans="2:27" ht="18" customHeight="1" thickBot="1">
      <c r="B24" s="29"/>
      <c r="E24" s="798">
        <v>1</v>
      </c>
      <c r="G24" s="24"/>
      <c r="H24" s="552">
        <f>H21+E24</f>
        <v>25</v>
      </c>
      <c r="I24" s="242"/>
      <c r="K24" s="29"/>
      <c r="L24" s="21" t="s">
        <v>345</v>
      </c>
      <c r="R24" s="55">
        <f ca="1">SUM(R22:R23)</f>
        <v>43722024.457107291</v>
      </c>
      <c r="S24" s="33"/>
      <c r="T24" s="55">
        <f t="shared" ca="1" si="0"/>
        <v>124920.06987744941</v>
      </c>
      <c r="U24" s="500"/>
      <c r="V24" s="55">
        <f t="shared" ca="1" si="1"/>
        <v>166.56009316993254</v>
      </c>
      <c r="W24" s="251"/>
      <c r="Z24" s="45"/>
      <c r="AA24" s="431"/>
    </row>
    <row r="25" spans="2:27" ht="18" customHeight="1" thickTop="1">
      <c r="B25" s="29"/>
      <c r="E25" s="21" t="s">
        <v>326</v>
      </c>
      <c r="H25" s="425">
        <f>(H11*(1-'Middle NOI'!$Y$9))/(H26-H24+1)</f>
        <v>25.576923076923077</v>
      </c>
      <c r="I25" s="242"/>
      <c r="K25" s="29"/>
      <c r="W25" s="242"/>
      <c r="Z25" s="42"/>
      <c r="AA25" s="431"/>
    </row>
    <row r="26" spans="2:27" ht="18" customHeight="1">
      <c r="B26" s="29"/>
      <c r="E26" s="623">
        <f>Summary!S31</f>
        <v>12</v>
      </c>
      <c r="H26" s="552">
        <f>H24+E26</f>
        <v>37</v>
      </c>
      <c r="I26" s="242"/>
      <c r="K26" s="29"/>
      <c r="L26" s="89" t="s">
        <v>178</v>
      </c>
      <c r="W26" s="251"/>
      <c r="Z26" s="45"/>
      <c r="AA26" s="431"/>
    </row>
    <row r="27" spans="2:27" ht="18" customHeight="1">
      <c r="B27" s="29"/>
      <c r="E27" s="799">
        <v>3</v>
      </c>
      <c r="H27" s="552">
        <f>H26+E27</f>
        <v>40</v>
      </c>
      <c r="I27" s="242"/>
      <c r="K27" s="29"/>
      <c r="R27" s="692"/>
      <c r="W27" s="242"/>
      <c r="Z27" s="42"/>
    </row>
    <row r="28" spans="2:27" ht="18" customHeight="1">
      <c r="B28" s="29"/>
      <c r="I28" s="242"/>
      <c r="K28" s="29"/>
      <c r="L28" s="87" t="s">
        <v>243</v>
      </c>
      <c r="W28" s="242"/>
      <c r="Z28" s="42"/>
    </row>
    <row r="29" spans="2:27" ht="18" customHeight="1">
      <c r="B29" s="29"/>
      <c r="C29" s="89" t="s">
        <v>198</v>
      </c>
      <c r="I29" s="242"/>
      <c r="K29" s="29"/>
      <c r="L29" s="446" t="s">
        <v>227</v>
      </c>
      <c r="V29" s="426">
        <f ca="1">H16/L110</f>
        <v>6.4949134062897332E-2</v>
      </c>
      <c r="W29" s="495"/>
    </row>
    <row r="30" spans="2:27" ht="18" customHeight="1">
      <c r="B30" s="29"/>
      <c r="C30" s="89"/>
      <c r="F30" s="86"/>
      <c r="G30" s="541"/>
      <c r="H30" s="86"/>
      <c r="I30" s="242"/>
      <c r="K30" s="29"/>
      <c r="L30" s="693" t="s">
        <v>365</v>
      </c>
      <c r="V30" s="426">
        <f ca="1">IF(ABS(R21)&gt;0,-R22/R21,0)</f>
        <v>0.34843082887442284</v>
      </c>
      <c r="W30" s="494"/>
      <c r="Z30" s="45"/>
    </row>
    <row r="31" spans="2:27" ht="18" customHeight="1">
      <c r="B31" s="29"/>
      <c r="C31" s="45"/>
      <c r="E31" s="45" t="s">
        <v>164</v>
      </c>
      <c r="G31" s="33"/>
      <c r="H31" s="800">
        <v>0.65</v>
      </c>
      <c r="I31" s="242"/>
      <c r="K31" s="29"/>
      <c r="L31" s="693" t="s">
        <v>366</v>
      </c>
      <c r="V31" s="426">
        <f ca="1">'Middle ICF'!F110</f>
        <v>0.24086857438087464</v>
      </c>
      <c r="W31" s="494"/>
      <c r="Z31" s="432"/>
    </row>
    <row r="32" spans="2:27" ht="18" customHeight="1">
      <c r="B32" s="29"/>
      <c r="C32" s="45"/>
      <c r="E32" s="45" t="s">
        <v>165</v>
      </c>
      <c r="G32" s="33"/>
      <c r="H32" s="800">
        <v>0.55000000000000004</v>
      </c>
      <c r="I32" s="242"/>
      <c r="K32" s="29"/>
      <c r="L32" s="693" t="s">
        <v>367</v>
      </c>
      <c r="V32" s="418">
        <f ca="1">(R24+L49)/L49</f>
        <v>2.0519087638386044</v>
      </c>
      <c r="W32" s="495"/>
    </row>
    <row r="33" spans="2:28" ht="18" customHeight="1">
      <c r="B33" s="29"/>
      <c r="C33" s="45"/>
      <c r="E33" s="45" t="s">
        <v>223</v>
      </c>
      <c r="G33" s="33"/>
      <c r="H33" s="801">
        <v>8.5000000000000006E-2</v>
      </c>
      <c r="I33" s="242"/>
      <c r="K33" s="29"/>
      <c r="W33" s="495"/>
      <c r="Z33" s="45"/>
    </row>
    <row r="34" spans="2:28" ht="18" customHeight="1">
      <c r="B34" s="29"/>
      <c r="C34" s="45"/>
      <c r="E34" s="45" t="s">
        <v>177</v>
      </c>
      <c r="H34" s="801">
        <v>3.5000000000000003E-2</v>
      </c>
      <c r="I34" s="242"/>
      <c r="K34" s="29"/>
      <c r="L34" s="87" t="s">
        <v>244</v>
      </c>
      <c r="W34" s="495"/>
      <c r="Z34" s="45"/>
    </row>
    <row r="35" spans="2:28" ht="18" customHeight="1">
      <c r="B35" s="29"/>
      <c r="C35" s="45"/>
      <c r="E35" s="45" t="s">
        <v>166</v>
      </c>
      <c r="H35" s="801">
        <v>2.5000000000000001E-2</v>
      </c>
      <c r="I35" s="242"/>
      <c r="K35" s="29"/>
      <c r="L35" s="446" t="s">
        <v>321</v>
      </c>
      <c r="V35" s="426">
        <f ca="1">L155</f>
        <v>0.132891978900296</v>
      </c>
      <c r="W35" s="495"/>
      <c r="Z35" s="45"/>
    </row>
    <row r="36" spans="2:28" ht="18" customHeight="1">
      <c r="B36" s="29"/>
      <c r="C36" s="45"/>
      <c r="E36" s="45" t="s">
        <v>167</v>
      </c>
      <c r="G36" s="33"/>
      <c r="H36" s="400">
        <f>H34+H35</f>
        <v>6.0000000000000005E-2</v>
      </c>
      <c r="I36" s="242"/>
      <c r="K36" s="29"/>
      <c r="L36" s="446" t="s">
        <v>322</v>
      </c>
      <c r="V36" s="426">
        <f ca="1">H155</f>
        <v>7.7459385161034372E-2</v>
      </c>
      <c r="W36" s="495"/>
      <c r="Z36" s="45"/>
    </row>
    <row r="37" spans="2:28" ht="18" customHeight="1">
      <c r="B37" s="29"/>
      <c r="C37" s="45"/>
      <c r="E37" s="45" t="s">
        <v>168</v>
      </c>
      <c r="G37" s="33"/>
      <c r="H37" s="802">
        <v>12</v>
      </c>
      <c r="I37" s="242"/>
      <c r="K37" s="29"/>
      <c r="L37" s="446"/>
      <c r="V37" s="426"/>
      <c r="W37" s="495"/>
      <c r="Z37" s="45"/>
    </row>
    <row r="38" spans="2:28" ht="18" customHeight="1">
      <c r="B38" s="29"/>
      <c r="C38" s="45"/>
      <c r="E38" s="45" t="s">
        <v>169</v>
      </c>
      <c r="G38" s="721"/>
      <c r="H38" s="722">
        <f ca="1">L48*H36/12*H37</f>
        <v>4631468.8998712692</v>
      </c>
      <c r="I38" s="823"/>
      <c r="K38" s="29"/>
      <c r="L38" s="446"/>
      <c r="V38" s="426"/>
      <c r="W38" s="848"/>
      <c r="Z38" s="45"/>
    </row>
    <row r="39" spans="2:28" ht="18" customHeight="1">
      <c r="B39" s="29"/>
      <c r="C39" s="45"/>
      <c r="E39" s="45" t="s">
        <v>170</v>
      </c>
      <c r="H39" s="801">
        <v>0.01</v>
      </c>
      <c r="I39" s="823"/>
      <c r="K39" s="29"/>
      <c r="L39" s="446"/>
      <c r="V39" s="426"/>
      <c r="W39" s="848"/>
      <c r="Z39" s="45"/>
    </row>
    <row r="40" spans="2:28" ht="18" customHeight="1">
      <c r="B40" s="29"/>
      <c r="C40" s="45"/>
      <c r="E40" s="45" t="s">
        <v>171</v>
      </c>
      <c r="H40" s="801">
        <v>5.0000000000000001E-3</v>
      </c>
      <c r="I40" s="823"/>
      <c r="K40" s="29"/>
      <c r="L40" s="446"/>
      <c r="V40" s="426"/>
      <c r="W40" s="848"/>
      <c r="Z40" s="45"/>
    </row>
    <row r="41" spans="2:28" ht="18" customHeight="1">
      <c r="B41" s="56"/>
      <c r="C41" s="395"/>
      <c r="D41" s="395"/>
      <c r="E41" s="395"/>
      <c r="F41" s="395"/>
      <c r="G41" s="395"/>
      <c r="H41" s="395"/>
      <c r="I41" s="175"/>
      <c r="K41" s="56"/>
      <c r="L41" s="395"/>
      <c r="M41" s="395"/>
      <c r="N41" s="420"/>
      <c r="O41" s="420"/>
      <c r="P41" s="420"/>
      <c r="Q41" s="420"/>
      <c r="R41" s="421"/>
      <c r="S41" s="421"/>
      <c r="T41" s="421"/>
      <c r="U41" s="421"/>
      <c r="V41" s="422"/>
      <c r="W41" s="175"/>
    </row>
    <row r="42" spans="2:28" s="17" customFormat="1" ht="18.600000000000001" customHeight="1">
      <c r="B42" s="18"/>
      <c r="C42" s="18"/>
      <c r="E42" s="19"/>
      <c r="F42" s="19"/>
      <c r="G42" s="19"/>
      <c r="H42" s="19"/>
      <c r="I42" s="19"/>
      <c r="J42" s="19"/>
      <c r="K42" s="19"/>
      <c r="L42" s="19"/>
      <c r="M42" s="19"/>
      <c r="N42" s="20"/>
      <c r="O42" s="20"/>
      <c r="P42" s="20"/>
      <c r="Q42" s="20"/>
      <c r="R42" s="19"/>
      <c r="S42" s="19"/>
      <c r="T42" s="19"/>
      <c r="U42" s="19"/>
      <c r="V42" s="19"/>
      <c r="W42" s="19"/>
      <c r="X42" s="19"/>
      <c r="AA42" s="427"/>
      <c r="AB42" s="427"/>
    </row>
    <row r="43" spans="2:28" ht="18" customHeight="1">
      <c r="B43" s="22"/>
      <c r="C43" s="284"/>
      <c r="D43" s="285"/>
      <c r="E43" s="248"/>
      <c r="F43" s="248"/>
      <c r="G43" s="248"/>
      <c r="H43" s="248"/>
      <c r="I43" s="248"/>
      <c r="J43" s="248"/>
      <c r="K43" s="248"/>
      <c r="L43" s="248"/>
      <c r="M43" s="248"/>
      <c r="N43" s="288"/>
      <c r="O43" s="288"/>
      <c r="P43" s="288"/>
      <c r="Q43" s="288"/>
      <c r="R43" s="288"/>
      <c r="S43" s="288"/>
      <c r="T43" s="288"/>
      <c r="U43" s="288"/>
      <c r="V43" s="288"/>
      <c r="W43" s="23"/>
      <c r="X43" s="24"/>
    </row>
    <row r="44" spans="2:28" ht="18" customHeight="1">
      <c r="B44" s="26" t="s">
        <v>2</v>
      </c>
      <c r="D44" s="27"/>
      <c r="F44" s="22"/>
      <c r="G44" s="248"/>
      <c r="H44" s="284"/>
      <c r="I44" s="284"/>
      <c r="J44" s="461"/>
      <c r="K44" s="284"/>
      <c r="L44" s="284"/>
      <c r="M44" s="284"/>
      <c r="N44" s="284"/>
      <c r="O44" s="284"/>
      <c r="P44" s="284"/>
      <c r="Q44" s="284"/>
      <c r="R44" s="284"/>
      <c r="S44" s="458"/>
      <c r="T44" s="458" t="s">
        <v>0</v>
      </c>
      <c r="U44" s="458"/>
      <c r="V44" s="459" t="s">
        <v>155</v>
      </c>
      <c r="W44" s="289"/>
      <c r="X44" s="28"/>
      <c r="Y44" s="24"/>
    </row>
    <row r="45" spans="2:28" ht="18" customHeight="1">
      <c r="B45" s="29"/>
      <c r="D45" s="27"/>
      <c r="F45" s="454" t="s">
        <v>3</v>
      </c>
      <c r="G45" s="385"/>
      <c r="H45" s="455" t="s">
        <v>4</v>
      </c>
      <c r="I45" s="395"/>
      <c r="J45" s="462"/>
      <c r="K45" s="395"/>
      <c r="L45" s="455" t="s">
        <v>5</v>
      </c>
      <c r="M45" s="395"/>
      <c r="N45" s="455" t="s">
        <v>6</v>
      </c>
      <c r="O45" s="455"/>
      <c r="P45" s="455" t="s">
        <v>14</v>
      </c>
      <c r="Q45" s="455"/>
      <c r="R45" s="460" t="s">
        <v>172</v>
      </c>
      <c r="S45" s="395"/>
      <c r="T45" s="455" t="s">
        <v>213</v>
      </c>
      <c r="U45" s="395"/>
      <c r="V45" s="456" t="s">
        <v>156</v>
      </c>
      <c r="W45" s="289"/>
      <c r="X45" s="28"/>
      <c r="Y45" s="24"/>
    </row>
    <row r="46" spans="2:28" ht="18" customHeight="1">
      <c r="B46" s="29"/>
      <c r="D46" s="27"/>
      <c r="F46" s="50"/>
      <c r="G46" s="24"/>
      <c r="H46" s="50"/>
      <c r="J46" s="463"/>
      <c r="L46" s="50"/>
      <c r="N46" s="50"/>
      <c r="O46" s="50"/>
      <c r="P46" s="50"/>
      <c r="Q46" s="50"/>
      <c r="R46" s="457"/>
      <c r="T46" s="514" t="s">
        <v>212</v>
      </c>
      <c r="V46" s="514" t="s">
        <v>228</v>
      </c>
      <c r="W46" s="289"/>
      <c r="X46" s="28"/>
      <c r="Y46" s="24"/>
    </row>
    <row r="47" spans="2:28" ht="18" customHeight="1">
      <c r="B47" s="29"/>
      <c r="D47" s="27" t="s">
        <v>7</v>
      </c>
      <c r="E47" s="31"/>
      <c r="F47" s="33"/>
      <c r="G47" s="32"/>
      <c r="J47" s="463"/>
      <c r="L47" s="33"/>
      <c r="O47" s="33"/>
      <c r="P47" s="33"/>
      <c r="Q47" s="33"/>
      <c r="W47" s="242"/>
    </row>
    <row r="48" spans="2:28" ht="18" customHeight="1">
      <c r="B48" s="29"/>
      <c r="D48" s="34"/>
      <c r="E48" s="35" t="s">
        <v>245</v>
      </c>
      <c r="F48" s="37">
        <f ca="1">F58-F49</f>
        <v>0</v>
      </c>
      <c r="G48" s="36"/>
      <c r="H48" s="37">
        <f ca="1">L48-F48</f>
        <v>77191148.331187814</v>
      </c>
      <c r="J48" s="463"/>
      <c r="L48" s="444">
        <f ca="1">MIN(H31*L58,H32*V14,H16/H33)</f>
        <v>77191148.331187665</v>
      </c>
      <c r="N48" s="37">
        <f ca="1">L48/$H$11</f>
        <v>220546.13808910761</v>
      </c>
      <c r="O48" s="37"/>
      <c r="P48" s="37">
        <f ca="1">L48/$H$12</f>
        <v>294.06151745214351</v>
      </c>
      <c r="Q48" s="37"/>
      <c r="R48" s="402">
        <f ca="1">L48/$L$58</f>
        <v>0.65</v>
      </c>
      <c r="S48" s="402"/>
      <c r="T48" s="406">
        <f ca="1">H16/L48</f>
        <v>0.10024649038246405</v>
      </c>
      <c r="U48" s="402"/>
      <c r="V48" s="409">
        <f ca="1">L48/$V$14</f>
        <v>0.47812719911450596</v>
      </c>
      <c r="W48" s="225"/>
      <c r="X48" s="39"/>
      <c r="Z48" s="71"/>
    </row>
    <row r="49" spans="2:24" ht="18" customHeight="1">
      <c r="B49" s="29"/>
      <c r="C49" s="41"/>
      <c r="D49" s="34"/>
      <c r="E49" s="42" t="s">
        <v>8</v>
      </c>
      <c r="F49" s="44">
        <f ca="1">IF(L49&lt;F58,L49,F58)</f>
        <v>16178240.825462028</v>
      </c>
      <c r="G49" s="43"/>
      <c r="H49" s="44">
        <f ca="1">L49-F49</f>
        <v>25386223.660562173</v>
      </c>
      <c r="J49" s="463"/>
      <c r="L49" s="401">
        <f ca="1">L58-L48</f>
        <v>41564464.486024126</v>
      </c>
      <c r="N49" s="44">
        <f ca="1">L49/$H$11</f>
        <v>118755.61281721179</v>
      </c>
      <c r="O49" s="44"/>
      <c r="P49" s="44">
        <f ca="1">L49/$H$12</f>
        <v>158.34081708961571</v>
      </c>
      <c r="Q49" s="44"/>
      <c r="R49" s="402">
        <f ca="1">L49/$L$58</f>
        <v>0.35</v>
      </c>
      <c r="S49" s="402"/>
      <c r="T49" s="402"/>
      <c r="U49" s="402"/>
      <c r="W49" s="225"/>
      <c r="X49" s="38"/>
    </row>
    <row r="50" spans="2:24" ht="18" customHeight="1" thickBot="1">
      <c r="B50" s="29"/>
      <c r="C50" s="41"/>
      <c r="E50" s="45"/>
      <c r="F50" s="252">
        <f ca="1">SUM(F48:F49)</f>
        <v>16178240.825462028</v>
      </c>
      <c r="G50" s="43"/>
      <c r="H50" s="252">
        <f ca="1">L50-F50</f>
        <v>102577371.99174999</v>
      </c>
      <c r="J50" s="463"/>
      <c r="L50" s="252">
        <f ca="1">SUM(L48:L49)</f>
        <v>118755612.81721179</v>
      </c>
      <c r="N50" s="252">
        <f ca="1">L50/$H$11</f>
        <v>339301.75090631942</v>
      </c>
      <c r="O50" s="48"/>
      <c r="P50" s="252">
        <f ca="1">L50/$H$12</f>
        <v>452.40233454175922</v>
      </c>
      <c r="Q50" s="48"/>
      <c r="R50" s="448">
        <f ca="1">SUM(R48:R49)</f>
        <v>1</v>
      </c>
      <c r="S50" s="38"/>
      <c r="T50" s="38"/>
      <c r="U50" s="38"/>
      <c r="W50" s="225"/>
      <c r="X50" s="38"/>
    </row>
    <row r="51" spans="2:24" ht="18" customHeight="1" thickTop="1">
      <c r="B51" s="29"/>
      <c r="C51" s="41"/>
      <c r="D51" s="27" t="s">
        <v>9</v>
      </c>
      <c r="E51" s="45"/>
      <c r="F51" s="48"/>
      <c r="G51" s="43"/>
      <c r="J51" s="463"/>
      <c r="L51" s="365"/>
      <c r="O51" s="50"/>
      <c r="Q51" s="50"/>
      <c r="R51" s="393"/>
      <c r="S51" s="51"/>
      <c r="T51" s="51"/>
      <c r="U51" s="51"/>
      <c r="V51" s="51"/>
      <c r="W51" s="225"/>
      <c r="X51" s="38"/>
    </row>
    <row r="52" spans="2:24" ht="18" customHeight="1">
      <c r="B52" s="29"/>
      <c r="C52" s="41"/>
      <c r="D52" s="41"/>
      <c r="E52" s="45" t="s">
        <v>224</v>
      </c>
      <c r="F52" s="37">
        <f>L52</f>
        <v>13300000</v>
      </c>
      <c r="G52" s="43"/>
      <c r="H52" s="37">
        <f t="shared" ref="H52:H58" si="2">L52-F52</f>
        <v>0</v>
      </c>
      <c r="J52" s="463"/>
      <c r="L52" s="444">
        <f>L71</f>
        <v>13300000</v>
      </c>
      <c r="N52" s="37">
        <f t="shared" ref="N52:N58" si="3">L52/$H$11</f>
        <v>38000</v>
      </c>
      <c r="O52" s="37"/>
      <c r="P52" s="37">
        <f t="shared" ref="P52:P58" si="4">L52/$H$12</f>
        <v>50.666666666666664</v>
      </c>
      <c r="Q52" s="37"/>
      <c r="R52" s="52"/>
      <c r="S52" s="52"/>
      <c r="T52" s="52"/>
      <c r="U52" s="52"/>
      <c r="V52" s="53"/>
      <c r="W52" s="225"/>
      <c r="X52" s="38"/>
    </row>
    <row r="53" spans="2:24" ht="18" customHeight="1">
      <c r="B53" s="29"/>
      <c r="C53" s="41"/>
      <c r="E53" s="45" t="s">
        <v>10</v>
      </c>
      <c r="F53" s="44">
        <f ca="1">L53</f>
        <v>1678240.8254620265</v>
      </c>
      <c r="G53" s="43"/>
      <c r="H53" s="44">
        <f t="shared" ca="1" si="2"/>
        <v>0</v>
      </c>
      <c r="J53" s="463"/>
      <c r="L53" s="401">
        <f ca="1">L98</f>
        <v>1678240.8254620244</v>
      </c>
      <c r="N53" s="44">
        <f t="shared" ca="1" si="3"/>
        <v>4794.9737870343552</v>
      </c>
      <c r="O53" s="44"/>
      <c r="P53" s="44">
        <f t="shared" ca="1" si="4"/>
        <v>6.3932983827124739</v>
      </c>
      <c r="Q53" s="44"/>
      <c r="R53" s="52"/>
      <c r="S53" s="52"/>
      <c r="T53" s="52"/>
      <c r="U53" s="52"/>
      <c r="V53" s="53"/>
      <c r="W53" s="225"/>
      <c r="X53" s="38"/>
    </row>
    <row r="54" spans="2:24" ht="18" customHeight="1">
      <c r="B54" s="29"/>
      <c r="C54" s="41"/>
      <c r="E54" s="45" t="s">
        <v>11</v>
      </c>
      <c r="F54" s="806">
        <v>0</v>
      </c>
      <c r="G54" s="43"/>
      <c r="H54" s="44">
        <f t="shared" si="2"/>
        <v>86821875</v>
      </c>
      <c r="J54" s="463"/>
      <c r="L54" s="401">
        <f>L76</f>
        <v>86821875</v>
      </c>
      <c r="N54" s="44">
        <f t="shared" si="3"/>
        <v>248062.5</v>
      </c>
      <c r="O54" s="44"/>
      <c r="P54" s="44">
        <f t="shared" si="4"/>
        <v>330.75</v>
      </c>
      <c r="Q54" s="44"/>
      <c r="R54" s="394"/>
      <c r="S54" s="52"/>
      <c r="T54" s="52"/>
      <c r="U54" s="52"/>
      <c r="V54" s="53"/>
      <c r="W54" s="225"/>
      <c r="X54" s="38"/>
    </row>
    <row r="55" spans="2:24" ht="18" customHeight="1">
      <c r="B55" s="29"/>
      <c r="C55" s="41"/>
      <c r="D55" s="34"/>
      <c r="E55" s="45" t="s">
        <v>216</v>
      </c>
      <c r="F55" s="806">
        <v>1200000</v>
      </c>
      <c r="G55" s="43"/>
      <c r="H55" s="44">
        <f t="shared" si="2"/>
        <v>11020300.797188001</v>
      </c>
      <c r="J55" s="463"/>
      <c r="L55" s="401">
        <f>L88-L85</f>
        <v>12220300.797188001</v>
      </c>
      <c r="N55" s="44">
        <f t="shared" si="3"/>
        <v>34915.145134822858</v>
      </c>
      <c r="O55" s="44"/>
      <c r="P55" s="44">
        <f t="shared" si="4"/>
        <v>46.553526846430479</v>
      </c>
      <c r="Q55" s="44"/>
      <c r="R55" s="821"/>
      <c r="S55" s="52"/>
      <c r="T55" s="52"/>
      <c r="U55" s="52"/>
      <c r="V55" s="53"/>
      <c r="W55" s="225"/>
      <c r="X55" s="38"/>
    </row>
    <row r="56" spans="2:24" ht="18" customHeight="1">
      <c r="B56" s="29"/>
      <c r="C56" s="41"/>
      <c r="D56" s="34"/>
      <c r="E56" s="45" t="s">
        <v>149</v>
      </c>
      <c r="F56" s="806">
        <v>0</v>
      </c>
      <c r="G56" s="43"/>
      <c r="H56" s="44">
        <f t="shared" si="2"/>
        <v>50000</v>
      </c>
      <c r="J56" s="463"/>
      <c r="L56" s="401">
        <f>L85</f>
        <v>50000</v>
      </c>
      <c r="N56" s="44">
        <f t="shared" si="3"/>
        <v>142.85714285714286</v>
      </c>
      <c r="O56" s="44"/>
      <c r="P56" s="44">
        <f t="shared" si="4"/>
        <v>0.19047619047619047</v>
      </c>
      <c r="Q56" s="44"/>
      <c r="R56" s="52"/>
      <c r="S56" s="52"/>
      <c r="T56" s="52"/>
      <c r="U56" s="52"/>
      <c r="V56" s="53"/>
      <c r="W56" s="225"/>
      <c r="X56" s="38"/>
    </row>
    <row r="57" spans="2:24" ht="18" customHeight="1">
      <c r="B57" s="29"/>
      <c r="C57" s="41"/>
      <c r="E57" s="45" t="s">
        <v>249</v>
      </c>
      <c r="F57" s="806">
        <v>0</v>
      </c>
      <c r="G57" s="43"/>
      <c r="H57" s="44">
        <f t="shared" ca="1" si="2"/>
        <v>4685196.1945617711</v>
      </c>
      <c r="J57" s="463"/>
      <c r="L57" s="401">
        <f ca="1">L102</f>
        <v>4685196.1945615411</v>
      </c>
      <c r="N57" s="44">
        <f t="shared" ca="1" si="3"/>
        <v>13386.274841604403</v>
      </c>
      <c r="O57" s="44"/>
      <c r="P57" s="44">
        <f t="shared" ca="1" si="4"/>
        <v>17.848366455472537</v>
      </c>
      <c r="Q57" s="44"/>
      <c r="R57" s="52"/>
      <c r="S57" s="52"/>
      <c r="T57" s="52"/>
      <c r="U57" s="52"/>
      <c r="V57" s="53"/>
      <c r="W57" s="225"/>
      <c r="X57" s="38"/>
    </row>
    <row r="58" spans="2:24" ht="18" customHeight="1" thickBot="1">
      <c r="B58" s="29"/>
      <c r="C58" s="41"/>
      <c r="E58" s="45"/>
      <c r="F58" s="55">
        <f ca="1">SUM(F52:F57)</f>
        <v>16178240.825462027</v>
      </c>
      <c r="G58" s="43"/>
      <c r="H58" s="55">
        <f t="shared" ca="1" si="2"/>
        <v>102577371.99174976</v>
      </c>
      <c r="J58" s="463"/>
      <c r="L58" s="55">
        <f ca="1">IF(ABS(SUM(L52:L57)-L104)&lt;1,SUM(L52:L57),"ERROR")</f>
        <v>118755612.81721157</v>
      </c>
      <c r="N58" s="55">
        <f t="shared" ca="1" si="3"/>
        <v>339301.75090631878</v>
      </c>
      <c r="O58" s="37"/>
      <c r="P58" s="55">
        <f t="shared" ca="1" si="4"/>
        <v>452.40233454175836</v>
      </c>
      <c r="Q58" s="37"/>
      <c r="R58" s="52"/>
      <c r="S58" s="52"/>
      <c r="T58" s="52"/>
      <c r="U58" s="52"/>
      <c r="V58" s="53"/>
      <c r="W58" s="225"/>
      <c r="X58" s="38"/>
    </row>
    <row r="59" spans="2:24" ht="18" customHeight="1" thickTop="1">
      <c r="B59" s="29"/>
      <c r="C59" s="41"/>
      <c r="E59" s="45"/>
      <c r="F59" s="444"/>
      <c r="G59" s="43"/>
      <c r="H59" s="444"/>
      <c r="J59" s="463"/>
      <c r="L59" s="444"/>
      <c r="N59" s="444"/>
      <c r="O59" s="37"/>
      <c r="P59" s="444"/>
      <c r="Q59" s="37"/>
      <c r="R59" s="52"/>
      <c r="S59" s="52"/>
      <c r="T59" s="52"/>
      <c r="U59" s="52"/>
      <c r="V59" s="53"/>
      <c r="W59" s="705"/>
      <c r="X59" s="38"/>
    </row>
    <row r="60" spans="2:24" ht="18" customHeight="1">
      <c r="B60" s="29"/>
      <c r="C60" s="41"/>
      <c r="E60" s="21" t="s">
        <v>307</v>
      </c>
      <c r="F60" s="444"/>
      <c r="G60" s="43"/>
      <c r="H60" s="444"/>
      <c r="J60" s="463"/>
      <c r="L60" s="444"/>
      <c r="N60" s="444"/>
      <c r="O60" s="37"/>
      <c r="P60" s="444"/>
      <c r="Q60" s="37"/>
      <c r="R60" s="52"/>
      <c r="S60" s="52"/>
      <c r="T60" s="52"/>
      <c r="U60" s="52"/>
      <c r="V60" s="53"/>
      <c r="W60" s="705"/>
      <c r="X60" s="38"/>
    </row>
    <row r="61" spans="2:24" ht="18" customHeight="1">
      <c r="B61" s="29"/>
      <c r="C61" s="41"/>
      <c r="E61" s="571" t="s">
        <v>308</v>
      </c>
      <c r="F61" s="444"/>
      <c r="G61" s="43"/>
      <c r="H61" s="444"/>
      <c r="J61" s="463"/>
      <c r="L61" s="444">
        <f ca="1">L58</f>
        <v>118755612.81721157</v>
      </c>
      <c r="N61" s="444"/>
      <c r="O61" s="37"/>
      <c r="P61" s="444"/>
      <c r="Q61" s="37"/>
      <c r="R61" s="52"/>
      <c r="S61" s="52"/>
      <c r="T61" s="52"/>
      <c r="U61" s="52"/>
      <c r="V61" s="53"/>
      <c r="W61" s="705"/>
      <c r="X61" s="38"/>
    </row>
    <row r="62" spans="2:24" ht="18" customHeight="1">
      <c r="B62" s="29"/>
      <c r="C62" s="41"/>
      <c r="E62" s="571" t="s">
        <v>309</v>
      </c>
      <c r="F62" s="444"/>
      <c r="G62" s="43"/>
      <c r="H62" s="444"/>
      <c r="J62" s="463"/>
      <c r="L62" s="401">
        <f ca="1">L106</f>
        <v>0</v>
      </c>
      <c r="N62" s="444"/>
      <c r="O62" s="37"/>
      <c r="P62" s="444"/>
      <c r="Q62" s="37"/>
      <c r="R62" s="52"/>
      <c r="S62" s="52"/>
      <c r="T62" s="52"/>
      <c r="U62" s="52"/>
      <c r="V62" s="53"/>
      <c r="W62" s="705"/>
      <c r="X62" s="38"/>
    </row>
    <row r="63" spans="2:24" ht="18" customHeight="1">
      <c r="B63" s="29"/>
      <c r="C63" s="41"/>
      <c r="E63" s="571" t="s">
        <v>310</v>
      </c>
      <c r="F63" s="444"/>
      <c r="G63" s="43"/>
      <c r="H63" s="444"/>
      <c r="J63" s="463"/>
      <c r="L63" s="401">
        <f ca="1">L107</f>
        <v>385955.74165593908</v>
      </c>
      <c r="N63" s="444"/>
      <c r="O63" s="37"/>
      <c r="P63" s="444"/>
      <c r="Q63" s="37"/>
      <c r="R63" s="52"/>
      <c r="S63" s="52"/>
      <c r="T63" s="52"/>
      <c r="U63" s="52"/>
      <c r="V63" s="53"/>
      <c r="W63" s="705"/>
      <c r="X63" s="38"/>
    </row>
    <row r="64" spans="2:24" ht="18" customHeight="1" thickBot="1">
      <c r="B64" s="29"/>
      <c r="C64" s="41"/>
      <c r="E64" s="571" t="s">
        <v>13</v>
      </c>
      <c r="F64" s="444"/>
      <c r="G64" s="43"/>
      <c r="H64" s="444"/>
      <c r="J64" s="463"/>
      <c r="L64" s="55">
        <f ca="1">SUM(L61:L63)</f>
        <v>119141568.55886751</v>
      </c>
      <c r="N64" s="444"/>
      <c r="O64" s="37"/>
      <c r="P64" s="444"/>
      <c r="Q64" s="37"/>
      <c r="R64" s="52"/>
      <c r="S64" s="52"/>
      <c r="T64" s="52"/>
      <c r="U64" s="52"/>
      <c r="V64" s="53"/>
      <c r="W64" s="705"/>
      <c r="X64" s="38"/>
    </row>
    <row r="65" spans="2:25" ht="18" customHeight="1" thickTop="1">
      <c r="B65" s="56"/>
      <c r="C65" s="57"/>
      <c r="D65" s="58"/>
      <c r="E65" s="59"/>
      <c r="F65" s="60"/>
      <c r="G65" s="61"/>
      <c r="H65" s="62"/>
      <c r="I65" s="58"/>
      <c r="J65" s="395"/>
      <c r="K65" s="395"/>
      <c r="L65" s="58"/>
      <c r="M65" s="58"/>
      <c r="N65" s="62"/>
      <c r="O65" s="62"/>
      <c r="P65" s="404"/>
      <c r="Q65" s="404"/>
      <c r="R65" s="63"/>
      <c r="S65" s="63"/>
      <c r="T65" s="403"/>
      <c r="U65" s="403"/>
      <c r="V65" s="63"/>
      <c r="W65" s="64"/>
      <c r="X65" s="38"/>
    </row>
    <row r="66" spans="2:25" ht="18" customHeight="1">
      <c r="C66" s="41"/>
      <c r="E66" s="45"/>
      <c r="F66" s="47"/>
      <c r="G66" s="43"/>
      <c r="H66" s="48"/>
      <c r="N66" s="48"/>
      <c r="O66" s="48"/>
      <c r="P66" s="48"/>
      <c r="Q66" s="48"/>
      <c r="R66" s="38"/>
      <c r="S66" s="38"/>
      <c r="T66" s="38"/>
      <c r="U66" s="38"/>
      <c r="V66" s="38"/>
      <c r="W66" s="38"/>
      <c r="X66" s="38"/>
    </row>
    <row r="67" spans="2:25" ht="18" customHeight="1">
      <c r="B67" s="22"/>
      <c r="C67" s="290"/>
      <c r="D67" s="284"/>
      <c r="E67" s="249"/>
      <c r="F67" s="291"/>
      <c r="G67" s="292"/>
      <c r="H67" s="293"/>
      <c r="I67" s="284"/>
      <c r="J67" s="284"/>
      <c r="K67" s="284"/>
      <c r="L67" s="284"/>
      <c r="M67" s="284"/>
      <c r="N67" s="293"/>
      <c r="O67" s="293"/>
      <c r="P67" s="293"/>
      <c r="Q67" s="293"/>
      <c r="R67" s="294"/>
      <c r="S67" s="294"/>
      <c r="T67" s="294"/>
      <c r="U67" s="294"/>
      <c r="V67" s="294"/>
      <c r="W67" s="65"/>
      <c r="X67" s="38"/>
    </row>
    <row r="68" spans="2:25" ht="18" customHeight="1">
      <c r="B68" s="26" t="s">
        <v>12</v>
      </c>
      <c r="C68" s="41"/>
      <c r="E68" s="45"/>
      <c r="G68" s="43"/>
      <c r="H68" s="50"/>
      <c r="L68" s="50"/>
      <c r="M68" s="66"/>
      <c r="N68" s="50"/>
      <c r="O68" s="50"/>
      <c r="P68" s="50"/>
      <c r="Q68" s="50"/>
      <c r="R68" s="38"/>
      <c r="S68" s="38"/>
      <c r="T68" s="38"/>
      <c r="U68" s="38"/>
      <c r="V68" s="38"/>
      <c r="W68" s="225"/>
      <c r="X68" s="38"/>
    </row>
    <row r="69" spans="2:25" ht="18" customHeight="1">
      <c r="B69" s="29"/>
      <c r="D69" s="27"/>
      <c r="E69" s="24"/>
      <c r="G69" s="24"/>
      <c r="L69" s="509" t="s">
        <v>13</v>
      </c>
      <c r="M69" s="510"/>
      <c r="N69" s="496" t="s">
        <v>6</v>
      </c>
      <c r="O69" s="496"/>
      <c r="P69" s="511" t="s">
        <v>14</v>
      </c>
      <c r="Q69" s="50"/>
      <c r="S69" s="50"/>
      <c r="U69" s="50"/>
      <c r="W69" s="242"/>
    </row>
    <row r="70" spans="2:25" ht="18" customHeight="1">
      <c r="B70" s="29"/>
      <c r="D70" s="27"/>
      <c r="E70" s="24"/>
      <c r="L70" s="24"/>
      <c r="S70" s="50"/>
      <c r="U70" s="50"/>
      <c r="W70" s="242"/>
    </row>
    <row r="71" spans="2:25" ht="18" customHeight="1">
      <c r="B71" s="29"/>
      <c r="C71" s="41"/>
      <c r="D71" s="21" t="s">
        <v>217</v>
      </c>
      <c r="L71" s="624">
        <f>Summary!S12</f>
        <v>13300000</v>
      </c>
      <c r="N71" s="380">
        <f>L71/$H$11</f>
        <v>38000</v>
      </c>
      <c r="P71" s="380">
        <f>L71/$H$12</f>
        <v>50.666666666666664</v>
      </c>
      <c r="S71" s="37"/>
      <c r="U71" s="37"/>
      <c r="W71" s="253"/>
      <c r="X71" s="37"/>
    </row>
    <row r="72" spans="2:25" ht="18" customHeight="1">
      <c r="B72" s="29"/>
      <c r="I72" s="68"/>
      <c r="J72" s="68"/>
      <c r="K72" s="68"/>
      <c r="S72" s="54"/>
      <c r="U72" s="54"/>
      <c r="W72" s="253"/>
      <c r="X72" s="37"/>
    </row>
    <row r="73" spans="2:25" ht="18" customHeight="1">
      <c r="B73" s="29"/>
      <c r="D73" s="21" t="s">
        <v>11</v>
      </c>
      <c r="I73" s="68"/>
      <c r="J73" s="68"/>
      <c r="K73" s="68"/>
      <c r="W73" s="253"/>
      <c r="X73" s="37"/>
    </row>
    <row r="74" spans="2:25" ht="18" customHeight="1">
      <c r="B74" s="29"/>
      <c r="E74" s="614">
        <f>Summary!S36</f>
        <v>315</v>
      </c>
      <c r="I74" s="69"/>
      <c r="J74" s="69"/>
      <c r="K74" s="69"/>
      <c r="L74" s="368">
        <f>E74*H12</f>
        <v>82687500</v>
      </c>
      <c r="N74" s="368">
        <f>L74/$H$11</f>
        <v>236250</v>
      </c>
      <c r="P74" s="368">
        <f>L74/$H$12</f>
        <v>315</v>
      </c>
      <c r="W74" s="253"/>
      <c r="X74" s="37"/>
    </row>
    <row r="75" spans="2:25" ht="18" customHeight="1">
      <c r="B75" s="29"/>
      <c r="D75" s="34"/>
      <c r="E75" s="615">
        <f>Summary!S37</f>
        <v>0.05</v>
      </c>
      <c r="I75" s="69"/>
      <c r="J75" s="69"/>
      <c r="K75" s="69"/>
      <c r="L75" s="368">
        <f>L74*E75</f>
        <v>4134375</v>
      </c>
      <c r="N75" s="368">
        <f>L75/$H$11</f>
        <v>11812.5</v>
      </c>
      <c r="P75" s="368">
        <f>L75/$H$12</f>
        <v>15.75</v>
      </c>
      <c r="S75" s="44"/>
      <c r="U75" s="44"/>
      <c r="W75" s="253"/>
      <c r="X75" s="37"/>
    </row>
    <row r="76" spans="2:25" ht="18" customHeight="1">
      <c r="B76" s="29"/>
      <c r="F76" s="894" t="s">
        <v>394</v>
      </c>
      <c r="G76" s="895"/>
      <c r="H76" s="896"/>
      <c r="I76" s="69"/>
      <c r="J76" s="69"/>
      <c r="K76" s="69"/>
      <c r="L76" s="369">
        <f>SUM(L74:L75)</f>
        <v>86821875</v>
      </c>
      <c r="N76" s="287">
        <f>L76/$H$11</f>
        <v>248062.5</v>
      </c>
      <c r="P76" s="287">
        <f>L76/$H$12</f>
        <v>330.75</v>
      </c>
      <c r="S76" s="44"/>
      <c r="U76" s="44"/>
      <c r="W76" s="253"/>
      <c r="X76" s="37"/>
    </row>
    <row r="77" spans="2:25" ht="18" customHeight="1">
      <c r="B77" s="29"/>
      <c r="C77" s="34"/>
      <c r="D77" s="21" t="s">
        <v>113</v>
      </c>
      <c r="F77" s="897" t="s">
        <v>384</v>
      </c>
      <c r="G77" s="898"/>
      <c r="H77" s="899"/>
      <c r="I77" s="69"/>
      <c r="J77" s="69"/>
      <c r="K77" s="69"/>
      <c r="L77" s="368"/>
      <c r="N77" s="44"/>
      <c r="P77" s="44"/>
      <c r="S77" s="44"/>
      <c r="U77" s="44"/>
      <c r="W77" s="253"/>
      <c r="X77" s="37"/>
    </row>
    <row r="78" spans="2:25" ht="18" customHeight="1">
      <c r="B78" s="29"/>
      <c r="C78" s="41"/>
      <c r="E78" s="74" t="s">
        <v>15</v>
      </c>
      <c r="F78" s="855" t="s">
        <v>385</v>
      </c>
      <c r="G78" s="544"/>
      <c r="H78" s="856" t="s">
        <v>386</v>
      </c>
      <c r="I78" s="68"/>
      <c r="J78" s="68"/>
      <c r="K78" s="68"/>
      <c r="L78" s="814">
        <v>1250000</v>
      </c>
      <c r="N78" s="75">
        <f t="shared" ref="N78:N88" si="5">L78/$H$11</f>
        <v>3571.4285714285716</v>
      </c>
      <c r="P78" s="75">
        <f t="shared" ref="P78:P88" si="6">L78/$H$12</f>
        <v>4.7619047619047619</v>
      </c>
      <c r="S78" s="76"/>
      <c r="U78" s="76"/>
      <c r="W78" s="242"/>
    </row>
    <row r="79" spans="2:25" ht="18" customHeight="1">
      <c r="B79" s="29"/>
      <c r="C79" s="41"/>
      <c r="E79" s="21" t="s">
        <v>318</v>
      </c>
      <c r="F79" s="857">
        <f>'Middle NOI'!F10+'Middle NOI'!F11</f>
        <v>210</v>
      </c>
      <c r="G79" s="858"/>
      <c r="H79" s="859">
        <f>'Middle NOI'!F12</f>
        <v>140</v>
      </c>
      <c r="I79" s="69"/>
      <c r="J79" s="69"/>
      <c r="K79" s="69"/>
      <c r="L79" s="814">
        <v>500000</v>
      </c>
      <c r="N79" s="75">
        <f t="shared" si="5"/>
        <v>1428.5714285714287</v>
      </c>
      <c r="P79" s="75">
        <f t="shared" si="6"/>
        <v>1.9047619047619047</v>
      </c>
      <c r="S79" s="76"/>
      <c r="U79" s="76"/>
      <c r="W79" s="242"/>
    </row>
    <row r="80" spans="2:25" ht="18" customHeight="1">
      <c r="B80" s="29"/>
      <c r="C80" s="41"/>
      <c r="D80" s="34"/>
      <c r="E80" s="21" t="s">
        <v>122</v>
      </c>
      <c r="F80" s="900" t="s">
        <v>387</v>
      </c>
      <c r="G80" s="901"/>
      <c r="H80" s="902"/>
      <c r="I80" s="69"/>
      <c r="J80" s="69"/>
      <c r="K80" s="69"/>
      <c r="L80" s="814">
        <v>250000</v>
      </c>
      <c r="N80" s="75">
        <f t="shared" si="5"/>
        <v>714.28571428571433</v>
      </c>
      <c r="P80" s="75">
        <f t="shared" si="6"/>
        <v>0.95238095238095233</v>
      </c>
      <c r="S80" s="76"/>
      <c r="U80" s="76"/>
      <c r="W80" s="242"/>
      <c r="Y80" s="25"/>
    </row>
    <row r="81" spans="2:26" ht="18" customHeight="1">
      <c r="B81" s="29"/>
      <c r="C81" s="41"/>
      <c r="D81" s="34"/>
      <c r="E81" s="741">
        <f>L71*R11*R12*(1-R13)</f>
        <v>196318.5336</v>
      </c>
      <c r="F81" s="860">
        <v>375</v>
      </c>
      <c r="G81" s="702"/>
      <c r="H81" s="861">
        <v>1475</v>
      </c>
      <c r="I81" s="69"/>
      <c r="J81" s="69"/>
      <c r="K81" s="69"/>
      <c r="L81" s="75">
        <f>E81/12*H24</f>
        <v>408996.94500000001</v>
      </c>
      <c r="N81" s="75">
        <f t="shared" si="5"/>
        <v>1168.5626999999999</v>
      </c>
      <c r="P81" s="75">
        <f t="shared" si="6"/>
        <v>1.5580836</v>
      </c>
      <c r="S81" s="76"/>
      <c r="U81" s="76"/>
      <c r="W81" s="242"/>
      <c r="Y81" s="25"/>
    </row>
    <row r="82" spans="2:26" ht="18" customHeight="1">
      <c r="B82" s="29"/>
      <c r="C82" s="41"/>
      <c r="D82" s="34"/>
      <c r="E82" s="807">
        <v>0.02</v>
      </c>
      <c r="F82" s="862">
        <f>$F$79*F81</f>
        <v>78750</v>
      </c>
      <c r="G82" s="703"/>
      <c r="H82" s="863">
        <f>$H$79*H81</f>
        <v>206500</v>
      </c>
      <c r="I82" s="69"/>
      <c r="J82" s="69"/>
      <c r="K82" s="69"/>
      <c r="L82" s="75">
        <f>E82*L76</f>
        <v>1736437.5</v>
      </c>
      <c r="N82" s="75">
        <f t="shared" si="5"/>
        <v>4961.25</v>
      </c>
      <c r="P82" s="75">
        <f t="shared" si="6"/>
        <v>6.6150000000000002</v>
      </c>
      <c r="S82" s="76"/>
      <c r="U82" s="76"/>
      <c r="W82" s="242"/>
      <c r="Y82" s="25"/>
    </row>
    <row r="83" spans="2:26" ht="18" customHeight="1">
      <c r="B83" s="29"/>
      <c r="C83" s="41"/>
      <c r="D83" s="34"/>
      <c r="E83" s="870">
        <f>G96/H11</f>
        <v>11767.634285714286</v>
      </c>
      <c r="F83" s="864" t="s">
        <v>388</v>
      </c>
      <c r="G83" s="905">
        <f>F82+H82</f>
        <v>285250</v>
      </c>
      <c r="H83" s="906"/>
      <c r="I83" s="69"/>
      <c r="J83" s="69"/>
      <c r="K83" s="69"/>
      <c r="L83" s="75">
        <f>E83*H11</f>
        <v>4118672</v>
      </c>
      <c r="N83" s="75">
        <f t="shared" si="5"/>
        <v>11767.634285714286</v>
      </c>
      <c r="P83" s="75">
        <f t="shared" si="6"/>
        <v>15.690179047619047</v>
      </c>
      <c r="S83" s="76"/>
      <c r="U83" s="76"/>
      <c r="W83" s="242"/>
      <c r="Y83" s="25"/>
    </row>
    <row r="84" spans="2:26" ht="18" customHeight="1">
      <c r="B84" s="29"/>
      <c r="C84" s="41"/>
      <c r="D84" s="34"/>
      <c r="E84" s="808">
        <f>(106750+(0.009*(L76-10000000)))/L76</f>
        <v>9.1929237303386962E-3</v>
      </c>
      <c r="F84" s="900" t="s">
        <v>395</v>
      </c>
      <c r="G84" s="901"/>
      <c r="H84" s="902"/>
      <c r="I84" s="69"/>
      <c r="J84" s="69"/>
      <c r="K84" s="69"/>
      <c r="L84" s="75">
        <f>E84*L76</f>
        <v>798146.875</v>
      </c>
      <c r="N84" s="75">
        <f t="shared" si="5"/>
        <v>2280.4196428571427</v>
      </c>
      <c r="P84" s="75">
        <f t="shared" si="6"/>
        <v>3.0405595238095238</v>
      </c>
      <c r="S84" s="76"/>
      <c r="U84" s="76"/>
      <c r="W84" s="242"/>
      <c r="Y84" s="25"/>
      <c r="Z84" s="113"/>
    </row>
    <row r="85" spans="2:26" ht="18" customHeight="1">
      <c r="B85" s="29"/>
      <c r="C85" s="41"/>
      <c r="D85" s="34"/>
      <c r="E85" s="809">
        <v>50000</v>
      </c>
      <c r="F85" s="860">
        <v>617</v>
      </c>
      <c r="G85" s="702"/>
      <c r="H85" s="865">
        <v>617</v>
      </c>
      <c r="I85" s="69"/>
      <c r="J85" s="69"/>
      <c r="K85" s="69"/>
      <c r="L85" s="75">
        <f>'Middle ICF'!I73+'Middle ICF'!I74</f>
        <v>50000</v>
      </c>
      <c r="N85" s="75">
        <f t="shared" si="5"/>
        <v>142.85714285714286</v>
      </c>
      <c r="P85" s="75">
        <f t="shared" si="6"/>
        <v>0.19047619047619047</v>
      </c>
      <c r="S85" s="76"/>
      <c r="U85" s="76"/>
      <c r="W85" s="242"/>
      <c r="Y85" s="25"/>
    </row>
    <row r="86" spans="2:26" ht="18" customHeight="1">
      <c r="B86" s="29"/>
      <c r="C86" s="41"/>
      <c r="D86" s="34"/>
      <c r="E86" s="810">
        <v>0.03</v>
      </c>
      <c r="F86" s="862">
        <f>$F$79*F85</f>
        <v>129570</v>
      </c>
      <c r="G86" s="703"/>
      <c r="H86" s="863">
        <f>$H$79*H85</f>
        <v>86380</v>
      </c>
      <c r="I86" s="69"/>
      <c r="J86" s="69"/>
      <c r="K86" s="69"/>
      <c r="L86" s="75">
        <f>SUM(L78:L84)*E86</f>
        <v>271867.59960000002</v>
      </c>
      <c r="N86" s="75">
        <f t="shared" si="5"/>
        <v>776.76457028571429</v>
      </c>
      <c r="P86" s="75">
        <f t="shared" si="6"/>
        <v>1.0356860937142858</v>
      </c>
      <c r="S86" s="76"/>
      <c r="U86" s="76"/>
      <c r="W86" s="242"/>
      <c r="Y86" s="25"/>
    </row>
    <row r="87" spans="2:26" ht="18" customHeight="1">
      <c r="B87" s="29"/>
      <c r="C87" s="41"/>
      <c r="E87" s="627">
        <f>Summary!S40</f>
        <v>0.03</v>
      </c>
      <c r="F87" s="864" t="s">
        <v>389</v>
      </c>
      <c r="G87" s="907">
        <f>F86+H86</f>
        <v>215950</v>
      </c>
      <c r="H87" s="908"/>
      <c r="I87" s="69"/>
      <c r="J87" s="69"/>
      <c r="K87" s="69"/>
      <c r="L87" s="75">
        <f>E87*(L76+SUM(L78:L86))</f>
        <v>2886179.8775879997</v>
      </c>
      <c r="N87" s="75">
        <f t="shared" si="5"/>
        <v>8246.2282216799995</v>
      </c>
      <c r="P87" s="75">
        <f t="shared" si="6"/>
        <v>10.994970962239998</v>
      </c>
      <c r="R87" s="889">
        <f ca="1">L87/L110</f>
        <v>2.422479334877941E-2</v>
      </c>
      <c r="S87" s="889"/>
      <c r="T87" s="889"/>
      <c r="U87" s="889"/>
      <c r="V87" s="889"/>
      <c r="W87" s="242"/>
    </row>
    <row r="88" spans="2:26" ht="18" customHeight="1">
      <c r="B88" s="29"/>
      <c r="C88" s="41"/>
      <c r="F88" s="900" t="s">
        <v>390</v>
      </c>
      <c r="G88" s="901"/>
      <c r="H88" s="902"/>
      <c r="I88" s="69"/>
      <c r="J88" s="69"/>
      <c r="K88" s="69"/>
      <c r="L88" s="370">
        <f>SUM(L78:L87)</f>
        <v>12270300.797188001</v>
      </c>
      <c r="N88" s="184">
        <f t="shared" si="5"/>
        <v>35058.002277680003</v>
      </c>
      <c r="P88" s="184">
        <f t="shared" si="6"/>
        <v>46.744003036906669</v>
      </c>
      <c r="R88" s="893">
        <f>L88/L76</f>
        <v>0.14132729565202318</v>
      </c>
      <c r="S88" s="893"/>
      <c r="T88" s="893"/>
      <c r="U88" s="893"/>
      <c r="V88" s="893"/>
      <c r="W88" s="242"/>
    </row>
    <row r="89" spans="2:26" ht="18" customHeight="1">
      <c r="B89" s="29"/>
      <c r="C89" s="41"/>
      <c r="D89" s="21" t="s">
        <v>10</v>
      </c>
      <c r="F89" s="869">
        <v>0</v>
      </c>
      <c r="G89" s="546"/>
      <c r="H89" s="865"/>
      <c r="I89" s="69"/>
      <c r="J89" s="69"/>
      <c r="K89" s="69"/>
      <c r="L89" s="76"/>
      <c r="N89" s="76"/>
      <c r="P89" s="76"/>
      <c r="R89" s="890">
        <f ca="1">(L88+L98+L102+L108)/L76</f>
        <v>0.2190656854492892</v>
      </c>
      <c r="S89" s="890"/>
      <c r="T89" s="890"/>
      <c r="U89" s="890"/>
      <c r="V89" s="890"/>
      <c r="W89" s="242"/>
    </row>
    <row r="90" spans="2:26" ht="18" customHeight="1">
      <c r="B90" s="29"/>
      <c r="C90" s="41"/>
      <c r="E90" s="542">
        <f>H39</f>
        <v>0.01</v>
      </c>
      <c r="F90" s="862">
        <f>$H$11*F89</f>
        <v>0</v>
      </c>
      <c r="G90" s="547"/>
      <c r="H90" s="863"/>
      <c r="I90" s="69"/>
      <c r="J90" s="69"/>
      <c r="K90" s="69"/>
      <c r="L90" s="44">
        <f ca="1">E90*L48</f>
        <v>771911.48331187665</v>
      </c>
      <c r="N90" s="44">
        <f t="shared" ref="N90:N98" ca="1" si="7">L90/$H$11</f>
        <v>2205.4613808910763</v>
      </c>
      <c r="P90" s="44">
        <f t="shared" ref="P90:P98" ca="1" si="8">L90/$H$12</f>
        <v>2.9406151745214348</v>
      </c>
      <c r="S90" s="76"/>
      <c r="U90" s="76"/>
      <c r="W90" s="242"/>
    </row>
    <row r="91" spans="2:26" ht="18" customHeight="1">
      <c r="B91" s="29"/>
      <c r="C91" s="41"/>
      <c r="E91" s="811">
        <v>0</v>
      </c>
      <c r="F91" s="900" t="s">
        <v>392</v>
      </c>
      <c r="G91" s="901"/>
      <c r="H91" s="902"/>
      <c r="I91" s="69"/>
      <c r="J91" s="69"/>
      <c r="K91" s="69"/>
      <c r="L91" s="44">
        <f ca="1">E91*L48</f>
        <v>0</v>
      </c>
      <c r="N91" s="44">
        <f t="shared" ca="1" si="7"/>
        <v>0</v>
      </c>
      <c r="P91" s="44">
        <f t="shared" ca="1" si="8"/>
        <v>0</v>
      </c>
      <c r="S91" s="76"/>
      <c r="U91" s="76"/>
      <c r="W91" s="242"/>
    </row>
    <row r="92" spans="2:26" ht="18" customHeight="1">
      <c r="B92" s="29"/>
      <c r="C92" s="41"/>
      <c r="E92" s="21" t="s">
        <v>16</v>
      </c>
      <c r="F92" s="866">
        <v>10000</v>
      </c>
      <c r="G92" s="546"/>
      <c r="H92" s="865"/>
      <c r="I92" s="447"/>
      <c r="J92" s="447"/>
      <c r="K92" s="447"/>
      <c r="L92" s="815">
        <v>5000</v>
      </c>
      <c r="N92" s="76">
        <f t="shared" si="7"/>
        <v>14.285714285714286</v>
      </c>
      <c r="P92" s="76">
        <f t="shared" si="8"/>
        <v>1.9047619047619049E-2</v>
      </c>
      <c r="S92" s="76"/>
      <c r="U92" s="76"/>
      <c r="W92" s="242"/>
    </row>
    <row r="93" spans="2:26" ht="18" customHeight="1">
      <c r="B93" s="29"/>
      <c r="C93" s="41"/>
      <c r="E93" s="21" t="s">
        <v>123</v>
      </c>
      <c r="F93" s="862">
        <f>$H$11*F92</f>
        <v>3500000</v>
      </c>
      <c r="G93" s="547"/>
      <c r="H93" s="863"/>
      <c r="I93" s="447"/>
      <c r="J93" s="447"/>
      <c r="K93" s="447"/>
      <c r="L93" s="815">
        <v>50000</v>
      </c>
      <c r="N93" s="76">
        <f t="shared" si="7"/>
        <v>142.85714285714286</v>
      </c>
      <c r="P93" s="76">
        <f t="shared" si="8"/>
        <v>0.19047619047619047</v>
      </c>
      <c r="S93" s="76"/>
      <c r="U93" s="76"/>
      <c r="W93" s="242"/>
    </row>
    <row r="94" spans="2:26" ht="18" customHeight="1">
      <c r="B94" s="29"/>
      <c r="C94" s="41"/>
      <c r="E94" s="812">
        <v>0</v>
      </c>
      <c r="F94" s="900" t="s">
        <v>393</v>
      </c>
      <c r="G94" s="901"/>
      <c r="H94" s="902"/>
      <c r="I94" s="69"/>
      <c r="J94" s="69"/>
      <c r="K94" s="69"/>
      <c r="L94" s="76">
        <f ca="1">E94*L48</f>
        <v>0</v>
      </c>
      <c r="N94" s="76">
        <f t="shared" ca="1" si="7"/>
        <v>0</v>
      </c>
      <c r="P94" s="76">
        <f t="shared" ca="1" si="8"/>
        <v>0</v>
      </c>
      <c r="S94" s="76"/>
      <c r="U94" s="76"/>
      <c r="W94" s="242"/>
    </row>
    <row r="95" spans="2:26" ht="18" customHeight="1">
      <c r="B95" s="29"/>
      <c r="C95" s="41"/>
      <c r="E95" s="813">
        <v>5.4999999999999997E-3</v>
      </c>
      <c r="F95" s="868">
        <v>117472</v>
      </c>
      <c r="G95" s="547"/>
      <c r="H95" s="863"/>
      <c r="I95" s="69"/>
      <c r="J95" s="69"/>
      <c r="K95" s="69"/>
      <c r="L95" s="44">
        <f ca="1">E95*L48</f>
        <v>424551.31582153216</v>
      </c>
      <c r="N95" s="44">
        <f t="shared" ca="1" si="7"/>
        <v>1213.0037594900919</v>
      </c>
      <c r="P95" s="44">
        <f t="shared" ca="1" si="8"/>
        <v>1.6173383459867892</v>
      </c>
      <c r="W95" s="242"/>
    </row>
    <row r="96" spans="2:26" ht="18" customHeight="1">
      <c r="B96" s="29"/>
      <c r="C96" s="41"/>
      <c r="E96" s="77" t="s">
        <v>17</v>
      </c>
      <c r="F96" s="867" t="s">
        <v>391</v>
      </c>
      <c r="G96" s="903">
        <f>G83+G87+F90+F93+F95</f>
        <v>4118672</v>
      </c>
      <c r="H96" s="904"/>
      <c r="I96" s="69"/>
      <c r="J96" s="69"/>
      <c r="K96" s="69"/>
      <c r="L96" s="44">
        <f ca="1">IF(L48&lt;10000000,(15075+((L48-5000000)/1000*2.25))*1.1,(26325+((L48-10000000)/1000*2))*1.1)</f>
        <v>176778.02632861288</v>
      </c>
      <c r="N96" s="44">
        <f t="shared" ca="1" si="7"/>
        <v>505.08007522460821</v>
      </c>
      <c r="P96" s="44">
        <f t="shared" ca="1" si="8"/>
        <v>0.67344010029947765</v>
      </c>
      <c r="W96" s="242"/>
    </row>
    <row r="97" spans="2:27" ht="18" customHeight="1">
      <c r="B97" s="29"/>
      <c r="C97" s="41"/>
      <c r="E97" s="77" t="s">
        <v>378</v>
      </c>
      <c r="I97" s="69"/>
      <c r="J97" s="69"/>
      <c r="K97" s="69"/>
      <c r="L97" s="806">
        <v>250000</v>
      </c>
      <c r="N97" s="76">
        <f t="shared" si="7"/>
        <v>714.28571428571433</v>
      </c>
      <c r="P97" s="76">
        <f t="shared" si="8"/>
        <v>0.95238095238095233</v>
      </c>
      <c r="S97" s="76"/>
      <c r="U97" s="76"/>
      <c r="W97" s="242"/>
    </row>
    <row r="98" spans="2:27" ht="18" customHeight="1">
      <c r="B98" s="29"/>
      <c r="C98" s="41"/>
      <c r="E98" s="78"/>
      <c r="I98" s="69"/>
      <c r="J98" s="69"/>
      <c r="K98" s="69"/>
      <c r="L98" s="184">
        <f ca="1">SUM(L90:L97)</f>
        <v>1678240.8254620216</v>
      </c>
      <c r="N98" s="184">
        <f t="shared" ca="1" si="7"/>
        <v>4794.9737870343479</v>
      </c>
      <c r="P98" s="184">
        <f t="shared" ca="1" si="8"/>
        <v>6.3932983827124632</v>
      </c>
      <c r="S98" s="76"/>
      <c r="U98" s="76"/>
      <c r="W98" s="242"/>
    </row>
    <row r="99" spans="2:27" ht="18" customHeight="1">
      <c r="B99" s="29"/>
      <c r="C99" s="41"/>
      <c r="D99" s="45" t="s">
        <v>249</v>
      </c>
      <c r="E99" s="78"/>
      <c r="I99" s="69"/>
      <c r="J99" s="69"/>
      <c r="K99" s="69"/>
      <c r="L99" s="76"/>
      <c r="N99" s="76"/>
      <c r="P99" s="76"/>
      <c r="S99" s="76"/>
      <c r="U99" s="76"/>
      <c r="W99" s="242"/>
    </row>
    <row r="100" spans="2:27" ht="18" customHeight="1">
      <c r="B100" s="29"/>
      <c r="C100" s="41"/>
      <c r="E100" s="21" t="s">
        <v>214</v>
      </c>
      <c r="I100" s="69"/>
      <c r="J100" s="69"/>
      <c r="K100" s="69"/>
      <c r="L100" s="368">
        <f ca="1">'Middle ICF'!I90</f>
        <v>9189830.5414744038</v>
      </c>
      <c r="N100" s="44">
        <f ca="1">L100/$H$11</f>
        <v>26256.65868992687</v>
      </c>
      <c r="P100" s="44">
        <f ca="1">L100/$H$12</f>
        <v>35.008878253235821</v>
      </c>
      <c r="S100" s="76"/>
      <c r="U100" s="76"/>
      <c r="W100" s="242"/>
    </row>
    <row r="101" spans="2:27" ht="18" customHeight="1">
      <c r="B101" s="29"/>
      <c r="C101" s="41"/>
      <c r="D101" s="45"/>
      <c r="E101" s="21" t="s">
        <v>215</v>
      </c>
      <c r="I101" s="69"/>
      <c r="J101" s="69"/>
      <c r="K101" s="69"/>
      <c r="L101" s="368">
        <f ca="1">'Middle ICF'!I91</f>
        <v>-4504634.3469130974</v>
      </c>
      <c r="N101" s="44">
        <f ca="1">L101/$H$11</f>
        <v>-12870.383848323136</v>
      </c>
      <c r="P101" s="44">
        <f ca="1">L101/$H$12</f>
        <v>-17.16051179776418</v>
      </c>
      <c r="S101" s="76"/>
      <c r="U101" s="76"/>
      <c r="W101" s="242"/>
    </row>
    <row r="102" spans="2:27" ht="18" customHeight="1">
      <c r="B102" s="29"/>
      <c r="C102" s="41"/>
      <c r="D102" s="45"/>
      <c r="I102" s="69"/>
      <c r="J102" s="69"/>
      <c r="K102" s="69"/>
      <c r="L102" s="287">
        <f ca="1">SUM(L100:L101)</f>
        <v>4685196.1945613064</v>
      </c>
      <c r="N102" s="287">
        <f ca="1">L102/$H$11</f>
        <v>13386.274841603732</v>
      </c>
      <c r="P102" s="287">
        <f ca="1">L102/$H$12</f>
        <v>17.848366455471645</v>
      </c>
      <c r="S102" s="76"/>
      <c r="U102" s="76"/>
      <c r="W102" s="242"/>
    </row>
    <row r="103" spans="2:27" ht="18" customHeight="1">
      <c r="B103" s="29"/>
      <c r="C103" s="41"/>
      <c r="I103" s="79"/>
      <c r="J103" s="79"/>
      <c r="K103" s="79"/>
      <c r="L103" s="76"/>
      <c r="N103" s="76"/>
      <c r="P103" s="76"/>
      <c r="S103" s="76"/>
      <c r="U103" s="76"/>
      <c r="W103" s="242"/>
    </row>
    <row r="104" spans="2:27" ht="18" customHeight="1">
      <c r="B104" s="29"/>
      <c r="C104" s="41"/>
      <c r="E104" s="27" t="s">
        <v>18</v>
      </c>
      <c r="I104" s="38"/>
      <c r="J104" s="38"/>
      <c r="K104" s="38"/>
      <c r="L104" s="295">
        <f ca="1">L71+L76+L88+L98+L102</f>
        <v>118755612.81721133</v>
      </c>
      <c r="N104" s="295">
        <f ca="1">L104/$H$11</f>
        <v>339301.75090631808</v>
      </c>
      <c r="P104" s="295">
        <f ca="1">L104/$H$12</f>
        <v>452.40233454175745</v>
      </c>
      <c r="S104" s="44"/>
      <c r="U104" s="44"/>
      <c r="W104" s="242"/>
    </row>
    <row r="105" spans="2:27" ht="18" customHeight="1">
      <c r="B105" s="29"/>
      <c r="C105" s="41"/>
      <c r="E105" s="45"/>
      <c r="F105" s="880" t="s">
        <v>162</v>
      </c>
      <c r="G105" s="881"/>
      <c r="H105" s="882"/>
      <c r="I105" s="38"/>
      <c r="J105" s="38"/>
      <c r="K105" s="38"/>
      <c r="L105" s="37"/>
      <c r="N105" s="37"/>
      <c r="P105" s="37"/>
      <c r="S105" s="44"/>
      <c r="U105" s="44"/>
      <c r="W105" s="242"/>
    </row>
    <row r="106" spans="2:27" ht="18" customHeight="1">
      <c r="B106" s="29"/>
      <c r="C106" s="41"/>
      <c r="E106" s="45" t="s">
        <v>250</v>
      </c>
      <c r="F106" s="29" t="s">
        <v>162</v>
      </c>
      <c r="G106" s="402"/>
      <c r="H106" s="253">
        <f ca="1">H38</f>
        <v>4631468.8998712692</v>
      </c>
      <c r="I106" s="38"/>
      <c r="J106" s="38"/>
      <c r="K106" s="38"/>
      <c r="L106" s="368">
        <f ca="1">H108</f>
        <v>0</v>
      </c>
      <c r="N106" s="44">
        <f ca="1">L106/$H$11</f>
        <v>0</v>
      </c>
      <c r="P106" s="44">
        <f ca="1">L106/$H$12</f>
        <v>0</v>
      </c>
      <c r="S106" s="44"/>
      <c r="U106" s="44"/>
      <c r="W106" s="242"/>
    </row>
    <row r="107" spans="2:27" ht="18" customHeight="1">
      <c r="B107" s="29"/>
      <c r="C107" s="41"/>
      <c r="E107" s="45" t="s">
        <v>251</v>
      </c>
      <c r="F107" s="29" t="s">
        <v>161</v>
      </c>
      <c r="G107" s="402"/>
      <c r="H107" s="407">
        <f ca="1">L100</f>
        <v>9189830.5414744038</v>
      </c>
      <c r="I107" s="38"/>
      <c r="J107" s="38"/>
      <c r="K107" s="38"/>
      <c r="L107" s="368">
        <f ca="1">L48*H40</f>
        <v>385955.74165593833</v>
      </c>
      <c r="N107" s="44">
        <f ca="1">L107/$H$11</f>
        <v>1102.7306904455381</v>
      </c>
      <c r="P107" s="44">
        <f ca="1">L107/$H$12</f>
        <v>1.4703075872607174</v>
      </c>
      <c r="S107" s="44"/>
      <c r="U107" s="44"/>
      <c r="W107" s="242"/>
    </row>
    <row r="108" spans="2:27" ht="18" customHeight="1">
      <c r="B108" s="29"/>
      <c r="C108" s="41"/>
      <c r="E108" s="45"/>
      <c r="F108" s="178" t="s">
        <v>163</v>
      </c>
      <c r="G108" s="403"/>
      <c r="H108" s="397">
        <f ca="1">IF(H106&lt;=H107,0,H106-H107)</f>
        <v>0</v>
      </c>
      <c r="I108" s="38"/>
      <c r="J108" s="38"/>
      <c r="K108" s="38"/>
      <c r="L108" s="369">
        <f ca="1">SUM(L106:L107)</f>
        <v>385955.74165593833</v>
      </c>
      <c r="N108" s="287">
        <f ca="1">L108/$H$11</f>
        <v>1102.7306904455381</v>
      </c>
      <c r="P108" s="287">
        <f ca="1">L108/$H$12</f>
        <v>1.4703075872607174</v>
      </c>
      <c r="S108" s="44"/>
      <c r="U108" s="44"/>
      <c r="W108" s="242"/>
      <c r="AA108" s="431"/>
    </row>
    <row r="109" spans="2:27" ht="18" customHeight="1">
      <c r="B109" s="29"/>
      <c r="C109" s="41"/>
      <c r="E109" s="45"/>
      <c r="F109" s="45"/>
      <c r="G109" s="543"/>
      <c r="H109" s="436"/>
      <c r="I109" s="38"/>
      <c r="J109" s="38"/>
      <c r="K109" s="38"/>
      <c r="L109" s="44"/>
      <c r="N109" s="44"/>
      <c r="P109" s="44"/>
      <c r="S109" s="44"/>
      <c r="U109" s="44"/>
      <c r="W109" s="242"/>
    </row>
    <row r="110" spans="2:27" ht="18" customHeight="1" thickBot="1">
      <c r="B110" s="29"/>
      <c r="C110" s="41"/>
      <c r="E110" s="27" t="s">
        <v>13</v>
      </c>
      <c r="I110" s="38"/>
      <c r="J110" s="38"/>
      <c r="K110" s="38"/>
      <c r="L110" s="55">
        <f ca="1">L104+L108</f>
        <v>119141568.55886728</v>
      </c>
      <c r="N110" s="55">
        <f ca="1">L110/$H$11</f>
        <v>340404.48159676365</v>
      </c>
      <c r="P110" s="55">
        <f ca="1">L110/$H$12</f>
        <v>453.87264212901817</v>
      </c>
      <c r="S110" s="44"/>
      <c r="U110" s="44"/>
      <c r="W110" s="242"/>
    </row>
    <row r="111" spans="2:27" ht="18" customHeight="1" thickTop="1">
      <c r="B111" s="56"/>
      <c r="C111" s="58"/>
      <c r="D111" s="80"/>
      <c r="E111" s="81"/>
      <c r="F111" s="67"/>
      <c r="G111" s="81"/>
      <c r="H111" s="81"/>
      <c r="I111" s="81"/>
      <c r="J111" s="385"/>
      <c r="K111" s="385"/>
      <c r="L111" s="81"/>
      <c r="M111" s="81"/>
      <c r="N111" s="82"/>
      <c r="O111" s="82"/>
      <c r="P111" s="405"/>
      <c r="Q111" s="405"/>
      <c r="R111" s="81"/>
      <c r="S111" s="81"/>
      <c r="T111" s="385"/>
      <c r="U111" s="385"/>
      <c r="V111" s="81"/>
      <c r="W111" s="83"/>
      <c r="X111" s="24"/>
    </row>
    <row r="112" spans="2:27" ht="18" customHeight="1">
      <c r="D112" s="27"/>
      <c r="E112" s="24"/>
      <c r="F112" s="24"/>
      <c r="G112" s="24"/>
      <c r="H112" s="247"/>
      <c r="I112" s="24"/>
      <c r="J112" s="24"/>
      <c r="K112" s="24"/>
      <c r="L112" s="24"/>
      <c r="M112" s="24"/>
      <c r="N112" s="24"/>
      <c r="O112" s="24"/>
      <c r="P112" s="24"/>
      <c r="Q112" s="24"/>
      <c r="R112" s="24"/>
      <c r="S112" s="24"/>
      <c r="T112" s="24"/>
      <c r="U112" s="24"/>
      <c r="V112" s="247"/>
      <c r="W112" s="24"/>
      <c r="X112" s="24"/>
    </row>
    <row r="113" spans="2:25" ht="18" customHeight="1">
      <c r="B113" s="22"/>
      <c r="C113" s="284"/>
      <c r="D113" s="285"/>
      <c r="E113" s="248"/>
      <c r="F113" s="248"/>
      <c r="G113" s="248"/>
      <c r="H113" s="248"/>
      <c r="I113" s="248"/>
      <c r="J113" s="248"/>
      <c r="K113" s="248"/>
      <c r="L113" s="248"/>
      <c r="M113" s="248"/>
      <c r="N113" s="248"/>
      <c r="O113" s="248"/>
      <c r="P113" s="248"/>
      <c r="Q113" s="248"/>
      <c r="R113" s="248"/>
      <c r="S113" s="248"/>
      <c r="T113" s="248"/>
      <c r="U113" s="248"/>
      <c r="V113" s="248"/>
      <c r="W113" s="23"/>
      <c r="X113" s="24"/>
    </row>
    <row r="114" spans="2:25" ht="18" customHeight="1">
      <c r="B114" s="26" t="s">
        <v>19</v>
      </c>
      <c r="D114" s="27"/>
      <c r="E114" s="84"/>
      <c r="R114" s="85"/>
      <c r="S114" s="85"/>
      <c r="T114" s="85"/>
      <c r="U114" s="85"/>
      <c r="V114" s="88"/>
      <c r="W114" s="251"/>
      <c r="X114" s="86"/>
      <c r="Y114" s="24"/>
    </row>
    <row r="115" spans="2:25" ht="18" customHeight="1">
      <c r="B115" s="29"/>
      <c r="D115" s="27"/>
      <c r="E115" s="24"/>
      <c r="F115" s="24"/>
      <c r="G115" s="24"/>
      <c r="H115" s="30" t="s">
        <v>20</v>
      </c>
      <c r="L115" s="50"/>
      <c r="M115" s="66"/>
      <c r="N115" s="50"/>
      <c r="O115" s="50"/>
      <c r="P115" s="50"/>
      <c r="Q115" s="50"/>
      <c r="V115" s="86"/>
      <c r="W115" s="251"/>
      <c r="X115" s="86"/>
      <c r="Y115" s="24"/>
    </row>
    <row r="116" spans="2:25" ht="18" customHeight="1">
      <c r="B116" s="29"/>
      <c r="C116" s="87"/>
      <c r="D116" s="89" t="s">
        <v>21</v>
      </c>
      <c r="E116" s="90"/>
      <c r="F116" s="91"/>
      <c r="G116" s="91"/>
      <c r="I116" s="92"/>
      <c r="J116" s="92"/>
      <c r="K116" s="92"/>
      <c r="L116" s="92"/>
      <c r="M116" s="92"/>
      <c r="N116" s="93"/>
      <c r="O116" s="93"/>
      <c r="P116" s="93"/>
      <c r="Q116" s="93"/>
      <c r="R116" s="50"/>
      <c r="S116" s="50"/>
      <c r="T116" s="50"/>
      <c r="U116" s="50"/>
      <c r="V116" s="50"/>
      <c r="W116" s="242"/>
    </row>
    <row r="117" spans="2:25" ht="18" customHeight="1">
      <c r="B117" s="29"/>
      <c r="C117" s="87"/>
      <c r="D117" s="91"/>
      <c r="E117" s="94" t="s">
        <v>22</v>
      </c>
      <c r="F117" s="91"/>
      <c r="G117" s="91"/>
      <c r="H117" s="816">
        <v>0.75</v>
      </c>
      <c r="L117" s="95"/>
      <c r="R117" s="95"/>
      <c r="S117" s="95"/>
      <c r="T117" s="95"/>
      <c r="U117" s="95"/>
      <c r="V117" s="96"/>
      <c r="W117" s="242"/>
    </row>
    <row r="118" spans="2:25" ht="18" customHeight="1">
      <c r="B118" s="29"/>
      <c r="C118" s="87"/>
      <c r="D118" s="91"/>
      <c r="E118" s="94" t="s">
        <v>23</v>
      </c>
      <c r="F118" s="91"/>
      <c r="G118" s="91"/>
      <c r="H118" s="817">
        <v>1.25</v>
      </c>
      <c r="L118" s="97"/>
      <c r="R118" s="97"/>
      <c r="S118" s="97"/>
      <c r="T118" s="97"/>
      <c r="U118" s="97"/>
      <c r="V118" s="98"/>
      <c r="W118" s="242"/>
    </row>
    <row r="119" spans="2:25" ht="18" customHeight="1">
      <c r="B119" s="29"/>
      <c r="C119" s="87"/>
      <c r="D119" s="91"/>
      <c r="E119" s="94" t="s">
        <v>115</v>
      </c>
      <c r="F119" s="91"/>
      <c r="G119" s="91"/>
      <c r="H119" s="816">
        <v>0.95</v>
      </c>
      <c r="L119" s="99"/>
      <c r="R119" s="97"/>
      <c r="S119" s="97"/>
      <c r="T119" s="97"/>
      <c r="U119" s="97"/>
      <c r="V119" s="100"/>
      <c r="W119" s="242"/>
    </row>
    <row r="120" spans="2:25" ht="18" customHeight="1">
      <c r="B120" s="29"/>
      <c r="C120" s="87"/>
      <c r="D120" s="91"/>
      <c r="E120" s="94" t="s">
        <v>24</v>
      </c>
      <c r="F120" s="91"/>
      <c r="G120" s="91"/>
      <c r="H120" s="818">
        <v>5.7500000000000002E-2</v>
      </c>
      <c r="L120" s="99"/>
      <c r="R120" s="99"/>
      <c r="S120" s="99"/>
      <c r="T120" s="99"/>
      <c r="U120" s="99"/>
      <c r="V120" s="100"/>
      <c r="W120" s="242"/>
    </row>
    <row r="121" spans="2:25" ht="18" customHeight="1">
      <c r="B121" s="29"/>
      <c r="C121" s="87"/>
      <c r="D121" s="91"/>
      <c r="E121" s="94" t="s">
        <v>25</v>
      </c>
      <c r="F121" s="91"/>
      <c r="G121" s="91"/>
      <c r="H121" s="819">
        <v>30</v>
      </c>
      <c r="L121" s="101"/>
      <c r="R121" s="101"/>
      <c r="S121" s="101"/>
      <c r="T121" s="101"/>
      <c r="U121" s="101"/>
      <c r="V121" s="102"/>
      <c r="W121" s="242"/>
    </row>
    <row r="122" spans="2:25" ht="18" customHeight="1">
      <c r="B122" s="29"/>
      <c r="C122" s="87"/>
      <c r="D122" s="91"/>
      <c r="E122" s="506">
        <f>$H$27</f>
        <v>40</v>
      </c>
      <c r="F122" s="91"/>
      <c r="G122" s="91"/>
      <c r="H122" s="103">
        <f>LOOKUP(H27,'Middle ICF'!K3:EX3,'Middle ICF'!K61:EX61)*12</f>
        <v>8480558.2810196858</v>
      </c>
      <c r="L122" s="507"/>
      <c r="R122" s="103"/>
      <c r="S122" s="103"/>
      <c r="T122" s="103"/>
      <c r="U122" s="103"/>
      <c r="V122" s="103"/>
      <c r="W122" s="242"/>
    </row>
    <row r="123" spans="2:25" ht="18" customHeight="1">
      <c r="B123" s="29"/>
      <c r="C123" s="87"/>
      <c r="D123" s="91"/>
      <c r="E123" s="94" t="s">
        <v>313</v>
      </c>
      <c r="F123" s="91"/>
      <c r="G123" s="91"/>
      <c r="H123" s="103">
        <f ca="1">T14</f>
        <v>162687761.05846339</v>
      </c>
      <c r="L123" s="103"/>
      <c r="R123" s="103"/>
      <c r="S123" s="103"/>
      <c r="T123" s="103"/>
      <c r="U123" s="103"/>
      <c r="V123" s="103"/>
      <c r="W123" s="242"/>
    </row>
    <row r="124" spans="2:25" ht="18" customHeight="1">
      <c r="B124" s="29"/>
      <c r="C124" s="87"/>
      <c r="D124" s="91"/>
      <c r="E124" s="91"/>
      <c r="F124" s="91"/>
      <c r="G124" s="91"/>
      <c r="H124" s="91"/>
      <c r="L124" s="91"/>
      <c r="R124" s="91"/>
      <c r="S124" s="91"/>
      <c r="T124" s="91"/>
      <c r="U124" s="91"/>
      <c r="V124" s="91"/>
      <c r="W124" s="242"/>
    </row>
    <row r="125" spans="2:25" ht="18" customHeight="1">
      <c r="B125" s="29"/>
      <c r="C125" s="87"/>
      <c r="D125" s="91"/>
      <c r="E125" s="94" t="s">
        <v>26</v>
      </c>
      <c r="F125" s="91"/>
      <c r="G125" s="91"/>
      <c r="H125" s="103">
        <f ca="1">H123*H117</f>
        <v>122015820.79384755</v>
      </c>
      <c r="L125" s="103"/>
      <c r="R125" s="103"/>
      <c r="S125" s="103"/>
      <c r="T125" s="103"/>
      <c r="U125" s="103"/>
      <c r="V125" s="104"/>
      <c r="W125" s="242"/>
    </row>
    <row r="126" spans="2:25" ht="18" customHeight="1">
      <c r="B126" s="29"/>
      <c r="C126" s="87"/>
      <c r="D126" s="91"/>
      <c r="E126" s="94" t="s">
        <v>27</v>
      </c>
      <c r="F126" s="91"/>
      <c r="G126" s="91"/>
      <c r="H126" s="103">
        <f>PV(H120/12,H121*12,(-H122/H118)/12,0)</f>
        <v>96880885.706970274</v>
      </c>
      <c r="L126" s="103"/>
      <c r="R126" s="103"/>
      <c r="S126" s="103"/>
      <c r="T126" s="103"/>
      <c r="U126" s="103"/>
      <c r="V126" s="105"/>
      <c r="W126" s="242"/>
    </row>
    <row r="127" spans="2:25" ht="18" customHeight="1">
      <c r="B127" s="29"/>
      <c r="C127" s="87"/>
      <c r="D127" s="91"/>
      <c r="E127" s="94" t="s">
        <v>114</v>
      </c>
      <c r="F127" s="91"/>
      <c r="G127" s="91"/>
      <c r="H127" s="103">
        <f ca="1">H119*L110</f>
        <v>113184490.13092391</v>
      </c>
      <c r="L127" s="103"/>
      <c r="R127" s="103"/>
      <c r="S127" s="103"/>
      <c r="T127" s="103"/>
      <c r="U127" s="103"/>
      <c r="V127" s="103"/>
      <c r="W127" s="242"/>
    </row>
    <row r="128" spans="2:25" ht="18" customHeight="1">
      <c r="B128" s="29"/>
      <c r="C128" s="87"/>
      <c r="D128" s="91"/>
      <c r="E128" s="94" t="s">
        <v>28</v>
      </c>
      <c r="F128" s="91"/>
      <c r="G128" s="91"/>
      <c r="H128" s="296">
        <f ca="1">MIN(H125:H127)</f>
        <v>96880885.706970274</v>
      </c>
      <c r="L128" s="103"/>
      <c r="R128" s="103"/>
      <c r="S128" s="103"/>
      <c r="T128" s="103"/>
      <c r="U128" s="103"/>
      <c r="V128" s="103"/>
      <c r="W128" s="242"/>
    </row>
    <row r="129" spans="2:23" ht="18" customHeight="1">
      <c r="B129" s="29"/>
      <c r="C129" s="87"/>
      <c r="D129" s="91"/>
      <c r="E129" s="91"/>
      <c r="F129" s="91"/>
      <c r="G129" s="91"/>
      <c r="H129" s="91"/>
      <c r="L129" s="91"/>
      <c r="R129" s="91"/>
      <c r="S129" s="91"/>
      <c r="T129" s="91"/>
      <c r="U129" s="91"/>
      <c r="V129" s="91"/>
      <c r="W129" s="242"/>
    </row>
    <row r="130" spans="2:23" ht="18" customHeight="1">
      <c r="B130" s="29"/>
      <c r="C130" s="87"/>
      <c r="D130" s="89" t="s">
        <v>29</v>
      </c>
      <c r="E130" s="90"/>
      <c r="F130" s="91"/>
      <c r="G130" s="91"/>
      <c r="H130" s="91"/>
      <c r="L130" s="91"/>
      <c r="R130" s="91"/>
      <c r="S130" s="91"/>
      <c r="T130" s="91"/>
      <c r="U130" s="91"/>
      <c r="V130" s="91"/>
      <c r="W130" s="242"/>
    </row>
    <row r="131" spans="2:23" ht="18" customHeight="1">
      <c r="B131" s="29"/>
      <c r="C131" s="87"/>
      <c r="D131" s="91"/>
      <c r="E131" s="94" t="s">
        <v>305</v>
      </c>
      <c r="H131" s="106">
        <f ca="1">H128*H120</f>
        <v>5570650.9281507907</v>
      </c>
      <c r="L131" s="106"/>
      <c r="R131" s="106"/>
      <c r="S131" s="106"/>
      <c r="T131" s="106"/>
      <c r="U131" s="106"/>
      <c r="V131" s="106"/>
      <c r="W131" s="242"/>
    </row>
    <row r="132" spans="2:23" ht="18" customHeight="1">
      <c r="B132" s="29"/>
      <c r="C132" s="87"/>
      <c r="D132" s="91"/>
      <c r="E132" s="94" t="s">
        <v>304</v>
      </c>
      <c r="F132" s="91"/>
      <c r="G132" s="91"/>
      <c r="H132" s="106">
        <f ca="1">PMT(H120/12,H121*12,-H128,0)*12</f>
        <v>6784446.6248157639</v>
      </c>
      <c r="L132" s="106"/>
      <c r="R132" s="106"/>
      <c r="S132" s="106"/>
      <c r="T132" s="106"/>
      <c r="U132" s="106"/>
      <c r="V132" s="106"/>
      <c r="W132" s="242"/>
    </row>
    <row r="133" spans="2:23" ht="18" customHeight="1">
      <c r="B133" s="29"/>
      <c r="C133" s="87"/>
      <c r="D133" s="91"/>
      <c r="E133" s="94" t="s">
        <v>30</v>
      </c>
      <c r="F133" s="91"/>
      <c r="G133" s="91"/>
      <c r="H133" s="107">
        <f ca="1">H128/H123</f>
        <v>0.59550199152445893</v>
      </c>
      <c r="L133" s="107"/>
      <c r="R133" s="107"/>
      <c r="S133" s="107"/>
      <c r="T133" s="107"/>
      <c r="U133" s="107"/>
      <c r="V133" s="107"/>
      <c r="W133" s="242"/>
    </row>
    <row r="134" spans="2:23" ht="18" customHeight="1">
      <c r="B134" s="29"/>
      <c r="C134" s="87"/>
      <c r="D134" s="91"/>
      <c r="E134" s="94" t="s">
        <v>31</v>
      </c>
      <c r="F134" s="91"/>
      <c r="G134" s="91"/>
      <c r="H134" s="108">
        <f ca="1">H122/H132</f>
        <v>1.2499999999999971</v>
      </c>
      <c r="L134" s="108"/>
      <c r="R134" s="108"/>
      <c r="S134" s="108"/>
      <c r="T134" s="108"/>
      <c r="U134" s="108"/>
      <c r="V134" s="108"/>
      <c r="W134" s="242"/>
    </row>
    <row r="135" spans="2:23" ht="18" customHeight="1">
      <c r="B135" s="29"/>
      <c r="C135" s="87"/>
      <c r="D135" s="91"/>
      <c r="E135" s="94" t="s">
        <v>32</v>
      </c>
      <c r="F135" s="91"/>
      <c r="G135" s="91"/>
      <c r="H135" s="109">
        <f ca="1">H122/H128</f>
        <v>8.7535928466532756E-2</v>
      </c>
      <c r="L135" s="109"/>
      <c r="R135" s="109"/>
      <c r="S135" s="109"/>
      <c r="T135" s="109"/>
      <c r="U135" s="109"/>
      <c r="V135" s="109"/>
      <c r="W135" s="242"/>
    </row>
    <row r="136" spans="2:23" ht="18" customHeight="1">
      <c r="B136" s="29"/>
      <c r="C136" s="87"/>
      <c r="D136" s="91"/>
      <c r="E136" s="94"/>
      <c r="F136" s="91"/>
      <c r="G136" s="91"/>
      <c r="H136" s="109"/>
      <c r="R136" s="109"/>
      <c r="S136" s="109"/>
      <c r="T136" s="109"/>
      <c r="U136" s="109"/>
      <c r="V136" s="109"/>
      <c r="W136" s="242"/>
    </row>
    <row r="137" spans="2:23" ht="18" customHeight="1">
      <c r="B137" s="29"/>
      <c r="C137" s="87"/>
      <c r="D137" s="89" t="s">
        <v>33</v>
      </c>
      <c r="E137" s="94"/>
      <c r="F137" s="91"/>
      <c r="G137" s="91"/>
      <c r="H137" s="109"/>
      <c r="R137" s="109"/>
      <c r="S137" s="109"/>
      <c r="T137" s="109"/>
      <c r="U137" s="109"/>
      <c r="V137" s="109"/>
      <c r="W137" s="242"/>
    </row>
    <row r="138" spans="2:23" ht="18" customHeight="1">
      <c r="B138" s="29"/>
      <c r="C138" s="87"/>
      <c r="D138" s="91"/>
      <c r="E138" s="94" t="s">
        <v>34</v>
      </c>
      <c r="F138" s="91"/>
      <c r="G138" s="91"/>
      <c r="H138" s="110">
        <f ca="1">H128</f>
        <v>96880885.706970274</v>
      </c>
      <c r="I138" s="75"/>
      <c r="J138" s="75"/>
      <c r="K138" s="75"/>
      <c r="L138" s="75"/>
      <c r="R138" s="109"/>
      <c r="S138" s="109"/>
      <c r="T138" s="109"/>
      <c r="U138" s="109"/>
      <c r="V138" s="110"/>
      <c r="W138" s="242"/>
    </row>
    <row r="139" spans="2:23" ht="18" customHeight="1">
      <c r="B139" s="29"/>
      <c r="C139" s="87"/>
      <c r="D139" s="91"/>
      <c r="E139" s="820">
        <v>5.0000000000000001E-3</v>
      </c>
      <c r="F139" s="91"/>
      <c r="G139" s="91"/>
      <c r="H139" s="111">
        <f ca="1">H138*-$E139</f>
        <v>-484404.42853485141</v>
      </c>
      <c r="I139" s="75"/>
      <c r="J139" s="75"/>
      <c r="K139" s="75"/>
      <c r="L139" s="75"/>
      <c r="R139" s="109"/>
      <c r="S139" s="109"/>
      <c r="T139" s="109"/>
      <c r="U139" s="109"/>
      <c r="V139" s="111"/>
      <c r="W139" s="242"/>
    </row>
    <row r="140" spans="2:23" ht="18" customHeight="1">
      <c r="B140" s="29"/>
      <c r="C140" s="87"/>
      <c r="D140" s="91"/>
      <c r="E140" s="398" t="s">
        <v>246</v>
      </c>
      <c r="F140" s="91"/>
      <c r="G140" s="91"/>
      <c r="H140" s="399">
        <f ca="1">-L106</f>
        <v>0</v>
      </c>
      <c r="I140" s="75"/>
      <c r="J140" s="75"/>
      <c r="K140" s="75"/>
      <c r="L140" s="75"/>
      <c r="R140" s="109"/>
      <c r="S140" s="109"/>
      <c r="T140" s="109"/>
      <c r="U140" s="109"/>
      <c r="V140" s="111"/>
      <c r="W140" s="242"/>
    </row>
    <row r="141" spans="2:23" ht="18" customHeight="1">
      <c r="B141" s="29"/>
      <c r="C141" s="87"/>
      <c r="D141" s="91"/>
      <c r="E141" s="398" t="s">
        <v>247</v>
      </c>
      <c r="F141" s="91"/>
      <c r="G141" s="91"/>
      <c r="H141" s="399">
        <f ca="1">-L107</f>
        <v>-385955.74165593833</v>
      </c>
      <c r="I141" s="75"/>
      <c r="J141" s="75"/>
      <c r="K141" s="75"/>
      <c r="L141" s="75"/>
      <c r="R141" s="109"/>
      <c r="S141" s="109"/>
      <c r="T141" s="109"/>
      <c r="U141" s="109"/>
      <c r="V141" s="111"/>
      <c r="W141" s="242"/>
    </row>
    <row r="142" spans="2:23" ht="18" customHeight="1">
      <c r="B142" s="29"/>
      <c r="C142" s="87"/>
      <c r="D142" s="148" t="s">
        <v>35</v>
      </c>
      <c r="E142" s="94" t="s">
        <v>248</v>
      </c>
      <c r="F142" s="91"/>
      <c r="G142" s="91"/>
      <c r="H142" s="399">
        <f ca="1">'Middle ICF'!I118</f>
        <v>-76342848.027305022</v>
      </c>
      <c r="I142" s="75"/>
      <c r="J142" s="75"/>
      <c r="K142" s="75"/>
      <c r="L142" s="75"/>
      <c r="R142" s="109"/>
      <c r="S142" s="109"/>
      <c r="T142" s="109"/>
      <c r="U142" s="109"/>
      <c r="V142" s="111"/>
      <c r="W142" s="242"/>
    </row>
    <row r="143" spans="2:23" ht="18" customHeight="1" thickBot="1">
      <c r="B143" s="29"/>
      <c r="C143" s="87"/>
      <c r="D143" s="91"/>
      <c r="E143" s="94" t="s">
        <v>36</v>
      </c>
      <c r="F143" s="91"/>
      <c r="G143" s="91"/>
      <c r="H143" s="254">
        <f ca="1">SUM(H138:H142)</f>
        <v>19667677.509474471</v>
      </c>
      <c r="I143" s="75"/>
      <c r="J143" s="75"/>
      <c r="K143" s="75"/>
      <c r="L143" s="75"/>
      <c r="R143" s="109"/>
      <c r="S143" s="109"/>
      <c r="T143" s="109"/>
      <c r="U143" s="109"/>
      <c r="V143" s="110"/>
      <c r="W143" s="242"/>
    </row>
    <row r="144" spans="2:23" ht="18" customHeight="1" thickTop="1">
      <c r="B144" s="29"/>
      <c r="C144" s="87"/>
      <c r="D144" s="91"/>
      <c r="E144" s="94"/>
      <c r="F144" s="91"/>
      <c r="G144" s="91"/>
      <c r="H144" s="110"/>
      <c r="I144" s="75"/>
      <c r="J144" s="75"/>
      <c r="K144" s="75"/>
      <c r="L144" s="75"/>
      <c r="R144" s="109"/>
      <c r="S144" s="109"/>
      <c r="T144" s="109"/>
      <c r="U144" s="109"/>
      <c r="V144" s="110"/>
      <c r="W144" s="242"/>
    </row>
    <row r="145" spans="2:23" ht="18" customHeight="1">
      <c r="B145" s="29"/>
      <c r="C145" s="87"/>
      <c r="D145" s="89" t="s">
        <v>37</v>
      </c>
      <c r="E145" s="94"/>
      <c r="F145" s="91"/>
      <c r="G145" s="91"/>
      <c r="H145" s="110"/>
      <c r="I145" s="75"/>
      <c r="J145" s="75"/>
      <c r="K145" s="75"/>
      <c r="L145" s="75"/>
      <c r="R145" s="109"/>
      <c r="S145" s="109"/>
      <c r="T145" s="109"/>
      <c r="U145" s="109"/>
      <c r="V145" s="110"/>
      <c r="W145" s="242"/>
    </row>
    <row r="146" spans="2:23" ht="18" customHeight="1">
      <c r="B146" s="29"/>
      <c r="C146" s="87"/>
      <c r="D146" s="91"/>
      <c r="E146" s="94" t="s">
        <v>38</v>
      </c>
      <c r="F146" s="91"/>
      <c r="G146" s="91"/>
      <c r="H146" s="110">
        <f ca="1">L49</f>
        <v>41564464.486024126</v>
      </c>
      <c r="I146" s="75"/>
      <c r="J146" s="75"/>
      <c r="K146" s="75"/>
      <c r="L146" s="75"/>
      <c r="R146" s="109"/>
      <c r="S146" s="109"/>
      <c r="T146" s="109"/>
      <c r="U146" s="109"/>
      <c r="V146" s="110"/>
      <c r="W146" s="242"/>
    </row>
    <row r="147" spans="2:23" ht="18" customHeight="1">
      <c r="B147" s="29"/>
      <c r="C147" s="87"/>
      <c r="D147" s="91"/>
      <c r="E147" s="371" t="s">
        <v>259</v>
      </c>
      <c r="F147" s="91"/>
      <c r="G147" s="91"/>
      <c r="H147" s="111">
        <f ca="1">-H143</f>
        <v>-19667677.509474471</v>
      </c>
      <c r="I147" s="75"/>
      <c r="J147" s="75"/>
      <c r="K147" s="75"/>
      <c r="L147" s="113"/>
      <c r="R147" s="109"/>
      <c r="S147" s="109"/>
      <c r="T147" s="109"/>
      <c r="U147" s="109"/>
      <c r="V147" s="110"/>
      <c r="W147" s="242"/>
    </row>
    <row r="148" spans="2:23" ht="18" customHeight="1" thickBot="1">
      <c r="B148" s="29"/>
      <c r="C148" s="87"/>
      <c r="D148" s="91"/>
      <c r="E148" s="94" t="s">
        <v>39</v>
      </c>
      <c r="F148" s="91"/>
      <c r="G148" s="91"/>
      <c r="H148" s="254">
        <f ca="1">SUM(H146:H147)</f>
        <v>21896786.976549655</v>
      </c>
      <c r="I148" s="75"/>
      <c r="J148" s="75"/>
      <c r="K148" s="75"/>
      <c r="L148" s="113"/>
      <c r="R148" s="109"/>
      <c r="S148" s="109"/>
      <c r="T148" s="109"/>
      <c r="U148" s="109"/>
      <c r="V148" s="110"/>
      <c r="W148" s="242"/>
    </row>
    <row r="149" spans="2:23" ht="18" customHeight="1" thickTop="1">
      <c r="B149" s="29"/>
      <c r="C149" s="87"/>
      <c r="D149" s="91"/>
      <c r="E149" s="94"/>
      <c r="F149" s="91"/>
      <c r="G149" s="91"/>
      <c r="H149" s="110"/>
      <c r="I149" s="75"/>
      <c r="J149" s="75"/>
      <c r="K149" s="75"/>
      <c r="L149" s="75"/>
      <c r="R149" s="109"/>
      <c r="S149" s="109"/>
      <c r="T149" s="109"/>
      <c r="U149" s="109"/>
      <c r="V149" s="110"/>
      <c r="W149" s="242"/>
    </row>
    <row r="150" spans="2:23" ht="18" customHeight="1">
      <c r="B150" s="29"/>
      <c r="C150" s="87"/>
      <c r="D150" s="91"/>
      <c r="E150" s="94"/>
      <c r="F150" s="91"/>
      <c r="G150" s="91"/>
      <c r="H150" s="617" t="s">
        <v>279</v>
      </c>
      <c r="I150" s="75"/>
      <c r="J150" s="75"/>
      <c r="K150" s="75"/>
      <c r="L150" s="617" t="s">
        <v>278</v>
      </c>
      <c r="R150" s="109"/>
      <c r="S150" s="109"/>
      <c r="T150" s="109"/>
      <c r="U150" s="109"/>
      <c r="V150" s="110"/>
      <c r="W150" s="242"/>
    </row>
    <row r="151" spans="2:23" ht="18" customHeight="1">
      <c r="B151" s="29"/>
      <c r="C151" s="87"/>
      <c r="D151" s="91"/>
      <c r="E151" s="226">
        <f>$H$27</f>
        <v>40</v>
      </c>
      <c r="F151" s="91"/>
      <c r="G151" s="91"/>
      <c r="H151" s="110">
        <f>$H$122</f>
        <v>8480558.2810196858</v>
      </c>
      <c r="I151" s="75"/>
      <c r="J151" s="75"/>
      <c r="K151" s="75"/>
      <c r="L151" s="110">
        <f>$H$122</f>
        <v>8480558.2810196858</v>
      </c>
      <c r="R151" s="109"/>
      <c r="S151" s="109"/>
      <c r="T151" s="109"/>
      <c r="U151" s="109"/>
      <c r="V151" s="110"/>
      <c r="W151" s="242"/>
    </row>
    <row r="152" spans="2:23" ht="18" customHeight="1">
      <c r="B152" s="29"/>
      <c r="C152" s="87"/>
      <c r="D152" s="91"/>
      <c r="E152" s="94" t="s">
        <v>306</v>
      </c>
      <c r="F152" s="91"/>
      <c r="G152" s="91"/>
      <c r="H152" s="111">
        <f ca="1">-$H$132</f>
        <v>-6784446.6248157639</v>
      </c>
      <c r="I152" s="75"/>
      <c r="J152" s="75"/>
      <c r="K152" s="75"/>
      <c r="L152" s="111">
        <f ca="1">-$H$131</f>
        <v>-5570650.9281507907</v>
      </c>
      <c r="R152" s="109"/>
      <c r="S152" s="109"/>
      <c r="T152" s="109"/>
      <c r="U152" s="109"/>
      <c r="V152" s="110"/>
      <c r="W152" s="242"/>
    </row>
    <row r="153" spans="2:23" ht="18" customHeight="1" thickBot="1">
      <c r="B153" s="29"/>
      <c r="C153" s="87"/>
      <c r="D153" s="91"/>
      <c r="E153" s="94" t="s">
        <v>144</v>
      </c>
      <c r="F153" s="91"/>
      <c r="G153" s="91"/>
      <c r="H153" s="254">
        <f ca="1">SUM(H151:H152)</f>
        <v>1696111.6562039219</v>
      </c>
      <c r="I153" s="75"/>
      <c r="J153" s="75"/>
      <c r="K153" s="75"/>
      <c r="L153" s="254">
        <f ca="1">SUM(L151:L152)</f>
        <v>2909907.352868895</v>
      </c>
      <c r="R153" s="109"/>
      <c r="S153" s="109"/>
      <c r="T153" s="109"/>
      <c r="U153" s="109"/>
      <c r="V153" s="110"/>
      <c r="W153" s="242"/>
    </row>
    <row r="154" spans="2:23" ht="18" customHeight="1" thickTop="1">
      <c r="B154" s="29"/>
      <c r="C154" s="87"/>
      <c r="D154" s="91"/>
      <c r="E154" s="94"/>
      <c r="F154" s="91"/>
      <c r="G154" s="91"/>
      <c r="H154" s="110"/>
      <c r="I154" s="75"/>
      <c r="J154" s="75"/>
      <c r="K154" s="75"/>
      <c r="L154" s="75"/>
      <c r="R154" s="109"/>
      <c r="S154" s="109"/>
      <c r="T154" s="109"/>
      <c r="U154" s="109"/>
      <c r="V154" s="110"/>
      <c r="W154" s="242"/>
    </row>
    <row r="155" spans="2:23" ht="18" customHeight="1">
      <c r="B155" s="29"/>
      <c r="C155" s="87"/>
      <c r="D155" s="91"/>
      <c r="E155" s="94" t="s">
        <v>40</v>
      </c>
      <c r="F155" s="91"/>
      <c r="G155" s="91"/>
      <c r="H155" s="109">
        <f ca="1">IF($H$148&gt;0,H153/$H$148,"-")</f>
        <v>7.7459385160954033E-2</v>
      </c>
      <c r="I155" s="75"/>
      <c r="J155" s="75"/>
      <c r="K155" s="109"/>
      <c r="L155" s="109">
        <f ca="1">IF($H$148&gt;0,L153/$H$148,"-")</f>
        <v>0.13289197890015816</v>
      </c>
      <c r="R155" s="109"/>
      <c r="S155" s="109"/>
      <c r="T155" s="109"/>
      <c r="U155" s="109"/>
      <c r="V155" s="110"/>
      <c r="W155" s="242"/>
    </row>
    <row r="156" spans="2:23" ht="18" customHeight="1">
      <c r="B156" s="29"/>
      <c r="C156" s="87"/>
      <c r="D156" s="91"/>
      <c r="E156" s="94"/>
      <c r="F156" s="91"/>
      <c r="G156" s="91"/>
      <c r="H156" s="109"/>
      <c r="I156" s="75"/>
      <c r="J156" s="75"/>
      <c r="K156" s="75"/>
      <c r="L156" s="75"/>
      <c r="R156" s="109"/>
      <c r="S156" s="109"/>
      <c r="T156" s="109"/>
      <c r="U156" s="109"/>
      <c r="V156" s="110"/>
      <c r="W156" s="242"/>
    </row>
    <row r="157" spans="2:23" ht="18" customHeight="1">
      <c r="B157" s="29"/>
      <c r="C157" s="87"/>
      <c r="D157" s="148" t="s">
        <v>35</v>
      </c>
      <c r="E157" s="396" t="s">
        <v>41</v>
      </c>
      <c r="F157" s="91"/>
      <c r="G157" s="91"/>
      <c r="H157" s="109"/>
      <c r="I157" s="75"/>
      <c r="J157" s="75"/>
      <c r="K157" s="75"/>
      <c r="L157" s="75"/>
      <c r="R157" s="109"/>
      <c r="S157" s="109"/>
      <c r="T157" s="109"/>
      <c r="U157" s="109"/>
      <c r="V157" s="110"/>
      <c r="W157" s="242"/>
    </row>
    <row r="158" spans="2:23" ht="18" customHeight="1">
      <c r="B158" s="56"/>
      <c r="C158" s="58"/>
      <c r="D158" s="58"/>
      <c r="E158" s="58"/>
      <c r="F158" s="58"/>
      <c r="G158" s="58"/>
      <c r="H158" s="58"/>
      <c r="I158" s="58"/>
      <c r="J158" s="395"/>
      <c r="K158" s="395"/>
      <c r="L158" s="58"/>
      <c r="M158" s="58"/>
      <c r="N158" s="58"/>
      <c r="O158" s="58"/>
      <c r="P158" s="395"/>
      <c r="Q158" s="395"/>
      <c r="R158" s="58"/>
      <c r="S158" s="58"/>
      <c r="T158" s="395"/>
      <c r="U158" s="395"/>
      <c r="V158" s="58"/>
      <c r="W158" s="175"/>
    </row>
    <row r="159" spans="2:23" ht="18" customHeight="1"/>
    <row r="160" spans="2:23" ht="18" customHeight="1">
      <c r="C160" s="34"/>
    </row>
    <row r="161" spans="3:25" ht="18" customHeight="1">
      <c r="C161" s="34"/>
      <c r="H161" s="112"/>
      <c r="N161" s="113"/>
      <c r="O161" s="113"/>
      <c r="P161" s="113"/>
      <c r="Q161" s="113"/>
    </row>
    <row r="162" spans="3:25" ht="18" customHeight="1">
      <c r="C162" s="114"/>
      <c r="D162" s="892"/>
      <c r="E162" s="892"/>
      <c r="F162" s="892"/>
      <c r="G162" s="892"/>
      <c r="H162" s="892"/>
      <c r="I162" s="892"/>
      <c r="J162" s="892"/>
      <c r="K162" s="892"/>
      <c r="L162" s="892"/>
      <c r="M162" s="892"/>
      <c r="N162" s="892"/>
      <c r="O162" s="282"/>
      <c r="P162" s="282"/>
      <c r="Q162" s="282"/>
    </row>
    <row r="163" spans="3:25" ht="18" customHeight="1">
      <c r="H163" s="115"/>
    </row>
    <row r="164" spans="3:25" ht="18" customHeight="1">
      <c r="H164" s="115"/>
    </row>
    <row r="165" spans="3:25" ht="18" customHeight="1"/>
    <row r="166" spans="3:25" ht="18" customHeight="1"/>
    <row r="167" spans="3:25" ht="18" customHeight="1"/>
    <row r="168" spans="3:25" ht="18" customHeight="1"/>
    <row r="169" spans="3:25" ht="18" customHeight="1"/>
    <row r="170" spans="3:25" ht="18" customHeight="1"/>
    <row r="171" spans="3:25" ht="18" customHeight="1"/>
    <row r="172" spans="3:25" ht="18" customHeight="1"/>
    <row r="173" spans="3:25" ht="18" customHeight="1"/>
    <row r="174" spans="3:25" ht="18" customHeight="1"/>
    <row r="175" spans="3:25" ht="18" customHeight="1"/>
    <row r="176" spans="3:25" ht="18" customHeight="1">
      <c r="Y176" s="116"/>
    </row>
    <row r="177" ht="18" customHeight="1"/>
    <row r="178" ht="18" customHeight="1"/>
    <row r="179" ht="18" customHeight="1"/>
    <row r="180" ht="18" customHeight="1"/>
  </sheetData>
  <mergeCells count="16">
    <mergeCell ref="R87:V87"/>
    <mergeCell ref="R89:V89"/>
    <mergeCell ref="L19:P19"/>
    <mergeCell ref="F105:H105"/>
    <mergeCell ref="D162:N162"/>
    <mergeCell ref="R88:V88"/>
    <mergeCell ref="F76:H76"/>
    <mergeCell ref="F77:H77"/>
    <mergeCell ref="F84:H84"/>
    <mergeCell ref="F80:H80"/>
    <mergeCell ref="F91:H91"/>
    <mergeCell ref="F94:H94"/>
    <mergeCell ref="G96:H96"/>
    <mergeCell ref="G83:H83"/>
    <mergeCell ref="G87:H87"/>
    <mergeCell ref="F88:H88"/>
  </mergeCells>
  <printOptions horizontalCentered="1"/>
  <pageMargins left="0.25" right="0.25" top="0.75" bottom="0.75" header="0.3" footer="0.3"/>
  <pageSetup scale="43" fitToHeight="0" orientation="landscape" r:id="rId1"/>
  <headerFooter alignWithMargins="0">
    <oddHeader>&amp;R&amp;F</oddHeader>
    <oddFooter>&amp;C&amp;A</oddFooter>
  </headerFooter>
  <rowBreaks count="2" manualBreakCount="2">
    <brk id="65" max="23" man="1"/>
    <brk id="111" max="2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AM112"/>
  <sheetViews>
    <sheetView showGridLines="0" tabSelected="1" zoomScale="70" zoomScaleNormal="70" zoomScaleSheetLayoutView="70" zoomScalePageLayoutView="60" workbookViewId="0">
      <selection activeCell="W25" sqref="W25"/>
    </sheetView>
  </sheetViews>
  <sheetFormatPr defaultColWidth="10.85546875" defaultRowHeight="18"/>
  <cols>
    <col min="1" max="1" width="1.7109375" style="91" customWidth="1"/>
    <col min="2" max="2" width="3" style="91" customWidth="1"/>
    <col min="3" max="3" width="2.7109375" style="91" customWidth="1"/>
    <col min="4" max="4" width="1.7109375" style="91" customWidth="1"/>
    <col min="5" max="5" width="58.85546875" style="91" customWidth="1"/>
    <col min="6" max="9" width="12.7109375" style="91" customWidth="1"/>
    <col min="10" max="10" width="2.28515625" style="91" customWidth="1"/>
    <col min="11" max="11" width="17.42578125" style="91" customWidth="1"/>
    <col min="12" max="12" width="1.7109375" style="91" customWidth="1"/>
    <col min="13" max="13" width="16.28515625" style="91" bestFit="1" customWidth="1"/>
    <col min="14" max="14" width="1.7109375" style="91" customWidth="1"/>
    <col min="15" max="15" width="17.140625" style="91" bestFit="1" customWidth="1"/>
    <col min="16" max="16" width="3.5703125" style="91" customWidth="1"/>
    <col min="17" max="17" width="0.85546875" style="91" customWidth="1"/>
    <col min="18" max="18" width="3.5703125" style="91" customWidth="1"/>
    <col min="19" max="19" width="19.7109375" style="91" customWidth="1"/>
    <col min="20" max="20" width="3.7109375" style="91" customWidth="1"/>
    <col min="21" max="21" width="19.7109375" style="91" customWidth="1"/>
    <col min="22" max="22" width="3.7109375" style="91" customWidth="1"/>
    <col min="23" max="23" width="19.7109375" style="91" customWidth="1"/>
    <col min="24" max="24" width="3.7109375" style="91" customWidth="1"/>
    <col min="25" max="25" width="19.7109375" style="91" customWidth="1"/>
    <col min="26" max="26" width="3.7109375" style="91" customWidth="1"/>
    <col min="27" max="27" width="19.7109375" style="91" customWidth="1"/>
    <col min="28" max="29" width="0.85546875" style="91" customWidth="1"/>
    <col min="30" max="30" width="2.28515625" style="19" customWidth="1"/>
    <col min="31" max="31" width="3.7109375" style="19" customWidth="1"/>
    <col min="32" max="32" width="20.7109375" style="19" bestFit="1" customWidth="1"/>
    <col min="33" max="33" width="14.140625" style="19" bestFit="1" customWidth="1"/>
    <col min="34" max="35" width="14.140625" style="19" customWidth="1"/>
    <col min="36" max="36" width="11.5703125" style="19" bestFit="1" customWidth="1"/>
    <col min="37" max="37" width="13" style="19" bestFit="1" customWidth="1"/>
    <col min="38" max="38" width="10.85546875" style="19"/>
    <col min="39" max="39" width="11.5703125" style="19" bestFit="1" customWidth="1"/>
    <col min="40" max="246" width="10.85546875" style="19"/>
    <col min="247" max="247" width="2.28515625" style="19" customWidth="1"/>
    <col min="248" max="248" width="5.7109375" style="19" customWidth="1"/>
    <col min="249" max="249" width="47.7109375" style="19" customWidth="1"/>
    <col min="250" max="250" width="15.140625" style="19" customWidth="1"/>
    <col min="251" max="251" width="13.7109375" style="19" customWidth="1"/>
    <col min="252" max="252" width="18.42578125" style="19" customWidth="1"/>
    <col min="253" max="253" width="11.7109375" style="19" customWidth="1"/>
    <col min="254" max="255" width="2.28515625" style="19" customWidth="1"/>
    <col min="256" max="256" width="17.85546875" style="19" customWidth="1"/>
    <col min="257" max="257" width="14.28515625" style="19" customWidth="1"/>
    <col min="258" max="258" width="3.42578125" style="19" customWidth="1"/>
    <col min="259" max="259" width="17.85546875" style="19" customWidth="1"/>
    <col min="260" max="260" width="14.28515625" style="19" customWidth="1"/>
    <col min="261" max="261" width="3.42578125" style="19" customWidth="1"/>
    <col min="262" max="262" width="17.85546875" style="19" customWidth="1"/>
    <col min="263" max="263" width="14.28515625" style="19" customWidth="1"/>
    <col min="264" max="264" width="3.42578125" style="19" customWidth="1"/>
    <col min="265" max="265" width="17.85546875" style="19" customWidth="1"/>
    <col min="266" max="266" width="14.28515625" style="19" customWidth="1"/>
    <col min="267" max="267" width="3.42578125" style="19" customWidth="1"/>
    <col min="268" max="268" width="17.85546875" style="19" customWidth="1"/>
    <col min="269" max="269" width="14.28515625" style="19" customWidth="1"/>
    <col min="270" max="270" width="3.42578125" style="19" customWidth="1"/>
    <col min="271" max="271" width="17.85546875" style="19" customWidth="1"/>
    <col min="272" max="272" width="14.28515625" style="19" customWidth="1"/>
    <col min="273" max="273" width="3.28515625" style="19" customWidth="1"/>
    <col min="274" max="274" width="17.85546875" style="19" customWidth="1"/>
    <col min="275" max="275" width="14.28515625" style="19" customWidth="1"/>
    <col min="276" max="276" width="3.42578125" style="19" customWidth="1"/>
    <col min="277" max="277" width="17.85546875" style="19" customWidth="1"/>
    <col min="278" max="278" width="14.28515625" style="19" customWidth="1"/>
    <col min="279" max="279" width="3.42578125" style="19" customWidth="1"/>
    <col min="280" max="280" width="17.85546875" style="19" customWidth="1"/>
    <col min="281" max="281" width="14.28515625" style="19" customWidth="1"/>
    <col min="282" max="282" width="3.42578125" style="19" customWidth="1"/>
    <col min="283" max="283" width="17.85546875" style="19" customWidth="1"/>
    <col min="284" max="284" width="14.28515625" style="19" customWidth="1"/>
    <col min="285" max="285" width="3.28515625" style="19" customWidth="1"/>
    <col min="286" max="286" width="2.28515625" style="19" customWidth="1"/>
    <col min="287" max="502" width="10.85546875" style="19"/>
    <col min="503" max="503" width="2.28515625" style="19" customWidth="1"/>
    <col min="504" max="504" width="5.7109375" style="19" customWidth="1"/>
    <col min="505" max="505" width="47.7109375" style="19" customWidth="1"/>
    <col min="506" max="506" width="15.140625" style="19" customWidth="1"/>
    <col min="507" max="507" width="13.7109375" style="19" customWidth="1"/>
    <col min="508" max="508" width="18.42578125" style="19" customWidth="1"/>
    <col min="509" max="509" width="11.7109375" style="19" customWidth="1"/>
    <col min="510" max="511" width="2.28515625" style="19" customWidth="1"/>
    <col min="512" max="512" width="17.85546875" style="19" customWidth="1"/>
    <col min="513" max="513" width="14.28515625" style="19" customWidth="1"/>
    <col min="514" max="514" width="3.42578125" style="19" customWidth="1"/>
    <col min="515" max="515" width="17.85546875" style="19" customWidth="1"/>
    <col min="516" max="516" width="14.28515625" style="19" customWidth="1"/>
    <col min="517" max="517" width="3.42578125" style="19" customWidth="1"/>
    <col min="518" max="518" width="17.85546875" style="19" customWidth="1"/>
    <col min="519" max="519" width="14.28515625" style="19" customWidth="1"/>
    <col min="520" max="520" width="3.42578125" style="19" customWidth="1"/>
    <col min="521" max="521" width="17.85546875" style="19" customWidth="1"/>
    <col min="522" max="522" width="14.28515625" style="19" customWidth="1"/>
    <col min="523" max="523" width="3.42578125" style="19" customWidth="1"/>
    <col min="524" max="524" width="17.85546875" style="19" customWidth="1"/>
    <col min="525" max="525" width="14.28515625" style="19" customWidth="1"/>
    <col min="526" max="526" width="3.42578125" style="19" customWidth="1"/>
    <col min="527" max="527" width="17.85546875" style="19" customWidth="1"/>
    <col min="528" max="528" width="14.28515625" style="19" customWidth="1"/>
    <col min="529" max="529" width="3.28515625" style="19" customWidth="1"/>
    <col min="530" max="530" width="17.85546875" style="19" customWidth="1"/>
    <col min="531" max="531" width="14.28515625" style="19" customWidth="1"/>
    <col min="532" max="532" width="3.42578125" style="19" customWidth="1"/>
    <col min="533" max="533" width="17.85546875" style="19" customWidth="1"/>
    <col min="534" max="534" width="14.28515625" style="19" customWidth="1"/>
    <col min="535" max="535" width="3.42578125" style="19" customWidth="1"/>
    <col min="536" max="536" width="17.85546875" style="19" customWidth="1"/>
    <col min="537" max="537" width="14.28515625" style="19" customWidth="1"/>
    <col min="538" max="538" width="3.42578125" style="19" customWidth="1"/>
    <col min="539" max="539" width="17.85546875" style="19" customWidth="1"/>
    <col min="540" max="540" width="14.28515625" style="19" customWidth="1"/>
    <col min="541" max="541" width="3.28515625" style="19" customWidth="1"/>
    <col min="542" max="542" width="2.28515625" style="19" customWidth="1"/>
    <col min="543" max="758" width="10.85546875" style="19"/>
    <col min="759" max="759" width="2.28515625" style="19" customWidth="1"/>
    <col min="760" max="760" width="5.7109375" style="19" customWidth="1"/>
    <col min="761" max="761" width="47.7109375" style="19" customWidth="1"/>
    <col min="762" max="762" width="15.140625" style="19" customWidth="1"/>
    <col min="763" max="763" width="13.7109375" style="19" customWidth="1"/>
    <col min="764" max="764" width="18.42578125" style="19" customWidth="1"/>
    <col min="765" max="765" width="11.7109375" style="19" customWidth="1"/>
    <col min="766" max="767" width="2.28515625" style="19" customWidth="1"/>
    <col min="768" max="768" width="17.85546875" style="19" customWidth="1"/>
    <col min="769" max="769" width="14.28515625" style="19" customWidth="1"/>
    <col min="770" max="770" width="3.42578125" style="19" customWidth="1"/>
    <col min="771" max="771" width="17.85546875" style="19" customWidth="1"/>
    <col min="772" max="772" width="14.28515625" style="19" customWidth="1"/>
    <col min="773" max="773" width="3.42578125" style="19" customWidth="1"/>
    <col min="774" max="774" width="17.85546875" style="19" customWidth="1"/>
    <col min="775" max="775" width="14.28515625" style="19" customWidth="1"/>
    <col min="776" max="776" width="3.42578125" style="19" customWidth="1"/>
    <col min="777" max="777" width="17.85546875" style="19" customWidth="1"/>
    <col min="778" max="778" width="14.28515625" style="19" customWidth="1"/>
    <col min="779" max="779" width="3.42578125" style="19" customWidth="1"/>
    <col min="780" max="780" width="17.85546875" style="19" customWidth="1"/>
    <col min="781" max="781" width="14.28515625" style="19" customWidth="1"/>
    <col min="782" max="782" width="3.42578125" style="19" customWidth="1"/>
    <col min="783" max="783" width="17.85546875" style="19" customWidth="1"/>
    <col min="784" max="784" width="14.28515625" style="19" customWidth="1"/>
    <col min="785" max="785" width="3.28515625" style="19" customWidth="1"/>
    <col min="786" max="786" width="17.85546875" style="19" customWidth="1"/>
    <col min="787" max="787" width="14.28515625" style="19" customWidth="1"/>
    <col min="788" max="788" width="3.42578125" style="19" customWidth="1"/>
    <col min="789" max="789" width="17.85546875" style="19" customWidth="1"/>
    <col min="790" max="790" width="14.28515625" style="19" customWidth="1"/>
    <col min="791" max="791" width="3.42578125" style="19" customWidth="1"/>
    <col min="792" max="792" width="17.85546875" style="19" customWidth="1"/>
    <col min="793" max="793" width="14.28515625" style="19" customWidth="1"/>
    <col min="794" max="794" width="3.42578125" style="19" customWidth="1"/>
    <col min="795" max="795" width="17.85546875" style="19" customWidth="1"/>
    <col min="796" max="796" width="14.28515625" style="19" customWidth="1"/>
    <col min="797" max="797" width="3.28515625" style="19" customWidth="1"/>
    <col min="798" max="798" width="2.28515625" style="19" customWidth="1"/>
    <col min="799" max="1014" width="10.85546875" style="19"/>
    <col min="1015" max="1015" width="2.28515625" style="19" customWidth="1"/>
    <col min="1016" max="1016" width="5.7109375" style="19" customWidth="1"/>
    <col min="1017" max="1017" width="47.7109375" style="19" customWidth="1"/>
    <col min="1018" max="1018" width="15.140625" style="19" customWidth="1"/>
    <col min="1019" max="1019" width="13.7109375" style="19" customWidth="1"/>
    <col min="1020" max="1020" width="18.42578125" style="19" customWidth="1"/>
    <col min="1021" max="1021" width="11.7109375" style="19" customWidth="1"/>
    <col min="1022" max="1023" width="2.28515625" style="19" customWidth="1"/>
    <col min="1024" max="1024" width="17.85546875" style="19" customWidth="1"/>
    <col min="1025" max="1025" width="14.28515625" style="19" customWidth="1"/>
    <col min="1026" max="1026" width="3.42578125" style="19" customWidth="1"/>
    <col min="1027" max="1027" width="17.85546875" style="19" customWidth="1"/>
    <col min="1028" max="1028" width="14.28515625" style="19" customWidth="1"/>
    <col min="1029" max="1029" width="3.42578125" style="19" customWidth="1"/>
    <col min="1030" max="1030" width="17.85546875" style="19" customWidth="1"/>
    <col min="1031" max="1031" width="14.28515625" style="19" customWidth="1"/>
    <col min="1032" max="1032" width="3.42578125" style="19" customWidth="1"/>
    <col min="1033" max="1033" width="17.85546875" style="19" customWidth="1"/>
    <col min="1034" max="1034" width="14.28515625" style="19" customWidth="1"/>
    <col min="1035" max="1035" width="3.42578125" style="19" customWidth="1"/>
    <col min="1036" max="1036" width="17.85546875" style="19" customWidth="1"/>
    <col min="1037" max="1037" width="14.28515625" style="19" customWidth="1"/>
    <col min="1038" max="1038" width="3.42578125" style="19" customWidth="1"/>
    <col min="1039" max="1039" width="17.85546875" style="19" customWidth="1"/>
    <col min="1040" max="1040" width="14.28515625" style="19" customWidth="1"/>
    <col min="1041" max="1041" width="3.28515625" style="19" customWidth="1"/>
    <col min="1042" max="1042" width="17.85546875" style="19" customWidth="1"/>
    <col min="1043" max="1043" width="14.28515625" style="19" customWidth="1"/>
    <col min="1044" max="1044" width="3.42578125" style="19" customWidth="1"/>
    <col min="1045" max="1045" width="17.85546875" style="19" customWidth="1"/>
    <col min="1046" max="1046" width="14.28515625" style="19" customWidth="1"/>
    <col min="1047" max="1047" width="3.42578125" style="19" customWidth="1"/>
    <col min="1048" max="1048" width="17.85546875" style="19" customWidth="1"/>
    <col min="1049" max="1049" width="14.28515625" style="19" customWidth="1"/>
    <col min="1050" max="1050" width="3.42578125" style="19" customWidth="1"/>
    <col min="1051" max="1051" width="17.85546875" style="19" customWidth="1"/>
    <col min="1052" max="1052" width="14.28515625" style="19" customWidth="1"/>
    <col min="1053" max="1053" width="3.28515625" style="19" customWidth="1"/>
    <col min="1054" max="1054" width="2.28515625" style="19" customWidth="1"/>
    <col min="1055" max="1270" width="10.85546875" style="19"/>
    <col min="1271" max="1271" width="2.28515625" style="19" customWidth="1"/>
    <col min="1272" max="1272" width="5.7109375" style="19" customWidth="1"/>
    <col min="1273" max="1273" width="47.7109375" style="19" customWidth="1"/>
    <col min="1274" max="1274" width="15.140625" style="19" customWidth="1"/>
    <col min="1275" max="1275" width="13.7109375" style="19" customWidth="1"/>
    <col min="1276" max="1276" width="18.42578125" style="19" customWidth="1"/>
    <col min="1277" max="1277" width="11.7109375" style="19" customWidth="1"/>
    <col min="1278" max="1279" width="2.28515625" style="19" customWidth="1"/>
    <col min="1280" max="1280" width="17.85546875" style="19" customWidth="1"/>
    <col min="1281" max="1281" width="14.28515625" style="19" customWidth="1"/>
    <col min="1282" max="1282" width="3.42578125" style="19" customWidth="1"/>
    <col min="1283" max="1283" width="17.85546875" style="19" customWidth="1"/>
    <col min="1284" max="1284" width="14.28515625" style="19" customWidth="1"/>
    <col min="1285" max="1285" width="3.42578125" style="19" customWidth="1"/>
    <col min="1286" max="1286" width="17.85546875" style="19" customWidth="1"/>
    <col min="1287" max="1287" width="14.28515625" style="19" customWidth="1"/>
    <col min="1288" max="1288" width="3.42578125" style="19" customWidth="1"/>
    <col min="1289" max="1289" width="17.85546875" style="19" customWidth="1"/>
    <col min="1290" max="1290" width="14.28515625" style="19" customWidth="1"/>
    <col min="1291" max="1291" width="3.42578125" style="19" customWidth="1"/>
    <col min="1292" max="1292" width="17.85546875" style="19" customWidth="1"/>
    <col min="1293" max="1293" width="14.28515625" style="19" customWidth="1"/>
    <col min="1294" max="1294" width="3.42578125" style="19" customWidth="1"/>
    <col min="1295" max="1295" width="17.85546875" style="19" customWidth="1"/>
    <col min="1296" max="1296" width="14.28515625" style="19" customWidth="1"/>
    <col min="1297" max="1297" width="3.28515625" style="19" customWidth="1"/>
    <col min="1298" max="1298" width="17.85546875" style="19" customWidth="1"/>
    <col min="1299" max="1299" width="14.28515625" style="19" customWidth="1"/>
    <col min="1300" max="1300" width="3.42578125" style="19" customWidth="1"/>
    <col min="1301" max="1301" width="17.85546875" style="19" customWidth="1"/>
    <col min="1302" max="1302" width="14.28515625" style="19" customWidth="1"/>
    <col min="1303" max="1303" width="3.42578125" style="19" customWidth="1"/>
    <col min="1304" max="1304" width="17.85546875" style="19" customWidth="1"/>
    <col min="1305" max="1305" width="14.28515625" style="19" customWidth="1"/>
    <col min="1306" max="1306" width="3.42578125" style="19" customWidth="1"/>
    <col min="1307" max="1307" width="17.85546875" style="19" customWidth="1"/>
    <col min="1308" max="1308" width="14.28515625" style="19" customWidth="1"/>
    <col min="1309" max="1309" width="3.28515625" style="19" customWidth="1"/>
    <col min="1310" max="1310" width="2.28515625" style="19" customWidth="1"/>
    <col min="1311" max="1526" width="10.85546875" style="19"/>
    <col min="1527" max="1527" width="2.28515625" style="19" customWidth="1"/>
    <col min="1528" max="1528" width="5.7109375" style="19" customWidth="1"/>
    <col min="1529" max="1529" width="47.7109375" style="19" customWidth="1"/>
    <col min="1530" max="1530" width="15.140625" style="19" customWidth="1"/>
    <col min="1531" max="1531" width="13.7109375" style="19" customWidth="1"/>
    <col min="1532" max="1532" width="18.42578125" style="19" customWidth="1"/>
    <col min="1533" max="1533" width="11.7109375" style="19" customWidth="1"/>
    <col min="1534" max="1535" width="2.28515625" style="19" customWidth="1"/>
    <col min="1536" max="1536" width="17.85546875" style="19" customWidth="1"/>
    <col min="1537" max="1537" width="14.28515625" style="19" customWidth="1"/>
    <col min="1538" max="1538" width="3.42578125" style="19" customWidth="1"/>
    <col min="1539" max="1539" width="17.85546875" style="19" customWidth="1"/>
    <col min="1540" max="1540" width="14.28515625" style="19" customWidth="1"/>
    <col min="1541" max="1541" width="3.42578125" style="19" customWidth="1"/>
    <col min="1542" max="1542" width="17.85546875" style="19" customWidth="1"/>
    <col min="1543" max="1543" width="14.28515625" style="19" customWidth="1"/>
    <col min="1544" max="1544" width="3.42578125" style="19" customWidth="1"/>
    <col min="1545" max="1545" width="17.85546875" style="19" customWidth="1"/>
    <col min="1546" max="1546" width="14.28515625" style="19" customWidth="1"/>
    <col min="1547" max="1547" width="3.42578125" style="19" customWidth="1"/>
    <col min="1548" max="1548" width="17.85546875" style="19" customWidth="1"/>
    <col min="1549" max="1549" width="14.28515625" style="19" customWidth="1"/>
    <col min="1550" max="1550" width="3.42578125" style="19" customWidth="1"/>
    <col min="1551" max="1551" width="17.85546875" style="19" customWidth="1"/>
    <col min="1552" max="1552" width="14.28515625" style="19" customWidth="1"/>
    <col min="1553" max="1553" width="3.28515625" style="19" customWidth="1"/>
    <col min="1554" max="1554" width="17.85546875" style="19" customWidth="1"/>
    <col min="1555" max="1555" width="14.28515625" style="19" customWidth="1"/>
    <col min="1556" max="1556" width="3.42578125" style="19" customWidth="1"/>
    <col min="1557" max="1557" width="17.85546875" style="19" customWidth="1"/>
    <col min="1558" max="1558" width="14.28515625" style="19" customWidth="1"/>
    <col min="1559" max="1559" width="3.42578125" style="19" customWidth="1"/>
    <col min="1560" max="1560" width="17.85546875" style="19" customWidth="1"/>
    <col min="1561" max="1561" width="14.28515625" style="19" customWidth="1"/>
    <col min="1562" max="1562" width="3.42578125" style="19" customWidth="1"/>
    <col min="1563" max="1563" width="17.85546875" style="19" customWidth="1"/>
    <col min="1564" max="1564" width="14.28515625" style="19" customWidth="1"/>
    <col min="1565" max="1565" width="3.28515625" style="19" customWidth="1"/>
    <col min="1566" max="1566" width="2.28515625" style="19" customWidth="1"/>
    <col min="1567" max="1782" width="10.85546875" style="19"/>
    <col min="1783" max="1783" width="2.28515625" style="19" customWidth="1"/>
    <col min="1784" max="1784" width="5.7109375" style="19" customWidth="1"/>
    <col min="1785" max="1785" width="47.7109375" style="19" customWidth="1"/>
    <col min="1786" max="1786" width="15.140625" style="19" customWidth="1"/>
    <col min="1787" max="1787" width="13.7109375" style="19" customWidth="1"/>
    <col min="1788" max="1788" width="18.42578125" style="19" customWidth="1"/>
    <col min="1789" max="1789" width="11.7109375" style="19" customWidth="1"/>
    <col min="1790" max="1791" width="2.28515625" style="19" customWidth="1"/>
    <col min="1792" max="1792" width="17.85546875" style="19" customWidth="1"/>
    <col min="1793" max="1793" width="14.28515625" style="19" customWidth="1"/>
    <col min="1794" max="1794" width="3.42578125" style="19" customWidth="1"/>
    <col min="1795" max="1795" width="17.85546875" style="19" customWidth="1"/>
    <col min="1796" max="1796" width="14.28515625" style="19" customWidth="1"/>
    <col min="1797" max="1797" width="3.42578125" style="19" customWidth="1"/>
    <col min="1798" max="1798" width="17.85546875" style="19" customWidth="1"/>
    <col min="1799" max="1799" width="14.28515625" style="19" customWidth="1"/>
    <col min="1800" max="1800" width="3.42578125" style="19" customWidth="1"/>
    <col min="1801" max="1801" width="17.85546875" style="19" customWidth="1"/>
    <col min="1802" max="1802" width="14.28515625" style="19" customWidth="1"/>
    <col min="1803" max="1803" width="3.42578125" style="19" customWidth="1"/>
    <col min="1804" max="1804" width="17.85546875" style="19" customWidth="1"/>
    <col min="1805" max="1805" width="14.28515625" style="19" customWidth="1"/>
    <col min="1806" max="1806" width="3.42578125" style="19" customWidth="1"/>
    <col min="1807" max="1807" width="17.85546875" style="19" customWidth="1"/>
    <col min="1808" max="1808" width="14.28515625" style="19" customWidth="1"/>
    <col min="1809" max="1809" width="3.28515625" style="19" customWidth="1"/>
    <col min="1810" max="1810" width="17.85546875" style="19" customWidth="1"/>
    <col min="1811" max="1811" width="14.28515625" style="19" customWidth="1"/>
    <col min="1812" max="1812" width="3.42578125" style="19" customWidth="1"/>
    <col min="1813" max="1813" width="17.85546875" style="19" customWidth="1"/>
    <col min="1814" max="1814" width="14.28515625" style="19" customWidth="1"/>
    <col min="1815" max="1815" width="3.42578125" style="19" customWidth="1"/>
    <col min="1816" max="1816" width="17.85546875" style="19" customWidth="1"/>
    <col min="1817" max="1817" width="14.28515625" style="19" customWidth="1"/>
    <col min="1818" max="1818" width="3.42578125" style="19" customWidth="1"/>
    <col min="1819" max="1819" width="17.85546875" style="19" customWidth="1"/>
    <col min="1820" max="1820" width="14.28515625" style="19" customWidth="1"/>
    <col min="1821" max="1821" width="3.28515625" style="19" customWidth="1"/>
    <col min="1822" max="1822" width="2.28515625" style="19" customWidth="1"/>
    <col min="1823" max="2038" width="10.85546875" style="19"/>
    <col min="2039" max="2039" width="2.28515625" style="19" customWidth="1"/>
    <col min="2040" max="2040" width="5.7109375" style="19" customWidth="1"/>
    <col min="2041" max="2041" width="47.7109375" style="19" customWidth="1"/>
    <col min="2042" max="2042" width="15.140625" style="19" customWidth="1"/>
    <col min="2043" max="2043" width="13.7109375" style="19" customWidth="1"/>
    <col min="2044" max="2044" width="18.42578125" style="19" customWidth="1"/>
    <col min="2045" max="2045" width="11.7109375" style="19" customWidth="1"/>
    <col min="2046" max="2047" width="2.28515625" style="19" customWidth="1"/>
    <col min="2048" max="2048" width="17.85546875" style="19" customWidth="1"/>
    <col min="2049" max="2049" width="14.28515625" style="19" customWidth="1"/>
    <col min="2050" max="2050" width="3.42578125" style="19" customWidth="1"/>
    <col min="2051" max="2051" width="17.85546875" style="19" customWidth="1"/>
    <col min="2052" max="2052" width="14.28515625" style="19" customWidth="1"/>
    <col min="2053" max="2053" width="3.42578125" style="19" customWidth="1"/>
    <col min="2054" max="2054" width="17.85546875" style="19" customWidth="1"/>
    <col min="2055" max="2055" width="14.28515625" style="19" customWidth="1"/>
    <col min="2056" max="2056" width="3.42578125" style="19" customWidth="1"/>
    <col min="2057" max="2057" width="17.85546875" style="19" customWidth="1"/>
    <col min="2058" max="2058" width="14.28515625" style="19" customWidth="1"/>
    <col min="2059" max="2059" width="3.42578125" style="19" customWidth="1"/>
    <col min="2060" max="2060" width="17.85546875" style="19" customWidth="1"/>
    <col min="2061" max="2061" width="14.28515625" style="19" customWidth="1"/>
    <col min="2062" max="2062" width="3.42578125" style="19" customWidth="1"/>
    <col min="2063" max="2063" width="17.85546875" style="19" customWidth="1"/>
    <col min="2064" max="2064" width="14.28515625" style="19" customWidth="1"/>
    <col min="2065" max="2065" width="3.28515625" style="19" customWidth="1"/>
    <col min="2066" max="2066" width="17.85546875" style="19" customWidth="1"/>
    <col min="2067" max="2067" width="14.28515625" style="19" customWidth="1"/>
    <col min="2068" max="2068" width="3.42578125" style="19" customWidth="1"/>
    <col min="2069" max="2069" width="17.85546875" style="19" customWidth="1"/>
    <col min="2070" max="2070" width="14.28515625" style="19" customWidth="1"/>
    <col min="2071" max="2071" width="3.42578125" style="19" customWidth="1"/>
    <col min="2072" max="2072" width="17.85546875" style="19" customWidth="1"/>
    <col min="2073" max="2073" width="14.28515625" style="19" customWidth="1"/>
    <col min="2074" max="2074" width="3.42578125" style="19" customWidth="1"/>
    <col min="2075" max="2075" width="17.85546875" style="19" customWidth="1"/>
    <col min="2076" max="2076" width="14.28515625" style="19" customWidth="1"/>
    <col min="2077" max="2077" width="3.28515625" style="19" customWidth="1"/>
    <col min="2078" max="2078" width="2.28515625" style="19" customWidth="1"/>
    <col min="2079" max="2294" width="10.85546875" style="19"/>
    <col min="2295" max="2295" width="2.28515625" style="19" customWidth="1"/>
    <col min="2296" max="2296" width="5.7109375" style="19" customWidth="1"/>
    <col min="2297" max="2297" width="47.7109375" style="19" customWidth="1"/>
    <col min="2298" max="2298" width="15.140625" style="19" customWidth="1"/>
    <col min="2299" max="2299" width="13.7109375" style="19" customWidth="1"/>
    <col min="2300" max="2300" width="18.42578125" style="19" customWidth="1"/>
    <col min="2301" max="2301" width="11.7109375" style="19" customWidth="1"/>
    <col min="2302" max="2303" width="2.28515625" style="19" customWidth="1"/>
    <col min="2304" max="2304" width="17.85546875" style="19" customWidth="1"/>
    <col min="2305" max="2305" width="14.28515625" style="19" customWidth="1"/>
    <col min="2306" max="2306" width="3.42578125" style="19" customWidth="1"/>
    <col min="2307" max="2307" width="17.85546875" style="19" customWidth="1"/>
    <col min="2308" max="2308" width="14.28515625" style="19" customWidth="1"/>
    <col min="2309" max="2309" width="3.42578125" style="19" customWidth="1"/>
    <col min="2310" max="2310" width="17.85546875" style="19" customWidth="1"/>
    <col min="2311" max="2311" width="14.28515625" style="19" customWidth="1"/>
    <col min="2312" max="2312" width="3.42578125" style="19" customWidth="1"/>
    <col min="2313" max="2313" width="17.85546875" style="19" customWidth="1"/>
    <col min="2314" max="2314" width="14.28515625" style="19" customWidth="1"/>
    <col min="2315" max="2315" width="3.42578125" style="19" customWidth="1"/>
    <col min="2316" max="2316" width="17.85546875" style="19" customWidth="1"/>
    <col min="2317" max="2317" width="14.28515625" style="19" customWidth="1"/>
    <col min="2318" max="2318" width="3.42578125" style="19" customWidth="1"/>
    <col min="2319" max="2319" width="17.85546875" style="19" customWidth="1"/>
    <col min="2320" max="2320" width="14.28515625" style="19" customWidth="1"/>
    <col min="2321" max="2321" width="3.28515625" style="19" customWidth="1"/>
    <col min="2322" max="2322" width="17.85546875" style="19" customWidth="1"/>
    <col min="2323" max="2323" width="14.28515625" style="19" customWidth="1"/>
    <col min="2324" max="2324" width="3.42578125" style="19" customWidth="1"/>
    <col min="2325" max="2325" width="17.85546875" style="19" customWidth="1"/>
    <col min="2326" max="2326" width="14.28515625" style="19" customWidth="1"/>
    <col min="2327" max="2327" width="3.42578125" style="19" customWidth="1"/>
    <col min="2328" max="2328" width="17.85546875" style="19" customWidth="1"/>
    <col min="2329" max="2329" width="14.28515625" style="19" customWidth="1"/>
    <col min="2330" max="2330" width="3.42578125" style="19" customWidth="1"/>
    <col min="2331" max="2331" width="17.85546875" style="19" customWidth="1"/>
    <col min="2332" max="2332" width="14.28515625" style="19" customWidth="1"/>
    <col min="2333" max="2333" width="3.28515625" style="19" customWidth="1"/>
    <col min="2334" max="2334" width="2.28515625" style="19" customWidth="1"/>
    <col min="2335" max="2550" width="10.85546875" style="19"/>
    <col min="2551" max="2551" width="2.28515625" style="19" customWidth="1"/>
    <col min="2552" max="2552" width="5.7109375" style="19" customWidth="1"/>
    <col min="2553" max="2553" width="47.7109375" style="19" customWidth="1"/>
    <col min="2554" max="2554" width="15.140625" style="19" customWidth="1"/>
    <col min="2555" max="2555" width="13.7109375" style="19" customWidth="1"/>
    <col min="2556" max="2556" width="18.42578125" style="19" customWidth="1"/>
    <col min="2557" max="2557" width="11.7109375" style="19" customWidth="1"/>
    <col min="2558" max="2559" width="2.28515625" style="19" customWidth="1"/>
    <col min="2560" max="2560" width="17.85546875" style="19" customWidth="1"/>
    <col min="2561" max="2561" width="14.28515625" style="19" customWidth="1"/>
    <col min="2562" max="2562" width="3.42578125" style="19" customWidth="1"/>
    <col min="2563" max="2563" width="17.85546875" style="19" customWidth="1"/>
    <col min="2564" max="2564" width="14.28515625" style="19" customWidth="1"/>
    <col min="2565" max="2565" width="3.42578125" style="19" customWidth="1"/>
    <col min="2566" max="2566" width="17.85546875" style="19" customWidth="1"/>
    <col min="2567" max="2567" width="14.28515625" style="19" customWidth="1"/>
    <col min="2568" max="2568" width="3.42578125" style="19" customWidth="1"/>
    <col min="2569" max="2569" width="17.85546875" style="19" customWidth="1"/>
    <col min="2570" max="2570" width="14.28515625" style="19" customWidth="1"/>
    <col min="2571" max="2571" width="3.42578125" style="19" customWidth="1"/>
    <col min="2572" max="2572" width="17.85546875" style="19" customWidth="1"/>
    <col min="2573" max="2573" width="14.28515625" style="19" customWidth="1"/>
    <col min="2574" max="2574" width="3.42578125" style="19" customWidth="1"/>
    <col min="2575" max="2575" width="17.85546875" style="19" customWidth="1"/>
    <col min="2576" max="2576" width="14.28515625" style="19" customWidth="1"/>
    <col min="2577" max="2577" width="3.28515625" style="19" customWidth="1"/>
    <col min="2578" max="2578" width="17.85546875" style="19" customWidth="1"/>
    <col min="2579" max="2579" width="14.28515625" style="19" customWidth="1"/>
    <col min="2580" max="2580" width="3.42578125" style="19" customWidth="1"/>
    <col min="2581" max="2581" width="17.85546875" style="19" customWidth="1"/>
    <col min="2582" max="2582" width="14.28515625" style="19" customWidth="1"/>
    <col min="2583" max="2583" width="3.42578125" style="19" customWidth="1"/>
    <col min="2584" max="2584" width="17.85546875" style="19" customWidth="1"/>
    <col min="2585" max="2585" width="14.28515625" style="19" customWidth="1"/>
    <col min="2586" max="2586" width="3.42578125" style="19" customWidth="1"/>
    <col min="2587" max="2587" width="17.85546875" style="19" customWidth="1"/>
    <col min="2588" max="2588" width="14.28515625" style="19" customWidth="1"/>
    <col min="2589" max="2589" width="3.28515625" style="19" customWidth="1"/>
    <col min="2590" max="2590" width="2.28515625" style="19" customWidth="1"/>
    <col min="2591" max="2806" width="10.85546875" style="19"/>
    <col min="2807" max="2807" width="2.28515625" style="19" customWidth="1"/>
    <col min="2808" max="2808" width="5.7109375" style="19" customWidth="1"/>
    <col min="2809" max="2809" width="47.7109375" style="19" customWidth="1"/>
    <col min="2810" max="2810" width="15.140625" style="19" customWidth="1"/>
    <col min="2811" max="2811" width="13.7109375" style="19" customWidth="1"/>
    <col min="2812" max="2812" width="18.42578125" style="19" customWidth="1"/>
    <col min="2813" max="2813" width="11.7109375" style="19" customWidth="1"/>
    <col min="2814" max="2815" width="2.28515625" style="19" customWidth="1"/>
    <col min="2816" max="2816" width="17.85546875" style="19" customWidth="1"/>
    <col min="2817" max="2817" width="14.28515625" style="19" customWidth="1"/>
    <col min="2818" max="2818" width="3.42578125" style="19" customWidth="1"/>
    <col min="2819" max="2819" width="17.85546875" style="19" customWidth="1"/>
    <col min="2820" max="2820" width="14.28515625" style="19" customWidth="1"/>
    <col min="2821" max="2821" width="3.42578125" style="19" customWidth="1"/>
    <col min="2822" max="2822" width="17.85546875" style="19" customWidth="1"/>
    <col min="2823" max="2823" width="14.28515625" style="19" customWidth="1"/>
    <col min="2824" max="2824" width="3.42578125" style="19" customWidth="1"/>
    <col min="2825" max="2825" width="17.85546875" style="19" customWidth="1"/>
    <col min="2826" max="2826" width="14.28515625" style="19" customWidth="1"/>
    <col min="2827" max="2827" width="3.42578125" style="19" customWidth="1"/>
    <col min="2828" max="2828" width="17.85546875" style="19" customWidth="1"/>
    <col min="2829" max="2829" width="14.28515625" style="19" customWidth="1"/>
    <col min="2830" max="2830" width="3.42578125" style="19" customWidth="1"/>
    <col min="2831" max="2831" width="17.85546875" style="19" customWidth="1"/>
    <col min="2832" max="2832" width="14.28515625" style="19" customWidth="1"/>
    <col min="2833" max="2833" width="3.28515625" style="19" customWidth="1"/>
    <col min="2834" max="2834" width="17.85546875" style="19" customWidth="1"/>
    <col min="2835" max="2835" width="14.28515625" style="19" customWidth="1"/>
    <col min="2836" max="2836" width="3.42578125" style="19" customWidth="1"/>
    <col min="2837" max="2837" width="17.85546875" style="19" customWidth="1"/>
    <col min="2838" max="2838" width="14.28515625" style="19" customWidth="1"/>
    <col min="2839" max="2839" width="3.42578125" style="19" customWidth="1"/>
    <col min="2840" max="2840" width="17.85546875" style="19" customWidth="1"/>
    <col min="2841" max="2841" width="14.28515625" style="19" customWidth="1"/>
    <col min="2842" max="2842" width="3.42578125" style="19" customWidth="1"/>
    <col min="2843" max="2843" width="17.85546875" style="19" customWidth="1"/>
    <col min="2844" max="2844" width="14.28515625" style="19" customWidth="1"/>
    <col min="2845" max="2845" width="3.28515625" style="19" customWidth="1"/>
    <col min="2846" max="2846" width="2.28515625" style="19" customWidth="1"/>
    <col min="2847" max="3062" width="10.85546875" style="19"/>
    <col min="3063" max="3063" width="2.28515625" style="19" customWidth="1"/>
    <col min="3064" max="3064" width="5.7109375" style="19" customWidth="1"/>
    <col min="3065" max="3065" width="47.7109375" style="19" customWidth="1"/>
    <col min="3066" max="3066" width="15.140625" style="19" customWidth="1"/>
    <col min="3067" max="3067" width="13.7109375" style="19" customWidth="1"/>
    <col min="3068" max="3068" width="18.42578125" style="19" customWidth="1"/>
    <col min="3069" max="3069" width="11.7109375" style="19" customWidth="1"/>
    <col min="3070" max="3071" width="2.28515625" style="19" customWidth="1"/>
    <col min="3072" max="3072" width="17.85546875" style="19" customWidth="1"/>
    <col min="3073" max="3073" width="14.28515625" style="19" customWidth="1"/>
    <col min="3074" max="3074" width="3.42578125" style="19" customWidth="1"/>
    <col min="3075" max="3075" width="17.85546875" style="19" customWidth="1"/>
    <col min="3076" max="3076" width="14.28515625" style="19" customWidth="1"/>
    <col min="3077" max="3077" width="3.42578125" style="19" customWidth="1"/>
    <col min="3078" max="3078" width="17.85546875" style="19" customWidth="1"/>
    <col min="3079" max="3079" width="14.28515625" style="19" customWidth="1"/>
    <col min="3080" max="3080" width="3.42578125" style="19" customWidth="1"/>
    <col min="3081" max="3081" width="17.85546875" style="19" customWidth="1"/>
    <col min="3082" max="3082" width="14.28515625" style="19" customWidth="1"/>
    <col min="3083" max="3083" width="3.42578125" style="19" customWidth="1"/>
    <col min="3084" max="3084" width="17.85546875" style="19" customWidth="1"/>
    <col min="3085" max="3085" width="14.28515625" style="19" customWidth="1"/>
    <col min="3086" max="3086" width="3.42578125" style="19" customWidth="1"/>
    <col min="3087" max="3087" width="17.85546875" style="19" customWidth="1"/>
    <col min="3088" max="3088" width="14.28515625" style="19" customWidth="1"/>
    <col min="3089" max="3089" width="3.28515625" style="19" customWidth="1"/>
    <col min="3090" max="3090" width="17.85546875" style="19" customWidth="1"/>
    <col min="3091" max="3091" width="14.28515625" style="19" customWidth="1"/>
    <col min="3092" max="3092" width="3.42578125" style="19" customWidth="1"/>
    <col min="3093" max="3093" width="17.85546875" style="19" customWidth="1"/>
    <col min="3094" max="3094" width="14.28515625" style="19" customWidth="1"/>
    <col min="3095" max="3095" width="3.42578125" style="19" customWidth="1"/>
    <col min="3096" max="3096" width="17.85546875" style="19" customWidth="1"/>
    <col min="3097" max="3097" width="14.28515625" style="19" customWidth="1"/>
    <col min="3098" max="3098" width="3.42578125" style="19" customWidth="1"/>
    <col min="3099" max="3099" width="17.85546875" style="19" customWidth="1"/>
    <col min="3100" max="3100" width="14.28515625" style="19" customWidth="1"/>
    <col min="3101" max="3101" width="3.28515625" style="19" customWidth="1"/>
    <col min="3102" max="3102" width="2.28515625" style="19" customWidth="1"/>
    <col min="3103" max="3318" width="10.85546875" style="19"/>
    <col min="3319" max="3319" width="2.28515625" style="19" customWidth="1"/>
    <col min="3320" max="3320" width="5.7109375" style="19" customWidth="1"/>
    <col min="3321" max="3321" width="47.7109375" style="19" customWidth="1"/>
    <col min="3322" max="3322" width="15.140625" style="19" customWidth="1"/>
    <col min="3323" max="3323" width="13.7109375" style="19" customWidth="1"/>
    <col min="3324" max="3324" width="18.42578125" style="19" customWidth="1"/>
    <col min="3325" max="3325" width="11.7109375" style="19" customWidth="1"/>
    <col min="3326" max="3327" width="2.28515625" style="19" customWidth="1"/>
    <col min="3328" max="3328" width="17.85546875" style="19" customWidth="1"/>
    <col min="3329" max="3329" width="14.28515625" style="19" customWidth="1"/>
    <col min="3330" max="3330" width="3.42578125" style="19" customWidth="1"/>
    <col min="3331" max="3331" width="17.85546875" style="19" customWidth="1"/>
    <col min="3332" max="3332" width="14.28515625" style="19" customWidth="1"/>
    <col min="3333" max="3333" width="3.42578125" style="19" customWidth="1"/>
    <col min="3334" max="3334" width="17.85546875" style="19" customWidth="1"/>
    <col min="3335" max="3335" width="14.28515625" style="19" customWidth="1"/>
    <col min="3336" max="3336" width="3.42578125" style="19" customWidth="1"/>
    <col min="3337" max="3337" width="17.85546875" style="19" customWidth="1"/>
    <col min="3338" max="3338" width="14.28515625" style="19" customWidth="1"/>
    <col min="3339" max="3339" width="3.42578125" style="19" customWidth="1"/>
    <col min="3340" max="3340" width="17.85546875" style="19" customWidth="1"/>
    <col min="3341" max="3341" width="14.28515625" style="19" customWidth="1"/>
    <col min="3342" max="3342" width="3.42578125" style="19" customWidth="1"/>
    <col min="3343" max="3343" width="17.85546875" style="19" customWidth="1"/>
    <col min="3344" max="3344" width="14.28515625" style="19" customWidth="1"/>
    <col min="3345" max="3345" width="3.28515625" style="19" customWidth="1"/>
    <col min="3346" max="3346" width="17.85546875" style="19" customWidth="1"/>
    <col min="3347" max="3347" width="14.28515625" style="19" customWidth="1"/>
    <col min="3348" max="3348" width="3.42578125" style="19" customWidth="1"/>
    <col min="3349" max="3349" width="17.85546875" style="19" customWidth="1"/>
    <col min="3350" max="3350" width="14.28515625" style="19" customWidth="1"/>
    <col min="3351" max="3351" width="3.42578125" style="19" customWidth="1"/>
    <col min="3352" max="3352" width="17.85546875" style="19" customWidth="1"/>
    <col min="3353" max="3353" width="14.28515625" style="19" customWidth="1"/>
    <col min="3354" max="3354" width="3.42578125" style="19" customWidth="1"/>
    <col min="3355" max="3355" width="17.85546875" style="19" customWidth="1"/>
    <col min="3356" max="3356" width="14.28515625" style="19" customWidth="1"/>
    <col min="3357" max="3357" width="3.28515625" style="19" customWidth="1"/>
    <col min="3358" max="3358" width="2.28515625" style="19" customWidth="1"/>
    <col min="3359" max="3574" width="10.85546875" style="19"/>
    <col min="3575" max="3575" width="2.28515625" style="19" customWidth="1"/>
    <col min="3576" max="3576" width="5.7109375" style="19" customWidth="1"/>
    <col min="3577" max="3577" width="47.7109375" style="19" customWidth="1"/>
    <col min="3578" max="3578" width="15.140625" style="19" customWidth="1"/>
    <col min="3579" max="3579" width="13.7109375" style="19" customWidth="1"/>
    <col min="3580" max="3580" width="18.42578125" style="19" customWidth="1"/>
    <col min="3581" max="3581" width="11.7109375" style="19" customWidth="1"/>
    <col min="3582" max="3583" width="2.28515625" style="19" customWidth="1"/>
    <col min="3584" max="3584" width="17.85546875" style="19" customWidth="1"/>
    <col min="3585" max="3585" width="14.28515625" style="19" customWidth="1"/>
    <col min="3586" max="3586" width="3.42578125" style="19" customWidth="1"/>
    <col min="3587" max="3587" width="17.85546875" style="19" customWidth="1"/>
    <col min="3588" max="3588" width="14.28515625" style="19" customWidth="1"/>
    <col min="3589" max="3589" width="3.42578125" style="19" customWidth="1"/>
    <col min="3590" max="3590" width="17.85546875" style="19" customWidth="1"/>
    <col min="3591" max="3591" width="14.28515625" style="19" customWidth="1"/>
    <col min="3592" max="3592" width="3.42578125" style="19" customWidth="1"/>
    <col min="3593" max="3593" width="17.85546875" style="19" customWidth="1"/>
    <col min="3594" max="3594" width="14.28515625" style="19" customWidth="1"/>
    <col min="3595" max="3595" width="3.42578125" style="19" customWidth="1"/>
    <col min="3596" max="3596" width="17.85546875" style="19" customWidth="1"/>
    <col min="3597" max="3597" width="14.28515625" style="19" customWidth="1"/>
    <col min="3598" max="3598" width="3.42578125" style="19" customWidth="1"/>
    <col min="3599" max="3599" width="17.85546875" style="19" customWidth="1"/>
    <col min="3600" max="3600" width="14.28515625" style="19" customWidth="1"/>
    <col min="3601" max="3601" width="3.28515625" style="19" customWidth="1"/>
    <col min="3602" max="3602" width="17.85546875" style="19" customWidth="1"/>
    <col min="3603" max="3603" width="14.28515625" style="19" customWidth="1"/>
    <col min="3604" max="3604" width="3.42578125" style="19" customWidth="1"/>
    <col min="3605" max="3605" width="17.85546875" style="19" customWidth="1"/>
    <col min="3606" max="3606" width="14.28515625" style="19" customWidth="1"/>
    <col min="3607" max="3607" width="3.42578125" style="19" customWidth="1"/>
    <col min="3608" max="3608" width="17.85546875" style="19" customWidth="1"/>
    <col min="3609" max="3609" width="14.28515625" style="19" customWidth="1"/>
    <col min="3610" max="3610" width="3.42578125" style="19" customWidth="1"/>
    <col min="3611" max="3611" width="17.85546875" style="19" customWidth="1"/>
    <col min="3612" max="3612" width="14.28515625" style="19" customWidth="1"/>
    <col min="3613" max="3613" width="3.28515625" style="19" customWidth="1"/>
    <col min="3614" max="3614" width="2.28515625" style="19" customWidth="1"/>
    <col min="3615" max="3830" width="10.85546875" style="19"/>
    <col min="3831" max="3831" width="2.28515625" style="19" customWidth="1"/>
    <col min="3832" max="3832" width="5.7109375" style="19" customWidth="1"/>
    <col min="3833" max="3833" width="47.7109375" style="19" customWidth="1"/>
    <col min="3834" max="3834" width="15.140625" style="19" customWidth="1"/>
    <col min="3835" max="3835" width="13.7109375" style="19" customWidth="1"/>
    <col min="3836" max="3836" width="18.42578125" style="19" customWidth="1"/>
    <col min="3837" max="3837" width="11.7109375" style="19" customWidth="1"/>
    <col min="3838" max="3839" width="2.28515625" style="19" customWidth="1"/>
    <col min="3840" max="3840" width="17.85546875" style="19" customWidth="1"/>
    <col min="3841" max="3841" width="14.28515625" style="19" customWidth="1"/>
    <col min="3842" max="3842" width="3.42578125" style="19" customWidth="1"/>
    <col min="3843" max="3843" width="17.85546875" style="19" customWidth="1"/>
    <col min="3844" max="3844" width="14.28515625" style="19" customWidth="1"/>
    <col min="3845" max="3845" width="3.42578125" style="19" customWidth="1"/>
    <col min="3846" max="3846" width="17.85546875" style="19" customWidth="1"/>
    <col min="3847" max="3847" width="14.28515625" style="19" customWidth="1"/>
    <col min="3848" max="3848" width="3.42578125" style="19" customWidth="1"/>
    <col min="3849" max="3849" width="17.85546875" style="19" customWidth="1"/>
    <col min="3850" max="3850" width="14.28515625" style="19" customWidth="1"/>
    <col min="3851" max="3851" width="3.42578125" style="19" customWidth="1"/>
    <col min="3852" max="3852" width="17.85546875" style="19" customWidth="1"/>
    <col min="3853" max="3853" width="14.28515625" style="19" customWidth="1"/>
    <col min="3854" max="3854" width="3.42578125" style="19" customWidth="1"/>
    <col min="3855" max="3855" width="17.85546875" style="19" customWidth="1"/>
    <col min="3856" max="3856" width="14.28515625" style="19" customWidth="1"/>
    <col min="3857" max="3857" width="3.28515625" style="19" customWidth="1"/>
    <col min="3858" max="3858" width="17.85546875" style="19" customWidth="1"/>
    <col min="3859" max="3859" width="14.28515625" style="19" customWidth="1"/>
    <col min="3860" max="3860" width="3.42578125" style="19" customWidth="1"/>
    <col min="3861" max="3861" width="17.85546875" style="19" customWidth="1"/>
    <col min="3862" max="3862" width="14.28515625" style="19" customWidth="1"/>
    <col min="3863" max="3863" width="3.42578125" style="19" customWidth="1"/>
    <col min="3864" max="3864" width="17.85546875" style="19" customWidth="1"/>
    <col min="3865" max="3865" width="14.28515625" style="19" customWidth="1"/>
    <col min="3866" max="3866" width="3.42578125" style="19" customWidth="1"/>
    <col min="3867" max="3867" width="17.85546875" style="19" customWidth="1"/>
    <col min="3868" max="3868" width="14.28515625" style="19" customWidth="1"/>
    <col min="3869" max="3869" width="3.28515625" style="19" customWidth="1"/>
    <col min="3870" max="3870" width="2.28515625" style="19" customWidth="1"/>
    <col min="3871" max="4086" width="10.85546875" style="19"/>
    <col min="4087" max="4087" width="2.28515625" style="19" customWidth="1"/>
    <col min="4088" max="4088" width="5.7109375" style="19" customWidth="1"/>
    <col min="4089" max="4089" width="47.7109375" style="19" customWidth="1"/>
    <col min="4090" max="4090" width="15.140625" style="19" customWidth="1"/>
    <col min="4091" max="4091" width="13.7109375" style="19" customWidth="1"/>
    <col min="4092" max="4092" width="18.42578125" style="19" customWidth="1"/>
    <col min="4093" max="4093" width="11.7109375" style="19" customWidth="1"/>
    <col min="4094" max="4095" width="2.28515625" style="19" customWidth="1"/>
    <col min="4096" max="4096" width="17.85546875" style="19" customWidth="1"/>
    <col min="4097" max="4097" width="14.28515625" style="19" customWidth="1"/>
    <col min="4098" max="4098" width="3.42578125" style="19" customWidth="1"/>
    <col min="4099" max="4099" width="17.85546875" style="19" customWidth="1"/>
    <col min="4100" max="4100" width="14.28515625" style="19" customWidth="1"/>
    <col min="4101" max="4101" width="3.42578125" style="19" customWidth="1"/>
    <col min="4102" max="4102" width="17.85546875" style="19" customWidth="1"/>
    <col min="4103" max="4103" width="14.28515625" style="19" customWidth="1"/>
    <col min="4104" max="4104" width="3.42578125" style="19" customWidth="1"/>
    <col min="4105" max="4105" width="17.85546875" style="19" customWidth="1"/>
    <col min="4106" max="4106" width="14.28515625" style="19" customWidth="1"/>
    <col min="4107" max="4107" width="3.42578125" style="19" customWidth="1"/>
    <col min="4108" max="4108" width="17.85546875" style="19" customWidth="1"/>
    <col min="4109" max="4109" width="14.28515625" style="19" customWidth="1"/>
    <col min="4110" max="4110" width="3.42578125" style="19" customWidth="1"/>
    <col min="4111" max="4111" width="17.85546875" style="19" customWidth="1"/>
    <col min="4112" max="4112" width="14.28515625" style="19" customWidth="1"/>
    <col min="4113" max="4113" width="3.28515625" style="19" customWidth="1"/>
    <col min="4114" max="4114" width="17.85546875" style="19" customWidth="1"/>
    <col min="4115" max="4115" width="14.28515625" style="19" customWidth="1"/>
    <col min="4116" max="4116" width="3.42578125" style="19" customWidth="1"/>
    <col min="4117" max="4117" width="17.85546875" style="19" customWidth="1"/>
    <col min="4118" max="4118" width="14.28515625" style="19" customWidth="1"/>
    <col min="4119" max="4119" width="3.42578125" style="19" customWidth="1"/>
    <col min="4120" max="4120" width="17.85546875" style="19" customWidth="1"/>
    <col min="4121" max="4121" width="14.28515625" style="19" customWidth="1"/>
    <col min="4122" max="4122" width="3.42578125" style="19" customWidth="1"/>
    <col min="4123" max="4123" width="17.85546875" style="19" customWidth="1"/>
    <col min="4124" max="4124" width="14.28515625" style="19" customWidth="1"/>
    <col min="4125" max="4125" width="3.28515625" style="19" customWidth="1"/>
    <col min="4126" max="4126" width="2.28515625" style="19" customWidth="1"/>
    <col min="4127" max="4342" width="10.85546875" style="19"/>
    <col min="4343" max="4343" width="2.28515625" style="19" customWidth="1"/>
    <col min="4344" max="4344" width="5.7109375" style="19" customWidth="1"/>
    <col min="4345" max="4345" width="47.7109375" style="19" customWidth="1"/>
    <col min="4346" max="4346" width="15.140625" style="19" customWidth="1"/>
    <col min="4347" max="4347" width="13.7109375" style="19" customWidth="1"/>
    <col min="4348" max="4348" width="18.42578125" style="19" customWidth="1"/>
    <col min="4349" max="4349" width="11.7109375" style="19" customWidth="1"/>
    <col min="4350" max="4351" width="2.28515625" style="19" customWidth="1"/>
    <col min="4352" max="4352" width="17.85546875" style="19" customWidth="1"/>
    <col min="4353" max="4353" width="14.28515625" style="19" customWidth="1"/>
    <col min="4354" max="4354" width="3.42578125" style="19" customWidth="1"/>
    <col min="4355" max="4355" width="17.85546875" style="19" customWidth="1"/>
    <col min="4356" max="4356" width="14.28515625" style="19" customWidth="1"/>
    <col min="4357" max="4357" width="3.42578125" style="19" customWidth="1"/>
    <col min="4358" max="4358" width="17.85546875" style="19" customWidth="1"/>
    <col min="4359" max="4359" width="14.28515625" style="19" customWidth="1"/>
    <col min="4360" max="4360" width="3.42578125" style="19" customWidth="1"/>
    <col min="4361" max="4361" width="17.85546875" style="19" customWidth="1"/>
    <col min="4362" max="4362" width="14.28515625" style="19" customWidth="1"/>
    <col min="4363" max="4363" width="3.42578125" style="19" customWidth="1"/>
    <col min="4364" max="4364" width="17.85546875" style="19" customWidth="1"/>
    <col min="4365" max="4365" width="14.28515625" style="19" customWidth="1"/>
    <col min="4366" max="4366" width="3.42578125" style="19" customWidth="1"/>
    <col min="4367" max="4367" width="17.85546875" style="19" customWidth="1"/>
    <col min="4368" max="4368" width="14.28515625" style="19" customWidth="1"/>
    <col min="4369" max="4369" width="3.28515625" style="19" customWidth="1"/>
    <col min="4370" max="4370" width="17.85546875" style="19" customWidth="1"/>
    <col min="4371" max="4371" width="14.28515625" style="19" customWidth="1"/>
    <col min="4372" max="4372" width="3.42578125" style="19" customWidth="1"/>
    <col min="4373" max="4373" width="17.85546875" style="19" customWidth="1"/>
    <col min="4374" max="4374" width="14.28515625" style="19" customWidth="1"/>
    <col min="4375" max="4375" width="3.42578125" style="19" customWidth="1"/>
    <col min="4376" max="4376" width="17.85546875" style="19" customWidth="1"/>
    <col min="4377" max="4377" width="14.28515625" style="19" customWidth="1"/>
    <col min="4378" max="4378" width="3.42578125" style="19" customWidth="1"/>
    <col min="4379" max="4379" width="17.85546875" style="19" customWidth="1"/>
    <col min="4380" max="4380" width="14.28515625" style="19" customWidth="1"/>
    <col min="4381" max="4381" width="3.28515625" style="19" customWidth="1"/>
    <col min="4382" max="4382" width="2.28515625" style="19" customWidth="1"/>
    <col min="4383" max="4598" width="10.85546875" style="19"/>
    <col min="4599" max="4599" width="2.28515625" style="19" customWidth="1"/>
    <col min="4600" max="4600" width="5.7109375" style="19" customWidth="1"/>
    <col min="4601" max="4601" width="47.7109375" style="19" customWidth="1"/>
    <col min="4602" max="4602" width="15.140625" style="19" customWidth="1"/>
    <col min="4603" max="4603" width="13.7109375" style="19" customWidth="1"/>
    <col min="4604" max="4604" width="18.42578125" style="19" customWidth="1"/>
    <col min="4605" max="4605" width="11.7109375" style="19" customWidth="1"/>
    <col min="4606" max="4607" width="2.28515625" style="19" customWidth="1"/>
    <col min="4608" max="4608" width="17.85546875" style="19" customWidth="1"/>
    <col min="4609" max="4609" width="14.28515625" style="19" customWidth="1"/>
    <col min="4610" max="4610" width="3.42578125" style="19" customWidth="1"/>
    <col min="4611" max="4611" width="17.85546875" style="19" customWidth="1"/>
    <col min="4612" max="4612" width="14.28515625" style="19" customWidth="1"/>
    <col min="4613" max="4613" width="3.42578125" style="19" customWidth="1"/>
    <col min="4614" max="4614" width="17.85546875" style="19" customWidth="1"/>
    <col min="4615" max="4615" width="14.28515625" style="19" customWidth="1"/>
    <col min="4616" max="4616" width="3.42578125" style="19" customWidth="1"/>
    <col min="4617" max="4617" width="17.85546875" style="19" customWidth="1"/>
    <col min="4618" max="4618" width="14.28515625" style="19" customWidth="1"/>
    <col min="4619" max="4619" width="3.42578125" style="19" customWidth="1"/>
    <col min="4620" max="4620" width="17.85546875" style="19" customWidth="1"/>
    <col min="4621" max="4621" width="14.28515625" style="19" customWidth="1"/>
    <col min="4622" max="4622" width="3.42578125" style="19" customWidth="1"/>
    <col min="4623" max="4623" width="17.85546875" style="19" customWidth="1"/>
    <col min="4624" max="4624" width="14.28515625" style="19" customWidth="1"/>
    <col min="4625" max="4625" width="3.28515625" style="19" customWidth="1"/>
    <col min="4626" max="4626" width="17.85546875" style="19" customWidth="1"/>
    <col min="4627" max="4627" width="14.28515625" style="19" customWidth="1"/>
    <col min="4628" max="4628" width="3.42578125" style="19" customWidth="1"/>
    <col min="4629" max="4629" width="17.85546875" style="19" customWidth="1"/>
    <col min="4630" max="4630" width="14.28515625" style="19" customWidth="1"/>
    <col min="4631" max="4631" width="3.42578125" style="19" customWidth="1"/>
    <col min="4632" max="4632" width="17.85546875" style="19" customWidth="1"/>
    <col min="4633" max="4633" width="14.28515625" style="19" customWidth="1"/>
    <col min="4634" max="4634" width="3.42578125" style="19" customWidth="1"/>
    <col min="4635" max="4635" width="17.85546875" style="19" customWidth="1"/>
    <col min="4636" max="4636" width="14.28515625" style="19" customWidth="1"/>
    <col min="4637" max="4637" width="3.28515625" style="19" customWidth="1"/>
    <col min="4638" max="4638" width="2.28515625" style="19" customWidth="1"/>
    <col min="4639" max="4854" width="10.85546875" style="19"/>
    <col min="4855" max="4855" width="2.28515625" style="19" customWidth="1"/>
    <col min="4856" max="4856" width="5.7109375" style="19" customWidth="1"/>
    <col min="4857" max="4857" width="47.7109375" style="19" customWidth="1"/>
    <col min="4858" max="4858" width="15.140625" style="19" customWidth="1"/>
    <col min="4859" max="4859" width="13.7109375" style="19" customWidth="1"/>
    <col min="4860" max="4860" width="18.42578125" style="19" customWidth="1"/>
    <col min="4861" max="4861" width="11.7109375" style="19" customWidth="1"/>
    <col min="4862" max="4863" width="2.28515625" style="19" customWidth="1"/>
    <col min="4864" max="4864" width="17.85546875" style="19" customWidth="1"/>
    <col min="4865" max="4865" width="14.28515625" style="19" customWidth="1"/>
    <col min="4866" max="4866" width="3.42578125" style="19" customWidth="1"/>
    <col min="4867" max="4867" width="17.85546875" style="19" customWidth="1"/>
    <col min="4868" max="4868" width="14.28515625" style="19" customWidth="1"/>
    <col min="4869" max="4869" width="3.42578125" style="19" customWidth="1"/>
    <col min="4870" max="4870" width="17.85546875" style="19" customWidth="1"/>
    <col min="4871" max="4871" width="14.28515625" style="19" customWidth="1"/>
    <col min="4872" max="4872" width="3.42578125" style="19" customWidth="1"/>
    <col min="4873" max="4873" width="17.85546875" style="19" customWidth="1"/>
    <col min="4874" max="4874" width="14.28515625" style="19" customWidth="1"/>
    <col min="4875" max="4875" width="3.42578125" style="19" customWidth="1"/>
    <col min="4876" max="4876" width="17.85546875" style="19" customWidth="1"/>
    <col min="4877" max="4877" width="14.28515625" style="19" customWidth="1"/>
    <col min="4878" max="4878" width="3.42578125" style="19" customWidth="1"/>
    <col min="4879" max="4879" width="17.85546875" style="19" customWidth="1"/>
    <col min="4880" max="4880" width="14.28515625" style="19" customWidth="1"/>
    <col min="4881" max="4881" width="3.28515625" style="19" customWidth="1"/>
    <col min="4882" max="4882" width="17.85546875" style="19" customWidth="1"/>
    <col min="4883" max="4883" width="14.28515625" style="19" customWidth="1"/>
    <col min="4884" max="4884" width="3.42578125" style="19" customWidth="1"/>
    <col min="4885" max="4885" width="17.85546875" style="19" customWidth="1"/>
    <col min="4886" max="4886" width="14.28515625" style="19" customWidth="1"/>
    <col min="4887" max="4887" width="3.42578125" style="19" customWidth="1"/>
    <col min="4888" max="4888" width="17.85546875" style="19" customWidth="1"/>
    <col min="4889" max="4889" width="14.28515625" style="19" customWidth="1"/>
    <col min="4890" max="4890" width="3.42578125" style="19" customWidth="1"/>
    <col min="4891" max="4891" width="17.85546875" style="19" customWidth="1"/>
    <col min="4892" max="4892" width="14.28515625" style="19" customWidth="1"/>
    <col min="4893" max="4893" width="3.28515625" style="19" customWidth="1"/>
    <col min="4894" max="4894" width="2.28515625" style="19" customWidth="1"/>
    <col min="4895" max="5110" width="10.85546875" style="19"/>
    <col min="5111" max="5111" width="2.28515625" style="19" customWidth="1"/>
    <col min="5112" max="5112" width="5.7109375" style="19" customWidth="1"/>
    <col min="5113" max="5113" width="47.7109375" style="19" customWidth="1"/>
    <col min="5114" max="5114" width="15.140625" style="19" customWidth="1"/>
    <col min="5115" max="5115" width="13.7109375" style="19" customWidth="1"/>
    <col min="5116" max="5116" width="18.42578125" style="19" customWidth="1"/>
    <col min="5117" max="5117" width="11.7109375" style="19" customWidth="1"/>
    <col min="5118" max="5119" width="2.28515625" style="19" customWidth="1"/>
    <col min="5120" max="5120" width="17.85546875" style="19" customWidth="1"/>
    <col min="5121" max="5121" width="14.28515625" style="19" customWidth="1"/>
    <col min="5122" max="5122" width="3.42578125" style="19" customWidth="1"/>
    <col min="5123" max="5123" width="17.85546875" style="19" customWidth="1"/>
    <col min="5124" max="5124" width="14.28515625" style="19" customWidth="1"/>
    <col min="5125" max="5125" width="3.42578125" style="19" customWidth="1"/>
    <col min="5126" max="5126" width="17.85546875" style="19" customWidth="1"/>
    <col min="5127" max="5127" width="14.28515625" style="19" customWidth="1"/>
    <col min="5128" max="5128" width="3.42578125" style="19" customWidth="1"/>
    <col min="5129" max="5129" width="17.85546875" style="19" customWidth="1"/>
    <col min="5130" max="5130" width="14.28515625" style="19" customWidth="1"/>
    <col min="5131" max="5131" width="3.42578125" style="19" customWidth="1"/>
    <col min="5132" max="5132" width="17.85546875" style="19" customWidth="1"/>
    <col min="5133" max="5133" width="14.28515625" style="19" customWidth="1"/>
    <col min="5134" max="5134" width="3.42578125" style="19" customWidth="1"/>
    <col min="5135" max="5135" width="17.85546875" style="19" customWidth="1"/>
    <col min="5136" max="5136" width="14.28515625" style="19" customWidth="1"/>
    <col min="5137" max="5137" width="3.28515625" style="19" customWidth="1"/>
    <col min="5138" max="5138" width="17.85546875" style="19" customWidth="1"/>
    <col min="5139" max="5139" width="14.28515625" style="19" customWidth="1"/>
    <col min="5140" max="5140" width="3.42578125" style="19" customWidth="1"/>
    <col min="5141" max="5141" width="17.85546875" style="19" customWidth="1"/>
    <col min="5142" max="5142" width="14.28515625" style="19" customWidth="1"/>
    <col min="5143" max="5143" width="3.42578125" style="19" customWidth="1"/>
    <col min="5144" max="5144" width="17.85546875" style="19" customWidth="1"/>
    <col min="5145" max="5145" width="14.28515625" style="19" customWidth="1"/>
    <col min="5146" max="5146" width="3.42578125" style="19" customWidth="1"/>
    <col min="5147" max="5147" width="17.85546875" style="19" customWidth="1"/>
    <col min="5148" max="5148" width="14.28515625" style="19" customWidth="1"/>
    <col min="5149" max="5149" width="3.28515625" style="19" customWidth="1"/>
    <col min="5150" max="5150" width="2.28515625" style="19" customWidth="1"/>
    <col min="5151" max="5366" width="10.85546875" style="19"/>
    <col min="5367" max="5367" width="2.28515625" style="19" customWidth="1"/>
    <col min="5368" max="5368" width="5.7109375" style="19" customWidth="1"/>
    <col min="5369" max="5369" width="47.7109375" style="19" customWidth="1"/>
    <col min="5370" max="5370" width="15.140625" style="19" customWidth="1"/>
    <col min="5371" max="5371" width="13.7109375" style="19" customWidth="1"/>
    <col min="5372" max="5372" width="18.42578125" style="19" customWidth="1"/>
    <col min="5373" max="5373" width="11.7109375" style="19" customWidth="1"/>
    <col min="5374" max="5375" width="2.28515625" style="19" customWidth="1"/>
    <col min="5376" max="5376" width="17.85546875" style="19" customWidth="1"/>
    <col min="5377" max="5377" width="14.28515625" style="19" customWidth="1"/>
    <col min="5378" max="5378" width="3.42578125" style="19" customWidth="1"/>
    <col min="5379" max="5379" width="17.85546875" style="19" customWidth="1"/>
    <col min="5380" max="5380" width="14.28515625" style="19" customWidth="1"/>
    <col min="5381" max="5381" width="3.42578125" style="19" customWidth="1"/>
    <col min="5382" max="5382" width="17.85546875" style="19" customWidth="1"/>
    <col min="5383" max="5383" width="14.28515625" style="19" customWidth="1"/>
    <col min="5384" max="5384" width="3.42578125" style="19" customWidth="1"/>
    <col min="5385" max="5385" width="17.85546875" style="19" customWidth="1"/>
    <col min="5386" max="5386" width="14.28515625" style="19" customWidth="1"/>
    <col min="5387" max="5387" width="3.42578125" style="19" customWidth="1"/>
    <col min="5388" max="5388" width="17.85546875" style="19" customWidth="1"/>
    <col min="5389" max="5389" width="14.28515625" style="19" customWidth="1"/>
    <col min="5390" max="5390" width="3.42578125" style="19" customWidth="1"/>
    <col min="5391" max="5391" width="17.85546875" style="19" customWidth="1"/>
    <col min="5392" max="5392" width="14.28515625" style="19" customWidth="1"/>
    <col min="5393" max="5393" width="3.28515625" style="19" customWidth="1"/>
    <col min="5394" max="5394" width="17.85546875" style="19" customWidth="1"/>
    <col min="5395" max="5395" width="14.28515625" style="19" customWidth="1"/>
    <col min="5396" max="5396" width="3.42578125" style="19" customWidth="1"/>
    <col min="5397" max="5397" width="17.85546875" style="19" customWidth="1"/>
    <col min="5398" max="5398" width="14.28515625" style="19" customWidth="1"/>
    <col min="5399" max="5399" width="3.42578125" style="19" customWidth="1"/>
    <col min="5400" max="5400" width="17.85546875" style="19" customWidth="1"/>
    <col min="5401" max="5401" width="14.28515625" style="19" customWidth="1"/>
    <col min="5402" max="5402" width="3.42578125" style="19" customWidth="1"/>
    <col min="5403" max="5403" width="17.85546875" style="19" customWidth="1"/>
    <col min="5404" max="5404" width="14.28515625" style="19" customWidth="1"/>
    <col min="5405" max="5405" width="3.28515625" style="19" customWidth="1"/>
    <col min="5406" max="5406" width="2.28515625" style="19" customWidth="1"/>
    <col min="5407" max="5622" width="10.85546875" style="19"/>
    <col min="5623" max="5623" width="2.28515625" style="19" customWidth="1"/>
    <col min="5624" max="5624" width="5.7109375" style="19" customWidth="1"/>
    <col min="5625" max="5625" width="47.7109375" style="19" customWidth="1"/>
    <col min="5626" max="5626" width="15.140625" style="19" customWidth="1"/>
    <col min="5627" max="5627" width="13.7109375" style="19" customWidth="1"/>
    <col min="5628" max="5628" width="18.42578125" style="19" customWidth="1"/>
    <col min="5629" max="5629" width="11.7109375" style="19" customWidth="1"/>
    <col min="5630" max="5631" width="2.28515625" style="19" customWidth="1"/>
    <col min="5632" max="5632" width="17.85546875" style="19" customWidth="1"/>
    <col min="5633" max="5633" width="14.28515625" style="19" customWidth="1"/>
    <col min="5634" max="5634" width="3.42578125" style="19" customWidth="1"/>
    <col min="5635" max="5635" width="17.85546875" style="19" customWidth="1"/>
    <col min="5636" max="5636" width="14.28515625" style="19" customWidth="1"/>
    <col min="5637" max="5637" width="3.42578125" style="19" customWidth="1"/>
    <col min="5638" max="5638" width="17.85546875" style="19" customWidth="1"/>
    <col min="5639" max="5639" width="14.28515625" style="19" customWidth="1"/>
    <col min="5640" max="5640" width="3.42578125" style="19" customWidth="1"/>
    <col min="5641" max="5641" width="17.85546875" style="19" customWidth="1"/>
    <col min="5642" max="5642" width="14.28515625" style="19" customWidth="1"/>
    <col min="5643" max="5643" width="3.42578125" style="19" customWidth="1"/>
    <col min="5644" max="5644" width="17.85546875" style="19" customWidth="1"/>
    <col min="5645" max="5645" width="14.28515625" style="19" customWidth="1"/>
    <col min="5646" max="5646" width="3.42578125" style="19" customWidth="1"/>
    <col min="5647" max="5647" width="17.85546875" style="19" customWidth="1"/>
    <col min="5648" max="5648" width="14.28515625" style="19" customWidth="1"/>
    <col min="5649" max="5649" width="3.28515625" style="19" customWidth="1"/>
    <col min="5650" max="5650" width="17.85546875" style="19" customWidth="1"/>
    <col min="5651" max="5651" width="14.28515625" style="19" customWidth="1"/>
    <col min="5652" max="5652" width="3.42578125" style="19" customWidth="1"/>
    <col min="5653" max="5653" width="17.85546875" style="19" customWidth="1"/>
    <col min="5654" max="5654" width="14.28515625" style="19" customWidth="1"/>
    <col min="5655" max="5655" width="3.42578125" style="19" customWidth="1"/>
    <col min="5656" max="5656" width="17.85546875" style="19" customWidth="1"/>
    <col min="5657" max="5657" width="14.28515625" style="19" customWidth="1"/>
    <col min="5658" max="5658" width="3.42578125" style="19" customWidth="1"/>
    <col min="5659" max="5659" width="17.85546875" style="19" customWidth="1"/>
    <col min="5660" max="5660" width="14.28515625" style="19" customWidth="1"/>
    <col min="5661" max="5661" width="3.28515625" style="19" customWidth="1"/>
    <col min="5662" max="5662" width="2.28515625" style="19" customWidth="1"/>
    <col min="5663" max="5878" width="10.85546875" style="19"/>
    <col min="5879" max="5879" width="2.28515625" style="19" customWidth="1"/>
    <col min="5880" max="5880" width="5.7109375" style="19" customWidth="1"/>
    <col min="5881" max="5881" width="47.7109375" style="19" customWidth="1"/>
    <col min="5882" max="5882" width="15.140625" style="19" customWidth="1"/>
    <col min="5883" max="5883" width="13.7109375" style="19" customWidth="1"/>
    <col min="5884" max="5884" width="18.42578125" style="19" customWidth="1"/>
    <col min="5885" max="5885" width="11.7109375" style="19" customWidth="1"/>
    <col min="5886" max="5887" width="2.28515625" style="19" customWidth="1"/>
    <col min="5888" max="5888" width="17.85546875" style="19" customWidth="1"/>
    <col min="5889" max="5889" width="14.28515625" style="19" customWidth="1"/>
    <col min="5890" max="5890" width="3.42578125" style="19" customWidth="1"/>
    <col min="5891" max="5891" width="17.85546875" style="19" customWidth="1"/>
    <col min="5892" max="5892" width="14.28515625" style="19" customWidth="1"/>
    <col min="5893" max="5893" width="3.42578125" style="19" customWidth="1"/>
    <col min="5894" max="5894" width="17.85546875" style="19" customWidth="1"/>
    <col min="5895" max="5895" width="14.28515625" style="19" customWidth="1"/>
    <col min="5896" max="5896" width="3.42578125" style="19" customWidth="1"/>
    <col min="5897" max="5897" width="17.85546875" style="19" customWidth="1"/>
    <col min="5898" max="5898" width="14.28515625" style="19" customWidth="1"/>
    <col min="5899" max="5899" width="3.42578125" style="19" customWidth="1"/>
    <col min="5900" max="5900" width="17.85546875" style="19" customWidth="1"/>
    <col min="5901" max="5901" width="14.28515625" style="19" customWidth="1"/>
    <col min="5902" max="5902" width="3.42578125" style="19" customWidth="1"/>
    <col min="5903" max="5903" width="17.85546875" style="19" customWidth="1"/>
    <col min="5904" max="5904" width="14.28515625" style="19" customWidth="1"/>
    <col min="5905" max="5905" width="3.28515625" style="19" customWidth="1"/>
    <col min="5906" max="5906" width="17.85546875" style="19" customWidth="1"/>
    <col min="5907" max="5907" width="14.28515625" style="19" customWidth="1"/>
    <col min="5908" max="5908" width="3.42578125" style="19" customWidth="1"/>
    <col min="5909" max="5909" width="17.85546875" style="19" customWidth="1"/>
    <col min="5910" max="5910" width="14.28515625" style="19" customWidth="1"/>
    <col min="5911" max="5911" width="3.42578125" style="19" customWidth="1"/>
    <col min="5912" max="5912" width="17.85546875" style="19" customWidth="1"/>
    <col min="5913" max="5913" width="14.28515625" style="19" customWidth="1"/>
    <col min="5914" max="5914" width="3.42578125" style="19" customWidth="1"/>
    <col min="5915" max="5915" width="17.85546875" style="19" customWidth="1"/>
    <col min="5916" max="5916" width="14.28515625" style="19" customWidth="1"/>
    <col min="5917" max="5917" width="3.28515625" style="19" customWidth="1"/>
    <col min="5918" max="5918" width="2.28515625" style="19" customWidth="1"/>
    <col min="5919" max="6134" width="10.85546875" style="19"/>
    <col min="6135" max="6135" width="2.28515625" style="19" customWidth="1"/>
    <col min="6136" max="6136" width="5.7109375" style="19" customWidth="1"/>
    <col min="6137" max="6137" width="47.7109375" style="19" customWidth="1"/>
    <col min="6138" max="6138" width="15.140625" style="19" customWidth="1"/>
    <col min="6139" max="6139" width="13.7109375" style="19" customWidth="1"/>
    <col min="6140" max="6140" width="18.42578125" style="19" customWidth="1"/>
    <col min="6141" max="6141" width="11.7109375" style="19" customWidth="1"/>
    <col min="6142" max="6143" width="2.28515625" style="19" customWidth="1"/>
    <col min="6144" max="6144" width="17.85546875" style="19" customWidth="1"/>
    <col min="6145" max="6145" width="14.28515625" style="19" customWidth="1"/>
    <col min="6146" max="6146" width="3.42578125" style="19" customWidth="1"/>
    <col min="6147" max="6147" width="17.85546875" style="19" customWidth="1"/>
    <col min="6148" max="6148" width="14.28515625" style="19" customWidth="1"/>
    <col min="6149" max="6149" width="3.42578125" style="19" customWidth="1"/>
    <col min="6150" max="6150" width="17.85546875" style="19" customWidth="1"/>
    <col min="6151" max="6151" width="14.28515625" style="19" customWidth="1"/>
    <col min="6152" max="6152" width="3.42578125" style="19" customWidth="1"/>
    <col min="6153" max="6153" width="17.85546875" style="19" customWidth="1"/>
    <col min="6154" max="6154" width="14.28515625" style="19" customWidth="1"/>
    <col min="6155" max="6155" width="3.42578125" style="19" customWidth="1"/>
    <col min="6156" max="6156" width="17.85546875" style="19" customWidth="1"/>
    <col min="6157" max="6157" width="14.28515625" style="19" customWidth="1"/>
    <col min="6158" max="6158" width="3.42578125" style="19" customWidth="1"/>
    <col min="6159" max="6159" width="17.85546875" style="19" customWidth="1"/>
    <col min="6160" max="6160" width="14.28515625" style="19" customWidth="1"/>
    <col min="6161" max="6161" width="3.28515625" style="19" customWidth="1"/>
    <col min="6162" max="6162" width="17.85546875" style="19" customWidth="1"/>
    <col min="6163" max="6163" width="14.28515625" style="19" customWidth="1"/>
    <col min="6164" max="6164" width="3.42578125" style="19" customWidth="1"/>
    <col min="6165" max="6165" width="17.85546875" style="19" customWidth="1"/>
    <col min="6166" max="6166" width="14.28515625" style="19" customWidth="1"/>
    <col min="6167" max="6167" width="3.42578125" style="19" customWidth="1"/>
    <col min="6168" max="6168" width="17.85546875" style="19" customWidth="1"/>
    <col min="6169" max="6169" width="14.28515625" style="19" customWidth="1"/>
    <col min="6170" max="6170" width="3.42578125" style="19" customWidth="1"/>
    <col min="6171" max="6171" width="17.85546875" style="19" customWidth="1"/>
    <col min="6172" max="6172" width="14.28515625" style="19" customWidth="1"/>
    <col min="6173" max="6173" width="3.28515625" style="19" customWidth="1"/>
    <col min="6174" max="6174" width="2.28515625" style="19" customWidth="1"/>
    <col min="6175" max="6390" width="10.85546875" style="19"/>
    <col min="6391" max="6391" width="2.28515625" style="19" customWidth="1"/>
    <col min="6392" max="6392" width="5.7109375" style="19" customWidth="1"/>
    <col min="6393" max="6393" width="47.7109375" style="19" customWidth="1"/>
    <col min="6394" max="6394" width="15.140625" style="19" customWidth="1"/>
    <col min="6395" max="6395" width="13.7109375" style="19" customWidth="1"/>
    <col min="6396" max="6396" width="18.42578125" style="19" customWidth="1"/>
    <col min="6397" max="6397" width="11.7109375" style="19" customWidth="1"/>
    <col min="6398" max="6399" width="2.28515625" style="19" customWidth="1"/>
    <col min="6400" max="6400" width="17.85546875" style="19" customWidth="1"/>
    <col min="6401" max="6401" width="14.28515625" style="19" customWidth="1"/>
    <col min="6402" max="6402" width="3.42578125" style="19" customWidth="1"/>
    <col min="6403" max="6403" width="17.85546875" style="19" customWidth="1"/>
    <col min="6404" max="6404" width="14.28515625" style="19" customWidth="1"/>
    <col min="6405" max="6405" width="3.42578125" style="19" customWidth="1"/>
    <col min="6406" max="6406" width="17.85546875" style="19" customWidth="1"/>
    <col min="6407" max="6407" width="14.28515625" style="19" customWidth="1"/>
    <col min="6408" max="6408" width="3.42578125" style="19" customWidth="1"/>
    <col min="6409" max="6409" width="17.85546875" style="19" customWidth="1"/>
    <col min="6410" max="6410" width="14.28515625" style="19" customWidth="1"/>
    <col min="6411" max="6411" width="3.42578125" style="19" customWidth="1"/>
    <col min="6412" max="6412" width="17.85546875" style="19" customWidth="1"/>
    <col min="6413" max="6413" width="14.28515625" style="19" customWidth="1"/>
    <col min="6414" max="6414" width="3.42578125" style="19" customWidth="1"/>
    <col min="6415" max="6415" width="17.85546875" style="19" customWidth="1"/>
    <col min="6416" max="6416" width="14.28515625" style="19" customWidth="1"/>
    <col min="6417" max="6417" width="3.28515625" style="19" customWidth="1"/>
    <col min="6418" max="6418" width="17.85546875" style="19" customWidth="1"/>
    <col min="6419" max="6419" width="14.28515625" style="19" customWidth="1"/>
    <col min="6420" max="6420" width="3.42578125" style="19" customWidth="1"/>
    <col min="6421" max="6421" width="17.85546875" style="19" customWidth="1"/>
    <col min="6422" max="6422" width="14.28515625" style="19" customWidth="1"/>
    <col min="6423" max="6423" width="3.42578125" style="19" customWidth="1"/>
    <col min="6424" max="6424" width="17.85546875" style="19" customWidth="1"/>
    <col min="6425" max="6425" width="14.28515625" style="19" customWidth="1"/>
    <col min="6426" max="6426" width="3.42578125" style="19" customWidth="1"/>
    <col min="6427" max="6427" width="17.85546875" style="19" customWidth="1"/>
    <col min="6428" max="6428" width="14.28515625" style="19" customWidth="1"/>
    <col min="6429" max="6429" width="3.28515625" style="19" customWidth="1"/>
    <col min="6430" max="6430" width="2.28515625" style="19" customWidth="1"/>
    <col min="6431" max="6646" width="10.85546875" style="19"/>
    <col min="6647" max="6647" width="2.28515625" style="19" customWidth="1"/>
    <col min="6648" max="6648" width="5.7109375" style="19" customWidth="1"/>
    <col min="6649" max="6649" width="47.7109375" style="19" customWidth="1"/>
    <col min="6650" max="6650" width="15.140625" style="19" customWidth="1"/>
    <col min="6651" max="6651" width="13.7109375" style="19" customWidth="1"/>
    <col min="6652" max="6652" width="18.42578125" style="19" customWidth="1"/>
    <col min="6653" max="6653" width="11.7109375" style="19" customWidth="1"/>
    <col min="6654" max="6655" width="2.28515625" style="19" customWidth="1"/>
    <col min="6656" max="6656" width="17.85546875" style="19" customWidth="1"/>
    <col min="6657" max="6657" width="14.28515625" style="19" customWidth="1"/>
    <col min="6658" max="6658" width="3.42578125" style="19" customWidth="1"/>
    <col min="6659" max="6659" width="17.85546875" style="19" customWidth="1"/>
    <col min="6660" max="6660" width="14.28515625" style="19" customWidth="1"/>
    <col min="6661" max="6661" width="3.42578125" style="19" customWidth="1"/>
    <col min="6662" max="6662" width="17.85546875" style="19" customWidth="1"/>
    <col min="6663" max="6663" width="14.28515625" style="19" customWidth="1"/>
    <col min="6664" max="6664" width="3.42578125" style="19" customWidth="1"/>
    <col min="6665" max="6665" width="17.85546875" style="19" customWidth="1"/>
    <col min="6666" max="6666" width="14.28515625" style="19" customWidth="1"/>
    <col min="6667" max="6667" width="3.42578125" style="19" customWidth="1"/>
    <col min="6668" max="6668" width="17.85546875" style="19" customWidth="1"/>
    <col min="6669" max="6669" width="14.28515625" style="19" customWidth="1"/>
    <col min="6670" max="6670" width="3.42578125" style="19" customWidth="1"/>
    <col min="6671" max="6671" width="17.85546875" style="19" customWidth="1"/>
    <col min="6672" max="6672" width="14.28515625" style="19" customWidth="1"/>
    <col min="6673" max="6673" width="3.28515625" style="19" customWidth="1"/>
    <col min="6674" max="6674" width="17.85546875" style="19" customWidth="1"/>
    <col min="6675" max="6675" width="14.28515625" style="19" customWidth="1"/>
    <col min="6676" max="6676" width="3.42578125" style="19" customWidth="1"/>
    <col min="6677" max="6677" width="17.85546875" style="19" customWidth="1"/>
    <col min="6678" max="6678" width="14.28515625" style="19" customWidth="1"/>
    <col min="6679" max="6679" width="3.42578125" style="19" customWidth="1"/>
    <col min="6680" max="6680" width="17.85546875" style="19" customWidth="1"/>
    <col min="6681" max="6681" width="14.28515625" style="19" customWidth="1"/>
    <col min="6682" max="6682" width="3.42578125" style="19" customWidth="1"/>
    <col min="6683" max="6683" width="17.85546875" style="19" customWidth="1"/>
    <col min="6684" max="6684" width="14.28515625" style="19" customWidth="1"/>
    <col min="6685" max="6685" width="3.28515625" style="19" customWidth="1"/>
    <col min="6686" max="6686" width="2.28515625" style="19" customWidth="1"/>
    <col min="6687" max="6902" width="10.85546875" style="19"/>
    <col min="6903" max="6903" width="2.28515625" style="19" customWidth="1"/>
    <col min="6904" max="6904" width="5.7109375" style="19" customWidth="1"/>
    <col min="6905" max="6905" width="47.7109375" style="19" customWidth="1"/>
    <col min="6906" max="6906" width="15.140625" style="19" customWidth="1"/>
    <col min="6907" max="6907" width="13.7109375" style="19" customWidth="1"/>
    <col min="6908" max="6908" width="18.42578125" style="19" customWidth="1"/>
    <col min="6909" max="6909" width="11.7109375" style="19" customWidth="1"/>
    <col min="6910" max="6911" width="2.28515625" style="19" customWidth="1"/>
    <col min="6912" max="6912" width="17.85546875" style="19" customWidth="1"/>
    <col min="6913" max="6913" width="14.28515625" style="19" customWidth="1"/>
    <col min="6914" max="6914" width="3.42578125" style="19" customWidth="1"/>
    <col min="6915" max="6915" width="17.85546875" style="19" customWidth="1"/>
    <col min="6916" max="6916" width="14.28515625" style="19" customWidth="1"/>
    <col min="6917" max="6917" width="3.42578125" style="19" customWidth="1"/>
    <col min="6918" max="6918" width="17.85546875" style="19" customWidth="1"/>
    <col min="6919" max="6919" width="14.28515625" style="19" customWidth="1"/>
    <col min="6920" max="6920" width="3.42578125" style="19" customWidth="1"/>
    <col min="6921" max="6921" width="17.85546875" style="19" customWidth="1"/>
    <col min="6922" max="6922" width="14.28515625" style="19" customWidth="1"/>
    <col min="6923" max="6923" width="3.42578125" style="19" customWidth="1"/>
    <col min="6924" max="6924" width="17.85546875" style="19" customWidth="1"/>
    <col min="6925" max="6925" width="14.28515625" style="19" customWidth="1"/>
    <col min="6926" max="6926" width="3.42578125" style="19" customWidth="1"/>
    <col min="6927" max="6927" width="17.85546875" style="19" customWidth="1"/>
    <col min="6928" max="6928" width="14.28515625" style="19" customWidth="1"/>
    <col min="6929" max="6929" width="3.28515625" style="19" customWidth="1"/>
    <col min="6930" max="6930" width="17.85546875" style="19" customWidth="1"/>
    <col min="6931" max="6931" width="14.28515625" style="19" customWidth="1"/>
    <col min="6932" max="6932" width="3.42578125" style="19" customWidth="1"/>
    <col min="6933" max="6933" width="17.85546875" style="19" customWidth="1"/>
    <col min="6934" max="6934" width="14.28515625" style="19" customWidth="1"/>
    <col min="6935" max="6935" width="3.42578125" style="19" customWidth="1"/>
    <col min="6936" max="6936" width="17.85546875" style="19" customWidth="1"/>
    <col min="6937" max="6937" width="14.28515625" style="19" customWidth="1"/>
    <col min="6938" max="6938" width="3.42578125" style="19" customWidth="1"/>
    <col min="6939" max="6939" width="17.85546875" style="19" customWidth="1"/>
    <col min="6940" max="6940" width="14.28515625" style="19" customWidth="1"/>
    <col min="6941" max="6941" width="3.28515625" style="19" customWidth="1"/>
    <col min="6942" max="6942" width="2.28515625" style="19" customWidth="1"/>
    <col min="6943" max="7158" width="10.85546875" style="19"/>
    <col min="7159" max="7159" width="2.28515625" style="19" customWidth="1"/>
    <col min="7160" max="7160" width="5.7109375" style="19" customWidth="1"/>
    <col min="7161" max="7161" width="47.7109375" style="19" customWidth="1"/>
    <col min="7162" max="7162" width="15.140625" style="19" customWidth="1"/>
    <col min="7163" max="7163" width="13.7109375" style="19" customWidth="1"/>
    <col min="7164" max="7164" width="18.42578125" style="19" customWidth="1"/>
    <col min="7165" max="7165" width="11.7109375" style="19" customWidth="1"/>
    <col min="7166" max="7167" width="2.28515625" style="19" customWidth="1"/>
    <col min="7168" max="7168" width="17.85546875" style="19" customWidth="1"/>
    <col min="7169" max="7169" width="14.28515625" style="19" customWidth="1"/>
    <col min="7170" max="7170" width="3.42578125" style="19" customWidth="1"/>
    <col min="7171" max="7171" width="17.85546875" style="19" customWidth="1"/>
    <col min="7172" max="7172" width="14.28515625" style="19" customWidth="1"/>
    <col min="7173" max="7173" width="3.42578125" style="19" customWidth="1"/>
    <col min="7174" max="7174" width="17.85546875" style="19" customWidth="1"/>
    <col min="7175" max="7175" width="14.28515625" style="19" customWidth="1"/>
    <col min="7176" max="7176" width="3.42578125" style="19" customWidth="1"/>
    <col min="7177" max="7177" width="17.85546875" style="19" customWidth="1"/>
    <col min="7178" max="7178" width="14.28515625" style="19" customWidth="1"/>
    <col min="7179" max="7179" width="3.42578125" style="19" customWidth="1"/>
    <col min="7180" max="7180" width="17.85546875" style="19" customWidth="1"/>
    <col min="7181" max="7181" width="14.28515625" style="19" customWidth="1"/>
    <col min="7182" max="7182" width="3.42578125" style="19" customWidth="1"/>
    <col min="7183" max="7183" width="17.85546875" style="19" customWidth="1"/>
    <col min="7184" max="7184" width="14.28515625" style="19" customWidth="1"/>
    <col min="7185" max="7185" width="3.28515625" style="19" customWidth="1"/>
    <col min="7186" max="7186" width="17.85546875" style="19" customWidth="1"/>
    <col min="7187" max="7187" width="14.28515625" style="19" customWidth="1"/>
    <col min="7188" max="7188" width="3.42578125" style="19" customWidth="1"/>
    <col min="7189" max="7189" width="17.85546875" style="19" customWidth="1"/>
    <col min="7190" max="7190" width="14.28515625" style="19" customWidth="1"/>
    <col min="7191" max="7191" width="3.42578125" style="19" customWidth="1"/>
    <col min="7192" max="7192" width="17.85546875" style="19" customWidth="1"/>
    <col min="7193" max="7193" width="14.28515625" style="19" customWidth="1"/>
    <col min="7194" max="7194" width="3.42578125" style="19" customWidth="1"/>
    <col min="7195" max="7195" width="17.85546875" style="19" customWidth="1"/>
    <col min="7196" max="7196" width="14.28515625" style="19" customWidth="1"/>
    <col min="7197" max="7197" width="3.28515625" style="19" customWidth="1"/>
    <col min="7198" max="7198" width="2.28515625" style="19" customWidth="1"/>
    <col min="7199" max="7414" width="10.85546875" style="19"/>
    <col min="7415" max="7415" width="2.28515625" style="19" customWidth="1"/>
    <col min="7416" max="7416" width="5.7109375" style="19" customWidth="1"/>
    <col min="7417" max="7417" width="47.7109375" style="19" customWidth="1"/>
    <col min="7418" max="7418" width="15.140625" style="19" customWidth="1"/>
    <col min="7419" max="7419" width="13.7109375" style="19" customWidth="1"/>
    <col min="7420" max="7420" width="18.42578125" style="19" customWidth="1"/>
    <col min="7421" max="7421" width="11.7109375" style="19" customWidth="1"/>
    <col min="7422" max="7423" width="2.28515625" style="19" customWidth="1"/>
    <col min="7424" max="7424" width="17.85546875" style="19" customWidth="1"/>
    <col min="7425" max="7425" width="14.28515625" style="19" customWidth="1"/>
    <col min="7426" max="7426" width="3.42578125" style="19" customWidth="1"/>
    <col min="7427" max="7427" width="17.85546875" style="19" customWidth="1"/>
    <col min="7428" max="7428" width="14.28515625" style="19" customWidth="1"/>
    <col min="7429" max="7429" width="3.42578125" style="19" customWidth="1"/>
    <col min="7430" max="7430" width="17.85546875" style="19" customWidth="1"/>
    <col min="7431" max="7431" width="14.28515625" style="19" customWidth="1"/>
    <col min="7432" max="7432" width="3.42578125" style="19" customWidth="1"/>
    <col min="7433" max="7433" width="17.85546875" style="19" customWidth="1"/>
    <col min="7434" max="7434" width="14.28515625" style="19" customWidth="1"/>
    <col min="7435" max="7435" width="3.42578125" style="19" customWidth="1"/>
    <col min="7436" max="7436" width="17.85546875" style="19" customWidth="1"/>
    <col min="7437" max="7437" width="14.28515625" style="19" customWidth="1"/>
    <col min="7438" max="7438" width="3.42578125" style="19" customWidth="1"/>
    <col min="7439" max="7439" width="17.85546875" style="19" customWidth="1"/>
    <col min="7440" max="7440" width="14.28515625" style="19" customWidth="1"/>
    <col min="7441" max="7441" width="3.28515625" style="19" customWidth="1"/>
    <col min="7442" max="7442" width="17.85546875" style="19" customWidth="1"/>
    <col min="7443" max="7443" width="14.28515625" style="19" customWidth="1"/>
    <col min="7444" max="7444" width="3.42578125" style="19" customWidth="1"/>
    <col min="7445" max="7445" width="17.85546875" style="19" customWidth="1"/>
    <col min="7446" max="7446" width="14.28515625" style="19" customWidth="1"/>
    <col min="7447" max="7447" width="3.42578125" style="19" customWidth="1"/>
    <col min="7448" max="7448" width="17.85546875" style="19" customWidth="1"/>
    <col min="7449" max="7449" width="14.28515625" style="19" customWidth="1"/>
    <col min="7450" max="7450" width="3.42578125" style="19" customWidth="1"/>
    <col min="7451" max="7451" width="17.85546875" style="19" customWidth="1"/>
    <col min="7452" max="7452" width="14.28515625" style="19" customWidth="1"/>
    <col min="7453" max="7453" width="3.28515625" style="19" customWidth="1"/>
    <col min="7454" max="7454" width="2.28515625" style="19" customWidth="1"/>
    <col min="7455" max="7670" width="10.85546875" style="19"/>
    <col min="7671" max="7671" width="2.28515625" style="19" customWidth="1"/>
    <col min="7672" max="7672" width="5.7109375" style="19" customWidth="1"/>
    <col min="7673" max="7673" width="47.7109375" style="19" customWidth="1"/>
    <col min="7674" max="7674" width="15.140625" style="19" customWidth="1"/>
    <col min="7675" max="7675" width="13.7109375" style="19" customWidth="1"/>
    <col min="7676" max="7676" width="18.42578125" style="19" customWidth="1"/>
    <col min="7677" max="7677" width="11.7109375" style="19" customWidth="1"/>
    <col min="7678" max="7679" width="2.28515625" style="19" customWidth="1"/>
    <col min="7680" max="7680" width="17.85546875" style="19" customWidth="1"/>
    <col min="7681" max="7681" width="14.28515625" style="19" customWidth="1"/>
    <col min="7682" max="7682" width="3.42578125" style="19" customWidth="1"/>
    <col min="7683" max="7683" width="17.85546875" style="19" customWidth="1"/>
    <col min="7684" max="7684" width="14.28515625" style="19" customWidth="1"/>
    <col min="7685" max="7685" width="3.42578125" style="19" customWidth="1"/>
    <col min="7686" max="7686" width="17.85546875" style="19" customWidth="1"/>
    <col min="7687" max="7687" width="14.28515625" style="19" customWidth="1"/>
    <col min="7688" max="7688" width="3.42578125" style="19" customWidth="1"/>
    <col min="7689" max="7689" width="17.85546875" style="19" customWidth="1"/>
    <col min="7690" max="7690" width="14.28515625" style="19" customWidth="1"/>
    <col min="7691" max="7691" width="3.42578125" style="19" customWidth="1"/>
    <col min="7692" max="7692" width="17.85546875" style="19" customWidth="1"/>
    <col min="7693" max="7693" width="14.28515625" style="19" customWidth="1"/>
    <col min="7694" max="7694" width="3.42578125" style="19" customWidth="1"/>
    <col min="7695" max="7695" width="17.85546875" style="19" customWidth="1"/>
    <col min="7696" max="7696" width="14.28515625" style="19" customWidth="1"/>
    <col min="7697" max="7697" width="3.28515625" style="19" customWidth="1"/>
    <col min="7698" max="7698" width="17.85546875" style="19" customWidth="1"/>
    <col min="7699" max="7699" width="14.28515625" style="19" customWidth="1"/>
    <col min="7700" max="7700" width="3.42578125" style="19" customWidth="1"/>
    <col min="7701" max="7701" width="17.85546875" style="19" customWidth="1"/>
    <col min="7702" max="7702" width="14.28515625" style="19" customWidth="1"/>
    <col min="7703" max="7703" width="3.42578125" style="19" customWidth="1"/>
    <col min="7704" max="7704" width="17.85546875" style="19" customWidth="1"/>
    <col min="7705" max="7705" width="14.28515625" style="19" customWidth="1"/>
    <col min="7706" max="7706" width="3.42578125" style="19" customWidth="1"/>
    <col min="7707" max="7707" width="17.85546875" style="19" customWidth="1"/>
    <col min="7708" max="7708" width="14.28515625" style="19" customWidth="1"/>
    <col min="7709" max="7709" width="3.28515625" style="19" customWidth="1"/>
    <col min="7710" max="7710" width="2.28515625" style="19" customWidth="1"/>
    <col min="7711" max="7926" width="10.85546875" style="19"/>
    <col min="7927" max="7927" width="2.28515625" style="19" customWidth="1"/>
    <col min="7928" max="7928" width="5.7109375" style="19" customWidth="1"/>
    <col min="7929" max="7929" width="47.7109375" style="19" customWidth="1"/>
    <col min="7930" max="7930" width="15.140625" style="19" customWidth="1"/>
    <col min="7931" max="7931" width="13.7109375" style="19" customWidth="1"/>
    <col min="7932" max="7932" width="18.42578125" style="19" customWidth="1"/>
    <col min="7933" max="7933" width="11.7109375" style="19" customWidth="1"/>
    <col min="7934" max="7935" width="2.28515625" style="19" customWidth="1"/>
    <col min="7936" max="7936" width="17.85546875" style="19" customWidth="1"/>
    <col min="7937" max="7937" width="14.28515625" style="19" customWidth="1"/>
    <col min="7938" max="7938" width="3.42578125" style="19" customWidth="1"/>
    <col min="7939" max="7939" width="17.85546875" style="19" customWidth="1"/>
    <col min="7940" max="7940" width="14.28515625" style="19" customWidth="1"/>
    <col min="7941" max="7941" width="3.42578125" style="19" customWidth="1"/>
    <col min="7942" max="7942" width="17.85546875" style="19" customWidth="1"/>
    <col min="7943" max="7943" width="14.28515625" style="19" customWidth="1"/>
    <col min="7944" max="7944" width="3.42578125" style="19" customWidth="1"/>
    <col min="7945" max="7945" width="17.85546875" style="19" customWidth="1"/>
    <col min="7946" max="7946" width="14.28515625" style="19" customWidth="1"/>
    <col min="7947" max="7947" width="3.42578125" style="19" customWidth="1"/>
    <col min="7948" max="7948" width="17.85546875" style="19" customWidth="1"/>
    <col min="7949" max="7949" width="14.28515625" style="19" customWidth="1"/>
    <col min="7950" max="7950" width="3.42578125" style="19" customWidth="1"/>
    <col min="7951" max="7951" width="17.85546875" style="19" customWidth="1"/>
    <col min="7952" max="7952" width="14.28515625" style="19" customWidth="1"/>
    <col min="7953" max="7953" width="3.28515625" style="19" customWidth="1"/>
    <col min="7954" max="7954" width="17.85546875" style="19" customWidth="1"/>
    <col min="7955" max="7955" width="14.28515625" style="19" customWidth="1"/>
    <col min="7956" max="7956" width="3.42578125" style="19" customWidth="1"/>
    <col min="7957" max="7957" width="17.85546875" style="19" customWidth="1"/>
    <col min="7958" max="7958" width="14.28515625" style="19" customWidth="1"/>
    <col min="7959" max="7959" width="3.42578125" style="19" customWidth="1"/>
    <col min="7960" max="7960" width="17.85546875" style="19" customWidth="1"/>
    <col min="7961" max="7961" width="14.28515625" style="19" customWidth="1"/>
    <col min="7962" max="7962" width="3.42578125" style="19" customWidth="1"/>
    <col min="7963" max="7963" width="17.85546875" style="19" customWidth="1"/>
    <col min="7964" max="7964" width="14.28515625" style="19" customWidth="1"/>
    <col min="7965" max="7965" width="3.28515625" style="19" customWidth="1"/>
    <col min="7966" max="7966" width="2.28515625" style="19" customWidth="1"/>
    <col min="7967" max="8182" width="10.85546875" style="19"/>
    <col min="8183" max="8183" width="2.28515625" style="19" customWidth="1"/>
    <col min="8184" max="8184" width="5.7109375" style="19" customWidth="1"/>
    <col min="8185" max="8185" width="47.7109375" style="19" customWidth="1"/>
    <col min="8186" max="8186" width="15.140625" style="19" customWidth="1"/>
    <col min="8187" max="8187" width="13.7109375" style="19" customWidth="1"/>
    <col min="8188" max="8188" width="18.42578125" style="19" customWidth="1"/>
    <col min="8189" max="8189" width="11.7109375" style="19" customWidth="1"/>
    <col min="8190" max="8191" width="2.28515625" style="19" customWidth="1"/>
    <col min="8192" max="8192" width="17.85546875" style="19" customWidth="1"/>
    <col min="8193" max="8193" width="14.28515625" style="19" customWidth="1"/>
    <col min="8194" max="8194" width="3.42578125" style="19" customWidth="1"/>
    <col min="8195" max="8195" width="17.85546875" style="19" customWidth="1"/>
    <col min="8196" max="8196" width="14.28515625" style="19" customWidth="1"/>
    <col min="8197" max="8197" width="3.42578125" style="19" customWidth="1"/>
    <col min="8198" max="8198" width="17.85546875" style="19" customWidth="1"/>
    <col min="8199" max="8199" width="14.28515625" style="19" customWidth="1"/>
    <col min="8200" max="8200" width="3.42578125" style="19" customWidth="1"/>
    <col min="8201" max="8201" width="17.85546875" style="19" customWidth="1"/>
    <col min="8202" max="8202" width="14.28515625" style="19" customWidth="1"/>
    <col min="8203" max="8203" width="3.42578125" style="19" customWidth="1"/>
    <col min="8204" max="8204" width="17.85546875" style="19" customWidth="1"/>
    <col min="8205" max="8205" width="14.28515625" style="19" customWidth="1"/>
    <col min="8206" max="8206" width="3.42578125" style="19" customWidth="1"/>
    <col min="8207" max="8207" width="17.85546875" style="19" customWidth="1"/>
    <col min="8208" max="8208" width="14.28515625" style="19" customWidth="1"/>
    <col min="8209" max="8209" width="3.28515625" style="19" customWidth="1"/>
    <col min="8210" max="8210" width="17.85546875" style="19" customWidth="1"/>
    <col min="8211" max="8211" width="14.28515625" style="19" customWidth="1"/>
    <col min="8212" max="8212" width="3.42578125" style="19" customWidth="1"/>
    <col min="8213" max="8213" width="17.85546875" style="19" customWidth="1"/>
    <col min="8214" max="8214" width="14.28515625" style="19" customWidth="1"/>
    <col min="8215" max="8215" width="3.42578125" style="19" customWidth="1"/>
    <col min="8216" max="8216" width="17.85546875" style="19" customWidth="1"/>
    <col min="8217" max="8217" width="14.28515625" style="19" customWidth="1"/>
    <col min="8218" max="8218" width="3.42578125" style="19" customWidth="1"/>
    <col min="8219" max="8219" width="17.85546875" style="19" customWidth="1"/>
    <col min="8220" max="8220" width="14.28515625" style="19" customWidth="1"/>
    <col min="8221" max="8221" width="3.28515625" style="19" customWidth="1"/>
    <col min="8222" max="8222" width="2.28515625" style="19" customWidth="1"/>
    <col min="8223" max="8438" width="10.85546875" style="19"/>
    <col min="8439" max="8439" width="2.28515625" style="19" customWidth="1"/>
    <col min="8440" max="8440" width="5.7109375" style="19" customWidth="1"/>
    <col min="8441" max="8441" width="47.7109375" style="19" customWidth="1"/>
    <col min="8442" max="8442" width="15.140625" style="19" customWidth="1"/>
    <col min="8443" max="8443" width="13.7109375" style="19" customWidth="1"/>
    <col min="8444" max="8444" width="18.42578125" style="19" customWidth="1"/>
    <col min="8445" max="8445" width="11.7109375" style="19" customWidth="1"/>
    <col min="8446" max="8447" width="2.28515625" style="19" customWidth="1"/>
    <col min="8448" max="8448" width="17.85546875" style="19" customWidth="1"/>
    <col min="8449" max="8449" width="14.28515625" style="19" customWidth="1"/>
    <col min="8450" max="8450" width="3.42578125" style="19" customWidth="1"/>
    <col min="8451" max="8451" width="17.85546875" style="19" customWidth="1"/>
    <col min="8452" max="8452" width="14.28515625" style="19" customWidth="1"/>
    <col min="8453" max="8453" width="3.42578125" style="19" customWidth="1"/>
    <col min="8454" max="8454" width="17.85546875" style="19" customWidth="1"/>
    <col min="8455" max="8455" width="14.28515625" style="19" customWidth="1"/>
    <col min="8456" max="8456" width="3.42578125" style="19" customWidth="1"/>
    <col min="8457" max="8457" width="17.85546875" style="19" customWidth="1"/>
    <col min="8458" max="8458" width="14.28515625" style="19" customWidth="1"/>
    <col min="8459" max="8459" width="3.42578125" style="19" customWidth="1"/>
    <col min="8460" max="8460" width="17.85546875" style="19" customWidth="1"/>
    <col min="8461" max="8461" width="14.28515625" style="19" customWidth="1"/>
    <col min="8462" max="8462" width="3.42578125" style="19" customWidth="1"/>
    <col min="8463" max="8463" width="17.85546875" style="19" customWidth="1"/>
    <col min="8464" max="8464" width="14.28515625" style="19" customWidth="1"/>
    <col min="8465" max="8465" width="3.28515625" style="19" customWidth="1"/>
    <col min="8466" max="8466" width="17.85546875" style="19" customWidth="1"/>
    <col min="8467" max="8467" width="14.28515625" style="19" customWidth="1"/>
    <col min="8468" max="8468" width="3.42578125" style="19" customWidth="1"/>
    <col min="8469" max="8469" width="17.85546875" style="19" customWidth="1"/>
    <col min="8470" max="8470" width="14.28515625" style="19" customWidth="1"/>
    <col min="8471" max="8471" width="3.42578125" style="19" customWidth="1"/>
    <col min="8472" max="8472" width="17.85546875" style="19" customWidth="1"/>
    <col min="8473" max="8473" width="14.28515625" style="19" customWidth="1"/>
    <col min="8474" max="8474" width="3.42578125" style="19" customWidth="1"/>
    <col min="8475" max="8475" width="17.85546875" style="19" customWidth="1"/>
    <col min="8476" max="8476" width="14.28515625" style="19" customWidth="1"/>
    <col min="8477" max="8477" width="3.28515625" style="19" customWidth="1"/>
    <col min="8478" max="8478" width="2.28515625" style="19" customWidth="1"/>
    <col min="8479" max="8694" width="10.85546875" style="19"/>
    <col min="8695" max="8695" width="2.28515625" style="19" customWidth="1"/>
    <col min="8696" max="8696" width="5.7109375" style="19" customWidth="1"/>
    <col min="8697" max="8697" width="47.7109375" style="19" customWidth="1"/>
    <col min="8698" max="8698" width="15.140625" style="19" customWidth="1"/>
    <col min="8699" max="8699" width="13.7109375" style="19" customWidth="1"/>
    <col min="8700" max="8700" width="18.42578125" style="19" customWidth="1"/>
    <col min="8701" max="8701" width="11.7109375" style="19" customWidth="1"/>
    <col min="8702" max="8703" width="2.28515625" style="19" customWidth="1"/>
    <col min="8704" max="8704" width="17.85546875" style="19" customWidth="1"/>
    <col min="8705" max="8705" width="14.28515625" style="19" customWidth="1"/>
    <col min="8706" max="8706" width="3.42578125" style="19" customWidth="1"/>
    <col min="8707" max="8707" width="17.85546875" style="19" customWidth="1"/>
    <col min="8708" max="8708" width="14.28515625" style="19" customWidth="1"/>
    <col min="8709" max="8709" width="3.42578125" style="19" customWidth="1"/>
    <col min="8710" max="8710" width="17.85546875" style="19" customWidth="1"/>
    <col min="8711" max="8711" width="14.28515625" style="19" customWidth="1"/>
    <col min="8712" max="8712" width="3.42578125" style="19" customWidth="1"/>
    <col min="8713" max="8713" width="17.85546875" style="19" customWidth="1"/>
    <col min="8714" max="8714" width="14.28515625" style="19" customWidth="1"/>
    <col min="8715" max="8715" width="3.42578125" style="19" customWidth="1"/>
    <col min="8716" max="8716" width="17.85546875" style="19" customWidth="1"/>
    <col min="8717" max="8717" width="14.28515625" style="19" customWidth="1"/>
    <col min="8718" max="8718" width="3.42578125" style="19" customWidth="1"/>
    <col min="8719" max="8719" width="17.85546875" style="19" customWidth="1"/>
    <col min="8720" max="8720" width="14.28515625" style="19" customWidth="1"/>
    <col min="8721" max="8721" width="3.28515625" style="19" customWidth="1"/>
    <col min="8722" max="8722" width="17.85546875" style="19" customWidth="1"/>
    <col min="8723" max="8723" width="14.28515625" style="19" customWidth="1"/>
    <col min="8724" max="8724" width="3.42578125" style="19" customWidth="1"/>
    <col min="8725" max="8725" width="17.85546875" style="19" customWidth="1"/>
    <col min="8726" max="8726" width="14.28515625" style="19" customWidth="1"/>
    <col min="8727" max="8727" width="3.42578125" style="19" customWidth="1"/>
    <col min="8728" max="8728" width="17.85546875" style="19" customWidth="1"/>
    <col min="8729" max="8729" width="14.28515625" style="19" customWidth="1"/>
    <col min="8730" max="8730" width="3.42578125" style="19" customWidth="1"/>
    <col min="8731" max="8731" width="17.85546875" style="19" customWidth="1"/>
    <col min="8732" max="8732" width="14.28515625" style="19" customWidth="1"/>
    <col min="8733" max="8733" width="3.28515625" style="19" customWidth="1"/>
    <col min="8734" max="8734" width="2.28515625" style="19" customWidth="1"/>
    <col min="8735" max="8950" width="10.85546875" style="19"/>
    <col min="8951" max="8951" width="2.28515625" style="19" customWidth="1"/>
    <col min="8952" max="8952" width="5.7109375" style="19" customWidth="1"/>
    <col min="8953" max="8953" width="47.7109375" style="19" customWidth="1"/>
    <col min="8954" max="8954" width="15.140625" style="19" customWidth="1"/>
    <col min="8955" max="8955" width="13.7109375" style="19" customWidth="1"/>
    <col min="8956" max="8956" width="18.42578125" style="19" customWidth="1"/>
    <col min="8957" max="8957" width="11.7109375" style="19" customWidth="1"/>
    <col min="8958" max="8959" width="2.28515625" style="19" customWidth="1"/>
    <col min="8960" max="8960" width="17.85546875" style="19" customWidth="1"/>
    <col min="8961" max="8961" width="14.28515625" style="19" customWidth="1"/>
    <col min="8962" max="8962" width="3.42578125" style="19" customWidth="1"/>
    <col min="8963" max="8963" width="17.85546875" style="19" customWidth="1"/>
    <col min="8964" max="8964" width="14.28515625" style="19" customWidth="1"/>
    <col min="8965" max="8965" width="3.42578125" style="19" customWidth="1"/>
    <col min="8966" max="8966" width="17.85546875" style="19" customWidth="1"/>
    <col min="8967" max="8967" width="14.28515625" style="19" customWidth="1"/>
    <col min="8968" max="8968" width="3.42578125" style="19" customWidth="1"/>
    <col min="8969" max="8969" width="17.85546875" style="19" customWidth="1"/>
    <col min="8970" max="8970" width="14.28515625" style="19" customWidth="1"/>
    <col min="8971" max="8971" width="3.42578125" style="19" customWidth="1"/>
    <col min="8972" max="8972" width="17.85546875" style="19" customWidth="1"/>
    <col min="8973" max="8973" width="14.28515625" style="19" customWidth="1"/>
    <col min="8974" max="8974" width="3.42578125" style="19" customWidth="1"/>
    <col min="8975" max="8975" width="17.85546875" style="19" customWidth="1"/>
    <col min="8976" max="8976" width="14.28515625" style="19" customWidth="1"/>
    <col min="8977" max="8977" width="3.28515625" style="19" customWidth="1"/>
    <col min="8978" max="8978" width="17.85546875" style="19" customWidth="1"/>
    <col min="8979" max="8979" width="14.28515625" style="19" customWidth="1"/>
    <col min="8980" max="8980" width="3.42578125" style="19" customWidth="1"/>
    <col min="8981" max="8981" width="17.85546875" style="19" customWidth="1"/>
    <col min="8982" max="8982" width="14.28515625" style="19" customWidth="1"/>
    <col min="8983" max="8983" width="3.42578125" style="19" customWidth="1"/>
    <col min="8984" max="8984" width="17.85546875" style="19" customWidth="1"/>
    <col min="8985" max="8985" width="14.28515625" style="19" customWidth="1"/>
    <col min="8986" max="8986" width="3.42578125" style="19" customWidth="1"/>
    <col min="8987" max="8987" width="17.85546875" style="19" customWidth="1"/>
    <col min="8988" max="8988" width="14.28515625" style="19" customWidth="1"/>
    <col min="8989" max="8989" width="3.28515625" style="19" customWidth="1"/>
    <col min="8990" max="8990" width="2.28515625" style="19" customWidth="1"/>
    <col min="8991" max="9206" width="10.85546875" style="19"/>
    <col min="9207" max="9207" width="2.28515625" style="19" customWidth="1"/>
    <col min="9208" max="9208" width="5.7109375" style="19" customWidth="1"/>
    <col min="9209" max="9209" width="47.7109375" style="19" customWidth="1"/>
    <col min="9210" max="9210" width="15.140625" style="19" customWidth="1"/>
    <col min="9211" max="9211" width="13.7109375" style="19" customWidth="1"/>
    <col min="9212" max="9212" width="18.42578125" style="19" customWidth="1"/>
    <col min="9213" max="9213" width="11.7109375" style="19" customWidth="1"/>
    <col min="9214" max="9215" width="2.28515625" style="19" customWidth="1"/>
    <col min="9216" max="9216" width="17.85546875" style="19" customWidth="1"/>
    <col min="9217" max="9217" width="14.28515625" style="19" customWidth="1"/>
    <col min="9218" max="9218" width="3.42578125" style="19" customWidth="1"/>
    <col min="9219" max="9219" width="17.85546875" style="19" customWidth="1"/>
    <col min="9220" max="9220" width="14.28515625" style="19" customWidth="1"/>
    <col min="9221" max="9221" width="3.42578125" style="19" customWidth="1"/>
    <col min="9222" max="9222" width="17.85546875" style="19" customWidth="1"/>
    <col min="9223" max="9223" width="14.28515625" style="19" customWidth="1"/>
    <col min="9224" max="9224" width="3.42578125" style="19" customWidth="1"/>
    <col min="9225" max="9225" width="17.85546875" style="19" customWidth="1"/>
    <col min="9226" max="9226" width="14.28515625" style="19" customWidth="1"/>
    <col min="9227" max="9227" width="3.42578125" style="19" customWidth="1"/>
    <col min="9228" max="9228" width="17.85546875" style="19" customWidth="1"/>
    <col min="9229" max="9229" width="14.28515625" style="19" customWidth="1"/>
    <col min="9230" max="9230" width="3.42578125" style="19" customWidth="1"/>
    <col min="9231" max="9231" width="17.85546875" style="19" customWidth="1"/>
    <col min="9232" max="9232" width="14.28515625" style="19" customWidth="1"/>
    <col min="9233" max="9233" width="3.28515625" style="19" customWidth="1"/>
    <col min="9234" max="9234" width="17.85546875" style="19" customWidth="1"/>
    <col min="9235" max="9235" width="14.28515625" style="19" customWidth="1"/>
    <col min="9236" max="9236" width="3.42578125" style="19" customWidth="1"/>
    <col min="9237" max="9237" width="17.85546875" style="19" customWidth="1"/>
    <col min="9238" max="9238" width="14.28515625" style="19" customWidth="1"/>
    <col min="9239" max="9239" width="3.42578125" style="19" customWidth="1"/>
    <col min="9240" max="9240" width="17.85546875" style="19" customWidth="1"/>
    <col min="9241" max="9241" width="14.28515625" style="19" customWidth="1"/>
    <col min="9242" max="9242" width="3.42578125" style="19" customWidth="1"/>
    <col min="9243" max="9243" width="17.85546875" style="19" customWidth="1"/>
    <col min="9244" max="9244" width="14.28515625" style="19" customWidth="1"/>
    <col min="9245" max="9245" width="3.28515625" style="19" customWidth="1"/>
    <col min="9246" max="9246" width="2.28515625" style="19" customWidth="1"/>
    <col min="9247" max="9462" width="10.85546875" style="19"/>
    <col min="9463" max="9463" width="2.28515625" style="19" customWidth="1"/>
    <col min="9464" max="9464" width="5.7109375" style="19" customWidth="1"/>
    <col min="9465" max="9465" width="47.7109375" style="19" customWidth="1"/>
    <col min="9466" max="9466" width="15.140625" style="19" customWidth="1"/>
    <col min="9467" max="9467" width="13.7109375" style="19" customWidth="1"/>
    <col min="9468" max="9468" width="18.42578125" style="19" customWidth="1"/>
    <col min="9469" max="9469" width="11.7109375" style="19" customWidth="1"/>
    <col min="9470" max="9471" width="2.28515625" style="19" customWidth="1"/>
    <col min="9472" max="9472" width="17.85546875" style="19" customWidth="1"/>
    <col min="9473" max="9473" width="14.28515625" style="19" customWidth="1"/>
    <col min="9474" max="9474" width="3.42578125" style="19" customWidth="1"/>
    <col min="9475" max="9475" width="17.85546875" style="19" customWidth="1"/>
    <col min="9476" max="9476" width="14.28515625" style="19" customWidth="1"/>
    <col min="9477" max="9477" width="3.42578125" style="19" customWidth="1"/>
    <col min="9478" max="9478" width="17.85546875" style="19" customWidth="1"/>
    <col min="9479" max="9479" width="14.28515625" style="19" customWidth="1"/>
    <col min="9480" max="9480" width="3.42578125" style="19" customWidth="1"/>
    <col min="9481" max="9481" width="17.85546875" style="19" customWidth="1"/>
    <col min="9482" max="9482" width="14.28515625" style="19" customWidth="1"/>
    <col min="9483" max="9483" width="3.42578125" style="19" customWidth="1"/>
    <col min="9484" max="9484" width="17.85546875" style="19" customWidth="1"/>
    <col min="9485" max="9485" width="14.28515625" style="19" customWidth="1"/>
    <col min="9486" max="9486" width="3.42578125" style="19" customWidth="1"/>
    <col min="9487" max="9487" width="17.85546875" style="19" customWidth="1"/>
    <col min="9488" max="9488" width="14.28515625" style="19" customWidth="1"/>
    <col min="9489" max="9489" width="3.28515625" style="19" customWidth="1"/>
    <col min="9490" max="9490" width="17.85546875" style="19" customWidth="1"/>
    <col min="9491" max="9491" width="14.28515625" style="19" customWidth="1"/>
    <col min="9492" max="9492" width="3.42578125" style="19" customWidth="1"/>
    <col min="9493" max="9493" width="17.85546875" style="19" customWidth="1"/>
    <col min="9494" max="9494" width="14.28515625" style="19" customWidth="1"/>
    <col min="9495" max="9495" width="3.42578125" style="19" customWidth="1"/>
    <col min="9496" max="9496" width="17.85546875" style="19" customWidth="1"/>
    <col min="9497" max="9497" width="14.28515625" style="19" customWidth="1"/>
    <col min="9498" max="9498" width="3.42578125" style="19" customWidth="1"/>
    <col min="9499" max="9499" width="17.85546875" style="19" customWidth="1"/>
    <col min="9500" max="9500" width="14.28515625" style="19" customWidth="1"/>
    <col min="9501" max="9501" width="3.28515625" style="19" customWidth="1"/>
    <col min="9502" max="9502" width="2.28515625" style="19" customWidth="1"/>
    <col min="9503" max="9718" width="10.85546875" style="19"/>
    <col min="9719" max="9719" width="2.28515625" style="19" customWidth="1"/>
    <col min="9720" max="9720" width="5.7109375" style="19" customWidth="1"/>
    <col min="9721" max="9721" width="47.7109375" style="19" customWidth="1"/>
    <col min="9722" max="9722" width="15.140625" style="19" customWidth="1"/>
    <col min="9723" max="9723" width="13.7109375" style="19" customWidth="1"/>
    <col min="9724" max="9724" width="18.42578125" style="19" customWidth="1"/>
    <col min="9725" max="9725" width="11.7109375" style="19" customWidth="1"/>
    <col min="9726" max="9727" width="2.28515625" style="19" customWidth="1"/>
    <col min="9728" max="9728" width="17.85546875" style="19" customWidth="1"/>
    <col min="9729" max="9729" width="14.28515625" style="19" customWidth="1"/>
    <col min="9730" max="9730" width="3.42578125" style="19" customWidth="1"/>
    <col min="9731" max="9731" width="17.85546875" style="19" customWidth="1"/>
    <col min="9732" max="9732" width="14.28515625" style="19" customWidth="1"/>
    <col min="9733" max="9733" width="3.42578125" style="19" customWidth="1"/>
    <col min="9734" max="9734" width="17.85546875" style="19" customWidth="1"/>
    <col min="9735" max="9735" width="14.28515625" style="19" customWidth="1"/>
    <col min="9736" max="9736" width="3.42578125" style="19" customWidth="1"/>
    <col min="9737" max="9737" width="17.85546875" style="19" customWidth="1"/>
    <col min="9738" max="9738" width="14.28515625" style="19" customWidth="1"/>
    <col min="9739" max="9739" width="3.42578125" style="19" customWidth="1"/>
    <col min="9740" max="9740" width="17.85546875" style="19" customWidth="1"/>
    <col min="9741" max="9741" width="14.28515625" style="19" customWidth="1"/>
    <col min="9742" max="9742" width="3.42578125" style="19" customWidth="1"/>
    <col min="9743" max="9743" width="17.85546875" style="19" customWidth="1"/>
    <col min="9744" max="9744" width="14.28515625" style="19" customWidth="1"/>
    <col min="9745" max="9745" width="3.28515625" style="19" customWidth="1"/>
    <col min="9746" max="9746" width="17.85546875" style="19" customWidth="1"/>
    <col min="9747" max="9747" width="14.28515625" style="19" customWidth="1"/>
    <col min="9748" max="9748" width="3.42578125" style="19" customWidth="1"/>
    <col min="9749" max="9749" width="17.85546875" style="19" customWidth="1"/>
    <col min="9750" max="9750" width="14.28515625" style="19" customWidth="1"/>
    <col min="9751" max="9751" width="3.42578125" style="19" customWidth="1"/>
    <col min="9752" max="9752" width="17.85546875" style="19" customWidth="1"/>
    <col min="9753" max="9753" width="14.28515625" style="19" customWidth="1"/>
    <col min="9754" max="9754" width="3.42578125" style="19" customWidth="1"/>
    <col min="9755" max="9755" width="17.85546875" style="19" customWidth="1"/>
    <col min="9756" max="9756" width="14.28515625" style="19" customWidth="1"/>
    <col min="9757" max="9757" width="3.28515625" style="19" customWidth="1"/>
    <col min="9758" max="9758" width="2.28515625" style="19" customWidth="1"/>
    <col min="9759" max="9974" width="10.85546875" style="19"/>
    <col min="9975" max="9975" width="2.28515625" style="19" customWidth="1"/>
    <col min="9976" max="9976" width="5.7109375" style="19" customWidth="1"/>
    <col min="9977" max="9977" width="47.7109375" style="19" customWidth="1"/>
    <col min="9978" max="9978" width="15.140625" style="19" customWidth="1"/>
    <col min="9979" max="9979" width="13.7109375" style="19" customWidth="1"/>
    <col min="9980" max="9980" width="18.42578125" style="19" customWidth="1"/>
    <col min="9981" max="9981" width="11.7109375" style="19" customWidth="1"/>
    <col min="9982" max="9983" width="2.28515625" style="19" customWidth="1"/>
    <col min="9984" max="9984" width="17.85546875" style="19" customWidth="1"/>
    <col min="9985" max="9985" width="14.28515625" style="19" customWidth="1"/>
    <col min="9986" max="9986" width="3.42578125" style="19" customWidth="1"/>
    <col min="9987" max="9987" width="17.85546875" style="19" customWidth="1"/>
    <col min="9988" max="9988" width="14.28515625" style="19" customWidth="1"/>
    <col min="9989" max="9989" width="3.42578125" style="19" customWidth="1"/>
    <col min="9990" max="9990" width="17.85546875" style="19" customWidth="1"/>
    <col min="9991" max="9991" width="14.28515625" style="19" customWidth="1"/>
    <col min="9992" max="9992" width="3.42578125" style="19" customWidth="1"/>
    <col min="9993" max="9993" width="17.85546875" style="19" customWidth="1"/>
    <col min="9994" max="9994" width="14.28515625" style="19" customWidth="1"/>
    <col min="9995" max="9995" width="3.42578125" style="19" customWidth="1"/>
    <col min="9996" max="9996" width="17.85546875" style="19" customWidth="1"/>
    <col min="9997" max="9997" width="14.28515625" style="19" customWidth="1"/>
    <col min="9998" max="9998" width="3.42578125" style="19" customWidth="1"/>
    <col min="9999" max="9999" width="17.85546875" style="19" customWidth="1"/>
    <col min="10000" max="10000" width="14.28515625" style="19" customWidth="1"/>
    <col min="10001" max="10001" width="3.28515625" style="19" customWidth="1"/>
    <col min="10002" max="10002" width="17.85546875" style="19" customWidth="1"/>
    <col min="10003" max="10003" width="14.28515625" style="19" customWidth="1"/>
    <col min="10004" max="10004" width="3.42578125" style="19" customWidth="1"/>
    <col min="10005" max="10005" width="17.85546875" style="19" customWidth="1"/>
    <col min="10006" max="10006" width="14.28515625" style="19" customWidth="1"/>
    <col min="10007" max="10007" width="3.42578125" style="19" customWidth="1"/>
    <col min="10008" max="10008" width="17.85546875" style="19" customWidth="1"/>
    <col min="10009" max="10009" width="14.28515625" style="19" customWidth="1"/>
    <col min="10010" max="10010" width="3.42578125" style="19" customWidth="1"/>
    <col min="10011" max="10011" width="17.85546875" style="19" customWidth="1"/>
    <col min="10012" max="10012" width="14.28515625" style="19" customWidth="1"/>
    <col min="10013" max="10013" width="3.28515625" style="19" customWidth="1"/>
    <col min="10014" max="10014" width="2.28515625" style="19" customWidth="1"/>
    <col min="10015" max="10230" width="10.85546875" style="19"/>
    <col min="10231" max="10231" width="2.28515625" style="19" customWidth="1"/>
    <col min="10232" max="10232" width="5.7109375" style="19" customWidth="1"/>
    <col min="10233" max="10233" width="47.7109375" style="19" customWidth="1"/>
    <col min="10234" max="10234" width="15.140625" style="19" customWidth="1"/>
    <col min="10235" max="10235" width="13.7109375" style="19" customWidth="1"/>
    <col min="10236" max="10236" width="18.42578125" style="19" customWidth="1"/>
    <col min="10237" max="10237" width="11.7109375" style="19" customWidth="1"/>
    <col min="10238" max="10239" width="2.28515625" style="19" customWidth="1"/>
    <col min="10240" max="10240" width="17.85546875" style="19" customWidth="1"/>
    <col min="10241" max="10241" width="14.28515625" style="19" customWidth="1"/>
    <col min="10242" max="10242" width="3.42578125" style="19" customWidth="1"/>
    <col min="10243" max="10243" width="17.85546875" style="19" customWidth="1"/>
    <col min="10244" max="10244" width="14.28515625" style="19" customWidth="1"/>
    <col min="10245" max="10245" width="3.42578125" style="19" customWidth="1"/>
    <col min="10246" max="10246" width="17.85546875" style="19" customWidth="1"/>
    <col min="10247" max="10247" width="14.28515625" style="19" customWidth="1"/>
    <col min="10248" max="10248" width="3.42578125" style="19" customWidth="1"/>
    <col min="10249" max="10249" width="17.85546875" style="19" customWidth="1"/>
    <col min="10250" max="10250" width="14.28515625" style="19" customWidth="1"/>
    <col min="10251" max="10251" width="3.42578125" style="19" customWidth="1"/>
    <col min="10252" max="10252" width="17.85546875" style="19" customWidth="1"/>
    <col min="10253" max="10253" width="14.28515625" style="19" customWidth="1"/>
    <col min="10254" max="10254" width="3.42578125" style="19" customWidth="1"/>
    <col min="10255" max="10255" width="17.85546875" style="19" customWidth="1"/>
    <col min="10256" max="10256" width="14.28515625" style="19" customWidth="1"/>
    <col min="10257" max="10257" width="3.28515625" style="19" customWidth="1"/>
    <col min="10258" max="10258" width="17.85546875" style="19" customWidth="1"/>
    <col min="10259" max="10259" width="14.28515625" style="19" customWidth="1"/>
    <col min="10260" max="10260" width="3.42578125" style="19" customWidth="1"/>
    <col min="10261" max="10261" width="17.85546875" style="19" customWidth="1"/>
    <col min="10262" max="10262" width="14.28515625" style="19" customWidth="1"/>
    <col min="10263" max="10263" width="3.42578125" style="19" customWidth="1"/>
    <col min="10264" max="10264" width="17.85546875" style="19" customWidth="1"/>
    <col min="10265" max="10265" width="14.28515625" style="19" customWidth="1"/>
    <col min="10266" max="10266" width="3.42578125" style="19" customWidth="1"/>
    <col min="10267" max="10267" width="17.85546875" style="19" customWidth="1"/>
    <col min="10268" max="10268" width="14.28515625" style="19" customWidth="1"/>
    <col min="10269" max="10269" width="3.28515625" style="19" customWidth="1"/>
    <col min="10270" max="10270" width="2.28515625" style="19" customWidth="1"/>
    <col min="10271" max="10486" width="10.85546875" style="19"/>
    <col min="10487" max="10487" width="2.28515625" style="19" customWidth="1"/>
    <col min="10488" max="10488" width="5.7109375" style="19" customWidth="1"/>
    <col min="10489" max="10489" width="47.7109375" style="19" customWidth="1"/>
    <col min="10490" max="10490" width="15.140625" style="19" customWidth="1"/>
    <col min="10491" max="10491" width="13.7109375" style="19" customWidth="1"/>
    <col min="10492" max="10492" width="18.42578125" style="19" customWidth="1"/>
    <col min="10493" max="10493" width="11.7109375" style="19" customWidth="1"/>
    <col min="10494" max="10495" width="2.28515625" style="19" customWidth="1"/>
    <col min="10496" max="10496" width="17.85546875" style="19" customWidth="1"/>
    <col min="10497" max="10497" width="14.28515625" style="19" customWidth="1"/>
    <col min="10498" max="10498" width="3.42578125" style="19" customWidth="1"/>
    <col min="10499" max="10499" width="17.85546875" style="19" customWidth="1"/>
    <col min="10500" max="10500" width="14.28515625" style="19" customWidth="1"/>
    <col min="10501" max="10501" width="3.42578125" style="19" customWidth="1"/>
    <col min="10502" max="10502" width="17.85546875" style="19" customWidth="1"/>
    <col min="10503" max="10503" width="14.28515625" style="19" customWidth="1"/>
    <col min="10504" max="10504" width="3.42578125" style="19" customWidth="1"/>
    <col min="10505" max="10505" width="17.85546875" style="19" customWidth="1"/>
    <col min="10506" max="10506" width="14.28515625" style="19" customWidth="1"/>
    <col min="10507" max="10507" width="3.42578125" style="19" customWidth="1"/>
    <col min="10508" max="10508" width="17.85546875" style="19" customWidth="1"/>
    <col min="10509" max="10509" width="14.28515625" style="19" customWidth="1"/>
    <col min="10510" max="10510" width="3.42578125" style="19" customWidth="1"/>
    <col min="10511" max="10511" width="17.85546875" style="19" customWidth="1"/>
    <col min="10512" max="10512" width="14.28515625" style="19" customWidth="1"/>
    <col min="10513" max="10513" width="3.28515625" style="19" customWidth="1"/>
    <col min="10514" max="10514" width="17.85546875" style="19" customWidth="1"/>
    <col min="10515" max="10515" width="14.28515625" style="19" customWidth="1"/>
    <col min="10516" max="10516" width="3.42578125" style="19" customWidth="1"/>
    <col min="10517" max="10517" width="17.85546875" style="19" customWidth="1"/>
    <col min="10518" max="10518" width="14.28515625" style="19" customWidth="1"/>
    <col min="10519" max="10519" width="3.42578125" style="19" customWidth="1"/>
    <col min="10520" max="10520" width="17.85546875" style="19" customWidth="1"/>
    <col min="10521" max="10521" width="14.28515625" style="19" customWidth="1"/>
    <col min="10522" max="10522" width="3.42578125" style="19" customWidth="1"/>
    <col min="10523" max="10523" width="17.85546875" style="19" customWidth="1"/>
    <col min="10524" max="10524" width="14.28515625" style="19" customWidth="1"/>
    <col min="10525" max="10525" width="3.28515625" style="19" customWidth="1"/>
    <col min="10526" max="10526" width="2.28515625" style="19" customWidth="1"/>
    <col min="10527" max="10742" width="10.85546875" style="19"/>
    <col min="10743" max="10743" width="2.28515625" style="19" customWidth="1"/>
    <col min="10744" max="10744" width="5.7109375" style="19" customWidth="1"/>
    <col min="10745" max="10745" width="47.7109375" style="19" customWidth="1"/>
    <col min="10746" max="10746" width="15.140625" style="19" customWidth="1"/>
    <col min="10747" max="10747" width="13.7109375" style="19" customWidth="1"/>
    <col min="10748" max="10748" width="18.42578125" style="19" customWidth="1"/>
    <col min="10749" max="10749" width="11.7109375" style="19" customWidth="1"/>
    <col min="10750" max="10751" width="2.28515625" style="19" customWidth="1"/>
    <col min="10752" max="10752" width="17.85546875" style="19" customWidth="1"/>
    <col min="10753" max="10753" width="14.28515625" style="19" customWidth="1"/>
    <col min="10754" max="10754" width="3.42578125" style="19" customWidth="1"/>
    <col min="10755" max="10755" width="17.85546875" style="19" customWidth="1"/>
    <col min="10756" max="10756" width="14.28515625" style="19" customWidth="1"/>
    <col min="10757" max="10757" width="3.42578125" style="19" customWidth="1"/>
    <col min="10758" max="10758" width="17.85546875" style="19" customWidth="1"/>
    <col min="10759" max="10759" width="14.28515625" style="19" customWidth="1"/>
    <col min="10760" max="10760" width="3.42578125" style="19" customWidth="1"/>
    <col min="10761" max="10761" width="17.85546875" style="19" customWidth="1"/>
    <col min="10762" max="10762" width="14.28515625" style="19" customWidth="1"/>
    <col min="10763" max="10763" width="3.42578125" style="19" customWidth="1"/>
    <col min="10764" max="10764" width="17.85546875" style="19" customWidth="1"/>
    <col min="10765" max="10765" width="14.28515625" style="19" customWidth="1"/>
    <col min="10766" max="10766" width="3.42578125" style="19" customWidth="1"/>
    <col min="10767" max="10767" width="17.85546875" style="19" customWidth="1"/>
    <col min="10768" max="10768" width="14.28515625" style="19" customWidth="1"/>
    <col min="10769" max="10769" width="3.28515625" style="19" customWidth="1"/>
    <col min="10770" max="10770" width="17.85546875" style="19" customWidth="1"/>
    <col min="10771" max="10771" width="14.28515625" style="19" customWidth="1"/>
    <col min="10772" max="10772" width="3.42578125" style="19" customWidth="1"/>
    <col min="10773" max="10773" width="17.85546875" style="19" customWidth="1"/>
    <col min="10774" max="10774" width="14.28515625" style="19" customWidth="1"/>
    <col min="10775" max="10775" width="3.42578125" style="19" customWidth="1"/>
    <col min="10776" max="10776" width="17.85546875" style="19" customWidth="1"/>
    <col min="10777" max="10777" width="14.28515625" style="19" customWidth="1"/>
    <col min="10778" max="10778" width="3.42578125" style="19" customWidth="1"/>
    <col min="10779" max="10779" width="17.85546875" style="19" customWidth="1"/>
    <col min="10780" max="10780" width="14.28515625" style="19" customWidth="1"/>
    <col min="10781" max="10781" width="3.28515625" style="19" customWidth="1"/>
    <col min="10782" max="10782" width="2.28515625" style="19" customWidth="1"/>
    <col min="10783" max="10998" width="10.85546875" style="19"/>
    <col min="10999" max="10999" width="2.28515625" style="19" customWidth="1"/>
    <col min="11000" max="11000" width="5.7109375" style="19" customWidth="1"/>
    <col min="11001" max="11001" width="47.7109375" style="19" customWidth="1"/>
    <col min="11002" max="11002" width="15.140625" style="19" customWidth="1"/>
    <col min="11003" max="11003" width="13.7109375" style="19" customWidth="1"/>
    <col min="11004" max="11004" width="18.42578125" style="19" customWidth="1"/>
    <col min="11005" max="11005" width="11.7109375" style="19" customWidth="1"/>
    <col min="11006" max="11007" width="2.28515625" style="19" customWidth="1"/>
    <col min="11008" max="11008" width="17.85546875" style="19" customWidth="1"/>
    <col min="11009" max="11009" width="14.28515625" style="19" customWidth="1"/>
    <col min="11010" max="11010" width="3.42578125" style="19" customWidth="1"/>
    <col min="11011" max="11011" width="17.85546875" style="19" customWidth="1"/>
    <col min="11012" max="11012" width="14.28515625" style="19" customWidth="1"/>
    <col min="11013" max="11013" width="3.42578125" style="19" customWidth="1"/>
    <col min="11014" max="11014" width="17.85546875" style="19" customWidth="1"/>
    <col min="11015" max="11015" width="14.28515625" style="19" customWidth="1"/>
    <col min="11016" max="11016" width="3.42578125" style="19" customWidth="1"/>
    <col min="11017" max="11017" width="17.85546875" style="19" customWidth="1"/>
    <col min="11018" max="11018" width="14.28515625" style="19" customWidth="1"/>
    <col min="11019" max="11019" width="3.42578125" style="19" customWidth="1"/>
    <col min="11020" max="11020" width="17.85546875" style="19" customWidth="1"/>
    <col min="11021" max="11021" width="14.28515625" style="19" customWidth="1"/>
    <col min="11022" max="11022" width="3.42578125" style="19" customWidth="1"/>
    <col min="11023" max="11023" width="17.85546875" style="19" customWidth="1"/>
    <col min="11024" max="11024" width="14.28515625" style="19" customWidth="1"/>
    <col min="11025" max="11025" width="3.28515625" style="19" customWidth="1"/>
    <col min="11026" max="11026" width="17.85546875" style="19" customWidth="1"/>
    <col min="11027" max="11027" width="14.28515625" style="19" customWidth="1"/>
    <col min="11028" max="11028" width="3.42578125" style="19" customWidth="1"/>
    <col min="11029" max="11029" width="17.85546875" style="19" customWidth="1"/>
    <col min="11030" max="11030" width="14.28515625" style="19" customWidth="1"/>
    <col min="11031" max="11031" width="3.42578125" style="19" customWidth="1"/>
    <col min="11032" max="11032" width="17.85546875" style="19" customWidth="1"/>
    <col min="11033" max="11033" width="14.28515625" style="19" customWidth="1"/>
    <col min="11034" max="11034" width="3.42578125" style="19" customWidth="1"/>
    <col min="11035" max="11035" width="17.85546875" style="19" customWidth="1"/>
    <col min="11036" max="11036" width="14.28515625" style="19" customWidth="1"/>
    <col min="11037" max="11037" width="3.28515625" style="19" customWidth="1"/>
    <col min="11038" max="11038" width="2.28515625" style="19" customWidth="1"/>
    <col min="11039" max="11254" width="10.85546875" style="19"/>
    <col min="11255" max="11255" width="2.28515625" style="19" customWidth="1"/>
    <col min="11256" max="11256" width="5.7109375" style="19" customWidth="1"/>
    <col min="11257" max="11257" width="47.7109375" style="19" customWidth="1"/>
    <col min="11258" max="11258" width="15.140625" style="19" customWidth="1"/>
    <col min="11259" max="11259" width="13.7109375" style="19" customWidth="1"/>
    <col min="11260" max="11260" width="18.42578125" style="19" customWidth="1"/>
    <col min="11261" max="11261" width="11.7109375" style="19" customWidth="1"/>
    <col min="11262" max="11263" width="2.28515625" style="19" customWidth="1"/>
    <col min="11264" max="11264" width="17.85546875" style="19" customWidth="1"/>
    <col min="11265" max="11265" width="14.28515625" style="19" customWidth="1"/>
    <col min="11266" max="11266" width="3.42578125" style="19" customWidth="1"/>
    <col min="11267" max="11267" width="17.85546875" style="19" customWidth="1"/>
    <col min="11268" max="11268" width="14.28515625" style="19" customWidth="1"/>
    <col min="11269" max="11269" width="3.42578125" style="19" customWidth="1"/>
    <col min="11270" max="11270" width="17.85546875" style="19" customWidth="1"/>
    <col min="11271" max="11271" width="14.28515625" style="19" customWidth="1"/>
    <col min="11272" max="11272" width="3.42578125" style="19" customWidth="1"/>
    <col min="11273" max="11273" width="17.85546875" style="19" customWidth="1"/>
    <col min="11274" max="11274" width="14.28515625" style="19" customWidth="1"/>
    <col min="11275" max="11275" width="3.42578125" style="19" customWidth="1"/>
    <col min="11276" max="11276" width="17.85546875" style="19" customWidth="1"/>
    <col min="11277" max="11277" width="14.28515625" style="19" customWidth="1"/>
    <col min="11278" max="11278" width="3.42578125" style="19" customWidth="1"/>
    <col min="11279" max="11279" width="17.85546875" style="19" customWidth="1"/>
    <col min="11280" max="11280" width="14.28515625" style="19" customWidth="1"/>
    <col min="11281" max="11281" width="3.28515625" style="19" customWidth="1"/>
    <col min="11282" max="11282" width="17.85546875" style="19" customWidth="1"/>
    <col min="11283" max="11283" width="14.28515625" style="19" customWidth="1"/>
    <col min="11284" max="11284" width="3.42578125" style="19" customWidth="1"/>
    <col min="11285" max="11285" width="17.85546875" style="19" customWidth="1"/>
    <col min="11286" max="11286" width="14.28515625" style="19" customWidth="1"/>
    <col min="11287" max="11287" width="3.42578125" style="19" customWidth="1"/>
    <col min="11288" max="11288" width="17.85546875" style="19" customWidth="1"/>
    <col min="11289" max="11289" width="14.28515625" style="19" customWidth="1"/>
    <col min="11290" max="11290" width="3.42578125" style="19" customWidth="1"/>
    <col min="11291" max="11291" width="17.85546875" style="19" customWidth="1"/>
    <col min="11292" max="11292" width="14.28515625" style="19" customWidth="1"/>
    <col min="11293" max="11293" width="3.28515625" style="19" customWidth="1"/>
    <col min="11294" max="11294" width="2.28515625" style="19" customWidth="1"/>
    <col min="11295" max="11510" width="10.85546875" style="19"/>
    <col min="11511" max="11511" width="2.28515625" style="19" customWidth="1"/>
    <col min="11512" max="11512" width="5.7109375" style="19" customWidth="1"/>
    <col min="11513" max="11513" width="47.7109375" style="19" customWidth="1"/>
    <col min="11514" max="11514" width="15.140625" style="19" customWidth="1"/>
    <col min="11515" max="11515" width="13.7109375" style="19" customWidth="1"/>
    <col min="11516" max="11516" width="18.42578125" style="19" customWidth="1"/>
    <col min="11517" max="11517" width="11.7109375" style="19" customWidth="1"/>
    <col min="11518" max="11519" width="2.28515625" style="19" customWidth="1"/>
    <col min="11520" max="11520" width="17.85546875" style="19" customWidth="1"/>
    <col min="11521" max="11521" width="14.28515625" style="19" customWidth="1"/>
    <col min="11522" max="11522" width="3.42578125" style="19" customWidth="1"/>
    <col min="11523" max="11523" width="17.85546875" style="19" customWidth="1"/>
    <col min="11524" max="11524" width="14.28515625" style="19" customWidth="1"/>
    <col min="11525" max="11525" width="3.42578125" style="19" customWidth="1"/>
    <col min="11526" max="11526" width="17.85546875" style="19" customWidth="1"/>
    <col min="11527" max="11527" width="14.28515625" style="19" customWidth="1"/>
    <col min="11528" max="11528" width="3.42578125" style="19" customWidth="1"/>
    <col min="11529" max="11529" width="17.85546875" style="19" customWidth="1"/>
    <col min="11530" max="11530" width="14.28515625" style="19" customWidth="1"/>
    <col min="11531" max="11531" width="3.42578125" style="19" customWidth="1"/>
    <col min="11532" max="11532" width="17.85546875" style="19" customWidth="1"/>
    <col min="11533" max="11533" width="14.28515625" style="19" customWidth="1"/>
    <col min="11534" max="11534" width="3.42578125" style="19" customWidth="1"/>
    <col min="11535" max="11535" width="17.85546875" style="19" customWidth="1"/>
    <col min="11536" max="11536" width="14.28515625" style="19" customWidth="1"/>
    <col min="11537" max="11537" width="3.28515625" style="19" customWidth="1"/>
    <col min="11538" max="11538" width="17.85546875" style="19" customWidth="1"/>
    <col min="11539" max="11539" width="14.28515625" style="19" customWidth="1"/>
    <col min="11540" max="11540" width="3.42578125" style="19" customWidth="1"/>
    <col min="11541" max="11541" width="17.85546875" style="19" customWidth="1"/>
    <col min="11542" max="11542" width="14.28515625" style="19" customWidth="1"/>
    <col min="11543" max="11543" width="3.42578125" style="19" customWidth="1"/>
    <col min="11544" max="11544" width="17.85546875" style="19" customWidth="1"/>
    <col min="11545" max="11545" width="14.28515625" style="19" customWidth="1"/>
    <col min="11546" max="11546" width="3.42578125" style="19" customWidth="1"/>
    <col min="11547" max="11547" width="17.85546875" style="19" customWidth="1"/>
    <col min="11548" max="11548" width="14.28515625" style="19" customWidth="1"/>
    <col min="11549" max="11549" width="3.28515625" style="19" customWidth="1"/>
    <col min="11550" max="11550" width="2.28515625" style="19" customWidth="1"/>
    <col min="11551" max="11766" width="10.85546875" style="19"/>
    <col min="11767" max="11767" width="2.28515625" style="19" customWidth="1"/>
    <col min="11768" max="11768" width="5.7109375" style="19" customWidth="1"/>
    <col min="11769" max="11769" width="47.7109375" style="19" customWidth="1"/>
    <col min="11770" max="11770" width="15.140625" style="19" customWidth="1"/>
    <col min="11771" max="11771" width="13.7109375" style="19" customWidth="1"/>
    <col min="11772" max="11772" width="18.42578125" style="19" customWidth="1"/>
    <col min="11773" max="11773" width="11.7109375" style="19" customWidth="1"/>
    <col min="11774" max="11775" width="2.28515625" style="19" customWidth="1"/>
    <col min="11776" max="11776" width="17.85546875" style="19" customWidth="1"/>
    <col min="11777" max="11777" width="14.28515625" style="19" customWidth="1"/>
    <col min="11778" max="11778" width="3.42578125" style="19" customWidth="1"/>
    <col min="11779" max="11779" width="17.85546875" style="19" customWidth="1"/>
    <col min="11780" max="11780" width="14.28515625" style="19" customWidth="1"/>
    <col min="11781" max="11781" width="3.42578125" style="19" customWidth="1"/>
    <col min="11782" max="11782" width="17.85546875" style="19" customWidth="1"/>
    <col min="11783" max="11783" width="14.28515625" style="19" customWidth="1"/>
    <col min="11784" max="11784" width="3.42578125" style="19" customWidth="1"/>
    <col min="11785" max="11785" width="17.85546875" style="19" customWidth="1"/>
    <col min="11786" max="11786" width="14.28515625" style="19" customWidth="1"/>
    <col min="11787" max="11787" width="3.42578125" style="19" customWidth="1"/>
    <col min="11788" max="11788" width="17.85546875" style="19" customWidth="1"/>
    <col min="11789" max="11789" width="14.28515625" style="19" customWidth="1"/>
    <col min="11790" max="11790" width="3.42578125" style="19" customWidth="1"/>
    <col min="11791" max="11791" width="17.85546875" style="19" customWidth="1"/>
    <col min="11792" max="11792" width="14.28515625" style="19" customWidth="1"/>
    <col min="11793" max="11793" width="3.28515625" style="19" customWidth="1"/>
    <col min="11794" max="11794" width="17.85546875" style="19" customWidth="1"/>
    <col min="11795" max="11795" width="14.28515625" style="19" customWidth="1"/>
    <col min="11796" max="11796" width="3.42578125" style="19" customWidth="1"/>
    <col min="11797" max="11797" width="17.85546875" style="19" customWidth="1"/>
    <col min="11798" max="11798" width="14.28515625" style="19" customWidth="1"/>
    <col min="11799" max="11799" width="3.42578125" style="19" customWidth="1"/>
    <col min="11800" max="11800" width="17.85546875" style="19" customWidth="1"/>
    <col min="11801" max="11801" width="14.28515625" style="19" customWidth="1"/>
    <col min="11802" max="11802" width="3.42578125" style="19" customWidth="1"/>
    <col min="11803" max="11803" width="17.85546875" style="19" customWidth="1"/>
    <col min="11804" max="11804" width="14.28515625" style="19" customWidth="1"/>
    <col min="11805" max="11805" width="3.28515625" style="19" customWidth="1"/>
    <col min="11806" max="11806" width="2.28515625" style="19" customWidth="1"/>
    <col min="11807" max="12022" width="10.85546875" style="19"/>
    <col min="12023" max="12023" width="2.28515625" style="19" customWidth="1"/>
    <col min="12024" max="12024" width="5.7109375" style="19" customWidth="1"/>
    <col min="12025" max="12025" width="47.7109375" style="19" customWidth="1"/>
    <col min="12026" max="12026" width="15.140625" style="19" customWidth="1"/>
    <col min="12027" max="12027" width="13.7109375" style="19" customWidth="1"/>
    <col min="12028" max="12028" width="18.42578125" style="19" customWidth="1"/>
    <col min="12029" max="12029" width="11.7109375" style="19" customWidth="1"/>
    <col min="12030" max="12031" width="2.28515625" style="19" customWidth="1"/>
    <col min="12032" max="12032" width="17.85546875" style="19" customWidth="1"/>
    <col min="12033" max="12033" width="14.28515625" style="19" customWidth="1"/>
    <col min="12034" max="12034" width="3.42578125" style="19" customWidth="1"/>
    <col min="12035" max="12035" width="17.85546875" style="19" customWidth="1"/>
    <col min="12036" max="12036" width="14.28515625" style="19" customWidth="1"/>
    <col min="12037" max="12037" width="3.42578125" style="19" customWidth="1"/>
    <col min="12038" max="12038" width="17.85546875" style="19" customWidth="1"/>
    <col min="12039" max="12039" width="14.28515625" style="19" customWidth="1"/>
    <col min="12040" max="12040" width="3.42578125" style="19" customWidth="1"/>
    <col min="12041" max="12041" width="17.85546875" style="19" customWidth="1"/>
    <col min="12042" max="12042" width="14.28515625" style="19" customWidth="1"/>
    <col min="12043" max="12043" width="3.42578125" style="19" customWidth="1"/>
    <col min="12044" max="12044" width="17.85546875" style="19" customWidth="1"/>
    <col min="12045" max="12045" width="14.28515625" style="19" customWidth="1"/>
    <col min="12046" max="12046" width="3.42578125" style="19" customWidth="1"/>
    <col min="12047" max="12047" width="17.85546875" style="19" customWidth="1"/>
    <col min="12048" max="12048" width="14.28515625" style="19" customWidth="1"/>
    <col min="12049" max="12049" width="3.28515625" style="19" customWidth="1"/>
    <col min="12050" max="12050" width="17.85546875" style="19" customWidth="1"/>
    <col min="12051" max="12051" width="14.28515625" style="19" customWidth="1"/>
    <col min="12052" max="12052" width="3.42578125" style="19" customWidth="1"/>
    <col min="12053" max="12053" width="17.85546875" style="19" customWidth="1"/>
    <col min="12054" max="12054" width="14.28515625" style="19" customWidth="1"/>
    <col min="12055" max="12055" width="3.42578125" style="19" customWidth="1"/>
    <col min="12056" max="12056" width="17.85546875" style="19" customWidth="1"/>
    <col min="12057" max="12057" width="14.28515625" style="19" customWidth="1"/>
    <col min="12058" max="12058" width="3.42578125" style="19" customWidth="1"/>
    <col min="12059" max="12059" width="17.85546875" style="19" customWidth="1"/>
    <col min="12060" max="12060" width="14.28515625" style="19" customWidth="1"/>
    <col min="12061" max="12061" width="3.28515625" style="19" customWidth="1"/>
    <col min="12062" max="12062" width="2.28515625" style="19" customWidth="1"/>
    <col min="12063" max="12278" width="10.85546875" style="19"/>
    <col min="12279" max="12279" width="2.28515625" style="19" customWidth="1"/>
    <col min="12280" max="12280" width="5.7109375" style="19" customWidth="1"/>
    <col min="12281" max="12281" width="47.7109375" style="19" customWidth="1"/>
    <col min="12282" max="12282" width="15.140625" style="19" customWidth="1"/>
    <col min="12283" max="12283" width="13.7109375" style="19" customWidth="1"/>
    <col min="12284" max="12284" width="18.42578125" style="19" customWidth="1"/>
    <col min="12285" max="12285" width="11.7109375" style="19" customWidth="1"/>
    <col min="12286" max="12287" width="2.28515625" style="19" customWidth="1"/>
    <col min="12288" max="12288" width="17.85546875" style="19" customWidth="1"/>
    <col min="12289" max="12289" width="14.28515625" style="19" customWidth="1"/>
    <col min="12290" max="12290" width="3.42578125" style="19" customWidth="1"/>
    <col min="12291" max="12291" width="17.85546875" style="19" customWidth="1"/>
    <col min="12292" max="12292" width="14.28515625" style="19" customWidth="1"/>
    <col min="12293" max="12293" width="3.42578125" style="19" customWidth="1"/>
    <col min="12294" max="12294" width="17.85546875" style="19" customWidth="1"/>
    <col min="12295" max="12295" width="14.28515625" style="19" customWidth="1"/>
    <col min="12296" max="12296" width="3.42578125" style="19" customWidth="1"/>
    <col min="12297" max="12297" width="17.85546875" style="19" customWidth="1"/>
    <col min="12298" max="12298" width="14.28515625" style="19" customWidth="1"/>
    <col min="12299" max="12299" width="3.42578125" style="19" customWidth="1"/>
    <col min="12300" max="12300" width="17.85546875" style="19" customWidth="1"/>
    <col min="12301" max="12301" width="14.28515625" style="19" customWidth="1"/>
    <col min="12302" max="12302" width="3.42578125" style="19" customWidth="1"/>
    <col min="12303" max="12303" width="17.85546875" style="19" customWidth="1"/>
    <col min="12304" max="12304" width="14.28515625" style="19" customWidth="1"/>
    <col min="12305" max="12305" width="3.28515625" style="19" customWidth="1"/>
    <col min="12306" max="12306" width="17.85546875" style="19" customWidth="1"/>
    <col min="12307" max="12307" width="14.28515625" style="19" customWidth="1"/>
    <col min="12308" max="12308" width="3.42578125" style="19" customWidth="1"/>
    <col min="12309" max="12309" width="17.85546875" style="19" customWidth="1"/>
    <col min="12310" max="12310" width="14.28515625" style="19" customWidth="1"/>
    <col min="12311" max="12311" width="3.42578125" style="19" customWidth="1"/>
    <col min="12312" max="12312" width="17.85546875" style="19" customWidth="1"/>
    <col min="12313" max="12313" width="14.28515625" style="19" customWidth="1"/>
    <col min="12314" max="12314" width="3.42578125" style="19" customWidth="1"/>
    <col min="12315" max="12315" width="17.85546875" style="19" customWidth="1"/>
    <col min="12316" max="12316" width="14.28515625" style="19" customWidth="1"/>
    <col min="12317" max="12317" width="3.28515625" style="19" customWidth="1"/>
    <col min="12318" max="12318" width="2.28515625" style="19" customWidth="1"/>
    <col min="12319" max="12534" width="10.85546875" style="19"/>
    <col min="12535" max="12535" width="2.28515625" style="19" customWidth="1"/>
    <col min="12536" max="12536" width="5.7109375" style="19" customWidth="1"/>
    <col min="12537" max="12537" width="47.7109375" style="19" customWidth="1"/>
    <col min="12538" max="12538" width="15.140625" style="19" customWidth="1"/>
    <col min="12539" max="12539" width="13.7109375" style="19" customWidth="1"/>
    <col min="12540" max="12540" width="18.42578125" style="19" customWidth="1"/>
    <col min="12541" max="12541" width="11.7109375" style="19" customWidth="1"/>
    <col min="12542" max="12543" width="2.28515625" style="19" customWidth="1"/>
    <col min="12544" max="12544" width="17.85546875" style="19" customWidth="1"/>
    <col min="12545" max="12545" width="14.28515625" style="19" customWidth="1"/>
    <col min="12546" max="12546" width="3.42578125" style="19" customWidth="1"/>
    <col min="12547" max="12547" width="17.85546875" style="19" customWidth="1"/>
    <col min="12548" max="12548" width="14.28515625" style="19" customWidth="1"/>
    <col min="12549" max="12549" width="3.42578125" style="19" customWidth="1"/>
    <col min="12550" max="12550" width="17.85546875" style="19" customWidth="1"/>
    <col min="12551" max="12551" width="14.28515625" style="19" customWidth="1"/>
    <col min="12552" max="12552" width="3.42578125" style="19" customWidth="1"/>
    <col min="12553" max="12553" width="17.85546875" style="19" customWidth="1"/>
    <col min="12554" max="12554" width="14.28515625" style="19" customWidth="1"/>
    <col min="12555" max="12555" width="3.42578125" style="19" customWidth="1"/>
    <col min="12556" max="12556" width="17.85546875" style="19" customWidth="1"/>
    <col min="12557" max="12557" width="14.28515625" style="19" customWidth="1"/>
    <col min="12558" max="12558" width="3.42578125" style="19" customWidth="1"/>
    <col min="12559" max="12559" width="17.85546875" style="19" customWidth="1"/>
    <col min="12560" max="12560" width="14.28515625" style="19" customWidth="1"/>
    <col min="12561" max="12561" width="3.28515625" style="19" customWidth="1"/>
    <col min="12562" max="12562" width="17.85546875" style="19" customWidth="1"/>
    <col min="12563" max="12563" width="14.28515625" style="19" customWidth="1"/>
    <col min="12564" max="12564" width="3.42578125" style="19" customWidth="1"/>
    <col min="12565" max="12565" width="17.85546875" style="19" customWidth="1"/>
    <col min="12566" max="12566" width="14.28515625" style="19" customWidth="1"/>
    <col min="12567" max="12567" width="3.42578125" style="19" customWidth="1"/>
    <col min="12568" max="12568" width="17.85546875" style="19" customWidth="1"/>
    <col min="12569" max="12569" width="14.28515625" style="19" customWidth="1"/>
    <col min="12570" max="12570" width="3.42578125" style="19" customWidth="1"/>
    <col min="12571" max="12571" width="17.85546875" style="19" customWidth="1"/>
    <col min="12572" max="12572" width="14.28515625" style="19" customWidth="1"/>
    <col min="12573" max="12573" width="3.28515625" style="19" customWidth="1"/>
    <col min="12574" max="12574" width="2.28515625" style="19" customWidth="1"/>
    <col min="12575" max="12790" width="10.85546875" style="19"/>
    <col min="12791" max="12791" width="2.28515625" style="19" customWidth="1"/>
    <col min="12792" max="12792" width="5.7109375" style="19" customWidth="1"/>
    <col min="12793" max="12793" width="47.7109375" style="19" customWidth="1"/>
    <col min="12794" max="12794" width="15.140625" style="19" customWidth="1"/>
    <col min="12795" max="12795" width="13.7109375" style="19" customWidth="1"/>
    <col min="12796" max="12796" width="18.42578125" style="19" customWidth="1"/>
    <col min="12797" max="12797" width="11.7109375" style="19" customWidth="1"/>
    <col min="12798" max="12799" width="2.28515625" style="19" customWidth="1"/>
    <col min="12800" max="12800" width="17.85546875" style="19" customWidth="1"/>
    <col min="12801" max="12801" width="14.28515625" style="19" customWidth="1"/>
    <col min="12802" max="12802" width="3.42578125" style="19" customWidth="1"/>
    <col min="12803" max="12803" width="17.85546875" style="19" customWidth="1"/>
    <col min="12804" max="12804" width="14.28515625" style="19" customWidth="1"/>
    <col min="12805" max="12805" width="3.42578125" style="19" customWidth="1"/>
    <col min="12806" max="12806" width="17.85546875" style="19" customWidth="1"/>
    <col min="12807" max="12807" width="14.28515625" style="19" customWidth="1"/>
    <col min="12808" max="12808" width="3.42578125" style="19" customWidth="1"/>
    <col min="12809" max="12809" width="17.85546875" style="19" customWidth="1"/>
    <col min="12810" max="12810" width="14.28515625" style="19" customWidth="1"/>
    <col min="12811" max="12811" width="3.42578125" style="19" customWidth="1"/>
    <col min="12812" max="12812" width="17.85546875" style="19" customWidth="1"/>
    <col min="12813" max="12813" width="14.28515625" style="19" customWidth="1"/>
    <col min="12814" max="12814" width="3.42578125" style="19" customWidth="1"/>
    <col min="12815" max="12815" width="17.85546875" style="19" customWidth="1"/>
    <col min="12816" max="12816" width="14.28515625" style="19" customWidth="1"/>
    <col min="12817" max="12817" width="3.28515625" style="19" customWidth="1"/>
    <col min="12818" max="12818" width="17.85546875" style="19" customWidth="1"/>
    <col min="12819" max="12819" width="14.28515625" style="19" customWidth="1"/>
    <col min="12820" max="12820" width="3.42578125" style="19" customWidth="1"/>
    <col min="12821" max="12821" width="17.85546875" style="19" customWidth="1"/>
    <col min="12822" max="12822" width="14.28515625" style="19" customWidth="1"/>
    <col min="12823" max="12823" width="3.42578125" style="19" customWidth="1"/>
    <col min="12824" max="12824" width="17.85546875" style="19" customWidth="1"/>
    <col min="12825" max="12825" width="14.28515625" style="19" customWidth="1"/>
    <col min="12826" max="12826" width="3.42578125" style="19" customWidth="1"/>
    <col min="12827" max="12827" width="17.85546875" style="19" customWidth="1"/>
    <col min="12828" max="12828" width="14.28515625" style="19" customWidth="1"/>
    <col min="12829" max="12829" width="3.28515625" style="19" customWidth="1"/>
    <col min="12830" max="12830" width="2.28515625" style="19" customWidth="1"/>
    <col min="12831" max="13046" width="10.85546875" style="19"/>
    <col min="13047" max="13047" width="2.28515625" style="19" customWidth="1"/>
    <col min="13048" max="13048" width="5.7109375" style="19" customWidth="1"/>
    <col min="13049" max="13049" width="47.7109375" style="19" customWidth="1"/>
    <col min="13050" max="13050" width="15.140625" style="19" customWidth="1"/>
    <col min="13051" max="13051" width="13.7109375" style="19" customWidth="1"/>
    <col min="13052" max="13052" width="18.42578125" style="19" customWidth="1"/>
    <col min="13053" max="13053" width="11.7109375" style="19" customWidth="1"/>
    <col min="13054" max="13055" width="2.28515625" style="19" customWidth="1"/>
    <col min="13056" max="13056" width="17.85546875" style="19" customWidth="1"/>
    <col min="13057" max="13057" width="14.28515625" style="19" customWidth="1"/>
    <col min="13058" max="13058" width="3.42578125" style="19" customWidth="1"/>
    <col min="13059" max="13059" width="17.85546875" style="19" customWidth="1"/>
    <col min="13060" max="13060" width="14.28515625" style="19" customWidth="1"/>
    <col min="13061" max="13061" width="3.42578125" style="19" customWidth="1"/>
    <col min="13062" max="13062" width="17.85546875" style="19" customWidth="1"/>
    <col min="13063" max="13063" width="14.28515625" style="19" customWidth="1"/>
    <col min="13064" max="13064" width="3.42578125" style="19" customWidth="1"/>
    <col min="13065" max="13065" width="17.85546875" style="19" customWidth="1"/>
    <col min="13066" max="13066" width="14.28515625" style="19" customWidth="1"/>
    <col min="13067" max="13067" width="3.42578125" style="19" customWidth="1"/>
    <col min="13068" max="13068" width="17.85546875" style="19" customWidth="1"/>
    <col min="13069" max="13069" width="14.28515625" style="19" customWidth="1"/>
    <col min="13070" max="13070" width="3.42578125" style="19" customWidth="1"/>
    <col min="13071" max="13071" width="17.85546875" style="19" customWidth="1"/>
    <col min="13072" max="13072" width="14.28515625" style="19" customWidth="1"/>
    <col min="13073" max="13073" width="3.28515625" style="19" customWidth="1"/>
    <col min="13074" max="13074" width="17.85546875" style="19" customWidth="1"/>
    <col min="13075" max="13075" width="14.28515625" style="19" customWidth="1"/>
    <col min="13076" max="13076" width="3.42578125" style="19" customWidth="1"/>
    <col min="13077" max="13077" width="17.85546875" style="19" customWidth="1"/>
    <col min="13078" max="13078" width="14.28515625" style="19" customWidth="1"/>
    <col min="13079" max="13079" width="3.42578125" style="19" customWidth="1"/>
    <col min="13080" max="13080" width="17.85546875" style="19" customWidth="1"/>
    <col min="13081" max="13081" width="14.28515625" style="19" customWidth="1"/>
    <col min="13082" max="13082" width="3.42578125" style="19" customWidth="1"/>
    <col min="13083" max="13083" width="17.85546875" style="19" customWidth="1"/>
    <col min="13084" max="13084" width="14.28515625" style="19" customWidth="1"/>
    <col min="13085" max="13085" width="3.28515625" style="19" customWidth="1"/>
    <col min="13086" max="13086" width="2.28515625" style="19" customWidth="1"/>
    <col min="13087" max="13302" width="10.85546875" style="19"/>
    <col min="13303" max="13303" width="2.28515625" style="19" customWidth="1"/>
    <col min="13304" max="13304" width="5.7109375" style="19" customWidth="1"/>
    <col min="13305" max="13305" width="47.7109375" style="19" customWidth="1"/>
    <col min="13306" max="13306" width="15.140625" style="19" customWidth="1"/>
    <col min="13307" max="13307" width="13.7109375" style="19" customWidth="1"/>
    <col min="13308" max="13308" width="18.42578125" style="19" customWidth="1"/>
    <col min="13309" max="13309" width="11.7109375" style="19" customWidth="1"/>
    <col min="13310" max="13311" width="2.28515625" style="19" customWidth="1"/>
    <col min="13312" max="13312" width="17.85546875" style="19" customWidth="1"/>
    <col min="13313" max="13313" width="14.28515625" style="19" customWidth="1"/>
    <col min="13314" max="13314" width="3.42578125" style="19" customWidth="1"/>
    <col min="13315" max="13315" width="17.85546875" style="19" customWidth="1"/>
    <col min="13316" max="13316" width="14.28515625" style="19" customWidth="1"/>
    <col min="13317" max="13317" width="3.42578125" style="19" customWidth="1"/>
    <col min="13318" max="13318" width="17.85546875" style="19" customWidth="1"/>
    <col min="13319" max="13319" width="14.28515625" style="19" customWidth="1"/>
    <col min="13320" max="13320" width="3.42578125" style="19" customWidth="1"/>
    <col min="13321" max="13321" width="17.85546875" style="19" customWidth="1"/>
    <col min="13322" max="13322" width="14.28515625" style="19" customWidth="1"/>
    <col min="13323" max="13323" width="3.42578125" style="19" customWidth="1"/>
    <col min="13324" max="13324" width="17.85546875" style="19" customWidth="1"/>
    <col min="13325" max="13325" width="14.28515625" style="19" customWidth="1"/>
    <col min="13326" max="13326" width="3.42578125" style="19" customWidth="1"/>
    <col min="13327" max="13327" width="17.85546875" style="19" customWidth="1"/>
    <col min="13328" max="13328" width="14.28515625" style="19" customWidth="1"/>
    <col min="13329" max="13329" width="3.28515625" style="19" customWidth="1"/>
    <col min="13330" max="13330" width="17.85546875" style="19" customWidth="1"/>
    <col min="13331" max="13331" width="14.28515625" style="19" customWidth="1"/>
    <col min="13332" max="13332" width="3.42578125" style="19" customWidth="1"/>
    <col min="13333" max="13333" width="17.85546875" style="19" customWidth="1"/>
    <col min="13334" max="13334" width="14.28515625" style="19" customWidth="1"/>
    <col min="13335" max="13335" width="3.42578125" style="19" customWidth="1"/>
    <col min="13336" max="13336" width="17.85546875" style="19" customWidth="1"/>
    <col min="13337" max="13337" width="14.28515625" style="19" customWidth="1"/>
    <col min="13338" max="13338" width="3.42578125" style="19" customWidth="1"/>
    <col min="13339" max="13339" width="17.85546875" style="19" customWidth="1"/>
    <col min="13340" max="13340" width="14.28515625" style="19" customWidth="1"/>
    <col min="13341" max="13341" width="3.28515625" style="19" customWidth="1"/>
    <col min="13342" max="13342" width="2.28515625" style="19" customWidth="1"/>
    <col min="13343" max="13558" width="10.85546875" style="19"/>
    <col min="13559" max="13559" width="2.28515625" style="19" customWidth="1"/>
    <col min="13560" max="13560" width="5.7109375" style="19" customWidth="1"/>
    <col min="13561" max="13561" width="47.7109375" style="19" customWidth="1"/>
    <col min="13562" max="13562" width="15.140625" style="19" customWidth="1"/>
    <col min="13563" max="13563" width="13.7109375" style="19" customWidth="1"/>
    <col min="13564" max="13564" width="18.42578125" style="19" customWidth="1"/>
    <col min="13565" max="13565" width="11.7109375" style="19" customWidth="1"/>
    <col min="13566" max="13567" width="2.28515625" style="19" customWidth="1"/>
    <col min="13568" max="13568" width="17.85546875" style="19" customWidth="1"/>
    <col min="13569" max="13569" width="14.28515625" style="19" customWidth="1"/>
    <col min="13570" max="13570" width="3.42578125" style="19" customWidth="1"/>
    <col min="13571" max="13571" width="17.85546875" style="19" customWidth="1"/>
    <col min="13572" max="13572" width="14.28515625" style="19" customWidth="1"/>
    <col min="13573" max="13573" width="3.42578125" style="19" customWidth="1"/>
    <col min="13574" max="13574" width="17.85546875" style="19" customWidth="1"/>
    <col min="13575" max="13575" width="14.28515625" style="19" customWidth="1"/>
    <col min="13576" max="13576" width="3.42578125" style="19" customWidth="1"/>
    <col min="13577" max="13577" width="17.85546875" style="19" customWidth="1"/>
    <col min="13578" max="13578" width="14.28515625" style="19" customWidth="1"/>
    <col min="13579" max="13579" width="3.42578125" style="19" customWidth="1"/>
    <col min="13580" max="13580" width="17.85546875" style="19" customWidth="1"/>
    <col min="13581" max="13581" width="14.28515625" style="19" customWidth="1"/>
    <col min="13582" max="13582" width="3.42578125" style="19" customWidth="1"/>
    <col min="13583" max="13583" width="17.85546875" style="19" customWidth="1"/>
    <col min="13584" max="13584" width="14.28515625" style="19" customWidth="1"/>
    <col min="13585" max="13585" width="3.28515625" style="19" customWidth="1"/>
    <col min="13586" max="13586" width="17.85546875" style="19" customWidth="1"/>
    <col min="13587" max="13587" width="14.28515625" style="19" customWidth="1"/>
    <col min="13588" max="13588" width="3.42578125" style="19" customWidth="1"/>
    <col min="13589" max="13589" width="17.85546875" style="19" customWidth="1"/>
    <col min="13590" max="13590" width="14.28515625" style="19" customWidth="1"/>
    <col min="13591" max="13591" width="3.42578125" style="19" customWidth="1"/>
    <col min="13592" max="13592" width="17.85546875" style="19" customWidth="1"/>
    <col min="13593" max="13593" width="14.28515625" style="19" customWidth="1"/>
    <col min="13594" max="13594" width="3.42578125" style="19" customWidth="1"/>
    <col min="13595" max="13595" width="17.85546875" style="19" customWidth="1"/>
    <col min="13596" max="13596" width="14.28515625" style="19" customWidth="1"/>
    <col min="13597" max="13597" width="3.28515625" style="19" customWidth="1"/>
    <col min="13598" max="13598" width="2.28515625" style="19" customWidth="1"/>
    <col min="13599" max="13814" width="10.85546875" style="19"/>
    <col min="13815" max="13815" width="2.28515625" style="19" customWidth="1"/>
    <col min="13816" max="13816" width="5.7109375" style="19" customWidth="1"/>
    <col min="13817" max="13817" width="47.7109375" style="19" customWidth="1"/>
    <col min="13818" max="13818" width="15.140625" style="19" customWidth="1"/>
    <col min="13819" max="13819" width="13.7109375" style="19" customWidth="1"/>
    <col min="13820" max="13820" width="18.42578125" style="19" customWidth="1"/>
    <col min="13821" max="13821" width="11.7109375" style="19" customWidth="1"/>
    <col min="13822" max="13823" width="2.28515625" style="19" customWidth="1"/>
    <col min="13824" max="13824" width="17.85546875" style="19" customWidth="1"/>
    <col min="13825" max="13825" width="14.28515625" style="19" customWidth="1"/>
    <col min="13826" max="13826" width="3.42578125" style="19" customWidth="1"/>
    <col min="13827" max="13827" width="17.85546875" style="19" customWidth="1"/>
    <col min="13828" max="13828" width="14.28515625" style="19" customWidth="1"/>
    <col min="13829" max="13829" width="3.42578125" style="19" customWidth="1"/>
    <col min="13830" max="13830" width="17.85546875" style="19" customWidth="1"/>
    <col min="13831" max="13831" width="14.28515625" style="19" customWidth="1"/>
    <col min="13832" max="13832" width="3.42578125" style="19" customWidth="1"/>
    <col min="13833" max="13833" width="17.85546875" style="19" customWidth="1"/>
    <col min="13834" max="13834" width="14.28515625" style="19" customWidth="1"/>
    <col min="13835" max="13835" width="3.42578125" style="19" customWidth="1"/>
    <col min="13836" max="13836" width="17.85546875" style="19" customWidth="1"/>
    <col min="13837" max="13837" width="14.28515625" style="19" customWidth="1"/>
    <col min="13838" max="13838" width="3.42578125" style="19" customWidth="1"/>
    <col min="13839" max="13839" width="17.85546875" style="19" customWidth="1"/>
    <col min="13840" max="13840" width="14.28515625" style="19" customWidth="1"/>
    <col min="13841" max="13841" width="3.28515625" style="19" customWidth="1"/>
    <col min="13842" max="13842" width="17.85546875" style="19" customWidth="1"/>
    <col min="13843" max="13843" width="14.28515625" style="19" customWidth="1"/>
    <col min="13844" max="13844" width="3.42578125" style="19" customWidth="1"/>
    <col min="13845" max="13845" width="17.85546875" style="19" customWidth="1"/>
    <col min="13846" max="13846" width="14.28515625" style="19" customWidth="1"/>
    <col min="13847" max="13847" width="3.42578125" style="19" customWidth="1"/>
    <col min="13848" max="13848" width="17.85546875" style="19" customWidth="1"/>
    <col min="13849" max="13849" width="14.28515625" style="19" customWidth="1"/>
    <col min="13850" max="13850" width="3.42578125" style="19" customWidth="1"/>
    <col min="13851" max="13851" width="17.85546875" style="19" customWidth="1"/>
    <col min="13852" max="13852" width="14.28515625" style="19" customWidth="1"/>
    <col min="13853" max="13853" width="3.28515625" style="19" customWidth="1"/>
    <col min="13854" max="13854" width="2.28515625" style="19" customWidth="1"/>
    <col min="13855" max="14070" width="10.85546875" style="19"/>
    <col min="14071" max="14071" width="2.28515625" style="19" customWidth="1"/>
    <col min="14072" max="14072" width="5.7109375" style="19" customWidth="1"/>
    <col min="14073" max="14073" width="47.7109375" style="19" customWidth="1"/>
    <col min="14074" max="14074" width="15.140625" style="19" customWidth="1"/>
    <col min="14075" max="14075" width="13.7109375" style="19" customWidth="1"/>
    <col min="14076" max="14076" width="18.42578125" style="19" customWidth="1"/>
    <col min="14077" max="14077" width="11.7109375" style="19" customWidth="1"/>
    <col min="14078" max="14079" width="2.28515625" style="19" customWidth="1"/>
    <col min="14080" max="14080" width="17.85546875" style="19" customWidth="1"/>
    <col min="14081" max="14081" width="14.28515625" style="19" customWidth="1"/>
    <col min="14082" max="14082" width="3.42578125" style="19" customWidth="1"/>
    <col min="14083" max="14083" width="17.85546875" style="19" customWidth="1"/>
    <col min="14084" max="14084" width="14.28515625" style="19" customWidth="1"/>
    <col min="14085" max="14085" width="3.42578125" style="19" customWidth="1"/>
    <col min="14086" max="14086" width="17.85546875" style="19" customWidth="1"/>
    <col min="14087" max="14087" width="14.28515625" style="19" customWidth="1"/>
    <col min="14088" max="14088" width="3.42578125" style="19" customWidth="1"/>
    <col min="14089" max="14089" width="17.85546875" style="19" customWidth="1"/>
    <col min="14090" max="14090" width="14.28515625" style="19" customWidth="1"/>
    <col min="14091" max="14091" width="3.42578125" style="19" customWidth="1"/>
    <col min="14092" max="14092" width="17.85546875" style="19" customWidth="1"/>
    <col min="14093" max="14093" width="14.28515625" style="19" customWidth="1"/>
    <col min="14094" max="14094" width="3.42578125" style="19" customWidth="1"/>
    <col min="14095" max="14095" width="17.85546875" style="19" customWidth="1"/>
    <col min="14096" max="14096" width="14.28515625" style="19" customWidth="1"/>
    <col min="14097" max="14097" width="3.28515625" style="19" customWidth="1"/>
    <col min="14098" max="14098" width="17.85546875" style="19" customWidth="1"/>
    <col min="14099" max="14099" width="14.28515625" style="19" customWidth="1"/>
    <col min="14100" max="14100" width="3.42578125" style="19" customWidth="1"/>
    <col min="14101" max="14101" width="17.85546875" style="19" customWidth="1"/>
    <col min="14102" max="14102" width="14.28515625" style="19" customWidth="1"/>
    <col min="14103" max="14103" width="3.42578125" style="19" customWidth="1"/>
    <col min="14104" max="14104" width="17.85546875" style="19" customWidth="1"/>
    <col min="14105" max="14105" width="14.28515625" style="19" customWidth="1"/>
    <col min="14106" max="14106" width="3.42578125" style="19" customWidth="1"/>
    <col min="14107" max="14107" width="17.85546875" style="19" customWidth="1"/>
    <col min="14108" max="14108" width="14.28515625" style="19" customWidth="1"/>
    <col min="14109" max="14109" width="3.28515625" style="19" customWidth="1"/>
    <col min="14110" max="14110" width="2.28515625" style="19" customWidth="1"/>
    <col min="14111" max="14326" width="10.85546875" style="19"/>
    <col min="14327" max="14327" width="2.28515625" style="19" customWidth="1"/>
    <col min="14328" max="14328" width="5.7109375" style="19" customWidth="1"/>
    <col min="14329" max="14329" width="47.7109375" style="19" customWidth="1"/>
    <col min="14330" max="14330" width="15.140625" style="19" customWidth="1"/>
    <col min="14331" max="14331" width="13.7109375" style="19" customWidth="1"/>
    <col min="14332" max="14332" width="18.42578125" style="19" customWidth="1"/>
    <col min="14333" max="14333" width="11.7109375" style="19" customWidth="1"/>
    <col min="14334" max="14335" width="2.28515625" style="19" customWidth="1"/>
    <col min="14336" max="14336" width="17.85546875" style="19" customWidth="1"/>
    <col min="14337" max="14337" width="14.28515625" style="19" customWidth="1"/>
    <col min="14338" max="14338" width="3.42578125" style="19" customWidth="1"/>
    <col min="14339" max="14339" width="17.85546875" style="19" customWidth="1"/>
    <col min="14340" max="14340" width="14.28515625" style="19" customWidth="1"/>
    <col min="14341" max="14341" width="3.42578125" style="19" customWidth="1"/>
    <col min="14342" max="14342" width="17.85546875" style="19" customWidth="1"/>
    <col min="14343" max="14343" width="14.28515625" style="19" customWidth="1"/>
    <col min="14344" max="14344" width="3.42578125" style="19" customWidth="1"/>
    <col min="14345" max="14345" width="17.85546875" style="19" customWidth="1"/>
    <col min="14346" max="14346" width="14.28515625" style="19" customWidth="1"/>
    <col min="14347" max="14347" width="3.42578125" style="19" customWidth="1"/>
    <col min="14348" max="14348" width="17.85546875" style="19" customWidth="1"/>
    <col min="14349" max="14349" width="14.28515625" style="19" customWidth="1"/>
    <col min="14350" max="14350" width="3.42578125" style="19" customWidth="1"/>
    <col min="14351" max="14351" width="17.85546875" style="19" customWidth="1"/>
    <col min="14352" max="14352" width="14.28515625" style="19" customWidth="1"/>
    <col min="14353" max="14353" width="3.28515625" style="19" customWidth="1"/>
    <col min="14354" max="14354" width="17.85546875" style="19" customWidth="1"/>
    <col min="14355" max="14355" width="14.28515625" style="19" customWidth="1"/>
    <col min="14356" max="14356" width="3.42578125" style="19" customWidth="1"/>
    <col min="14357" max="14357" width="17.85546875" style="19" customWidth="1"/>
    <col min="14358" max="14358" width="14.28515625" style="19" customWidth="1"/>
    <col min="14359" max="14359" width="3.42578125" style="19" customWidth="1"/>
    <col min="14360" max="14360" width="17.85546875" style="19" customWidth="1"/>
    <col min="14361" max="14361" width="14.28515625" style="19" customWidth="1"/>
    <col min="14362" max="14362" width="3.42578125" style="19" customWidth="1"/>
    <col min="14363" max="14363" width="17.85546875" style="19" customWidth="1"/>
    <col min="14364" max="14364" width="14.28515625" style="19" customWidth="1"/>
    <col min="14365" max="14365" width="3.28515625" style="19" customWidth="1"/>
    <col min="14366" max="14366" width="2.28515625" style="19" customWidth="1"/>
    <col min="14367" max="14582" width="10.85546875" style="19"/>
    <col min="14583" max="14583" width="2.28515625" style="19" customWidth="1"/>
    <col min="14584" max="14584" width="5.7109375" style="19" customWidth="1"/>
    <col min="14585" max="14585" width="47.7109375" style="19" customWidth="1"/>
    <col min="14586" max="14586" width="15.140625" style="19" customWidth="1"/>
    <col min="14587" max="14587" width="13.7109375" style="19" customWidth="1"/>
    <col min="14588" max="14588" width="18.42578125" style="19" customWidth="1"/>
    <col min="14589" max="14589" width="11.7109375" style="19" customWidth="1"/>
    <col min="14590" max="14591" width="2.28515625" style="19" customWidth="1"/>
    <col min="14592" max="14592" width="17.85546875" style="19" customWidth="1"/>
    <col min="14593" max="14593" width="14.28515625" style="19" customWidth="1"/>
    <col min="14594" max="14594" width="3.42578125" style="19" customWidth="1"/>
    <col min="14595" max="14595" width="17.85546875" style="19" customWidth="1"/>
    <col min="14596" max="14596" width="14.28515625" style="19" customWidth="1"/>
    <col min="14597" max="14597" width="3.42578125" style="19" customWidth="1"/>
    <col min="14598" max="14598" width="17.85546875" style="19" customWidth="1"/>
    <col min="14599" max="14599" width="14.28515625" style="19" customWidth="1"/>
    <col min="14600" max="14600" width="3.42578125" style="19" customWidth="1"/>
    <col min="14601" max="14601" width="17.85546875" style="19" customWidth="1"/>
    <col min="14602" max="14602" width="14.28515625" style="19" customWidth="1"/>
    <col min="14603" max="14603" width="3.42578125" style="19" customWidth="1"/>
    <col min="14604" max="14604" width="17.85546875" style="19" customWidth="1"/>
    <col min="14605" max="14605" width="14.28515625" style="19" customWidth="1"/>
    <col min="14606" max="14606" width="3.42578125" style="19" customWidth="1"/>
    <col min="14607" max="14607" width="17.85546875" style="19" customWidth="1"/>
    <col min="14608" max="14608" width="14.28515625" style="19" customWidth="1"/>
    <col min="14609" max="14609" width="3.28515625" style="19" customWidth="1"/>
    <col min="14610" max="14610" width="17.85546875" style="19" customWidth="1"/>
    <col min="14611" max="14611" width="14.28515625" style="19" customWidth="1"/>
    <col min="14612" max="14612" width="3.42578125" style="19" customWidth="1"/>
    <col min="14613" max="14613" width="17.85546875" style="19" customWidth="1"/>
    <col min="14614" max="14614" width="14.28515625" style="19" customWidth="1"/>
    <col min="14615" max="14615" width="3.42578125" style="19" customWidth="1"/>
    <col min="14616" max="14616" width="17.85546875" style="19" customWidth="1"/>
    <col min="14617" max="14617" width="14.28515625" style="19" customWidth="1"/>
    <col min="14618" max="14618" width="3.42578125" style="19" customWidth="1"/>
    <col min="14619" max="14619" width="17.85546875" style="19" customWidth="1"/>
    <col min="14620" max="14620" width="14.28515625" style="19" customWidth="1"/>
    <col min="14621" max="14621" width="3.28515625" style="19" customWidth="1"/>
    <col min="14622" max="14622" width="2.28515625" style="19" customWidth="1"/>
    <col min="14623" max="14838" width="10.85546875" style="19"/>
    <col min="14839" max="14839" width="2.28515625" style="19" customWidth="1"/>
    <col min="14840" max="14840" width="5.7109375" style="19" customWidth="1"/>
    <col min="14841" max="14841" width="47.7109375" style="19" customWidth="1"/>
    <col min="14842" max="14842" width="15.140625" style="19" customWidth="1"/>
    <col min="14843" max="14843" width="13.7109375" style="19" customWidth="1"/>
    <col min="14844" max="14844" width="18.42578125" style="19" customWidth="1"/>
    <col min="14845" max="14845" width="11.7109375" style="19" customWidth="1"/>
    <col min="14846" max="14847" width="2.28515625" style="19" customWidth="1"/>
    <col min="14848" max="14848" width="17.85546875" style="19" customWidth="1"/>
    <col min="14849" max="14849" width="14.28515625" style="19" customWidth="1"/>
    <col min="14850" max="14850" width="3.42578125" style="19" customWidth="1"/>
    <col min="14851" max="14851" width="17.85546875" style="19" customWidth="1"/>
    <col min="14852" max="14852" width="14.28515625" style="19" customWidth="1"/>
    <col min="14853" max="14853" width="3.42578125" style="19" customWidth="1"/>
    <col min="14854" max="14854" width="17.85546875" style="19" customWidth="1"/>
    <col min="14855" max="14855" width="14.28515625" style="19" customWidth="1"/>
    <col min="14856" max="14856" width="3.42578125" style="19" customWidth="1"/>
    <col min="14857" max="14857" width="17.85546875" style="19" customWidth="1"/>
    <col min="14858" max="14858" width="14.28515625" style="19" customWidth="1"/>
    <col min="14859" max="14859" width="3.42578125" style="19" customWidth="1"/>
    <col min="14860" max="14860" width="17.85546875" style="19" customWidth="1"/>
    <col min="14861" max="14861" width="14.28515625" style="19" customWidth="1"/>
    <col min="14862" max="14862" width="3.42578125" style="19" customWidth="1"/>
    <col min="14863" max="14863" width="17.85546875" style="19" customWidth="1"/>
    <col min="14864" max="14864" width="14.28515625" style="19" customWidth="1"/>
    <col min="14865" max="14865" width="3.28515625" style="19" customWidth="1"/>
    <col min="14866" max="14866" width="17.85546875" style="19" customWidth="1"/>
    <col min="14867" max="14867" width="14.28515625" style="19" customWidth="1"/>
    <col min="14868" max="14868" width="3.42578125" style="19" customWidth="1"/>
    <col min="14869" max="14869" width="17.85546875" style="19" customWidth="1"/>
    <col min="14870" max="14870" width="14.28515625" style="19" customWidth="1"/>
    <col min="14871" max="14871" width="3.42578125" style="19" customWidth="1"/>
    <col min="14872" max="14872" width="17.85546875" style="19" customWidth="1"/>
    <col min="14873" max="14873" width="14.28515625" style="19" customWidth="1"/>
    <col min="14874" max="14874" width="3.42578125" style="19" customWidth="1"/>
    <col min="14875" max="14875" width="17.85546875" style="19" customWidth="1"/>
    <col min="14876" max="14876" width="14.28515625" style="19" customWidth="1"/>
    <col min="14877" max="14877" width="3.28515625" style="19" customWidth="1"/>
    <col min="14878" max="14878" width="2.28515625" style="19" customWidth="1"/>
    <col min="14879" max="15094" width="10.85546875" style="19"/>
    <col min="15095" max="15095" width="2.28515625" style="19" customWidth="1"/>
    <col min="15096" max="15096" width="5.7109375" style="19" customWidth="1"/>
    <col min="15097" max="15097" width="47.7109375" style="19" customWidth="1"/>
    <col min="15098" max="15098" width="15.140625" style="19" customWidth="1"/>
    <col min="15099" max="15099" width="13.7109375" style="19" customWidth="1"/>
    <col min="15100" max="15100" width="18.42578125" style="19" customWidth="1"/>
    <col min="15101" max="15101" width="11.7109375" style="19" customWidth="1"/>
    <col min="15102" max="15103" width="2.28515625" style="19" customWidth="1"/>
    <col min="15104" max="15104" width="17.85546875" style="19" customWidth="1"/>
    <col min="15105" max="15105" width="14.28515625" style="19" customWidth="1"/>
    <col min="15106" max="15106" width="3.42578125" style="19" customWidth="1"/>
    <col min="15107" max="15107" width="17.85546875" style="19" customWidth="1"/>
    <col min="15108" max="15108" width="14.28515625" style="19" customWidth="1"/>
    <col min="15109" max="15109" width="3.42578125" style="19" customWidth="1"/>
    <col min="15110" max="15110" width="17.85546875" style="19" customWidth="1"/>
    <col min="15111" max="15111" width="14.28515625" style="19" customWidth="1"/>
    <col min="15112" max="15112" width="3.42578125" style="19" customWidth="1"/>
    <col min="15113" max="15113" width="17.85546875" style="19" customWidth="1"/>
    <col min="15114" max="15114" width="14.28515625" style="19" customWidth="1"/>
    <col min="15115" max="15115" width="3.42578125" style="19" customWidth="1"/>
    <col min="15116" max="15116" width="17.85546875" style="19" customWidth="1"/>
    <col min="15117" max="15117" width="14.28515625" style="19" customWidth="1"/>
    <col min="15118" max="15118" width="3.42578125" style="19" customWidth="1"/>
    <col min="15119" max="15119" width="17.85546875" style="19" customWidth="1"/>
    <col min="15120" max="15120" width="14.28515625" style="19" customWidth="1"/>
    <col min="15121" max="15121" width="3.28515625" style="19" customWidth="1"/>
    <col min="15122" max="15122" width="17.85546875" style="19" customWidth="1"/>
    <col min="15123" max="15123" width="14.28515625" style="19" customWidth="1"/>
    <col min="15124" max="15124" width="3.42578125" style="19" customWidth="1"/>
    <col min="15125" max="15125" width="17.85546875" style="19" customWidth="1"/>
    <col min="15126" max="15126" width="14.28515625" style="19" customWidth="1"/>
    <col min="15127" max="15127" width="3.42578125" style="19" customWidth="1"/>
    <col min="15128" max="15128" width="17.85546875" style="19" customWidth="1"/>
    <col min="15129" max="15129" width="14.28515625" style="19" customWidth="1"/>
    <col min="15130" max="15130" width="3.42578125" style="19" customWidth="1"/>
    <col min="15131" max="15131" width="17.85546875" style="19" customWidth="1"/>
    <col min="15132" max="15132" width="14.28515625" style="19" customWidth="1"/>
    <col min="15133" max="15133" width="3.28515625" style="19" customWidth="1"/>
    <col min="15134" max="15134" width="2.28515625" style="19" customWidth="1"/>
    <col min="15135" max="15350" width="10.85546875" style="19"/>
    <col min="15351" max="15351" width="2.28515625" style="19" customWidth="1"/>
    <col min="15352" max="15352" width="5.7109375" style="19" customWidth="1"/>
    <col min="15353" max="15353" width="47.7109375" style="19" customWidth="1"/>
    <col min="15354" max="15354" width="15.140625" style="19" customWidth="1"/>
    <col min="15355" max="15355" width="13.7109375" style="19" customWidth="1"/>
    <col min="15356" max="15356" width="18.42578125" style="19" customWidth="1"/>
    <col min="15357" max="15357" width="11.7109375" style="19" customWidth="1"/>
    <col min="15358" max="15359" width="2.28515625" style="19" customWidth="1"/>
    <col min="15360" max="15360" width="17.85546875" style="19" customWidth="1"/>
    <col min="15361" max="15361" width="14.28515625" style="19" customWidth="1"/>
    <col min="15362" max="15362" width="3.42578125" style="19" customWidth="1"/>
    <col min="15363" max="15363" width="17.85546875" style="19" customWidth="1"/>
    <col min="15364" max="15364" width="14.28515625" style="19" customWidth="1"/>
    <col min="15365" max="15365" width="3.42578125" style="19" customWidth="1"/>
    <col min="15366" max="15366" width="17.85546875" style="19" customWidth="1"/>
    <col min="15367" max="15367" width="14.28515625" style="19" customWidth="1"/>
    <col min="15368" max="15368" width="3.42578125" style="19" customWidth="1"/>
    <col min="15369" max="15369" width="17.85546875" style="19" customWidth="1"/>
    <col min="15370" max="15370" width="14.28515625" style="19" customWidth="1"/>
    <col min="15371" max="15371" width="3.42578125" style="19" customWidth="1"/>
    <col min="15372" max="15372" width="17.85546875" style="19" customWidth="1"/>
    <col min="15373" max="15373" width="14.28515625" style="19" customWidth="1"/>
    <col min="15374" max="15374" width="3.42578125" style="19" customWidth="1"/>
    <col min="15375" max="15375" width="17.85546875" style="19" customWidth="1"/>
    <col min="15376" max="15376" width="14.28515625" style="19" customWidth="1"/>
    <col min="15377" max="15377" width="3.28515625" style="19" customWidth="1"/>
    <col min="15378" max="15378" width="17.85546875" style="19" customWidth="1"/>
    <col min="15379" max="15379" width="14.28515625" style="19" customWidth="1"/>
    <col min="15380" max="15380" width="3.42578125" style="19" customWidth="1"/>
    <col min="15381" max="15381" width="17.85546875" style="19" customWidth="1"/>
    <col min="15382" max="15382" width="14.28515625" style="19" customWidth="1"/>
    <col min="15383" max="15383" width="3.42578125" style="19" customWidth="1"/>
    <col min="15384" max="15384" width="17.85546875" style="19" customWidth="1"/>
    <col min="15385" max="15385" width="14.28515625" style="19" customWidth="1"/>
    <col min="15386" max="15386" width="3.42578125" style="19" customWidth="1"/>
    <col min="15387" max="15387" width="17.85546875" style="19" customWidth="1"/>
    <col min="15388" max="15388" width="14.28515625" style="19" customWidth="1"/>
    <col min="15389" max="15389" width="3.28515625" style="19" customWidth="1"/>
    <col min="15390" max="15390" width="2.28515625" style="19" customWidth="1"/>
    <col min="15391" max="15606" width="10.85546875" style="19"/>
    <col min="15607" max="15607" width="2.28515625" style="19" customWidth="1"/>
    <col min="15608" max="15608" width="5.7109375" style="19" customWidth="1"/>
    <col min="15609" max="15609" width="47.7109375" style="19" customWidth="1"/>
    <col min="15610" max="15610" width="15.140625" style="19" customWidth="1"/>
    <col min="15611" max="15611" width="13.7109375" style="19" customWidth="1"/>
    <col min="15612" max="15612" width="18.42578125" style="19" customWidth="1"/>
    <col min="15613" max="15613" width="11.7109375" style="19" customWidth="1"/>
    <col min="15614" max="15615" width="2.28515625" style="19" customWidth="1"/>
    <col min="15616" max="15616" width="17.85546875" style="19" customWidth="1"/>
    <col min="15617" max="15617" width="14.28515625" style="19" customWidth="1"/>
    <col min="15618" max="15618" width="3.42578125" style="19" customWidth="1"/>
    <col min="15619" max="15619" width="17.85546875" style="19" customWidth="1"/>
    <col min="15620" max="15620" width="14.28515625" style="19" customWidth="1"/>
    <col min="15621" max="15621" width="3.42578125" style="19" customWidth="1"/>
    <col min="15622" max="15622" width="17.85546875" style="19" customWidth="1"/>
    <col min="15623" max="15623" width="14.28515625" style="19" customWidth="1"/>
    <col min="15624" max="15624" width="3.42578125" style="19" customWidth="1"/>
    <col min="15625" max="15625" width="17.85546875" style="19" customWidth="1"/>
    <col min="15626" max="15626" width="14.28515625" style="19" customWidth="1"/>
    <col min="15627" max="15627" width="3.42578125" style="19" customWidth="1"/>
    <col min="15628" max="15628" width="17.85546875" style="19" customWidth="1"/>
    <col min="15629" max="15629" width="14.28515625" style="19" customWidth="1"/>
    <col min="15630" max="15630" width="3.42578125" style="19" customWidth="1"/>
    <col min="15631" max="15631" width="17.85546875" style="19" customWidth="1"/>
    <col min="15632" max="15632" width="14.28515625" style="19" customWidth="1"/>
    <col min="15633" max="15633" width="3.28515625" style="19" customWidth="1"/>
    <col min="15634" max="15634" width="17.85546875" style="19" customWidth="1"/>
    <col min="15635" max="15635" width="14.28515625" style="19" customWidth="1"/>
    <col min="15636" max="15636" width="3.42578125" style="19" customWidth="1"/>
    <col min="15637" max="15637" width="17.85546875" style="19" customWidth="1"/>
    <col min="15638" max="15638" width="14.28515625" style="19" customWidth="1"/>
    <col min="15639" max="15639" width="3.42578125" style="19" customWidth="1"/>
    <col min="15640" max="15640" width="17.85546875" style="19" customWidth="1"/>
    <col min="15641" max="15641" width="14.28515625" style="19" customWidth="1"/>
    <col min="15642" max="15642" width="3.42578125" style="19" customWidth="1"/>
    <col min="15643" max="15643" width="17.85546875" style="19" customWidth="1"/>
    <col min="15644" max="15644" width="14.28515625" style="19" customWidth="1"/>
    <col min="15645" max="15645" width="3.28515625" style="19" customWidth="1"/>
    <col min="15646" max="15646" width="2.28515625" style="19" customWidth="1"/>
    <col min="15647" max="15862" width="10.85546875" style="19"/>
    <col min="15863" max="15863" width="2.28515625" style="19" customWidth="1"/>
    <col min="15864" max="15864" width="5.7109375" style="19" customWidth="1"/>
    <col min="15865" max="15865" width="47.7109375" style="19" customWidth="1"/>
    <col min="15866" max="15866" width="15.140625" style="19" customWidth="1"/>
    <col min="15867" max="15867" width="13.7109375" style="19" customWidth="1"/>
    <col min="15868" max="15868" width="18.42578125" style="19" customWidth="1"/>
    <col min="15869" max="15869" width="11.7109375" style="19" customWidth="1"/>
    <col min="15870" max="15871" width="2.28515625" style="19" customWidth="1"/>
    <col min="15872" max="15872" width="17.85546875" style="19" customWidth="1"/>
    <col min="15873" max="15873" width="14.28515625" style="19" customWidth="1"/>
    <col min="15874" max="15874" width="3.42578125" style="19" customWidth="1"/>
    <col min="15875" max="15875" width="17.85546875" style="19" customWidth="1"/>
    <col min="15876" max="15876" width="14.28515625" style="19" customWidth="1"/>
    <col min="15877" max="15877" width="3.42578125" style="19" customWidth="1"/>
    <col min="15878" max="15878" width="17.85546875" style="19" customWidth="1"/>
    <col min="15879" max="15879" width="14.28515625" style="19" customWidth="1"/>
    <col min="15880" max="15880" width="3.42578125" style="19" customWidth="1"/>
    <col min="15881" max="15881" width="17.85546875" style="19" customWidth="1"/>
    <col min="15882" max="15882" width="14.28515625" style="19" customWidth="1"/>
    <col min="15883" max="15883" width="3.42578125" style="19" customWidth="1"/>
    <col min="15884" max="15884" width="17.85546875" style="19" customWidth="1"/>
    <col min="15885" max="15885" width="14.28515625" style="19" customWidth="1"/>
    <col min="15886" max="15886" width="3.42578125" style="19" customWidth="1"/>
    <col min="15887" max="15887" width="17.85546875" style="19" customWidth="1"/>
    <col min="15888" max="15888" width="14.28515625" style="19" customWidth="1"/>
    <col min="15889" max="15889" width="3.28515625" style="19" customWidth="1"/>
    <col min="15890" max="15890" width="17.85546875" style="19" customWidth="1"/>
    <col min="15891" max="15891" width="14.28515625" style="19" customWidth="1"/>
    <col min="15892" max="15892" width="3.42578125" style="19" customWidth="1"/>
    <col min="15893" max="15893" width="17.85546875" style="19" customWidth="1"/>
    <col min="15894" max="15894" width="14.28515625" style="19" customWidth="1"/>
    <col min="15895" max="15895" width="3.42578125" style="19" customWidth="1"/>
    <col min="15896" max="15896" width="17.85546875" style="19" customWidth="1"/>
    <col min="15897" max="15897" width="14.28515625" style="19" customWidth="1"/>
    <col min="15898" max="15898" width="3.42578125" style="19" customWidth="1"/>
    <col min="15899" max="15899" width="17.85546875" style="19" customWidth="1"/>
    <col min="15900" max="15900" width="14.28515625" style="19" customWidth="1"/>
    <col min="15901" max="15901" width="3.28515625" style="19" customWidth="1"/>
    <col min="15902" max="15902" width="2.28515625" style="19" customWidth="1"/>
    <col min="15903" max="16118" width="10.85546875" style="19"/>
    <col min="16119" max="16119" width="2.28515625" style="19" customWidth="1"/>
    <col min="16120" max="16120" width="5.7109375" style="19" customWidth="1"/>
    <col min="16121" max="16121" width="47.7109375" style="19" customWidth="1"/>
    <col min="16122" max="16122" width="15.140625" style="19" customWidth="1"/>
    <col min="16123" max="16123" width="13.7109375" style="19" customWidth="1"/>
    <col min="16124" max="16124" width="18.42578125" style="19" customWidth="1"/>
    <col min="16125" max="16125" width="11.7109375" style="19" customWidth="1"/>
    <col min="16126" max="16127" width="2.28515625" style="19" customWidth="1"/>
    <col min="16128" max="16128" width="17.85546875" style="19" customWidth="1"/>
    <col min="16129" max="16129" width="14.28515625" style="19" customWidth="1"/>
    <col min="16130" max="16130" width="3.42578125" style="19" customWidth="1"/>
    <col min="16131" max="16131" width="17.85546875" style="19" customWidth="1"/>
    <col min="16132" max="16132" width="14.28515625" style="19" customWidth="1"/>
    <col min="16133" max="16133" width="3.42578125" style="19" customWidth="1"/>
    <col min="16134" max="16134" width="17.85546875" style="19" customWidth="1"/>
    <col min="16135" max="16135" width="14.28515625" style="19" customWidth="1"/>
    <col min="16136" max="16136" width="3.42578125" style="19" customWidth="1"/>
    <col min="16137" max="16137" width="17.85546875" style="19" customWidth="1"/>
    <col min="16138" max="16138" width="14.28515625" style="19" customWidth="1"/>
    <col min="16139" max="16139" width="3.42578125" style="19" customWidth="1"/>
    <col min="16140" max="16140" width="17.85546875" style="19" customWidth="1"/>
    <col min="16141" max="16141" width="14.28515625" style="19" customWidth="1"/>
    <col min="16142" max="16142" width="3.42578125" style="19" customWidth="1"/>
    <col min="16143" max="16143" width="17.85546875" style="19" customWidth="1"/>
    <col min="16144" max="16144" width="14.28515625" style="19" customWidth="1"/>
    <col min="16145" max="16145" width="3.28515625" style="19" customWidth="1"/>
    <col min="16146" max="16146" width="17.85546875" style="19" customWidth="1"/>
    <col min="16147" max="16147" width="14.28515625" style="19" customWidth="1"/>
    <col min="16148" max="16148" width="3.42578125" style="19" customWidth="1"/>
    <col min="16149" max="16149" width="17.85546875" style="19" customWidth="1"/>
    <col min="16150" max="16150" width="14.28515625" style="19" customWidth="1"/>
    <col min="16151" max="16151" width="3.42578125" style="19" customWidth="1"/>
    <col min="16152" max="16152" width="17.85546875" style="19" customWidth="1"/>
    <col min="16153" max="16153" width="14.28515625" style="19" customWidth="1"/>
    <col min="16154" max="16154" width="3.42578125" style="19" customWidth="1"/>
    <col min="16155" max="16155" width="17.85546875" style="19" customWidth="1"/>
    <col min="16156" max="16156" width="14.28515625" style="19" customWidth="1"/>
    <col min="16157" max="16157" width="3.28515625" style="19" customWidth="1"/>
    <col min="16158" max="16158" width="2.28515625" style="19" customWidth="1"/>
    <col min="16159" max="16384" width="10.85546875" style="19"/>
  </cols>
  <sheetData>
    <row r="1" spans="1:39" s="17" customFormat="1" ht="24">
      <c r="A1" s="117" t="str">
        <f>'Middle Budget'!A1</f>
        <v>301 E. ATLANTIC POMPANO BEACH - PROJECTED STRIKE</v>
      </c>
      <c r="B1" s="118"/>
      <c r="C1" s="119"/>
      <c r="D1" s="119"/>
      <c r="E1" s="119"/>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9" s="17" customFormat="1" ht="18.600000000000001" customHeight="1">
      <c r="B2" s="18"/>
      <c r="F2" s="19"/>
      <c r="G2" s="19"/>
      <c r="H2" s="19"/>
      <c r="I2" s="19"/>
      <c r="J2" s="19"/>
      <c r="K2" s="120"/>
      <c r="L2" s="19"/>
      <c r="M2" s="19"/>
      <c r="N2" s="19"/>
      <c r="O2" s="19"/>
      <c r="P2" s="19"/>
      <c r="Q2" s="19"/>
      <c r="R2" s="19"/>
      <c r="S2" s="120"/>
      <c r="T2" s="120"/>
      <c r="U2" s="121"/>
      <c r="V2" s="121"/>
      <c r="W2" s="121"/>
      <c r="X2" s="121"/>
      <c r="Y2" s="121"/>
      <c r="Z2" s="121"/>
      <c r="AA2" s="121"/>
      <c r="AB2" s="121"/>
      <c r="AC2" s="121"/>
    </row>
    <row r="3" spans="1:39" ht="9" customHeight="1">
      <c r="A3" s="89"/>
      <c r="B3" s="89"/>
      <c r="C3" s="89"/>
      <c r="D3" s="89"/>
      <c r="E3" s="89"/>
      <c r="F3" s="92"/>
      <c r="G3" s="92"/>
      <c r="H3" s="92"/>
      <c r="I3" s="92"/>
      <c r="J3" s="122"/>
      <c r="K3" s="123"/>
      <c r="L3" s="122"/>
      <c r="M3" s="122"/>
      <c r="N3" s="122"/>
      <c r="O3" s="122"/>
      <c r="P3" s="122"/>
      <c r="Q3" s="122"/>
      <c r="R3" s="122"/>
      <c r="S3" s="123"/>
      <c r="T3" s="123"/>
      <c r="U3" s="122"/>
      <c r="V3" s="122"/>
      <c r="W3" s="122"/>
      <c r="X3" s="122"/>
      <c r="Y3" s="122"/>
      <c r="Z3" s="122"/>
      <c r="AA3" s="122"/>
      <c r="AB3" s="122"/>
      <c r="AC3" s="122"/>
    </row>
    <row r="4" spans="1:39" ht="18" customHeight="1">
      <c r="A4" s="124"/>
      <c r="B4" s="125"/>
      <c r="C4" s="211"/>
      <c r="D4" s="211"/>
      <c r="E4" s="211"/>
      <c r="F4" s="212"/>
      <c r="G4" s="212"/>
      <c r="H4" s="212"/>
      <c r="I4" s="212"/>
      <c r="J4" s="209"/>
      <c r="K4" s="213"/>
      <c r="L4" s="209"/>
      <c r="M4" s="209"/>
      <c r="N4" s="209"/>
      <c r="O4" s="209"/>
      <c r="P4" s="283"/>
      <c r="Q4" s="216"/>
      <c r="R4" s="304"/>
      <c r="S4" s="213"/>
      <c r="T4" s="213"/>
      <c r="U4" s="213"/>
      <c r="V4" s="213"/>
      <c r="W4" s="213"/>
      <c r="X4" s="213"/>
      <c r="Y4" s="209"/>
      <c r="Z4" s="209"/>
      <c r="AA4" s="209"/>
      <c r="AB4" s="209"/>
      <c r="AC4" s="209"/>
      <c r="AD4" s="362"/>
    </row>
    <row r="5" spans="1:39" ht="18" customHeight="1" thickBot="1">
      <c r="A5" s="124"/>
      <c r="B5" s="26" t="s">
        <v>125</v>
      </c>
      <c r="C5" s="124"/>
      <c r="D5" s="124"/>
      <c r="E5" s="124"/>
      <c r="F5" s="126"/>
      <c r="G5" s="126"/>
      <c r="H5" s="126"/>
      <c r="I5" s="126"/>
      <c r="J5" s="127"/>
      <c r="K5" s="92"/>
      <c r="L5" s="127"/>
      <c r="M5" s="127"/>
      <c r="N5" s="127"/>
      <c r="O5" s="127"/>
      <c r="P5" s="214"/>
      <c r="Q5" s="216"/>
      <c r="R5" s="26" t="s">
        <v>220</v>
      </c>
      <c r="S5" s="89"/>
      <c r="T5" s="89"/>
      <c r="U5" s="89"/>
      <c r="V5" s="89"/>
      <c r="W5" s="89"/>
      <c r="X5" s="89"/>
      <c r="Y5" s="89"/>
      <c r="Z5" s="89"/>
      <c r="AA5" s="89"/>
      <c r="AB5" s="89"/>
      <c r="AC5" s="89"/>
      <c r="AD5" s="302"/>
    </row>
    <row r="6" spans="1:39" ht="18" customHeight="1" thickBot="1">
      <c r="A6" s="124"/>
      <c r="B6" s="150"/>
      <c r="C6" s="19"/>
      <c r="D6" s="19"/>
      <c r="E6" s="19"/>
      <c r="F6" s="128"/>
      <c r="G6" s="128"/>
      <c r="H6" s="129"/>
      <c r="I6" s="130"/>
      <c r="J6" s="131"/>
      <c r="K6" s="909" t="s">
        <v>255</v>
      </c>
      <c r="L6" s="910"/>
      <c r="M6" s="910"/>
      <c r="N6" s="910"/>
      <c r="O6" s="911"/>
      <c r="P6" s="215"/>
      <c r="Q6" s="217"/>
      <c r="R6" s="217"/>
      <c r="S6" s="143"/>
      <c r="T6" s="143"/>
      <c r="U6" s="143"/>
      <c r="V6" s="143"/>
      <c r="W6" s="143"/>
      <c r="X6" s="143"/>
      <c r="Y6" s="307"/>
      <c r="Z6" s="307"/>
      <c r="AA6" s="307"/>
      <c r="AB6" s="307"/>
      <c r="AC6" s="307"/>
      <c r="AD6" s="302"/>
      <c r="AK6" s="183"/>
    </row>
    <row r="7" spans="1:39" ht="18" customHeight="1">
      <c r="A7" s="124"/>
      <c r="B7" s="132"/>
      <c r="C7" s="126"/>
      <c r="D7" s="19"/>
      <c r="E7" s="133"/>
      <c r="F7" s="92"/>
      <c r="G7" s="92"/>
      <c r="H7" s="92"/>
      <c r="I7" s="130"/>
      <c r="J7" s="131"/>
      <c r="K7" s="134"/>
      <c r="L7" s="131"/>
      <c r="M7" s="131"/>
      <c r="N7" s="131"/>
      <c r="O7" s="131"/>
      <c r="P7" s="215"/>
      <c r="Q7" s="217"/>
      <c r="R7" s="150"/>
      <c r="S7" s="383" t="s">
        <v>110</v>
      </c>
      <c r="T7" s="134"/>
      <c r="U7" s="134"/>
      <c r="V7" s="134"/>
      <c r="W7" s="134"/>
      <c r="X7" s="134"/>
      <c r="Y7" s="790">
        <v>0.03</v>
      </c>
      <c r="Z7" s="134"/>
      <c r="AB7" s="134"/>
      <c r="AC7" s="134"/>
      <c r="AD7" s="302"/>
    </row>
    <row r="8" spans="1:39" ht="18" customHeight="1">
      <c r="A8" s="124"/>
      <c r="B8" s="132"/>
      <c r="C8" s="126"/>
      <c r="D8" s="19"/>
      <c r="E8" s="135"/>
      <c r="F8" s="127" t="s">
        <v>42</v>
      </c>
      <c r="G8" s="131" t="s">
        <v>373</v>
      </c>
      <c r="H8" s="127" t="s">
        <v>376</v>
      </c>
      <c r="I8" s="127" t="s">
        <v>43</v>
      </c>
      <c r="J8" s="131"/>
      <c r="K8" s="131" t="s">
        <v>6</v>
      </c>
      <c r="M8" s="131" t="s">
        <v>14</v>
      </c>
      <c r="N8" s="131"/>
      <c r="O8" s="127" t="s">
        <v>124</v>
      </c>
      <c r="P8" s="215"/>
      <c r="Q8" s="217"/>
      <c r="R8" s="150"/>
      <c r="S8" s="383" t="s">
        <v>225</v>
      </c>
      <c r="T8" s="135"/>
      <c r="U8" s="308"/>
      <c r="V8" s="308"/>
      <c r="W8" s="127"/>
      <c r="X8" s="127"/>
      <c r="Y8" s="790">
        <v>0.01</v>
      </c>
      <c r="Z8" s="131"/>
      <c r="AB8" s="131"/>
      <c r="AC8" s="131"/>
      <c r="AD8" s="302"/>
      <c r="AF8" s="138"/>
      <c r="AJ8" s="160"/>
      <c r="AM8" s="160"/>
    </row>
    <row r="9" spans="1:39" ht="18" customHeight="1">
      <c r="A9" s="124"/>
      <c r="B9" s="132"/>
      <c r="C9" s="19"/>
      <c r="D9" s="691"/>
      <c r="P9" s="215"/>
      <c r="Q9" s="217"/>
      <c r="R9" s="150"/>
      <c r="S9" s="383" t="s">
        <v>226</v>
      </c>
      <c r="T9" s="144"/>
      <c r="U9" s="309"/>
      <c r="V9" s="309"/>
      <c r="W9" s="310"/>
      <c r="X9" s="310"/>
      <c r="Y9" s="790">
        <v>0.05</v>
      </c>
      <c r="Z9" s="311"/>
      <c r="AB9" s="309"/>
      <c r="AC9" s="309"/>
      <c r="AD9" s="302"/>
      <c r="AE9" s="137"/>
      <c r="AF9" s="144"/>
      <c r="AH9" s="152"/>
      <c r="AK9" s="183"/>
    </row>
    <row r="10" spans="1:39" ht="18" customHeight="1">
      <c r="A10" s="124"/>
      <c r="B10" s="132"/>
      <c r="C10" s="19"/>
      <c r="D10" s="691"/>
      <c r="E10" s="91" t="s">
        <v>377</v>
      </c>
      <c r="F10" s="753">
        <f>Summary!S22</f>
        <v>70</v>
      </c>
      <c r="G10" s="821">
        <f>F10/$F$14</f>
        <v>0.2</v>
      </c>
      <c r="H10" s="753">
        <f>Summary!S24</f>
        <v>500</v>
      </c>
      <c r="I10" s="319">
        <f>F10*H10</f>
        <v>35000</v>
      </c>
      <c r="J10" s="148"/>
      <c r="K10" s="752">
        <f>Summary!S25</f>
        <v>2100</v>
      </c>
      <c r="L10" s="751"/>
      <c r="M10" s="754">
        <f>O10/I10</f>
        <v>4.2</v>
      </c>
      <c r="N10" s="751"/>
      <c r="O10" s="323">
        <f>F10*K10</f>
        <v>147000</v>
      </c>
      <c r="P10" s="824"/>
      <c r="Q10" s="217"/>
      <c r="R10" s="150"/>
      <c r="S10" s="383" t="s">
        <v>44</v>
      </c>
      <c r="T10" s="144"/>
      <c r="U10" s="312"/>
      <c r="V10" s="312"/>
      <c r="W10" s="310"/>
      <c r="X10" s="310"/>
      <c r="Y10" s="790">
        <v>2.5000000000000001E-3</v>
      </c>
      <c r="Z10" s="311"/>
      <c r="AB10" s="309"/>
      <c r="AC10" s="309"/>
      <c r="AD10" s="825"/>
      <c r="AE10" s="137"/>
      <c r="AF10" s="144"/>
      <c r="AH10" s="152"/>
      <c r="AK10" s="183"/>
    </row>
    <row r="11" spans="1:39" ht="18" customHeight="1">
      <c r="A11" s="124"/>
      <c r="B11" s="132"/>
      <c r="C11" s="19"/>
      <c r="D11" s="691"/>
      <c r="E11" s="91" t="s">
        <v>210</v>
      </c>
      <c r="F11" s="753">
        <f>Summary!U22</f>
        <v>140</v>
      </c>
      <c r="G11" s="821">
        <f>F11/$F$14</f>
        <v>0.4</v>
      </c>
      <c r="H11" s="753">
        <f>Summary!U24</f>
        <v>675</v>
      </c>
      <c r="I11" s="319">
        <f>F11*H11</f>
        <v>94500</v>
      </c>
      <c r="J11" s="148"/>
      <c r="K11" s="753">
        <f>Summary!U25</f>
        <v>2650</v>
      </c>
      <c r="L11" s="751"/>
      <c r="M11" s="755">
        <f>O11/I11</f>
        <v>3.925925925925926</v>
      </c>
      <c r="N11" s="751"/>
      <c r="O11" s="319">
        <f>F11*K11</f>
        <v>371000</v>
      </c>
      <c r="P11" s="215"/>
      <c r="Q11" s="217"/>
      <c r="R11" s="150"/>
      <c r="S11" s="383" t="s">
        <v>45</v>
      </c>
      <c r="T11" s="144"/>
      <c r="U11" s="312"/>
      <c r="V11" s="312"/>
      <c r="W11" s="310"/>
      <c r="X11" s="310"/>
      <c r="Y11" s="790">
        <v>2.5000000000000001E-2</v>
      </c>
      <c r="Z11" s="311"/>
      <c r="AB11" s="309"/>
      <c r="AC11" s="309"/>
      <c r="AD11" s="302"/>
      <c r="AE11" s="137"/>
      <c r="AF11" s="426"/>
      <c r="AG11" s="693"/>
      <c r="AH11" s="152"/>
      <c r="AK11" s="183"/>
    </row>
    <row r="12" spans="1:39" ht="18" customHeight="1">
      <c r="A12" s="124"/>
      <c r="B12" s="132"/>
      <c r="C12" s="19"/>
      <c r="D12" s="691"/>
      <c r="E12" s="144" t="s">
        <v>211</v>
      </c>
      <c r="F12" s="753">
        <f>Summary!W22</f>
        <v>140</v>
      </c>
      <c r="G12" s="821">
        <f>F12/$F$14</f>
        <v>0.4</v>
      </c>
      <c r="H12" s="753">
        <f>Summary!W24</f>
        <v>950</v>
      </c>
      <c r="I12" s="319">
        <f>F12*H12</f>
        <v>133000</v>
      </c>
      <c r="J12" s="148"/>
      <c r="K12" s="753">
        <f>Summary!W25</f>
        <v>3150</v>
      </c>
      <c r="L12" s="148"/>
      <c r="M12" s="755">
        <f>O12/I12</f>
        <v>3.3157894736842106</v>
      </c>
      <c r="N12" s="148"/>
      <c r="O12" s="319">
        <f>F12*K12</f>
        <v>441000</v>
      </c>
      <c r="P12" s="215"/>
      <c r="Q12" s="217"/>
      <c r="R12" s="150"/>
      <c r="S12" s="916">
        <v>0.75</v>
      </c>
      <c r="T12" s="916"/>
      <c r="U12" s="916"/>
      <c r="V12" s="916"/>
      <c r="W12" s="916"/>
      <c r="Y12" s="791">
        <v>0.25</v>
      </c>
      <c r="Z12" s="311"/>
      <c r="AB12" s="309"/>
      <c r="AC12" s="309"/>
      <c r="AD12" s="302"/>
      <c r="AE12" s="137"/>
      <c r="AF12" s="426"/>
      <c r="AG12" s="693"/>
      <c r="AH12" s="152"/>
      <c r="AK12" s="183"/>
    </row>
    <row r="13" spans="1:39" ht="18" customHeight="1">
      <c r="A13" s="124"/>
      <c r="B13" s="132"/>
      <c r="C13" s="19"/>
      <c r="D13" s="19"/>
      <c r="E13" s="144"/>
      <c r="F13" s="753"/>
      <c r="G13" s="821"/>
      <c r="H13" s="753"/>
      <c r="I13" s="319"/>
      <c r="J13" s="148"/>
      <c r="K13" s="753"/>
      <c r="L13" s="148"/>
      <c r="M13" s="755"/>
      <c r="N13" s="148"/>
      <c r="O13" s="319"/>
      <c r="P13" s="215"/>
      <c r="Q13" s="217"/>
      <c r="R13" s="150"/>
      <c r="S13" s="383" t="s">
        <v>46</v>
      </c>
      <c r="T13" s="144"/>
      <c r="U13" s="312"/>
      <c r="V13" s="312"/>
      <c r="W13" s="310"/>
      <c r="X13" s="310"/>
      <c r="Y13" s="790">
        <v>0.02</v>
      </c>
      <c r="Z13" s="311"/>
      <c r="AB13" s="309"/>
      <c r="AC13" s="309"/>
      <c r="AD13" s="302"/>
      <c r="AE13" s="137"/>
      <c r="AF13" s="426"/>
      <c r="AG13" s="693"/>
      <c r="AH13" s="152"/>
      <c r="AK13" s="183"/>
    </row>
    <row r="14" spans="1:39" ht="18" customHeight="1">
      <c r="A14" s="124"/>
      <c r="B14" s="132"/>
      <c r="C14" s="19"/>
      <c r="D14" s="19"/>
      <c r="E14" s="144"/>
      <c r="F14" s="513">
        <f>SUM(F10:F13)</f>
        <v>350</v>
      </c>
      <c r="G14" s="822">
        <f>SUM(G10:G13)</f>
        <v>1</v>
      </c>
      <c r="H14" s="513">
        <f>I14/F14</f>
        <v>750</v>
      </c>
      <c r="I14" s="513">
        <f>SUM(I10:I13)</f>
        <v>262500</v>
      </c>
      <c r="J14" s="548"/>
      <c r="K14" s="483">
        <f>O14/F14</f>
        <v>2740</v>
      </c>
      <c r="L14" s="548"/>
      <c r="M14" s="512">
        <f>O14/I14</f>
        <v>3.6533333333333333</v>
      </c>
      <c r="N14" s="548"/>
      <c r="O14" s="483">
        <f>SUM(O10:O13)</f>
        <v>959000</v>
      </c>
      <c r="P14" s="215"/>
      <c r="Q14" s="217"/>
      <c r="R14" s="150"/>
      <c r="S14" s="383" t="s">
        <v>221</v>
      </c>
      <c r="T14" s="19"/>
      <c r="U14" s="19"/>
      <c r="V14" s="19"/>
      <c r="W14" s="19"/>
      <c r="X14" s="19"/>
      <c r="Y14" s="792">
        <v>5000</v>
      </c>
      <c r="Z14" s="311"/>
      <c r="AB14" s="312"/>
      <c r="AC14" s="312"/>
      <c r="AD14" s="302"/>
      <c r="AE14" s="137"/>
      <c r="AF14" s="724"/>
      <c r="AH14" s="152"/>
      <c r="AI14" s="429"/>
    </row>
    <row r="15" spans="1:39" ht="18" customHeight="1">
      <c r="A15" s="124"/>
      <c r="B15" s="132"/>
      <c r="C15" s="19"/>
      <c r="D15" s="19"/>
      <c r="E15" s="144"/>
      <c r="G15" s="735"/>
      <c r="H15" s="735"/>
      <c r="I15" s="319"/>
      <c r="J15" s="148"/>
      <c r="K15" s="736"/>
      <c r="L15" s="148"/>
      <c r="M15" s="737"/>
      <c r="N15" s="148"/>
      <c r="O15" s="374"/>
      <c r="P15" s="738"/>
      <c r="Q15" s="217"/>
      <c r="R15" s="150"/>
      <c r="S15" s="383" t="s">
        <v>242</v>
      </c>
      <c r="T15" s="144"/>
      <c r="U15" s="312"/>
      <c r="V15" s="312"/>
      <c r="W15" s="310"/>
      <c r="X15" s="310"/>
      <c r="Y15" s="792">
        <v>200</v>
      </c>
      <c r="Z15" s="311"/>
      <c r="AB15" s="312"/>
      <c r="AC15" s="312"/>
      <c r="AD15" s="739"/>
      <c r="AE15" s="137"/>
      <c r="AF15" s="724"/>
      <c r="AH15" s="152"/>
      <c r="AI15" s="429"/>
    </row>
    <row r="16" spans="1:39" ht="18" customHeight="1">
      <c r="A16" s="124"/>
      <c r="B16" s="139"/>
      <c r="C16" s="140"/>
      <c r="D16" s="140"/>
      <c r="E16" s="140"/>
      <c r="F16" s="297"/>
      <c r="G16" s="297"/>
      <c r="H16" s="297"/>
      <c r="I16" s="141"/>
      <c r="J16" s="298"/>
      <c r="K16" s="299"/>
      <c r="L16" s="298"/>
      <c r="M16" s="298"/>
      <c r="N16" s="298"/>
      <c r="O16" s="298"/>
      <c r="P16" s="142"/>
      <c r="Q16" s="217"/>
      <c r="R16" s="219"/>
      <c r="S16" s="314"/>
      <c r="T16" s="314"/>
      <c r="U16" s="315"/>
      <c r="V16" s="315"/>
      <c r="W16" s="313"/>
      <c r="X16" s="313"/>
      <c r="Y16" s="313"/>
      <c r="Z16" s="313"/>
      <c r="AA16" s="313"/>
      <c r="AB16" s="313"/>
      <c r="AC16" s="313"/>
      <c r="AD16" s="363"/>
    </row>
    <row r="17" spans="1:32" ht="18" customHeight="1">
      <c r="A17" s="124"/>
      <c r="B17" s="124"/>
      <c r="C17" s="19"/>
      <c r="D17" s="19"/>
      <c r="E17" s="19"/>
      <c r="F17" s="92"/>
      <c r="G17" s="92"/>
      <c r="H17" s="92"/>
      <c r="J17" s="131"/>
      <c r="K17" s="143"/>
      <c r="L17" s="131"/>
      <c r="M17" s="131"/>
      <c r="N17" s="131"/>
      <c r="O17" s="131"/>
      <c r="P17" s="131"/>
      <c r="Q17" s="131"/>
      <c r="R17" s="131"/>
      <c r="S17" s="199"/>
      <c r="T17" s="199"/>
      <c r="U17" s="199"/>
      <c r="V17" s="199"/>
      <c r="W17" s="199"/>
      <c r="X17" s="199"/>
      <c r="Y17" s="199"/>
      <c r="Z17" s="199"/>
      <c r="AA17" s="199"/>
      <c r="AB17" s="199"/>
      <c r="AC17" s="199"/>
    </row>
    <row r="18" spans="1:32" ht="18" customHeight="1" thickBot="1">
      <c r="A18" s="124"/>
      <c r="B18" s="145"/>
      <c r="C18" s="300"/>
      <c r="D18" s="300"/>
      <c r="E18" s="300"/>
      <c r="F18" s="213"/>
      <c r="G18" s="213"/>
      <c r="H18" s="213"/>
      <c r="I18" s="301"/>
      <c r="J18" s="210"/>
      <c r="K18" s="218"/>
      <c r="L18" s="210"/>
      <c r="M18" s="210"/>
      <c r="N18" s="210"/>
      <c r="O18" s="210"/>
      <c r="P18" s="210"/>
      <c r="Q18" s="210"/>
      <c r="R18" s="210"/>
      <c r="S18" s="218"/>
      <c r="T18" s="218"/>
      <c r="U18" s="218"/>
      <c r="V18" s="218"/>
      <c r="W18" s="218"/>
      <c r="X18" s="218"/>
      <c r="Y18" s="218"/>
      <c r="Z18" s="218"/>
      <c r="AA18" s="218"/>
      <c r="AB18" s="218"/>
      <c r="AC18" s="218"/>
      <c r="AD18" s="362"/>
    </row>
    <row r="19" spans="1:32" ht="18" customHeight="1">
      <c r="A19" s="124"/>
      <c r="B19" s="132"/>
      <c r="C19" s="19"/>
      <c r="D19" s="19"/>
      <c r="E19" s="19"/>
      <c r="F19" s="92"/>
      <c r="G19" s="92"/>
      <c r="H19" s="92"/>
      <c r="J19" s="131"/>
      <c r="K19" s="143"/>
      <c r="L19" s="131"/>
      <c r="M19" s="131"/>
      <c r="N19" s="131"/>
      <c r="O19" s="131"/>
      <c r="P19" s="131"/>
      <c r="Q19" s="131"/>
      <c r="R19" s="131"/>
      <c r="S19" s="913" t="s">
        <v>47</v>
      </c>
      <c r="T19" s="914"/>
      <c r="U19" s="914"/>
      <c r="V19" s="914"/>
      <c r="W19" s="914"/>
      <c r="X19" s="914"/>
      <c r="Y19" s="914"/>
      <c r="Z19" s="914"/>
      <c r="AA19" s="914"/>
      <c r="AB19" s="914"/>
      <c r="AC19" s="915"/>
      <c r="AD19" s="302"/>
    </row>
    <row r="20" spans="1:32" ht="18" customHeight="1" thickBot="1">
      <c r="A20" s="124"/>
      <c r="B20" s="26" t="s">
        <v>48</v>
      </c>
      <c r="C20" s="19"/>
      <c r="D20" s="19"/>
      <c r="E20" s="19"/>
      <c r="F20" s="92"/>
      <c r="G20" s="92"/>
      <c r="H20" s="92"/>
      <c r="J20" s="131"/>
      <c r="K20" s="631"/>
      <c r="P20" s="131"/>
      <c r="Q20" s="131"/>
      <c r="R20" s="131"/>
      <c r="S20" s="180">
        <v>1</v>
      </c>
      <c r="T20" s="181"/>
      <c r="U20" s="181">
        <v>2</v>
      </c>
      <c r="V20" s="181"/>
      <c r="W20" s="181">
        <v>3</v>
      </c>
      <c r="X20" s="181"/>
      <c r="Y20" s="181">
        <v>4</v>
      </c>
      <c r="Z20" s="181"/>
      <c r="AA20" s="181">
        <v>5</v>
      </c>
      <c r="AB20" s="181"/>
      <c r="AC20" s="182"/>
      <c r="AD20" s="302"/>
    </row>
    <row r="21" spans="1:32" ht="18" customHeight="1">
      <c r="A21" s="124"/>
      <c r="B21" s="26"/>
      <c r="C21" s="19"/>
      <c r="D21" s="19"/>
      <c r="E21" s="19"/>
      <c r="F21" s="92"/>
      <c r="G21" s="92"/>
      <c r="H21" s="92"/>
      <c r="J21" s="131"/>
      <c r="K21" s="316"/>
      <c r="L21" s="316"/>
      <c r="M21" s="316"/>
      <c r="N21" s="316"/>
      <c r="O21" s="316"/>
      <c r="P21" s="131"/>
      <c r="Q21" s="131"/>
      <c r="R21" s="131"/>
      <c r="S21" s="316" t="str">
        <f>LOOKUP('Middle ICF'!$C$14,'Middle ICF'!$K$3:$EX$3,'Middle ICF'!$K$6:$EX$6)</f>
        <v>Lease-Up</v>
      </c>
      <c r="T21" s="143"/>
      <c r="U21" s="316" t="str">
        <f>LOOKUP('Middle ICF'!$C$14+12,'Middle ICF'!$K$3:$EX$3,'Middle ICF'!$K$6:$EX$6)</f>
        <v>Stabilized</v>
      </c>
      <c r="V21" s="143"/>
      <c r="W21" s="316" t="str">
        <f>LOOKUP('Middle ICF'!$C$14+24,'Middle ICF'!$K$3:$EX$3,'Middle ICF'!$K$6:$EX$6)</f>
        <v>Stabilized</v>
      </c>
      <c r="X21" s="143"/>
      <c r="Y21" s="316" t="str">
        <f>LOOKUP('Middle ICF'!$C$14+36,'Middle ICF'!$K$3:$EX$3,'Middle ICF'!$K$6:$EX$6)</f>
        <v>Stabilized</v>
      </c>
      <c r="Z21" s="143"/>
      <c r="AA21" s="316" t="str">
        <f>LOOKUP('Middle ICF'!$C$14+48,'Middle ICF'!$K$3:$EX$3,'Middle ICF'!$K$6:$EX$6)</f>
        <v>Stabilized</v>
      </c>
      <c r="AB21" s="143"/>
      <c r="AC21" s="143"/>
      <c r="AD21" s="302"/>
      <c r="AE21" s="40"/>
    </row>
    <row r="22" spans="1:32" ht="18" customHeight="1">
      <c r="A22" s="124"/>
      <c r="B22" s="26"/>
      <c r="C22" s="19"/>
      <c r="D22" s="19"/>
      <c r="E22" s="19"/>
      <c r="F22" s="92"/>
      <c r="G22" s="92"/>
      <c r="H22" s="92"/>
      <c r="J22" s="131"/>
      <c r="K22" s="316"/>
      <c r="L22" s="316"/>
      <c r="M22" s="316"/>
      <c r="N22" s="316"/>
      <c r="O22" s="316"/>
      <c r="P22" s="131"/>
      <c r="Q22" s="131"/>
      <c r="R22" s="131"/>
      <c r="S22" s="316"/>
      <c r="T22" s="143"/>
      <c r="U22" s="316"/>
      <c r="V22" s="143"/>
      <c r="W22" s="316"/>
      <c r="X22" s="143"/>
      <c r="Y22" s="316"/>
      <c r="Z22" s="143"/>
      <c r="AA22" s="316"/>
      <c r="AB22" s="143"/>
      <c r="AC22" s="143"/>
      <c r="AD22" s="302"/>
      <c r="AE22" s="40"/>
    </row>
    <row r="23" spans="1:32" ht="18" customHeight="1">
      <c r="A23" s="124"/>
      <c r="B23" s="26"/>
      <c r="C23" s="19"/>
      <c r="E23" s="19"/>
      <c r="F23" s="92"/>
      <c r="G23" s="92"/>
      <c r="H23" s="92"/>
      <c r="J23" s="131"/>
      <c r="K23" s="316"/>
      <c r="L23" s="316"/>
      <c r="M23" s="316"/>
      <c r="N23" s="316"/>
      <c r="O23" s="316"/>
      <c r="P23" s="131"/>
      <c r="Q23" s="131"/>
      <c r="R23" s="317" t="s">
        <v>49</v>
      </c>
      <c r="S23" s="318">
        <f>LOOKUP('Middle ICF'!$C$14+1,'Middle ICF'!$K$3:$EX$3,'Middle ICF'!$K$28:$EX$28)</f>
        <v>2921.2219124693397</v>
      </c>
      <c r="T23" s="143"/>
      <c r="U23" s="318">
        <f>LOOKUP('Middle ICF'!$C$14+1+12,'Middle ICF'!$K$3:$EX$3,'Middle ICF'!$K$28:$EX$28)</f>
        <v>3008.8585698434204</v>
      </c>
      <c r="V23" s="143"/>
      <c r="W23" s="318">
        <f>LOOKUP('Middle ICF'!$C$14+1+24,'Middle ICF'!$K$3:$EX$3,'Middle ICF'!$K$28:$EX$28)</f>
        <v>3099.1243269387242</v>
      </c>
      <c r="X23" s="143"/>
      <c r="Y23" s="318">
        <f>LOOKUP('Middle ICF'!$C$14+1+36,'Middle ICF'!$K$3:$EX$3,'Middle ICF'!$K$28:$EX$28)</f>
        <v>3192.0980567468869</v>
      </c>
      <c r="Z23" s="143"/>
      <c r="AA23" s="318">
        <f>LOOKUP('Middle ICF'!$C$14+1+48,'Middle ICF'!$K$3:$EX$3,'Middle ICF'!$K$28:$EX$28)</f>
        <v>3287.8609984492941</v>
      </c>
      <c r="AB23" s="143"/>
      <c r="AC23" s="143"/>
      <c r="AD23" s="302"/>
      <c r="AE23" s="40"/>
    </row>
    <row r="24" spans="1:32" ht="18" customHeight="1">
      <c r="A24" s="124"/>
      <c r="B24" s="26"/>
      <c r="C24" s="19"/>
      <c r="E24" s="19"/>
      <c r="F24" s="92"/>
      <c r="G24" s="912"/>
      <c r="H24" s="912"/>
      <c r="J24" s="131"/>
      <c r="K24" s="316"/>
      <c r="L24" s="316"/>
      <c r="M24" s="316"/>
      <c r="N24" s="316"/>
      <c r="O24" s="316"/>
      <c r="P24" s="131"/>
      <c r="Q24" s="131"/>
      <c r="R24" s="317" t="s">
        <v>50</v>
      </c>
      <c r="S24" s="318">
        <f>LOOKUP('Middle ICF'!$C$14+12,'Middle ICF'!$K$3:$EX$3,'Middle ICF'!$K$28:$EX$28)</f>
        <v>3001.4561692203779</v>
      </c>
      <c r="T24" s="143"/>
      <c r="U24" s="318">
        <f>LOOKUP('Middle ICF'!$C$14+12+12,'Middle ICF'!$K$3:$EX$3,'Middle ICF'!$K$28:$EX$28)</f>
        <v>3091.4998542969902</v>
      </c>
      <c r="V24" s="143"/>
      <c r="W24" s="318">
        <f>LOOKUP('Middle ICF'!$C$14+12+24,'Middle ICF'!$K$3:$EX$3,'Middle ICF'!$K$28:$EX$28)</f>
        <v>3184.2448499259012</v>
      </c>
      <c r="X24" s="143"/>
      <c r="Y24" s="318">
        <f>LOOKUP('Middle ICF'!$C$14+12+36,'Middle ICF'!$K$3:$EX$3,'Middle ICF'!$K$28:$EX$28)</f>
        <v>3279.772195423679</v>
      </c>
      <c r="Z24" s="143"/>
      <c r="AA24" s="318">
        <f>LOOKUP('Middle ICF'!$C$14+12+48,'Middle ICF'!$K$3:$EX$3,'Middle ICF'!$K$28:$EX$28)</f>
        <v>3378.1653612863897</v>
      </c>
      <c r="AB24" s="143"/>
      <c r="AC24" s="143"/>
      <c r="AD24" s="302"/>
      <c r="AE24" s="40"/>
    </row>
    <row r="25" spans="1:32" ht="18" customHeight="1">
      <c r="A25" s="124"/>
      <c r="B25" s="26"/>
      <c r="C25" s="19"/>
      <c r="E25" s="19"/>
      <c r="F25" s="92"/>
      <c r="G25" s="912"/>
      <c r="H25" s="912"/>
      <c r="J25" s="131"/>
      <c r="K25" s="316"/>
      <c r="L25" s="316"/>
      <c r="M25" s="316"/>
      <c r="N25" s="316"/>
      <c r="O25" s="316"/>
      <c r="P25" s="131"/>
      <c r="Q25" s="131"/>
      <c r="R25" s="317" t="s">
        <v>51</v>
      </c>
      <c r="S25" s="319">
        <v>0</v>
      </c>
      <c r="T25" s="143"/>
      <c r="U25" s="320">
        <f>(U23-S23)/S23</f>
        <v>3.0000000000000155E-2</v>
      </c>
      <c r="V25" s="143"/>
      <c r="W25" s="320">
        <f>(W23-U23)/U23</f>
        <v>3.0000000000000394E-2</v>
      </c>
      <c r="X25" s="143"/>
      <c r="Y25" s="320">
        <f>(Y23-W23)/W23</f>
        <v>3.0000000000000322E-2</v>
      </c>
      <c r="Z25" s="143"/>
      <c r="AA25" s="320">
        <f>(AA23-Y23)/Y23</f>
        <v>3.0000000000000204E-2</v>
      </c>
      <c r="AB25" s="143"/>
      <c r="AC25" s="143"/>
      <c r="AD25" s="302"/>
      <c r="AE25" s="40"/>
    </row>
    <row r="26" spans="1:32" ht="18" customHeight="1">
      <c r="A26" s="124"/>
      <c r="B26" s="26"/>
      <c r="C26" s="19"/>
      <c r="D26" s="19"/>
      <c r="E26" s="19"/>
      <c r="F26" s="92"/>
      <c r="G26" s="94"/>
      <c r="H26" s="388"/>
      <c r="J26" s="131"/>
      <c r="K26" s="316"/>
      <c r="L26" s="316"/>
      <c r="M26" s="316"/>
      <c r="N26" s="316"/>
      <c r="O26" s="316"/>
      <c r="P26" s="131"/>
      <c r="Q26" s="131"/>
      <c r="R26" s="317" t="s">
        <v>52</v>
      </c>
      <c r="S26" s="320">
        <f>-S37/S33</f>
        <v>0.44977804251877979</v>
      </c>
      <c r="T26" s="321"/>
      <c r="U26" s="320">
        <f>-U37/U33</f>
        <v>5.0000000000000051E-2</v>
      </c>
      <c r="V26" s="321"/>
      <c r="W26" s="320">
        <f>-W37/W33</f>
        <v>5.0000000000000037E-2</v>
      </c>
      <c r="X26" s="321"/>
      <c r="Y26" s="320">
        <f>-Y37/Y33</f>
        <v>5.0000000000000044E-2</v>
      </c>
      <c r="Z26" s="321"/>
      <c r="AA26" s="320">
        <f>-AA37/AA33</f>
        <v>5.0000000000000051E-2</v>
      </c>
      <c r="AB26" s="321"/>
      <c r="AC26" s="320"/>
      <c r="AD26" s="302"/>
      <c r="AE26" s="40"/>
    </row>
    <row r="27" spans="1:32" ht="18" customHeight="1">
      <c r="A27" s="124"/>
      <c r="B27" s="26"/>
      <c r="C27" s="19"/>
      <c r="D27" s="19"/>
      <c r="E27" s="19"/>
      <c r="F27" s="92"/>
      <c r="G27" s="94"/>
      <c r="H27" s="389"/>
      <c r="J27" s="131"/>
      <c r="K27" s="316"/>
      <c r="L27" s="316"/>
      <c r="M27" s="316"/>
      <c r="N27" s="316"/>
      <c r="O27" s="316"/>
      <c r="P27" s="131"/>
      <c r="Q27" s="131"/>
      <c r="R27" s="317" t="s">
        <v>53</v>
      </c>
      <c r="S27" s="320">
        <f>S62/S33</f>
        <v>0.34377789999850544</v>
      </c>
      <c r="T27" s="321"/>
      <c r="U27" s="320">
        <f>U62/U33</f>
        <v>0.64432249378926998</v>
      </c>
      <c r="V27" s="321"/>
      <c r="W27" s="320">
        <f>W62/W33</f>
        <v>0.64595275059234813</v>
      </c>
      <c r="X27" s="321"/>
      <c r="Y27" s="320">
        <f>Y62/Y33</f>
        <v>0.64757123044159137</v>
      </c>
      <c r="Z27" s="321"/>
      <c r="AA27" s="320">
        <f>AA62/AA33</f>
        <v>0.64917810302374301</v>
      </c>
      <c r="AB27" s="321"/>
      <c r="AC27" s="320"/>
      <c r="AD27" s="302"/>
      <c r="AE27" s="40"/>
    </row>
    <row r="28" spans="1:32" ht="18" customHeight="1">
      <c r="A28" s="124"/>
      <c r="B28" s="26"/>
      <c r="C28" s="19"/>
      <c r="D28" s="19"/>
      <c r="E28" s="19"/>
      <c r="F28" s="92"/>
      <c r="G28" s="122"/>
      <c r="H28" s="390"/>
      <c r="J28" s="131"/>
      <c r="K28" s="316"/>
      <c r="L28" s="316"/>
      <c r="M28" s="316"/>
      <c r="N28" s="316"/>
      <c r="O28" s="316"/>
      <c r="P28" s="131"/>
      <c r="Q28" s="131"/>
      <c r="R28" s="322" t="s">
        <v>54</v>
      </c>
      <c r="S28" s="319">
        <v>0</v>
      </c>
      <c r="T28" s="323"/>
      <c r="U28" s="324">
        <f>(U62-S62)/S62</f>
        <v>0.93046780670262186</v>
      </c>
      <c r="V28" s="323"/>
      <c r="W28" s="324">
        <f>(W62-U62)/U62</f>
        <v>3.2606093258200228E-2</v>
      </c>
      <c r="X28" s="323"/>
      <c r="Y28" s="324">
        <f>(Y62-W62)/W62</f>
        <v>3.2580737125419514E-2</v>
      </c>
      <c r="Z28" s="323"/>
      <c r="AA28" s="324">
        <f>(AA62-Y62)/Y62</f>
        <v>3.2555825030225236E-2</v>
      </c>
      <c r="AB28" s="323"/>
      <c r="AC28" s="323"/>
      <c r="AD28" s="302"/>
      <c r="AE28" s="40"/>
    </row>
    <row r="29" spans="1:32" ht="18" customHeight="1" thickBot="1">
      <c r="A29" s="124"/>
      <c r="B29" s="26"/>
      <c r="C29" s="19"/>
      <c r="D29" s="19"/>
      <c r="E29" s="19"/>
      <c r="F29" s="92"/>
      <c r="J29" s="131"/>
      <c r="K29" s="316"/>
      <c r="L29" s="316"/>
      <c r="M29" s="316"/>
      <c r="N29" s="316"/>
      <c r="O29" s="316"/>
      <c r="P29" s="131"/>
      <c r="Q29" s="131"/>
      <c r="R29" s="131"/>
      <c r="S29" s="325"/>
      <c r="T29" s="143"/>
      <c r="U29" s="325"/>
      <c r="V29" s="143"/>
      <c r="W29" s="325"/>
      <c r="X29" s="143"/>
      <c r="Y29" s="325"/>
      <c r="Z29" s="143"/>
      <c r="AA29" s="325"/>
      <c r="AB29" s="143"/>
      <c r="AC29" s="325"/>
      <c r="AD29" s="302"/>
      <c r="AE29" s="40"/>
    </row>
    <row r="30" spans="1:32" ht="18" customHeight="1" thickBot="1">
      <c r="A30" s="124"/>
      <c r="B30" s="26"/>
      <c r="C30" s="19"/>
      <c r="D30" s="19"/>
      <c r="E30" s="19"/>
      <c r="F30" s="92"/>
      <c r="G30" s="912"/>
      <c r="H30" s="912"/>
      <c r="J30" s="131"/>
      <c r="K30" s="909" t="s">
        <v>0</v>
      </c>
      <c r="L30" s="910"/>
      <c r="M30" s="910"/>
      <c r="N30" s="910"/>
      <c r="O30" s="911"/>
      <c r="P30" s="131"/>
      <c r="Q30" s="131"/>
      <c r="R30" s="131"/>
      <c r="S30" s="316"/>
      <c r="T30" s="143"/>
      <c r="U30" s="316"/>
      <c r="V30" s="143"/>
      <c r="W30" s="316"/>
      <c r="X30" s="143"/>
      <c r="Y30" s="316"/>
      <c r="Z30" s="143"/>
      <c r="AA30" s="316"/>
      <c r="AB30" s="143"/>
      <c r="AC30" s="143"/>
      <c r="AD30" s="302"/>
      <c r="AE30" s="40"/>
      <c r="AF30" s="152"/>
    </row>
    <row r="31" spans="1:32" ht="18" customHeight="1">
      <c r="A31" s="124"/>
      <c r="B31" s="132"/>
      <c r="C31" s="126" t="s">
        <v>55</v>
      </c>
      <c r="D31" s="126"/>
      <c r="E31" s="126"/>
      <c r="F31" s="326"/>
      <c r="G31" s="912"/>
      <c r="H31" s="912"/>
      <c r="J31" s="19"/>
      <c r="K31" s="131" t="s">
        <v>5</v>
      </c>
      <c r="L31" s="19"/>
      <c r="M31" s="131" t="s">
        <v>6</v>
      </c>
      <c r="N31" s="19"/>
      <c r="O31" s="131" t="s">
        <v>56</v>
      </c>
      <c r="P31" s="19"/>
      <c r="Q31" s="19"/>
      <c r="R31" s="19"/>
      <c r="S31" s="327"/>
      <c r="T31" s="327"/>
      <c r="U31" s="328"/>
      <c r="V31" s="328"/>
      <c r="W31" s="327"/>
      <c r="X31" s="327"/>
      <c r="Y31" s="327"/>
      <c r="Z31" s="327"/>
      <c r="AA31" s="327"/>
      <c r="AB31" s="327"/>
      <c r="AC31" s="327"/>
      <c r="AD31" s="302"/>
    </row>
    <row r="32" spans="1:32" ht="18" customHeight="1">
      <c r="A32" s="124"/>
      <c r="B32" s="132"/>
      <c r="C32" s="126"/>
      <c r="D32" s="126"/>
      <c r="E32" s="126"/>
      <c r="F32" s="326"/>
      <c r="G32" s="94"/>
      <c r="H32" s="388"/>
      <c r="I32" s="90"/>
      <c r="J32" s="19"/>
      <c r="K32" s="329"/>
      <c r="L32" s="19"/>
      <c r="M32" s="19"/>
      <c r="N32" s="19"/>
      <c r="O32" s="19"/>
      <c r="P32" s="19"/>
      <c r="Q32" s="19"/>
      <c r="R32" s="19"/>
      <c r="S32" s="329"/>
      <c r="T32" s="329"/>
      <c r="U32" s="329"/>
      <c r="V32" s="329"/>
      <c r="W32" s="329"/>
      <c r="X32" s="329"/>
      <c r="Y32" s="329"/>
      <c r="Z32" s="329"/>
      <c r="AA32" s="329"/>
      <c r="AB32" s="329"/>
      <c r="AC32" s="329"/>
      <c r="AD32" s="302"/>
    </row>
    <row r="33" spans="1:33" ht="18" customHeight="1">
      <c r="A33" s="146"/>
      <c r="B33" s="147"/>
      <c r="D33" s="148"/>
      <c r="E33" s="94" t="s">
        <v>108</v>
      </c>
      <c r="F33" s="94"/>
      <c r="G33" s="94"/>
      <c r="H33" s="389"/>
      <c r="I33" s="330"/>
      <c r="J33" s="331"/>
      <c r="K33" s="392">
        <f>F14*K14*12</f>
        <v>11508000</v>
      </c>
      <c r="L33" s="331"/>
      <c r="M33" s="332">
        <f>K33/$F$14</f>
        <v>32880</v>
      </c>
      <c r="N33" s="331"/>
      <c r="O33" s="333">
        <f>K33/K$33</f>
        <v>1</v>
      </c>
      <c r="P33" s="331"/>
      <c r="Q33" s="331"/>
      <c r="R33" s="331"/>
      <c r="S33" s="332">
        <f>SUMIF('Middle ICF'!$K$5:$EX$5,S$20,'Middle ICF'!$K35:$EX35)</f>
        <v>12436932.255094849</v>
      </c>
      <c r="T33" s="332"/>
      <c r="U33" s="332">
        <f>SUMIF('Middle ICF'!$K$5:$EX$5,U$20,'Middle ICF'!$K35:$EX35)</f>
        <v>12810040.222747695</v>
      </c>
      <c r="V33" s="332"/>
      <c r="W33" s="332">
        <f>SUMIF('Middle ICF'!$K$5:$EX$5,W$20,'Middle ICF'!$K35:$EX35)</f>
        <v>13194341.429430135</v>
      </c>
      <c r="X33" s="332"/>
      <c r="Y33" s="332">
        <f>SUMIF('Middle ICF'!$K$5:$EX$5,Y$20,'Middle ICF'!$K35:$EX35)</f>
        <v>13590171.672313038</v>
      </c>
      <c r="Z33" s="332"/>
      <c r="AA33" s="332">
        <f>SUMIF('Middle ICF'!$K$5:$EX$5,AA$20,'Middle ICF'!$K35:$EX35)</f>
        <v>13997876.822482433</v>
      </c>
      <c r="AB33" s="332"/>
      <c r="AC33" s="332"/>
      <c r="AD33" s="302"/>
    </row>
    <row r="34" spans="1:33" ht="18" customHeight="1">
      <c r="A34" s="146"/>
      <c r="B34" s="147"/>
      <c r="D34" s="334" t="s">
        <v>35</v>
      </c>
      <c r="E34" s="335" t="s">
        <v>57</v>
      </c>
      <c r="F34" s="94"/>
      <c r="G34" s="122"/>
      <c r="H34" s="390"/>
      <c r="I34" s="330"/>
      <c r="J34" s="331"/>
      <c r="K34" s="336">
        <v>0</v>
      </c>
      <c r="L34" s="331"/>
      <c r="M34" s="337">
        <f>K34/$F$14</f>
        <v>0</v>
      </c>
      <c r="N34" s="331"/>
      <c r="O34" s="333">
        <f>K34/K$33</f>
        <v>0</v>
      </c>
      <c r="P34" s="331"/>
      <c r="Q34" s="331"/>
      <c r="R34" s="331"/>
      <c r="S34" s="337">
        <f>SUMIF('Middle ICF'!$K$5:$EX$5,S$20,'Middle ICF'!$K36:$EX36)</f>
        <v>-10505.096592271324</v>
      </c>
      <c r="T34" s="337"/>
      <c r="U34" s="337">
        <f>SUMIF('Middle ICF'!$K$5:$EX$5,U$20,'Middle ICF'!$K36:$EX36)</f>
        <v>-128100.40222747698</v>
      </c>
      <c r="V34" s="337"/>
      <c r="W34" s="337">
        <f>SUMIF('Middle ICF'!$K$5:$EX$5,W$20,'Middle ICF'!$K36:$EX36)</f>
        <v>-131943.41429430133</v>
      </c>
      <c r="X34" s="337"/>
      <c r="Y34" s="337">
        <f>SUMIF('Middle ICF'!$K$5:$EX$5,Y$20,'Middle ICF'!$K36:$EX36)</f>
        <v>-135901.71672313038</v>
      </c>
      <c r="Z34" s="337"/>
      <c r="AA34" s="337">
        <f>SUMIF('Middle ICF'!$K$5:$EX$5,AA$20,'Middle ICF'!$K36:$EX36)</f>
        <v>-139978.76822482437</v>
      </c>
      <c r="AB34" s="332"/>
      <c r="AC34" s="332"/>
      <c r="AD34" s="302"/>
    </row>
    <row r="35" spans="1:33" ht="18" customHeight="1">
      <c r="A35" s="146"/>
      <c r="B35" s="147"/>
      <c r="D35" s="148"/>
      <c r="E35" s="94" t="s">
        <v>58</v>
      </c>
      <c r="F35" s="94"/>
      <c r="I35" s="330"/>
      <c r="J35" s="331"/>
      <c r="K35" s="184">
        <f>SUM(K33:K34)</f>
        <v>11508000</v>
      </c>
      <c r="L35" s="331"/>
      <c r="M35" s="184">
        <f>K35/$F$14</f>
        <v>32880</v>
      </c>
      <c r="N35" s="331"/>
      <c r="O35" s="255">
        <f>K35/K$33</f>
        <v>1</v>
      </c>
      <c r="P35" s="331"/>
      <c r="Q35" s="331"/>
      <c r="R35" s="331"/>
      <c r="S35" s="184">
        <f>SUM(S33:S34)</f>
        <v>12426427.158502577</v>
      </c>
      <c r="T35" s="332"/>
      <c r="U35" s="184">
        <f>SUM(U33:U34)</f>
        <v>12681939.820520218</v>
      </c>
      <c r="V35" s="332"/>
      <c r="W35" s="184">
        <f>SUM(W33:W34)</f>
        <v>13062398.015135834</v>
      </c>
      <c r="X35" s="332"/>
      <c r="Y35" s="184">
        <f>SUM(Y33:Y34)</f>
        <v>13454269.955589907</v>
      </c>
      <c r="Z35" s="332"/>
      <c r="AA35" s="184">
        <f>SUM(AA33:AA34)</f>
        <v>13857898.054257609</v>
      </c>
      <c r="AB35" s="332"/>
      <c r="AC35" s="332"/>
      <c r="AD35" s="302"/>
    </row>
    <row r="36" spans="1:33" ht="18" customHeight="1">
      <c r="A36" s="146"/>
      <c r="B36" s="147"/>
      <c r="D36" s="148"/>
      <c r="E36" s="94"/>
      <c r="F36" s="94"/>
      <c r="I36" s="330"/>
      <c r="J36" s="331"/>
      <c r="K36" s="337"/>
      <c r="L36" s="331"/>
      <c r="M36" s="337"/>
      <c r="N36" s="331"/>
      <c r="O36" s="333"/>
      <c r="P36" s="331"/>
      <c r="Q36" s="331"/>
      <c r="R36" s="331"/>
      <c r="S36" s="337"/>
      <c r="T36" s="332"/>
      <c r="U36" s="332"/>
      <c r="V36" s="332"/>
      <c r="W36" s="332"/>
      <c r="X36" s="332"/>
      <c r="Y36" s="332"/>
      <c r="Z36" s="332"/>
      <c r="AA36" s="332"/>
      <c r="AB36" s="332"/>
      <c r="AC36" s="332"/>
      <c r="AD36" s="302"/>
    </row>
    <row r="37" spans="1:33" ht="18" customHeight="1">
      <c r="A37" s="146"/>
      <c r="B37" s="147"/>
      <c r="D37" s="148"/>
      <c r="E37" s="338" t="s">
        <v>59</v>
      </c>
      <c r="F37" s="94"/>
      <c r="J37" s="331"/>
      <c r="K37" s="337">
        <f>-K33*$Y9</f>
        <v>-575400</v>
      </c>
      <c r="L37" s="331"/>
      <c r="M37" s="337">
        <f t="shared" ref="M37:M42" si="0">K37/$F$14</f>
        <v>-1644</v>
      </c>
      <c r="N37" s="331"/>
      <c r="O37" s="333">
        <f t="shared" ref="O37:O42" si="1">K37/K$33</f>
        <v>-0.05</v>
      </c>
      <c r="P37" s="331"/>
      <c r="Q37" s="331"/>
      <c r="R37" s="331"/>
      <c r="S37" s="337">
        <f>SUMIF('Middle ICF'!$K$5:$EX$5,S$20,'Middle ICF'!$K39:$EX39)</f>
        <v>-5593859.0446352344</v>
      </c>
      <c r="T37" s="337"/>
      <c r="U37" s="337">
        <f>SUMIF('Middle ICF'!$K$5:$EX$5,U$20,'Middle ICF'!$K39:$EX39)</f>
        <v>-640502.01113738539</v>
      </c>
      <c r="V37" s="337"/>
      <c r="W37" s="337">
        <f>SUMIF('Middle ICF'!$K$5:$EX$5,W$20,'Middle ICF'!$K39:$EX39)</f>
        <v>-659717.0714715072</v>
      </c>
      <c r="X37" s="337"/>
      <c r="Y37" s="337">
        <f>SUMIF('Middle ICF'!$K$5:$EX$5,Y$20,'Middle ICF'!$K39:$EX39)</f>
        <v>-679508.58361565252</v>
      </c>
      <c r="Z37" s="337"/>
      <c r="AA37" s="337">
        <f>SUMIF('Middle ICF'!$K$5:$EX$5,AA$20,'Middle ICF'!$K39:$EX39)</f>
        <v>-699893.84112412238</v>
      </c>
      <c r="AB37" s="337"/>
      <c r="AC37" s="337"/>
      <c r="AD37" s="302"/>
    </row>
    <row r="38" spans="1:33" ht="18" customHeight="1">
      <c r="A38" s="146"/>
      <c r="B38" s="147"/>
      <c r="E38" s="339" t="s">
        <v>60</v>
      </c>
      <c r="F38" s="122"/>
      <c r="I38" s="90"/>
      <c r="J38" s="331"/>
      <c r="K38" s="337">
        <f>-K35*$Y10</f>
        <v>-28770</v>
      </c>
      <c r="L38" s="331"/>
      <c r="M38" s="337">
        <f t="shared" si="0"/>
        <v>-82.2</v>
      </c>
      <c r="N38" s="331"/>
      <c r="O38" s="333">
        <f t="shared" si="1"/>
        <v>-2.5000000000000001E-3</v>
      </c>
      <c r="P38" s="331"/>
      <c r="Q38" s="331"/>
      <c r="R38" s="331"/>
      <c r="S38" s="337">
        <f>SUMIF('Middle ICF'!$K$5:$EX$5,S$20,'Middle ICF'!$K40:$EX40)</f>
        <v>-31066.067896256445</v>
      </c>
      <c r="T38" s="337"/>
      <c r="U38" s="337">
        <f>SUMIF('Middle ICF'!$K$5:$EX$5,U$20,'Middle ICF'!$K40:$EX40)</f>
        <v>-31704.849551300551</v>
      </c>
      <c r="V38" s="337"/>
      <c r="W38" s="337">
        <f>SUMIF('Middle ICF'!$K$5:$EX$5,W$20,'Middle ICF'!$K40:$EX40)</f>
        <v>-32655.995037839581</v>
      </c>
      <c r="X38" s="337"/>
      <c r="Y38" s="337">
        <f>SUMIF('Middle ICF'!$K$5:$EX$5,Y$20,'Middle ICF'!$K40:$EX40)</f>
        <v>-33635.674888974776</v>
      </c>
      <c r="Z38" s="337"/>
      <c r="AA38" s="337">
        <f>SUMIF('Middle ICF'!$K$5:$EX$5,AA$20,'Middle ICF'!$K40:$EX40)</f>
        <v>-34644.745135644029</v>
      </c>
      <c r="AB38" s="337"/>
      <c r="AC38" s="337"/>
      <c r="AD38" s="302"/>
      <c r="AF38" s="49"/>
      <c r="AG38" s="49"/>
    </row>
    <row r="39" spans="1:33" ht="18" customHeight="1">
      <c r="A39" s="146"/>
      <c r="B39" s="147"/>
      <c r="E39" s="94" t="s">
        <v>61</v>
      </c>
      <c r="F39" s="122"/>
      <c r="I39" s="90"/>
      <c r="J39" s="331"/>
      <c r="K39" s="184">
        <f>SUM(K35:K38)</f>
        <v>10903830</v>
      </c>
      <c r="L39" s="331"/>
      <c r="M39" s="184">
        <f t="shared" si="0"/>
        <v>31153.8</v>
      </c>
      <c r="N39" s="331"/>
      <c r="O39" s="255">
        <f t="shared" si="1"/>
        <v>0.94750000000000001</v>
      </c>
      <c r="P39" s="331"/>
      <c r="Q39" s="331"/>
      <c r="R39" s="331"/>
      <c r="S39" s="184">
        <f>SUM(S35:S38)</f>
        <v>6801502.0459710862</v>
      </c>
      <c r="T39" s="337"/>
      <c r="U39" s="184">
        <f>SUM(U35:U38)</f>
        <v>12009732.959831532</v>
      </c>
      <c r="V39" s="337"/>
      <c r="W39" s="184">
        <f>SUM(W35:W38)</f>
        <v>12370024.948626488</v>
      </c>
      <c r="X39" s="337"/>
      <c r="Y39" s="184">
        <f>SUM(Y35:Y38)</f>
        <v>12741125.69708528</v>
      </c>
      <c r="Z39" s="337"/>
      <c r="AA39" s="184">
        <f>SUM(AA35:AA38)</f>
        <v>13123359.467997842</v>
      </c>
      <c r="AB39" s="337"/>
      <c r="AC39" s="337"/>
      <c r="AD39" s="302"/>
      <c r="AF39" s="49"/>
      <c r="AG39" s="49"/>
    </row>
    <row r="40" spans="1:33" ht="18" customHeight="1">
      <c r="A40" s="146"/>
      <c r="B40" s="147"/>
      <c r="E40" s="793">
        <v>0.8</v>
      </c>
      <c r="F40" s="122"/>
      <c r="I40" s="90"/>
      <c r="J40" s="331"/>
      <c r="K40" s="337">
        <f>E40*K51</f>
        <v>280000</v>
      </c>
      <c r="L40" s="331"/>
      <c r="M40" s="337">
        <f t="shared" si="0"/>
        <v>800</v>
      </c>
      <c r="N40" s="331"/>
      <c r="O40" s="333">
        <f t="shared" si="1"/>
        <v>2.4330900243309004E-2</v>
      </c>
      <c r="P40" s="331"/>
      <c r="Q40" s="331"/>
      <c r="R40" s="331"/>
      <c r="S40" s="337">
        <f>SUMIF('Middle ICF'!$K$5:$EX$5,S$20,'Middle ICF'!$K42:$EX42)</f>
        <v>298757.71879360429</v>
      </c>
      <c r="T40" s="337"/>
      <c r="U40" s="337">
        <f>SUMIF('Middle ICF'!$K$5:$EX$5,U$20,'Middle ICF'!$K42:$EX42)</f>
        <v>306226.66176344396</v>
      </c>
      <c r="V40" s="337"/>
      <c r="W40" s="337">
        <f>SUMIF('Middle ICF'!$K$5:$EX$5,W$20,'Middle ICF'!$K42:$EX42)</f>
        <v>313882.32830752962</v>
      </c>
      <c r="X40" s="337"/>
      <c r="Y40" s="337">
        <f>SUMIF('Middle ICF'!$K$5:$EX$5,Y$20,'Middle ICF'!$K42:$EX42)</f>
        <v>321729.38651521737</v>
      </c>
      <c r="Z40" s="337"/>
      <c r="AA40" s="337">
        <f>SUMIF('Middle ICF'!$K$5:$EX$5,AA$20,'Middle ICF'!$K42:$EX42)</f>
        <v>329772.62117809732</v>
      </c>
      <c r="AB40" s="337"/>
      <c r="AC40" s="337"/>
      <c r="AD40" s="302"/>
      <c r="AF40" s="49"/>
      <c r="AG40" s="49"/>
    </row>
    <row r="41" spans="1:33" ht="18" customHeight="1">
      <c r="A41" s="146"/>
      <c r="B41" s="147"/>
      <c r="E41" s="94" t="s">
        <v>239</v>
      </c>
      <c r="F41" s="122"/>
      <c r="J41" s="331"/>
      <c r="K41" s="336">
        <f>'Middle OtherInc'!M21</f>
        <v>399945</v>
      </c>
      <c r="L41" s="331"/>
      <c r="M41" s="337">
        <f t="shared" si="0"/>
        <v>1142.7</v>
      </c>
      <c r="N41" s="331"/>
      <c r="O41" s="333">
        <f t="shared" si="1"/>
        <v>3.4753649635036493E-2</v>
      </c>
      <c r="P41" s="331"/>
      <c r="Q41" s="331"/>
      <c r="R41" s="331"/>
      <c r="S41" s="337">
        <f>SUMIF('Middle ICF'!$K$5:$EX$5,S$20,'Middle ICF'!$K43:$EX43)</f>
        <v>239647.22101496786</v>
      </c>
      <c r="T41" s="337"/>
      <c r="U41" s="337">
        <f>SUMIF('Middle ICF'!$K$5:$EX$5,U$20,'Middle ICF'!$K43:$EX43)</f>
        <v>445195.6497120983</v>
      </c>
      <c r="V41" s="337"/>
      <c r="W41" s="337">
        <f>SUMIF('Middle ICF'!$K$5:$EX$5,W$20,'Middle ICF'!$K43:$EX43)</f>
        <v>458551.51920346142</v>
      </c>
      <c r="X41" s="337"/>
      <c r="Y41" s="337">
        <f>SUMIF('Middle ICF'!$K$5:$EX$5,Y$20,'Middle ICF'!$K43:$EX43)</f>
        <v>472308.06477956538</v>
      </c>
      <c r="Z41" s="337"/>
      <c r="AA41" s="337">
        <f>SUMIF('Middle ICF'!$K$5:$EX$5,AA$20,'Middle ICF'!$K43:$EX43)</f>
        <v>486477.30672295252</v>
      </c>
      <c r="AB41" s="337"/>
      <c r="AC41" s="337"/>
      <c r="AD41" s="302"/>
    </row>
    <row r="42" spans="1:33" ht="18" customHeight="1">
      <c r="A42" s="146"/>
      <c r="B42" s="149"/>
      <c r="D42" s="126" t="s">
        <v>62</v>
      </c>
      <c r="K42" s="221">
        <f>SUM(K39:K41)</f>
        <v>11583775</v>
      </c>
      <c r="M42" s="221">
        <f t="shared" si="0"/>
        <v>33096.5</v>
      </c>
      <c r="O42" s="303">
        <f t="shared" si="1"/>
        <v>1.0065845498783454</v>
      </c>
      <c r="S42" s="221">
        <f>S39+S41</f>
        <v>7041149.2669860544</v>
      </c>
      <c r="T42" s="244"/>
      <c r="U42" s="221">
        <f>U39+U41</f>
        <v>12454928.609543631</v>
      </c>
      <c r="V42" s="244"/>
      <c r="W42" s="221">
        <f>W39+W41</f>
        <v>12828576.46782995</v>
      </c>
      <c r="X42" s="244"/>
      <c r="Y42" s="221">
        <f>Y39+Y41</f>
        <v>13213433.761864845</v>
      </c>
      <c r="Z42" s="244"/>
      <c r="AA42" s="221">
        <f>AA39+AA41</f>
        <v>13609836.774720794</v>
      </c>
      <c r="AB42" s="244"/>
      <c r="AC42" s="244"/>
      <c r="AD42" s="302"/>
    </row>
    <row r="43" spans="1:33" ht="18" customHeight="1">
      <c r="A43" s="146"/>
      <c r="B43" s="149"/>
      <c r="C43" s="126"/>
      <c r="D43" s="126"/>
      <c r="E43" s="126"/>
      <c r="K43" s="340"/>
      <c r="L43" s="127"/>
      <c r="M43" s="340"/>
      <c r="N43" s="127"/>
      <c r="O43" s="341"/>
      <c r="P43" s="127"/>
      <c r="Q43" s="127"/>
      <c r="R43" s="127"/>
      <c r="S43" s="340"/>
      <c r="T43" s="340"/>
      <c r="U43" s="340"/>
      <c r="V43" s="340"/>
      <c r="W43" s="340"/>
      <c r="X43" s="340"/>
      <c r="Y43" s="340"/>
      <c r="Z43" s="340"/>
      <c r="AA43" s="340"/>
      <c r="AB43" s="340"/>
      <c r="AC43" s="340"/>
      <c r="AD43" s="302"/>
    </row>
    <row r="44" spans="1:33" ht="18" customHeight="1">
      <c r="A44" s="146"/>
      <c r="B44" s="149"/>
      <c r="C44" s="126" t="s">
        <v>63</v>
      </c>
      <c r="D44" s="126"/>
      <c r="E44" s="126"/>
      <c r="I44" s="90"/>
      <c r="K44" s="337"/>
      <c r="L44" s="127"/>
      <c r="M44" s="337"/>
      <c r="N44" s="127"/>
      <c r="O44" s="333"/>
      <c r="P44" s="127"/>
      <c r="Q44" s="127"/>
      <c r="R44" s="127"/>
      <c r="S44" s="337"/>
      <c r="T44" s="337"/>
      <c r="U44" s="337"/>
      <c r="V44" s="337"/>
      <c r="W44" s="337"/>
      <c r="X44" s="337"/>
      <c r="Y44" s="337"/>
      <c r="Z44" s="337"/>
      <c r="AA44" s="337"/>
      <c r="AB44" s="337"/>
      <c r="AC44" s="337"/>
      <c r="AD44" s="302"/>
    </row>
    <row r="45" spans="1:33" ht="18" customHeight="1">
      <c r="A45" s="146"/>
      <c r="B45" s="149"/>
      <c r="C45" s="126"/>
      <c r="D45" s="126"/>
      <c r="E45" s="126"/>
      <c r="I45" s="90"/>
      <c r="K45" s="337"/>
      <c r="L45" s="127"/>
      <c r="M45" s="337"/>
      <c r="N45" s="127"/>
      <c r="O45" s="333"/>
      <c r="P45" s="127"/>
      <c r="Q45" s="127"/>
      <c r="R45" s="127"/>
      <c r="S45" s="337"/>
      <c r="T45" s="337"/>
      <c r="U45" s="337"/>
      <c r="V45" s="337"/>
      <c r="W45" s="337"/>
      <c r="X45" s="337"/>
      <c r="Y45" s="337"/>
      <c r="Z45" s="337"/>
      <c r="AA45" s="337"/>
      <c r="AB45" s="337"/>
      <c r="AC45" s="337"/>
      <c r="AD45" s="302"/>
    </row>
    <row r="46" spans="1:33" ht="18" customHeight="1">
      <c r="A46" s="146"/>
      <c r="B46" s="147"/>
      <c r="C46" s="342"/>
      <c r="D46" s="342"/>
      <c r="E46" s="91" t="s">
        <v>135</v>
      </c>
      <c r="F46" s="343"/>
      <c r="I46" s="365"/>
      <c r="K46" s="392">
        <f>'Middle Payroll'!R11</f>
        <v>538200</v>
      </c>
      <c r="M46" s="332">
        <f>K46/$F$14</f>
        <v>1537.7142857142858</v>
      </c>
      <c r="O46" s="333">
        <f t="shared" ref="O46:O56" si="2">K46/K$33</f>
        <v>4.6767466110531807E-2</v>
      </c>
      <c r="S46" s="332">
        <f>SUMIF('Middle ICF'!$K$5:$EX$5,S$20,'Middle ICF'!$K48:$EX48)</f>
        <v>574255.01519542071</v>
      </c>
      <c r="T46" s="344"/>
      <c r="U46" s="332">
        <f>SUMIF('Middle ICF'!$K$5:$EX$5,U$20,'Middle ICF'!$K48:$EX48)</f>
        <v>588611.39057530544</v>
      </c>
      <c r="V46" s="332"/>
      <c r="W46" s="332">
        <f>SUMIF('Middle ICF'!$K$5:$EX$5,W$20,'Middle ICF'!$K48:$EX48)</f>
        <v>603326.67533968727</v>
      </c>
      <c r="X46" s="332"/>
      <c r="Y46" s="332">
        <f>SUMIF('Middle ICF'!$K$5:$EX$5,Y$20,'Middle ICF'!$K48:$EX48)</f>
        <v>618409.84222317848</v>
      </c>
      <c r="Z46" s="332"/>
      <c r="AA46" s="332">
        <f>SUMIF('Middle ICF'!$K$5:$EX$5,AA$20,'Middle ICF'!$K48:$EX48)</f>
        <v>633870.08827875706</v>
      </c>
      <c r="AB46" s="332"/>
      <c r="AC46" s="332">
        <f>SUMIF('Middle ICF'!$K$5:$EX$5,AC$20,'Middle ICF'!$K48:$EX48)</f>
        <v>0</v>
      </c>
      <c r="AD46" s="302"/>
    </row>
    <row r="47" spans="1:33" ht="18" customHeight="1">
      <c r="A47" s="146"/>
      <c r="B47" s="147"/>
      <c r="C47" s="342"/>
      <c r="D47" s="342"/>
      <c r="E47" s="91" t="s">
        <v>136</v>
      </c>
      <c r="F47" s="345"/>
      <c r="I47" s="367"/>
      <c r="K47" s="336">
        <f t="shared" ref="K47:K52" si="3">$F$14*M47</f>
        <v>87500</v>
      </c>
      <c r="M47" s="794">
        <v>250</v>
      </c>
      <c r="O47" s="333">
        <f t="shared" si="2"/>
        <v>7.6034063260340635E-3</v>
      </c>
      <c r="S47" s="337">
        <f>SUMIF('Middle ICF'!$K$5:$EX$5,S$20,'Middle ICF'!$K49:$EX49)</f>
        <v>93361.787123001341</v>
      </c>
      <c r="T47" s="346"/>
      <c r="U47" s="337">
        <f>SUMIF('Middle ICF'!$K$5:$EX$5,U$20,'Middle ICF'!$K49:$EX49)</f>
        <v>95695.831801076245</v>
      </c>
      <c r="V47" s="337"/>
      <c r="W47" s="337">
        <f>SUMIF('Middle ICF'!$K$5:$EX$5,W$20,'Middle ICF'!$K49:$EX49)</f>
        <v>98088.227596102981</v>
      </c>
      <c r="X47" s="337"/>
      <c r="Y47" s="337">
        <f>SUMIF('Middle ICF'!$K$5:$EX$5,Y$20,'Middle ICF'!$K49:$EX49)</f>
        <v>100540.43328600543</v>
      </c>
      <c r="Z47" s="337"/>
      <c r="AA47" s="337">
        <f>SUMIF('Middle ICF'!$K$5:$EX$5,AA$20,'Middle ICF'!$K49:$EX49)</f>
        <v>103053.94411815544</v>
      </c>
      <c r="AB47" s="337"/>
      <c r="AC47" s="337">
        <f>SUMIF('Middle ICF'!$K$5:$EX$5,AC$20,'Middle ICF'!$K49:$EX49)</f>
        <v>0</v>
      </c>
      <c r="AD47" s="302"/>
    </row>
    <row r="48" spans="1:33" ht="18" customHeight="1">
      <c r="A48" s="146"/>
      <c r="B48" s="147"/>
      <c r="C48" s="342"/>
      <c r="D48" s="342"/>
      <c r="E48" s="91" t="s">
        <v>137</v>
      </c>
      <c r="F48" s="347"/>
      <c r="G48" s="347"/>
      <c r="H48" s="347"/>
      <c r="I48" s="366"/>
      <c r="K48" s="336">
        <f t="shared" si="3"/>
        <v>87500</v>
      </c>
      <c r="M48" s="794">
        <v>250</v>
      </c>
      <c r="O48" s="333">
        <f t="shared" si="2"/>
        <v>7.6034063260340635E-3</v>
      </c>
      <c r="S48" s="337">
        <f>SUMIF('Middle ICF'!$K$5:$EX$5,S$20,'Middle ICF'!$K50:$EX50)</f>
        <v>7868.5019828918421</v>
      </c>
      <c r="T48" s="346"/>
      <c r="U48" s="337">
        <f>SUMIF('Middle ICF'!$K$5:$EX$5,U$20,'Middle ICF'!$K50:$EX50)</f>
        <v>95695.831801076245</v>
      </c>
      <c r="V48" s="337"/>
      <c r="W48" s="337">
        <f>SUMIF('Middle ICF'!$K$5:$EX$5,W$20,'Middle ICF'!$K50:$EX50)</f>
        <v>98088.227596102981</v>
      </c>
      <c r="X48" s="337"/>
      <c r="Y48" s="337">
        <f>SUMIF('Middle ICF'!$K$5:$EX$5,Y$20,'Middle ICF'!$K50:$EX50)</f>
        <v>100540.43328600543</v>
      </c>
      <c r="Z48" s="337"/>
      <c r="AA48" s="337">
        <f>SUMIF('Middle ICF'!$K$5:$EX$5,AA$20,'Middle ICF'!$K50:$EX50)</f>
        <v>103053.94411815544</v>
      </c>
      <c r="AB48" s="337"/>
      <c r="AC48" s="337">
        <f>SUMIF('Middle ICF'!$K$5:$EX$5,AC$20,'Middle ICF'!$K50:$EX50)</f>
        <v>0</v>
      </c>
      <c r="AD48" s="302"/>
    </row>
    <row r="49" spans="1:31" ht="18" customHeight="1">
      <c r="A49" s="146"/>
      <c r="B49" s="147"/>
      <c r="C49" s="342"/>
      <c r="D49" s="342"/>
      <c r="E49" s="91" t="s">
        <v>138</v>
      </c>
      <c r="F49" s="347"/>
      <c r="G49" s="347"/>
      <c r="H49" s="347"/>
      <c r="I49" s="525"/>
      <c r="K49" s="336">
        <f t="shared" si="3"/>
        <v>175000</v>
      </c>
      <c r="M49" s="794">
        <v>500</v>
      </c>
      <c r="O49" s="333">
        <f t="shared" si="2"/>
        <v>1.5206812652068127E-2</v>
      </c>
      <c r="S49" s="337">
        <f>SUMIF('Middle ICF'!$K$5:$EX$5,S$20,'Middle ICF'!$K51:$EX51)</f>
        <v>186723.57424600268</v>
      </c>
      <c r="T49" s="346"/>
      <c r="U49" s="337">
        <f>SUMIF('Middle ICF'!$K$5:$EX$5,U$20,'Middle ICF'!$K51:$EX51)</f>
        <v>191391.66360215249</v>
      </c>
      <c r="V49" s="337"/>
      <c r="W49" s="337">
        <f>SUMIF('Middle ICF'!$K$5:$EX$5,W$20,'Middle ICF'!$K51:$EX51)</f>
        <v>196176.45519220596</v>
      </c>
      <c r="X49" s="337"/>
      <c r="Y49" s="337">
        <f>SUMIF('Middle ICF'!$K$5:$EX$5,Y$20,'Middle ICF'!$K51:$EX51)</f>
        <v>201080.86657201085</v>
      </c>
      <c r="Z49" s="337"/>
      <c r="AA49" s="337">
        <f>SUMIF('Middle ICF'!$K$5:$EX$5,AA$20,'Middle ICF'!$K51:$EX51)</f>
        <v>206107.88823631089</v>
      </c>
      <c r="AB49" s="337"/>
      <c r="AC49" s="337">
        <f>SUMIF('Middle ICF'!$K$5:$EX$5,AC$20,'Middle ICF'!$K51:$EX51)</f>
        <v>0</v>
      </c>
      <c r="AD49" s="302"/>
    </row>
    <row r="50" spans="1:31" ht="18" customHeight="1">
      <c r="A50" s="146"/>
      <c r="B50" s="147"/>
      <c r="C50" s="342"/>
      <c r="D50" s="342"/>
      <c r="E50" s="91" t="s">
        <v>139</v>
      </c>
      <c r="F50" s="347"/>
      <c r="G50" s="347"/>
      <c r="H50" s="347"/>
      <c r="I50" s="366"/>
      <c r="K50" s="336">
        <f t="shared" si="3"/>
        <v>87500</v>
      </c>
      <c r="M50" s="794">
        <v>250</v>
      </c>
      <c r="O50" s="333">
        <f>K50/K$33</f>
        <v>7.6034063260340635E-3</v>
      </c>
      <c r="S50" s="337">
        <f>SUMIF('Middle ICF'!$K$5:$EX$5,S$20,'Middle ICF'!$K52:$EX52)</f>
        <v>7868.5019828918421</v>
      </c>
      <c r="T50" s="346"/>
      <c r="U50" s="337">
        <f>SUMIF('Middle ICF'!$K$5:$EX$5,U$20,'Middle ICF'!$K52:$EX52)</f>
        <v>95695.831801076245</v>
      </c>
      <c r="V50" s="337"/>
      <c r="W50" s="337">
        <f>SUMIF('Middle ICF'!$K$5:$EX$5,W$20,'Middle ICF'!$K52:$EX52)</f>
        <v>98088.227596102981</v>
      </c>
      <c r="X50" s="337"/>
      <c r="Y50" s="337">
        <f>SUMIF('Middle ICF'!$K$5:$EX$5,Y$20,'Middle ICF'!$K52:$EX52)</f>
        <v>100540.43328600543</v>
      </c>
      <c r="Z50" s="337"/>
      <c r="AA50" s="337">
        <f>SUMIF('Middle ICF'!$K$5:$EX$5,AA$20,'Middle ICF'!$K52:$EX52)</f>
        <v>103053.94411815544</v>
      </c>
      <c r="AB50" s="337"/>
      <c r="AC50" s="337"/>
      <c r="AD50" s="302"/>
    </row>
    <row r="51" spans="1:31" ht="18" customHeight="1">
      <c r="A51" s="146"/>
      <c r="B51" s="147"/>
      <c r="C51" s="342"/>
      <c r="D51" s="342"/>
      <c r="E51" s="91" t="s">
        <v>140</v>
      </c>
      <c r="F51" s="348"/>
      <c r="G51" s="89"/>
      <c r="I51" s="525"/>
      <c r="K51" s="336">
        <f t="shared" si="3"/>
        <v>350000</v>
      </c>
      <c r="M51" s="794">
        <v>1000</v>
      </c>
      <c r="O51" s="333">
        <f>K51/K$33</f>
        <v>3.0413625304136254E-2</v>
      </c>
      <c r="S51" s="337">
        <f>SUMIF('Middle ICF'!$K$5:$EX$5,S$20,'Middle ICF'!$K53:$EX53)</f>
        <v>373447.14849200536</v>
      </c>
      <c r="T51" s="346"/>
      <c r="U51" s="337">
        <f>SUMIF('Middle ICF'!$K$5:$EX$5,U$20,'Middle ICF'!$K53:$EX53)</f>
        <v>382783.32720430498</v>
      </c>
      <c r="V51" s="337"/>
      <c r="W51" s="337">
        <f>SUMIF('Middle ICF'!$K$5:$EX$5,W$20,'Middle ICF'!$K53:$EX53)</f>
        <v>392352.91038441192</v>
      </c>
      <c r="X51" s="337"/>
      <c r="Y51" s="337">
        <f>SUMIF('Middle ICF'!$K$5:$EX$5,Y$20,'Middle ICF'!$K53:$EX53)</f>
        <v>402161.73314402171</v>
      </c>
      <c r="Z51" s="337"/>
      <c r="AA51" s="337">
        <f>SUMIF('Middle ICF'!$K$5:$EX$5,AA$20,'Middle ICF'!$K53:$EX53)</f>
        <v>412215.77647262177</v>
      </c>
      <c r="AB51" s="337"/>
      <c r="AC51" s="337"/>
      <c r="AD51" s="302"/>
    </row>
    <row r="52" spans="1:31" ht="18" customHeight="1">
      <c r="A52" s="146"/>
      <c r="B52" s="147"/>
      <c r="C52" s="342"/>
      <c r="D52" s="148"/>
      <c r="E52" s="349" t="s">
        <v>141</v>
      </c>
      <c r="F52" s="347"/>
      <c r="H52" s="350"/>
      <c r="I52" s="367"/>
      <c r="K52" s="336">
        <f t="shared" si="3"/>
        <v>87500</v>
      </c>
      <c r="M52" s="794">
        <v>250</v>
      </c>
      <c r="O52" s="333">
        <f t="shared" si="2"/>
        <v>7.6034063260340635E-3</v>
      </c>
      <c r="S52" s="337">
        <f>SUMIF('Middle ICF'!$K$5:$EX$5,S$20,'Middle ICF'!$K54:$EX54)</f>
        <v>93361.787123001341</v>
      </c>
      <c r="T52" s="337"/>
      <c r="U52" s="337">
        <f>SUMIF('Middle ICF'!$K$5:$EX$5,U$20,'Middle ICF'!$K54:$EX54)</f>
        <v>95695.831801076245</v>
      </c>
      <c r="V52" s="337"/>
      <c r="W52" s="337">
        <f>SUMIF('Middle ICF'!$K$5:$EX$5,W$20,'Middle ICF'!$K54:$EX54)</f>
        <v>98088.227596102981</v>
      </c>
      <c r="X52" s="337"/>
      <c r="Y52" s="337">
        <f>SUMIF('Middle ICF'!$K$5:$EX$5,Y$20,'Middle ICF'!$K54:$EX54)</f>
        <v>100540.43328600543</v>
      </c>
      <c r="Z52" s="337"/>
      <c r="AA52" s="337">
        <f>SUMIF('Middle ICF'!$K$5:$EX$5,AA$20,'Middle ICF'!$K54:$EX54)</f>
        <v>103053.94411815544</v>
      </c>
      <c r="AB52" s="337"/>
      <c r="AC52" s="337">
        <f>SUMIF('Middle ICF'!$K$5:$EX$5,AC$20,'Middle ICF'!$K54:$EX54)</f>
        <v>0</v>
      </c>
      <c r="AD52" s="302"/>
    </row>
    <row r="53" spans="1:31" ht="18" customHeight="1">
      <c r="A53" s="146"/>
      <c r="B53" s="147"/>
      <c r="C53" s="342"/>
      <c r="D53" s="342"/>
      <c r="E53" s="349" t="s">
        <v>64</v>
      </c>
      <c r="F53" s="351"/>
      <c r="H53" s="450"/>
      <c r="I53" s="366"/>
      <c r="K53" s="336">
        <f>K42*Y13</f>
        <v>231675.5</v>
      </c>
      <c r="M53" s="336">
        <f>K53/$F$14</f>
        <v>661.93</v>
      </c>
      <c r="O53" s="333">
        <f t="shared" si="2"/>
        <v>2.0131690997566908E-2</v>
      </c>
      <c r="S53" s="337">
        <f>SUMIF('Middle ICF'!$K$5:$EX$5,S$20,'Middle ICF'!$K55:$EX55)</f>
        <v>75931.346384943448</v>
      </c>
      <c r="T53" s="346"/>
      <c r="U53" s="337">
        <f>SUMIF('Middle ICF'!$K$5:$EX$5,U$20,'Middle ICF'!$K55:$EX55)</f>
        <v>255223.10542614156</v>
      </c>
      <c r="V53" s="337"/>
      <c r="W53" s="337">
        <f>SUMIF('Middle ICF'!$K$5:$EX$5,W$20,'Middle ICF'!$K55:$EX55)</f>
        <v>262849.17592274951</v>
      </c>
      <c r="X53" s="337"/>
      <c r="Y53" s="337">
        <f>SUMIF('Middle ICF'!$K$5:$EX$5,Y$20,'Middle ICF'!$K55:$EX55)</f>
        <v>270703.26296760136</v>
      </c>
      <c r="Z53" s="337"/>
      <c r="AA53" s="337">
        <f>SUMIF('Middle ICF'!$K$5:$EX$5,AA$20,'Middle ICF'!$K55:$EX55)</f>
        <v>278792.18791797786</v>
      </c>
      <c r="AB53" s="337"/>
      <c r="AC53" s="337">
        <f>SUMIF('Middle ICF'!$K$5:$EX$5,AC$20,'Middle ICF'!$K55:$EX55)</f>
        <v>0</v>
      </c>
      <c r="AD53" s="302"/>
    </row>
    <row r="54" spans="1:31" ht="18" customHeight="1">
      <c r="A54" s="146"/>
      <c r="B54" s="147"/>
      <c r="C54" s="342"/>
      <c r="D54" s="148"/>
      <c r="E54" s="91" t="s">
        <v>65</v>
      </c>
      <c r="F54" s="347"/>
      <c r="H54" s="450"/>
      <c r="I54" s="366"/>
      <c r="K54" s="336">
        <f>$F$14*M54</f>
        <v>612500</v>
      </c>
      <c r="M54" s="794">
        <v>1750</v>
      </c>
      <c r="O54" s="333">
        <f t="shared" si="2"/>
        <v>5.322384428223844E-2</v>
      </c>
      <c r="S54" s="337">
        <f>SUMIF('Middle ICF'!$K$5:$EX$5,S$20,'Middle ICF'!$K56:$EX56)</f>
        <v>653532.50986100943</v>
      </c>
      <c r="T54" s="346"/>
      <c r="U54" s="337">
        <f>SUMIF('Middle ICF'!$K$5:$EX$5,U$20,'Middle ICF'!$K56:$EX56)</f>
        <v>669870.82260753354</v>
      </c>
      <c r="V54" s="337"/>
      <c r="W54" s="337">
        <f>SUMIF('Middle ICF'!$K$5:$EX$5,W$20,'Middle ICF'!$K56:$EX56)</f>
        <v>686617.59317272087</v>
      </c>
      <c r="X54" s="337"/>
      <c r="Y54" s="337">
        <f>SUMIF('Middle ICF'!$K$5:$EX$5,Y$20,'Middle ICF'!$K56:$EX56)</f>
        <v>703783.03300203802</v>
      </c>
      <c r="Z54" s="337"/>
      <c r="AA54" s="337">
        <f>SUMIF('Middle ICF'!$K$5:$EX$5,AA$20,'Middle ICF'!$K56:$EX56)</f>
        <v>721377.60882708791</v>
      </c>
      <c r="AB54" s="337"/>
      <c r="AC54" s="337">
        <f>SUMIF('Middle ICF'!$K$5:$EX$5,AC$20,'Middle ICF'!$K56:$EX56)</f>
        <v>0</v>
      </c>
      <c r="AD54" s="302"/>
    </row>
    <row r="55" spans="1:31" ht="18" customHeight="1">
      <c r="A55" s="146"/>
      <c r="B55" s="147"/>
      <c r="C55" s="334"/>
      <c r="D55" s="148"/>
      <c r="E55" s="91" t="s">
        <v>234</v>
      </c>
      <c r="F55" s="347"/>
      <c r="G55" s="19"/>
      <c r="H55" s="450"/>
      <c r="I55" s="525"/>
      <c r="K55" s="336">
        <f>'Middle RETax'!G23</f>
        <v>1518257.7912062395</v>
      </c>
      <c r="M55" s="336">
        <f>K55/$F$14</f>
        <v>4337.8794034463981</v>
      </c>
      <c r="O55" s="333">
        <f t="shared" si="2"/>
        <v>0.13193063879094885</v>
      </c>
      <c r="S55" s="337">
        <f>SUMIF('Middle ICF'!$K$5:$EX$5,S$20,'Middle ICF'!$K57:$EX57)</f>
        <v>693423.30818136956</v>
      </c>
      <c r="T55" s="346"/>
      <c r="U55" s="337">
        <f>SUMIF('Middle ICF'!$K$5:$EX$5,U$20,'Middle ICF'!$K57:$EX57)</f>
        <v>1660467.9110622378</v>
      </c>
      <c r="V55" s="337"/>
      <c r="W55" s="337">
        <f>SUMIF('Middle ICF'!$K$5:$EX$5,W$20,'Middle ICF'!$K57:$EX57)</f>
        <v>1701979.6088387913</v>
      </c>
      <c r="X55" s="337"/>
      <c r="Y55" s="337">
        <f>SUMIF('Middle ICF'!$K$5:$EX$5,Y$20,'Middle ICF'!$K57:$EX57)</f>
        <v>1744529.0990597587</v>
      </c>
      <c r="Z55" s="337"/>
      <c r="AA55" s="337">
        <f>SUMIF('Middle ICF'!$K$5:$EX$5,AA$20,'Middle ICF'!$K57:$EX57)</f>
        <v>1788142.3265362503</v>
      </c>
      <c r="AB55" s="337"/>
      <c r="AC55" s="337">
        <f>SUMIF('Middle ICF'!$K$5:$EX$5,AC$20,'Middle ICF'!$K57:$EX57)</f>
        <v>0</v>
      </c>
      <c r="AD55" s="302"/>
    </row>
    <row r="56" spans="1:31" ht="18" customHeight="1">
      <c r="A56" s="19"/>
      <c r="B56" s="151"/>
      <c r="C56" s="19"/>
      <c r="D56" s="126" t="s">
        <v>67</v>
      </c>
      <c r="E56" s="126"/>
      <c r="F56" s="352"/>
      <c r="G56" s="353"/>
      <c r="H56" s="451"/>
      <c r="I56" s="354"/>
      <c r="K56" s="222">
        <f>SUM(K46:K55)</f>
        <v>3775633.2912062397</v>
      </c>
      <c r="M56" s="222">
        <f>K56/$F$14</f>
        <v>10787.523689160686</v>
      </c>
      <c r="O56" s="255">
        <f t="shared" si="2"/>
        <v>0.32808770344162669</v>
      </c>
      <c r="S56" s="222">
        <f>SUM(S46:S55)</f>
        <v>2759773.4805725375</v>
      </c>
      <c r="T56" s="332"/>
      <c r="U56" s="222">
        <f>SUM(U46:U55)</f>
        <v>4131131.5476819808</v>
      </c>
      <c r="V56" s="332"/>
      <c r="W56" s="222">
        <f>SUM(W46:W55)</f>
        <v>4235655.3292349791</v>
      </c>
      <c r="X56" s="332"/>
      <c r="Y56" s="222">
        <f>SUM(Y46:Y55)</f>
        <v>4342829.5701126307</v>
      </c>
      <c r="Z56" s="332"/>
      <c r="AA56" s="222">
        <f>SUM(AA46:AA55)</f>
        <v>4452721.6527416278</v>
      </c>
      <c r="AB56" s="332"/>
      <c r="AC56" s="332"/>
      <c r="AD56" s="302"/>
      <c r="AE56" s="20"/>
    </row>
    <row r="57" spans="1:31" ht="18" customHeight="1">
      <c r="A57" s="19"/>
      <c r="B57" s="151"/>
      <c r="C57" s="19"/>
      <c r="D57" s="126"/>
      <c r="E57" s="126"/>
      <c r="F57" s="352"/>
      <c r="G57" s="353"/>
      <c r="H57" s="452"/>
      <c r="K57" s="332"/>
      <c r="M57" s="332"/>
      <c r="O57" s="333"/>
      <c r="S57" s="332"/>
      <c r="T57" s="332"/>
      <c r="U57" s="332"/>
      <c r="V57" s="332"/>
      <c r="W57" s="332"/>
      <c r="X57" s="332"/>
      <c r="Y57" s="332"/>
      <c r="Z57" s="332"/>
      <c r="AA57" s="332"/>
      <c r="AB57" s="332"/>
      <c r="AC57" s="332"/>
      <c r="AD57" s="302"/>
      <c r="AE57" s="152"/>
    </row>
    <row r="58" spans="1:31" ht="18" customHeight="1" thickBot="1">
      <c r="B58" s="153"/>
      <c r="C58" s="355" t="s">
        <v>68</v>
      </c>
      <c r="D58" s="355"/>
      <c r="E58" s="355"/>
      <c r="H58" s="453"/>
      <c r="K58" s="154">
        <f>K42-K56</f>
        <v>7808141.7087937603</v>
      </c>
      <c r="M58" s="154">
        <f>K58/$F$14</f>
        <v>22308.976310839316</v>
      </c>
      <c r="O58" s="256">
        <f>K58/K$33</f>
        <v>0.67849684643671881</v>
      </c>
      <c r="S58" s="154">
        <f>S42-S56</f>
        <v>4281375.7864135168</v>
      </c>
      <c r="T58" s="332"/>
      <c r="U58" s="154">
        <f>U42-U56</f>
        <v>8323797.0618616501</v>
      </c>
      <c r="V58" s="332"/>
      <c r="W58" s="154">
        <f>W42-W56</f>
        <v>8592921.1385949701</v>
      </c>
      <c r="X58" s="332"/>
      <c r="Y58" s="154">
        <f>Y42-Y56</f>
        <v>8870604.191752214</v>
      </c>
      <c r="Z58" s="332"/>
      <c r="AA58" s="154">
        <f>AA42-AA56</f>
        <v>9157115.1219791658</v>
      </c>
      <c r="AB58" s="332"/>
      <c r="AC58" s="332"/>
      <c r="AD58" s="302"/>
    </row>
    <row r="59" spans="1:31" ht="18" customHeight="1" thickTop="1">
      <c r="B59" s="153"/>
      <c r="C59" s="355"/>
      <c r="D59" s="355"/>
      <c r="E59" s="355"/>
      <c r="F59" s="352"/>
      <c r="G59" s="356"/>
      <c r="H59" s="356"/>
      <c r="I59" s="356"/>
      <c r="K59" s="332"/>
      <c r="M59" s="332"/>
      <c r="O59" s="333"/>
      <c r="S59" s="332"/>
      <c r="T59" s="332"/>
      <c r="U59" s="332"/>
      <c r="V59" s="332"/>
      <c r="W59" s="332"/>
      <c r="X59" s="332"/>
      <c r="Y59" s="332"/>
      <c r="Z59" s="332"/>
      <c r="AA59" s="332"/>
      <c r="AB59" s="332"/>
      <c r="AC59" s="332"/>
      <c r="AD59" s="302"/>
    </row>
    <row r="60" spans="1:31" ht="18" customHeight="1">
      <c r="B60" s="150"/>
      <c r="D60" s="148"/>
      <c r="E60" s="357" t="s">
        <v>69</v>
      </c>
      <c r="I60" s="358"/>
      <c r="K60" s="337">
        <f>Y15*F14</f>
        <v>70000</v>
      </c>
      <c r="M60" s="337">
        <f>K60/$F$14</f>
        <v>200</v>
      </c>
      <c r="O60" s="333">
        <f>K60/K$33</f>
        <v>6.082725060827251E-3</v>
      </c>
      <c r="S60" s="337">
        <f>SUMIF('Middle ICF'!$K$5:$EX$5,S$20,'Middle ICF'!$K58:$EX58)</f>
        <v>5833.333333333333</v>
      </c>
      <c r="T60" s="337"/>
      <c r="U60" s="337">
        <f>SUMIF('Middle ICF'!$K$5:$EX$5,U$20,'Middle ICF'!$K58:$EX58)</f>
        <v>70000.000000000015</v>
      </c>
      <c r="V60" s="337"/>
      <c r="W60" s="337">
        <f>SUMIF('Middle ICF'!$K$5:$EX$5,W$20,'Middle ICF'!$K58:$EX58)</f>
        <v>70000.000000000015</v>
      </c>
      <c r="X60" s="337"/>
      <c r="Y60" s="337">
        <f>SUMIF('Middle ICF'!$K$5:$EX$5,Y$20,'Middle ICF'!$K58:$EX58)</f>
        <v>70000.000000000015</v>
      </c>
      <c r="Z60" s="337"/>
      <c r="AA60" s="337">
        <f>SUMIF('Middle ICF'!$K$5:$EX$5,AA$20,'Middle ICF'!$K58:$EX58)</f>
        <v>70000.000000000015</v>
      </c>
      <c r="AB60" s="337"/>
      <c r="AC60" s="337"/>
      <c r="AD60" s="302"/>
    </row>
    <row r="61" spans="1:31" ht="18" customHeight="1">
      <c r="B61" s="150"/>
      <c r="I61" s="358"/>
      <c r="K61" s="332"/>
      <c r="M61" s="332"/>
      <c r="O61" s="333"/>
      <c r="S61" s="332"/>
      <c r="T61" s="332"/>
      <c r="U61" s="332"/>
      <c r="V61" s="332"/>
      <c r="W61" s="332"/>
      <c r="X61" s="332"/>
      <c r="Y61" s="332"/>
      <c r="Z61" s="332"/>
      <c r="AA61" s="332"/>
      <c r="AB61" s="332"/>
      <c r="AC61" s="332"/>
      <c r="AD61" s="302"/>
    </row>
    <row r="62" spans="1:31" ht="18" customHeight="1" thickBot="1">
      <c r="B62" s="150"/>
      <c r="C62" s="355" t="s">
        <v>70</v>
      </c>
      <c r="F62" s="19"/>
      <c r="K62" s="155">
        <f>K58-K60</f>
        <v>7738141.7087937603</v>
      </c>
      <c r="M62" s="155">
        <f>K62/$F$14</f>
        <v>22108.976310839316</v>
      </c>
      <c r="O62" s="257">
        <f>K62/K$33</f>
        <v>0.67241412137589163</v>
      </c>
      <c r="S62" s="155">
        <f>S58-S60</f>
        <v>4275542.4530801838</v>
      </c>
      <c r="T62" s="244"/>
      <c r="U62" s="155">
        <f>U58-U60</f>
        <v>8253797.0618616501</v>
      </c>
      <c r="V62" s="244"/>
      <c r="W62" s="155">
        <f>W58-W60</f>
        <v>8522921.1385949701</v>
      </c>
      <c r="X62" s="244"/>
      <c r="Y62" s="155">
        <f>Y58-Y60</f>
        <v>8800604.191752214</v>
      </c>
      <c r="Z62" s="244"/>
      <c r="AA62" s="155">
        <f>AA58-AA60</f>
        <v>9087115.1219791658</v>
      </c>
      <c r="AB62" s="244"/>
      <c r="AC62" s="244"/>
      <c r="AD62" s="302"/>
    </row>
    <row r="63" spans="1:31" ht="9" customHeight="1" thickTop="1">
      <c r="B63" s="150"/>
      <c r="C63" s="355"/>
      <c r="F63" s="19"/>
      <c r="K63" s="244"/>
      <c r="M63" s="244"/>
      <c r="O63" s="306"/>
      <c r="S63" s="244"/>
      <c r="T63" s="244"/>
      <c r="U63" s="244"/>
      <c r="V63" s="244"/>
      <c r="W63" s="244"/>
      <c r="X63" s="244"/>
      <c r="Y63" s="244"/>
      <c r="Z63" s="244"/>
      <c r="AA63" s="244"/>
      <c r="AB63" s="244"/>
      <c r="AC63" s="244"/>
      <c r="AD63" s="302"/>
    </row>
    <row r="64" spans="1:31" ht="18" customHeight="1">
      <c r="B64" s="150"/>
      <c r="C64" s="355"/>
      <c r="F64" s="19"/>
      <c r="K64" s="244"/>
      <c r="M64" s="244"/>
      <c r="O64" s="306"/>
      <c r="R64" s="376"/>
      <c r="S64" s="554"/>
      <c r="T64" s="244"/>
      <c r="U64" s="554"/>
      <c r="V64" s="244"/>
      <c r="W64" s="375"/>
      <c r="X64" s="244"/>
      <c r="Y64" s="375"/>
      <c r="Z64" s="244"/>
      <c r="AA64" s="375"/>
      <c r="AB64" s="244"/>
      <c r="AC64" s="244"/>
      <c r="AD64" s="302"/>
    </row>
    <row r="65" spans="2:37" ht="18" customHeight="1">
      <c r="B65" s="150"/>
      <c r="C65" s="334" t="s">
        <v>35</v>
      </c>
      <c r="D65" s="158" t="s">
        <v>109</v>
      </c>
      <c r="F65" s="19"/>
      <c r="K65" s="244"/>
      <c r="M65" s="244"/>
      <c r="O65" s="306"/>
      <c r="S65" s="244"/>
      <c r="T65" s="244"/>
      <c r="U65" s="244"/>
      <c r="V65" s="244"/>
      <c r="W65" s="244"/>
      <c r="X65" s="244"/>
      <c r="Y65" s="244"/>
      <c r="Z65" s="244"/>
      <c r="AA65" s="244"/>
      <c r="AB65" s="244"/>
      <c r="AC65" s="244"/>
      <c r="AD65" s="302"/>
    </row>
    <row r="66" spans="2:37" ht="18" customHeight="1">
      <c r="B66" s="156"/>
      <c r="C66" s="359"/>
      <c r="D66" s="359"/>
      <c r="E66" s="359"/>
      <c r="F66" s="360"/>
      <c r="G66" s="360"/>
      <c r="H66" s="360"/>
      <c r="I66" s="360"/>
      <c r="J66" s="361"/>
      <c r="K66" s="361"/>
      <c r="L66" s="361"/>
      <c r="M66" s="361"/>
      <c r="N66" s="361"/>
      <c r="O66" s="361"/>
      <c r="P66" s="361"/>
      <c r="Q66" s="361"/>
      <c r="R66" s="361"/>
      <c r="S66" s="361"/>
      <c r="T66" s="361"/>
      <c r="U66" s="361"/>
      <c r="V66" s="361"/>
      <c r="W66" s="361"/>
      <c r="X66" s="361"/>
      <c r="Y66" s="361"/>
      <c r="Z66" s="361"/>
      <c r="AA66" s="361"/>
      <c r="AB66" s="361"/>
      <c r="AC66" s="361"/>
      <c r="AD66" s="363"/>
    </row>
    <row r="67" spans="2:37" ht="18" customHeight="1">
      <c r="B67" s="157"/>
      <c r="C67" s="158"/>
      <c r="D67" s="158"/>
      <c r="E67" s="158"/>
      <c r="F67" s="19"/>
      <c r="G67" s="19"/>
      <c r="H67" s="19"/>
      <c r="I67" s="19"/>
      <c r="K67" s="76"/>
      <c r="S67" s="76"/>
      <c r="T67" s="76"/>
      <c r="U67" s="46"/>
      <c r="V67" s="46"/>
      <c r="W67" s="46"/>
      <c r="X67" s="46"/>
      <c r="Y67" s="46"/>
      <c r="Z67" s="46"/>
      <c r="AA67" s="46"/>
      <c r="AB67" s="46"/>
      <c r="AC67" s="46"/>
    </row>
    <row r="68" spans="2:37" s="91" customFormat="1" ht="18" customHeight="1">
      <c r="K68" s="71"/>
      <c r="S68" s="244"/>
      <c r="T68" s="244"/>
      <c r="U68" s="244"/>
      <c r="V68" s="244"/>
      <c r="W68" s="244"/>
      <c r="X68" s="244"/>
      <c r="Y68" s="244"/>
      <c r="Z68" s="244"/>
      <c r="AA68" s="244"/>
      <c r="AB68" s="244"/>
      <c r="AC68" s="244"/>
      <c r="AD68" s="19"/>
      <c r="AE68" s="19"/>
      <c r="AF68" s="19"/>
      <c r="AG68" s="19"/>
      <c r="AH68" s="19"/>
      <c r="AI68" s="19"/>
      <c r="AJ68" s="19"/>
      <c r="AK68" s="19"/>
    </row>
    <row r="69" spans="2:37" s="91" customFormat="1" ht="18" customHeight="1">
      <c r="S69" s="337"/>
      <c r="T69" s="346"/>
      <c r="U69" s="337"/>
      <c r="V69" s="337"/>
      <c r="W69" s="337"/>
      <c r="X69" s="337"/>
      <c r="Y69" s="337"/>
      <c r="Z69" s="337"/>
      <c r="AA69" s="337"/>
      <c r="AD69" s="19"/>
      <c r="AE69" s="19"/>
      <c r="AF69" s="19"/>
      <c r="AG69" s="19"/>
      <c r="AH69" s="19"/>
      <c r="AI69" s="19"/>
      <c r="AJ69" s="19"/>
      <c r="AK69" s="19"/>
    </row>
    <row r="70" spans="2:37" s="91" customFormat="1" ht="18.75" customHeight="1">
      <c r="AD70" s="19"/>
      <c r="AE70" s="19"/>
      <c r="AF70" s="19"/>
      <c r="AG70" s="19"/>
      <c r="AH70" s="19"/>
      <c r="AI70" s="19"/>
      <c r="AJ70" s="19"/>
      <c r="AK70" s="19"/>
    </row>
    <row r="71" spans="2:37" s="91" customFormat="1" ht="18.75" customHeight="1">
      <c r="K71" s="70"/>
      <c r="AD71" s="19"/>
      <c r="AE71" s="19"/>
      <c r="AF71" s="19"/>
      <c r="AG71" s="19"/>
      <c r="AH71" s="19"/>
      <c r="AI71" s="19"/>
      <c r="AJ71" s="19"/>
      <c r="AK71" s="19"/>
    </row>
    <row r="72" spans="2:37" s="91" customFormat="1" ht="18.75" customHeight="1">
      <c r="AD72" s="19"/>
      <c r="AE72" s="19"/>
      <c r="AF72" s="19"/>
      <c r="AG72" s="19"/>
      <c r="AH72" s="19"/>
      <c r="AI72" s="19"/>
      <c r="AJ72" s="19"/>
      <c r="AK72" s="19"/>
    </row>
    <row r="73" spans="2:37" s="91" customFormat="1" ht="18.75" customHeight="1">
      <c r="AD73" s="19"/>
      <c r="AE73" s="19"/>
      <c r="AF73" s="19"/>
      <c r="AG73" s="19"/>
      <c r="AH73" s="19"/>
      <c r="AI73" s="19"/>
      <c r="AJ73" s="19"/>
      <c r="AK73" s="19"/>
    </row>
    <row r="74" spans="2:37" s="91" customFormat="1" ht="18.75" customHeight="1">
      <c r="AD74" s="19"/>
      <c r="AE74" s="19"/>
      <c r="AF74" s="19"/>
      <c r="AG74" s="19"/>
      <c r="AH74" s="19"/>
      <c r="AI74" s="19"/>
      <c r="AJ74" s="19"/>
      <c r="AK74" s="19"/>
    </row>
    <row r="75" spans="2:37" s="91" customFormat="1" ht="18.75" customHeight="1">
      <c r="AD75" s="19"/>
      <c r="AE75" s="19"/>
      <c r="AF75" s="19"/>
      <c r="AG75" s="19"/>
      <c r="AH75" s="19"/>
      <c r="AI75" s="19"/>
      <c r="AJ75" s="19"/>
      <c r="AK75" s="19"/>
    </row>
    <row r="76" spans="2:37" s="91" customFormat="1" ht="18.75" customHeight="1">
      <c r="AD76" s="19"/>
      <c r="AE76" s="19"/>
      <c r="AF76" s="19"/>
      <c r="AG76" s="19"/>
      <c r="AH76" s="19"/>
      <c r="AI76" s="19"/>
      <c r="AJ76" s="19"/>
      <c r="AK76" s="19"/>
    </row>
    <row r="77" spans="2:37" s="91" customFormat="1" ht="18.75" customHeight="1">
      <c r="AD77" s="19"/>
      <c r="AE77" s="19"/>
      <c r="AF77" s="19"/>
      <c r="AG77" s="19"/>
      <c r="AH77" s="19"/>
      <c r="AI77" s="19"/>
      <c r="AJ77" s="19"/>
      <c r="AK77" s="19"/>
    </row>
    <row r="78" spans="2:37" s="91" customFormat="1" ht="18.75" customHeight="1">
      <c r="AD78" s="19"/>
      <c r="AE78" s="19"/>
      <c r="AF78" s="19"/>
      <c r="AG78" s="19"/>
      <c r="AH78" s="19"/>
      <c r="AI78" s="19"/>
      <c r="AJ78" s="19"/>
      <c r="AK78" s="19"/>
    </row>
    <row r="79" spans="2:37" s="91" customFormat="1" ht="18.75" customHeight="1">
      <c r="AD79" s="19"/>
      <c r="AE79" s="19"/>
      <c r="AF79" s="19"/>
      <c r="AG79" s="19"/>
      <c r="AH79" s="19"/>
      <c r="AI79" s="19"/>
      <c r="AJ79" s="19"/>
      <c r="AK79" s="19"/>
    </row>
    <row r="80" spans="2:37" s="91" customFormat="1" ht="18.75" customHeight="1">
      <c r="AD80" s="19"/>
      <c r="AE80" s="19"/>
      <c r="AF80" s="19"/>
      <c r="AG80" s="19"/>
      <c r="AH80" s="19"/>
      <c r="AI80" s="19"/>
      <c r="AJ80" s="19"/>
      <c r="AK80" s="19"/>
    </row>
    <row r="81" spans="30:37" s="91" customFormat="1" ht="18.75" customHeight="1">
      <c r="AD81" s="19"/>
      <c r="AE81" s="19"/>
      <c r="AF81" s="19"/>
      <c r="AG81" s="19"/>
      <c r="AH81" s="19"/>
      <c r="AI81" s="19"/>
      <c r="AJ81" s="19"/>
      <c r="AK81" s="19"/>
    </row>
    <row r="82" spans="30:37" s="91" customFormat="1" ht="18.75" customHeight="1">
      <c r="AD82" s="19"/>
      <c r="AE82" s="19"/>
      <c r="AF82" s="19"/>
      <c r="AG82" s="19"/>
      <c r="AH82" s="19"/>
      <c r="AI82" s="19"/>
      <c r="AJ82" s="19"/>
      <c r="AK82" s="19"/>
    </row>
    <row r="83" spans="30:37" s="91" customFormat="1" ht="18.75" customHeight="1">
      <c r="AD83" s="19"/>
      <c r="AE83" s="19"/>
      <c r="AF83" s="19"/>
      <c r="AG83" s="19"/>
      <c r="AH83" s="19"/>
      <c r="AI83" s="19"/>
      <c r="AJ83" s="19"/>
      <c r="AK83" s="19"/>
    </row>
    <row r="84" spans="30:37" s="91" customFormat="1" ht="18.75" customHeight="1">
      <c r="AD84" s="19"/>
      <c r="AE84" s="19"/>
      <c r="AF84" s="19"/>
      <c r="AG84" s="19"/>
      <c r="AH84" s="19"/>
      <c r="AI84" s="19"/>
      <c r="AJ84" s="19"/>
      <c r="AK84" s="19"/>
    </row>
    <row r="85" spans="30:37" s="91" customFormat="1" ht="18.75" customHeight="1">
      <c r="AD85" s="19"/>
      <c r="AE85" s="19"/>
      <c r="AF85" s="19"/>
      <c r="AG85" s="19"/>
      <c r="AH85" s="19"/>
      <c r="AI85" s="19"/>
      <c r="AJ85" s="19"/>
      <c r="AK85" s="19"/>
    </row>
    <row r="86" spans="30:37" s="91" customFormat="1" ht="18.75" customHeight="1">
      <c r="AD86" s="19"/>
      <c r="AE86" s="19"/>
      <c r="AF86" s="19"/>
      <c r="AG86" s="19"/>
      <c r="AH86" s="19"/>
      <c r="AI86" s="19"/>
      <c r="AJ86" s="19"/>
      <c r="AK86" s="19"/>
    </row>
    <row r="87" spans="30:37" s="91" customFormat="1" ht="18.75" customHeight="1">
      <c r="AD87" s="19"/>
      <c r="AE87" s="19"/>
      <c r="AF87" s="19"/>
      <c r="AG87" s="19"/>
      <c r="AH87" s="19"/>
      <c r="AI87" s="19"/>
      <c r="AJ87" s="19"/>
      <c r="AK87" s="19"/>
    </row>
    <row r="88" spans="30:37" s="91" customFormat="1" ht="18.75" customHeight="1">
      <c r="AD88" s="19"/>
      <c r="AE88" s="19"/>
      <c r="AF88" s="19"/>
      <c r="AG88" s="19"/>
      <c r="AH88" s="19"/>
      <c r="AI88" s="19"/>
      <c r="AJ88" s="19"/>
      <c r="AK88" s="19"/>
    </row>
    <row r="89" spans="30:37" s="91" customFormat="1" ht="18.75" customHeight="1">
      <c r="AD89" s="19"/>
      <c r="AE89" s="19"/>
      <c r="AF89" s="19"/>
      <c r="AG89" s="19"/>
      <c r="AH89" s="19"/>
      <c r="AI89" s="19"/>
      <c r="AJ89" s="19"/>
      <c r="AK89" s="19"/>
    </row>
    <row r="90" spans="30:37" s="91" customFormat="1" ht="18.75" customHeight="1">
      <c r="AD90" s="19"/>
      <c r="AE90" s="19"/>
      <c r="AF90" s="19"/>
      <c r="AG90" s="19"/>
      <c r="AH90" s="19"/>
      <c r="AI90" s="19"/>
      <c r="AJ90" s="19"/>
      <c r="AK90" s="19"/>
    </row>
    <row r="91" spans="30:37" s="91" customFormat="1" ht="18.75" customHeight="1">
      <c r="AD91" s="19"/>
      <c r="AE91" s="19"/>
      <c r="AF91" s="19"/>
      <c r="AG91" s="19"/>
      <c r="AH91" s="19"/>
      <c r="AI91" s="19"/>
      <c r="AJ91" s="19"/>
      <c r="AK91" s="19"/>
    </row>
    <row r="92" spans="30:37" s="91" customFormat="1" ht="18.75" customHeight="1">
      <c r="AD92" s="19"/>
      <c r="AE92" s="19"/>
      <c r="AF92" s="19"/>
      <c r="AG92" s="19"/>
      <c r="AH92" s="19"/>
      <c r="AI92" s="19"/>
      <c r="AJ92" s="19"/>
      <c r="AK92" s="19"/>
    </row>
    <row r="93" spans="30:37" s="91" customFormat="1" ht="18.75" customHeight="1">
      <c r="AD93" s="19"/>
      <c r="AE93" s="19"/>
      <c r="AF93" s="19"/>
      <c r="AG93" s="19"/>
      <c r="AH93" s="19"/>
      <c r="AI93" s="19"/>
      <c r="AJ93" s="19"/>
      <c r="AK93" s="19"/>
    </row>
    <row r="94" spans="30:37" s="91" customFormat="1" ht="18.75" customHeight="1">
      <c r="AD94" s="19"/>
      <c r="AE94" s="19"/>
      <c r="AF94" s="19"/>
      <c r="AG94" s="19"/>
      <c r="AH94" s="19"/>
      <c r="AI94" s="19"/>
      <c r="AJ94" s="19"/>
      <c r="AK94" s="19"/>
    </row>
    <row r="95" spans="30:37" s="91" customFormat="1" ht="18.75" customHeight="1">
      <c r="AD95" s="19"/>
      <c r="AE95" s="19"/>
      <c r="AF95" s="19"/>
      <c r="AG95" s="19"/>
      <c r="AH95" s="19"/>
      <c r="AI95" s="19"/>
      <c r="AJ95" s="19"/>
      <c r="AK95" s="19"/>
    </row>
    <row r="96" spans="30:37" s="91" customFormat="1" ht="18.75" customHeight="1">
      <c r="AD96" s="19"/>
      <c r="AE96" s="19"/>
      <c r="AF96" s="19"/>
      <c r="AG96" s="19"/>
      <c r="AH96" s="19"/>
      <c r="AI96" s="19"/>
      <c r="AJ96" s="19"/>
      <c r="AK96" s="19"/>
    </row>
    <row r="97" spans="30:37" s="91" customFormat="1" ht="18.75" customHeight="1">
      <c r="AD97" s="19"/>
      <c r="AE97" s="19"/>
      <c r="AF97" s="19"/>
      <c r="AG97" s="19"/>
      <c r="AH97" s="19"/>
      <c r="AI97" s="19"/>
      <c r="AJ97" s="19"/>
      <c r="AK97" s="19"/>
    </row>
    <row r="98" spans="30:37" s="91" customFormat="1" ht="18.75" customHeight="1">
      <c r="AD98" s="19"/>
      <c r="AE98" s="19"/>
      <c r="AF98" s="19"/>
      <c r="AG98" s="19"/>
      <c r="AH98" s="19"/>
      <c r="AI98" s="19"/>
      <c r="AJ98" s="19"/>
      <c r="AK98" s="19"/>
    </row>
    <row r="99" spans="30:37" s="91" customFormat="1" ht="18.75" customHeight="1">
      <c r="AD99" s="19"/>
      <c r="AE99" s="19"/>
      <c r="AF99" s="19"/>
      <c r="AG99" s="19"/>
      <c r="AH99" s="19"/>
      <c r="AI99" s="19"/>
      <c r="AJ99" s="19"/>
      <c r="AK99" s="19"/>
    </row>
    <row r="100" spans="30:37" s="91" customFormat="1" ht="18.75" customHeight="1">
      <c r="AD100" s="19"/>
      <c r="AE100" s="19"/>
      <c r="AF100" s="19"/>
      <c r="AG100" s="19"/>
      <c r="AH100" s="19"/>
      <c r="AI100" s="19"/>
      <c r="AJ100" s="19"/>
      <c r="AK100" s="19"/>
    </row>
    <row r="101" spans="30:37" s="91" customFormat="1" ht="18.75" customHeight="1">
      <c r="AD101" s="19"/>
      <c r="AE101" s="19"/>
      <c r="AF101" s="19"/>
      <c r="AG101" s="19"/>
      <c r="AH101" s="19"/>
      <c r="AI101" s="19"/>
      <c r="AJ101" s="19"/>
      <c r="AK101" s="19"/>
    </row>
    <row r="102" spans="30:37" s="91" customFormat="1" ht="18.75" customHeight="1">
      <c r="AD102" s="19"/>
      <c r="AE102" s="19"/>
      <c r="AF102" s="19"/>
      <c r="AG102" s="19"/>
      <c r="AH102" s="19"/>
      <c r="AI102" s="19"/>
      <c r="AJ102" s="19"/>
      <c r="AK102" s="19"/>
    </row>
    <row r="103" spans="30:37" s="91" customFormat="1" ht="18.75" customHeight="1">
      <c r="AD103" s="19"/>
      <c r="AE103" s="19"/>
      <c r="AF103" s="19"/>
      <c r="AG103" s="19"/>
      <c r="AH103" s="19"/>
      <c r="AI103" s="19"/>
      <c r="AJ103" s="19"/>
      <c r="AK103" s="19"/>
    </row>
    <row r="104" spans="30:37" s="91" customFormat="1" ht="18.75" customHeight="1">
      <c r="AD104" s="19"/>
      <c r="AE104" s="19"/>
      <c r="AF104" s="19"/>
      <c r="AG104" s="19"/>
      <c r="AH104" s="19"/>
      <c r="AI104" s="19"/>
      <c r="AJ104" s="19"/>
      <c r="AK104" s="19"/>
    </row>
    <row r="105" spans="30:37" s="91" customFormat="1" ht="18.75" customHeight="1">
      <c r="AD105" s="19"/>
      <c r="AE105" s="19"/>
      <c r="AF105" s="19"/>
      <c r="AG105" s="19"/>
      <c r="AH105" s="19"/>
      <c r="AI105" s="19"/>
      <c r="AJ105" s="19"/>
      <c r="AK105" s="19"/>
    </row>
    <row r="106" spans="30:37" s="91" customFormat="1" ht="18.75" customHeight="1">
      <c r="AD106" s="19"/>
      <c r="AE106" s="19"/>
      <c r="AF106" s="19"/>
      <c r="AG106" s="19"/>
      <c r="AH106" s="19"/>
      <c r="AI106" s="19"/>
      <c r="AJ106" s="19"/>
      <c r="AK106" s="19"/>
    </row>
    <row r="107" spans="30:37" s="91" customFormat="1" ht="18.75" customHeight="1">
      <c r="AD107" s="19"/>
      <c r="AE107" s="19"/>
      <c r="AF107" s="19"/>
      <c r="AG107" s="19"/>
      <c r="AH107" s="19"/>
      <c r="AI107" s="19"/>
      <c r="AJ107" s="19"/>
      <c r="AK107" s="19"/>
    </row>
    <row r="108" spans="30:37" s="91" customFormat="1" ht="18.75" customHeight="1">
      <c r="AD108" s="19"/>
      <c r="AE108" s="19"/>
      <c r="AF108" s="19"/>
      <c r="AG108" s="19"/>
      <c r="AH108" s="19"/>
      <c r="AI108" s="19"/>
      <c r="AJ108" s="19"/>
      <c r="AK108" s="19"/>
    </row>
    <row r="109" spans="30:37" s="91" customFormat="1" ht="18.75" customHeight="1">
      <c r="AD109" s="19"/>
      <c r="AE109" s="19"/>
      <c r="AF109" s="19"/>
      <c r="AG109" s="19"/>
      <c r="AH109" s="19"/>
      <c r="AI109" s="19"/>
      <c r="AJ109" s="19"/>
      <c r="AK109" s="19"/>
    </row>
    <row r="110" spans="30:37" s="91" customFormat="1" ht="18.75" customHeight="1">
      <c r="AD110" s="19"/>
      <c r="AE110" s="19"/>
      <c r="AF110" s="19"/>
      <c r="AG110" s="19"/>
      <c r="AH110" s="19"/>
      <c r="AI110" s="19"/>
      <c r="AJ110" s="19"/>
      <c r="AK110" s="19"/>
    </row>
    <row r="111" spans="30:37" s="91" customFormat="1" ht="18.75" customHeight="1">
      <c r="AD111" s="19"/>
      <c r="AE111" s="19"/>
      <c r="AF111" s="19"/>
      <c r="AG111" s="19"/>
      <c r="AH111" s="19"/>
      <c r="AI111" s="19"/>
      <c r="AJ111" s="19"/>
      <c r="AK111" s="19"/>
    </row>
    <row r="112" spans="30:37" s="91" customFormat="1" ht="18.75" customHeight="1">
      <c r="AD112" s="19"/>
      <c r="AE112" s="19"/>
      <c r="AF112" s="19"/>
      <c r="AG112" s="19"/>
      <c r="AH112" s="19"/>
      <c r="AI112" s="19"/>
      <c r="AJ112" s="19"/>
      <c r="AK112" s="19"/>
    </row>
  </sheetData>
  <mergeCells count="8">
    <mergeCell ref="K6:O6"/>
    <mergeCell ref="G31:H31"/>
    <mergeCell ref="K30:O30"/>
    <mergeCell ref="S19:AC19"/>
    <mergeCell ref="G30:H30"/>
    <mergeCell ref="G24:H24"/>
    <mergeCell ref="G25:H25"/>
    <mergeCell ref="S12:W12"/>
  </mergeCells>
  <printOptions horizontalCentered="1"/>
  <pageMargins left="0.5" right="0.5" top="0.5" bottom="0.5" header="0.5" footer="0.5"/>
  <pageSetup scale="42" orientation="landscape" r:id="rId1"/>
  <headerFooter alignWithMargins="0">
    <oddHeader>&amp;R&amp;F</oddHeader>
    <oddFooter>&amp;C&amp;A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A579-D4B3-4AC9-8078-CF491149E93C}">
  <sheetPr transitionEvaluation="1">
    <pageSetUpPr autoPageBreaks="0" fitToPage="1"/>
  </sheetPr>
  <dimension ref="A1:O25"/>
  <sheetViews>
    <sheetView showGridLines="0" tabSelected="1" zoomScale="70" zoomScaleNormal="70" zoomScaleSheetLayoutView="75" zoomScalePageLayoutView="60" workbookViewId="0">
      <selection activeCell="W25" sqref="W25"/>
    </sheetView>
  </sheetViews>
  <sheetFormatPr defaultColWidth="8.7109375" defaultRowHeight="18"/>
  <cols>
    <col min="1" max="2" width="1.7109375" style="21" customWidth="1"/>
    <col min="3" max="3" width="4.42578125" style="21" customWidth="1"/>
    <col min="4" max="4" width="40.5703125" style="21" customWidth="1"/>
    <col min="5" max="5" width="2.28515625" style="21" customWidth="1"/>
    <col min="6" max="6" width="41.7109375" style="21" customWidth="1"/>
    <col min="7" max="7" width="2.28515625" style="21" customWidth="1"/>
    <col min="8" max="8" width="41.7109375" style="21" customWidth="1"/>
    <col min="9" max="9" width="2.28515625" style="21" customWidth="1"/>
    <col min="10" max="10" width="41.7109375" style="21" customWidth="1"/>
    <col min="11" max="11" width="2.28515625" style="21" customWidth="1"/>
    <col min="12" max="12" width="2.5703125" style="21" customWidth="1"/>
    <col min="13" max="13" width="26.7109375" style="21" customWidth="1"/>
    <col min="14" max="14" width="1.7109375" style="21" customWidth="1"/>
    <col min="15" max="15" width="2.28515625" style="21" customWidth="1"/>
    <col min="16" max="16" width="8.140625" style="21" customWidth="1"/>
    <col min="17" max="240" width="8.7109375" style="21"/>
    <col min="241" max="241" width="1.7109375" style="21" customWidth="1"/>
    <col min="242" max="243" width="5.28515625" style="21" customWidth="1"/>
    <col min="244" max="244" width="3.7109375" style="21" customWidth="1"/>
    <col min="245" max="245" width="50.28515625" style="21" customWidth="1"/>
    <col min="246" max="246" width="10.42578125" style="21" bestFit="1" customWidth="1"/>
    <col min="247" max="247" width="38.7109375" style="21" customWidth="1"/>
    <col min="248" max="249" width="3.42578125" style="21" customWidth="1"/>
    <col min="250" max="250" width="21.28515625" style="21" bestFit="1" customWidth="1"/>
    <col min="251" max="251" width="14.7109375" style="21" bestFit="1" customWidth="1"/>
    <col min="252" max="252" width="12.28515625" style="21" bestFit="1" customWidth="1"/>
    <col min="253" max="254" width="2.28515625" style="21" customWidth="1"/>
    <col min="255" max="496" width="8.7109375" style="21"/>
    <col min="497" max="497" width="1.7109375" style="21" customWidth="1"/>
    <col min="498" max="499" width="5.28515625" style="21" customWidth="1"/>
    <col min="500" max="500" width="3.7109375" style="21" customWidth="1"/>
    <col min="501" max="501" width="50.28515625" style="21" customWidth="1"/>
    <col min="502" max="502" width="10.42578125" style="21" bestFit="1" customWidth="1"/>
    <col min="503" max="503" width="38.7109375" style="21" customWidth="1"/>
    <col min="504" max="505" width="3.42578125" style="21" customWidth="1"/>
    <col min="506" max="506" width="21.28515625" style="21" bestFit="1" customWidth="1"/>
    <col min="507" max="507" width="14.7109375" style="21" bestFit="1" customWidth="1"/>
    <col min="508" max="508" width="12.28515625" style="21" bestFit="1" customWidth="1"/>
    <col min="509" max="510" width="2.28515625" style="21" customWidth="1"/>
    <col min="511" max="752" width="8.7109375" style="21"/>
    <col min="753" max="753" width="1.7109375" style="21" customWidth="1"/>
    <col min="754" max="755" width="5.28515625" style="21" customWidth="1"/>
    <col min="756" max="756" width="3.7109375" style="21" customWidth="1"/>
    <col min="757" max="757" width="50.28515625" style="21" customWidth="1"/>
    <col min="758" max="758" width="10.42578125" style="21" bestFit="1" customWidth="1"/>
    <col min="759" max="759" width="38.7109375" style="21" customWidth="1"/>
    <col min="760" max="761" width="3.42578125" style="21" customWidth="1"/>
    <col min="762" max="762" width="21.28515625" style="21" bestFit="1" customWidth="1"/>
    <col min="763" max="763" width="14.7109375" style="21" bestFit="1" customWidth="1"/>
    <col min="764" max="764" width="12.28515625" style="21" bestFit="1" customWidth="1"/>
    <col min="765" max="766" width="2.28515625" style="21" customWidth="1"/>
    <col min="767" max="1008" width="8.7109375" style="21"/>
    <col min="1009" max="1009" width="1.7109375" style="21" customWidth="1"/>
    <col min="1010" max="1011" width="5.28515625" style="21" customWidth="1"/>
    <col min="1012" max="1012" width="3.7109375" style="21" customWidth="1"/>
    <col min="1013" max="1013" width="50.28515625" style="21" customWidth="1"/>
    <col min="1014" max="1014" width="10.42578125" style="21" bestFit="1" customWidth="1"/>
    <col min="1015" max="1015" width="38.7109375" style="21" customWidth="1"/>
    <col min="1016" max="1017" width="3.42578125" style="21" customWidth="1"/>
    <col min="1018" max="1018" width="21.28515625" style="21" bestFit="1" customWidth="1"/>
    <col min="1019" max="1019" width="14.7109375" style="21" bestFit="1" customWidth="1"/>
    <col min="1020" max="1020" width="12.28515625" style="21" bestFit="1" customWidth="1"/>
    <col min="1021" max="1022" width="2.28515625" style="21" customWidth="1"/>
    <col min="1023" max="1264" width="8.7109375" style="21"/>
    <col min="1265" max="1265" width="1.7109375" style="21" customWidth="1"/>
    <col min="1266" max="1267" width="5.28515625" style="21" customWidth="1"/>
    <col min="1268" max="1268" width="3.7109375" style="21" customWidth="1"/>
    <col min="1269" max="1269" width="50.28515625" style="21" customWidth="1"/>
    <col min="1270" max="1270" width="10.42578125" style="21" bestFit="1" customWidth="1"/>
    <col min="1271" max="1271" width="38.7109375" style="21" customWidth="1"/>
    <col min="1272" max="1273" width="3.42578125" style="21" customWidth="1"/>
    <col min="1274" max="1274" width="21.28515625" style="21" bestFit="1" customWidth="1"/>
    <col min="1275" max="1275" width="14.7109375" style="21" bestFit="1" customWidth="1"/>
    <col min="1276" max="1276" width="12.28515625" style="21" bestFit="1" customWidth="1"/>
    <col min="1277" max="1278" width="2.28515625" style="21" customWidth="1"/>
    <col min="1279" max="1520" width="8.7109375" style="21"/>
    <col min="1521" max="1521" width="1.7109375" style="21" customWidth="1"/>
    <col min="1522" max="1523" width="5.28515625" style="21" customWidth="1"/>
    <col min="1524" max="1524" width="3.7109375" style="21" customWidth="1"/>
    <col min="1525" max="1525" width="50.28515625" style="21" customWidth="1"/>
    <col min="1526" max="1526" width="10.42578125" style="21" bestFit="1" customWidth="1"/>
    <col min="1527" max="1527" width="38.7109375" style="21" customWidth="1"/>
    <col min="1528" max="1529" width="3.42578125" style="21" customWidth="1"/>
    <col min="1530" max="1530" width="21.28515625" style="21" bestFit="1" customWidth="1"/>
    <col min="1531" max="1531" width="14.7109375" style="21" bestFit="1" customWidth="1"/>
    <col min="1532" max="1532" width="12.28515625" style="21" bestFit="1" customWidth="1"/>
    <col min="1533" max="1534" width="2.28515625" style="21" customWidth="1"/>
    <col min="1535" max="1776" width="8.7109375" style="21"/>
    <col min="1777" max="1777" width="1.7109375" style="21" customWidth="1"/>
    <col min="1778" max="1779" width="5.28515625" style="21" customWidth="1"/>
    <col min="1780" max="1780" width="3.7109375" style="21" customWidth="1"/>
    <col min="1781" max="1781" width="50.28515625" style="21" customWidth="1"/>
    <col min="1782" max="1782" width="10.42578125" style="21" bestFit="1" customWidth="1"/>
    <col min="1783" max="1783" width="38.7109375" style="21" customWidth="1"/>
    <col min="1784" max="1785" width="3.42578125" style="21" customWidth="1"/>
    <col min="1786" max="1786" width="21.28515625" style="21" bestFit="1" customWidth="1"/>
    <col min="1787" max="1787" width="14.7109375" style="21" bestFit="1" customWidth="1"/>
    <col min="1788" max="1788" width="12.28515625" style="21" bestFit="1" customWidth="1"/>
    <col min="1789" max="1790" width="2.28515625" style="21" customWidth="1"/>
    <col min="1791" max="2032" width="8.7109375" style="21"/>
    <col min="2033" max="2033" width="1.7109375" style="21" customWidth="1"/>
    <col min="2034" max="2035" width="5.28515625" style="21" customWidth="1"/>
    <col min="2036" max="2036" width="3.7109375" style="21" customWidth="1"/>
    <col min="2037" max="2037" width="50.28515625" style="21" customWidth="1"/>
    <col min="2038" max="2038" width="10.42578125" style="21" bestFit="1" customWidth="1"/>
    <col min="2039" max="2039" width="38.7109375" style="21" customWidth="1"/>
    <col min="2040" max="2041" width="3.42578125" style="21" customWidth="1"/>
    <col min="2042" max="2042" width="21.28515625" style="21" bestFit="1" customWidth="1"/>
    <col min="2043" max="2043" width="14.7109375" style="21" bestFit="1" customWidth="1"/>
    <col min="2044" max="2044" width="12.28515625" style="21" bestFit="1" customWidth="1"/>
    <col min="2045" max="2046" width="2.28515625" style="21" customWidth="1"/>
    <col min="2047" max="2288" width="8.7109375" style="21"/>
    <col min="2289" max="2289" width="1.7109375" style="21" customWidth="1"/>
    <col min="2290" max="2291" width="5.28515625" style="21" customWidth="1"/>
    <col min="2292" max="2292" width="3.7109375" style="21" customWidth="1"/>
    <col min="2293" max="2293" width="50.28515625" style="21" customWidth="1"/>
    <col min="2294" max="2294" width="10.42578125" style="21" bestFit="1" customWidth="1"/>
    <col min="2295" max="2295" width="38.7109375" style="21" customWidth="1"/>
    <col min="2296" max="2297" width="3.42578125" style="21" customWidth="1"/>
    <col min="2298" max="2298" width="21.28515625" style="21" bestFit="1" customWidth="1"/>
    <col min="2299" max="2299" width="14.7109375" style="21" bestFit="1" customWidth="1"/>
    <col min="2300" max="2300" width="12.28515625" style="21" bestFit="1" customWidth="1"/>
    <col min="2301" max="2302" width="2.28515625" style="21" customWidth="1"/>
    <col min="2303" max="2544" width="8.7109375" style="21"/>
    <col min="2545" max="2545" width="1.7109375" style="21" customWidth="1"/>
    <col min="2546" max="2547" width="5.28515625" style="21" customWidth="1"/>
    <col min="2548" max="2548" width="3.7109375" style="21" customWidth="1"/>
    <col min="2549" max="2549" width="50.28515625" style="21" customWidth="1"/>
    <col min="2550" max="2550" width="10.42578125" style="21" bestFit="1" customWidth="1"/>
    <col min="2551" max="2551" width="38.7109375" style="21" customWidth="1"/>
    <col min="2552" max="2553" width="3.42578125" style="21" customWidth="1"/>
    <col min="2554" max="2554" width="21.28515625" style="21" bestFit="1" customWidth="1"/>
    <col min="2555" max="2555" width="14.7109375" style="21" bestFit="1" customWidth="1"/>
    <col min="2556" max="2556" width="12.28515625" style="21" bestFit="1" customWidth="1"/>
    <col min="2557" max="2558" width="2.28515625" style="21" customWidth="1"/>
    <col min="2559" max="2800" width="8.7109375" style="21"/>
    <col min="2801" max="2801" width="1.7109375" style="21" customWidth="1"/>
    <col min="2802" max="2803" width="5.28515625" style="21" customWidth="1"/>
    <col min="2804" max="2804" width="3.7109375" style="21" customWidth="1"/>
    <col min="2805" max="2805" width="50.28515625" style="21" customWidth="1"/>
    <col min="2806" max="2806" width="10.42578125" style="21" bestFit="1" customWidth="1"/>
    <col min="2807" max="2807" width="38.7109375" style="21" customWidth="1"/>
    <col min="2808" max="2809" width="3.42578125" style="21" customWidth="1"/>
    <col min="2810" max="2810" width="21.28515625" style="21" bestFit="1" customWidth="1"/>
    <col min="2811" max="2811" width="14.7109375" style="21" bestFit="1" customWidth="1"/>
    <col min="2812" max="2812" width="12.28515625" style="21" bestFit="1" customWidth="1"/>
    <col min="2813" max="2814" width="2.28515625" style="21" customWidth="1"/>
    <col min="2815" max="3056" width="8.7109375" style="21"/>
    <col min="3057" max="3057" width="1.7109375" style="21" customWidth="1"/>
    <col min="3058" max="3059" width="5.28515625" style="21" customWidth="1"/>
    <col min="3060" max="3060" width="3.7109375" style="21" customWidth="1"/>
    <col min="3061" max="3061" width="50.28515625" style="21" customWidth="1"/>
    <col min="3062" max="3062" width="10.42578125" style="21" bestFit="1" customWidth="1"/>
    <col min="3063" max="3063" width="38.7109375" style="21" customWidth="1"/>
    <col min="3064" max="3065" width="3.42578125" style="21" customWidth="1"/>
    <col min="3066" max="3066" width="21.28515625" style="21" bestFit="1" customWidth="1"/>
    <col min="3067" max="3067" width="14.7109375" style="21" bestFit="1" customWidth="1"/>
    <col min="3068" max="3068" width="12.28515625" style="21" bestFit="1" customWidth="1"/>
    <col min="3069" max="3070" width="2.28515625" style="21" customWidth="1"/>
    <col min="3071" max="3312" width="8.7109375" style="21"/>
    <col min="3313" max="3313" width="1.7109375" style="21" customWidth="1"/>
    <col min="3314" max="3315" width="5.28515625" style="21" customWidth="1"/>
    <col min="3316" max="3316" width="3.7109375" style="21" customWidth="1"/>
    <col min="3317" max="3317" width="50.28515625" style="21" customWidth="1"/>
    <col min="3318" max="3318" width="10.42578125" style="21" bestFit="1" customWidth="1"/>
    <col min="3319" max="3319" width="38.7109375" style="21" customWidth="1"/>
    <col min="3320" max="3321" width="3.42578125" style="21" customWidth="1"/>
    <col min="3322" max="3322" width="21.28515625" style="21" bestFit="1" customWidth="1"/>
    <col min="3323" max="3323" width="14.7109375" style="21" bestFit="1" customWidth="1"/>
    <col min="3324" max="3324" width="12.28515625" style="21" bestFit="1" customWidth="1"/>
    <col min="3325" max="3326" width="2.28515625" style="21" customWidth="1"/>
    <col min="3327" max="3568" width="8.7109375" style="21"/>
    <col min="3569" max="3569" width="1.7109375" style="21" customWidth="1"/>
    <col min="3570" max="3571" width="5.28515625" style="21" customWidth="1"/>
    <col min="3572" max="3572" width="3.7109375" style="21" customWidth="1"/>
    <col min="3573" max="3573" width="50.28515625" style="21" customWidth="1"/>
    <col min="3574" max="3574" width="10.42578125" style="21" bestFit="1" customWidth="1"/>
    <col min="3575" max="3575" width="38.7109375" style="21" customWidth="1"/>
    <col min="3576" max="3577" width="3.42578125" style="21" customWidth="1"/>
    <col min="3578" max="3578" width="21.28515625" style="21" bestFit="1" customWidth="1"/>
    <col min="3579" max="3579" width="14.7109375" style="21" bestFit="1" customWidth="1"/>
    <col min="3580" max="3580" width="12.28515625" style="21" bestFit="1" customWidth="1"/>
    <col min="3581" max="3582" width="2.28515625" style="21" customWidth="1"/>
    <col min="3583" max="3824" width="8.7109375" style="21"/>
    <col min="3825" max="3825" width="1.7109375" style="21" customWidth="1"/>
    <col min="3826" max="3827" width="5.28515625" style="21" customWidth="1"/>
    <col min="3828" max="3828" width="3.7109375" style="21" customWidth="1"/>
    <col min="3829" max="3829" width="50.28515625" style="21" customWidth="1"/>
    <col min="3830" max="3830" width="10.42578125" style="21" bestFit="1" customWidth="1"/>
    <col min="3831" max="3831" width="38.7109375" style="21" customWidth="1"/>
    <col min="3832" max="3833" width="3.42578125" style="21" customWidth="1"/>
    <col min="3834" max="3834" width="21.28515625" style="21" bestFit="1" customWidth="1"/>
    <col min="3835" max="3835" width="14.7109375" style="21" bestFit="1" customWidth="1"/>
    <col min="3836" max="3836" width="12.28515625" style="21" bestFit="1" customWidth="1"/>
    <col min="3837" max="3838" width="2.28515625" style="21" customWidth="1"/>
    <col min="3839" max="4080" width="8.7109375" style="21"/>
    <col min="4081" max="4081" width="1.7109375" style="21" customWidth="1"/>
    <col min="4082" max="4083" width="5.28515625" style="21" customWidth="1"/>
    <col min="4084" max="4084" width="3.7109375" style="21" customWidth="1"/>
    <col min="4085" max="4085" width="50.28515625" style="21" customWidth="1"/>
    <col min="4086" max="4086" width="10.42578125" style="21" bestFit="1" customWidth="1"/>
    <col min="4087" max="4087" width="38.7109375" style="21" customWidth="1"/>
    <col min="4088" max="4089" width="3.42578125" style="21" customWidth="1"/>
    <col min="4090" max="4090" width="21.28515625" style="21" bestFit="1" customWidth="1"/>
    <col min="4091" max="4091" width="14.7109375" style="21" bestFit="1" customWidth="1"/>
    <col min="4092" max="4092" width="12.28515625" style="21" bestFit="1" customWidth="1"/>
    <col min="4093" max="4094" width="2.28515625" style="21" customWidth="1"/>
    <col min="4095" max="4336" width="8.7109375" style="21"/>
    <col min="4337" max="4337" width="1.7109375" style="21" customWidth="1"/>
    <col min="4338" max="4339" width="5.28515625" style="21" customWidth="1"/>
    <col min="4340" max="4340" width="3.7109375" style="21" customWidth="1"/>
    <col min="4341" max="4341" width="50.28515625" style="21" customWidth="1"/>
    <col min="4342" max="4342" width="10.42578125" style="21" bestFit="1" customWidth="1"/>
    <col min="4343" max="4343" width="38.7109375" style="21" customWidth="1"/>
    <col min="4344" max="4345" width="3.42578125" style="21" customWidth="1"/>
    <col min="4346" max="4346" width="21.28515625" style="21" bestFit="1" customWidth="1"/>
    <col min="4347" max="4347" width="14.7109375" style="21" bestFit="1" customWidth="1"/>
    <col min="4348" max="4348" width="12.28515625" style="21" bestFit="1" customWidth="1"/>
    <col min="4349" max="4350" width="2.28515625" style="21" customWidth="1"/>
    <col min="4351" max="4592" width="8.7109375" style="21"/>
    <col min="4593" max="4593" width="1.7109375" style="21" customWidth="1"/>
    <col min="4594" max="4595" width="5.28515625" style="21" customWidth="1"/>
    <col min="4596" max="4596" width="3.7109375" style="21" customWidth="1"/>
    <col min="4597" max="4597" width="50.28515625" style="21" customWidth="1"/>
    <col min="4598" max="4598" width="10.42578125" style="21" bestFit="1" customWidth="1"/>
    <col min="4599" max="4599" width="38.7109375" style="21" customWidth="1"/>
    <col min="4600" max="4601" width="3.42578125" style="21" customWidth="1"/>
    <col min="4602" max="4602" width="21.28515625" style="21" bestFit="1" customWidth="1"/>
    <col min="4603" max="4603" width="14.7109375" style="21" bestFit="1" customWidth="1"/>
    <col min="4604" max="4604" width="12.28515625" style="21" bestFit="1" customWidth="1"/>
    <col min="4605" max="4606" width="2.28515625" style="21" customWidth="1"/>
    <col min="4607" max="4848" width="8.7109375" style="21"/>
    <col min="4849" max="4849" width="1.7109375" style="21" customWidth="1"/>
    <col min="4850" max="4851" width="5.28515625" style="21" customWidth="1"/>
    <col min="4852" max="4852" width="3.7109375" style="21" customWidth="1"/>
    <col min="4853" max="4853" width="50.28515625" style="21" customWidth="1"/>
    <col min="4854" max="4854" width="10.42578125" style="21" bestFit="1" customWidth="1"/>
    <col min="4855" max="4855" width="38.7109375" style="21" customWidth="1"/>
    <col min="4856" max="4857" width="3.42578125" style="21" customWidth="1"/>
    <col min="4858" max="4858" width="21.28515625" style="21" bestFit="1" customWidth="1"/>
    <col min="4859" max="4859" width="14.7109375" style="21" bestFit="1" customWidth="1"/>
    <col min="4860" max="4860" width="12.28515625" style="21" bestFit="1" customWidth="1"/>
    <col min="4861" max="4862" width="2.28515625" style="21" customWidth="1"/>
    <col min="4863" max="5104" width="8.7109375" style="21"/>
    <col min="5105" max="5105" width="1.7109375" style="21" customWidth="1"/>
    <col min="5106" max="5107" width="5.28515625" style="21" customWidth="1"/>
    <col min="5108" max="5108" width="3.7109375" style="21" customWidth="1"/>
    <col min="5109" max="5109" width="50.28515625" style="21" customWidth="1"/>
    <col min="5110" max="5110" width="10.42578125" style="21" bestFit="1" customWidth="1"/>
    <col min="5111" max="5111" width="38.7109375" style="21" customWidth="1"/>
    <col min="5112" max="5113" width="3.42578125" style="21" customWidth="1"/>
    <col min="5114" max="5114" width="21.28515625" style="21" bestFit="1" customWidth="1"/>
    <col min="5115" max="5115" width="14.7109375" style="21" bestFit="1" customWidth="1"/>
    <col min="5116" max="5116" width="12.28515625" style="21" bestFit="1" customWidth="1"/>
    <col min="5117" max="5118" width="2.28515625" style="21" customWidth="1"/>
    <col min="5119" max="5360" width="8.7109375" style="21"/>
    <col min="5361" max="5361" width="1.7109375" style="21" customWidth="1"/>
    <col min="5362" max="5363" width="5.28515625" style="21" customWidth="1"/>
    <col min="5364" max="5364" width="3.7109375" style="21" customWidth="1"/>
    <col min="5365" max="5365" width="50.28515625" style="21" customWidth="1"/>
    <col min="5366" max="5366" width="10.42578125" style="21" bestFit="1" customWidth="1"/>
    <col min="5367" max="5367" width="38.7109375" style="21" customWidth="1"/>
    <col min="5368" max="5369" width="3.42578125" style="21" customWidth="1"/>
    <col min="5370" max="5370" width="21.28515625" style="21" bestFit="1" customWidth="1"/>
    <col min="5371" max="5371" width="14.7109375" style="21" bestFit="1" customWidth="1"/>
    <col min="5372" max="5372" width="12.28515625" style="21" bestFit="1" customWidth="1"/>
    <col min="5373" max="5374" width="2.28515625" style="21" customWidth="1"/>
    <col min="5375" max="5616" width="8.7109375" style="21"/>
    <col min="5617" max="5617" width="1.7109375" style="21" customWidth="1"/>
    <col min="5618" max="5619" width="5.28515625" style="21" customWidth="1"/>
    <col min="5620" max="5620" width="3.7109375" style="21" customWidth="1"/>
    <col min="5621" max="5621" width="50.28515625" style="21" customWidth="1"/>
    <col min="5622" max="5622" width="10.42578125" style="21" bestFit="1" customWidth="1"/>
    <col min="5623" max="5623" width="38.7109375" style="21" customWidth="1"/>
    <col min="5624" max="5625" width="3.42578125" style="21" customWidth="1"/>
    <col min="5626" max="5626" width="21.28515625" style="21" bestFit="1" customWidth="1"/>
    <col min="5627" max="5627" width="14.7109375" style="21" bestFit="1" customWidth="1"/>
    <col min="5628" max="5628" width="12.28515625" style="21" bestFit="1" customWidth="1"/>
    <col min="5629" max="5630" width="2.28515625" style="21" customWidth="1"/>
    <col min="5631" max="5872" width="8.7109375" style="21"/>
    <col min="5873" max="5873" width="1.7109375" style="21" customWidth="1"/>
    <col min="5874" max="5875" width="5.28515625" style="21" customWidth="1"/>
    <col min="5876" max="5876" width="3.7109375" style="21" customWidth="1"/>
    <col min="5877" max="5877" width="50.28515625" style="21" customWidth="1"/>
    <col min="5878" max="5878" width="10.42578125" style="21" bestFit="1" customWidth="1"/>
    <col min="5879" max="5879" width="38.7109375" style="21" customWidth="1"/>
    <col min="5880" max="5881" width="3.42578125" style="21" customWidth="1"/>
    <col min="5882" max="5882" width="21.28515625" style="21" bestFit="1" customWidth="1"/>
    <col min="5883" max="5883" width="14.7109375" style="21" bestFit="1" customWidth="1"/>
    <col min="5884" max="5884" width="12.28515625" style="21" bestFit="1" customWidth="1"/>
    <col min="5885" max="5886" width="2.28515625" style="21" customWidth="1"/>
    <col min="5887" max="6128" width="8.7109375" style="21"/>
    <col min="6129" max="6129" width="1.7109375" style="21" customWidth="1"/>
    <col min="6130" max="6131" width="5.28515625" style="21" customWidth="1"/>
    <col min="6132" max="6132" width="3.7109375" style="21" customWidth="1"/>
    <col min="6133" max="6133" width="50.28515625" style="21" customWidth="1"/>
    <col min="6134" max="6134" width="10.42578125" style="21" bestFit="1" customWidth="1"/>
    <col min="6135" max="6135" width="38.7109375" style="21" customWidth="1"/>
    <col min="6136" max="6137" width="3.42578125" style="21" customWidth="1"/>
    <col min="6138" max="6138" width="21.28515625" style="21" bestFit="1" customWidth="1"/>
    <col min="6139" max="6139" width="14.7109375" style="21" bestFit="1" customWidth="1"/>
    <col min="6140" max="6140" width="12.28515625" style="21" bestFit="1" customWidth="1"/>
    <col min="6141" max="6142" width="2.28515625" style="21" customWidth="1"/>
    <col min="6143" max="6384" width="8.7109375" style="21"/>
    <col min="6385" max="6385" width="1.7109375" style="21" customWidth="1"/>
    <col min="6386" max="6387" width="5.28515625" style="21" customWidth="1"/>
    <col min="6388" max="6388" width="3.7109375" style="21" customWidth="1"/>
    <col min="6389" max="6389" width="50.28515625" style="21" customWidth="1"/>
    <col min="6390" max="6390" width="10.42578125" style="21" bestFit="1" customWidth="1"/>
    <col min="6391" max="6391" width="38.7109375" style="21" customWidth="1"/>
    <col min="6392" max="6393" width="3.42578125" style="21" customWidth="1"/>
    <col min="6394" max="6394" width="21.28515625" style="21" bestFit="1" customWidth="1"/>
    <col min="6395" max="6395" width="14.7109375" style="21" bestFit="1" customWidth="1"/>
    <col min="6396" max="6396" width="12.28515625" style="21" bestFit="1" customWidth="1"/>
    <col min="6397" max="6398" width="2.28515625" style="21" customWidth="1"/>
    <col min="6399" max="6640" width="8.7109375" style="21"/>
    <col min="6641" max="6641" width="1.7109375" style="21" customWidth="1"/>
    <col min="6642" max="6643" width="5.28515625" style="21" customWidth="1"/>
    <col min="6644" max="6644" width="3.7109375" style="21" customWidth="1"/>
    <col min="6645" max="6645" width="50.28515625" style="21" customWidth="1"/>
    <col min="6646" max="6646" width="10.42578125" style="21" bestFit="1" customWidth="1"/>
    <col min="6647" max="6647" width="38.7109375" style="21" customWidth="1"/>
    <col min="6648" max="6649" width="3.42578125" style="21" customWidth="1"/>
    <col min="6650" max="6650" width="21.28515625" style="21" bestFit="1" customWidth="1"/>
    <col min="6651" max="6651" width="14.7109375" style="21" bestFit="1" customWidth="1"/>
    <col min="6652" max="6652" width="12.28515625" style="21" bestFit="1" customWidth="1"/>
    <col min="6653" max="6654" width="2.28515625" style="21" customWidth="1"/>
    <col min="6655" max="6896" width="8.7109375" style="21"/>
    <col min="6897" max="6897" width="1.7109375" style="21" customWidth="1"/>
    <col min="6898" max="6899" width="5.28515625" style="21" customWidth="1"/>
    <col min="6900" max="6900" width="3.7109375" style="21" customWidth="1"/>
    <col min="6901" max="6901" width="50.28515625" style="21" customWidth="1"/>
    <col min="6902" max="6902" width="10.42578125" style="21" bestFit="1" customWidth="1"/>
    <col min="6903" max="6903" width="38.7109375" style="21" customWidth="1"/>
    <col min="6904" max="6905" width="3.42578125" style="21" customWidth="1"/>
    <col min="6906" max="6906" width="21.28515625" style="21" bestFit="1" customWidth="1"/>
    <col min="6907" max="6907" width="14.7109375" style="21" bestFit="1" customWidth="1"/>
    <col min="6908" max="6908" width="12.28515625" style="21" bestFit="1" customWidth="1"/>
    <col min="6909" max="6910" width="2.28515625" style="21" customWidth="1"/>
    <col min="6911" max="7152" width="8.7109375" style="21"/>
    <col min="7153" max="7153" width="1.7109375" style="21" customWidth="1"/>
    <col min="7154" max="7155" width="5.28515625" style="21" customWidth="1"/>
    <col min="7156" max="7156" width="3.7109375" style="21" customWidth="1"/>
    <col min="7157" max="7157" width="50.28515625" style="21" customWidth="1"/>
    <col min="7158" max="7158" width="10.42578125" style="21" bestFit="1" customWidth="1"/>
    <col min="7159" max="7159" width="38.7109375" style="21" customWidth="1"/>
    <col min="7160" max="7161" width="3.42578125" style="21" customWidth="1"/>
    <col min="7162" max="7162" width="21.28515625" style="21" bestFit="1" customWidth="1"/>
    <col min="7163" max="7163" width="14.7109375" style="21" bestFit="1" customWidth="1"/>
    <col min="7164" max="7164" width="12.28515625" style="21" bestFit="1" customWidth="1"/>
    <col min="7165" max="7166" width="2.28515625" style="21" customWidth="1"/>
    <col min="7167" max="7408" width="8.7109375" style="21"/>
    <col min="7409" max="7409" width="1.7109375" style="21" customWidth="1"/>
    <col min="7410" max="7411" width="5.28515625" style="21" customWidth="1"/>
    <col min="7412" max="7412" width="3.7109375" style="21" customWidth="1"/>
    <col min="7413" max="7413" width="50.28515625" style="21" customWidth="1"/>
    <col min="7414" max="7414" width="10.42578125" style="21" bestFit="1" customWidth="1"/>
    <col min="7415" max="7415" width="38.7109375" style="21" customWidth="1"/>
    <col min="7416" max="7417" width="3.42578125" style="21" customWidth="1"/>
    <col min="7418" max="7418" width="21.28515625" style="21" bestFit="1" customWidth="1"/>
    <col min="7419" max="7419" width="14.7109375" style="21" bestFit="1" customWidth="1"/>
    <col min="7420" max="7420" width="12.28515625" style="21" bestFit="1" customWidth="1"/>
    <col min="7421" max="7422" width="2.28515625" style="21" customWidth="1"/>
    <col min="7423" max="7664" width="8.7109375" style="21"/>
    <col min="7665" max="7665" width="1.7109375" style="21" customWidth="1"/>
    <col min="7666" max="7667" width="5.28515625" style="21" customWidth="1"/>
    <col min="7668" max="7668" width="3.7109375" style="21" customWidth="1"/>
    <col min="7669" max="7669" width="50.28515625" style="21" customWidth="1"/>
    <col min="7670" max="7670" width="10.42578125" style="21" bestFit="1" customWidth="1"/>
    <col min="7671" max="7671" width="38.7109375" style="21" customWidth="1"/>
    <col min="7672" max="7673" width="3.42578125" style="21" customWidth="1"/>
    <col min="7674" max="7674" width="21.28515625" style="21" bestFit="1" customWidth="1"/>
    <col min="7675" max="7675" width="14.7109375" style="21" bestFit="1" customWidth="1"/>
    <col min="7676" max="7676" width="12.28515625" style="21" bestFit="1" customWidth="1"/>
    <col min="7677" max="7678" width="2.28515625" style="21" customWidth="1"/>
    <col min="7679" max="7920" width="8.7109375" style="21"/>
    <col min="7921" max="7921" width="1.7109375" style="21" customWidth="1"/>
    <col min="7922" max="7923" width="5.28515625" style="21" customWidth="1"/>
    <col min="7924" max="7924" width="3.7109375" style="21" customWidth="1"/>
    <col min="7925" max="7925" width="50.28515625" style="21" customWidth="1"/>
    <col min="7926" max="7926" width="10.42578125" style="21" bestFit="1" customWidth="1"/>
    <col min="7927" max="7927" width="38.7109375" style="21" customWidth="1"/>
    <col min="7928" max="7929" width="3.42578125" style="21" customWidth="1"/>
    <col min="7930" max="7930" width="21.28515625" style="21" bestFit="1" customWidth="1"/>
    <col min="7931" max="7931" width="14.7109375" style="21" bestFit="1" customWidth="1"/>
    <col min="7932" max="7932" width="12.28515625" style="21" bestFit="1" customWidth="1"/>
    <col min="7933" max="7934" width="2.28515625" style="21" customWidth="1"/>
    <col min="7935" max="8176" width="8.7109375" style="21"/>
    <col min="8177" max="8177" width="1.7109375" style="21" customWidth="1"/>
    <col min="8178" max="8179" width="5.28515625" style="21" customWidth="1"/>
    <col min="8180" max="8180" width="3.7109375" style="21" customWidth="1"/>
    <col min="8181" max="8181" width="50.28515625" style="21" customWidth="1"/>
    <col min="8182" max="8182" width="10.42578125" style="21" bestFit="1" customWidth="1"/>
    <col min="8183" max="8183" width="38.7109375" style="21" customWidth="1"/>
    <col min="8184" max="8185" width="3.42578125" style="21" customWidth="1"/>
    <col min="8186" max="8186" width="21.28515625" style="21" bestFit="1" customWidth="1"/>
    <col min="8187" max="8187" width="14.7109375" style="21" bestFit="1" customWidth="1"/>
    <col min="8188" max="8188" width="12.28515625" style="21" bestFit="1" customWidth="1"/>
    <col min="8189" max="8190" width="2.28515625" style="21" customWidth="1"/>
    <col min="8191" max="8432" width="8.7109375" style="21"/>
    <col min="8433" max="8433" width="1.7109375" style="21" customWidth="1"/>
    <col min="8434" max="8435" width="5.28515625" style="21" customWidth="1"/>
    <col min="8436" max="8436" width="3.7109375" style="21" customWidth="1"/>
    <col min="8437" max="8437" width="50.28515625" style="21" customWidth="1"/>
    <col min="8438" max="8438" width="10.42578125" style="21" bestFit="1" customWidth="1"/>
    <col min="8439" max="8439" width="38.7109375" style="21" customWidth="1"/>
    <col min="8440" max="8441" width="3.42578125" style="21" customWidth="1"/>
    <col min="8442" max="8442" width="21.28515625" style="21" bestFit="1" customWidth="1"/>
    <col min="8443" max="8443" width="14.7109375" style="21" bestFit="1" customWidth="1"/>
    <col min="8444" max="8444" width="12.28515625" style="21" bestFit="1" customWidth="1"/>
    <col min="8445" max="8446" width="2.28515625" style="21" customWidth="1"/>
    <col min="8447" max="8688" width="8.7109375" style="21"/>
    <col min="8689" max="8689" width="1.7109375" style="21" customWidth="1"/>
    <col min="8690" max="8691" width="5.28515625" style="21" customWidth="1"/>
    <col min="8692" max="8692" width="3.7109375" style="21" customWidth="1"/>
    <col min="8693" max="8693" width="50.28515625" style="21" customWidth="1"/>
    <col min="8694" max="8694" width="10.42578125" style="21" bestFit="1" customWidth="1"/>
    <col min="8695" max="8695" width="38.7109375" style="21" customWidth="1"/>
    <col min="8696" max="8697" width="3.42578125" style="21" customWidth="1"/>
    <col min="8698" max="8698" width="21.28515625" style="21" bestFit="1" customWidth="1"/>
    <col min="8699" max="8699" width="14.7109375" style="21" bestFit="1" customWidth="1"/>
    <col min="8700" max="8700" width="12.28515625" style="21" bestFit="1" customWidth="1"/>
    <col min="8701" max="8702" width="2.28515625" style="21" customWidth="1"/>
    <col min="8703" max="8944" width="8.7109375" style="21"/>
    <col min="8945" max="8945" width="1.7109375" style="21" customWidth="1"/>
    <col min="8946" max="8947" width="5.28515625" style="21" customWidth="1"/>
    <col min="8948" max="8948" width="3.7109375" style="21" customWidth="1"/>
    <col min="8949" max="8949" width="50.28515625" style="21" customWidth="1"/>
    <col min="8950" max="8950" width="10.42578125" style="21" bestFit="1" customWidth="1"/>
    <col min="8951" max="8951" width="38.7109375" style="21" customWidth="1"/>
    <col min="8952" max="8953" width="3.42578125" style="21" customWidth="1"/>
    <col min="8954" max="8954" width="21.28515625" style="21" bestFit="1" customWidth="1"/>
    <col min="8955" max="8955" width="14.7109375" style="21" bestFit="1" customWidth="1"/>
    <col min="8956" max="8956" width="12.28515625" style="21" bestFit="1" customWidth="1"/>
    <col min="8957" max="8958" width="2.28515625" style="21" customWidth="1"/>
    <col min="8959" max="9200" width="8.7109375" style="21"/>
    <col min="9201" max="9201" width="1.7109375" style="21" customWidth="1"/>
    <col min="9202" max="9203" width="5.28515625" style="21" customWidth="1"/>
    <col min="9204" max="9204" width="3.7109375" style="21" customWidth="1"/>
    <col min="9205" max="9205" width="50.28515625" style="21" customWidth="1"/>
    <col min="9206" max="9206" width="10.42578125" style="21" bestFit="1" customWidth="1"/>
    <col min="9207" max="9207" width="38.7109375" style="21" customWidth="1"/>
    <col min="9208" max="9209" width="3.42578125" style="21" customWidth="1"/>
    <col min="9210" max="9210" width="21.28515625" style="21" bestFit="1" customWidth="1"/>
    <col min="9211" max="9211" width="14.7109375" style="21" bestFit="1" customWidth="1"/>
    <col min="9212" max="9212" width="12.28515625" style="21" bestFit="1" customWidth="1"/>
    <col min="9213" max="9214" width="2.28515625" style="21" customWidth="1"/>
    <col min="9215" max="9456" width="8.7109375" style="21"/>
    <col min="9457" max="9457" width="1.7109375" style="21" customWidth="1"/>
    <col min="9458" max="9459" width="5.28515625" style="21" customWidth="1"/>
    <col min="9460" max="9460" width="3.7109375" style="21" customWidth="1"/>
    <col min="9461" max="9461" width="50.28515625" style="21" customWidth="1"/>
    <col min="9462" max="9462" width="10.42578125" style="21" bestFit="1" customWidth="1"/>
    <col min="9463" max="9463" width="38.7109375" style="21" customWidth="1"/>
    <col min="9464" max="9465" width="3.42578125" style="21" customWidth="1"/>
    <col min="9466" max="9466" width="21.28515625" style="21" bestFit="1" customWidth="1"/>
    <col min="9467" max="9467" width="14.7109375" style="21" bestFit="1" customWidth="1"/>
    <col min="9468" max="9468" width="12.28515625" style="21" bestFit="1" customWidth="1"/>
    <col min="9469" max="9470" width="2.28515625" style="21" customWidth="1"/>
    <col min="9471" max="9712" width="8.7109375" style="21"/>
    <col min="9713" max="9713" width="1.7109375" style="21" customWidth="1"/>
    <col min="9714" max="9715" width="5.28515625" style="21" customWidth="1"/>
    <col min="9716" max="9716" width="3.7109375" style="21" customWidth="1"/>
    <col min="9717" max="9717" width="50.28515625" style="21" customWidth="1"/>
    <col min="9718" max="9718" width="10.42578125" style="21" bestFit="1" customWidth="1"/>
    <col min="9719" max="9719" width="38.7109375" style="21" customWidth="1"/>
    <col min="9720" max="9721" width="3.42578125" style="21" customWidth="1"/>
    <col min="9722" max="9722" width="21.28515625" style="21" bestFit="1" customWidth="1"/>
    <col min="9723" max="9723" width="14.7109375" style="21" bestFit="1" customWidth="1"/>
    <col min="9724" max="9724" width="12.28515625" style="21" bestFit="1" customWidth="1"/>
    <col min="9725" max="9726" width="2.28515625" style="21" customWidth="1"/>
    <col min="9727" max="9968" width="8.7109375" style="21"/>
    <col min="9969" max="9969" width="1.7109375" style="21" customWidth="1"/>
    <col min="9970" max="9971" width="5.28515625" style="21" customWidth="1"/>
    <col min="9972" max="9972" width="3.7109375" style="21" customWidth="1"/>
    <col min="9973" max="9973" width="50.28515625" style="21" customWidth="1"/>
    <col min="9974" max="9974" width="10.42578125" style="21" bestFit="1" customWidth="1"/>
    <col min="9975" max="9975" width="38.7109375" style="21" customWidth="1"/>
    <col min="9976" max="9977" width="3.42578125" style="21" customWidth="1"/>
    <col min="9978" max="9978" width="21.28515625" style="21" bestFit="1" customWidth="1"/>
    <col min="9979" max="9979" width="14.7109375" style="21" bestFit="1" customWidth="1"/>
    <col min="9980" max="9980" width="12.28515625" style="21" bestFit="1" customWidth="1"/>
    <col min="9981" max="9982" width="2.28515625" style="21" customWidth="1"/>
    <col min="9983" max="10224" width="8.7109375" style="21"/>
    <col min="10225" max="10225" width="1.7109375" style="21" customWidth="1"/>
    <col min="10226" max="10227" width="5.28515625" style="21" customWidth="1"/>
    <col min="10228" max="10228" width="3.7109375" style="21" customWidth="1"/>
    <col min="10229" max="10229" width="50.28515625" style="21" customWidth="1"/>
    <col min="10230" max="10230" width="10.42578125" style="21" bestFit="1" customWidth="1"/>
    <col min="10231" max="10231" width="38.7109375" style="21" customWidth="1"/>
    <col min="10232" max="10233" width="3.42578125" style="21" customWidth="1"/>
    <col min="10234" max="10234" width="21.28515625" style="21" bestFit="1" customWidth="1"/>
    <col min="10235" max="10235" width="14.7109375" style="21" bestFit="1" customWidth="1"/>
    <col min="10236" max="10236" width="12.28515625" style="21" bestFit="1" customWidth="1"/>
    <col min="10237" max="10238" width="2.28515625" style="21" customWidth="1"/>
    <col min="10239" max="10480" width="8.7109375" style="21"/>
    <col min="10481" max="10481" width="1.7109375" style="21" customWidth="1"/>
    <col min="10482" max="10483" width="5.28515625" style="21" customWidth="1"/>
    <col min="10484" max="10484" width="3.7109375" style="21" customWidth="1"/>
    <col min="10485" max="10485" width="50.28515625" style="21" customWidth="1"/>
    <col min="10486" max="10486" width="10.42578125" style="21" bestFit="1" customWidth="1"/>
    <col min="10487" max="10487" width="38.7109375" style="21" customWidth="1"/>
    <col min="10488" max="10489" width="3.42578125" style="21" customWidth="1"/>
    <col min="10490" max="10490" width="21.28515625" style="21" bestFit="1" customWidth="1"/>
    <col min="10491" max="10491" width="14.7109375" style="21" bestFit="1" customWidth="1"/>
    <col min="10492" max="10492" width="12.28515625" style="21" bestFit="1" customWidth="1"/>
    <col min="10493" max="10494" width="2.28515625" style="21" customWidth="1"/>
    <col min="10495" max="10736" width="8.7109375" style="21"/>
    <col min="10737" max="10737" width="1.7109375" style="21" customWidth="1"/>
    <col min="10738" max="10739" width="5.28515625" style="21" customWidth="1"/>
    <col min="10740" max="10740" width="3.7109375" style="21" customWidth="1"/>
    <col min="10741" max="10741" width="50.28515625" style="21" customWidth="1"/>
    <col min="10742" max="10742" width="10.42578125" style="21" bestFit="1" customWidth="1"/>
    <col min="10743" max="10743" width="38.7109375" style="21" customWidth="1"/>
    <col min="10744" max="10745" width="3.42578125" style="21" customWidth="1"/>
    <col min="10746" max="10746" width="21.28515625" style="21" bestFit="1" customWidth="1"/>
    <col min="10747" max="10747" width="14.7109375" style="21" bestFit="1" customWidth="1"/>
    <col min="10748" max="10748" width="12.28515625" style="21" bestFit="1" customWidth="1"/>
    <col min="10749" max="10750" width="2.28515625" style="21" customWidth="1"/>
    <col min="10751" max="10992" width="8.7109375" style="21"/>
    <col min="10993" max="10993" width="1.7109375" style="21" customWidth="1"/>
    <col min="10994" max="10995" width="5.28515625" style="21" customWidth="1"/>
    <col min="10996" max="10996" width="3.7109375" style="21" customWidth="1"/>
    <col min="10997" max="10997" width="50.28515625" style="21" customWidth="1"/>
    <col min="10998" max="10998" width="10.42578125" style="21" bestFit="1" customWidth="1"/>
    <col min="10999" max="10999" width="38.7109375" style="21" customWidth="1"/>
    <col min="11000" max="11001" width="3.42578125" style="21" customWidth="1"/>
    <col min="11002" max="11002" width="21.28515625" style="21" bestFit="1" customWidth="1"/>
    <col min="11003" max="11003" width="14.7109375" style="21" bestFit="1" customWidth="1"/>
    <col min="11004" max="11004" width="12.28515625" style="21" bestFit="1" customWidth="1"/>
    <col min="11005" max="11006" width="2.28515625" style="21" customWidth="1"/>
    <col min="11007" max="11248" width="8.7109375" style="21"/>
    <col min="11249" max="11249" width="1.7109375" style="21" customWidth="1"/>
    <col min="11250" max="11251" width="5.28515625" style="21" customWidth="1"/>
    <col min="11252" max="11252" width="3.7109375" style="21" customWidth="1"/>
    <col min="11253" max="11253" width="50.28515625" style="21" customWidth="1"/>
    <col min="11254" max="11254" width="10.42578125" style="21" bestFit="1" customWidth="1"/>
    <col min="11255" max="11255" width="38.7109375" style="21" customWidth="1"/>
    <col min="11256" max="11257" width="3.42578125" style="21" customWidth="1"/>
    <col min="11258" max="11258" width="21.28515625" style="21" bestFit="1" customWidth="1"/>
    <col min="11259" max="11259" width="14.7109375" style="21" bestFit="1" customWidth="1"/>
    <col min="11260" max="11260" width="12.28515625" style="21" bestFit="1" customWidth="1"/>
    <col min="11261" max="11262" width="2.28515625" style="21" customWidth="1"/>
    <col min="11263" max="11504" width="8.7109375" style="21"/>
    <col min="11505" max="11505" width="1.7109375" style="21" customWidth="1"/>
    <col min="11506" max="11507" width="5.28515625" style="21" customWidth="1"/>
    <col min="11508" max="11508" width="3.7109375" style="21" customWidth="1"/>
    <col min="11509" max="11509" width="50.28515625" style="21" customWidth="1"/>
    <col min="11510" max="11510" width="10.42578125" style="21" bestFit="1" customWidth="1"/>
    <col min="11511" max="11511" width="38.7109375" style="21" customWidth="1"/>
    <col min="11512" max="11513" width="3.42578125" style="21" customWidth="1"/>
    <col min="11514" max="11514" width="21.28515625" style="21" bestFit="1" customWidth="1"/>
    <col min="11515" max="11515" width="14.7109375" style="21" bestFit="1" customWidth="1"/>
    <col min="11516" max="11516" width="12.28515625" style="21" bestFit="1" customWidth="1"/>
    <col min="11517" max="11518" width="2.28515625" style="21" customWidth="1"/>
    <col min="11519" max="11760" width="8.7109375" style="21"/>
    <col min="11761" max="11761" width="1.7109375" style="21" customWidth="1"/>
    <col min="11762" max="11763" width="5.28515625" style="21" customWidth="1"/>
    <col min="11764" max="11764" width="3.7109375" style="21" customWidth="1"/>
    <col min="11765" max="11765" width="50.28515625" style="21" customWidth="1"/>
    <col min="11766" max="11766" width="10.42578125" style="21" bestFit="1" customWidth="1"/>
    <col min="11767" max="11767" width="38.7109375" style="21" customWidth="1"/>
    <col min="11768" max="11769" width="3.42578125" style="21" customWidth="1"/>
    <col min="11770" max="11770" width="21.28515625" style="21" bestFit="1" customWidth="1"/>
    <col min="11771" max="11771" width="14.7109375" style="21" bestFit="1" customWidth="1"/>
    <col min="11772" max="11772" width="12.28515625" style="21" bestFit="1" customWidth="1"/>
    <col min="11773" max="11774" width="2.28515625" style="21" customWidth="1"/>
    <col min="11775" max="12016" width="8.7109375" style="21"/>
    <col min="12017" max="12017" width="1.7109375" style="21" customWidth="1"/>
    <col min="12018" max="12019" width="5.28515625" style="21" customWidth="1"/>
    <col min="12020" max="12020" width="3.7109375" style="21" customWidth="1"/>
    <col min="12021" max="12021" width="50.28515625" style="21" customWidth="1"/>
    <col min="12022" max="12022" width="10.42578125" style="21" bestFit="1" customWidth="1"/>
    <col min="12023" max="12023" width="38.7109375" style="21" customWidth="1"/>
    <col min="12024" max="12025" width="3.42578125" style="21" customWidth="1"/>
    <col min="12026" max="12026" width="21.28515625" style="21" bestFit="1" customWidth="1"/>
    <col min="12027" max="12027" width="14.7109375" style="21" bestFit="1" customWidth="1"/>
    <col min="12028" max="12028" width="12.28515625" style="21" bestFit="1" customWidth="1"/>
    <col min="12029" max="12030" width="2.28515625" style="21" customWidth="1"/>
    <col min="12031" max="12272" width="8.7109375" style="21"/>
    <col min="12273" max="12273" width="1.7109375" style="21" customWidth="1"/>
    <col min="12274" max="12275" width="5.28515625" style="21" customWidth="1"/>
    <col min="12276" max="12276" width="3.7109375" style="21" customWidth="1"/>
    <col min="12277" max="12277" width="50.28515625" style="21" customWidth="1"/>
    <col min="12278" max="12278" width="10.42578125" style="21" bestFit="1" customWidth="1"/>
    <col min="12279" max="12279" width="38.7109375" style="21" customWidth="1"/>
    <col min="12280" max="12281" width="3.42578125" style="21" customWidth="1"/>
    <col min="12282" max="12282" width="21.28515625" style="21" bestFit="1" customWidth="1"/>
    <col min="12283" max="12283" width="14.7109375" style="21" bestFit="1" customWidth="1"/>
    <col min="12284" max="12284" width="12.28515625" style="21" bestFit="1" customWidth="1"/>
    <col min="12285" max="12286" width="2.28515625" style="21" customWidth="1"/>
    <col min="12287" max="12528" width="8.7109375" style="21"/>
    <col min="12529" max="12529" width="1.7109375" style="21" customWidth="1"/>
    <col min="12530" max="12531" width="5.28515625" style="21" customWidth="1"/>
    <col min="12532" max="12532" width="3.7109375" style="21" customWidth="1"/>
    <col min="12533" max="12533" width="50.28515625" style="21" customWidth="1"/>
    <col min="12534" max="12534" width="10.42578125" style="21" bestFit="1" customWidth="1"/>
    <col min="12535" max="12535" width="38.7109375" style="21" customWidth="1"/>
    <col min="12536" max="12537" width="3.42578125" style="21" customWidth="1"/>
    <col min="12538" max="12538" width="21.28515625" style="21" bestFit="1" customWidth="1"/>
    <col min="12539" max="12539" width="14.7109375" style="21" bestFit="1" customWidth="1"/>
    <col min="12540" max="12540" width="12.28515625" style="21" bestFit="1" customWidth="1"/>
    <col min="12541" max="12542" width="2.28515625" style="21" customWidth="1"/>
    <col min="12543" max="12784" width="8.7109375" style="21"/>
    <col min="12785" max="12785" width="1.7109375" style="21" customWidth="1"/>
    <col min="12786" max="12787" width="5.28515625" style="21" customWidth="1"/>
    <col min="12788" max="12788" width="3.7109375" style="21" customWidth="1"/>
    <col min="12789" max="12789" width="50.28515625" style="21" customWidth="1"/>
    <col min="12790" max="12790" width="10.42578125" style="21" bestFit="1" customWidth="1"/>
    <col min="12791" max="12791" width="38.7109375" style="21" customWidth="1"/>
    <col min="12792" max="12793" width="3.42578125" style="21" customWidth="1"/>
    <col min="12794" max="12794" width="21.28515625" style="21" bestFit="1" customWidth="1"/>
    <col min="12795" max="12795" width="14.7109375" style="21" bestFit="1" customWidth="1"/>
    <col min="12796" max="12796" width="12.28515625" style="21" bestFit="1" customWidth="1"/>
    <col min="12797" max="12798" width="2.28515625" style="21" customWidth="1"/>
    <col min="12799" max="13040" width="8.7109375" style="21"/>
    <col min="13041" max="13041" width="1.7109375" style="21" customWidth="1"/>
    <col min="13042" max="13043" width="5.28515625" style="21" customWidth="1"/>
    <col min="13044" max="13044" width="3.7109375" style="21" customWidth="1"/>
    <col min="13045" max="13045" width="50.28515625" style="21" customWidth="1"/>
    <col min="13046" max="13046" width="10.42578125" style="21" bestFit="1" customWidth="1"/>
    <col min="13047" max="13047" width="38.7109375" style="21" customWidth="1"/>
    <col min="13048" max="13049" width="3.42578125" style="21" customWidth="1"/>
    <col min="13050" max="13050" width="21.28515625" style="21" bestFit="1" customWidth="1"/>
    <col min="13051" max="13051" width="14.7109375" style="21" bestFit="1" customWidth="1"/>
    <col min="13052" max="13052" width="12.28515625" style="21" bestFit="1" customWidth="1"/>
    <col min="13053" max="13054" width="2.28515625" style="21" customWidth="1"/>
    <col min="13055" max="13296" width="8.7109375" style="21"/>
    <col min="13297" max="13297" width="1.7109375" style="21" customWidth="1"/>
    <col min="13298" max="13299" width="5.28515625" style="21" customWidth="1"/>
    <col min="13300" max="13300" width="3.7109375" style="21" customWidth="1"/>
    <col min="13301" max="13301" width="50.28515625" style="21" customWidth="1"/>
    <col min="13302" max="13302" width="10.42578125" style="21" bestFit="1" customWidth="1"/>
    <col min="13303" max="13303" width="38.7109375" style="21" customWidth="1"/>
    <col min="13304" max="13305" width="3.42578125" style="21" customWidth="1"/>
    <col min="13306" max="13306" width="21.28515625" style="21" bestFit="1" customWidth="1"/>
    <col min="13307" max="13307" width="14.7109375" style="21" bestFit="1" customWidth="1"/>
    <col min="13308" max="13308" width="12.28515625" style="21" bestFit="1" customWidth="1"/>
    <col min="13309" max="13310" width="2.28515625" style="21" customWidth="1"/>
    <col min="13311" max="13552" width="8.7109375" style="21"/>
    <col min="13553" max="13553" width="1.7109375" style="21" customWidth="1"/>
    <col min="13554" max="13555" width="5.28515625" style="21" customWidth="1"/>
    <col min="13556" max="13556" width="3.7109375" style="21" customWidth="1"/>
    <col min="13557" max="13557" width="50.28515625" style="21" customWidth="1"/>
    <col min="13558" max="13558" width="10.42578125" style="21" bestFit="1" customWidth="1"/>
    <col min="13559" max="13559" width="38.7109375" style="21" customWidth="1"/>
    <col min="13560" max="13561" width="3.42578125" style="21" customWidth="1"/>
    <col min="13562" max="13562" width="21.28515625" style="21" bestFit="1" customWidth="1"/>
    <col min="13563" max="13563" width="14.7109375" style="21" bestFit="1" customWidth="1"/>
    <col min="13564" max="13564" width="12.28515625" style="21" bestFit="1" customWidth="1"/>
    <col min="13565" max="13566" width="2.28515625" style="21" customWidth="1"/>
    <col min="13567" max="13808" width="8.7109375" style="21"/>
    <col min="13809" max="13809" width="1.7109375" style="21" customWidth="1"/>
    <col min="13810" max="13811" width="5.28515625" style="21" customWidth="1"/>
    <col min="13812" max="13812" width="3.7109375" style="21" customWidth="1"/>
    <col min="13813" max="13813" width="50.28515625" style="21" customWidth="1"/>
    <col min="13814" max="13814" width="10.42578125" style="21" bestFit="1" customWidth="1"/>
    <col min="13815" max="13815" width="38.7109375" style="21" customWidth="1"/>
    <col min="13816" max="13817" width="3.42578125" style="21" customWidth="1"/>
    <col min="13818" max="13818" width="21.28515625" style="21" bestFit="1" customWidth="1"/>
    <col min="13819" max="13819" width="14.7109375" style="21" bestFit="1" customWidth="1"/>
    <col min="13820" max="13820" width="12.28515625" style="21" bestFit="1" customWidth="1"/>
    <col min="13821" max="13822" width="2.28515625" style="21" customWidth="1"/>
    <col min="13823" max="14064" width="8.7109375" style="21"/>
    <col min="14065" max="14065" width="1.7109375" style="21" customWidth="1"/>
    <col min="14066" max="14067" width="5.28515625" style="21" customWidth="1"/>
    <col min="14068" max="14068" width="3.7109375" style="21" customWidth="1"/>
    <col min="14069" max="14069" width="50.28515625" style="21" customWidth="1"/>
    <col min="14070" max="14070" width="10.42578125" style="21" bestFit="1" customWidth="1"/>
    <col min="14071" max="14071" width="38.7109375" style="21" customWidth="1"/>
    <col min="14072" max="14073" width="3.42578125" style="21" customWidth="1"/>
    <col min="14074" max="14074" width="21.28515625" style="21" bestFit="1" customWidth="1"/>
    <col min="14075" max="14075" width="14.7109375" style="21" bestFit="1" customWidth="1"/>
    <col min="14076" max="14076" width="12.28515625" style="21" bestFit="1" customWidth="1"/>
    <col min="14077" max="14078" width="2.28515625" style="21" customWidth="1"/>
    <col min="14079" max="14320" width="8.7109375" style="21"/>
    <col min="14321" max="14321" width="1.7109375" style="21" customWidth="1"/>
    <col min="14322" max="14323" width="5.28515625" style="21" customWidth="1"/>
    <col min="14324" max="14324" width="3.7109375" style="21" customWidth="1"/>
    <col min="14325" max="14325" width="50.28515625" style="21" customWidth="1"/>
    <col min="14326" max="14326" width="10.42578125" style="21" bestFit="1" customWidth="1"/>
    <col min="14327" max="14327" width="38.7109375" style="21" customWidth="1"/>
    <col min="14328" max="14329" width="3.42578125" style="21" customWidth="1"/>
    <col min="14330" max="14330" width="21.28515625" style="21" bestFit="1" customWidth="1"/>
    <col min="14331" max="14331" width="14.7109375" style="21" bestFit="1" customWidth="1"/>
    <col min="14332" max="14332" width="12.28515625" style="21" bestFit="1" customWidth="1"/>
    <col min="14333" max="14334" width="2.28515625" style="21" customWidth="1"/>
    <col min="14335" max="14576" width="8.7109375" style="21"/>
    <col min="14577" max="14577" width="1.7109375" style="21" customWidth="1"/>
    <col min="14578" max="14579" width="5.28515625" style="21" customWidth="1"/>
    <col min="14580" max="14580" width="3.7109375" style="21" customWidth="1"/>
    <col min="14581" max="14581" width="50.28515625" style="21" customWidth="1"/>
    <col min="14582" max="14582" width="10.42578125" style="21" bestFit="1" customWidth="1"/>
    <col min="14583" max="14583" width="38.7109375" style="21" customWidth="1"/>
    <col min="14584" max="14585" width="3.42578125" style="21" customWidth="1"/>
    <col min="14586" max="14586" width="21.28515625" style="21" bestFit="1" customWidth="1"/>
    <col min="14587" max="14587" width="14.7109375" style="21" bestFit="1" customWidth="1"/>
    <col min="14588" max="14588" width="12.28515625" style="21" bestFit="1" customWidth="1"/>
    <col min="14589" max="14590" width="2.28515625" style="21" customWidth="1"/>
    <col min="14591" max="14832" width="8.7109375" style="21"/>
    <col min="14833" max="14833" width="1.7109375" style="21" customWidth="1"/>
    <col min="14834" max="14835" width="5.28515625" style="21" customWidth="1"/>
    <col min="14836" max="14836" width="3.7109375" style="21" customWidth="1"/>
    <col min="14837" max="14837" width="50.28515625" style="21" customWidth="1"/>
    <col min="14838" max="14838" width="10.42578125" style="21" bestFit="1" customWidth="1"/>
    <col min="14839" max="14839" width="38.7109375" style="21" customWidth="1"/>
    <col min="14840" max="14841" width="3.42578125" style="21" customWidth="1"/>
    <col min="14842" max="14842" width="21.28515625" style="21" bestFit="1" customWidth="1"/>
    <col min="14843" max="14843" width="14.7109375" style="21" bestFit="1" customWidth="1"/>
    <col min="14844" max="14844" width="12.28515625" style="21" bestFit="1" customWidth="1"/>
    <col min="14845" max="14846" width="2.28515625" style="21" customWidth="1"/>
    <col min="14847" max="15088" width="8.7109375" style="21"/>
    <col min="15089" max="15089" width="1.7109375" style="21" customWidth="1"/>
    <col min="15090" max="15091" width="5.28515625" style="21" customWidth="1"/>
    <col min="15092" max="15092" width="3.7109375" style="21" customWidth="1"/>
    <col min="15093" max="15093" width="50.28515625" style="21" customWidth="1"/>
    <col min="15094" max="15094" width="10.42578125" style="21" bestFit="1" customWidth="1"/>
    <col min="15095" max="15095" width="38.7109375" style="21" customWidth="1"/>
    <col min="15096" max="15097" width="3.42578125" style="21" customWidth="1"/>
    <col min="15098" max="15098" width="21.28515625" style="21" bestFit="1" customWidth="1"/>
    <col min="15099" max="15099" width="14.7109375" style="21" bestFit="1" customWidth="1"/>
    <col min="15100" max="15100" width="12.28515625" style="21" bestFit="1" customWidth="1"/>
    <col min="15101" max="15102" width="2.28515625" style="21" customWidth="1"/>
    <col min="15103" max="15344" width="8.7109375" style="21"/>
    <col min="15345" max="15345" width="1.7109375" style="21" customWidth="1"/>
    <col min="15346" max="15347" width="5.28515625" style="21" customWidth="1"/>
    <col min="15348" max="15348" width="3.7109375" style="21" customWidth="1"/>
    <col min="15349" max="15349" width="50.28515625" style="21" customWidth="1"/>
    <col min="15350" max="15350" width="10.42578125" style="21" bestFit="1" customWidth="1"/>
    <col min="15351" max="15351" width="38.7109375" style="21" customWidth="1"/>
    <col min="15352" max="15353" width="3.42578125" style="21" customWidth="1"/>
    <col min="15354" max="15354" width="21.28515625" style="21" bestFit="1" customWidth="1"/>
    <col min="15355" max="15355" width="14.7109375" style="21" bestFit="1" customWidth="1"/>
    <col min="15356" max="15356" width="12.28515625" style="21" bestFit="1" customWidth="1"/>
    <col min="15357" max="15358" width="2.28515625" style="21" customWidth="1"/>
    <col min="15359" max="15600" width="8.7109375" style="21"/>
    <col min="15601" max="15601" width="1.7109375" style="21" customWidth="1"/>
    <col min="15602" max="15603" width="5.28515625" style="21" customWidth="1"/>
    <col min="15604" max="15604" width="3.7109375" style="21" customWidth="1"/>
    <col min="15605" max="15605" width="50.28515625" style="21" customWidth="1"/>
    <col min="15606" max="15606" width="10.42578125" style="21" bestFit="1" customWidth="1"/>
    <col min="15607" max="15607" width="38.7109375" style="21" customWidth="1"/>
    <col min="15608" max="15609" width="3.42578125" style="21" customWidth="1"/>
    <col min="15610" max="15610" width="21.28515625" style="21" bestFit="1" customWidth="1"/>
    <col min="15611" max="15611" width="14.7109375" style="21" bestFit="1" customWidth="1"/>
    <col min="15612" max="15612" width="12.28515625" style="21" bestFit="1" customWidth="1"/>
    <col min="15613" max="15614" width="2.28515625" style="21" customWidth="1"/>
    <col min="15615" max="15856" width="8.7109375" style="21"/>
    <col min="15857" max="15857" width="1.7109375" style="21" customWidth="1"/>
    <col min="15858" max="15859" width="5.28515625" style="21" customWidth="1"/>
    <col min="15860" max="15860" width="3.7109375" style="21" customWidth="1"/>
    <col min="15861" max="15861" width="50.28515625" style="21" customWidth="1"/>
    <col min="15862" max="15862" width="10.42578125" style="21" bestFit="1" customWidth="1"/>
    <col min="15863" max="15863" width="38.7109375" style="21" customWidth="1"/>
    <col min="15864" max="15865" width="3.42578125" style="21" customWidth="1"/>
    <col min="15866" max="15866" width="21.28515625" style="21" bestFit="1" customWidth="1"/>
    <col min="15867" max="15867" width="14.7109375" style="21" bestFit="1" customWidth="1"/>
    <col min="15868" max="15868" width="12.28515625" style="21" bestFit="1" customWidth="1"/>
    <col min="15869" max="15870" width="2.28515625" style="21" customWidth="1"/>
    <col min="15871" max="16112" width="8.7109375" style="21"/>
    <col min="16113" max="16113" width="1.7109375" style="21" customWidth="1"/>
    <col min="16114" max="16115" width="5.28515625" style="21" customWidth="1"/>
    <col min="16116" max="16116" width="3.7109375" style="21" customWidth="1"/>
    <col min="16117" max="16117" width="50.28515625" style="21" customWidth="1"/>
    <col min="16118" max="16118" width="10.42578125" style="21" bestFit="1" customWidth="1"/>
    <col min="16119" max="16119" width="38.7109375" style="21" customWidth="1"/>
    <col min="16120" max="16121" width="3.42578125" style="21" customWidth="1"/>
    <col min="16122" max="16122" width="21.28515625" style="21" bestFit="1" customWidth="1"/>
    <col min="16123" max="16123" width="14.7109375" style="21" bestFit="1" customWidth="1"/>
    <col min="16124" max="16124" width="12.28515625" style="21" bestFit="1" customWidth="1"/>
    <col min="16125" max="16126" width="2.28515625" style="21" customWidth="1"/>
    <col min="16127" max="16384" width="8.7109375" style="21"/>
  </cols>
  <sheetData>
    <row r="1" spans="1:15" s="17" customFormat="1" ht="24">
      <c r="A1" s="117" t="str">
        <f>'Middle Budget'!A1</f>
        <v>301 E. ATLANTIC POMPANO BEACH - PROJECTED STRIKE</v>
      </c>
      <c r="B1" s="118"/>
      <c r="C1" s="118"/>
      <c r="D1" s="16"/>
      <c r="E1" s="16"/>
      <c r="F1" s="384"/>
      <c r="G1" s="384"/>
      <c r="H1" s="384"/>
      <c r="I1" s="384"/>
      <c r="J1" s="384"/>
      <c r="K1" s="384"/>
      <c r="L1" s="384"/>
      <c r="M1" s="16"/>
      <c r="N1" s="16"/>
      <c r="O1" s="16"/>
    </row>
    <row r="2" spans="1:15" s="17" customFormat="1" ht="18.600000000000001" customHeight="1">
      <c r="B2" s="18"/>
      <c r="C2" s="18"/>
      <c r="D2" s="19"/>
      <c r="E2" s="19"/>
      <c r="F2" s="19"/>
      <c r="G2" s="19"/>
      <c r="H2" s="19"/>
      <c r="I2" s="19"/>
      <c r="J2" s="19"/>
      <c r="K2" s="19"/>
      <c r="L2" s="19"/>
      <c r="M2" s="19"/>
      <c r="N2" s="19"/>
      <c r="O2" s="19"/>
    </row>
    <row r="3" spans="1:15" ht="18" customHeight="1">
      <c r="B3" s="22"/>
      <c r="C3" s="290"/>
      <c r="D3" s="249"/>
      <c r="E3" s="292"/>
      <c r="F3" s="292"/>
      <c r="G3" s="292"/>
      <c r="H3" s="292"/>
      <c r="I3" s="292"/>
      <c r="J3" s="292"/>
      <c r="K3" s="292"/>
      <c r="L3" s="292"/>
      <c r="M3" s="293"/>
      <c r="N3" s="65"/>
      <c r="O3" s="38"/>
    </row>
    <row r="4" spans="1:15" ht="18" customHeight="1">
      <c r="B4" s="26" t="s">
        <v>240</v>
      </c>
      <c r="C4" s="41"/>
      <c r="D4" s="45"/>
      <c r="E4" s="43"/>
      <c r="F4" s="43"/>
      <c r="G4" s="43"/>
      <c r="H4" s="43"/>
      <c r="I4" s="43"/>
      <c r="J4" s="43"/>
      <c r="K4" s="43"/>
      <c r="L4" s="43"/>
      <c r="M4" s="50"/>
      <c r="N4" s="225"/>
      <c r="O4" s="38"/>
    </row>
    <row r="5" spans="1:15" ht="18" customHeight="1">
      <c r="B5" s="29"/>
      <c r="D5" s="24"/>
      <c r="E5" s="24"/>
      <c r="F5" s="917" t="s">
        <v>86</v>
      </c>
      <c r="G5" s="918"/>
      <c r="H5" s="918"/>
      <c r="I5" s="918"/>
      <c r="J5" s="918"/>
      <c r="K5" s="919"/>
      <c r="L5" s="24"/>
      <c r="M5" s="30" t="s">
        <v>237</v>
      </c>
      <c r="N5" s="242"/>
    </row>
    <row r="6" spans="1:15" ht="18" customHeight="1">
      <c r="B6" s="29"/>
      <c r="F6" s="920">
        <f>'Middle Budget'!H11</f>
        <v>350</v>
      </c>
      <c r="G6" s="920"/>
      <c r="H6" s="920"/>
      <c r="I6" s="920"/>
      <c r="J6" s="920"/>
      <c r="K6" s="920"/>
      <c r="N6" s="253"/>
      <c r="O6" s="37"/>
    </row>
    <row r="7" spans="1:15" ht="18" customHeight="1">
      <c r="B7" s="29"/>
      <c r="F7" s="45"/>
      <c r="G7" s="45"/>
      <c r="H7" s="45"/>
      <c r="N7" s="253"/>
      <c r="O7" s="37"/>
    </row>
    <row r="8" spans="1:15" ht="18" customHeight="1">
      <c r="B8" s="29"/>
      <c r="D8" s="387" t="s">
        <v>238</v>
      </c>
      <c r="E8" s="532"/>
      <c r="F8" s="779">
        <v>95</v>
      </c>
      <c r="G8" s="533"/>
      <c r="H8" s="783">
        <v>0.25</v>
      </c>
      <c r="I8" s="532"/>
      <c r="J8" s="534" t="s">
        <v>236</v>
      </c>
      <c r="K8" s="532"/>
      <c r="L8" s="73"/>
      <c r="M8" s="380">
        <f>F8*$F$6*H8*12</f>
        <v>99750</v>
      </c>
      <c r="N8" s="253"/>
      <c r="O8" s="37"/>
    </row>
    <row r="9" spans="1:15" ht="18" customHeight="1">
      <c r="B9" s="29"/>
      <c r="D9" s="381" t="s">
        <v>131</v>
      </c>
      <c r="E9" s="532"/>
      <c r="F9" s="780">
        <v>30</v>
      </c>
      <c r="G9" s="533"/>
      <c r="H9" s="538">
        <f>$H$10</f>
        <v>0.45</v>
      </c>
      <c r="I9" s="532"/>
      <c r="J9" s="789">
        <v>1.5</v>
      </c>
      <c r="K9" s="532"/>
      <c r="L9" s="73"/>
      <c r="M9" s="368">
        <f>F9*J9*$F$6*H9</f>
        <v>7087.5</v>
      </c>
      <c r="N9" s="253"/>
      <c r="O9" s="37"/>
    </row>
    <row r="10" spans="1:15" ht="18" customHeight="1">
      <c r="B10" s="29"/>
      <c r="D10" s="387" t="s">
        <v>111</v>
      </c>
      <c r="E10" s="532"/>
      <c r="F10" s="781">
        <v>150</v>
      </c>
      <c r="G10" s="533"/>
      <c r="H10" s="784">
        <v>0.45</v>
      </c>
      <c r="I10" s="532"/>
      <c r="J10" s="534" t="s">
        <v>236</v>
      </c>
      <c r="K10" s="532"/>
      <c r="L10" s="73"/>
      <c r="M10" s="368">
        <f>F10*$F$6*H10</f>
        <v>23625</v>
      </c>
      <c r="N10" s="253"/>
      <c r="O10" s="37"/>
    </row>
    <row r="11" spans="1:15" ht="18" customHeight="1">
      <c r="B11" s="29"/>
      <c r="D11" s="381" t="s">
        <v>126</v>
      </c>
      <c r="E11" s="532"/>
      <c r="F11" s="781">
        <v>300</v>
      </c>
      <c r="G11" s="533"/>
      <c r="H11" s="538">
        <f>$H$10</f>
        <v>0.45</v>
      </c>
      <c r="I11" s="532"/>
      <c r="J11" s="783">
        <v>0.25</v>
      </c>
      <c r="K11" s="532"/>
      <c r="L11" s="73"/>
      <c r="M11" s="368">
        <f>F11*$F$6*H11*J11</f>
        <v>11812.5</v>
      </c>
      <c r="N11" s="253"/>
      <c r="O11" s="37"/>
    </row>
    <row r="12" spans="1:15" ht="18" customHeight="1">
      <c r="B12" s="29"/>
      <c r="D12" s="381" t="s">
        <v>127</v>
      </c>
      <c r="E12" s="532"/>
      <c r="F12" s="779">
        <v>25</v>
      </c>
      <c r="G12" s="533"/>
      <c r="H12" s="783">
        <v>0.25</v>
      </c>
      <c r="I12" s="532"/>
      <c r="J12" s="534" t="s">
        <v>236</v>
      </c>
      <c r="K12" s="532"/>
      <c r="L12" s="73"/>
      <c r="M12" s="368">
        <f>F12*$F$6*H12*12</f>
        <v>26250</v>
      </c>
      <c r="N12" s="253"/>
      <c r="O12" s="37"/>
    </row>
    <row r="13" spans="1:15" ht="18" customHeight="1">
      <c r="B13" s="29"/>
      <c r="D13" s="381" t="s">
        <v>128</v>
      </c>
      <c r="E13" s="532"/>
      <c r="F13" s="779">
        <v>20</v>
      </c>
      <c r="G13" s="533"/>
      <c r="H13" s="783">
        <v>1</v>
      </c>
      <c r="I13" s="532"/>
      <c r="J13" s="536">
        <f>1-'Middle NOI'!$Y$9</f>
        <v>0.95</v>
      </c>
      <c r="K13" s="532"/>
      <c r="L13" s="73"/>
      <c r="M13" s="368">
        <f>F13*$F$6*H13*J13*12</f>
        <v>79800</v>
      </c>
      <c r="N13" s="253"/>
      <c r="O13" s="37"/>
    </row>
    <row r="14" spans="1:15" ht="18" customHeight="1">
      <c r="B14" s="29"/>
      <c r="D14" s="381" t="s">
        <v>129</v>
      </c>
      <c r="E14" s="532"/>
      <c r="F14" s="779">
        <v>5</v>
      </c>
      <c r="G14" s="533"/>
      <c r="H14" s="783">
        <v>1</v>
      </c>
      <c r="I14" s="532"/>
      <c r="J14" s="536">
        <f>1-'Middle NOI'!$Y$9</f>
        <v>0.95</v>
      </c>
      <c r="K14" s="532"/>
      <c r="L14" s="73"/>
      <c r="M14" s="368">
        <f>F14*$F$6*H14*J14*12</f>
        <v>19950</v>
      </c>
      <c r="N14" s="253"/>
      <c r="O14" s="37"/>
    </row>
    <row r="15" spans="1:15" ht="18" customHeight="1">
      <c r="B15" s="29"/>
      <c r="D15" s="381" t="s">
        <v>180</v>
      </c>
      <c r="E15" s="532"/>
      <c r="F15" s="782">
        <v>125</v>
      </c>
      <c r="G15" s="533"/>
      <c r="H15" s="785">
        <v>5</v>
      </c>
      <c r="I15" s="532"/>
      <c r="J15" s="534" t="s">
        <v>236</v>
      </c>
      <c r="K15" s="532"/>
      <c r="L15" s="73"/>
      <c r="M15" s="368">
        <f>F15*H15*12</f>
        <v>7500</v>
      </c>
      <c r="N15" s="253"/>
      <c r="O15" s="37"/>
    </row>
    <row r="16" spans="1:15" ht="18" customHeight="1">
      <c r="B16" s="29"/>
      <c r="D16" s="381" t="s">
        <v>130</v>
      </c>
      <c r="E16" s="532"/>
      <c r="F16" s="535">
        <f>'Middle NOI'!K14</f>
        <v>2740</v>
      </c>
      <c r="G16" s="533"/>
      <c r="H16" s="786">
        <v>3</v>
      </c>
      <c r="I16" s="532"/>
      <c r="J16" s="534" t="s">
        <v>236</v>
      </c>
      <c r="K16" s="532"/>
      <c r="L16" s="73"/>
      <c r="M16" s="368">
        <f>F16*H16</f>
        <v>8220</v>
      </c>
      <c r="N16" s="253"/>
      <c r="O16" s="37"/>
    </row>
    <row r="17" spans="2:15" ht="18" customHeight="1">
      <c r="B17" s="29"/>
      <c r="D17" s="21" t="s">
        <v>181</v>
      </c>
      <c r="E17" s="532"/>
      <c r="F17" s="782">
        <v>500</v>
      </c>
      <c r="G17" s="533"/>
      <c r="H17" s="787">
        <v>2</v>
      </c>
      <c r="I17" s="532"/>
      <c r="J17" s="534" t="s">
        <v>236</v>
      </c>
      <c r="K17" s="532"/>
      <c r="L17" s="73"/>
      <c r="M17" s="368">
        <f>F17*H17*12</f>
        <v>12000</v>
      </c>
      <c r="N17" s="253"/>
      <c r="O17" s="37"/>
    </row>
    <row r="18" spans="2:15" ht="18" customHeight="1">
      <c r="B18" s="29"/>
      <c r="D18" s="381" t="s">
        <v>132</v>
      </c>
      <c r="E18" s="532"/>
      <c r="F18" s="779">
        <v>25</v>
      </c>
      <c r="G18" s="533"/>
      <c r="H18" s="783">
        <v>1</v>
      </c>
      <c r="I18" s="532"/>
      <c r="J18" s="536">
        <f>1-'Middle NOI'!$Y$9</f>
        <v>0.95</v>
      </c>
      <c r="K18" s="532"/>
      <c r="L18" s="73"/>
      <c r="M18" s="368">
        <f>F18*$F$6*H18*J18*12</f>
        <v>99750</v>
      </c>
      <c r="N18" s="253"/>
      <c r="O18" s="37"/>
    </row>
    <row r="19" spans="2:15" ht="18" customHeight="1">
      <c r="B19" s="29"/>
      <c r="D19" s="381" t="s">
        <v>241</v>
      </c>
      <c r="E19" s="532"/>
      <c r="F19" s="782">
        <v>50</v>
      </c>
      <c r="G19" s="533"/>
      <c r="H19" s="787">
        <v>2</v>
      </c>
      <c r="I19" s="532"/>
      <c r="J19" s="534" t="s">
        <v>236</v>
      </c>
      <c r="K19" s="532"/>
      <c r="L19" s="73"/>
      <c r="M19" s="368">
        <f>F19*H19*12</f>
        <v>1200</v>
      </c>
      <c r="N19" s="253"/>
      <c r="O19" s="37"/>
    </row>
    <row r="20" spans="2:15" ht="18" customHeight="1">
      <c r="B20" s="29"/>
      <c r="D20" s="381" t="s">
        <v>235</v>
      </c>
      <c r="E20" s="532"/>
      <c r="F20" s="782">
        <v>250</v>
      </c>
      <c r="G20" s="533"/>
      <c r="H20" s="788">
        <v>1</v>
      </c>
      <c r="I20" s="532"/>
      <c r="J20" s="534" t="s">
        <v>236</v>
      </c>
      <c r="K20" s="532"/>
      <c r="L20" s="73"/>
      <c r="M20" s="368">
        <f>F20*H20*12</f>
        <v>3000</v>
      </c>
      <c r="N20" s="253"/>
      <c r="O20" s="37"/>
    </row>
    <row r="21" spans="2:15" ht="18" customHeight="1" thickBot="1">
      <c r="B21" s="29"/>
      <c r="E21" s="73"/>
      <c r="F21" s="243"/>
      <c r="G21" s="243"/>
      <c r="H21" s="243"/>
      <c r="I21" s="73"/>
      <c r="J21" s="73"/>
      <c r="K21" s="73"/>
      <c r="L21" s="73"/>
      <c r="M21" s="386">
        <f>SUM(M8:M20)</f>
        <v>399945</v>
      </c>
      <c r="N21" s="253"/>
      <c r="O21" s="37"/>
    </row>
    <row r="22" spans="2:15" ht="18" customHeight="1" thickTop="1">
      <c r="B22" s="29"/>
      <c r="E22" s="73"/>
      <c r="F22" s="73"/>
      <c r="G22" s="243"/>
      <c r="H22" s="243"/>
      <c r="I22" s="73"/>
      <c r="J22" s="73"/>
      <c r="K22" s="73"/>
      <c r="L22" s="73"/>
      <c r="M22" s="436"/>
      <c r="N22" s="253"/>
      <c r="O22" s="37"/>
    </row>
    <row r="23" spans="2:15" ht="18" customHeight="1">
      <c r="B23" s="29"/>
      <c r="E23" s="73"/>
      <c r="G23" s="73"/>
      <c r="H23" s="73"/>
      <c r="I23" s="73"/>
      <c r="K23" s="73"/>
      <c r="L23" s="73"/>
      <c r="M23" s="531">
        <f>M21/$F$6/12</f>
        <v>95.225000000000009</v>
      </c>
      <c r="N23" s="253"/>
      <c r="O23" s="37"/>
    </row>
    <row r="24" spans="2:15" ht="18" customHeight="1">
      <c r="B24" s="56"/>
      <c r="C24" s="58"/>
      <c r="D24" s="81"/>
      <c r="E24" s="81"/>
      <c r="F24" s="385"/>
      <c r="G24" s="385"/>
      <c r="H24" s="385"/>
      <c r="I24" s="385"/>
      <c r="J24" s="385"/>
      <c r="K24" s="385"/>
      <c r="L24" s="385"/>
      <c r="M24" s="81"/>
      <c r="N24" s="83"/>
      <c r="O24" s="24"/>
    </row>
    <row r="25" spans="2:15" ht="18" customHeight="1">
      <c r="D25" s="24"/>
      <c r="E25" s="24"/>
      <c r="G25" s="24"/>
      <c r="H25" s="24"/>
      <c r="I25" s="24"/>
      <c r="K25" s="24"/>
      <c r="L25" s="24"/>
      <c r="M25" s="247"/>
      <c r="N25" s="24"/>
      <c r="O25" s="24"/>
    </row>
  </sheetData>
  <mergeCells count="2">
    <mergeCell ref="F5:K5"/>
    <mergeCell ref="F6:K6"/>
  </mergeCells>
  <printOptions horizontalCentered="1"/>
  <pageMargins left="0.25" right="0.25" top="0.75" bottom="0.75" header="0.3" footer="0.3"/>
  <pageSetup scale="63" orientation="landscape" r:id="rId1"/>
  <headerFooter alignWithMargins="0">
    <oddHeader>&amp;R&amp;F</oddHeader>
    <oddFooter>&amp;C&amp;A</oddFooter>
  </headerFooter>
  <rowBreaks count="1" manualBreakCount="1">
    <brk id="24" max="1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609F-566D-44E1-BA34-7655F4ADA078}">
  <sheetPr transitionEvaluation="1">
    <pageSetUpPr autoPageBreaks="0" fitToPage="1"/>
  </sheetPr>
  <dimension ref="A1:U15"/>
  <sheetViews>
    <sheetView showGridLines="0" tabSelected="1" zoomScale="70" zoomScaleNormal="70" zoomScaleSheetLayoutView="75" zoomScalePageLayoutView="60" workbookViewId="0">
      <selection activeCell="W25" sqref="W25"/>
    </sheetView>
  </sheetViews>
  <sheetFormatPr defaultColWidth="8.7109375" defaultRowHeight="18"/>
  <cols>
    <col min="1" max="2" width="1.7109375" style="21" customWidth="1"/>
    <col min="3" max="3" width="4.42578125" style="21" customWidth="1"/>
    <col min="4" max="4" width="6.42578125" style="21" customWidth="1"/>
    <col min="5" max="5" width="40.85546875" style="21" customWidth="1"/>
    <col min="6" max="6" width="20.7109375" style="21" customWidth="1"/>
    <col min="7" max="7" width="1.7109375" style="21" customWidth="1"/>
    <col min="8" max="8" width="20.7109375" style="21" customWidth="1"/>
    <col min="9" max="9" width="1.7109375" style="21" customWidth="1"/>
    <col min="10" max="10" width="20.7109375" style="21" customWidth="1"/>
    <col min="11" max="11" width="1.7109375" style="21" customWidth="1"/>
    <col min="12" max="12" width="24" style="21" bestFit="1" customWidth="1"/>
    <col min="13" max="13" width="1.7109375" style="21" customWidth="1"/>
    <col min="14" max="14" width="20.7109375" style="21" customWidth="1"/>
    <col min="15" max="15" width="1.7109375" style="21" customWidth="1"/>
    <col min="16" max="16" width="20.7109375" style="21" customWidth="1"/>
    <col min="17" max="17" width="1.7109375" style="21" customWidth="1"/>
    <col min="18" max="18" width="26.42578125" style="21" bestFit="1" customWidth="1"/>
    <col min="19" max="19" width="6" style="480" customWidth="1"/>
    <col min="20" max="20" width="3.140625" style="21" customWidth="1"/>
    <col min="21" max="21" width="3.7109375" style="21" customWidth="1"/>
    <col min="22" max="22" width="8.7109375" style="21"/>
    <col min="23" max="23" width="15.28515625" style="21" customWidth="1"/>
    <col min="24" max="250" width="8.7109375" style="21"/>
    <col min="251" max="251" width="1.7109375" style="21" customWidth="1"/>
    <col min="252" max="253" width="5.28515625" style="21" customWidth="1"/>
    <col min="254" max="254" width="3.7109375" style="21" customWidth="1"/>
    <col min="255" max="255" width="50.28515625" style="21" customWidth="1"/>
    <col min="256" max="256" width="10.42578125" style="21" bestFit="1" customWidth="1"/>
    <col min="257" max="257" width="38.7109375" style="21" customWidth="1"/>
    <col min="258" max="259" width="3.42578125" style="21" customWidth="1"/>
    <col min="260" max="260" width="21.28515625" style="21" bestFit="1" customWidth="1"/>
    <col min="261" max="261" width="14.7109375" style="21" bestFit="1" customWidth="1"/>
    <col min="262" max="262" width="12.28515625" style="21" bestFit="1" customWidth="1"/>
    <col min="263" max="264" width="2.28515625" style="21" customWidth="1"/>
    <col min="265" max="506" width="8.7109375" style="21"/>
    <col min="507" max="507" width="1.7109375" style="21" customWidth="1"/>
    <col min="508" max="509" width="5.28515625" style="21" customWidth="1"/>
    <col min="510" max="510" width="3.7109375" style="21" customWidth="1"/>
    <col min="511" max="511" width="50.28515625" style="21" customWidth="1"/>
    <col min="512" max="512" width="10.42578125" style="21" bestFit="1" customWidth="1"/>
    <col min="513" max="513" width="38.7109375" style="21" customWidth="1"/>
    <col min="514" max="515" width="3.42578125" style="21" customWidth="1"/>
    <col min="516" max="516" width="21.28515625" style="21" bestFit="1" customWidth="1"/>
    <col min="517" max="517" width="14.7109375" style="21" bestFit="1" customWidth="1"/>
    <col min="518" max="518" width="12.28515625" style="21" bestFit="1" customWidth="1"/>
    <col min="519" max="520" width="2.28515625" style="21" customWidth="1"/>
    <col min="521" max="762" width="8.7109375" style="21"/>
    <col min="763" max="763" width="1.7109375" style="21" customWidth="1"/>
    <col min="764" max="765" width="5.28515625" style="21" customWidth="1"/>
    <col min="766" max="766" width="3.7109375" style="21" customWidth="1"/>
    <col min="767" max="767" width="50.28515625" style="21" customWidth="1"/>
    <col min="768" max="768" width="10.42578125" style="21" bestFit="1" customWidth="1"/>
    <col min="769" max="769" width="38.7109375" style="21" customWidth="1"/>
    <col min="770" max="771" width="3.42578125" style="21" customWidth="1"/>
    <col min="772" max="772" width="21.28515625" style="21" bestFit="1" customWidth="1"/>
    <col min="773" max="773" width="14.7109375" style="21" bestFit="1" customWidth="1"/>
    <col min="774" max="774" width="12.28515625" style="21" bestFit="1" customWidth="1"/>
    <col min="775" max="776" width="2.28515625" style="21" customWidth="1"/>
    <col min="777" max="1018" width="8.7109375" style="21"/>
    <col min="1019" max="1019" width="1.7109375" style="21" customWidth="1"/>
    <col min="1020" max="1021" width="5.28515625" style="21" customWidth="1"/>
    <col min="1022" max="1022" width="3.7109375" style="21" customWidth="1"/>
    <col min="1023" max="1023" width="50.28515625" style="21" customWidth="1"/>
    <col min="1024" max="1024" width="10.42578125" style="21" bestFit="1" customWidth="1"/>
    <col min="1025" max="1025" width="38.7109375" style="21" customWidth="1"/>
    <col min="1026" max="1027" width="3.42578125" style="21" customWidth="1"/>
    <col min="1028" max="1028" width="21.28515625" style="21" bestFit="1" customWidth="1"/>
    <col min="1029" max="1029" width="14.7109375" style="21" bestFit="1" customWidth="1"/>
    <col min="1030" max="1030" width="12.28515625" style="21" bestFit="1" customWidth="1"/>
    <col min="1031" max="1032" width="2.28515625" style="21" customWidth="1"/>
    <col min="1033" max="1274" width="8.7109375" style="21"/>
    <col min="1275" max="1275" width="1.7109375" style="21" customWidth="1"/>
    <col min="1276" max="1277" width="5.28515625" style="21" customWidth="1"/>
    <col min="1278" max="1278" width="3.7109375" style="21" customWidth="1"/>
    <col min="1279" max="1279" width="50.28515625" style="21" customWidth="1"/>
    <col min="1280" max="1280" width="10.42578125" style="21" bestFit="1" customWidth="1"/>
    <col min="1281" max="1281" width="38.7109375" style="21" customWidth="1"/>
    <col min="1282" max="1283" width="3.42578125" style="21" customWidth="1"/>
    <col min="1284" max="1284" width="21.28515625" style="21" bestFit="1" customWidth="1"/>
    <col min="1285" max="1285" width="14.7109375" style="21" bestFit="1" customWidth="1"/>
    <col min="1286" max="1286" width="12.28515625" style="21" bestFit="1" customWidth="1"/>
    <col min="1287" max="1288" width="2.28515625" style="21" customWidth="1"/>
    <col min="1289" max="1530" width="8.7109375" style="21"/>
    <col min="1531" max="1531" width="1.7109375" style="21" customWidth="1"/>
    <col min="1532" max="1533" width="5.28515625" style="21" customWidth="1"/>
    <col min="1534" max="1534" width="3.7109375" style="21" customWidth="1"/>
    <col min="1535" max="1535" width="50.28515625" style="21" customWidth="1"/>
    <col min="1536" max="1536" width="10.42578125" style="21" bestFit="1" customWidth="1"/>
    <col min="1537" max="1537" width="38.7109375" style="21" customWidth="1"/>
    <col min="1538" max="1539" width="3.42578125" style="21" customWidth="1"/>
    <col min="1540" max="1540" width="21.28515625" style="21" bestFit="1" customWidth="1"/>
    <col min="1541" max="1541" width="14.7109375" style="21" bestFit="1" customWidth="1"/>
    <col min="1542" max="1542" width="12.28515625" style="21" bestFit="1" customWidth="1"/>
    <col min="1543" max="1544" width="2.28515625" style="21" customWidth="1"/>
    <col min="1545" max="1786" width="8.7109375" style="21"/>
    <col min="1787" max="1787" width="1.7109375" style="21" customWidth="1"/>
    <col min="1788" max="1789" width="5.28515625" style="21" customWidth="1"/>
    <col min="1790" max="1790" width="3.7109375" style="21" customWidth="1"/>
    <col min="1791" max="1791" width="50.28515625" style="21" customWidth="1"/>
    <col min="1792" max="1792" width="10.42578125" style="21" bestFit="1" customWidth="1"/>
    <col min="1793" max="1793" width="38.7109375" style="21" customWidth="1"/>
    <col min="1794" max="1795" width="3.42578125" style="21" customWidth="1"/>
    <col min="1796" max="1796" width="21.28515625" style="21" bestFit="1" customWidth="1"/>
    <col min="1797" max="1797" width="14.7109375" style="21" bestFit="1" customWidth="1"/>
    <col min="1798" max="1798" width="12.28515625" style="21" bestFit="1" customWidth="1"/>
    <col min="1799" max="1800" width="2.28515625" style="21" customWidth="1"/>
    <col min="1801" max="2042" width="8.7109375" style="21"/>
    <col min="2043" max="2043" width="1.7109375" style="21" customWidth="1"/>
    <col min="2044" max="2045" width="5.28515625" style="21" customWidth="1"/>
    <col min="2046" max="2046" width="3.7109375" style="21" customWidth="1"/>
    <col min="2047" max="2047" width="50.28515625" style="21" customWidth="1"/>
    <col min="2048" max="2048" width="10.42578125" style="21" bestFit="1" customWidth="1"/>
    <col min="2049" max="2049" width="38.7109375" style="21" customWidth="1"/>
    <col min="2050" max="2051" width="3.42578125" style="21" customWidth="1"/>
    <col min="2052" max="2052" width="21.28515625" style="21" bestFit="1" customWidth="1"/>
    <col min="2053" max="2053" width="14.7109375" style="21" bestFit="1" customWidth="1"/>
    <col min="2054" max="2054" width="12.28515625" style="21" bestFit="1" customWidth="1"/>
    <col min="2055" max="2056" width="2.28515625" style="21" customWidth="1"/>
    <col min="2057" max="2298" width="8.7109375" style="21"/>
    <col min="2299" max="2299" width="1.7109375" style="21" customWidth="1"/>
    <col min="2300" max="2301" width="5.28515625" style="21" customWidth="1"/>
    <col min="2302" max="2302" width="3.7109375" style="21" customWidth="1"/>
    <col min="2303" max="2303" width="50.28515625" style="21" customWidth="1"/>
    <col min="2304" max="2304" width="10.42578125" style="21" bestFit="1" customWidth="1"/>
    <col min="2305" max="2305" width="38.7109375" style="21" customWidth="1"/>
    <col min="2306" max="2307" width="3.42578125" style="21" customWidth="1"/>
    <col min="2308" max="2308" width="21.28515625" style="21" bestFit="1" customWidth="1"/>
    <col min="2309" max="2309" width="14.7109375" style="21" bestFit="1" customWidth="1"/>
    <col min="2310" max="2310" width="12.28515625" style="21" bestFit="1" customWidth="1"/>
    <col min="2311" max="2312" width="2.28515625" style="21" customWidth="1"/>
    <col min="2313" max="2554" width="8.7109375" style="21"/>
    <col min="2555" max="2555" width="1.7109375" style="21" customWidth="1"/>
    <col min="2556" max="2557" width="5.28515625" style="21" customWidth="1"/>
    <col min="2558" max="2558" width="3.7109375" style="21" customWidth="1"/>
    <col min="2559" max="2559" width="50.28515625" style="21" customWidth="1"/>
    <col min="2560" max="2560" width="10.42578125" style="21" bestFit="1" customWidth="1"/>
    <col min="2561" max="2561" width="38.7109375" style="21" customWidth="1"/>
    <col min="2562" max="2563" width="3.42578125" style="21" customWidth="1"/>
    <col min="2564" max="2564" width="21.28515625" style="21" bestFit="1" customWidth="1"/>
    <col min="2565" max="2565" width="14.7109375" style="21" bestFit="1" customWidth="1"/>
    <col min="2566" max="2566" width="12.28515625" style="21" bestFit="1" customWidth="1"/>
    <col min="2567" max="2568" width="2.28515625" style="21" customWidth="1"/>
    <col min="2569" max="2810" width="8.7109375" style="21"/>
    <col min="2811" max="2811" width="1.7109375" style="21" customWidth="1"/>
    <col min="2812" max="2813" width="5.28515625" style="21" customWidth="1"/>
    <col min="2814" max="2814" width="3.7109375" style="21" customWidth="1"/>
    <col min="2815" max="2815" width="50.28515625" style="21" customWidth="1"/>
    <col min="2816" max="2816" width="10.42578125" style="21" bestFit="1" customWidth="1"/>
    <col min="2817" max="2817" width="38.7109375" style="21" customWidth="1"/>
    <col min="2818" max="2819" width="3.42578125" style="21" customWidth="1"/>
    <col min="2820" max="2820" width="21.28515625" style="21" bestFit="1" customWidth="1"/>
    <col min="2821" max="2821" width="14.7109375" style="21" bestFit="1" customWidth="1"/>
    <col min="2822" max="2822" width="12.28515625" style="21" bestFit="1" customWidth="1"/>
    <col min="2823" max="2824" width="2.28515625" style="21" customWidth="1"/>
    <col min="2825" max="3066" width="8.7109375" style="21"/>
    <col min="3067" max="3067" width="1.7109375" style="21" customWidth="1"/>
    <col min="3068" max="3069" width="5.28515625" style="21" customWidth="1"/>
    <col min="3070" max="3070" width="3.7109375" style="21" customWidth="1"/>
    <col min="3071" max="3071" width="50.28515625" style="21" customWidth="1"/>
    <col min="3072" max="3072" width="10.42578125" style="21" bestFit="1" customWidth="1"/>
    <col min="3073" max="3073" width="38.7109375" style="21" customWidth="1"/>
    <col min="3074" max="3075" width="3.42578125" style="21" customWidth="1"/>
    <col min="3076" max="3076" width="21.28515625" style="21" bestFit="1" customWidth="1"/>
    <col min="3077" max="3077" width="14.7109375" style="21" bestFit="1" customWidth="1"/>
    <col min="3078" max="3078" width="12.28515625" style="21" bestFit="1" customWidth="1"/>
    <col min="3079" max="3080" width="2.28515625" style="21" customWidth="1"/>
    <col min="3081" max="3322" width="8.7109375" style="21"/>
    <col min="3323" max="3323" width="1.7109375" style="21" customWidth="1"/>
    <col min="3324" max="3325" width="5.28515625" style="21" customWidth="1"/>
    <col min="3326" max="3326" width="3.7109375" style="21" customWidth="1"/>
    <col min="3327" max="3327" width="50.28515625" style="21" customWidth="1"/>
    <col min="3328" max="3328" width="10.42578125" style="21" bestFit="1" customWidth="1"/>
    <col min="3329" max="3329" width="38.7109375" style="21" customWidth="1"/>
    <col min="3330" max="3331" width="3.42578125" style="21" customWidth="1"/>
    <col min="3332" max="3332" width="21.28515625" style="21" bestFit="1" customWidth="1"/>
    <col min="3333" max="3333" width="14.7109375" style="21" bestFit="1" customWidth="1"/>
    <col min="3334" max="3334" width="12.28515625" style="21" bestFit="1" customWidth="1"/>
    <col min="3335" max="3336" width="2.28515625" style="21" customWidth="1"/>
    <col min="3337" max="3578" width="8.7109375" style="21"/>
    <col min="3579" max="3579" width="1.7109375" style="21" customWidth="1"/>
    <col min="3580" max="3581" width="5.28515625" style="21" customWidth="1"/>
    <col min="3582" max="3582" width="3.7109375" style="21" customWidth="1"/>
    <col min="3583" max="3583" width="50.28515625" style="21" customWidth="1"/>
    <col min="3584" max="3584" width="10.42578125" style="21" bestFit="1" customWidth="1"/>
    <col min="3585" max="3585" width="38.7109375" style="21" customWidth="1"/>
    <col min="3586" max="3587" width="3.42578125" style="21" customWidth="1"/>
    <col min="3588" max="3588" width="21.28515625" style="21" bestFit="1" customWidth="1"/>
    <col min="3589" max="3589" width="14.7109375" style="21" bestFit="1" customWidth="1"/>
    <col min="3590" max="3590" width="12.28515625" style="21" bestFit="1" customWidth="1"/>
    <col min="3591" max="3592" width="2.28515625" style="21" customWidth="1"/>
    <col min="3593" max="3834" width="8.7109375" style="21"/>
    <col min="3835" max="3835" width="1.7109375" style="21" customWidth="1"/>
    <col min="3836" max="3837" width="5.28515625" style="21" customWidth="1"/>
    <col min="3838" max="3838" width="3.7109375" style="21" customWidth="1"/>
    <col min="3839" max="3839" width="50.28515625" style="21" customWidth="1"/>
    <col min="3840" max="3840" width="10.42578125" style="21" bestFit="1" customWidth="1"/>
    <col min="3841" max="3841" width="38.7109375" style="21" customWidth="1"/>
    <col min="3842" max="3843" width="3.42578125" style="21" customWidth="1"/>
    <col min="3844" max="3844" width="21.28515625" style="21" bestFit="1" customWidth="1"/>
    <col min="3845" max="3845" width="14.7109375" style="21" bestFit="1" customWidth="1"/>
    <col min="3846" max="3846" width="12.28515625" style="21" bestFit="1" customWidth="1"/>
    <col min="3847" max="3848" width="2.28515625" style="21" customWidth="1"/>
    <col min="3849" max="4090" width="8.7109375" style="21"/>
    <col min="4091" max="4091" width="1.7109375" style="21" customWidth="1"/>
    <col min="4092" max="4093" width="5.28515625" style="21" customWidth="1"/>
    <col min="4094" max="4094" width="3.7109375" style="21" customWidth="1"/>
    <col min="4095" max="4095" width="50.28515625" style="21" customWidth="1"/>
    <col min="4096" max="4096" width="10.42578125" style="21" bestFit="1" customWidth="1"/>
    <col min="4097" max="4097" width="38.7109375" style="21" customWidth="1"/>
    <col min="4098" max="4099" width="3.42578125" style="21" customWidth="1"/>
    <col min="4100" max="4100" width="21.28515625" style="21" bestFit="1" customWidth="1"/>
    <col min="4101" max="4101" width="14.7109375" style="21" bestFit="1" customWidth="1"/>
    <col min="4102" max="4102" width="12.28515625" style="21" bestFit="1" customWidth="1"/>
    <col min="4103" max="4104" width="2.28515625" style="21" customWidth="1"/>
    <col min="4105" max="4346" width="8.7109375" style="21"/>
    <col min="4347" max="4347" width="1.7109375" style="21" customWidth="1"/>
    <col min="4348" max="4349" width="5.28515625" style="21" customWidth="1"/>
    <col min="4350" max="4350" width="3.7109375" style="21" customWidth="1"/>
    <col min="4351" max="4351" width="50.28515625" style="21" customWidth="1"/>
    <col min="4352" max="4352" width="10.42578125" style="21" bestFit="1" customWidth="1"/>
    <col min="4353" max="4353" width="38.7109375" style="21" customWidth="1"/>
    <col min="4354" max="4355" width="3.42578125" style="21" customWidth="1"/>
    <col min="4356" max="4356" width="21.28515625" style="21" bestFit="1" customWidth="1"/>
    <col min="4357" max="4357" width="14.7109375" style="21" bestFit="1" customWidth="1"/>
    <col min="4358" max="4358" width="12.28515625" style="21" bestFit="1" customWidth="1"/>
    <col min="4359" max="4360" width="2.28515625" style="21" customWidth="1"/>
    <col min="4361" max="4602" width="8.7109375" style="21"/>
    <col min="4603" max="4603" width="1.7109375" style="21" customWidth="1"/>
    <col min="4604" max="4605" width="5.28515625" style="21" customWidth="1"/>
    <col min="4606" max="4606" width="3.7109375" style="21" customWidth="1"/>
    <col min="4607" max="4607" width="50.28515625" style="21" customWidth="1"/>
    <col min="4608" max="4608" width="10.42578125" style="21" bestFit="1" customWidth="1"/>
    <col min="4609" max="4609" width="38.7109375" style="21" customWidth="1"/>
    <col min="4610" max="4611" width="3.42578125" style="21" customWidth="1"/>
    <col min="4612" max="4612" width="21.28515625" style="21" bestFit="1" customWidth="1"/>
    <col min="4613" max="4613" width="14.7109375" style="21" bestFit="1" customWidth="1"/>
    <col min="4614" max="4614" width="12.28515625" style="21" bestFit="1" customWidth="1"/>
    <col min="4615" max="4616" width="2.28515625" style="21" customWidth="1"/>
    <col min="4617" max="4858" width="8.7109375" style="21"/>
    <col min="4859" max="4859" width="1.7109375" style="21" customWidth="1"/>
    <col min="4860" max="4861" width="5.28515625" style="21" customWidth="1"/>
    <col min="4862" max="4862" width="3.7109375" style="21" customWidth="1"/>
    <col min="4863" max="4863" width="50.28515625" style="21" customWidth="1"/>
    <col min="4864" max="4864" width="10.42578125" style="21" bestFit="1" customWidth="1"/>
    <col min="4865" max="4865" width="38.7109375" style="21" customWidth="1"/>
    <col min="4866" max="4867" width="3.42578125" style="21" customWidth="1"/>
    <col min="4868" max="4868" width="21.28515625" style="21" bestFit="1" customWidth="1"/>
    <col min="4869" max="4869" width="14.7109375" style="21" bestFit="1" customWidth="1"/>
    <col min="4870" max="4870" width="12.28515625" style="21" bestFit="1" customWidth="1"/>
    <col min="4871" max="4872" width="2.28515625" style="21" customWidth="1"/>
    <col min="4873" max="5114" width="8.7109375" style="21"/>
    <col min="5115" max="5115" width="1.7109375" style="21" customWidth="1"/>
    <col min="5116" max="5117" width="5.28515625" style="21" customWidth="1"/>
    <col min="5118" max="5118" width="3.7109375" style="21" customWidth="1"/>
    <col min="5119" max="5119" width="50.28515625" style="21" customWidth="1"/>
    <col min="5120" max="5120" width="10.42578125" style="21" bestFit="1" customWidth="1"/>
    <col min="5121" max="5121" width="38.7109375" style="21" customWidth="1"/>
    <col min="5122" max="5123" width="3.42578125" style="21" customWidth="1"/>
    <col min="5124" max="5124" width="21.28515625" style="21" bestFit="1" customWidth="1"/>
    <col min="5125" max="5125" width="14.7109375" style="21" bestFit="1" customWidth="1"/>
    <col min="5126" max="5126" width="12.28515625" style="21" bestFit="1" customWidth="1"/>
    <col min="5127" max="5128" width="2.28515625" style="21" customWidth="1"/>
    <col min="5129" max="5370" width="8.7109375" style="21"/>
    <col min="5371" max="5371" width="1.7109375" style="21" customWidth="1"/>
    <col min="5372" max="5373" width="5.28515625" style="21" customWidth="1"/>
    <col min="5374" max="5374" width="3.7109375" style="21" customWidth="1"/>
    <col min="5375" max="5375" width="50.28515625" style="21" customWidth="1"/>
    <col min="5376" max="5376" width="10.42578125" style="21" bestFit="1" customWidth="1"/>
    <col min="5377" max="5377" width="38.7109375" style="21" customWidth="1"/>
    <col min="5378" max="5379" width="3.42578125" style="21" customWidth="1"/>
    <col min="5380" max="5380" width="21.28515625" style="21" bestFit="1" customWidth="1"/>
    <col min="5381" max="5381" width="14.7109375" style="21" bestFit="1" customWidth="1"/>
    <col min="5382" max="5382" width="12.28515625" style="21" bestFit="1" customWidth="1"/>
    <col min="5383" max="5384" width="2.28515625" style="21" customWidth="1"/>
    <col min="5385" max="5626" width="8.7109375" style="21"/>
    <col min="5627" max="5627" width="1.7109375" style="21" customWidth="1"/>
    <col min="5628" max="5629" width="5.28515625" style="21" customWidth="1"/>
    <col min="5630" max="5630" width="3.7109375" style="21" customWidth="1"/>
    <col min="5631" max="5631" width="50.28515625" style="21" customWidth="1"/>
    <col min="5632" max="5632" width="10.42578125" style="21" bestFit="1" customWidth="1"/>
    <col min="5633" max="5633" width="38.7109375" style="21" customWidth="1"/>
    <col min="5634" max="5635" width="3.42578125" style="21" customWidth="1"/>
    <col min="5636" max="5636" width="21.28515625" style="21" bestFit="1" customWidth="1"/>
    <col min="5637" max="5637" width="14.7109375" style="21" bestFit="1" customWidth="1"/>
    <col min="5638" max="5638" width="12.28515625" style="21" bestFit="1" customWidth="1"/>
    <col min="5639" max="5640" width="2.28515625" style="21" customWidth="1"/>
    <col min="5641" max="5882" width="8.7109375" style="21"/>
    <col min="5883" max="5883" width="1.7109375" style="21" customWidth="1"/>
    <col min="5884" max="5885" width="5.28515625" style="21" customWidth="1"/>
    <col min="5886" max="5886" width="3.7109375" style="21" customWidth="1"/>
    <col min="5887" max="5887" width="50.28515625" style="21" customWidth="1"/>
    <col min="5888" max="5888" width="10.42578125" style="21" bestFit="1" customWidth="1"/>
    <col min="5889" max="5889" width="38.7109375" style="21" customWidth="1"/>
    <col min="5890" max="5891" width="3.42578125" style="21" customWidth="1"/>
    <col min="5892" max="5892" width="21.28515625" style="21" bestFit="1" customWidth="1"/>
    <col min="5893" max="5893" width="14.7109375" style="21" bestFit="1" customWidth="1"/>
    <col min="5894" max="5894" width="12.28515625" style="21" bestFit="1" customWidth="1"/>
    <col min="5895" max="5896" width="2.28515625" style="21" customWidth="1"/>
    <col min="5897" max="6138" width="8.7109375" style="21"/>
    <col min="6139" max="6139" width="1.7109375" style="21" customWidth="1"/>
    <col min="6140" max="6141" width="5.28515625" style="21" customWidth="1"/>
    <col min="6142" max="6142" width="3.7109375" style="21" customWidth="1"/>
    <col min="6143" max="6143" width="50.28515625" style="21" customWidth="1"/>
    <col min="6144" max="6144" width="10.42578125" style="21" bestFit="1" customWidth="1"/>
    <col min="6145" max="6145" width="38.7109375" style="21" customWidth="1"/>
    <col min="6146" max="6147" width="3.42578125" style="21" customWidth="1"/>
    <col min="6148" max="6148" width="21.28515625" style="21" bestFit="1" customWidth="1"/>
    <col min="6149" max="6149" width="14.7109375" style="21" bestFit="1" customWidth="1"/>
    <col min="6150" max="6150" width="12.28515625" style="21" bestFit="1" customWidth="1"/>
    <col min="6151" max="6152" width="2.28515625" style="21" customWidth="1"/>
    <col min="6153" max="6394" width="8.7109375" style="21"/>
    <col min="6395" max="6395" width="1.7109375" style="21" customWidth="1"/>
    <col min="6396" max="6397" width="5.28515625" style="21" customWidth="1"/>
    <col min="6398" max="6398" width="3.7109375" style="21" customWidth="1"/>
    <col min="6399" max="6399" width="50.28515625" style="21" customWidth="1"/>
    <col min="6400" max="6400" width="10.42578125" style="21" bestFit="1" customWidth="1"/>
    <col min="6401" max="6401" width="38.7109375" style="21" customWidth="1"/>
    <col min="6402" max="6403" width="3.42578125" style="21" customWidth="1"/>
    <col min="6404" max="6404" width="21.28515625" style="21" bestFit="1" customWidth="1"/>
    <col min="6405" max="6405" width="14.7109375" style="21" bestFit="1" customWidth="1"/>
    <col min="6406" max="6406" width="12.28515625" style="21" bestFit="1" customWidth="1"/>
    <col min="6407" max="6408" width="2.28515625" style="21" customWidth="1"/>
    <col min="6409" max="6650" width="8.7109375" style="21"/>
    <col min="6651" max="6651" width="1.7109375" style="21" customWidth="1"/>
    <col min="6652" max="6653" width="5.28515625" style="21" customWidth="1"/>
    <col min="6654" max="6654" width="3.7109375" style="21" customWidth="1"/>
    <col min="6655" max="6655" width="50.28515625" style="21" customWidth="1"/>
    <col min="6656" max="6656" width="10.42578125" style="21" bestFit="1" customWidth="1"/>
    <col min="6657" max="6657" width="38.7109375" style="21" customWidth="1"/>
    <col min="6658" max="6659" width="3.42578125" style="21" customWidth="1"/>
    <col min="6660" max="6660" width="21.28515625" style="21" bestFit="1" customWidth="1"/>
    <col min="6661" max="6661" width="14.7109375" style="21" bestFit="1" customWidth="1"/>
    <col min="6662" max="6662" width="12.28515625" style="21" bestFit="1" customWidth="1"/>
    <col min="6663" max="6664" width="2.28515625" style="21" customWidth="1"/>
    <col min="6665" max="6906" width="8.7109375" style="21"/>
    <col min="6907" max="6907" width="1.7109375" style="21" customWidth="1"/>
    <col min="6908" max="6909" width="5.28515625" style="21" customWidth="1"/>
    <col min="6910" max="6910" width="3.7109375" style="21" customWidth="1"/>
    <col min="6911" max="6911" width="50.28515625" style="21" customWidth="1"/>
    <col min="6912" max="6912" width="10.42578125" style="21" bestFit="1" customWidth="1"/>
    <col min="6913" max="6913" width="38.7109375" style="21" customWidth="1"/>
    <col min="6914" max="6915" width="3.42578125" style="21" customWidth="1"/>
    <col min="6916" max="6916" width="21.28515625" style="21" bestFit="1" customWidth="1"/>
    <col min="6917" max="6917" width="14.7109375" style="21" bestFit="1" customWidth="1"/>
    <col min="6918" max="6918" width="12.28515625" style="21" bestFit="1" customWidth="1"/>
    <col min="6919" max="6920" width="2.28515625" style="21" customWidth="1"/>
    <col min="6921" max="7162" width="8.7109375" style="21"/>
    <col min="7163" max="7163" width="1.7109375" style="21" customWidth="1"/>
    <col min="7164" max="7165" width="5.28515625" style="21" customWidth="1"/>
    <col min="7166" max="7166" width="3.7109375" style="21" customWidth="1"/>
    <col min="7167" max="7167" width="50.28515625" style="21" customWidth="1"/>
    <col min="7168" max="7168" width="10.42578125" style="21" bestFit="1" customWidth="1"/>
    <col min="7169" max="7169" width="38.7109375" style="21" customWidth="1"/>
    <col min="7170" max="7171" width="3.42578125" style="21" customWidth="1"/>
    <col min="7172" max="7172" width="21.28515625" style="21" bestFit="1" customWidth="1"/>
    <col min="7173" max="7173" width="14.7109375" style="21" bestFit="1" customWidth="1"/>
    <col min="7174" max="7174" width="12.28515625" style="21" bestFit="1" customWidth="1"/>
    <col min="7175" max="7176" width="2.28515625" style="21" customWidth="1"/>
    <col min="7177" max="7418" width="8.7109375" style="21"/>
    <col min="7419" max="7419" width="1.7109375" style="21" customWidth="1"/>
    <col min="7420" max="7421" width="5.28515625" style="21" customWidth="1"/>
    <col min="7422" max="7422" width="3.7109375" style="21" customWidth="1"/>
    <col min="7423" max="7423" width="50.28515625" style="21" customWidth="1"/>
    <col min="7424" max="7424" width="10.42578125" style="21" bestFit="1" customWidth="1"/>
    <col min="7425" max="7425" width="38.7109375" style="21" customWidth="1"/>
    <col min="7426" max="7427" width="3.42578125" style="21" customWidth="1"/>
    <col min="7428" max="7428" width="21.28515625" style="21" bestFit="1" customWidth="1"/>
    <col min="7429" max="7429" width="14.7109375" style="21" bestFit="1" customWidth="1"/>
    <col min="7430" max="7430" width="12.28515625" style="21" bestFit="1" customWidth="1"/>
    <col min="7431" max="7432" width="2.28515625" style="21" customWidth="1"/>
    <col min="7433" max="7674" width="8.7109375" style="21"/>
    <col min="7675" max="7675" width="1.7109375" style="21" customWidth="1"/>
    <col min="7676" max="7677" width="5.28515625" style="21" customWidth="1"/>
    <col min="7678" max="7678" width="3.7109375" style="21" customWidth="1"/>
    <col min="7679" max="7679" width="50.28515625" style="21" customWidth="1"/>
    <col min="7680" max="7680" width="10.42578125" style="21" bestFit="1" customWidth="1"/>
    <col min="7681" max="7681" width="38.7109375" style="21" customWidth="1"/>
    <col min="7682" max="7683" width="3.42578125" style="21" customWidth="1"/>
    <col min="7684" max="7684" width="21.28515625" style="21" bestFit="1" customWidth="1"/>
    <col min="7685" max="7685" width="14.7109375" style="21" bestFit="1" customWidth="1"/>
    <col min="7686" max="7686" width="12.28515625" style="21" bestFit="1" customWidth="1"/>
    <col min="7687" max="7688" width="2.28515625" style="21" customWidth="1"/>
    <col min="7689" max="7930" width="8.7109375" style="21"/>
    <col min="7931" max="7931" width="1.7109375" style="21" customWidth="1"/>
    <col min="7932" max="7933" width="5.28515625" style="21" customWidth="1"/>
    <col min="7934" max="7934" width="3.7109375" style="21" customWidth="1"/>
    <col min="7935" max="7935" width="50.28515625" style="21" customWidth="1"/>
    <col min="7936" max="7936" width="10.42578125" style="21" bestFit="1" customWidth="1"/>
    <col min="7937" max="7937" width="38.7109375" style="21" customWidth="1"/>
    <col min="7938" max="7939" width="3.42578125" style="21" customWidth="1"/>
    <col min="7940" max="7940" width="21.28515625" style="21" bestFit="1" customWidth="1"/>
    <col min="7941" max="7941" width="14.7109375" style="21" bestFit="1" customWidth="1"/>
    <col min="7942" max="7942" width="12.28515625" style="21" bestFit="1" customWidth="1"/>
    <col min="7943" max="7944" width="2.28515625" style="21" customWidth="1"/>
    <col min="7945" max="8186" width="8.7109375" style="21"/>
    <col min="8187" max="8187" width="1.7109375" style="21" customWidth="1"/>
    <col min="8188" max="8189" width="5.28515625" style="21" customWidth="1"/>
    <col min="8190" max="8190" width="3.7109375" style="21" customWidth="1"/>
    <col min="8191" max="8191" width="50.28515625" style="21" customWidth="1"/>
    <col min="8192" max="8192" width="10.42578125" style="21" bestFit="1" customWidth="1"/>
    <col min="8193" max="8193" width="38.7109375" style="21" customWidth="1"/>
    <col min="8194" max="8195" width="3.42578125" style="21" customWidth="1"/>
    <col min="8196" max="8196" width="21.28515625" style="21" bestFit="1" customWidth="1"/>
    <col min="8197" max="8197" width="14.7109375" style="21" bestFit="1" customWidth="1"/>
    <col min="8198" max="8198" width="12.28515625" style="21" bestFit="1" customWidth="1"/>
    <col min="8199" max="8200" width="2.28515625" style="21" customWidth="1"/>
    <col min="8201" max="8442" width="8.7109375" style="21"/>
    <col min="8443" max="8443" width="1.7109375" style="21" customWidth="1"/>
    <col min="8444" max="8445" width="5.28515625" style="21" customWidth="1"/>
    <col min="8446" max="8446" width="3.7109375" style="21" customWidth="1"/>
    <col min="8447" max="8447" width="50.28515625" style="21" customWidth="1"/>
    <col min="8448" max="8448" width="10.42578125" style="21" bestFit="1" customWidth="1"/>
    <col min="8449" max="8449" width="38.7109375" style="21" customWidth="1"/>
    <col min="8450" max="8451" width="3.42578125" style="21" customWidth="1"/>
    <col min="8452" max="8452" width="21.28515625" style="21" bestFit="1" customWidth="1"/>
    <col min="8453" max="8453" width="14.7109375" style="21" bestFit="1" customWidth="1"/>
    <col min="8454" max="8454" width="12.28515625" style="21" bestFit="1" customWidth="1"/>
    <col min="8455" max="8456" width="2.28515625" style="21" customWidth="1"/>
    <col min="8457" max="8698" width="8.7109375" style="21"/>
    <col min="8699" max="8699" width="1.7109375" style="21" customWidth="1"/>
    <col min="8700" max="8701" width="5.28515625" style="21" customWidth="1"/>
    <col min="8702" max="8702" width="3.7109375" style="21" customWidth="1"/>
    <col min="8703" max="8703" width="50.28515625" style="21" customWidth="1"/>
    <col min="8704" max="8704" width="10.42578125" style="21" bestFit="1" customWidth="1"/>
    <col min="8705" max="8705" width="38.7109375" style="21" customWidth="1"/>
    <col min="8706" max="8707" width="3.42578125" style="21" customWidth="1"/>
    <col min="8708" max="8708" width="21.28515625" style="21" bestFit="1" customWidth="1"/>
    <col min="8709" max="8709" width="14.7109375" style="21" bestFit="1" customWidth="1"/>
    <col min="8710" max="8710" width="12.28515625" style="21" bestFit="1" customWidth="1"/>
    <col min="8711" max="8712" width="2.28515625" style="21" customWidth="1"/>
    <col min="8713" max="8954" width="8.7109375" style="21"/>
    <col min="8955" max="8955" width="1.7109375" style="21" customWidth="1"/>
    <col min="8956" max="8957" width="5.28515625" style="21" customWidth="1"/>
    <col min="8958" max="8958" width="3.7109375" style="21" customWidth="1"/>
    <col min="8959" max="8959" width="50.28515625" style="21" customWidth="1"/>
    <col min="8960" max="8960" width="10.42578125" style="21" bestFit="1" customWidth="1"/>
    <col min="8961" max="8961" width="38.7109375" style="21" customWidth="1"/>
    <col min="8962" max="8963" width="3.42578125" style="21" customWidth="1"/>
    <col min="8964" max="8964" width="21.28515625" style="21" bestFit="1" customWidth="1"/>
    <col min="8965" max="8965" width="14.7109375" style="21" bestFit="1" customWidth="1"/>
    <col min="8966" max="8966" width="12.28515625" style="21" bestFit="1" customWidth="1"/>
    <col min="8967" max="8968" width="2.28515625" style="21" customWidth="1"/>
    <col min="8969" max="9210" width="8.7109375" style="21"/>
    <col min="9211" max="9211" width="1.7109375" style="21" customWidth="1"/>
    <col min="9212" max="9213" width="5.28515625" style="21" customWidth="1"/>
    <col min="9214" max="9214" width="3.7109375" style="21" customWidth="1"/>
    <col min="9215" max="9215" width="50.28515625" style="21" customWidth="1"/>
    <col min="9216" max="9216" width="10.42578125" style="21" bestFit="1" customWidth="1"/>
    <col min="9217" max="9217" width="38.7109375" style="21" customWidth="1"/>
    <col min="9218" max="9219" width="3.42578125" style="21" customWidth="1"/>
    <col min="9220" max="9220" width="21.28515625" style="21" bestFit="1" customWidth="1"/>
    <col min="9221" max="9221" width="14.7109375" style="21" bestFit="1" customWidth="1"/>
    <col min="9222" max="9222" width="12.28515625" style="21" bestFit="1" customWidth="1"/>
    <col min="9223" max="9224" width="2.28515625" style="21" customWidth="1"/>
    <col min="9225" max="9466" width="8.7109375" style="21"/>
    <col min="9467" max="9467" width="1.7109375" style="21" customWidth="1"/>
    <col min="9468" max="9469" width="5.28515625" style="21" customWidth="1"/>
    <col min="9470" max="9470" width="3.7109375" style="21" customWidth="1"/>
    <col min="9471" max="9471" width="50.28515625" style="21" customWidth="1"/>
    <col min="9472" max="9472" width="10.42578125" style="21" bestFit="1" customWidth="1"/>
    <col min="9473" max="9473" width="38.7109375" style="21" customWidth="1"/>
    <col min="9474" max="9475" width="3.42578125" style="21" customWidth="1"/>
    <col min="9476" max="9476" width="21.28515625" style="21" bestFit="1" customWidth="1"/>
    <col min="9477" max="9477" width="14.7109375" style="21" bestFit="1" customWidth="1"/>
    <col min="9478" max="9478" width="12.28515625" style="21" bestFit="1" customWidth="1"/>
    <col min="9479" max="9480" width="2.28515625" style="21" customWidth="1"/>
    <col min="9481" max="9722" width="8.7109375" style="21"/>
    <col min="9723" max="9723" width="1.7109375" style="21" customWidth="1"/>
    <col min="9724" max="9725" width="5.28515625" style="21" customWidth="1"/>
    <col min="9726" max="9726" width="3.7109375" style="21" customWidth="1"/>
    <col min="9727" max="9727" width="50.28515625" style="21" customWidth="1"/>
    <col min="9728" max="9728" width="10.42578125" style="21" bestFit="1" customWidth="1"/>
    <col min="9729" max="9729" width="38.7109375" style="21" customWidth="1"/>
    <col min="9730" max="9731" width="3.42578125" style="21" customWidth="1"/>
    <col min="9732" max="9732" width="21.28515625" style="21" bestFit="1" customWidth="1"/>
    <col min="9733" max="9733" width="14.7109375" style="21" bestFit="1" customWidth="1"/>
    <col min="9734" max="9734" width="12.28515625" style="21" bestFit="1" customWidth="1"/>
    <col min="9735" max="9736" width="2.28515625" style="21" customWidth="1"/>
    <col min="9737" max="9978" width="8.7109375" style="21"/>
    <col min="9979" max="9979" width="1.7109375" style="21" customWidth="1"/>
    <col min="9980" max="9981" width="5.28515625" style="21" customWidth="1"/>
    <col min="9982" max="9982" width="3.7109375" style="21" customWidth="1"/>
    <col min="9983" max="9983" width="50.28515625" style="21" customWidth="1"/>
    <col min="9984" max="9984" width="10.42578125" style="21" bestFit="1" customWidth="1"/>
    <col min="9985" max="9985" width="38.7109375" style="21" customWidth="1"/>
    <col min="9986" max="9987" width="3.42578125" style="21" customWidth="1"/>
    <col min="9988" max="9988" width="21.28515625" style="21" bestFit="1" customWidth="1"/>
    <col min="9989" max="9989" width="14.7109375" style="21" bestFit="1" customWidth="1"/>
    <col min="9990" max="9990" width="12.28515625" style="21" bestFit="1" customWidth="1"/>
    <col min="9991" max="9992" width="2.28515625" style="21" customWidth="1"/>
    <col min="9993" max="10234" width="8.7109375" style="21"/>
    <col min="10235" max="10235" width="1.7109375" style="21" customWidth="1"/>
    <col min="10236" max="10237" width="5.28515625" style="21" customWidth="1"/>
    <col min="10238" max="10238" width="3.7109375" style="21" customWidth="1"/>
    <col min="10239" max="10239" width="50.28515625" style="21" customWidth="1"/>
    <col min="10240" max="10240" width="10.42578125" style="21" bestFit="1" customWidth="1"/>
    <col min="10241" max="10241" width="38.7109375" style="21" customWidth="1"/>
    <col min="10242" max="10243" width="3.42578125" style="21" customWidth="1"/>
    <col min="10244" max="10244" width="21.28515625" style="21" bestFit="1" customWidth="1"/>
    <col min="10245" max="10245" width="14.7109375" style="21" bestFit="1" customWidth="1"/>
    <col min="10246" max="10246" width="12.28515625" style="21" bestFit="1" customWidth="1"/>
    <col min="10247" max="10248" width="2.28515625" style="21" customWidth="1"/>
    <col min="10249" max="10490" width="8.7109375" style="21"/>
    <col min="10491" max="10491" width="1.7109375" style="21" customWidth="1"/>
    <col min="10492" max="10493" width="5.28515625" style="21" customWidth="1"/>
    <col min="10494" max="10494" width="3.7109375" style="21" customWidth="1"/>
    <col min="10495" max="10495" width="50.28515625" style="21" customWidth="1"/>
    <col min="10496" max="10496" width="10.42578125" style="21" bestFit="1" customWidth="1"/>
    <col min="10497" max="10497" width="38.7109375" style="21" customWidth="1"/>
    <col min="10498" max="10499" width="3.42578125" style="21" customWidth="1"/>
    <col min="10500" max="10500" width="21.28515625" style="21" bestFit="1" customWidth="1"/>
    <col min="10501" max="10501" width="14.7109375" style="21" bestFit="1" customWidth="1"/>
    <col min="10502" max="10502" width="12.28515625" style="21" bestFit="1" customWidth="1"/>
    <col min="10503" max="10504" width="2.28515625" style="21" customWidth="1"/>
    <col min="10505" max="10746" width="8.7109375" style="21"/>
    <col min="10747" max="10747" width="1.7109375" style="21" customWidth="1"/>
    <col min="10748" max="10749" width="5.28515625" style="21" customWidth="1"/>
    <col min="10750" max="10750" width="3.7109375" style="21" customWidth="1"/>
    <col min="10751" max="10751" width="50.28515625" style="21" customWidth="1"/>
    <col min="10752" max="10752" width="10.42578125" style="21" bestFit="1" customWidth="1"/>
    <col min="10753" max="10753" width="38.7109375" style="21" customWidth="1"/>
    <col min="10754" max="10755" width="3.42578125" style="21" customWidth="1"/>
    <col min="10756" max="10756" width="21.28515625" style="21" bestFit="1" customWidth="1"/>
    <col min="10757" max="10757" width="14.7109375" style="21" bestFit="1" customWidth="1"/>
    <col min="10758" max="10758" width="12.28515625" style="21" bestFit="1" customWidth="1"/>
    <col min="10759" max="10760" width="2.28515625" style="21" customWidth="1"/>
    <col min="10761" max="11002" width="8.7109375" style="21"/>
    <col min="11003" max="11003" width="1.7109375" style="21" customWidth="1"/>
    <col min="11004" max="11005" width="5.28515625" style="21" customWidth="1"/>
    <col min="11006" max="11006" width="3.7109375" style="21" customWidth="1"/>
    <col min="11007" max="11007" width="50.28515625" style="21" customWidth="1"/>
    <col min="11008" max="11008" width="10.42578125" style="21" bestFit="1" customWidth="1"/>
    <col min="11009" max="11009" width="38.7109375" style="21" customWidth="1"/>
    <col min="11010" max="11011" width="3.42578125" style="21" customWidth="1"/>
    <col min="11012" max="11012" width="21.28515625" style="21" bestFit="1" customWidth="1"/>
    <col min="11013" max="11013" width="14.7109375" style="21" bestFit="1" customWidth="1"/>
    <col min="11014" max="11014" width="12.28515625" style="21" bestFit="1" customWidth="1"/>
    <col min="11015" max="11016" width="2.28515625" style="21" customWidth="1"/>
    <col min="11017" max="11258" width="8.7109375" style="21"/>
    <col min="11259" max="11259" width="1.7109375" style="21" customWidth="1"/>
    <col min="11260" max="11261" width="5.28515625" style="21" customWidth="1"/>
    <col min="11262" max="11262" width="3.7109375" style="21" customWidth="1"/>
    <col min="11263" max="11263" width="50.28515625" style="21" customWidth="1"/>
    <col min="11264" max="11264" width="10.42578125" style="21" bestFit="1" customWidth="1"/>
    <col min="11265" max="11265" width="38.7109375" style="21" customWidth="1"/>
    <col min="11266" max="11267" width="3.42578125" style="21" customWidth="1"/>
    <col min="11268" max="11268" width="21.28515625" style="21" bestFit="1" customWidth="1"/>
    <col min="11269" max="11269" width="14.7109375" style="21" bestFit="1" customWidth="1"/>
    <col min="11270" max="11270" width="12.28515625" style="21" bestFit="1" customWidth="1"/>
    <col min="11271" max="11272" width="2.28515625" style="21" customWidth="1"/>
    <col min="11273" max="11514" width="8.7109375" style="21"/>
    <col min="11515" max="11515" width="1.7109375" style="21" customWidth="1"/>
    <col min="11516" max="11517" width="5.28515625" style="21" customWidth="1"/>
    <col min="11518" max="11518" width="3.7109375" style="21" customWidth="1"/>
    <col min="11519" max="11519" width="50.28515625" style="21" customWidth="1"/>
    <col min="11520" max="11520" width="10.42578125" style="21" bestFit="1" customWidth="1"/>
    <col min="11521" max="11521" width="38.7109375" style="21" customWidth="1"/>
    <col min="11522" max="11523" width="3.42578125" style="21" customWidth="1"/>
    <col min="11524" max="11524" width="21.28515625" style="21" bestFit="1" customWidth="1"/>
    <col min="11525" max="11525" width="14.7109375" style="21" bestFit="1" customWidth="1"/>
    <col min="11526" max="11526" width="12.28515625" style="21" bestFit="1" customWidth="1"/>
    <col min="11527" max="11528" width="2.28515625" style="21" customWidth="1"/>
    <col min="11529" max="11770" width="8.7109375" style="21"/>
    <col min="11771" max="11771" width="1.7109375" style="21" customWidth="1"/>
    <col min="11772" max="11773" width="5.28515625" style="21" customWidth="1"/>
    <col min="11774" max="11774" width="3.7109375" style="21" customWidth="1"/>
    <col min="11775" max="11775" width="50.28515625" style="21" customWidth="1"/>
    <col min="11776" max="11776" width="10.42578125" style="21" bestFit="1" customWidth="1"/>
    <col min="11777" max="11777" width="38.7109375" style="21" customWidth="1"/>
    <col min="11778" max="11779" width="3.42578125" style="21" customWidth="1"/>
    <col min="11780" max="11780" width="21.28515625" style="21" bestFit="1" customWidth="1"/>
    <col min="11781" max="11781" width="14.7109375" style="21" bestFit="1" customWidth="1"/>
    <col min="11782" max="11782" width="12.28515625" style="21" bestFit="1" customWidth="1"/>
    <col min="11783" max="11784" width="2.28515625" style="21" customWidth="1"/>
    <col min="11785" max="12026" width="8.7109375" style="21"/>
    <col min="12027" max="12027" width="1.7109375" style="21" customWidth="1"/>
    <col min="12028" max="12029" width="5.28515625" style="21" customWidth="1"/>
    <col min="12030" max="12030" width="3.7109375" style="21" customWidth="1"/>
    <col min="12031" max="12031" width="50.28515625" style="21" customWidth="1"/>
    <col min="12032" max="12032" width="10.42578125" style="21" bestFit="1" customWidth="1"/>
    <col min="12033" max="12033" width="38.7109375" style="21" customWidth="1"/>
    <col min="12034" max="12035" width="3.42578125" style="21" customWidth="1"/>
    <col min="12036" max="12036" width="21.28515625" style="21" bestFit="1" customWidth="1"/>
    <col min="12037" max="12037" width="14.7109375" style="21" bestFit="1" customWidth="1"/>
    <col min="12038" max="12038" width="12.28515625" style="21" bestFit="1" customWidth="1"/>
    <col min="12039" max="12040" width="2.28515625" style="21" customWidth="1"/>
    <col min="12041" max="12282" width="8.7109375" style="21"/>
    <col min="12283" max="12283" width="1.7109375" style="21" customWidth="1"/>
    <col min="12284" max="12285" width="5.28515625" style="21" customWidth="1"/>
    <col min="12286" max="12286" width="3.7109375" style="21" customWidth="1"/>
    <col min="12287" max="12287" width="50.28515625" style="21" customWidth="1"/>
    <col min="12288" max="12288" width="10.42578125" style="21" bestFit="1" customWidth="1"/>
    <col min="12289" max="12289" width="38.7109375" style="21" customWidth="1"/>
    <col min="12290" max="12291" width="3.42578125" style="21" customWidth="1"/>
    <col min="12292" max="12292" width="21.28515625" style="21" bestFit="1" customWidth="1"/>
    <col min="12293" max="12293" width="14.7109375" style="21" bestFit="1" customWidth="1"/>
    <col min="12294" max="12294" width="12.28515625" style="21" bestFit="1" customWidth="1"/>
    <col min="12295" max="12296" width="2.28515625" style="21" customWidth="1"/>
    <col min="12297" max="12538" width="8.7109375" style="21"/>
    <col min="12539" max="12539" width="1.7109375" style="21" customWidth="1"/>
    <col min="12540" max="12541" width="5.28515625" style="21" customWidth="1"/>
    <col min="12542" max="12542" width="3.7109375" style="21" customWidth="1"/>
    <col min="12543" max="12543" width="50.28515625" style="21" customWidth="1"/>
    <col min="12544" max="12544" width="10.42578125" style="21" bestFit="1" customWidth="1"/>
    <col min="12545" max="12545" width="38.7109375" style="21" customWidth="1"/>
    <col min="12546" max="12547" width="3.42578125" style="21" customWidth="1"/>
    <col min="12548" max="12548" width="21.28515625" style="21" bestFit="1" customWidth="1"/>
    <col min="12549" max="12549" width="14.7109375" style="21" bestFit="1" customWidth="1"/>
    <col min="12550" max="12550" width="12.28515625" style="21" bestFit="1" customWidth="1"/>
    <col min="12551" max="12552" width="2.28515625" style="21" customWidth="1"/>
    <col min="12553" max="12794" width="8.7109375" style="21"/>
    <col min="12795" max="12795" width="1.7109375" style="21" customWidth="1"/>
    <col min="12796" max="12797" width="5.28515625" style="21" customWidth="1"/>
    <col min="12798" max="12798" width="3.7109375" style="21" customWidth="1"/>
    <col min="12799" max="12799" width="50.28515625" style="21" customWidth="1"/>
    <col min="12800" max="12800" width="10.42578125" style="21" bestFit="1" customWidth="1"/>
    <col min="12801" max="12801" width="38.7109375" style="21" customWidth="1"/>
    <col min="12802" max="12803" width="3.42578125" style="21" customWidth="1"/>
    <col min="12804" max="12804" width="21.28515625" style="21" bestFit="1" customWidth="1"/>
    <col min="12805" max="12805" width="14.7109375" style="21" bestFit="1" customWidth="1"/>
    <col min="12806" max="12806" width="12.28515625" style="21" bestFit="1" customWidth="1"/>
    <col min="12807" max="12808" width="2.28515625" style="21" customWidth="1"/>
    <col min="12809" max="13050" width="8.7109375" style="21"/>
    <col min="13051" max="13051" width="1.7109375" style="21" customWidth="1"/>
    <col min="13052" max="13053" width="5.28515625" style="21" customWidth="1"/>
    <col min="13054" max="13054" width="3.7109375" style="21" customWidth="1"/>
    <col min="13055" max="13055" width="50.28515625" style="21" customWidth="1"/>
    <col min="13056" max="13056" width="10.42578125" style="21" bestFit="1" customWidth="1"/>
    <col min="13057" max="13057" width="38.7109375" style="21" customWidth="1"/>
    <col min="13058" max="13059" width="3.42578125" style="21" customWidth="1"/>
    <col min="13060" max="13060" width="21.28515625" style="21" bestFit="1" customWidth="1"/>
    <col min="13061" max="13061" width="14.7109375" style="21" bestFit="1" customWidth="1"/>
    <col min="13062" max="13062" width="12.28515625" style="21" bestFit="1" customWidth="1"/>
    <col min="13063" max="13064" width="2.28515625" style="21" customWidth="1"/>
    <col min="13065" max="13306" width="8.7109375" style="21"/>
    <col min="13307" max="13307" width="1.7109375" style="21" customWidth="1"/>
    <col min="13308" max="13309" width="5.28515625" style="21" customWidth="1"/>
    <col min="13310" max="13310" width="3.7109375" style="21" customWidth="1"/>
    <col min="13311" max="13311" width="50.28515625" style="21" customWidth="1"/>
    <col min="13312" max="13312" width="10.42578125" style="21" bestFit="1" customWidth="1"/>
    <col min="13313" max="13313" width="38.7109375" style="21" customWidth="1"/>
    <col min="13314" max="13315" width="3.42578125" style="21" customWidth="1"/>
    <col min="13316" max="13316" width="21.28515625" style="21" bestFit="1" customWidth="1"/>
    <col min="13317" max="13317" width="14.7109375" style="21" bestFit="1" customWidth="1"/>
    <col min="13318" max="13318" width="12.28515625" style="21" bestFit="1" customWidth="1"/>
    <col min="13319" max="13320" width="2.28515625" style="21" customWidth="1"/>
    <col min="13321" max="13562" width="8.7109375" style="21"/>
    <col min="13563" max="13563" width="1.7109375" style="21" customWidth="1"/>
    <col min="13564" max="13565" width="5.28515625" style="21" customWidth="1"/>
    <col min="13566" max="13566" width="3.7109375" style="21" customWidth="1"/>
    <col min="13567" max="13567" width="50.28515625" style="21" customWidth="1"/>
    <col min="13568" max="13568" width="10.42578125" style="21" bestFit="1" customWidth="1"/>
    <col min="13569" max="13569" width="38.7109375" style="21" customWidth="1"/>
    <col min="13570" max="13571" width="3.42578125" style="21" customWidth="1"/>
    <col min="13572" max="13572" width="21.28515625" style="21" bestFit="1" customWidth="1"/>
    <col min="13573" max="13573" width="14.7109375" style="21" bestFit="1" customWidth="1"/>
    <col min="13574" max="13574" width="12.28515625" style="21" bestFit="1" customWidth="1"/>
    <col min="13575" max="13576" width="2.28515625" style="21" customWidth="1"/>
    <col min="13577" max="13818" width="8.7109375" style="21"/>
    <col min="13819" max="13819" width="1.7109375" style="21" customWidth="1"/>
    <col min="13820" max="13821" width="5.28515625" style="21" customWidth="1"/>
    <col min="13822" max="13822" width="3.7109375" style="21" customWidth="1"/>
    <col min="13823" max="13823" width="50.28515625" style="21" customWidth="1"/>
    <col min="13824" max="13824" width="10.42578125" style="21" bestFit="1" customWidth="1"/>
    <col min="13825" max="13825" width="38.7109375" style="21" customWidth="1"/>
    <col min="13826" max="13827" width="3.42578125" style="21" customWidth="1"/>
    <col min="13828" max="13828" width="21.28515625" style="21" bestFit="1" customWidth="1"/>
    <col min="13829" max="13829" width="14.7109375" style="21" bestFit="1" customWidth="1"/>
    <col min="13830" max="13830" width="12.28515625" style="21" bestFit="1" customWidth="1"/>
    <col min="13831" max="13832" width="2.28515625" style="21" customWidth="1"/>
    <col min="13833" max="14074" width="8.7109375" style="21"/>
    <col min="14075" max="14075" width="1.7109375" style="21" customWidth="1"/>
    <col min="14076" max="14077" width="5.28515625" style="21" customWidth="1"/>
    <col min="14078" max="14078" width="3.7109375" style="21" customWidth="1"/>
    <col min="14079" max="14079" width="50.28515625" style="21" customWidth="1"/>
    <col min="14080" max="14080" width="10.42578125" style="21" bestFit="1" customWidth="1"/>
    <col min="14081" max="14081" width="38.7109375" style="21" customWidth="1"/>
    <col min="14082" max="14083" width="3.42578125" style="21" customWidth="1"/>
    <col min="14084" max="14084" width="21.28515625" style="21" bestFit="1" customWidth="1"/>
    <col min="14085" max="14085" width="14.7109375" style="21" bestFit="1" customWidth="1"/>
    <col min="14086" max="14086" width="12.28515625" style="21" bestFit="1" customWidth="1"/>
    <col min="14087" max="14088" width="2.28515625" style="21" customWidth="1"/>
    <col min="14089" max="14330" width="8.7109375" style="21"/>
    <col min="14331" max="14331" width="1.7109375" style="21" customWidth="1"/>
    <col min="14332" max="14333" width="5.28515625" style="21" customWidth="1"/>
    <col min="14334" max="14334" width="3.7109375" style="21" customWidth="1"/>
    <col min="14335" max="14335" width="50.28515625" style="21" customWidth="1"/>
    <col min="14336" max="14336" width="10.42578125" style="21" bestFit="1" customWidth="1"/>
    <col min="14337" max="14337" width="38.7109375" style="21" customWidth="1"/>
    <col min="14338" max="14339" width="3.42578125" style="21" customWidth="1"/>
    <col min="14340" max="14340" width="21.28515625" style="21" bestFit="1" customWidth="1"/>
    <col min="14341" max="14341" width="14.7109375" style="21" bestFit="1" customWidth="1"/>
    <col min="14342" max="14342" width="12.28515625" style="21" bestFit="1" customWidth="1"/>
    <col min="14343" max="14344" width="2.28515625" style="21" customWidth="1"/>
    <col min="14345" max="14586" width="8.7109375" style="21"/>
    <col min="14587" max="14587" width="1.7109375" style="21" customWidth="1"/>
    <col min="14588" max="14589" width="5.28515625" style="21" customWidth="1"/>
    <col min="14590" max="14590" width="3.7109375" style="21" customWidth="1"/>
    <col min="14591" max="14591" width="50.28515625" style="21" customWidth="1"/>
    <col min="14592" max="14592" width="10.42578125" style="21" bestFit="1" customWidth="1"/>
    <col min="14593" max="14593" width="38.7109375" style="21" customWidth="1"/>
    <col min="14594" max="14595" width="3.42578125" style="21" customWidth="1"/>
    <col min="14596" max="14596" width="21.28515625" style="21" bestFit="1" customWidth="1"/>
    <col min="14597" max="14597" width="14.7109375" style="21" bestFit="1" customWidth="1"/>
    <col min="14598" max="14598" width="12.28515625" style="21" bestFit="1" customWidth="1"/>
    <col min="14599" max="14600" width="2.28515625" style="21" customWidth="1"/>
    <col min="14601" max="14842" width="8.7109375" style="21"/>
    <col min="14843" max="14843" width="1.7109375" style="21" customWidth="1"/>
    <col min="14844" max="14845" width="5.28515625" style="21" customWidth="1"/>
    <col min="14846" max="14846" width="3.7109375" style="21" customWidth="1"/>
    <col min="14847" max="14847" width="50.28515625" style="21" customWidth="1"/>
    <col min="14848" max="14848" width="10.42578125" style="21" bestFit="1" customWidth="1"/>
    <col min="14849" max="14849" width="38.7109375" style="21" customWidth="1"/>
    <col min="14850" max="14851" width="3.42578125" style="21" customWidth="1"/>
    <col min="14852" max="14852" width="21.28515625" style="21" bestFit="1" customWidth="1"/>
    <col min="14853" max="14853" width="14.7109375" style="21" bestFit="1" customWidth="1"/>
    <col min="14854" max="14854" width="12.28515625" style="21" bestFit="1" customWidth="1"/>
    <col min="14855" max="14856" width="2.28515625" style="21" customWidth="1"/>
    <col min="14857" max="15098" width="8.7109375" style="21"/>
    <col min="15099" max="15099" width="1.7109375" style="21" customWidth="1"/>
    <col min="15100" max="15101" width="5.28515625" style="21" customWidth="1"/>
    <col min="15102" max="15102" width="3.7109375" style="21" customWidth="1"/>
    <col min="15103" max="15103" width="50.28515625" style="21" customWidth="1"/>
    <col min="15104" max="15104" width="10.42578125" style="21" bestFit="1" customWidth="1"/>
    <col min="15105" max="15105" width="38.7109375" style="21" customWidth="1"/>
    <col min="15106" max="15107" width="3.42578125" style="21" customWidth="1"/>
    <col min="15108" max="15108" width="21.28515625" style="21" bestFit="1" customWidth="1"/>
    <col min="15109" max="15109" width="14.7109375" style="21" bestFit="1" customWidth="1"/>
    <col min="15110" max="15110" width="12.28515625" style="21" bestFit="1" customWidth="1"/>
    <col min="15111" max="15112" width="2.28515625" style="21" customWidth="1"/>
    <col min="15113" max="15354" width="8.7109375" style="21"/>
    <col min="15355" max="15355" width="1.7109375" style="21" customWidth="1"/>
    <col min="15356" max="15357" width="5.28515625" style="21" customWidth="1"/>
    <col min="15358" max="15358" width="3.7109375" style="21" customWidth="1"/>
    <col min="15359" max="15359" width="50.28515625" style="21" customWidth="1"/>
    <col min="15360" max="15360" width="10.42578125" style="21" bestFit="1" customWidth="1"/>
    <col min="15361" max="15361" width="38.7109375" style="21" customWidth="1"/>
    <col min="15362" max="15363" width="3.42578125" style="21" customWidth="1"/>
    <col min="15364" max="15364" width="21.28515625" style="21" bestFit="1" customWidth="1"/>
    <col min="15365" max="15365" width="14.7109375" style="21" bestFit="1" customWidth="1"/>
    <col min="15366" max="15366" width="12.28515625" style="21" bestFit="1" customWidth="1"/>
    <col min="15367" max="15368" width="2.28515625" style="21" customWidth="1"/>
    <col min="15369" max="15610" width="8.7109375" style="21"/>
    <col min="15611" max="15611" width="1.7109375" style="21" customWidth="1"/>
    <col min="15612" max="15613" width="5.28515625" style="21" customWidth="1"/>
    <col min="15614" max="15614" width="3.7109375" style="21" customWidth="1"/>
    <col min="15615" max="15615" width="50.28515625" style="21" customWidth="1"/>
    <col min="15616" max="15616" width="10.42578125" style="21" bestFit="1" customWidth="1"/>
    <col min="15617" max="15617" width="38.7109375" style="21" customWidth="1"/>
    <col min="15618" max="15619" width="3.42578125" style="21" customWidth="1"/>
    <col min="15620" max="15620" width="21.28515625" style="21" bestFit="1" customWidth="1"/>
    <col min="15621" max="15621" width="14.7109375" style="21" bestFit="1" customWidth="1"/>
    <col min="15622" max="15622" width="12.28515625" style="21" bestFit="1" customWidth="1"/>
    <col min="15623" max="15624" width="2.28515625" style="21" customWidth="1"/>
    <col min="15625" max="15866" width="8.7109375" style="21"/>
    <col min="15867" max="15867" width="1.7109375" style="21" customWidth="1"/>
    <col min="15868" max="15869" width="5.28515625" style="21" customWidth="1"/>
    <col min="15870" max="15870" width="3.7109375" style="21" customWidth="1"/>
    <col min="15871" max="15871" width="50.28515625" style="21" customWidth="1"/>
    <col min="15872" max="15872" width="10.42578125" style="21" bestFit="1" customWidth="1"/>
    <col min="15873" max="15873" width="38.7109375" style="21" customWidth="1"/>
    <col min="15874" max="15875" width="3.42578125" style="21" customWidth="1"/>
    <col min="15876" max="15876" width="21.28515625" style="21" bestFit="1" customWidth="1"/>
    <col min="15877" max="15877" width="14.7109375" style="21" bestFit="1" customWidth="1"/>
    <col min="15878" max="15878" width="12.28515625" style="21" bestFit="1" customWidth="1"/>
    <col min="15879" max="15880" width="2.28515625" style="21" customWidth="1"/>
    <col min="15881" max="16122" width="8.7109375" style="21"/>
    <col min="16123" max="16123" width="1.7109375" style="21" customWidth="1"/>
    <col min="16124" max="16125" width="5.28515625" style="21" customWidth="1"/>
    <col min="16126" max="16126" width="3.7109375" style="21" customWidth="1"/>
    <col min="16127" max="16127" width="50.28515625" style="21" customWidth="1"/>
    <col min="16128" max="16128" width="10.42578125" style="21" bestFit="1" customWidth="1"/>
    <col min="16129" max="16129" width="38.7109375" style="21" customWidth="1"/>
    <col min="16130" max="16131" width="3.42578125" style="21" customWidth="1"/>
    <col min="16132" max="16132" width="21.28515625" style="21" bestFit="1" customWidth="1"/>
    <col min="16133" max="16133" width="14.7109375" style="21" bestFit="1" customWidth="1"/>
    <col min="16134" max="16134" width="12.28515625" style="21" bestFit="1" customWidth="1"/>
    <col min="16135" max="16136" width="2.28515625" style="21" customWidth="1"/>
    <col min="16137" max="16384" width="8.7109375" style="21"/>
  </cols>
  <sheetData>
    <row r="1" spans="1:21" s="17" customFormat="1" ht="24">
      <c r="A1" s="464" t="str">
        <f>'Middle Budget'!A1</f>
        <v>301 E. ATLANTIC POMPANO BEACH - PROJECTED STRIKE</v>
      </c>
      <c r="B1" s="465"/>
      <c r="C1" s="465"/>
      <c r="D1" s="466"/>
      <c r="E1" s="384"/>
      <c r="F1" s="384"/>
      <c r="G1" s="384"/>
      <c r="H1" s="384"/>
      <c r="I1" s="384"/>
      <c r="J1" s="384"/>
      <c r="K1" s="384"/>
      <c r="L1" s="384"/>
      <c r="M1" s="384"/>
      <c r="N1" s="384"/>
      <c r="O1" s="384"/>
      <c r="P1" s="384"/>
      <c r="Q1" s="384"/>
      <c r="R1" s="384"/>
      <c r="S1" s="384"/>
      <c r="T1" s="384"/>
      <c r="U1" s="384"/>
    </row>
    <row r="2" spans="1:21" s="17" customFormat="1" ht="18.600000000000001" customHeight="1">
      <c r="B2" s="18"/>
      <c r="C2" s="18"/>
      <c r="E2" s="19"/>
      <c r="F2" s="19"/>
      <c r="G2" s="19"/>
      <c r="H2" s="19"/>
      <c r="I2" s="19"/>
      <c r="J2" s="19"/>
      <c r="K2" s="19"/>
      <c r="L2" s="19"/>
      <c r="M2" s="19"/>
      <c r="N2" s="19"/>
      <c r="O2" s="19"/>
      <c r="P2" s="19"/>
      <c r="Q2" s="19"/>
      <c r="R2" s="19"/>
      <c r="S2" s="467"/>
    </row>
    <row r="3" spans="1:21" ht="18" customHeight="1">
      <c r="B3" s="468" t="s">
        <v>182</v>
      </c>
      <c r="C3" s="284"/>
      <c r="D3" s="285"/>
      <c r="E3" s="248"/>
      <c r="F3" s="248"/>
      <c r="G3" s="248"/>
      <c r="H3" s="248"/>
      <c r="I3" s="248"/>
      <c r="J3" s="248"/>
      <c r="K3" s="248"/>
      <c r="L3" s="248"/>
      <c r="M3" s="248"/>
      <c r="N3" s="248"/>
      <c r="O3" s="248"/>
      <c r="P3" s="248"/>
      <c r="Q3" s="248"/>
      <c r="R3" s="248"/>
      <c r="S3" s="469"/>
      <c r="T3" s="179"/>
    </row>
    <row r="4" spans="1:21" ht="18" customHeight="1">
      <c r="B4" s="29"/>
      <c r="C4" s="41"/>
      <c r="E4" s="45"/>
      <c r="F4" s="48"/>
      <c r="G4" s="470"/>
      <c r="H4" s="48"/>
      <c r="I4" s="470"/>
      <c r="J4" s="48"/>
      <c r="K4" s="470"/>
      <c r="L4" s="528" t="s">
        <v>232</v>
      </c>
      <c r="M4" s="470"/>
      <c r="N4" s="457" t="s">
        <v>231</v>
      </c>
      <c r="O4" s="470"/>
      <c r="P4" s="470"/>
      <c r="Q4" s="470"/>
      <c r="R4" s="48"/>
      <c r="S4" s="471"/>
      <c r="T4" s="242"/>
    </row>
    <row r="5" spans="1:21" ht="18" customHeight="1">
      <c r="B5" s="29"/>
      <c r="D5" s="27"/>
      <c r="E5" s="305"/>
      <c r="F5" s="457" t="s">
        <v>183</v>
      </c>
      <c r="G5" s="32"/>
      <c r="H5" s="457" t="s">
        <v>229</v>
      </c>
      <c r="I5" s="32"/>
      <c r="J5" s="457" t="s">
        <v>230</v>
      </c>
      <c r="K5" s="32"/>
      <c r="L5" s="777">
        <v>0.3</v>
      </c>
      <c r="M5" s="32"/>
      <c r="N5" s="457" t="s">
        <v>233</v>
      </c>
      <c r="O5" s="32"/>
      <c r="P5" s="457" t="s">
        <v>222</v>
      </c>
      <c r="Q5" s="32"/>
      <c r="R5" s="50" t="s">
        <v>231</v>
      </c>
      <c r="S5" s="471"/>
      <c r="T5" s="242"/>
    </row>
    <row r="6" spans="1:21" ht="18" customHeight="1">
      <c r="B6" s="29"/>
      <c r="C6" s="41"/>
      <c r="D6" s="472" t="s">
        <v>184</v>
      </c>
      <c r="F6" s="775">
        <v>75000</v>
      </c>
      <c r="G6" s="473"/>
      <c r="H6" s="775">
        <f>F6*0.1</f>
        <v>7500</v>
      </c>
      <c r="I6" s="473"/>
      <c r="J6" s="473">
        <f>F6+H6</f>
        <v>82500</v>
      </c>
      <c r="K6" s="473"/>
      <c r="L6" s="473">
        <f>J6*$L$5</f>
        <v>24750</v>
      </c>
      <c r="M6" s="473"/>
      <c r="N6" s="473">
        <f>J6+L6</f>
        <v>107250</v>
      </c>
      <c r="O6" s="473"/>
      <c r="P6" s="778">
        <v>1</v>
      </c>
      <c r="Q6" s="473"/>
      <c r="R6" s="473">
        <f>N6*P6</f>
        <v>107250</v>
      </c>
      <c r="S6" s="471"/>
      <c r="T6" s="242"/>
    </row>
    <row r="7" spans="1:21" ht="18" customHeight="1">
      <c r="B7" s="29"/>
      <c r="C7" s="41"/>
      <c r="D7" s="472" t="s">
        <v>185</v>
      </c>
      <c r="F7" s="776">
        <v>60000</v>
      </c>
      <c r="G7" s="474"/>
      <c r="H7" s="776">
        <v>0</v>
      </c>
      <c r="I7" s="474"/>
      <c r="J7" s="474">
        <f>F7+H7</f>
        <v>60000</v>
      </c>
      <c r="K7" s="474"/>
      <c r="L7" s="474">
        <f>J7*$L$5</f>
        <v>18000</v>
      </c>
      <c r="M7" s="473"/>
      <c r="N7" s="474">
        <f>J7+L7</f>
        <v>78000</v>
      </c>
      <c r="O7" s="473"/>
      <c r="P7" s="778">
        <v>1</v>
      </c>
      <c r="Q7" s="473"/>
      <c r="R7" s="474">
        <f>N7*P7</f>
        <v>78000</v>
      </c>
      <c r="S7" s="475"/>
      <c r="T7" s="242"/>
    </row>
    <row r="8" spans="1:21" ht="18" customHeight="1">
      <c r="B8" s="29"/>
      <c r="C8" s="41"/>
      <c r="D8" s="472" t="s">
        <v>186</v>
      </c>
      <c r="F8" s="776">
        <v>45000</v>
      </c>
      <c r="G8" s="474"/>
      <c r="H8" s="776">
        <v>0</v>
      </c>
      <c r="I8" s="474"/>
      <c r="J8" s="474">
        <f>F8+H8</f>
        <v>45000</v>
      </c>
      <c r="K8" s="474"/>
      <c r="L8" s="474">
        <f>J8*$L$5</f>
        <v>13500</v>
      </c>
      <c r="M8" s="473"/>
      <c r="N8" s="474">
        <f>J8+L8</f>
        <v>58500</v>
      </c>
      <c r="O8" s="473"/>
      <c r="P8" s="778">
        <v>2</v>
      </c>
      <c r="Q8" s="473"/>
      <c r="R8" s="474">
        <f>N8*P8</f>
        <v>117000</v>
      </c>
      <c r="S8" s="475"/>
      <c r="T8" s="242"/>
    </row>
    <row r="9" spans="1:21" ht="18" customHeight="1">
      <c r="B9" s="29"/>
      <c r="C9" s="41"/>
      <c r="D9" s="472" t="s">
        <v>187</v>
      </c>
      <c r="F9" s="776">
        <v>65000</v>
      </c>
      <c r="G9" s="474"/>
      <c r="H9" s="776">
        <f>F9*0.1</f>
        <v>6500</v>
      </c>
      <c r="I9" s="474"/>
      <c r="J9" s="474">
        <f>F9+H9</f>
        <v>71500</v>
      </c>
      <c r="K9" s="474"/>
      <c r="L9" s="474">
        <f>J9*$L$5</f>
        <v>21450</v>
      </c>
      <c r="M9" s="473"/>
      <c r="N9" s="474">
        <f>J9+L9</f>
        <v>92950</v>
      </c>
      <c r="O9" s="473"/>
      <c r="P9" s="778">
        <v>1</v>
      </c>
      <c r="Q9" s="473"/>
      <c r="R9" s="474">
        <f>N9*P9</f>
        <v>92950</v>
      </c>
      <c r="S9" s="475"/>
      <c r="T9" s="242"/>
    </row>
    <row r="10" spans="1:21" ht="18" customHeight="1">
      <c r="B10" s="29"/>
      <c r="C10" s="41"/>
      <c r="D10" s="472" t="s">
        <v>188</v>
      </c>
      <c r="F10" s="776">
        <v>55000</v>
      </c>
      <c r="G10" s="474"/>
      <c r="H10" s="776">
        <v>0</v>
      </c>
      <c r="I10" s="474"/>
      <c r="J10" s="474">
        <f>F10+H10</f>
        <v>55000</v>
      </c>
      <c r="K10" s="474"/>
      <c r="L10" s="474">
        <f>J10*$L$5</f>
        <v>16500</v>
      </c>
      <c r="M10" s="473"/>
      <c r="N10" s="474">
        <f>J10+L10</f>
        <v>71500</v>
      </c>
      <c r="O10" s="473"/>
      <c r="P10" s="778">
        <v>2</v>
      </c>
      <c r="Q10" s="473"/>
      <c r="R10" s="474">
        <f>N10*P10</f>
        <v>143000</v>
      </c>
      <c r="S10" s="475"/>
      <c r="T10" s="242"/>
    </row>
    <row r="11" spans="1:21" ht="18" customHeight="1">
      <c r="B11" s="29"/>
      <c r="C11" s="41"/>
      <c r="E11" s="45"/>
      <c r="F11" s="474"/>
      <c r="H11" s="473"/>
      <c r="J11" s="473"/>
      <c r="L11" s="473"/>
      <c r="N11" s="473"/>
      <c r="P11" s="523">
        <f>SUM(P6:P10)</f>
        <v>7</v>
      </c>
      <c r="R11" s="476">
        <f>SUM(R6:R10)</f>
        <v>538200</v>
      </c>
      <c r="S11" s="475"/>
      <c r="T11" s="242"/>
    </row>
    <row r="12" spans="1:21" ht="18" customHeight="1">
      <c r="B12" s="29"/>
      <c r="C12" s="41"/>
      <c r="E12" s="45"/>
      <c r="F12" s="474"/>
      <c r="H12" s="473"/>
      <c r="J12" s="473"/>
      <c r="L12" s="473"/>
      <c r="N12" s="473"/>
      <c r="S12" s="475"/>
      <c r="T12" s="242"/>
    </row>
    <row r="13" spans="1:21" ht="18" customHeight="1">
      <c r="B13" s="29"/>
      <c r="C13" s="41"/>
      <c r="E13" s="45"/>
      <c r="F13" s="474"/>
      <c r="H13" s="473"/>
      <c r="J13" s="473"/>
      <c r="L13" s="473"/>
      <c r="N13" s="473"/>
      <c r="P13" s="524">
        <f>P11/('Middle Budget'!H11/50)</f>
        <v>1</v>
      </c>
      <c r="Q13" s="527"/>
      <c r="R13" s="527">
        <f>R11/'Middle Budget'!H11</f>
        <v>1537.7142857142858</v>
      </c>
      <c r="S13" s="527"/>
      <c r="T13" s="242"/>
    </row>
    <row r="14" spans="1:21" ht="18" customHeight="1">
      <c r="B14" s="56"/>
      <c r="C14" s="395"/>
      <c r="D14" s="477"/>
      <c r="E14" s="385"/>
      <c r="F14" s="478"/>
      <c r="G14" s="385"/>
      <c r="H14" s="478"/>
      <c r="I14" s="385"/>
      <c r="J14" s="478"/>
      <c r="K14" s="385"/>
      <c r="L14" s="478"/>
      <c r="M14" s="385"/>
      <c r="N14" s="478"/>
      <c r="O14" s="385"/>
      <c r="P14" s="385"/>
      <c r="Q14" s="385"/>
      <c r="R14" s="478"/>
      <c r="S14" s="479"/>
      <c r="T14" s="175"/>
    </row>
    <row r="15" spans="1:21" ht="18" customHeight="1">
      <c r="D15" s="27"/>
      <c r="E15" s="24"/>
      <c r="F15" s="24"/>
      <c r="G15" s="24"/>
      <c r="H15" s="24"/>
      <c r="I15" s="24"/>
      <c r="J15" s="24"/>
      <c r="K15" s="24"/>
      <c r="L15" s="24"/>
      <c r="M15" s="24"/>
      <c r="N15" s="24"/>
      <c r="O15" s="24"/>
      <c r="P15" s="24"/>
      <c r="Q15" s="24"/>
      <c r="R15" s="24"/>
      <c r="S15" s="475"/>
    </row>
  </sheetData>
  <printOptions horizontalCentered="1"/>
  <pageMargins left="0.5" right="0.5" top="0.48" bottom="0.5" header="0.2" footer="0.2"/>
  <pageSetup scale="54" orientation="landscape" r:id="rId1"/>
  <headerFooter alignWithMargins="0">
    <oddHeader>&amp;R&amp;F</oddHeader>
    <oddFooter>&amp;C&amp;A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EC9E-6EDB-43FE-A95B-80C381CF4B43}">
  <sheetPr>
    <pageSetUpPr autoPageBreaks="0" fitToPage="1"/>
  </sheetPr>
  <dimension ref="A1:O61"/>
  <sheetViews>
    <sheetView showGridLines="0" zoomScale="70" zoomScaleNormal="70" zoomScaleSheetLayoutView="70" zoomScalePageLayoutView="60" workbookViewId="0"/>
  </sheetViews>
  <sheetFormatPr defaultColWidth="10.85546875" defaultRowHeight="18"/>
  <cols>
    <col min="1" max="1" width="1.7109375" style="91" customWidth="1"/>
    <col min="2" max="2" width="3.85546875" style="91" customWidth="1"/>
    <col min="3" max="3" width="2.7109375" style="91" customWidth="1"/>
    <col min="4" max="4" width="1.7109375" style="91" customWidth="1"/>
    <col min="5" max="5" width="120.85546875" style="91" customWidth="1"/>
    <col min="6" max="6" width="5.7109375" style="91" customWidth="1"/>
    <col min="7" max="7" width="20.7109375" style="91" customWidth="1"/>
    <col min="8" max="8" width="2.28515625" style="19" customWidth="1"/>
    <col min="9" max="9" width="3.7109375" style="19" customWidth="1"/>
    <col min="10" max="10" width="21" style="19" bestFit="1" customWidth="1"/>
    <col min="11" max="13" width="10.85546875" style="19"/>
    <col min="14" max="14" width="11.5703125" style="19" bestFit="1" customWidth="1"/>
    <col min="15" max="15" width="13" style="19" bestFit="1" customWidth="1"/>
    <col min="16" max="16" width="10.85546875" style="19"/>
    <col min="17" max="17" width="11.5703125" style="19" bestFit="1" customWidth="1"/>
    <col min="18" max="224" width="10.85546875" style="19"/>
    <col min="225" max="225" width="2.28515625" style="19" customWidth="1"/>
    <col min="226" max="226" width="5.7109375" style="19" customWidth="1"/>
    <col min="227" max="227" width="47.7109375" style="19" customWidth="1"/>
    <col min="228" max="228" width="15.140625" style="19" customWidth="1"/>
    <col min="229" max="229" width="13.7109375" style="19" customWidth="1"/>
    <col min="230" max="230" width="18.42578125" style="19" customWidth="1"/>
    <col min="231" max="231" width="11.7109375" style="19" customWidth="1"/>
    <col min="232" max="233" width="2.28515625" style="19" customWidth="1"/>
    <col min="234" max="234" width="17.85546875" style="19" customWidth="1"/>
    <col min="235" max="235" width="14.28515625" style="19" customWidth="1"/>
    <col min="236" max="236" width="3.42578125" style="19" customWidth="1"/>
    <col min="237" max="237" width="17.85546875" style="19" customWidth="1"/>
    <col min="238" max="238" width="14.28515625" style="19" customWidth="1"/>
    <col min="239" max="239" width="3.42578125" style="19" customWidth="1"/>
    <col min="240" max="240" width="17.85546875" style="19" customWidth="1"/>
    <col min="241" max="241" width="14.28515625" style="19" customWidth="1"/>
    <col min="242" max="242" width="3.42578125" style="19" customWidth="1"/>
    <col min="243" max="243" width="17.85546875" style="19" customWidth="1"/>
    <col min="244" max="244" width="14.28515625" style="19" customWidth="1"/>
    <col min="245" max="245" width="3.42578125" style="19" customWidth="1"/>
    <col min="246" max="246" width="17.85546875" style="19" customWidth="1"/>
    <col min="247" max="247" width="14.28515625" style="19" customWidth="1"/>
    <col min="248" max="248" width="3.42578125" style="19" customWidth="1"/>
    <col min="249" max="249" width="17.85546875" style="19" customWidth="1"/>
    <col min="250" max="250" width="14.28515625" style="19" customWidth="1"/>
    <col min="251" max="251" width="3.28515625" style="19" customWidth="1"/>
    <col min="252" max="252" width="17.85546875" style="19" customWidth="1"/>
    <col min="253" max="253" width="14.28515625" style="19" customWidth="1"/>
    <col min="254" max="254" width="3.42578125" style="19" customWidth="1"/>
    <col min="255" max="255" width="17.85546875" style="19" customWidth="1"/>
    <col min="256" max="256" width="14.28515625" style="19" customWidth="1"/>
    <col min="257" max="257" width="3.42578125" style="19" customWidth="1"/>
    <col min="258" max="258" width="17.85546875" style="19" customWidth="1"/>
    <col min="259" max="259" width="14.28515625" style="19" customWidth="1"/>
    <col min="260" max="260" width="3.42578125" style="19" customWidth="1"/>
    <col min="261" max="261" width="17.85546875" style="19" customWidth="1"/>
    <col min="262" max="262" width="14.28515625" style="19" customWidth="1"/>
    <col min="263" max="263" width="3.28515625" style="19" customWidth="1"/>
    <col min="264" max="264" width="2.28515625" style="19" customWidth="1"/>
    <col min="265" max="480" width="10.85546875" style="19"/>
    <col min="481" max="481" width="2.28515625" style="19" customWidth="1"/>
    <col min="482" max="482" width="5.7109375" style="19" customWidth="1"/>
    <col min="483" max="483" width="47.7109375" style="19" customWidth="1"/>
    <col min="484" max="484" width="15.140625" style="19" customWidth="1"/>
    <col min="485" max="485" width="13.7109375" style="19" customWidth="1"/>
    <col min="486" max="486" width="18.42578125" style="19" customWidth="1"/>
    <col min="487" max="487" width="11.7109375" style="19" customWidth="1"/>
    <col min="488" max="489" width="2.28515625" style="19" customWidth="1"/>
    <col min="490" max="490" width="17.85546875" style="19" customWidth="1"/>
    <col min="491" max="491" width="14.28515625" style="19" customWidth="1"/>
    <col min="492" max="492" width="3.42578125" style="19" customWidth="1"/>
    <col min="493" max="493" width="17.85546875" style="19" customWidth="1"/>
    <col min="494" max="494" width="14.28515625" style="19" customWidth="1"/>
    <col min="495" max="495" width="3.42578125" style="19" customWidth="1"/>
    <col min="496" max="496" width="17.85546875" style="19" customWidth="1"/>
    <col min="497" max="497" width="14.28515625" style="19" customWidth="1"/>
    <col min="498" max="498" width="3.42578125" style="19" customWidth="1"/>
    <col min="499" max="499" width="17.85546875" style="19" customWidth="1"/>
    <col min="500" max="500" width="14.28515625" style="19" customWidth="1"/>
    <col min="501" max="501" width="3.42578125" style="19" customWidth="1"/>
    <col min="502" max="502" width="17.85546875" style="19" customWidth="1"/>
    <col min="503" max="503" width="14.28515625" style="19" customWidth="1"/>
    <col min="504" max="504" width="3.42578125" style="19" customWidth="1"/>
    <col min="505" max="505" width="17.85546875" style="19" customWidth="1"/>
    <col min="506" max="506" width="14.28515625" style="19" customWidth="1"/>
    <col min="507" max="507" width="3.28515625" style="19" customWidth="1"/>
    <col min="508" max="508" width="17.85546875" style="19" customWidth="1"/>
    <col min="509" max="509" width="14.28515625" style="19" customWidth="1"/>
    <col min="510" max="510" width="3.42578125" style="19" customWidth="1"/>
    <col min="511" max="511" width="17.85546875" style="19" customWidth="1"/>
    <col min="512" max="512" width="14.28515625" style="19" customWidth="1"/>
    <col min="513" max="513" width="3.42578125" style="19" customWidth="1"/>
    <col min="514" max="514" width="17.85546875" style="19" customWidth="1"/>
    <col min="515" max="515" width="14.28515625" style="19" customWidth="1"/>
    <col min="516" max="516" width="3.42578125" style="19" customWidth="1"/>
    <col min="517" max="517" width="17.85546875" style="19" customWidth="1"/>
    <col min="518" max="518" width="14.28515625" style="19" customWidth="1"/>
    <col min="519" max="519" width="3.28515625" style="19" customWidth="1"/>
    <col min="520" max="520" width="2.28515625" style="19" customWidth="1"/>
    <col min="521" max="736" width="10.85546875" style="19"/>
    <col min="737" max="737" width="2.28515625" style="19" customWidth="1"/>
    <col min="738" max="738" width="5.7109375" style="19" customWidth="1"/>
    <col min="739" max="739" width="47.7109375" style="19" customWidth="1"/>
    <col min="740" max="740" width="15.140625" style="19" customWidth="1"/>
    <col min="741" max="741" width="13.7109375" style="19" customWidth="1"/>
    <col min="742" max="742" width="18.42578125" style="19" customWidth="1"/>
    <col min="743" max="743" width="11.7109375" style="19" customWidth="1"/>
    <col min="744" max="745" width="2.28515625" style="19" customWidth="1"/>
    <col min="746" max="746" width="17.85546875" style="19" customWidth="1"/>
    <col min="747" max="747" width="14.28515625" style="19" customWidth="1"/>
    <col min="748" max="748" width="3.42578125" style="19" customWidth="1"/>
    <col min="749" max="749" width="17.85546875" style="19" customWidth="1"/>
    <col min="750" max="750" width="14.28515625" style="19" customWidth="1"/>
    <col min="751" max="751" width="3.42578125" style="19" customWidth="1"/>
    <col min="752" max="752" width="17.85546875" style="19" customWidth="1"/>
    <col min="753" max="753" width="14.28515625" style="19" customWidth="1"/>
    <col min="754" max="754" width="3.42578125" style="19" customWidth="1"/>
    <col min="755" max="755" width="17.85546875" style="19" customWidth="1"/>
    <col min="756" max="756" width="14.28515625" style="19" customWidth="1"/>
    <col min="757" max="757" width="3.42578125" style="19" customWidth="1"/>
    <col min="758" max="758" width="17.85546875" style="19" customWidth="1"/>
    <col min="759" max="759" width="14.28515625" style="19" customWidth="1"/>
    <col min="760" max="760" width="3.42578125" style="19" customWidth="1"/>
    <col min="761" max="761" width="17.85546875" style="19" customWidth="1"/>
    <col min="762" max="762" width="14.28515625" style="19" customWidth="1"/>
    <col min="763" max="763" width="3.28515625" style="19" customWidth="1"/>
    <col min="764" max="764" width="17.85546875" style="19" customWidth="1"/>
    <col min="765" max="765" width="14.28515625" style="19" customWidth="1"/>
    <col min="766" max="766" width="3.42578125" style="19" customWidth="1"/>
    <col min="767" max="767" width="17.85546875" style="19" customWidth="1"/>
    <col min="768" max="768" width="14.28515625" style="19" customWidth="1"/>
    <col min="769" max="769" width="3.42578125" style="19" customWidth="1"/>
    <col min="770" max="770" width="17.85546875" style="19" customWidth="1"/>
    <col min="771" max="771" width="14.28515625" style="19" customWidth="1"/>
    <col min="772" max="772" width="3.42578125" style="19" customWidth="1"/>
    <col min="773" max="773" width="17.85546875" style="19" customWidth="1"/>
    <col min="774" max="774" width="14.28515625" style="19" customWidth="1"/>
    <col min="775" max="775" width="3.28515625" style="19" customWidth="1"/>
    <col min="776" max="776" width="2.28515625" style="19" customWidth="1"/>
    <col min="777" max="992" width="10.85546875" style="19"/>
    <col min="993" max="993" width="2.28515625" style="19" customWidth="1"/>
    <col min="994" max="994" width="5.7109375" style="19" customWidth="1"/>
    <col min="995" max="995" width="47.7109375" style="19" customWidth="1"/>
    <col min="996" max="996" width="15.140625" style="19" customWidth="1"/>
    <col min="997" max="997" width="13.7109375" style="19" customWidth="1"/>
    <col min="998" max="998" width="18.42578125" style="19" customWidth="1"/>
    <col min="999" max="999" width="11.7109375" style="19" customWidth="1"/>
    <col min="1000" max="1001" width="2.28515625" style="19" customWidth="1"/>
    <col min="1002" max="1002" width="17.85546875" style="19" customWidth="1"/>
    <col min="1003" max="1003" width="14.28515625" style="19" customWidth="1"/>
    <col min="1004" max="1004" width="3.42578125" style="19" customWidth="1"/>
    <col min="1005" max="1005" width="17.85546875" style="19" customWidth="1"/>
    <col min="1006" max="1006" width="14.28515625" style="19" customWidth="1"/>
    <col min="1007" max="1007" width="3.42578125" style="19" customWidth="1"/>
    <col min="1008" max="1008" width="17.85546875" style="19" customWidth="1"/>
    <col min="1009" max="1009" width="14.28515625" style="19" customWidth="1"/>
    <col min="1010" max="1010" width="3.42578125" style="19" customWidth="1"/>
    <col min="1011" max="1011" width="17.85546875" style="19" customWidth="1"/>
    <col min="1012" max="1012" width="14.28515625" style="19" customWidth="1"/>
    <col min="1013" max="1013" width="3.42578125" style="19" customWidth="1"/>
    <col min="1014" max="1014" width="17.85546875" style="19" customWidth="1"/>
    <col min="1015" max="1015" width="14.28515625" style="19" customWidth="1"/>
    <col min="1016" max="1016" width="3.42578125" style="19" customWidth="1"/>
    <col min="1017" max="1017" width="17.85546875" style="19" customWidth="1"/>
    <col min="1018" max="1018" width="14.28515625" style="19" customWidth="1"/>
    <col min="1019" max="1019" width="3.28515625" style="19" customWidth="1"/>
    <col min="1020" max="1020" width="17.85546875" style="19" customWidth="1"/>
    <col min="1021" max="1021" width="14.28515625" style="19" customWidth="1"/>
    <col min="1022" max="1022" width="3.42578125" style="19" customWidth="1"/>
    <col min="1023" max="1023" width="17.85546875" style="19" customWidth="1"/>
    <col min="1024" max="1024" width="14.28515625" style="19" customWidth="1"/>
    <col min="1025" max="1025" width="3.42578125" style="19" customWidth="1"/>
    <col min="1026" max="1026" width="17.85546875" style="19" customWidth="1"/>
    <col min="1027" max="1027" width="14.28515625" style="19" customWidth="1"/>
    <col min="1028" max="1028" width="3.42578125" style="19" customWidth="1"/>
    <col min="1029" max="1029" width="17.85546875" style="19" customWidth="1"/>
    <col min="1030" max="1030" width="14.28515625" style="19" customWidth="1"/>
    <col min="1031" max="1031" width="3.28515625" style="19" customWidth="1"/>
    <col min="1032" max="1032" width="2.28515625" style="19" customWidth="1"/>
    <col min="1033" max="1248" width="10.85546875" style="19"/>
    <col min="1249" max="1249" width="2.28515625" style="19" customWidth="1"/>
    <col min="1250" max="1250" width="5.7109375" style="19" customWidth="1"/>
    <col min="1251" max="1251" width="47.7109375" style="19" customWidth="1"/>
    <col min="1252" max="1252" width="15.140625" style="19" customWidth="1"/>
    <col min="1253" max="1253" width="13.7109375" style="19" customWidth="1"/>
    <col min="1254" max="1254" width="18.42578125" style="19" customWidth="1"/>
    <col min="1255" max="1255" width="11.7109375" style="19" customWidth="1"/>
    <col min="1256" max="1257" width="2.28515625" style="19" customWidth="1"/>
    <col min="1258" max="1258" width="17.85546875" style="19" customWidth="1"/>
    <col min="1259" max="1259" width="14.28515625" style="19" customWidth="1"/>
    <col min="1260" max="1260" width="3.42578125" style="19" customWidth="1"/>
    <col min="1261" max="1261" width="17.85546875" style="19" customWidth="1"/>
    <col min="1262" max="1262" width="14.28515625" style="19" customWidth="1"/>
    <col min="1263" max="1263" width="3.42578125" style="19" customWidth="1"/>
    <col min="1264" max="1264" width="17.85546875" style="19" customWidth="1"/>
    <col min="1265" max="1265" width="14.28515625" style="19" customWidth="1"/>
    <col min="1266" max="1266" width="3.42578125" style="19" customWidth="1"/>
    <col min="1267" max="1267" width="17.85546875" style="19" customWidth="1"/>
    <col min="1268" max="1268" width="14.28515625" style="19" customWidth="1"/>
    <col min="1269" max="1269" width="3.42578125" style="19" customWidth="1"/>
    <col min="1270" max="1270" width="17.85546875" style="19" customWidth="1"/>
    <col min="1271" max="1271" width="14.28515625" style="19" customWidth="1"/>
    <col min="1272" max="1272" width="3.42578125" style="19" customWidth="1"/>
    <col min="1273" max="1273" width="17.85546875" style="19" customWidth="1"/>
    <col min="1274" max="1274" width="14.28515625" style="19" customWidth="1"/>
    <col min="1275" max="1275" width="3.28515625" style="19" customWidth="1"/>
    <col min="1276" max="1276" width="17.85546875" style="19" customWidth="1"/>
    <col min="1277" max="1277" width="14.28515625" style="19" customWidth="1"/>
    <col min="1278" max="1278" width="3.42578125" style="19" customWidth="1"/>
    <col min="1279" max="1279" width="17.85546875" style="19" customWidth="1"/>
    <col min="1280" max="1280" width="14.28515625" style="19" customWidth="1"/>
    <col min="1281" max="1281" width="3.42578125" style="19" customWidth="1"/>
    <col min="1282" max="1282" width="17.85546875" style="19" customWidth="1"/>
    <col min="1283" max="1283" width="14.28515625" style="19" customWidth="1"/>
    <col min="1284" max="1284" width="3.42578125" style="19" customWidth="1"/>
    <col min="1285" max="1285" width="17.85546875" style="19" customWidth="1"/>
    <col min="1286" max="1286" width="14.28515625" style="19" customWidth="1"/>
    <col min="1287" max="1287" width="3.28515625" style="19" customWidth="1"/>
    <col min="1288" max="1288" width="2.28515625" style="19" customWidth="1"/>
    <col min="1289" max="1504" width="10.85546875" style="19"/>
    <col min="1505" max="1505" width="2.28515625" style="19" customWidth="1"/>
    <col min="1506" max="1506" width="5.7109375" style="19" customWidth="1"/>
    <col min="1507" max="1507" width="47.7109375" style="19" customWidth="1"/>
    <col min="1508" max="1508" width="15.140625" style="19" customWidth="1"/>
    <col min="1509" max="1509" width="13.7109375" style="19" customWidth="1"/>
    <col min="1510" max="1510" width="18.42578125" style="19" customWidth="1"/>
    <col min="1511" max="1511" width="11.7109375" style="19" customWidth="1"/>
    <col min="1512" max="1513" width="2.28515625" style="19" customWidth="1"/>
    <col min="1514" max="1514" width="17.85546875" style="19" customWidth="1"/>
    <col min="1515" max="1515" width="14.28515625" style="19" customWidth="1"/>
    <col min="1516" max="1516" width="3.42578125" style="19" customWidth="1"/>
    <col min="1517" max="1517" width="17.85546875" style="19" customWidth="1"/>
    <col min="1518" max="1518" width="14.28515625" style="19" customWidth="1"/>
    <col min="1519" max="1519" width="3.42578125" style="19" customWidth="1"/>
    <col min="1520" max="1520" width="17.85546875" style="19" customWidth="1"/>
    <col min="1521" max="1521" width="14.28515625" style="19" customWidth="1"/>
    <col min="1522" max="1522" width="3.42578125" style="19" customWidth="1"/>
    <col min="1523" max="1523" width="17.85546875" style="19" customWidth="1"/>
    <col min="1524" max="1524" width="14.28515625" style="19" customWidth="1"/>
    <col min="1525" max="1525" width="3.42578125" style="19" customWidth="1"/>
    <col min="1526" max="1526" width="17.85546875" style="19" customWidth="1"/>
    <col min="1527" max="1527" width="14.28515625" style="19" customWidth="1"/>
    <col min="1528" max="1528" width="3.42578125" style="19" customWidth="1"/>
    <col min="1529" max="1529" width="17.85546875" style="19" customWidth="1"/>
    <col min="1530" max="1530" width="14.28515625" style="19" customWidth="1"/>
    <col min="1531" max="1531" width="3.28515625" style="19" customWidth="1"/>
    <col min="1532" max="1532" width="17.85546875" style="19" customWidth="1"/>
    <col min="1533" max="1533" width="14.28515625" style="19" customWidth="1"/>
    <col min="1534" max="1534" width="3.42578125" style="19" customWidth="1"/>
    <col min="1535" max="1535" width="17.85546875" style="19" customWidth="1"/>
    <col min="1536" max="1536" width="14.28515625" style="19" customWidth="1"/>
    <col min="1537" max="1537" width="3.42578125" style="19" customWidth="1"/>
    <col min="1538" max="1538" width="17.85546875" style="19" customWidth="1"/>
    <col min="1539" max="1539" width="14.28515625" style="19" customWidth="1"/>
    <col min="1540" max="1540" width="3.42578125" style="19" customWidth="1"/>
    <col min="1541" max="1541" width="17.85546875" style="19" customWidth="1"/>
    <col min="1542" max="1542" width="14.28515625" style="19" customWidth="1"/>
    <col min="1543" max="1543" width="3.28515625" style="19" customWidth="1"/>
    <col min="1544" max="1544" width="2.28515625" style="19" customWidth="1"/>
    <col min="1545" max="1760" width="10.85546875" style="19"/>
    <col min="1761" max="1761" width="2.28515625" style="19" customWidth="1"/>
    <col min="1762" max="1762" width="5.7109375" style="19" customWidth="1"/>
    <col min="1763" max="1763" width="47.7109375" style="19" customWidth="1"/>
    <col min="1764" max="1764" width="15.140625" style="19" customWidth="1"/>
    <col min="1765" max="1765" width="13.7109375" style="19" customWidth="1"/>
    <col min="1766" max="1766" width="18.42578125" style="19" customWidth="1"/>
    <col min="1767" max="1767" width="11.7109375" style="19" customWidth="1"/>
    <col min="1768" max="1769" width="2.28515625" style="19" customWidth="1"/>
    <col min="1770" max="1770" width="17.85546875" style="19" customWidth="1"/>
    <col min="1771" max="1771" width="14.28515625" style="19" customWidth="1"/>
    <col min="1772" max="1772" width="3.42578125" style="19" customWidth="1"/>
    <col min="1773" max="1773" width="17.85546875" style="19" customWidth="1"/>
    <col min="1774" max="1774" width="14.28515625" style="19" customWidth="1"/>
    <col min="1775" max="1775" width="3.42578125" style="19" customWidth="1"/>
    <col min="1776" max="1776" width="17.85546875" style="19" customWidth="1"/>
    <col min="1777" max="1777" width="14.28515625" style="19" customWidth="1"/>
    <col min="1778" max="1778" width="3.42578125" style="19" customWidth="1"/>
    <col min="1779" max="1779" width="17.85546875" style="19" customWidth="1"/>
    <col min="1780" max="1780" width="14.28515625" style="19" customWidth="1"/>
    <col min="1781" max="1781" width="3.42578125" style="19" customWidth="1"/>
    <col min="1782" max="1782" width="17.85546875" style="19" customWidth="1"/>
    <col min="1783" max="1783" width="14.28515625" style="19" customWidth="1"/>
    <col min="1784" max="1784" width="3.42578125" style="19" customWidth="1"/>
    <col min="1785" max="1785" width="17.85546875" style="19" customWidth="1"/>
    <col min="1786" max="1786" width="14.28515625" style="19" customWidth="1"/>
    <col min="1787" max="1787" width="3.28515625" style="19" customWidth="1"/>
    <col min="1788" max="1788" width="17.85546875" style="19" customWidth="1"/>
    <col min="1789" max="1789" width="14.28515625" style="19" customWidth="1"/>
    <col min="1790" max="1790" width="3.42578125" style="19" customWidth="1"/>
    <col min="1791" max="1791" width="17.85546875" style="19" customWidth="1"/>
    <col min="1792" max="1792" width="14.28515625" style="19" customWidth="1"/>
    <col min="1793" max="1793" width="3.42578125" style="19" customWidth="1"/>
    <col min="1794" max="1794" width="17.85546875" style="19" customWidth="1"/>
    <col min="1795" max="1795" width="14.28515625" style="19" customWidth="1"/>
    <col min="1796" max="1796" width="3.42578125" style="19" customWidth="1"/>
    <col min="1797" max="1797" width="17.85546875" style="19" customWidth="1"/>
    <col min="1798" max="1798" width="14.28515625" style="19" customWidth="1"/>
    <col min="1799" max="1799" width="3.28515625" style="19" customWidth="1"/>
    <col min="1800" max="1800" width="2.28515625" style="19" customWidth="1"/>
    <col min="1801" max="2016" width="10.85546875" style="19"/>
    <col min="2017" max="2017" width="2.28515625" style="19" customWidth="1"/>
    <col min="2018" max="2018" width="5.7109375" style="19" customWidth="1"/>
    <col min="2019" max="2019" width="47.7109375" style="19" customWidth="1"/>
    <col min="2020" max="2020" width="15.140625" style="19" customWidth="1"/>
    <col min="2021" max="2021" width="13.7109375" style="19" customWidth="1"/>
    <col min="2022" max="2022" width="18.42578125" style="19" customWidth="1"/>
    <col min="2023" max="2023" width="11.7109375" style="19" customWidth="1"/>
    <col min="2024" max="2025" width="2.28515625" style="19" customWidth="1"/>
    <col min="2026" max="2026" width="17.85546875" style="19" customWidth="1"/>
    <col min="2027" max="2027" width="14.28515625" style="19" customWidth="1"/>
    <col min="2028" max="2028" width="3.42578125" style="19" customWidth="1"/>
    <col min="2029" max="2029" width="17.85546875" style="19" customWidth="1"/>
    <col min="2030" max="2030" width="14.28515625" style="19" customWidth="1"/>
    <col min="2031" max="2031" width="3.42578125" style="19" customWidth="1"/>
    <col min="2032" max="2032" width="17.85546875" style="19" customWidth="1"/>
    <col min="2033" max="2033" width="14.28515625" style="19" customWidth="1"/>
    <col min="2034" max="2034" width="3.42578125" style="19" customWidth="1"/>
    <col min="2035" max="2035" width="17.85546875" style="19" customWidth="1"/>
    <col min="2036" max="2036" width="14.28515625" style="19" customWidth="1"/>
    <col min="2037" max="2037" width="3.42578125" style="19" customWidth="1"/>
    <col min="2038" max="2038" width="17.85546875" style="19" customWidth="1"/>
    <col min="2039" max="2039" width="14.28515625" style="19" customWidth="1"/>
    <col min="2040" max="2040" width="3.42578125" style="19" customWidth="1"/>
    <col min="2041" max="2041" width="17.85546875" style="19" customWidth="1"/>
    <col min="2042" max="2042" width="14.28515625" style="19" customWidth="1"/>
    <col min="2043" max="2043" width="3.28515625" style="19" customWidth="1"/>
    <col min="2044" max="2044" width="17.85546875" style="19" customWidth="1"/>
    <col min="2045" max="2045" width="14.28515625" style="19" customWidth="1"/>
    <col min="2046" max="2046" width="3.42578125" style="19" customWidth="1"/>
    <col min="2047" max="2047" width="17.85546875" style="19" customWidth="1"/>
    <col min="2048" max="2048" width="14.28515625" style="19" customWidth="1"/>
    <col min="2049" max="2049" width="3.42578125" style="19" customWidth="1"/>
    <col min="2050" max="2050" width="17.85546875" style="19" customWidth="1"/>
    <col min="2051" max="2051" width="14.28515625" style="19" customWidth="1"/>
    <col min="2052" max="2052" width="3.42578125" style="19" customWidth="1"/>
    <col min="2053" max="2053" width="17.85546875" style="19" customWidth="1"/>
    <col min="2054" max="2054" width="14.28515625" style="19" customWidth="1"/>
    <col min="2055" max="2055" width="3.28515625" style="19" customWidth="1"/>
    <col min="2056" max="2056" width="2.28515625" style="19" customWidth="1"/>
    <col min="2057" max="2272" width="10.85546875" style="19"/>
    <col min="2273" max="2273" width="2.28515625" style="19" customWidth="1"/>
    <col min="2274" max="2274" width="5.7109375" style="19" customWidth="1"/>
    <col min="2275" max="2275" width="47.7109375" style="19" customWidth="1"/>
    <col min="2276" max="2276" width="15.140625" style="19" customWidth="1"/>
    <col min="2277" max="2277" width="13.7109375" style="19" customWidth="1"/>
    <col min="2278" max="2278" width="18.42578125" style="19" customWidth="1"/>
    <col min="2279" max="2279" width="11.7109375" style="19" customWidth="1"/>
    <col min="2280" max="2281" width="2.28515625" style="19" customWidth="1"/>
    <col min="2282" max="2282" width="17.85546875" style="19" customWidth="1"/>
    <col min="2283" max="2283" width="14.28515625" style="19" customWidth="1"/>
    <col min="2284" max="2284" width="3.42578125" style="19" customWidth="1"/>
    <col min="2285" max="2285" width="17.85546875" style="19" customWidth="1"/>
    <col min="2286" max="2286" width="14.28515625" style="19" customWidth="1"/>
    <col min="2287" max="2287" width="3.42578125" style="19" customWidth="1"/>
    <col min="2288" max="2288" width="17.85546875" style="19" customWidth="1"/>
    <col min="2289" max="2289" width="14.28515625" style="19" customWidth="1"/>
    <col min="2290" max="2290" width="3.42578125" style="19" customWidth="1"/>
    <col min="2291" max="2291" width="17.85546875" style="19" customWidth="1"/>
    <col min="2292" max="2292" width="14.28515625" style="19" customWidth="1"/>
    <col min="2293" max="2293" width="3.42578125" style="19" customWidth="1"/>
    <col min="2294" max="2294" width="17.85546875" style="19" customWidth="1"/>
    <col min="2295" max="2295" width="14.28515625" style="19" customWidth="1"/>
    <col min="2296" max="2296" width="3.42578125" style="19" customWidth="1"/>
    <col min="2297" max="2297" width="17.85546875" style="19" customWidth="1"/>
    <col min="2298" max="2298" width="14.28515625" style="19" customWidth="1"/>
    <col min="2299" max="2299" width="3.28515625" style="19" customWidth="1"/>
    <col min="2300" max="2300" width="17.85546875" style="19" customWidth="1"/>
    <col min="2301" max="2301" width="14.28515625" style="19" customWidth="1"/>
    <col min="2302" max="2302" width="3.42578125" style="19" customWidth="1"/>
    <col min="2303" max="2303" width="17.85546875" style="19" customWidth="1"/>
    <col min="2304" max="2304" width="14.28515625" style="19" customWidth="1"/>
    <col min="2305" max="2305" width="3.42578125" style="19" customWidth="1"/>
    <col min="2306" max="2306" width="17.85546875" style="19" customWidth="1"/>
    <col min="2307" max="2307" width="14.28515625" style="19" customWidth="1"/>
    <col min="2308" max="2308" width="3.42578125" style="19" customWidth="1"/>
    <col min="2309" max="2309" width="17.85546875" style="19" customWidth="1"/>
    <col min="2310" max="2310" width="14.28515625" style="19" customWidth="1"/>
    <col min="2311" max="2311" width="3.28515625" style="19" customWidth="1"/>
    <col min="2312" max="2312" width="2.28515625" style="19" customWidth="1"/>
    <col min="2313" max="2528" width="10.85546875" style="19"/>
    <col min="2529" max="2529" width="2.28515625" style="19" customWidth="1"/>
    <col min="2530" max="2530" width="5.7109375" style="19" customWidth="1"/>
    <col min="2531" max="2531" width="47.7109375" style="19" customWidth="1"/>
    <col min="2532" max="2532" width="15.140625" style="19" customWidth="1"/>
    <col min="2533" max="2533" width="13.7109375" style="19" customWidth="1"/>
    <col min="2534" max="2534" width="18.42578125" style="19" customWidth="1"/>
    <col min="2535" max="2535" width="11.7109375" style="19" customWidth="1"/>
    <col min="2536" max="2537" width="2.28515625" style="19" customWidth="1"/>
    <col min="2538" max="2538" width="17.85546875" style="19" customWidth="1"/>
    <col min="2539" max="2539" width="14.28515625" style="19" customWidth="1"/>
    <col min="2540" max="2540" width="3.42578125" style="19" customWidth="1"/>
    <col min="2541" max="2541" width="17.85546875" style="19" customWidth="1"/>
    <col min="2542" max="2542" width="14.28515625" style="19" customWidth="1"/>
    <col min="2543" max="2543" width="3.42578125" style="19" customWidth="1"/>
    <col min="2544" max="2544" width="17.85546875" style="19" customWidth="1"/>
    <col min="2545" max="2545" width="14.28515625" style="19" customWidth="1"/>
    <col min="2546" max="2546" width="3.42578125" style="19" customWidth="1"/>
    <col min="2547" max="2547" width="17.85546875" style="19" customWidth="1"/>
    <col min="2548" max="2548" width="14.28515625" style="19" customWidth="1"/>
    <col min="2549" max="2549" width="3.42578125" style="19" customWidth="1"/>
    <col min="2550" max="2550" width="17.85546875" style="19" customWidth="1"/>
    <col min="2551" max="2551" width="14.28515625" style="19" customWidth="1"/>
    <col min="2552" max="2552" width="3.42578125" style="19" customWidth="1"/>
    <col min="2553" max="2553" width="17.85546875" style="19" customWidth="1"/>
    <col min="2554" max="2554" width="14.28515625" style="19" customWidth="1"/>
    <col min="2555" max="2555" width="3.28515625" style="19" customWidth="1"/>
    <col min="2556" max="2556" width="17.85546875" style="19" customWidth="1"/>
    <col min="2557" max="2557" width="14.28515625" style="19" customWidth="1"/>
    <col min="2558" max="2558" width="3.42578125" style="19" customWidth="1"/>
    <col min="2559" max="2559" width="17.85546875" style="19" customWidth="1"/>
    <col min="2560" max="2560" width="14.28515625" style="19" customWidth="1"/>
    <col min="2561" max="2561" width="3.42578125" style="19" customWidth="1"/>
    <col min="2562" max="2562" width="17.85546875" style="19" customWidth="1"/>
    <col min="2563" max="2563" width="14.28515625" style="19" customWidth="1"/>
    <col min="2564" max="2564" width="3.42578125" style="19" customWidth="1"/>
    <col min="2565" max="2565" width="17.85546875" style="19" customWidth="1"/>
    <col min="2566" max="2566" width="14.28515625" style="19" customWidth="1"/>
    <col min="2567" max="2567" width="3.28515625" style="19" customWidth="1"/>
    <col min="2568" max="2568" width="2.28515625" style="19" customWidth="1"/>
    <col min="2569" max="2784" width="10.85546875" style="19"/>
    <col min="2785" max="2785" width="2.28515625" style="19" customWidth="1"/>
    <col min="2786" max="2786" width="5.7109375" style="19" customWidth="1"/>
    <col min="2787" max="2787" width="47.7109375" style="19" customWidth="1"/>
    <col min="2788" max="2788" width="15.140625" style="19" customWidth="1"/>
    <col min="2789" max="2789" width="13.7109375" style="19" customWidth="1"/>
    <col min="2790" max="2790" width="18.42578125" style="19" customWidth="1"/>
    <col min="2791" max="2791" width="11.7109375" style="19" customWidth="1"/>
    <col min="2792" max="2793" width="2.28515625" style="19" customWidth="1"/>
    <col min="2794" max="2794" width="17.85546875" style="19" customWidth="1"/>
    <col min="2795" max="2795" width="14.28515625" style="19" customWidth="1"/>
    <col min="2796" max="2796" width="3.42578125" style="19" customWidth="1"/>
    <col min="2797" max="2797" width="17.85546875" style="19" customWidth="1"/>
    <col min="2798" max="2798" width="14.28515625" style="19" customWidth="1"/>
    <col min="2799" max="2799" width="3.42578125" style="19" customWidth="1"/>
    <col min="2800" max="2800" width="17.85546875" style="19" customWidth="1"/>
    <col min="2801" max="2801" width="14.28515625" style="19" customWidth="1"/>
    <col min="2802" max="2802" width="3.42578125" style="19" customWidth="1"/>
    <col min="2803" max="2803" width="17.85546875" style="19" customWidth="1"/>
    <col min="2804" max="2804" width="14.28515625" style="19" customWidth="1"/>
    <col min="2805" max="2805" width="3.42578125" style="19" customWidth="1"/>
    <col min="2806" max="2806" width="17.85546875" style="19" customWidth="1"/>
    <col min="2807" max="2807" width="14.28515625" style="19" customWidth="1"/>
    <col min="2808" max="2808" width="3.42578125" style="19" customWidth="1"/>
    <col min="2809" max="2809" width="17.85546875" style="19" customWidth="1"/>
    <col min="2810" max="2810" width="14.28515625" style="19" customWidth="1"/>
    <col min="2811" max="2811" width="3.28515625" style="19" customWidth="1"/>
    <col min="2812" max="2812" width="17.85546875" style="19" customWidth="1"/>
    <col min="2813" max="2813" width="14.28515625" style="19" customWidth="1"/>
    <col min="2814" max="2814" width="3.42578125" style="19" customWidth="1"/>
    <col min="2815" max="2815" width="17.85546875" style="19" customWidth="1"/>
    <col min="2816" max="2816" width="14.28515625" style="19" customWidth="1"/>
    <col min="2817" max="2817" width="3.42578125" style="19" customWidth="1"/>
    <col min="2818" max="2818" width="17.85546875" style="19" customWidth="1"/>
    <col min="2819" max="2819" width="14.28515625" style="19" customWidth="1"/>
    <col min="2820" max="2820" width="3.42578125" style="19" customWidth="1"/>
    <col min="2821" max="2821" width="17.85546875" style="19" customWidth="1"/>
    <col min="2822" max="2822" width="14.28515625" style="19" customWidth="1"/>
    <col min="2823" max="2823" width="3.28515625" style="19" customWidth="1"/>
    <col min="2824" max="2824" width="2.28515625" style="19" customWidth="1"/>
    <col min="2825" max="3040" width="10.85546875" style="19"/>
    <col min="3041" max="3041" width="2.28515625" style="19" customWidth="1"/>
    <col min="3042" max="3042" width="5.7109375" style="19" customWidth="1"/>
    <col min="3043" max="3043" width="47.7109375" style="19" customWidth="1"/>
    <col min="3044" max="3044" width="15.140625" style="19" customWidth="1"/>
    <col min="3045" max="3045" width="13.7109375" style="19" customWidth="1"/>
    <col min="3046" max="3046" width="18.42578125" style="19" customWidth="1"/>
    <col min="3047" max="3047" width="11.7109375" style="19" customWidth="1"/>
    <col min="3048" max="3049" width="2.28515625" style="19" customWidth="1"/>
    <col min="3050" max="3050" width="17.85546875" style="19" customWidth="1"/>
    <col min="3051" max="3051" width="14.28515625" style="19" customWidth="1"/>
    <col min="3052" max="3052" width="3.42578125" style="19" customWidth="1"/>
    <col min="3053" max="3053" width="17.85546875" style="19" customWidth="1"/>
    <col min="3054" max="3054" width="14.28515625" style="19" customWidth="1"/>
    <col min="3055" max="3055" width="3.42578125" style="19" customWidth="1"/>
    <col min="3056" max="3056" width="17.85546875" style="19" customWidth="1"/>
    <col min="3057" max="3057" width="14.28515625" style="19" customWidth="1"/>
    <col min="3058" max="3058" width="3.42578125" style="19" customWidth="1"/>
    <col min="3059" max="3059" width="17.85546875" style="19" customWidth="1"/>
    <col min="3060" max="3060" width="14.28515625" style="19" customWidth="1"/>
    <col min="3061" max="3061" width="3.42578125" style="19" customWidth="1"/>
    <col min="3062" max="3062" width="17.85546875" style="19" customWidth="1"/>
    <col min="3063" max="3063" width="14.28515625" style="19" customWidth="1"/>
    <col min="3064" max="3064" width="3.42578125" style="19" customWidth="1"/>
    <col min="3065" max="3065" width="17.85546875" style="19" customWidth="1"/>
    <col min="3066" max="3066" width="14.28515625" style="19" customWidth="1"/>
    <col min="3067" max="3067" width="3.28515625" style="19" customWidth="1"/>
    <col min="3068" max="3068" width="17.85546875" style="19" customWidth="1"/>
    <col min="3069" max="3069" width="14.28515625" style="19" customWidth="1"/>
    <col min="3070" max="3070" width="3.42578125" style="19" customWidth="1"/>
    <col min="3071" max="3071" width="17.85546875" style="19" customWidth="1"/>
    <col min="3072" max="3072" width="14.28515625" style="19" customWidth="1"/>
    <col min="3073" max="3073" width="3.42578125" style="19" customWidth="1"/>
    <col min="3074" max="3074" width="17.85546875" style="19" customWidth="1"/>
    <col min="3075" max="3075" width="14.28515625" style="19" customWidth="1"/>
    <col min="3076" max="3076" width="3.42578125" style="19" customWidth="1"/>
    <col min="3077" max="3077" width="17.85546875" style="19" customWidth="1"/>
    <col min="3078" max="3078" width="14.28515625" style="19" customWidth="1"/>
    <col min="3079" max="3079" width="3.28515625" style="19" customWidth="1"/>
    <col min="3080" max="3080" width="2.28515625" style="19" customWidth="1"/>
    <col min="3081" max="3296" width="10.85546875" style="19"/>
    <col min="3297" max="3297" width="2.28515625" style="19" customWidth="1"/>
    <col min="3298" max="3298" width="5.7109375" style="19" customWidth="1"/>
    <col min="3299" max="3299" width="47.7109375" style="19" customWidth="1"/>
    <col min="3300" max="3300" width="15.140625" style="19" customWidth="1"/>
    <col min="3301" max="3301" width="13.7109375" style="19" customWidth="1"/>
    <col min="3302" max="3302" width="18.42578125" style="19" customWidth="1"/>
    <col min="3303" max="3303" width="11.7109375" style="19" customWidth="1"/>
    <col min="3304" max="3305" width="2.28515625" style="19" customWidth="1"/>
    <col min="3306" max="3306" width="17.85546875" style="19" customWidth="1"/>
    <col min="3307" max="3307" width="14.28515625" style="19" customWidth="1"/>
    <col min="3308" max="3308" width="3.42578125" style="19" customWidth="1"/>
    <col min="3309" max="3309" width="17.85546875" style="19" customWidth="1"/>
    <col min="3310" max="3310" width="14.28515625" style="19" customWidth="1"/>
    <col min="3311" max="3311" width="3.42578125" style="19" customWidth="1"/>
    <col min="3312" max="3312" width="17.85546875" style="19" customWidth="1"/>
    <col min="3313" max="3313" width="14.28515625" style="19" customWidth="1"/>
    <col min="3314" max="3314" width="3.42578125" style="19" customWidth="1"/>
    <col min="3315" max="3315" width="17.85546875" style="19" customWidth="1"/>
    <col min="3316" max="3316" width="14.28515625" style="19" customWidth="1"/>
    <col min="3317" max="3317" width="3.42578125" style="19" customWidth="1"/>
    <col min="3318" max="3318" width="17.85546875" style="19" customWidth="1"/>
    <col min="3319" max="3319" width="14.28515625" style="19" customWidth="1"/>
    <col min="3320" max="3320" width="3.42578125" style="19" customWidth="1"/>
    <col min="3321" max="3321" width="17.85546875" style="19" customWidth="1"/>
    <col min="3322" max="3322" width="14.28515625" style="19" customWidth="1"/>
    <col min="3323" max="3323" width="3.28515625" style="19" customWidth="1"/>
    <col min="3324" max="3324" width="17.85546875" style="19" customWidth="1"/>
    <col min="3325" max="3325" width="14.28515625" style="19" customWidth="1"/>
    <col min="3326" max="3326" width="3.42578125" style="19" customWidth="1"/>
    <col min="3327" max="3327" width="17.85546875" style="19" customWidth="1"/>
    <col min="3328" max="3328" width="14.28515625" style="19" customWidth="1"/>
    <col min="3329" max="3329" width="3.42578125" style="19" customWidth="1"/>
    <col min="3330" max="3330" width="17.85546875" style="19" customWidth="1"/>
    <col min="3331" max="3331" width="14.28515625" style="19" customWidth="1"/>
    <col min="3332" max="3332" width="3.42578125" style="19" customWidth="1"/>
    <col min="3333" max="3333" width="17.85546875" style="19" customWidth="1"/>
    <col min="3334" max="3334" width="14.28515625" style="19" customWidth="1"/>
    <col min="3335" max="3335" width="3.28515625" style="19" customWidth="1"/>
    <col min="3336" max="3336" width="2.28515625" style="19" customWidth="1"/>
    <col min="3337" max="3552" width="10.85546875" style="19"/>
    <col min="3553" max="3553" width="2.28515625" style="19" customWidth="1"/>
    <col min="3554" max="3554" width="5.7109375" style="19" customWidth="1"/>
    <col min="3555" max="3555" width="47.7109375" style="19" customWidth="1"/>
    <col min="3556" max="3556" width="15.140625" style="19" customWidth="1"/>
    <col min="3557" max="3557" width="13.7109375" style="19" customWidth="1"/>
    <col min="3558" max="3558" width="18.42578125" style="19" customWidth="1"/>
    <col min="3559" max="3559" width="11.7109375" style="19" customWidth="1"/>
    <col min="3560" max="3561" width="2.28515625" style="19" customWidth="1"/>
    <col min="3562" max="3562" width="17.85546875" style="19" customWidth="1"/>
    <col min="3563" max="3563" width="14.28515625" style="19" customWidth="1"/>
    <col min="3564" max="3564" width="3.42578125" style="19" customWidth="1"/>
    <col min="3565" max="3565" width="17.85546875" style="19" customWidth="1"/>
    <col min="3566" max="3566" width="14.28515625" style="19" customWidth="1"/>
    <col min="3567" max="3567" width="3.42578125" style="19" customWidth="1"/>
    <col min="3568" max="3568" width="17.85546875" style="19" customWidth="1"/>
    <col min="3569" max="3569" width="14.28515625" style="19" customWidth="1"/>
    <col min="3570" max="3570" width="3.42578125" style="19" customWidth="1"/>
    <col min="3571" max="3571" width="17.85546875" style="19" customWidth="1"/>
    <col min="3572" max="3572" width="14.28515625" style="19" customWidth="1"/>
    <col min="3573" max="3573" width="3.42578125" style="19" customWidth="1"/>
    <col min="3574" max="3574" width="17.85546875" style="19" customWidth="1"/>
    <col min="3575" max="3575" width="14.28515625" style="19" customWidth="1"/>
    <col min="3576" max="3576" width="3.42578125" style="19" customWidth="1"/>
    <col min="3577" max="3577" width="17.85546875" style="19" customWidth="1"/>
    <col min="3578" max="3578" width="14.28515625" style="19" customWidth="1"/>
    <col min="3579" max="3579" width="3.28515625" style="19" customWidth="1"/>
    <col min="3580" max="3580" width="17.85546875" style="19" customWidth="1"/>
    <col min="3581" max="3581" width="14.28515625" style="19" customWidth="1"/>
    <col min="3582" max="3582" width="3.42578125" style="19" customWidth="1"/>
    <col min="3583" max="3583" width="17.85546875" style="19" customWidth="1"/>
    <col min="3584" max="3584" width="14.28515625" style="19" customWidth="1"/>
    <col min="3585" max="3585" width="3.42578125" style="19" customWidth="1"/>
    <col min="3586" max="3586" width="17.85546875" style="19" customWidth="1"/>
    <col min="3587" max="3587" width="14.28515625" style="19" customWidth="1"/>
    <col min="3588" max="3588" width="3.42578125" style="19" customWidth="1"/>
    <col min="3589" max="3589" width="17.85546875" style="19" customWidth="1"/>
    <col min="3590" max="3590" width="14.28515625" style="19" customWidth="1"/>
    <col min="3591" max="3591" width="3.28515625" style="19" customWidth="1"/>
    <col min="3592" max="3592" width="2.28515625" style="19" customWidth="1"/>
    <col min="3593" max="3808" width="10.85546875" style="19"/>
    <col min="3809" max="3809" width="2.28515625" style="19" customWidth="1"/>
    <col min="3810" max="3810" width="5.7109375" style="19" customWidth="1"/>
    <col min="3811" max="3811" width="47.7109375" style="19" customWidth="1"/>
    <col min="3812" max="3812" width="15.140625" style="19" customWidth="1"/>
    <col min="3813" max="3813" width="13.7109375" style="19" customWidth="1"/>
    <col min="3814" max="3814" width="18.42578125" style="19" customWidth="1"/>
    <col min="3815" max="3815" width="11.7109375" style="19" customWidth="1"/>
    <col min="3816" max="3817" width="2.28515625" style="19" customWidth="1"/>
    <col min="3818" max="3818" width="17.85546875" style="19" customWidth="1"/>
    <col min="3819" max="3819" width="14.28515625" style="19" customWidth="1"/>
    <col min="3820" max="3820" width="3.42578125" style="19" customWidth="1"/>
    <col min="3821" max="3821" width="17.85546875" style="19" customWidth="1"/>
    <col min="3822" max="3822" width="14.28515625" style="19" customWidth="1"/>
    <col min="3823" max="3823" width="3.42578125" style="19" customWidth="1"/>
    <col min="3824" max="3824" width="17.85546875" style="19" customWidth="1"/>
    <col min="3825" max="3825" width="14.28515625" style="19" customWidth="1"/>
    <col min="3826" max="3826" width="3.42578125" style="19" customWidth="1"/>
    <col min="3827" max="3827" width="17.85546875" style="19" customWidth="1"/>
    <col min="3828" max="3828" width="14.28515625" style="19" customWidth="1"/>
    <col min="3829" max="3829" width="3.42578125" style="19" customWidth="1"/>
    <col min="3830" max="3830" width="17.85546875" style="19" customWidth="1"/>
    <col min="3831" max="3831" width="14.28515625" style="19" customWidth="1"/>
    <col min="3832" max="3832" width="3.42578125" style="19" customWidth="1"/>
    <col min="3833" max="3833" width="17.85546875" style="19" customWidth="1"/>
    <col min="3834" max="3834" width="14.28515625" style="19" customWidth="1"/>
    <col min="3835" max="3835" width="3.28515625" style="19" customWidth="1"/>
    <col min="3836" max="3836" width="17.85546875" style="19" customWidth="1"/>
    <col min="3837" max="3837" width="14.28515625" style="19" customWidth="1"/>
    <col min="3838" max="3838" width="3.42578125" style="19" customWidth="1"/>
    <col min="3839" max="3839" width="17.85546875" style="19" customWidth="1"/>
    <col min="3840" max="3840" width="14.28515625" style="19" customWidth="1"/>
    <col min="3841" max="3841" width="3.42578125" style="19" customWidth="1"/>
    <col min="3842" max="3842" width="17.85546875" style="19" customWidth="1"/>
    <col min="3843" max="3843" width="14.28515625" style="19" customWidth="1"/>
    <col min="3844" max="3844" width="3.42578125" style="19" customWidth="1"/>
    <col min="3845" max="3845" width="17.85546875" style="19" customWidth="1"/>
    <col min="3846" max="3846" width="14.28515625" style="19" customWidth="1"/>
    <col min="3847" max="3847" width="3.28515625" style="19" customWidth="1"/>
    <col min="3848" max="3848" width="2.28515625" style="19" customWidth="1"/>
    <col min="3849" max="4064" width="10.85546875" style="19"/>
    <col min="4065" max="4065" width="2.28515625" style="19" customWidth="1"/>
    <col min="4066" max="4066" width="5.7109375" style="19" customWidth="1"/>
    <col min="4067" max="4067" width="47.7109375" style="19" customWidth="1"/>
    <col min="4068" max="4068" width="15.140625" style="19" customWidth="1"/>
    <col min="4069" max="4069" width="13.7109375" style="19" customWidth="1"/>
    <col min="4070" max="4070" width="18.42578125" style="19" customWidth="1"/>
    <col min="4071" max="4071" width="11.7109375" style="19" customWidth="1"/>
    <col min="4072" max="4073" width="2.28515625" style="19" customWidth="1"/>
    <col min="4074" max="4074" width="17.85546875" style="19" customWidth="1"/>
    <col min="4075" max="4075" width="14.28515625" style="19" customWidth="1"/>
    <col min="4076" max="4076" width="3.42578125" style="19" customWidth="1"/>
    <col min="4077" max="4077" width="17.85546875" style="19" customWidth="1"/>
    <col min="4078" max="4078" width="14.28515625" style="19" customWidth="1"/>
    <col min="4079" max="4079" width="3.42578125" style="19" customWidth="1"/>
    <col min="4080" max="4080" width="17.85546875" style="19" customWidth="1"/>
    <col min="4081" max="4081" width="14.28515625" style="19" customWidth="1"/>
    <col min="4082" max="4082" width="3.42578125" style="19" customWidth="1"/>
    <col min="4083" max="4083" width="17.85546875" style="19" customWidth="1"/>
    <col min="4084" max="4084" width="14.28515625" style="19" customWidth="1"/>
    <col min="4085" max="4085" width="3.42578125" style="19" customWidth="1"/>
    <col min="4086" max="4086" width="17.85546875" style="19" customWidth="1"/>
    <col min="4087" max="4087" width="14.28515625" style="19" customWidth="1"/>
    <col min="4088" max="4088" width="3.42578125" style="19" customWidth="1"/>
    <col min="4089" max="4089" width="17.85546875" style="19" customWidth="1"/>
    <col min="4090" max="4090" width="14.28515625" style="19" customWidth="1"/>
    <col min="4091" max="4091" width="3.28515625" style="19" customWidth="1"/>
    <col min="4092" max="4092" width="17.85546875" style="19" customWidth="1"/>
    <col min="4093" max="4093" width="14.28515625" style="19" customWidth="1"/>
    <col min="4094" max="4094" width="3.42578125" style="19" customWidth="1"/>
    <col min="4095" max="4095" width="17.85546875" style="19" customWidth="1"/>
    <col min="4096" max="4096" width="14.28515625" style="19" customWidth="1"/>
    <col min="4097" max="4097" width="3.42578125" style="19" customWidth="1"/>
    <col min="4098" max="4098" width="17.85546875" style="19" customWidth="1"/>
    <col min="4099" max="4099" width="14.28515625" style="19" customWidth="1"/>
    <col min="4100" max="4100" width="3.42578125" style="19" customWidth="1"/>
    <col min="4101" max="4101" width="17.85546875" style="19" customWidth="1"/>
    <col min="4102" max="4102" width="14.28515625" style="19" customWidth="1"/>
    <col min="4103" max="4103" width="3.28515625" style="19" customWidth="1"/>
    <col min="4104" max="4104" width="2.28515625" style="19" customWidth="1"/>
    <col min="4105" max="4320" width="10.85546875" style="19"/>
    <col min="4321" max="4321" width="2.28515625" style="19" customWidth="1"/>
    <col min="4322" max="4322" width="5.7109375" style="19" customWidth="1"/>
    <col min="4323" max="4323" width="47.7109375" style="19" customWidth="1"/>
    <col min="4324" max="4324" width="15.140625" style="19" customWidth="1"/>
    <col min="4325" max="4325" width="13.7109375" style="19" customWidth="1"/>
    <col min="4326" max="4326" width="18.42578125" style="19" customWidth="1"/>
    <col min="4327" max="4327" width="11.7109375" style="19" customWidth="1"/>
    <col min="4328" max="4329" width="2.28515625" style="19" customWidth="1"/>
    <col min="4330" max="4330" width="17.85546875" style="19" customWidth="1"/>
    <col min="4331" max="4331" width="14.28515625" style="19" customWidth="1"/>
    <col min="4332" max="4332" width="3.42578125" style="19" customWidth="1"/>
    <col min="4333" max="4333" width="17.85546875" style="19" customWidth="1"/>
    <col min="4334" max="4334" width="14.28515625" style="19" customWidth="1"/>
    <col min="4335" max="4335" width="3.42578125" style="19" customWidth="1"/>
    <col min="4336" max="4336" width="17.85546875" style="19" customWidth="1"/>
    <col min="4337" max="4337" width="14.28515625" style="19" customWidth="1"/>
    <col min="4338" max="4338" width="3.42578125" style="19" customWidth="1"/>
    <col min="4339" max="4339" width="17.85546875" style="19" customWidth="1"/>
    <col min="4340" max="4340" width="14.28515625" style="19" customWidth="1"/>
    <col min="4341" max="4341" width="3.42578125" style="19" customWidth="1"/>
    <col min="4342" max="4342" width="17.85546875" style="19" customWidth="1"/>
    <col min="4343" max="4343" width="14.28515625" style="19" customWidth="1"/>
    <col min="4344" max="4344" width="3.42578125" style="19" customWidth="1"/>
    <col min="4345" max="4345" width="17.85546875" style="19" customWidth="1"/>
    <col min="4346" max="4346" width="14.28515625" style="19" customWidth="1"/>
    <col min="4347" max="4347" width="3.28515625" style="19" customWidth="1"/>
    <col min="4348" max="4348" width="17.85546875" style="19" customWidth="1"/>
    <col min="4349" max="4349" width="14.28515625" style="19" customWidth="1"/>
    <col min="4350" max="4350" width="3.42578125" style="19" customWidth="1"/>
    <col min="4351" max="4351" width="17.85546875" style="19" customWidth="1"/>
    <col min="4352" max="4352" width="14.28515625" style="19" customWidth="1"/>
    <col min="4353" max="4353" width="3.42578125" style="19" customWidth="1"/>
    <col min="4354" max="4354" width="17.85546875" style="19" customWidth="1"/>
    <col min="4355" max="4355" width="14.28515625" style="19" customWidth="1"/>
    <col min="4356" max="4356" width="3.42578125" style="19" customWidth="1"/>
    <col min="4357" max="4357" width="17.85546875" style="19" customWidth="1"/>
    <col min="4358" max="4358" width="14.28515625" style="19" customWidth="1"/>
    <col min="4359" max="4359" width="3.28515625" style="19" customWidth="1"/>
    <col min="4360" max="4360" width="2.28515625" style="19" customWidth="1"/>
    <col min="4361" max="4576" width="10.85546875" style="19"/>
    <col min="4577" max="4577" width="2.28515625" style="19" customWidth="1"/>
    <col min="4578" max="4578" width="5.7109375" style="19" customWidth="1"/>
    <col min="4579" max="4579" width="47.7109375" style="19" customWidth="1"/>
    <col min="4580" max="4580" width="15.140625" style="19" customWidth="1"/>
    <col min="4581" max="4581" width="13.7109375" style="19" customWidth="1"/>
    <col min="4582" max="4582" width="18.42578125" style="19" customWidth="1"/>
    <col min="4583" max="4583" width="11.7109375" style="19" customWidth="1"/>
    <col min="4584" max="4585" width="2.28515625" style="19" customWidth="1"/>
    <col min="4586" max="4586" width="17.85546875" style="19" customWidth="1"/>
    <col min="4587" max="4587" width="14.28515625" style="19" customWidth="1"/>
    <col min="4588" max="4588" width="3.42578125" style="19" customWidth="1"/>
    <col min="4589" max="4589" width="17.85546875" style="19" customWidth="1"/>
    <col min="4590" max="4590" width="14.28515625" style="19" customWidth="1"/>
    <col min="4591" max="4591" width="3.42578125" style="19" customWidth="1"/>
    <col min="4592" max="4592" width="17.85546875" style="19" customWidth="1"/>
    <col min="4593" max="4593" width="14.28515625" style="19" customWidth="1"/>
    <col min="4594" max="4594" width="3.42578125" style="19" customWidth="1"/>
    <col min="4595" max="4595" width="17.85546875" style="19" customWidth="1"/>
    <col min="4596" max="4596" width="14.28515625" style="19" customWidth="1"/>
    <col min="4597" max="4597" width="3.42578125" style="19" customWidth="1"/>
    <col min="4598" max="4598" width="17.85546875" style="19" customWidth="1"/>
    <col min="4599" max="4599" width="14.28515625" style="19" customWidth="1"/>
    <col min="4600" max="4600" width="3.42578125" style="19" customWidth="1"/>
    <col min="4601" max="4601" width="17.85546875" style="19" customWidth="1"/>
    <col min="4602" max="4602" width="14.28515625" style="19" customWidth="1"/>
    <col min="4603" max="4603" width="3.28515625" style="19" customWidth="1"/>
    <col min="4604" max="4604" width="17.85546875" style="19" customWidth="1"/>
    <col min="4605" max="4605" width="14.28515625" style="19" customWidth="1"/>
    <col min="4606" max="4606" width="3.42578125" style="19" customWidth="1"/>
    <col min="4607" max="4607" width="17.85546875" style="19" customWidth="1"/>
    <col min="4608" max="4608" width="14.28515625" style="19" customWidth="1"/>
    <col min="4609" max="4609" width="3.42578125" style="19" customWidth="1"/>
    <col min="4610" max="4610" width="17.85546875" style="19" customWidth="1"/>
    <col min="4611" max="4611" width="14.28515625" style="19" customWidth="1"/>
    <col min="4612" max="4612" width="3.42578125" style="19" customWidth="1"/>
    <col min="4613" max="4613" width="17.85546875" style="19" customWidth="1"/>
    <col min="4614" max="4614" width="14.28515625" style="19" customWidth="1"/>
    <col min="4615" max="4615" width="3.28515625" style="19" customWidth="1"/>
    <col min="4616" max="4616" width="2.28515625" style="19" customWidth="1"/>
    <col min="4617" max="4832" width="10.85546875" style="19"/>
    <col min="4833" max="4833" width="2.28515625" style="19" customWidth="1"/>
    <col min="4834" max="4834" width="5.7109375" style="19" customWidth="1"/>
    <col min="4835" max="4835" width="47.7109375" style="19" customWidth="1"/>
    <col min="4836" max="4836" width="15.140625" style="19" customWidth="1"/>
    <col min="4837" max="4837" width="13.7109375" style="19" customWidth="1"/>
    <col min="4838" max="4838" width="18.42578125" style="19" customWidth="1"/>
    <col min="4839" max="4839" width="11.7109375" style="19" customWidth="1"/>
    <col min="4840" max="4841" width="2.28515625" style="19" customWidth="1"/>
    <col min="4842" max="4842" width="17.85546875" style="19" customWidth="1"/>
    <col min="4843" max="4843" width="14.28515625" style="19" customWidth="1"/>
    <col min="4844" max="4844" width="3.42578125" style="19" customWidth="1"/>
    <col min="4845" max="4845" width="17.85546875" style="19" customWidth="1"/>
    <col min="4846" max="4846" width="14.28515625" style="19" customWidth="1"/>
    <col min="4847" max="4847" width="3.42578125" style="19" customWidth="1"/>
    <col min="4848" max="4848" width="17.85546875" style="19" customWidth="1"/>
    <col min="4849" max="4849" width="14.28515625" style="19" customWidth="1"/>
    <col min="4850" max="4850" width="3.42578125" style="19" customWidth="1"/>
    <col min="4851" max="4851" width="17.85546875" style="19" customWidth="1"/>
    <col min="4852" max="4852" width="14.28515625" style="19" customWidth="1"/>
    <col min="4853" max="4853" width="3.42578125" style="19" customWidth="1"/>
    <col min="4854" max="4854" width="17.85546875" style="19" customWidth="1"/>
    <col min="4855" max="4855" width="14.28515625" style="19" customWidth="1"/>
    <col min="4856" max="4856" width="3.42578125" style="19" customWidth="1"/>
    <col min="4857" max="4857" width="17.85546875" style="19" customWidth="1"/>
    <col min="4858" max="4858" width="14.28515625" style="19" customWidth="1"/>
    <col min="4859" max="4859" width="3.28515625" style="19" customWidth="1"/>
    <col min="4860" max="4860" width="17.85546875" style="19" customWidth="1"/>
    <col min="4861" max="4861" width="14.28515625" style="19" customWidth="1"/>
    <col min="4862" max="4862" width="3.42578125" style="19" customWidth="1"/>
    <col min="4863" max="4863" width="17.85546875" style="19" customWidth="1"/>
    <col min="4864" max="4864" width="14.28515625" style="19" customWidth="1"/>
    <col min="4865" max="4865" width="3.42578125" style="19" customWidth="1"/>
    <col min="4866" max="4866" width="17.85546875" style="19" customWidth="1"/>
    <col min="4867" max="4867" width="14.28515625" style="19" customWidth="1"/>
    <col min="4868" max="4868" width="3.42578125" style="19" customWidth="1"/>
    <col min="4869" max="4869" width="17.85546875" style="19" customWidth="1"/>
    <col min="4870" max="4870" width="14.28515625" style="19" customWidth="1"/>
    <col min="4871" max="4871" width="3.28515625" style="19" customWidth="1"/>
    <col min="4872" max="4872" width="2.28515625" style="19" customWidth="1"/>
    <col min="4873" max="5088" width="10.85546875" style="19"/>
    <col min="5089" max="5089" width="2.28515625" style="19" customWidth="1"/>
    <col min="5090" max="5090" width="5.7109375" style="19" customWidth="1"/>
    <col min="5091" max="5091" width="47.7109375" style="19" customWidth="1"/>
    <col min="5092" max="5092" width="15.140625" style="19" customWidth="1"/>
    <col min="5093" max="5093" width="13.7109375" style="19" customWidth="1"/>
    <col min="5094" max="5094" width="18.42578125" style="19" customWidth="1"/>
    <col min="5095" max="5095" width="11.7109375" style="19" customWidth="1"/>
    <col min="5096" max="5097" width="2.28515625" style="19" customWidth="1"/>
    <col min="5098" max="5098" width="17.85546875" style="19" customWidth="1"/>
    <col min="5099" max="5099" width="14.28515625" style="19" customWidth="1"/>
    <col min="5100" max="5100" width="3.42578125" style="19" customWidth="1"/>
    <col min="5101" max="5101" width="17.85546875" style="19" customWidth="1"/>
    <col min="5102" max="5102" width="14.28515625" style="19" customWidth="1"/>
    <col min="5103" max="5103" width="3.42578125" style="19" customWidth="1"/>
    <col min="5104" max="5104" width="17.85546875" style="19" customWidth="1"/>
    <col min="5105" max="5105" width="14.28515625" style="19" customWidth="1"/>
    <col min="5106" max="5106" width="3.42578125" style="19" customWidth="1"/>
    <col min="5107" max="5107" width="17.85546875" style="19" customWidth="1"/>
    <col min="5108" max="5108" width="14.28515625" style="19" customWidth="1"/>
    <col min="5109" max="5109" width="3.42578125" style="19" customWidth="1"/>
    <col min="5110" max="5110" width="17.85546875" style="19" customWidth="1"/>
    <col min="5111" max="5111" width="14.28515625" style="19" customWidth="1"/>
    <col min="5112" max="5112" width="3.42578125" style="19" customWidth="1"/>
    <col min="5113" max="5113" width="17.85546875" style="19" customWidth="1"/>
    <col min="5114" max="5114" width="14.28515625" style="19" customWidth="1"/>
    <col min="5115" max="5115" width="3.28515625" style="19" customWidth="1"/>
    <col min="5116" max="5116" width="17.85546875" style="19" customWidth="1"/>
    <col min="5117" max="5117" width="14.28515625" style="19" customWidth="1"/>
    <col min="5118" max="5118" width="3.42578125" style="19" customWidth="1"/>
    <col min="5119" max="5119" width="17.85546875" style="19" customWidth="1"/>
    <col min="5120" max="5120" width="14.28515625" style="19" customWidth="1"/>
    <col min="5121" max="5121" width="3.42578125" style="19" customWidth="1"/>
    <col min="5122" max="5122" width="17.85546875" style="19" customWidth="1"/>
    <col min="5123" max="5123" width="14.28515625" style="19" customWidth="1"/>
    <col min="5124" max="5124" width="3.42578125" style="19" customWidth="1"/>
    <col min="5125" max="5125" width="17.85546875" style="19" customWidth="1"/>
    <col min="5126" max="5126" width="14.28515625" style="19" customWidth="1"/>
    <col min="5127" max="5127" width="3.28515625" style="19" customWidth="1"/>
    <col min="5128" max="5128" width="2.28515625" style="19" customWidth="1"/>
    <col min="5129" max="5344" width="10.85546875" style="19"/>
    <col min="5345" max="5345" width="2.28515625" style="19" customWidth="1"/>
    <col min="5346" max="5346" width="5.7109375" style="19" customWidth="1"/>
    <col min="5347" max="5347" width="47.7109375" style="19" customWidth="1"/>
    <col min="5348" max="5348" width="15.140625" style="19" customWidth="1"/>
    <col min="5349" max="5349" width="13.7109375" style="19" customWidth="1"/>
    <col min="5350" max="5350" width="18.42578125" style="19" customWidth="1"/>
    <col min="5351" max="5351" width="11.7109375" style="19" customWidth="1"/>
    <col min="5352" max="5353" width="2.28515625" style="19" customWidth="1"/>
    <col min="5354" max="5354" width="17.85546875" style="19" customWidth="1"/>
    <col min="5355" max="5355" width="14.28515625" style="19" customWidth="1"/>
    <col min="5356" max="5356" width="3.42578125" style="19" customWidth="1"/>
    <col min="5357" max="5357" width="17.85546875" style="19" customWidth="1"/>
    <col min="5358" max="5358" width="14.28515625" style="19" customWidth="1"/>
    <col min="5359" max="5359" width="3.42578125" style="19" customWidth="1"/>
    <col min="5360" max="5360" width="17.85546875" style="19" customWidth="1"/>
    <col min="5361" max="5361" width="14.28515625" style="19" customWidth="1"/>
    <col min="5362" max="5362" width="3.42578125" style="19" customWidth="1"/>
    <col min="5363" max="5363" width="17.85546875" style="19" customWidth="1"/>
    <col min="5364" max="5364" width="14.28515625" style="19" customWidth="1"/>
    <col min="5365" max="5365" width="3.42578125" style="19" customWidth="1"/>
    <col min="5366" max="5366" width="17.85546875" style="19" customWidth="1"/>
    <col min="5367" max="5367" width="14.28515625" style="19" customWidth="1"/>
    <col min="5368" max="5368" width="3.42578125" style="19" customWidth="1"/>
    <col min="5369" max="5369" width="17.85546875" style="19" customWidth="1"/>
    <col min="5370" max="5370" width="14.28515625" style="19" customWidth="1"/>
    <col min="5371" max="5371" width="3.28515625" style="19" customWidth="1"/>
    <col min="5372" max="5372" width="17.85546875" style="19" customWidth="1"/>
    <col min="5373" max="5373" width="14.28515625" style="19" customWidth="1"/>
    <col min="5374" max="5374" width="3.42578125" style="19" customWidth="1"/>
    <col min="5375" max="5375" width="17.85546875" style="19" customWidth="1"/>
    <col min="5376" max="5376" width="14.28515625" style="19" customWidth="1"/>
    <col min="5377" max="5377" width="3.42578125" style="19" customWidth="1"/>
    <col min="5378" max="5378" width="17.85546875" style="19" customWidth="1"/>
    <col min="5379" max="5379" width="14.28515625" style="19" customWidth="1"/>
    <col min="5380" max="5380" width="3.42578125" style="19" customWidth="1"/>
    <col min="5381" max="5381" width="17.85546875" style="19" customWidth="1"/>
    <col min="5382" max="5382" width="14.28515625" style="19" customWidth="1"/>
    <col min="5383" max="5383" width="3.28515625" style="19" customWidth="1"/>
    <col min="5384" max="5384" width="2.28515625" style="19" customWidth="1"/>
    <col min="5385" max="5600" width="10.85546875" style="19"/>
    <col min="5601" max="5601" width="2.28515625" style="19" customWidth="1"/>
    <col min="5602" max="5602" width="5.7109375" style="19" customWidth="1"/>
    <col min="5603" max="5603" width="47.7109375" style="19" customWidth="1"/>
    <col min="5604" max="5604" width="15.140625" style="19" customWidth="1"/>
    <col min="5605" max="5605" width="13.7109375" style="19" customWidth="1"/>
    <col min="5606" max="5606" width="18.42578125" style="19" customWidth="1"/>
    <col min="5607" max="5607" width="11.7109375" style="19" customWidth="1"/>
    <col min="5608" max="5609" width="2.28515625" style="19" customWidth="1"/>
    <col min="5610" max="5610" width="17.85546875" style="19" customWidth="1"/>
    <col min="5611" max="5611" width="14.28515625" style="19" customWidth="1"/>
    <col min="5612" max="5612" width="3.42578125" style="19" customWidth="1"/>
    <col min="5613" max="5613" width="17.85546875" style="19" customWidth="1"/>
    <col min="5614" max="5614" width="14.28515625" style="19" customWidth="1"/>
    <col min="5615" max="5615" width="3.42578125" style="19" customWidth="1"/>
    <col min="5616" max="5616" width="17.85546875" style="19" customWidth="1"/>
    <col min="5617" max="5617" width="14.28515625" style="19" customWidth="1"/>
    <col min="5618" max="5618" width="3.42578125" style="19" customWidth="1"/>
    <col min="5619" max="5619" width="17.85546875" style="19" customWidth="1"/>
    <col min="5620" max="5620" width="14.28515625" style="19" customWidth="1"/>
    <col min="5621" max="5621" width="3.42578125" style="19" customWidth="1"/>
    <col min="5622" max="5622" width="17.85546875" style="19" customWidth="1"/>
    <col min="5623" max="5623" width="14.28515625" style="19" customWidth="1"/>
    <col min="5624" max="5624" width="3.42578125" style="19" customWidth="1"/>
    <col min="5625" max="5625" width="17.85546875" style="19" customWidth="1"/>
    <col min="5626" max="5626" width="14.28515625" style="19" customWidth="1"/>
    <col min="5627" max="5627" width="3.28515625" style="19" customWidth="1"/>
    <col min="5628" max="5628" width="17.85546875" style="19" customWidth="1"/>
    <col min="5629" max="5629" width="14.28515625" style="19" customWidth="1"/>
    <col min="5630" max="5630" width="3.42578125" style="19" customWidth="1"/>
    <col min="5631" max="5631" width="17.85546875" style="19" customWidth="1"/>
    <col min="5632" max="5632" width="14.28515625" style="19" customWidth="1"/>
    <col min="5633" max="5633" width="3.42578125" style="19" customWidth="1"/>
    <col min="5634" max="5634" width="17.85546875" style="19" customWidth="1"/>
    <col min="5635" max="5635" width="14.28515625" style="19" customWidth="1"/>
    <col min="5636" max="5636" width="3.42578125" style="19" customWidth="1"/>
    <col min="5637" max="5637" width="17.85546875" style="19" customWidth="1"/>
    <col min="5638" max="5638" width="14.28515625" style="19" customWidth="1"/>
    <col min="5639" max="5639" width="3.28515625" style="19" customWidth="1"/>
    <col min="5640" max="5640" width="2.28515625" style="19" customWidth="1"/>
    <col min="5641" max="5856" width="10.85546875" style="19"/>
    <col min="5857" max="5857" width="2.28515625" style="19" customWidth="1"/>
    <col min="5858" max="5858" width="5.7109375" style="19" customWidth="1"/>
    <col min="5859" max="5859" width="47.7109375" style="19" customWidth="1"/>
    <col min="5860" max="5860" width="15.140625" style="19" customWidth="1"/>
    <col min="5861" max="5861" width="13.7109375" style="19" customWidth="1"/>
    <col min="5862" max="5862" width="18.42578125" style="19" customWidth="1"/>
    <col min="5863" max="5863" width="11.7109375" style="19" customWidth="1"/>
    <col min="5864" max="5865" width="2.28515625" style="19" customWidth="1"/>
    <col min="5866" max="5866" width="17.85546875" style="19" customWidth="1"/>
    <col min="5867" max="5867" width="14.28515625" style="19" customWidth="1"/>
    <col min="5868" max="5868" width="3.42578125" style="19" customWidth="1"/>
    <col min="5869" max="5869" width="17.85546875" style="19" customWidth="1"/>
    <col min="5870" max="5870" width="14.28515625" style="19" customWidth="1"/>
    <col min="5871" max="5871" width="3.42578125" style="19" customWidth="1"/>
    <col min="5872" max="5872" width="17.85546875" style="19" customWidth="1"/>
    <col min="5873" max="5873" width="14.28515625" style="19" customWidth="1"/>
    <col min="5874" max="5874" width="3.42578125" style="19" customWidth="1"/>
    <col min="5875" max="5875" width="17.85546875" style="19" customWidth="1"/>
    <col min="5876" max="5876" width="14.28515625" style="19" customWidth="1"/>
    <col min="5877" max="5877" width="3.42578125" style="19" customWidth="1"/>
    <col min="5878" max="5878" width="17.85546875" style="19" customWidth="1"/>
    <col min="5879" max="5879" width="14.28515625" style="19" customWidth="1"/>
    <col min="5880" max="5880" width="3.42578125" style="19" customWidth="1"/>
    <col min="5881" max="5881" width="17.85546875" style="19" customWidth="1"/>
    <col min="5882" max="5882" width="14.28515625" style="19" customWidth="1"/>
    <col min="5883" max="5883" width="3.28515625" style="19" customWidth="1"/>
    <col min="5884" max="5884" width="17.85546875" style="19" customWidth="1"/>
    <col min="5885" max="5885" width="14.28515625" style="19" customWidth="1"/>
    <col min="5886" max="5886" width="3.42578125" style="19" customWidth="1"/>
    <col min="5887" max="5887" width="17.85546875" style="19" customWidth="1"/>
    <col min="5888" max="5888" width="14.28515625" style="19" customWidth="1"/>
    <col min="5889" max="5889" width="3.42578125" style="19" customWidth="1"/>
    <col min="5890" max="5890" width="17.85546875" style="19" customWidth="1"/>
    <col min="5891" max="5891" width="14.28515625" style="19" customWidth="1"/>
    <col min="5892" max="5892" width="3.42578125" style="19" customWidth="1"/>
    <col min="5893" max="5893" width="17.85546875" style="19" customWidth="1"/>
    <col min="5894" max="5894" width="14.28515625" style="19" customWidth="1"/>
    <col min="5895" max="5895" width="3.28515625" style="19" customWidth="1"/>
    <col min="5896" max="5896" width="2.28515625" style="19" customWidth="1"/>
    <col min="5897" max="6112" width="10.85546875" style="19"/>
    <col min="6113" max="6113" width="2.28515625" style="19" customWidth="1"/>
    <col min="6114" max="6114" width="5.7109375" style="19" customWidth="1"/>
    <col min="6115" max="6115" width="47.7109375" style="19" customWidth="1"/>
    <col min="6116" max="6116" width="15.140625" style="19" customWidth="1"/>
    <col min="6117" max="6117" width="13.7109375" style="19" customWidth="1"/>
    <col min="6118" max="6118" width="18.42578125" style="19" customWidth="1"/>
    <col min="6119" max="6119" width="11.7109375" style="19" customWidth="1"/>
    <col min="6120" max="6121" width="2.28515625" style="19" customWidth="1"/>
    <col min="6122" max="6122" width="17.85546875" style="19" customWidth="1"/>
    <col min="6123" max="6123" width="14.28515625" style="19" customWidth="1"/>
    <col min="6124" max="6124" width="3.42578125" style="19" customWidth="1"/>
    <col min="6125" max="6125" width="17.85546875" style="19" customWidth="1"/>
    <col min="6126" max="6126" width="14.28515625" style="19" customWidth="1"/>
    <col min="6127" max="6127" width="3.42578125" style="19" customWidth="1"/>
    <col min="6128" max="6128" width="17.85546875" style="19" customWidth="1"/>
    <col min="6129" max="6129" width="14.28515625" style="19" customWidth="1"/>
    <col min="6130" max="6130" width="3.42578125" style="19" customWidth="1"/>
    <col min="6131" max="6131" width="17.85546875" style="19" customWidth="1"/>
    <col min="6132" max="6132" width="14.28515625" style="19" customWidth="1"/>
    <col min="6133" max="6133" width="3.42578125" style="19" customWidth="1"/>
    <col min="6134" max="6134" width="17.85546875" style="19" customWidth="1"/>
    <col min="6135" max="6135" width="14.28515625" style="19" customWidth="1"/>
    <col min="6136" max="6136" width="3.42578125" style="19" customWidth="1"/>
    <col min="6137" max="6137" width="17.85546875" style="19" customWidth="1"/>
    <col min="6138" max="6138" width="14.28515625" style="19" customWidth="1"/>
    <col min="6139" max="6139" width="3.28515625" style="19" customWidth="1"/>
    <col min="6140" max="6140" width="17.85546875" style="19" customWidth="1"/>
    <col min="6141" max="6141" width="14.28515625" style="19" customWidth="1"/>
    <col min="6142" max="6142" width="3.42578125" style="19" customWidth="1"/>
    <col min="6143" max="6143" width="17.85546875" style="19" customWidth="1"/>
    <col min="6144" max="6144" width="14.28515625" style="19" customWidth="1"/>
    <col min="6145" max="6145" width="3.42578125" style="19" customWidth="1"/>
    <col min="6146" max="6146" width="17.85546875" style="19" customWidth="1"/>
    <col min="6147" max="6147" width="14.28515625" style="19" customWidth="1"/>
    <col min="6148" max="6148" width="3.42578125" style="19" customWidth="1"/>
    <col min="6149" max="6149" width="17.85546875" style="19" customWidth="1"/>
    <col min="6150" max="6150" width="14.28515625" style="19" customWidth="1"/>
    <col min="6151" max="6151" width="3.28515625" style="19" customWidth="1"/>
    <col min="6152" max="6152" width="2.28515625" style="19" customWidth="1"/>
    <col min="6153" max="6368" width="10.85546875" style="19"/>
    <col min="6369" max="6369" width="2.28515625" style="19" customWidth="1"/>
    <col min="6370" max="6370" width="5.7109375" style="19" customWidth="1"/>
    <col min="6371" max="6371" width="47.7109375" style="19" customWidth="1"/>
    <col min="6372" max="6372" width="15.140625" style="19" customWidth="1"/>
    <col min="6373" max="6373" width="13.7109375" style="19" customWidth="1"/>
    <col min="6374" max="6374" width="18.42578125" style="19" customWidth="1"/>
    <col min="6375" max="6375" width="11.7109375" style="19" customWidth="1"/>
    <col min="6376" max="6377" width="2.28515625" style="19" customWidth="1"/>
    <col min="6378" max="6378" width="17.85546875" style="19" customWidth="1"/>
    <col min="6379" max="6379" width="14.28515625" style="19" customWidth="1"/>
    <col min="6380" max="6380" width="3.42578125" style="19" customWidth="1"/>
    <col min="6381" max="6381" width="17.85546875" style="19" customWidth="1"/>
    <col min="6382" max="6382" width="14.28515625" style="19" customWidth="1"/>
    <col min="6383" max="6383" width="3.42578125" style="19" customWidth="1"/>
    <col min="6384" max="6384" width="17.85546875" style="19" customWidth="1"/>
    <col min="6385" max="6385" width="14.28515625" style="19" customWidth="1"/>
    <col min="6386" max="6386" width="3.42578125" style="19" customWidth="1"/>
    <col min="6387" max="6387" width="17.85546875" style="19" customWidth="1"/>
    <col min="6388" max="6388" width="14.28515625" style="19" customWidth="1"/>
    <col min="6389" max="6389" width="3.42578125" style="19" customWidth="1"/>
    <col min="6390" max="6390" width="17.85546875" style="19" customWidth="1"/>
    <col min="6391" max="6391" width="14.28515625" style="19" customWidth="1"/>
    <col min="6392" max="6392" width="3.42578125" style="19" customWidth="1"/>
    <col min="6393" max="6393" width="17.85546875" style="19" customWidth="1"/>
    <col min="6394" max="6394" width="14.28515625" style="19" customWidth="1"/>
    <col min="6395" max="6395" width="3.28515625" style="19" customWidth="1"/>
    <col min="6396" max="6396" width="17.85546875" style="19" customWidth="1"/>
    <col min="6397" max="6397" width="14.28515625" style="19" customWidth="1"/>
    <col min="6398" max="6398" width="3.42578125" style="19" customWidth="1"/>
    <col min="6399" max="6399" width="17.85546875" style="19" customWidth="1"/>
    <col min="6400" max="6400" width="14.28515625" style="19" customWidth="1"/>
    <col min="6401" max="6401" width="3.42578125" style="19" customWidth="1"/>
    <col min="6402" max="6402" width="17.85546875" style="19" customWidth="1"/>
    <col min="6403" max="6403" width="14.28515625" style="19" customWidth="1"/>
    <col min="6404" max="6404" width="3.42578125" style="19" customWidth="1"/>
    <col min="6405" max="6405" width="17.85546875" style="19" customWidth="1"/>
    <col min="6406" max="6406" width="14.28515625" style="19" customWidth="1"/>
    <col min="6407" max="6407" width="3.28515625" style="19" customWidth="1"/>
    <col min="6408" max="6408" width="2.28515625" style="19" customWidth="1"/>
    <col min="6409" max="6624" width="10.85546875" style="19"/>
    <col min="6625" max="6625" width="2.28515625" style="19" customWidth="1"/>
    <col min="6626" max="6626" width="5.7109375" style="19" customWidth="1"/>
    <col min="6627" max="6627" width="47.7109375" style="19" customWidth="1"/>
    <col min="6628" max="6628" width="15.140625" style="19" customWidth="1"/>
    <col min="6629" max="6629" width="13.7109375" style="19" customWidth="1"/>
    <col min="6630" max="6630" width="18.42578125" style="19" customWidth="1"/>
    <col min="6631" max="6631" width="11.7109375" style="19" customWidth="1"/>
    <col min="6632" max="6633" width="2.28515625" style="19" customWidth="1"/>
    <col min="6634" max="6634" width="17.85546875" style="19" customWidth="1"/>
    <col min="6635" max="6635" width="14.28515625" style="19" customWidth="1"/>
    <col min="6636" max="6636" width="3.42578125" style="19" customWidth="1"/>
    <col min="6637" max="6637" width="17.85546875" style="19" customWidth="1"/>
    <col min="6638" max="6638" width="14.28515625" style="19" customWidth="1"/>
    <col min="6639" max="6639" width="3.42578125" style="19" customWidth="1"/>
    <col min="6640" max="6640" width="17.85546875" style="19" customWidth="1"/>
    <col min="6641" max="6641" width="14.28515625" style="19" customWidth="1"/>
    <col min="6642" max="6642" width="3.42578125" style="19" customWidth="1"/>
    <col min="6643" max="6643" width="17.85546875" style="19" customWidth="1"/>
    <col min="6644" max="6644" width="14.28515625" style="19" customWidth="1"/>
    <col min="6645" max="6645" width="3.42578125" style="19" customWidth="1"/>
    <col min="6646" max="6646" width="17.85546875" style="19" customWidth="1"/>
    <col min="6647" max="6647" width="14.28515625" style="19" customWidth="1"/>
    <col min="6648" max="6648" width="3.42578125" style="19" customWidth="1"/>
    <col min="6649" max="6649" width="17.85546875" style="19" customWidth="1"/>
    <col min="6650" max="6650" width="14.28515625" style="19" customWidth="1"/>
    <col min="6651" max="6651" width="3.28515625" style="19" customWidth="1"/>
    <col min="6652" max="6652" width="17.85546875" style="19" customWidth="1"/>
    <col min="6653" max="6653" width="14.28515625" style="19" customWidth="1"/>
    <col min="6654" max="6654" width="3.42578125" style="19" customWidth="1"/>
    <col min="6655" max="6655" width="17.85546875" style="19" customWidth="1"/>
    <col min="6656" max="6656" width="14.28515625" style="19" customWidth="1"/>
    <col min="6657" max="6657" width="3.42578125" style="19" customWidth="1"/>
    <col min="6658" max="6658" width="17.85546875" style="19" customWidth="1"/>
    <col min="6659" max="6659" width="14.28515625" style="19" customWidth="1"/>
    <col min="6660" max="6660" width="3.42578125" style="19" customWidth="1"/>
    <col min="6661" max="6661" width="17.85546875" style="19" customWidth="1"/>
    <col min="6662" max="6662" width="14.28515625" style="19" customWidth="1"/>
    <col min="6663" max="6663" width="3.28515625" style="19" customWidth="1"/>
    <col min="6664" max="6664" width="2.28515625" style="19" customWidth="1"/>
    <col min="6665" max="6880" width="10.85546875" style="19"/>
    <col min="6881" max="6881" width="2.28515625" style="19" customWidth="1"/>
    <col min="6882" max="6882" width="5.7109375" style="19" customWidth="1"/>
    <col min="6883" max="6883" width="47.7109375" style="19" customWidth="1"/>
    <col min="6884" max="6884" width="15.140625" style="19" customWidth="1"/>
    <col min="6885" max="6885" width="13.7109375" style="19" customWidth="1"/>
    <col min="6886" max="6886" width="18.42578125" style="19" customWidth="1"/>
    <col min="6887" max="6887" width="11.7109375" style="19" customWidth="1"/>
    <col min="6888" max="6889" width="2.28515625" style="19" customWidth="1"/>
    <col min="6890" max="6890" width="17.85546875" style="19" customWidth="1"/>
    <col min="6891" max="6891" width="14.28515625" style="19" customWidth="1"/>
    <col min="6892" max="6892" width="3.42578125" style="19" customWidth="1"/>
    <col min="6893" max="6893" width="17.85546875" style="19" customWidth="1"/>
    <col min="6894" max="6894" width="14.28515625" style="19" customWidth="1"/>
    <col min="6895" max="6895" width="3.42578125" style="19" customWidth="1"/>
    <col min="6896" max="6896" width="17.85546875" style="19" customWidth="1"/>
    <col min="6897" max="6897" width="14.28515625" style="19" customWidth="1"/>
    <col min="6898" max="6898" width="3.42578125" style="19" customWidth="1"/>
    <col min="6899" max="6899" width="17.85546875" style="19" customWidth="1"/>
    <col min="6900" max="6900" width="14.28515625" style="19" customWidth="1"/>
    <col min="6901" max="6901" width="3.42578125" style="19" customWidth="1"/>
    <col min="6902" max="6902" width="17.85546875" style="19" customWidth="1"/>
    <col min="6903" max="6903" width="14.28515625" style="19" customWidth="1"/>
    <col min="6904" max="6904" width="3.42578125" style="19" customWidth="1"/>
    <col min="6905" max="6905" width="17.85546875" style="19" customWidth="1"/>
    <col min="6906" max="6906" width="14.28515625" style="19" customWidth="1"/>
    <col min="6907" max="6907" width="3.28515625" style="19" customWidth="1"/>
    <col min="6908" max="6908" width="17.85546875" style="19" customWidth="1"/>
    <col min="6909" max="6909" width="14.28515625" style="19" customWidth="1"/>
    <col min="6910" max="6910" width="3.42578125" style="19" customWidth="1"/>
    <col min="6911" max="6911" width="17.85546875" style="19" customWidth="1"/>
    <col min="6912" max="6912" width="14.28515625" style="19" customWidth="1"/>
    <col min="6913" max="6913" width="3.42578125" style="19" customWidth="1"/>
    <col min="6914" max="6914" width="17.85546875" style="19" customWidth="1"/>
    <col min="6915" max="6915" width="14.28515625" style="19" customWidth="1"/>
    <col min="6916" max="6916" width="3.42578125" style="19" customWidth="1"/>
    <col min="6917" max="6917" width="17.85546875" style="19" customWidth="1"/>
    <col min="6918" max="6918" width="14.28515625" style="19" customWidth="1"/>
    <col min="6919" max="6919" width="3.28515625" style="19" customWidth="1"/>
    <col min="6920" max="6920" width="2.28515625" style="19" customWidth="1"/>
    <col min="6921" max="7136" width="10.85546875" style="19"/>
    <col min="7137" max="7137" width="2.28515625" style="19" customWidth="1"/>
    <col min="7138" max="7138" width="5.7109375" style="19" customWidth="1"/>
    <col min="7139" max="7139" width="47.7109375" style="19" customWidth="1"/>
    <col min="7140" max="7140" width="15.140625" style="19" customWidth="1"/>
    <col min="7141" max="7141" width="13.7109375" style="19" customWidth="1"/>
    <col min="7142" max="7142" width="18.42578125" style="19" customWidth="1"/>
    <col min="7143" max="7143" width="11.7109375" style="19" customWidth="1"/>
    <col min="7144" max="7145" width="2.28515625" style="19" customWidth="1"/>
    <col min="7146" max="7146" width="17.85546875" style="19" customWidth="1"/>
    <col min="7147" max="7147" width="14.28515625" style="19" customWidth="1"/>
    <col min="7148" max="7148" width="3.42578125" style="19" customWidth="1"/>
    <col min="7149" max="7149" width="17.85546875" style="19" customWidth="1"/>
    <col min="7150" max="7150" width="14.28515625" style="19" customWidth="1"/>
    <col min="7151" max="7151" width="3.42578125" style="19" customWidth="1"/>
    <col min="7152" max="7152" width="17.85546875" style="19" customWidth="1"/>
    <col min="7153" max="7153" width="14.28515625" style="19" customWidth="1"/>
    <col min="7154" max="7154" width="3.42578125" style="19" customWidth="1"/>
    <col min="7155" max="7155" width="17.85546875" style="19" customWidth="1"/>
    <col min="7156" max="7156" width="14.28515625" style="19" customWidth="1"/>
    <col min="7157" max="7157" width="3.42578125" style="19" customWidth="1"/>
    <col min="7158" max="7158" width="17.85546875" style="19" customWidth="1"/>
    <col min="7159" max="7159" width="14.28515625" style="19" customWidth="1"/>
    <col min="7160" max="7160" width="3.42578125" style="19" customWidth="1"/>
    <col min="7161" max="7161" width="17.85546875" style="19" customWidth="1"/>
    <col min="7162" max="7162" width="14.28515625" style="19" customWidth="1"/>
    <col min="7163" max="7163" width="3.28515625" style="19" customWidth="1"/>
    <col min="7164" max="7164" width="17.85546875" style="19" customWidth="1"/>
    <col min="7165" max="7165" width="14.28515625" style="19" customWidth="1"/>
    <col min="7166" max="7166" width="3.42578125" style="19" customWidth="1"/>
    <col min="7167" max="7167" width="17.85546875" style="19" customWidth="1"/>
    <col min="7168" max="7168" width="14.28515625" style="19" customWidth="1"/>
    <col min="7169" max="7169" width="3.42578125" style="19" customWidth="1"/>
    <col min="7170" max="7170" width="17.85546875" style="19" customWidth="1"/>
    <col min="7171" max="7171" width="14.28515625" style="19" customWidth="1"/>
    <col min="7172" max="7172" width="3.42578125" style="19" customWidth="1"/>
    <col min="7173" max="7173" width="17.85546875" style="19" customWidth="1"/>
    <col min="7174" max="7174" width="14.28515625" style="19" customWidth="1"/>
    <col min="7175" max="7175" width="3.28515625" style="19" customWidth="1"/>
    <col min="7176" max="7176" width="2.28515625" style="19" customWidth="1"/>
    <col min="7177" max="7392" width="10.85546875" style="19"/>
    <col min="7393" max="7393" width="2.28515625" style="19" customWidth="1"/>
    <col min="7394" max="7394" width="5.7109375" style="19" customWidth="1"/>
    <col min="7395" max="7395" width="47.7109375" style="19" customWidth="1"/>
    <col min="7396" max="7396" width="15.140625" style="19" customWidth="1"/>
    <col min="7397" max="7397" width="13.7109375" style="19" customWidth="1"/>
    <col min="7398" max="7398" width="18.42578125" style="19" customWidth="1"/>
    <col min="7399" max="7399" width="11.7109375" style="19" customWidth="1"/>
    <col min="7400" max="7401" width="2.28515625" style="19" customWidth="1"/>
    <col min="7402" max="7402" width="17.85546875" style="19" customWidth="1"/>
    <col min="7403" max="7403" width="14.28515625" style="19" customWidth="1"/>
    <col min="7404" max="7404" width="3.42578125" style="19" customWidth="1"/>
    <col min="7405" max="7405" width="17.85546875" style="19" customWidth="1"/>
    <col min="7406" max="7406" width="14.28515625" style="19" customWidth="1"/>
    <col min="7407" max="7407" width="3.42578125" style="19" customWidth="1"/>
    <col min="7408" max="7408" width="17.85546875" style="19" customWidth="1"/>
    <col min="7409" max="7409" width="14.28515625" style="19" customWidth="1"/>
    <col min="7410" max="7410" width="3.42578125" style="19" customWidth="1"/>
    <col min="7411" max="7411" width="17.85546875" style="19" customWidth="1"/>
    <col min="7412" max="7412" width="14.28515625" style="19" customWidth="1"/>
    <col min="7413" max="7413" width="3.42578125" style="19" customWidth="1"/>
    <col min="7414" max="7414" width="17.85546875" style="19" customWidth="1"/>
    <col min="7415" max="7415" width="14.28515625" style="19" customWidth="1"/>
    <col min="7416" max="7416" width="3.42578125" style="19" customWidth="1"/>
    <col min="7417" max="7417" width="17.85546875" style="19" customWidth="1"/>
    <col min="7418" max="7418" width="14.28515625" style="19" customWidth="1"/>
    <col min="7419" max="7419" width="3.28515625" style="19" customWidth="1"/>
    <col min="7420" max="7420" width="17.85546875" style="19" customWidth="1"/>
    <col min="7421" max="7421" width="14.28515625" style="19" customWidth="1"/>
    <col min="7422" max="7422" width="3.42578125" style="19" customWidth="1"/>
    <col min="7423" max="7423" width="17.85546875" style="19" customWidth="1"/>
    <col min="7424" max="7424" width="14.28515625" style="19" customWidth="1"/>
    <col min="7425" max="7425" width="3.42578125" style="19" customWidth="1"/>
    <col min="7426" max="7426" width="17.85546875" style="19" customWidth="1"/>
    <col min="7427" max="7427" width="14.28515625" style="19" customWidth="1"/>
    <col min="7428" max="7428" width="3.42578125" style="19" customWidth="1"/>
    <col min="7429" max="7429" width="17.85546875" style="19" customWidth="1"/>
    <col min="7430" max="7430" width="14.28515625" style="19" customWidth="1"/>
    <col min="7431" max="7431" width="3.28515625" style="19" customWidth="1"/>
    <col min="7432" max="7432" width="2.28515625" style="19" customWidth="1"/>
    <col min="7433" max="7648" width="10.85546875" style="19"/>
    <col min="7649" max="7649" width="2.28515625" style="19" customWidth="1"/>
    <col min="7650" max="7650" width="5.7109375" style="19" customWidth="1"/>
    <col min="7651" max="7651" width="47.7109375" style="19" customWidth="1"/>
    <col min="7652" max="7652" width="15.140625" style="19" customWidth="1"/>
    <col min="7653" max="7653" width="13.7109375" style="19" customWidth="1"/>
    <col min="7654" max="7654" width="18.42578125" style="19" customWidth="1"/>
    <col min="7655" max="7655" width="11.7109375" style="19" customWidth="1"/>
    <col min="7656" max="7657" width="2.28515625" style="19" customWidth="1"/>
    <col min="7658" max="7658" width="17.85546875" style="19" customWidth="1"/>
    <col min="7659" max="7659" width="14.28515625" style="19" customWidth="1"/>
    <col min="7660" max="7660" width="3.42578125" style="19" customWidth="1"/>
    <col min="7661" max="7661" width="17.85546875" style="19" customWidth="1"/>
    <col min="7662" max="7662" width="14.28515625" style="19" customWidth="1"/>
    <col min="7663" max="7663" width="3.42578125" style="19" customWidth="1"/>
    <col min="7664" max="7664" width="17.85546875" style="19" customWidth="1"/>
    <col min="7665" max="7665" width="14.28515625" style="19" customWidth="1"/>
    <col min="7666" max="7666" width="3.42578125" style="19" customWidth="1"/>
    <col min="7667" max="7667" width="17.85546875" style="19" customWidth="1"/>
    <col min="7668" max="7668" width="14.28515625" style="19" customWidth="1"/>
    <col min="7669" max="7669" width="3.42578125" style="19" customWidth="1"/>
    <col min="7670" max="7670" width="17.85546875" style="19" customWidth="1"/>
    <col min="7671" max="7671" width="14.28515625" style="19" customWidth="1"/>
    <col min="7672" max="7672" width="3.42578125" style="19" customWidth="1"/>
    <col min="7673" max="7673" width="17.85546875" style="19" customWidth="1"/>
    <col min="7674" max="7674" width="14.28515625" style="19" customWidth="1"/>
    <col min="7675" max="7675" width="3.28515625" style="19" customWidth="1"/>
    <col min="7676" max="7676" width="17.85546875" style="19" customWidth="1"/>
    <col min="7677" max="7677" width="14.28515625" style="19" customWidth="1"/>
    <col min="7678" max="7678" width="3.42578125" style="19" customWidth="1"/>
    <col min="7679" max="7679" width="17.85546875" style="19" customWidth="1"/>
    <col min="7680" max="7680" width="14.28515625" style="19" customWidth="1"/>
    <col min="7681" max="7681" width="3.42578125" style="19" customWidth="1"/>
    <col min="7682" max="7682" width="17.85546875" style="19" customWidth="1"/>
    <col min="7683" max="7683" width="14.28515625" style="19" customWidth="1"/>
    <col min="7684" max="7684" width="3.42578125" style="19" customWidth="1"/>
    <col min="7685" max="7685" width="17.85546875" style="19" customWidth="1"/>
    <col min="7686" max="7686" width="14.28515625" style="19" customWidth="1"/>
    <col min="7687" max="7687" width="3.28515625" style="19" customWidth="1"/>
    <col min="7688" max="7688" width="2.28515625" style="19" customWidth="1"/>
    <col min="7689" max="7904" width="10.85546875" style="19"/>
    <col min="7905" max="7905" width="2.28515625" style="19" customWidth="1"/>
    <col min="7906" max="7906" width="5.7109375" style="19" customWidth="1"/>
    <col min="7907" max="7907" width="47.7109375" style="19" customWidth="1"/>
    <col min="7908" max="7908" width="15.140625" style="19" customWidth="1"/>
    <col min="7909" max="7909" width="13.7109375" style="19" customWidth="1"/>
    <col min="7910" max="7910" width="18.42578125" style="19" customWidth="1"/>
    <col min="7911" max="7911" width="11.7109375" style="19" customWidth="1"/>
    <col min="7912" max="7913" width="2.28515625" style="19" customWidth="1"/>
    <col min="7914" max="7914" width="17.85546875" style="19" customWidth="1"/>
    <col min="7915" max="7915" width="14.28515625" style="19" customWidth="1"/>
    <col min="7916" max="7916" width="3.42578125" style="19" customWidth="1"/>
    <col min="7917" max="7917" width="17.85546875" style="19" customWidth="1"/>
    <col min="7918" max="7918" width="14.28515625" style="19" customWidth="1"/>
    <col min="7919" max="7919" width="3.42578125" style="19" customWidth="1"/>
    <col min="7920" max="7920" width="17.85546875" style="19" customWidth="1"/>
    <col min="7921" max="7921" width="14.28515625" style="19" customWidth="1"/>
    <col min="7922" max="7922" width="3.42578125" style="19" customWidth="1"/>
    <col min="7923" max="7923" width="17.85546875" style="19" customWidth="1"/>
    <col min="7924" max="7924" width="14.28515625" style="19" customWidth="1"/>
    <col min="7925" max="7925" width="3.42578125" style="19" customWidth="1"/>
    <col min="7926" max="7926" width="17.85546875" style="19" customWidth="1"/>
    <col min="7927" max="7927" width="14.28515625" style="19" customWidth="1"/>
    <col min="7928" max="7928" width="3.42578125" style="19" customWidth="1"/>
    <col min="7929" max="7929" width="17.85546875" style="19" customWidth="1"/>
    <col min="7930" max="7930" width="14.28515625" style="19" customWidth="1"/>
    <col min="7931" max="7931" width="3.28515625" style="19" customWidth="1"/>
    <col min="7932" max="7932" width="17.85546875" style="19" customWidth="1"/>
    <col min="7933" max="7933" width="14.28515625" style="19" customWidth="1"/>
    <col min="7934" max="7934" width="3.42578125" style="19" customWidth="1"/>
    <col min="7935" max="7935" width="17.85546875" style="19" customWidth="1"/>
    <col min="7936" max="7936" width="14.28515625" style="19" customWidth="1"/>
    <col min="7937" max="7937" width="3.42578125" style="19" customWidth="1"/>
    <col min="7938" max="7938" width="17.85546875" style="19" customWidth="1"/>
    <col min="7939" max="7939" width="14.28515625" style="19" customWidth="1"/>
    <col min="7940" max="7940" width="3.42578125" style="19" customWidth="1"/>
    <col min="7941" max="7941" width="17.85546875" style="19" customWidth="1"/>
    <col min="7942" max="7942" width="14.28515625" style="19" customWidth="1"/>
    <col min="7943" max="7943" width="3.28515625" style="19" customWidth="1"/>
    <col min="7944" max="7944" width="2.28515625" style="19" customWidth="1"/>
    <col min="7945" max="8160" width="10.85546875" style="19"/>
    <col min="8161" max="8161" width="2.28515625" style="19" customWidth="1"/>
    <col min="8162" max="8162" width="5.7109375" style="19" customWidth="1"/>
    <col min="8163" max="8163" width="47.7109375" style="19" customWidth="1"/>
    <col min="8164" max="8164" width="15.140625" style="19" customWidth="1"/>
    <col min="8165" max="8165" width="13.7109375" style="19" customWidth="1"/>
    <col min="8166" max="8166" width="18.42578125" style="19" customWidth="1"/>
    <col min="8167" max="8167" width="11.7109375" style="19" customWidth="1"/>
    <col min="8168" max="8169" width="2.28515625" style="19" customWidth="1"/>
    <col min="8170" max="8170" width="17.85546875" style="19" customWidth="1"/>
    <col min="8171" max="8171" width="14.28515625" style="19" customWidth="1"/>
    <col min="8172" max="8172" width="3.42578125" style="19" customWidth="1"/>
    <col min="8173" max="8173" width="17.85546875" style="19" customWidth="1"/>
    <col min="8174" max="8174" width="14.28515625" style="19" customWidth="1"/>
    <col min="8175" max="8175" width="3.42578125" style="19" customWidth="1"/>
    <col min="8176" max="8176" width="17.85546875" style="19" customWidth="1"/>
    <col min="8177" max="8177" width="14.28515625" style="19" customWidth="1"/>
    <col min="8178" max="8178" width="3.42578125" style="19" customWidth="1"/>
    <col min="8179" max="8179" width="17.85546875" style="19" customWidth="1"/>
    <col min="8180" max="8180" width="14.28515625" style="19" customWidth="1"/>
    <col min="8181" max="8181" width="3.42578125" style="19" customWidth="1"/>
    <col min="8182" max="8182" width="17.85546875" style="19" customWidth="1"/>
    <col min="8183" max="8183" width="14.28515625" style="19" customWidth="1"/>
    <col min="8184" max="8184" width="3.42578125" style="19" customWidth="1"/>
    <col min="8185" max="8185" width="17.85546875" style="19" customWidth="1"/>
    <col min="8186" max="8186" width="14.28515625" style="19" customWidth="1"/>
    <col min="8187" max="8187" width="3.28515625" style="19" customWidth="1"/>
    <col min="8188" max="8188" width="17.85546875" style="19" customWidth="1"/>
    <col min="8189" max="8189" width="14.28515625" style="19" customWidth="1"/>
    <col min="8190" max="8190" width="3.42578125" style="19" customWidth="1"/>
    <col min="8191" max="8191" width="17.85546875" style="19" customWidth="1"/>
    <col min="8192" max="8192" width="14.28515625" style="19" customWidth="1"/>
    <col min="8193" max="8193" width="3.42578125" style="19" customWidth="1"/>
    <col min="8194" max="8194" width="17.85546875" style="19" customWidth="1"/>
    <col min="8195" max="8195" width="14.28515625" style="19" customWidth="1"/>
    <col min="8196" max="8196" width="3.42578125" style="19" customWidth="1"/>
    <col min="8197" max="8197" width="17.85546875" style="19" customWidth="1"/>
    <col min="8198" max="8198" width="14.28515625" style="19" customWidth="1"/>
    <col min="8199" max="8199" width="3.28515625" style="19" customWidth="1"/>
    <col min="8200" max="8200" width="2.28515625" style="19" customWidth="1"/>
    <col min="8201" max="8416" width="10.85546875" style="19"/>
    <col min="8417" max="8417" width="2.28515625" style="19" customWidth="1"/>
    <col min="8418" max="8418" width="5.7109375" style="19" customWidth="1"/>
    <col min="8419" max="8419" width="47.7109375" style="19" customWidth="1"/>
    <col min="8420" max="8420" width="15.140625" style="19" customWidth="1"/>
    <col min="8421" max="8421" width="13.7109375" style="19" customWidth="1"/>
    <col min="8422" max="8422" width="18.42578125" style="19" customWidth="1"/>
    <col min="8423" max="8423" width="11.7109375" style="19" customWidth="1"/>
    <col min="8424" max="8425" width="2.28515625" style="19" customWidth="1"/>
    <col min="8426" max="8426" width="17.85546875" style="19" customWidth="1"/>
    <col min="8427" max="8427" width="14.28515625" style="19" customWidth="1"/>
    <col min="8428" max="8428" width="3.42578125" style="19" customWidth="1"/>
    <col min="8429" max="8429" width="17.85546875" style="19" customWidth="1"/>
    <col min="8430" max="8430" width="14.28515625" style="19" customWidth="1"/>
    <col min="8431" max="8431" width="3.42578125" style="19" customWidth="1"/>
    <col min="8432" max="8432" width="17.85546875" style="19" customWidth="1"/>
    <col min="8433" max="8433" width="14.28515625" style="19" customWidth="1"/>
    <col min="8434" max="8434" width="3.42578125" style="19" customWidth="1"/>
    <col min="8435" max="8435" width="17.85546875" style="19" customWidth="1"/>
    <col min="8436" max="8436" width="14.28515625" style="19" customWidth="1"/>
    <col min="8437" max="8437" width="3.42578125" style="19" customWidth="1"/>
    <col min="8438" max="8438" width="17.85546875" style="19" customWidth="1"/>
    <col min="8439" max="8439" width="14.28515625" style="19" customWidth="1"/>
    <col min="8440" max="8440" width="3.42578125" style="19" customWidth="1"/>
    <col min="8441" max="8441" width="17.85546875" style="19" customWidth="1"/>
    <col min="8442" max="8442" width="14.28515625" style="19" customWidth="1"/>
    <col min="8443" max="8443" width="3.28515625" style="19" customWidth="1"/>
    <col min="8444" max="8444" width="17.85546875" style="19" customWidth="1"/>
    <col min="8445" max="8445" width="14.28515625" style="19" customWidth="1"/>
    <col min="8446" max="8446" width="3.42578125" style="19" customWidth="1"/>
    <col min="8447" max="8447" width="17.85546875" style="19" customWidth="1"/>
    <col min="8448" max="8448" width="14.28515625" style="19" customWidth="1"/>
    <col min="8449" max="8449" width="3.42578125" style="19" customWidth="1"/>
    <col min="8450" max="8450" width="17.85546875" style="19" customWidth="1"/>
    <col min="8451" max="8451" width="14.28515625" style="19" customWidth="1"/>
    <col min="8452" max="8452" width="3.42578125" style="19" customWidth="1"/>
    <col min="8453" max="8453" width="17.85546875" style="19" customWidth="1"/>
    <col min="8454" max="8454" width="14.28515625" style="19" customWidth="1"/>
    <col min="8455" max="8455" width="3.28515625" style="19" customWidth="1"/>
    <col min="8456" max="8456" width="2.28515625" style="19" customWidth="1"/>
    <col min="8457" max="8672" width="10.85546875" style="19"/>
    <col min="8673" max="8673" width="2.28515625" style="19" customWidth="1"/>
    <col min="8674" max="8674" width="5.7109375" style="19" customWidth="1"/>
    <col min="8675" max="8675" width="47.7109375" style="19" customWidth="1"/>
    <col min="8676" max="8676" width="15.140625" style="19" customWidth="1"/>
    <col min="8677" max="8677" width="13.7109375" style="19" customWidth="1"/>
    <col min="8678" max="8678" width="18.42578125" style="19" customWidth="1"/>
    <col min="8679" max="8679" width="11.7109375" style="19" customWidth="1"/>
    <col min="8680" max="8681" width="2.28515625" style="19" customWidth="1"/>
    <col min="8682" max="8682" width="17.85546875" style="19" customWidth="1"/>
    <col min="8683" max="8683" width="14.28515625" style="19" customWidth="1"/>
    <col min="8684" max="8684" width="3.42578125" style="19" customWidth="1"/>
    <col min="8685" max="8685" width="17.85546875" style="19" customWidth="1"/>
    <col min="8686" max="8686" width="14.28515625" style="19" customWidth="1"/>
    <col min="8687" max="8687" width="3.42578125" style="19" customWidth="1"/>
    <col min="8688" max="8688" width="17.85546875" style="19" customWidth="1"/>
    <col min="8689" max="8689" width="14.28515625" style="19" customWidth="1"/>
    <col min="8690" max="8690" width="3.42578125" style="19" customWidth="1"/>
    <col min="8691" max="8691" width="17.85546875" style="19" customWidth="1"/>
    <col min="8692" max="8692" width="14.28515625" style="19" customWidth="1"/>
    <col min="8693" max="8693" width="3.42578125" style="19" customWidth="1"/>
    <col min="8694" max="8694" width="17.85546875" style="19" customWidth="1"/>
    <col min="8695" max="8695" width="14.28515625" style="19" customWidth="1"/>
    <col min="8696" max="8696" width="3.42578125" style="19" customWidth="1"/>
    <col min="8697" max="8697" width="17.85546875" style="19" customWidth="1"/>
    <col min="8698" max="8698" width="14.28515625" style="19" customWidth="1"/>
    <col min="8699" max="8699" width="3.28515625" style="19" customWidth="1"/>
    <col min="8700" max="8700" width="17.85546875" style="19" customWidth="1"/>
    <col min="8701" max="8701" width="14.28515625" style="19" customWidth="1"/>
    <col min="8702" max="8702" width="3.42578125" style="19" customWidth="1"/>
    <col min="8703" max="8703" width="17.85546875" style="19" customWidth="1"/>
    <col min="8704" max="8704" width="14.28515625" style="19" customWidth="1"/>
    <col min="8705" max="8705" width="3.42578125" style="19" customWidth="1"/>
    <col min="8706" max="8706" width="17.85546875" style="19" customWidth="1"/>
    <col min="8707" max="8707" width="14.28515625" style="19" customWidth="1"/>
    <col min="8708" max="8708" width="3.42578125" style="19" customWidth="1"/>
    <col min="8709" max="8709" width="17.85546875" style="19" customWidth="1"/>
    <col min="8710" max="8710" width="14.28515625" style="19" customWidth="1"/>
    <col min="8711" max="8711" width="3.28515625" style="19" customWidth="1"/>
    <col min="8712" max="8712" width="2.28515625" style="19" customWidth="1"/>
    <col min="8713" max="8928" width="10.85546875" style="19"/>
    <col min="8929" max="8929" width="2.28515625" style="19" customWidth="1"/>
    <col min="8930" max="8930" width="5.7109375" style="19" customWidth="1"/>
    <col min="8931" max="8931" width="47.7109375" style="19" customWidth="1"/>
    <col min="8932" max="8932" width="15.140625" style="19" customWidth="1"/>
    <col min="8933" max="8933" width="13.7109375" style="19" customWidth="1"/>
    <col min="8934" max="8934" width="18.42578125" style="19" customWidth="1"/>
    <col min="8935" max="8935" width="11.7109375" style="19" customWidth="1"/>
    <col min="8936" max="8937" width="2.28515625" style="19" customWidth="1"/>
    <col min="8938" max="8938" width="17.85546875" style="19" customWidth="1"/>
    <col min="8939" max="8939" width="14.28515625" style="19" customWidth="1"/>
    <col min="8940" max="8940" width="3.42578125" style="19" customWidth="1"/>
    <col min="8941" max="8941" width="17.85546875" style="19" customWidth="1"/>
    <col min="8942" max="8942" width="14.28515625" style="19" customWidth="1"/>
    <col min="8943" max="8943" width="3.42578125" style="19" customWidth="1"/>
    <col min="8944" max="8944" width="17.85546875" style="19" customWidth="1"/>
    <col min="8945" max="8945" width="14.28515625" style="19" customWidth="1"/>
    <col min="8946" max="8946" width="3.42578125" style="19" customWidth="1"/>
    <col min="8947" max="8947" width="17.85546875" style="19" customWidth="1"/>
    <col min="8948" max="8948" width="14.28515625" style="19" customWidth="1"/>
    <col min="8949" max="8949" width="3.42578125" style="19" customWidth="1"/>
    <col min="8950" max="8950" width="17.85546875" style="19" customWidth="1"/>
    <col min="8951" max="8951" width="14.28515625" style="19" customWidth="1"/>
    <col min="8952" max="8952" width="3.42578125" style="19" customWidth="1"/>
    <col min="8953" max="8953" width="17.85546875" style="19" customWidth="1"/>
    <col min="8954" max="8954" width="14.28515625" style="19" customWidth="1"/>
    <col min="8955" max="8955" width="3.28515625" style="19" customWidth="1"/>
    <col min="8956" max="8956" width="17.85546875" style="19" customWidth="1"/>
    <col min="8957" max="8957" width="14.28515625" style="19" customWidth="1"/>
    <col min="8958" max="8958" width="3.42578125" style="19" customWidth="1"/>
    <col min="8959" max="8959" width="17.85546875" style="19" customWidth="1"/>
    <col min="8960" max="8960" width="14.28515625" style="19" customWidth="1"/>
    <col min="8961" max="8961" width="3.42578125" style="19" customWidth="1"/>
    <col min="8962" max="8962" width="17.85546875" style="19" customWidth="1"/>
    <col min="8963" max="8963" width="14.28515625" style="19" customWidth="1"/>
    <col min="8964" max="8964" width="3.42578125" style="19" customWidth="1"/>
    <col min="8965" max="8965" width="17.85546875" style="19" customWidth="1"/>
    <col min="8966" max="8966" width="14.28515625" style="19" customWidth="1"/>
    <col min="8967" max="8967" width="3.28515625" style="19" customWidth="1"/>
    <col min="8968" max="8968" width="2.28515625" style="19" customWidth="1"/>
    <col min="8969" max="9184" width="10.85546875" style="19"/>
    <col min="9185" max="9185" width="2.28515625" style="19" customWidth="1"/>
    <col min="9186" max="9186" width="5.7109375" style="19" customWidth="1"/>
    <col min="9187" max="9187" width="47.7109375" style="19" customWidth="1"/>
    <col min="9188" max="9188" width="15.140625" style="19" customWidth="1"/>
    <col min="9189" max="9189" width="13.7109375" style="19" customWidth="1"/>
    <col min="9190" max="9190" width="18.42578125" style="19" customWidth="1"/>
    <col min="9191" max="9191" width="11.7109375" style="19" customWidth="1"/>
    <col min="9192" max="9193" width="2.28515625" style="19" customWidth="1"/>
    <col min="9194" max="9194" width="17.85546875" style="19" customWidth="1"/>
    <col min="9195" max="9195" width="14.28515625" style="19" customWidth="1"/>
    <col min="9196" max="9196" width="3.42578125" style="19" customWidth="1"/>
    <col min="9197" max="9197" width="17.85546875" style="19" customWidth="1"/>
    <col min="9198" max="9198" width="14.28515625" style="19" customWidth="1"/>
    <col min="9199" max="9199" width="3.42578125" style="19" customWidth="1"/>
    <col min="9200" max="9200" width="17.85546875" style="19" customWidth="1"/>
    <col min="9201" max="9201" width="14.28515625" style="19" customWidth="1"/>
    <col min="9202" max="9202" width="3.42578125" style="19" customWidth="1"/>
    <col min="9203" max="9203" width="17.85546875" style="19" customWidth="1"/>
    <col min="9204" max="9204" width="14.28515625" style="19" customWidth="1"/>
    <col min="9205" max="9205" width="3.42578125" style="19" customWidth="1"/>
    <col min="9206" max="9206" width="17.85546875" style="19" customWidth="1"/>
    <col min="9207" max="9207" width="14.28515625" style="19" customWidth="1"/>
    <col min="9208" max="9208" width="3.42578125" style="19" customWidth="1"/>
    <col min="9209" max="9209" width="17.85546875" style="19" customWidth="1"/>
    <col min="9210" max="9210" width="14.28515625" style="19" customWidth="1"/>
    <col min="9211" max="9211" width="3.28515625" style="19" customWidth="1"/>
    <col min="9212" max="9212" width="17.85546875" style="19" customWidth="1"/>
    <col min="9213" max="9213" width="14.28515625" style="19" customWidth="1"/>
    <col min="9214" max="9214" width="3.42578125" style="19" customWidth="1"/>
    <col min="9215" max="9215" width="17.85546875" style="19" customWidth="1"/>
    <col min="9216" max="9216" width="14.28515625" style="19" customWidth="1"/>
    <col min="9217" max="9217" width="3.42578125" style="19" customWidth="1"/>
    <col min="9218" max="9218" width="17.85546875" style="19" customWidth="1"/>
    <col min="9219" max="9219" width="14.28515625" style="19" customWidth="1"/>
    <col min="9220" max="9220" width="3.42578125" style="19" customWidth="1"/>
    <col min="9221" max="9221" width="17.85546875" style="19" customWidth="1"/>
    <col min="9222" max="9222" width="14.28515625" style="19" customWidth="1"/>
    <col min="9223" max="9223" width="3.28515625" style="19" customWidth="1"/>
    <col min="9224" max="9224" width="2.28515625" style="19" customWidth="1"/>
    <col min="9225" max="9440" width="10.85546875" style="19"/>
    <col min="9441" max="9441" width="2.28515625" style="19" customWidth="1"/>
    <col min="9442" max="9442" width="5.7109375" style="19" customWidth="1"/>
    <col min="9443" max="9443" width="47.7109375" style="19" customWidth="1"/>
    <col min="9444" max="9444" width="15.140625" style="19" customWidth="1"/>
    <col min="9445" max="9445" width="13.7109375" style="19" customWidth="1"/>
    <col min="9446" max="9446" width="18.42578125" style="19" customWidth="1"/>
    <col min="9447" max="9447" width="11.7109375" style="19" customWidth="1"/>
    <col min="9448" max="9449" width="2.28515625" style="19" customWidth="1"/>
    <col min="9450" max="9450" width="17.85546875" style="19" customWidth="1"/>
    <col min="9451" max="9451" width="14.28515625" style="19" customWidth="1"/>
    <col min="9452" max="9452" width="3.42578125" style="19" customWidth="1"/>
    <col min="9453" max="9453" width="17.85546875" style="19" customWidth="1"/>
    <col min="9454" max="9454" width="14.28515625" style="19" customWidth="1"/>
    <col min="9455" max="9455" width="3.42578125" style="19" customWidth="1"/>
    <col min="9456" max="9456" width="17.85546875" style="19" customWidth="1"/>
    <col min="9457" max="9457" width="14.28515625" style="19" customWidth="1"/>
    <col min="9458" max="9458" width="3.42578125" style="19" customWidth="1"/>
    <col min="9459" max="9459" width="17.85546875" style="19" customWidth="1"/>
    <col min="9460" max="9460" width="14.28515625" style="19" customWidth="1"/>
    <col min="9461" max="9461" width="3.42578125" style="19" customWidth="1"/>
    <col min="9462" max="9462" width="17.85546875" style="19" customWidth="1"/>
    <col min="9463" max="9463" width="14.28515625" style="19" customWidth="1"/>
    <col min="9464" max="9464" width="3.42578125" style="19" customWidth="1"/>
    <col min="9465" max="9465" width="17.85546875" style="19" customWidth="1"/>
    <col min="9466" max="9466" width="14.28515625" style="19" customWidth="1"/>
    <col min="9467" max="9467" width="3.28515625" style="19" customWidth="1"/>
    <col min="9468" max="9468" width="17.85546875" style="19" customWidth="1"/>
    <col min="9469" max="9469" width="14.28515625" style="19" customWidth="1"/>
    <col min="9470" max="9470" width="3.42578125" style="19" customWidth="1"/>
    <col min="9471" max="9471" width="17.85546875" style="19" customWidth="1"/>
    <col min="9472" max="9472" width="14.28515625" style="19" customWidth="1"/>
    <col min="9473" max="9473" width="3.42578125" style="19" customWidth="1"/>
    <col min="9474" max="9474" width="17.85546875" style="19" customWidth="1"/>
    <col min="9475" max="9475" width="14.28515625" style="19" customWidth="1"/>
    <col min="9476" max="9476" width="3.42578125" style="19" customWidth="1"/>
    <col min="9477" max="9477" width="17.85546875" style="19" customWidth="1"/>
    <col min="9478" max="9478" width="14.28515625" style="19" customWidth="1"/>
    <col min="9479" max="9479" width="3.28515625" style="19" customWidth="1"/>
    <col min="9480" max="9480" width="2.28515625" style="19" customWidth="1"/>
    <col min="9481" max="9696" width="10.85546875" style="19"/>
    <col min="9697" max="9697" width="2.28515625" style="19" customWidth="1"/>
    <col min="9698" max="9698" width="5.7109375" style="19" customWidth="1"/>
    <col min="9699" max="9699" width="47.7109375" style="19" customWidth="1"/>
    <col min="9700" max="9700" width="15.140625" style="19" customWidth="1"/>
    <col min="9701" max="9701" width="13.7109375" style="19" customWidth="1"/>
    <col min="9702" max="9702" width="18.42578125" style="19" customWidth="1"/>
    <col min="9703" max="9703" width="11.7109375" style="19" customWidth="1"/>
    <col min="9704" max="9705" width="2.28515625" style="19" customWidth="1"/>
    <col min="9706" max="9706" width="17.85546875" style="19" customWidth="1"/>
    <col min="9707" max="9707" width="14.28515625" style="19" customWidth="1"/>
    <col min="9708" max="9708" width="3.42578125" style="19" customWidth="1"/>
    <col min="9709" max="9709" width="17.85546875" style="19" customWidth="1"/>
    <col min="9710" max="9710" width="14.28515625" style="19" customWidth="1"/>
    <col min="9711" max="9711" width="3.42578125" style="19" customWidth="1"/>
    <col min="9712" max="9712" width="17.85546875" style="19" customWidth="1"/>
    <col min="9713" max="9713" width="14.28515625" style="19" customWidth="1"/>
    <col min="9714" max="9714" width="3.42578125" style="19" customWidth="1"/>
    <col min="9715" max="9715" width="17.85546875" style="19" customWidth="1"/>
    <col min="9716" max="9716" width="14.28515625" style="19" customWidth="1"/>
    <col min="9717" max="9717" width="3.42578125" style="19" customWidth="1"/>
    <col min="9718" max="9718" width="17.85546875" style="19" customWidth="1"/>
    <col min="9719" max="9719" width="14.28515625" style="19" customWidth="1"/>
    <col min="9720" max="9720" width="3.42578125" style="19" customWidth="1"/>
    <col min="9721" max="9721" width="17.85546875" style="19" customWidth="1"/>
    <col min="9722" max="9722" width="14.28515625" style="19" customWidth="1"/>
    <col min="9723" max="9723" width="3.28515625" style="19" customWidth="1"/>
    <col min="9724" max="9724" width="17.85546875" style="19" customWidth="1"/>
    <col min="9725" max="9725" width="14.28515625" style="19" customWidth="1"/>
    <col min="9726" max="9726" width="3.42578125" style="19" customWidth="1"/>
    <col min="9727" max="9727" width="17.85546875" style="19" customWidth="1"/>
    <col min="9728" max="9728" width="14.28515625" style="19" customWidth="1"/>
    <col min="9729" max="9729" width="3.42578125" style="19" customWidth="1"/>
    <col min="9730" max="9730" width="17.85546875" style="19" customWidth="1"/>
    <col min="9731" max="9731" width="14.28515625" style="19" customWidth="1"/>
    <col min="9732" max="9732" width="3.42578125" style="19" customWidth="1"/>
    <col min="9733" max="9733" width="17.85546875" style="19" customWidth="1"/>
    <col min="9734" max="9734" width="14.28515625" style="19" customWidth="1"/>
    <col min="9735" max="9735" width="3.28515625" style="19" customWidth="1"/>
    <col min="9736" max="9736" width="2.28515625" style="19" customWidth="1"/>
    <col min="9737" max="9952" width="10.85546875" style="19"/>
    <col min="9953" max="9953" width="2.28515625" style="19" customWidth="1"/>
    <col min="9954" max="9954" width="5.7109375" style="19" customWidth="1"/>
    <col min="9955" max="9955" width="47.7109375" style="19" customWidth="1"/>
    <col min="9956" max="9956" width="15.140625" style="19" customWidth="1"/>
    <col min="9957" max="9957" width="13.7109375" style="19" customWidth="1"/>
    <col min="9958" max="9958" width="18.42578125" style="19" customWidth="1"/>
    <col min="9959" max="9959" width="11.7109375" style="19" customWidth="1"/>
    <col min="9960" max="9961" width="2.28515625" style="19" customWidth="1"/>
    <col min="9962" max="9962" width="17.85546875" style="19" customWidth="1"/>
    <col min="9963" max="9963" width="14.28515625" style="19" customWidth="1"/>
    <col min="9964" max="9964" width="3.42578125" style="19" customWidth="1"/>
    <col min="9965" max="9965" width="17.85546875" style="19" customWidth="1"/>
    <col min="9966" max="9966" width="14.28515625" style="19" customWidth="1"/>
    <col min="9967" max="9967" width="3.42578125" style="19" customWidth="1"/>
    <col min="9968" max="9968" width="17.85546875" style="19" customWidth="1"/>
    <col min="9969" max="9969" width="14.28515625" style="19" customWidth="1"/>
    <col min="9970" max="9970" width="3.42578125" style="19" customWidth="1"/>
    <col min="9971" max="9971" width="17.85546875" style="19" customWidth="1"/>
    <col min="9972" max="9972" width="14.28515625" style="19" customWidth="1"/>
    <col min="9973" max="9973" width="3.42578125" style="19" customWidth="1"/>
    <col min="9974" max="9974" width="17.85546875" style="19" customWidth="1"/>
    <col min="9975" max="9975" width="14.28515625" style="19" customWidth="1"/>
    <col min="9976" max="9976" width="3.42578125" style="19" customWidth="1"/>
    <col min="9977" max="9977" width="17.85546875" style="19" customWidth="1"/>
    <col min="9978" max="9978" width="14.28515625" style="19" customWidth="1"/>
    <col min="9979" max="9979" width="3.28515625" style="19" customWidth="1"/>
    <col min="9980" max="9980" width="17.85546875" style="19" customWidth="1"/>
    <col min="9981" max="9981" width="14.28515625" style="19" customWidth="1"/>
    <col min="9982" max="9982" width="3.42578125" style="19" customWidth="1"/>
    <col min="9983" max="9983" width="17.85546875" style="19" customWidth="1"/>
    <col min="9984" max="9984" width="14.28515625" style="19" customWidth="1"/>
    <col min="9985" max="9985" width="3.42578125" style="19" customWidth="1"/>
    <col min="9986" max="9986" width="17.85546875" style="19" customWidth="1"/>
    <col min="9987" max="9987" width="14.28515625" style="19" customWidth="1"/>
    <col min="9988" max="9988" width="3.42578125" style="19" customWidth="1"/>
    <col min="9989" max="9989" width="17.85546875" style="19" customWidth="1"/>
    <col min="9990" max="9990" width="14.28515625" style="19" customWidth="1"/>
    <col min="9991" max="9991" width="3.28515625" style="19" customWidth="1"/>
    <col min="9992" max="9992" width="2.28515625" style="19" customWidth="1"/>
    <col min="9993" max="10208" width="10.85546875" style="19"/>
    <col min="10209" max="10209" width="2.28515625" style="19" customWidth="1"/>
    <col min="10210" max="10210" width="5.7109375" style="19" customWidth="1"/>
    <col min="10211" max="10211" width="47.7109375" style="19" customWidth="1"/>
    <col min="10212" max="10212" width="15.140625" style="19" customWidth="1"/>
    <col min="10213" max="10213" width="13.7109375" style="19" customWidth="1"/>
    <col min="10214" max="10214" width="18.42578125" style="19" customWidth="1"/>
    <col min="10215" max="10215" width="11.7109375" style="19" customWidth="1"/>
    <col min="10216" max="10217" width="2.28515625" style="19" customWidth="1"/>
    <col min="10218" max="10218" width="17.85546875" style="19" customWidth="1"/>
    <col min="10219" max="10219" width="14.28515625" style="19" customWidth="1"/>
    <col min="10220" max="10220" width="3.42578125" style="19" customWidth="1"/>
    <col min="10221" max="10221" width="17.85546875" style="19" customWidth="1"/>
    <col min="10222" max="10222" width="14.28515625" style="19" customWidth="1"/>
    <col min="10223" max="10223" width="3.42578125" style="19" customWidth="1"/>
    <col min="10224" max="10224" width="17.85546875" style="19" customWidth="1"/>
    <col min="10225" max="10225" width="14.28515625" style="19" customWidth="1"/>
    <col min="10226" max="10226" width="3.42578125" style="19" customWidth="1"/>
    <col min="10227" max="10227" width="17.85546875" style="19" customWidth="1"/>
    <col min="10228" max="10228" width="14.28515625" style="19" customWidth="1"/>
    <col min="10229" max="10229" width="3.42578125" style="19" customWidth="1"/>
    <col min="10230" max="10230" width="17.85546875" style="19" customWidth="1"/>
    <col min="10231" max="10231" width="14.28515625" style="19" customWidth="1"/>
    <col min="10232" max="10232" width="3.42578125" style="19" customWidth="1"/>
    <col min="10233" max="10233" width="17.85546875" style="19" customWidth="1"/>
    <col min="10234" max="10234" width="14.28515625" style="19" customWidth="1"/>
    <col min="10235" max="10235" width="3.28515625" style="19" customWidth="1"/>
    <col min="10236" max="10236" width="17.85546875" style="19" customWidth="1"/>
    <col min="10237" max="10237" width="14.28515625" style="19" customWidth="1"/>
    <col min="10238" max="10238" width="3.42578125" style="19" customWidth="1"/>
    <col min="10239" max="10239" width="17.85546875" style="19" customWidth="1"/>
    <col min="10240" max="10240" width="14.28515625" style="19" customWidth="1"/>
    <col min="10241" max="10241" width="3.42578125" style="19" customWidth="1"/>
    <col min="10242" max="10242" width="17.85546875" style="19" customWidth="1"/>
    <col min="10243" max="10243" width="14.28515625" style="19" customWidth="1"/>
    <col min="10244" max="10244" width="3.42578125" style="19" customWidth="1"/>
    <col min="10245" max="10245" width="17.85546875" style="19" customWidth="1"/>
    <col min="10246" max="10246" width="14.28515625" style="19" customWidth="1"/>
    <col min="10247" max="10247" width="3.28515625" style="19" customWidth="1"/>
    <col min="10248" max="10248" width="2.28515625" style="19" customWidth="1"/>
    <col min="10249" max="10464" width="10.85546875" style="19"/>
    <col min="10465" max="10465" width="2.28515625" style="19" customWidth="1"/>
    <col min="10466" max="10466" width="5.7109375" style="19" customWidth="1"/>
    <col min="10467" max="10467" width="47.7109375" style="19" customWidth="1"/>
    <col min="10468" max="10468" width="15.140625" style="19" customWidth="1"/>
    <col min="10469" max="10469" width="13.7109375" style="19" customWidth="1"/>
    <col min="10470" max="10470" width="18.42578125" style="19" customWidth="1"/>
    <col min="10471" max="10471" width="11.7109375" style="19" customWidth="1"/>
    <col min="10472" max="10473" width="2.28515625" style="19" customWidth="1"/>
    <col min="10474" max="10474" width="17.85546875" style="19" customWidth="1"/>
    <col min="10475" max="10475" width="14.28515625" style="19" customWidth="1"/>
    <col min="10476" max="10476" width="3.42578125" style="19" customWidth="1"/>
    <col min="10477" max="10477" width="17.85546875" style="19" customWidth="1"/>
    <col min="10478" max="10478" width="14.28515625" style="19" customWidth="1"/>
    <col min="10479" max="10479" width="3.42578125" style="19" customWidth="1"/>
    <col min="10480" max="10480" width="17.85546875" style="19" customWidth="1"/>
    <col min="10481" max="10481" width="14.28515625" style="19" customWidth="1"/>
    <col min="10482" max="10482" width="3.42578125" style="19" customWidth="1"/>
    <col min="10483" max="10483" width="17.85546875" style="19" customWidth="1"/>
    <col min="10484" max="10484" width="14.28515625" style="19" customWidth="1"/>
    <col min="10485" max="10485" width="3.42578125" style="19" customWidth="1"/>
    <col min="10486" max="10486" width="17.85546875" style="19" customWidth="1"/>
    <col min="10487" max="10487" width="14.28515625" style="19" customWidth="1"/>
    <col min="10488" max="10488" width="3.42578125" style="19" customWidth="1"/>
    <col min="10489" max="10489" width="17.85546875" style="19" customWidth="1"/>
    <col min="10490" max="10490" width="14.28515625" style="19" customWidth="1"/>
    <col min="10491" max="10491" width="3.28515625" style="19" customWidth="1"/>
    <col min="10492" max="10492" width="17.85546875" style="19" customWidth="1"/>
    <col min="10493" max="10493" width="14.28515625" style="19" customWidth="1"/>
    <col min="10494" max="10494" width="3.42578125" style="19" customWidth="1"/>
    <col min="10495" max="10495" width="17.85546875" style="19" customWidth="1"/>
    <col min="10496" max="10496" width="14.28515625" style="19" customWidth="1"/>
    <col min="10497" max="10497" width="3.42578125" style="19" customWidth="1"/>
    <col min="10498" max="10498" width="17.85546875" style="19" customWidth="1"/>
    <col min="10499" max="10499" width="14.28515625" style="19" customWidth="1"/>
    <col min="10500" max="10500" width="3.42578125" style="19" customWidth="1"/>
    <col min="10501" max="10501" width="17.85546875" style="19" customWidth="1"/>
    <col min="10502" max="10502" width="14.28515625" style="19" customWidth="1"/>
    <col min="10503" max="10503" width="3.28515625" style="19" customWidth="1"/>
    <col min="10504" max="10504" width="2.28515625" style="19" customWidth="1"/>
    <col min="10505" max="10720" width="10.85546875" style="19"/>
    <col min="10721" max="10721" width="2.28515625" style="19" customWidth="1"/>
    <col min="10722" max="10722" width="5.7109375" style="19" customWidth="1"/>
    <col min="10723" max="10723" width="47.7109375" style="19" customWidth="1"/>
    <col min="10724" max="10724" width="15.140625" style="19" customWidth="1"/>
    <col min="10725" max="10725" width="13.7109375" style="19" customWidth="1"/>
    <col min="10726" max="10726" width="18.42578125" style="19" customWidth="1"/>
    <col min="10727" max="10727" width="11.7109375" style="19" customWidth="1"/>
    <col min="10728" max="10729" width="2.28515625" style="19" customWidth="1"/>
    <col min="10730" max="10730" width="17.85546875" style="19" customWidth="1"/>
    <col min="10731" max="10731" width="14.28515625" style="19" customWidth="1"/>
    <col min="10732" max="10732" width="3.42578125" style="19" customWidth="1"/>
    <col min="10733" max="10733" width="17.85546875" style="19" customWidth="1"/>
    <col min="10734" max="10734" width="14.28515625" style="19" customWidth="1"/>
    <col min="10735" max="10735" width="3.42578125" style="19" customWidth="1"/>
    <col min="10736" max="10736" width="17.85546875" style="19" customWidth="1"/>
    <col min="10737" max="10737" width="14.28515625" style="19" customWidth="1"/>
    <col min="10738" max="10738" width="3.42578125" style="19" customWidth="1"/>
    <col min="10739" max="10739" width="17.85546875" style="19" customWidth="1"/>
    <col min="10740" max="10740" width="14.28515625" style="19" customWidth="1"/>
    <col min="10741" max="10741" width="3.42578125" style="19" customWidth="1"/>
    <col min="10742" max="10742" width="17.85546875" style="19" customWidth="1"/>
    <col min="10743" max="10743" width="14.28515625" style="19" customWidth="1"/>
    <col min="10744" max="10744" width="3.42578125" style="19" customWidth="1"/>
    <col min="10745" max="10745" width="17.85546875" style="19" customWidth="1"/>
    <col min="10746" max="10746" width="14.28515625" style="19" customWidth="1"/>
    <col min="10747" max="10747" width="3.28515625" style="19" customWidth="1"/>
    <col min="10748" max="10748" width="17.85546875" style="19" customWidth="1"/>
    <col min="10749" max="10749" width="14.28515625" style="19" customWidth="1"/>
    <col min="10750" max="10750" width="3.42578125" style="19" customWidth="1"/>
    <col min="10751" max="10751" width="17.85546875" style="19" customWidth="1"/>
    <col min="10752" max="10752" width="14.28515625" style="19" customWidth="1"/>
    <col min="10753" max="10753" width="3.42578125" style="19" customWidth="1"/>
    <col min="10754" max="10754" width="17.85546875" style="19" customWidth="1"/>
    <col min="10755" max="10755" width="14.28515625" style="19" customWidth="1"/>
    <col min="10756" max="10756" width="3.42578125" style="19" customWidth="1"/>
    <col min="10757" max="10757" width="17.85546875" style="19" customWidth="1"/>
    <col min="10758" max="10758" width="14.28515625" style="19" customWidth="1"/>
    <col min="10759" max="10759" width="3.28515625" style="19" customWidth="1"/>
    <col min="10760" max="10760" width="2.28515625" style="19" customWidth="1"/>
    <col min="10761" max="10976" width="10.85546875" style="19"/>
    <col min="10977" max="10977" width="2.28515625" style="19" customWidth="1"/>
    <col min="10978" max="10978" width="5.7109375" style="19" customWidth="1"/>
    <col min="10979" max="10979" width="47.7109375" style="19" customWidth="1"/>
    <col min="10980" max="10980" width="15.140625" style="19" customWidth="1"/>
    <col min="10981" max="10981" width="13.7109375" style="19" customWidth="1"/>
    <col min="10982" max="10982" width="18.42578125" style="19" customWidth="1"/>
    <col min="10983" max="10983" width="11.7109375" style="19" customWidth="1"/>
    <col min="10984" max="10985" width="2.28515625" style="19" customWidth="1"/>
    <col min="10986" max="10986" width="17.85546875" style="19" customWidth="1"/>
    <col min="10987" max="10987" width="14.28515625" style="19" customWidth="1"/>
    <col min="10988" max="10988" width="3.42578125" style="19" customWidth="1"/>
    <col min="10989" max="10989" width="17.85546875" style="19" customWidth="1"/>
    <col min="10990" max="10990" width="14.28515625" style="19" customWidth="1"/>
    <col min="10991" max="10991" width="3.42578125" style="19" customWidth="1"/>
    <col min="10992" max="10992" width="17.85546875" style="19" customWidth="1"/>
    <col min="10993" max="10993" width="14.28515625" style="19" customWidth="1"/>
    <col min="10994" max="10994" width="3.42578125" style="19" customWidth="1"/>
    <col min="10995" max="10995" width="17.85546875" style="19" customWidth="1"/>
    <col min="10996" max="10996" width="14.28515625" style="19" customWidth="1"/>
    <col min="10997" max="10997" width="3.42578125" style="19" customWidth="1"/>
    <col min="10998" max="10998" width="17.85546875" style="19" customWidth="1"/>
    <col min="10999" max="10999" width="14.28515625" style="19" customWidth="1"/>
    <col min="11000" max="11000" width="3.42578125" style="19" customWidth="1"/>
    <col min="11001" max="11001" width="17.85546875" style="19" customWidth="1"/>
    <col min="11002" max="11002" width="14.28515625" style="19" customWidth="1"/>
    <col min="11003" max="11003" width="3.28515625" style="19" customWidth="1"/>
    <col min="11004" max="11004" width="17.85546875" style="19" customWidth="1"/>
    <col min="11005" max="11005" width="14.28515625" style="19" customWidth="1"/>
    <col min="11006" max="11006" width="3.42578125" style="19" customWidth="1"/>
    <col min="11007" max="11007" width="17.85546875" style="19" customWidth="1"/>
    <col min="11008" max="11008" width="14.28515625" style="19" customWidth="1"/>
    <col min="11009" max="11009" width="3.42578125" style="19" customWidth="1"/>
    <col min="11010" max="11010" width="17.85546875" style="19" customWidth="1"/>
    <col min="11011" max="11011" width="14.28515625" style="19" customWidth="1"/>
    <col min="11012" max="11012" width="3.42578125" style="19" customWidth="1"/>
    <col min="11013" max="11013" width="17.85546875" style="19" customWidth="1"/>
    <col min="11014" max="11014" width="14.28515625" style="19" customWidth="1"/>
    <col min="11015" max="11015" width="3.28515625" style="19" customWidth="1"/>
    <col min="11016" max="11016" width="2.28515625" style="19" customWidth="1"/>
    <col min="11017" max="11232" width="10.85546875" style="19"/>
    <col min="11233" max="11233" width="2.28515625" style="19" customWidth="1"/>
    <col min="11234" max="11234" width="5.7109375" style="19" customWidth="1"/>
    <col min="11235" max="11235" width="47.7109375" style="19" customWidth="1"/>
    <col min="11236" max="11236" width="15.140625" style="19" customWidth="1"/>
    <col min="11237" max="11237" width="13.7109375" style="19" customWidth="1"/>
    <col min="11238" max="11238" width="18.42578125" style="19" customWidth="1"/>
    <col min="11239" max="11239" width="11.7109375" style="19" customWidth="1"/>
    <col min="11240" max="11241" width="2.28515625" style="19" customWidth="1"/>
    <col min="11242" max="11242" width="17.85546875" style="19" customWidth="1"/>
    <col min="11243" max="11243" width="14.28515625" style="19" customWidth="1"/>
    <col min="11244" max="11244" width="3.42578125" style="19" customWidth="1"/>
    <col min="11245" max="11245" width="17.85546875" style="19" customWidth="1"/>
    <col min="11246" max="11246" width="14.28515625" style="19" customWidth="1"/>
    <col min="11247" max="11247" width="3.42578125" style="19" customWidth="1"/>
    <col min="11248" max="11248" width="17.85546875" style="19" customWidth="1"/>
    <col min="11249" max="11249" width="14.28515625" style="19" customWidth="1"/>
    <col min="11250" max="11250" width="3.42578125" style="19" customWidth="1"/>
    <col min="11251" max="11251" width="17.85546875" style="19" customWidth="1"/>
    <col min="11252" max="11252" width="14.28515625" style="19" customWidth="1"/>
    <col min="11253" max="11253" width="3.42578125" style="19" customWidth="1"/>
    <col min="11254" max="11254" width="17.85546875" style="19" customWidth="1"/>
    <col min="11255" max="11255" width="14.28515625" style="19" customWidth="1"/>
    <col min="11256" max="11256" width="3.42578125" style="19" customWidth="1"/>
    <col min="11257" max="11257" width="17.85546875" style="19" customWidth="1"/>
    <col min="11258" max="11258" width="14.28515625" style="19" customWidth="1"/>
    <col min="11259" max="11259" width="3.28515625" style="19" customWidth="1"/>
    <col min="11260" max="11260" width="17.85546875" style="19" customWidth="1"/>
    <col min="11261" max="11261" width="14.28515625" style="19" customWidth="1"/>
    <col min="11262" max="11262" width="3.42578125" style="19" customWidth="1"/>
    <col min="11263" max="11263" width="17.85546875" style="19" customWidth="1"/>
    <col min="11264" max="11264" width="14.28515625" style="19" customWidth="1"/>
    <col min="11265" max="11265" width="3.42578125" style="19" customWidth="1"/>
    <col min="11266" max="11266" width="17.85546875" style="19" customWidth="1"/>
    <col min="11267" max="11267" width="14.28515625" style="19" customWidth="1"/>
    <col min="11268" max="11268" width="3.42578125" style="19" customWidth="1"/>
    <col min="11269" max="11269" width="17.85546875" style="19" customWidth="1"/>
    <col min="11270" max="11270" width="14.28515625" style="19" customWidth="1"/>
    <col min="11271" max="11271" width="3.28515625" style="19" customWidth="1"/>
    <col min="11272" max="11272" width="2.28515625" style="19" customWidth="1"/>
    <col min="11273" max="11488" width="10.85546875" style="19"/>
    <col min="11489" max="11489" width="2.28515625" style="19" customWidth="1"/>
    <col min="11490" max="11490" width="5.7109375" style="19" customWidth="1"/>
    <col min="11491" max="11491" width="47.7109375" style="19" customWidth="1"/>
    <col min="11492" max="11492" width="15.140625" style="19" customWidth="1"/>
    <col min="11493" max="11493" width="13.7109375" style="19" customWidth="1"/>
    <col min="11494" max="11494" width="18.42578125" style="19" customWidth="1"/>
    <col min="11495" max="11495" width="11.7109375" style="19" customWidth="1"/>
    <col min="11496" max="11497" width="2.28515625" style="19" customWidth="1"/>
    <col min="11498" max="11498" width="17.85546875" style="19" customWidth="1"/>
    <col min="11499" max="11499" width="14.28515625" style="19" customWidth="1"/>
    <col min="11500" max="11500" width="3.42578125" style="19" customWidth="1"/>
    <col min="11501" max="11501" width="17.85546875" style="19" customWidth="1"/>
    <col min="11502" max="11502" width="14.28515625" style="19" customWidth="1"/>
    <col min="11503" max="11503" width="3.42578125" style="19" customWidth="1"/>
    <col min="11504" max="11504" width="17.85546875" style="19" customWidth="1"/>
    <col min="11505" max="11505" width="14.28515625" style="19" customWidth="1"/>
    <col min="11506" max="11506" width="3.42578125" style="19" customWidth="1"/>
    <col min="11507" max="11507" width="17.85546875" style="19" customWidth="1"/>
    <col min="11508" max="11508" width="14.28515625" style="19" customWidth="1"/>
    <col min="11509" max="11509" width="3.42578125" style="19" customWidth="1"/>
    <col min="11510" max="11510" width="17.85546875" style="19" customWidth="1"/>
    <col min="11511" max="11511" width="14.28515625" style="19" customWidth="1"/>
    <col min="11512" max="11512" width="3.42578125" style="19" customWidth="1"/>
    <col min="11513" max="11513" width="17.85546875" style="19" customWidth="1"/>
    <col min="11514" max="11514" width="14.28515625" style="19" customWidth="1"/>
    <col min="11515" max="11515" width="3.28515625" style="19" customWidth="1"/>
    <col min="11516" max="11516" width="17.85546875" style="19" customWidth="1"/>
    <col min="11517" max="11517" width="14.28515625" style="19" customWidth="1"/>
    <col min="11518" max="11518" width="3.42578125" style="19" customWidth="1"/>
    <col min="11519" max="11519" width="17.85546875" style="19" customWidth="1"/>
    <col min="11520" max="11520" width="14.28515625" style="19" customWidth="1"/>
    <col min="11521" max="11521" width="3.42578125" style="19" customWidth="1"/>
    <col min="11522" max="11522" width="17.85546875" style="19" customWidth="1"/>
    <col min="11523" max="11523" width="14.28515625" style="19" customWidth="1"/>
    <col min="11524" max="11524" width="3.42578125" style="19" customWidth="1"/>
    <col min="11525" max="11525" width="17.85546875" style="19" customWidth="1"/>
    <col min="11526" max="11526" width="14.28515625" style="19" customWidth="1"/>
    <col min="11527" max="11527" width="3.28515625" style="19" customWidth="1"/>
    <col min="11528" max="11528" width="2.28515625" style="19" customWidth="1"/>
    <col min="11529" max="11744" width="10.85546875" style="19"/>
    <col min="11745" max="11745" width="2.28515625" style="19" customWidth="1"/>
    <col min="11746" max="11746" width="5.7109375" style="19" customWidth="1"/>
    <col min="11747" max="11747" width="47.7109375" style="19" customWidth="1"/>
    <col min="11748" max="11748" width="15.140625" style="19" customWidth="1"/>
    <col min="11749" max="11749" width="13.7109375" style="19" customWidth="1"/>
    <col min="11750" max="11750" width="18.42578125" style="19" customWidth="1"/>
    <col min="11751" max="11751" width="11.7109375" style="19" customWidth="1"/>
    <col min="11752" max="11753" width="2.28515625" style="19" customWidth="1"/>
    <col min="11754" max="11754" width="17.85546875" style="19" customWidth="1"/>
    <col min="11755" max="11755" width="14.28515625" style="19" customWidth="1"/>
    <col min="11756" max="11756" width="3.42578125" style="19" customWidth="1"/>
    <col min="11757" max="11757" width="17.85546875" style="19" customWidth="1"/>
    <col min="11758" max="11758" width="14.28515625" style="19" customWidth="1"/>
    <col min="11759" max="11759" width="3.42578125" style="19" customWidth="1"/>
    <col min="11760" max="11760" width="17.85546875" style="19" customWidth="1"/>
    <col min="11761" max="11761" width="14.28515625" style="19" customWidth="1"/>
    <col min="11762" max="11762" width="3.42578125" style="19" customWidth="1"/>
    <col min="11763" max="11763" width="17.85546875" style="19" customWidth="1"/>
    <col min="11764" max="11764" width="14.28515625" style="19" customWidth="1"/>
    <col min="11765" max="11765" width="3.42578125" style="19" customWidth="1"/>
    <col min="11766" max="11766" width="17.85546875" style="19" customWidth="1"/>
    <col min="11767" max="11767" width="14.28515625" style="19" customWidth="1"/>
    <col min="11768" max="11768" width="3.42578125" style="19" customWidth="1"/>
    <col min="11769" max="11769" width="17.85546875" style="19" customWidth="1"/>
    <col min="11770" max="11770" width="14.28515625" style="19" customWidth="1"/>
    <col min="11771" max="11771" width="3.28515625" style="19" customWidth="1"/>
    <col min="11772" max="11772" width="17.85546875" style="19" customWidth="1"/>
    <col min="11773" max="11773" width="14.28515625" style="19" customWidth="1"/>
    <col min="11774" max="11774" width="3.42578125" style="19" customWidth="1"/>
    <col min="11775" max="11775" width="17.85546875" style="19" customWidth="1"/>
    <col min="11776" max="11776" width="14.28515625" style="19" customWidth="1"/>
    <col min="11777" max="11777" width="3.42578125" style="19" customWidth="1"/>
    <col min="11778" max="11778" width="17.85546875" style="19" customWidth="1"/>
    <col min="11779" max="11779" width="14.28515625" style="19" customWidth="1"/>
    <col min="11780" max="11780" width="3.42578125" style="19" customWidth="1"/>
    <col min="11781" max="11781" width="17.85546875" style="19" customWidth="1"/>
    <col min="11782" max="11782" width="14.28515625" style="19" customWidth="1"/>
    <col min="11783" max="11783" width="3.28515625" style="19" customWidth="1"/>
    <col min="11784" max="11784" width="2.28515625" style="19" customWidth="1"/>
    <col min="11785" max="12000" width="10.85546875" style="19"/>
    <col min="12001" max="12001" width="2.28515625" style="19" customWidth="1"/>
    <col min="12002" max="12002" width="5.7109375" style="19" customWidth="1"/>
    <col min="12003" max="12003" width="47.7109375" style="19" customWidth="1"/>
    <col min="12004" max="12004" width="15.140625" style="19" customWidth="1"/>
    <col min="12005" max="12005" width="13.7109375" style="19" customWidth="1"/>
    <col min="12006" max="12006" width="18.42578125" style="19" customWidth="1"/>
    <col min="12007" max="12007" width="11.7109375" style="19" customWidth="1"/>
    <col min="12008" max="12009" width="2.28515625" style="19" customWidth="1"/>
    <col min="12010" max="12010" width="17.85546875" style="19" customWidth="1"/>
    <col min="12011" max="12011" width="14.28515625" style="19" customWidth="1"/>
    <col min="12012" max="12012" width="3.42578125" style="19" customWidth="1"/>
    <col min="12013" max="12013" width="17.85546875" style="19" customWidth="1"/>
    <col min="12014" max="12014" width="14.28515625" style="19" customWidth="1"/>
    <col min="12015" max="12015" width="3.42578125" style="19" customWidth="1"/>
    <col min="12016" max="12016" width="17.85546875" style="19" customWidth="1"/>
    <col min="12017" max="12017" width="14.28515625" style="19" customWidth="1"/>
    <col min="12018" max="12018" width="3.42578125" style="19" customWidth="1"/>
    <col min="12019" max="12019" width="17.85546875" style="19" customWidth="1"/>
    <col min="12020" max="12020" width="14.28515625" style="19" customWidth="1"/>
    <col min="12021" max="12021" width="3.42578125" style="19" customWidth="1"/>
    <col min="12022" max="12022" width="17.85546875" style="19" customWidth="1"/>
    <col min="12023" max="12023" width="14.28515625" style="19" customWidth="1"/>
    <col min="12024" max="12024" width="3.42578125" style="19" customWidth="1"/>
    <col min="12025" max="12025" width="17.85546875" style="19" customWidth="1"/>
    <col min="12026" max="12026" width="14.28515625" style="19" customWidth="1"/>
    <col min="12027" max="12027" width="3.28515625" style="19" customWidth="1"/>
    <col min="12028" max="12028" width="17.85546875" style="19" customWidth="1"/>
    <col min="12029" max="12029" width="14.28515625" style="19" customWidth="1"/>
    <col min="12030" max="12030" width="3.42578125" style="19" customWidth="1"/>
    <col min="12031" max="12031" width="17.85546875" style="19" customWidth="1"/>
    <col min="12032" max="12032" width="14.28515625" style="19" customWidth="1"/>
    <col min="12033" max="12033" width="3.42578125" style="19" customWidth="1"/>
    <col min="12034" max="12034" width="17.85546875" style="19" customWidth="1"/>
    <col min="12035" max="12035" width="14.28515625" style="19" customWidth="1"/>
    <col min="12036" max="12036" width="3.42578125" style="19" customWidth="1"/>
    <col min="12037" max="12037" width="17.85546875" style="19" customWidth="1"/>
    <col min="12038" max="12038" width="14.28515625" style="19" customWidth="1"/>
    <col min="12039" max="12039" width="3.28515625" style="19" customWidth="1"/>
    <col min="12040" max="12040" width="2.28515625" style="19" customWidth="1"/>
    <col min="12041" max="12256" width="10.85546875" style="19"/>
    <col min="12257" max="12257" width="2.28515625" style="19" customWidth="1"/>
    <col min="12258" max="12258" width="5.7109375" style="19" customWidth="1"/>
    <col min="12259" max="12259" width="47.7109375" style="19" customWidth="1"/>
    <col min="12260" max="12260" width="15.140625" style="19" customWidth="1"/>
    <col min="12261" max="12261" width="13.7109375" style="19" customWidth="1"/>
    <col min="12262" max="12262" width="18.42578125" style="19" customWidth="1"/>
    <col min="12263" max="12263" width="11.7109375" style="19" customWidth="1"/>
    <col min="12264" max="12265" width="2.28515625" style="19" customWidth="1"/>
    <col min="12266" max="12266" width="17.85546875" style="19" customWidth="1"/>
    <col min="12267" max="12267" width="14.28515625" style="19" customWidth="1"/>
    <col min="12268" max="12268" width="3.42578125" style="19" customWidth="1"/>
    <col min="12269" max="12269" width="17.85546875" style="19" customWidth="1"/>
    <col min="12270" max="12270" width="14.28515625" style="19" customWidth="1"/>
    <col min="12271" max="12271" width="3.42578125" style="19" customWidth="1"/>
    <col min="12272" max="12272" width="17.85546875" style="19" customWidth="1"/>
    <col min="12273" max="12273" width="14.28515625" style="19" customWidth="1"/>
    <col min="12274" max="12274" width="3.42578125" style="19" customWidth="1"/>
    <col min="12275" max="12275" width="17.85546875" style="19" customWidth="1"/>
    <col min="12276" max="12276" width="14.28515625" style="19" customWidth="1"/>
    <col min="12277" max="12277" width="3.42578125" style="19" customWidth="1"/>
    <col min="12278" max="12278" width="17.85546875" style="19" customWidth="1"/>
    <col min="12279" max="12279" width="14.28515625" style="19" customWidth="1"/>
    <col min="12280" max="12280" width="3.42578125" style="19" customWidth="1"/>
    <col min="12281" max="12281" width="17.85546875" style="19" customWidth="1"/>
    <col min="12282" max="12282" width="14.28515625" style="19" customWidth="1"/>
    <col min="12283" max="12283" width="3.28515625" style="19" customWidth="1"/>
    <col min="12284" max="12284" width="17.85546875" style="19" customWidth="1"/>
    <col min="12285" max="12285" width="14.28515625" style="19" customWidth="1"/>
    <col min="12286" max="12286" width="3.42578125" style="19" customWidth="1"/>
    <col min="12287" max="12287" width="17.85546875" style="19" customWidth="1"/>
    <col min="12288" max="12288" width="14.28515625" style="19" customWidth="1"/>
    <col min="12289" max="12289" width="3.42578125" style="19" customWidth="1"/>
    <col min="12290" max="12290" width="17.85546875" style="19" customWidth="1"/>
    <col min="12291" max="12291" width="14.28515625" style="19" customWidth="1"/>
    <col min="12292" max="12292" width="3.42578125" style="19" customWidth="1"/>
    <col min="12293" max="12293" width="17.85546875" style="19" customWidth="1"/>
    <col min="12294" max="12294" width="14.28515625" style="19" customWidth="1"/>
    <col min="12295" max="12295" width="3.28515625" style="19" customWidth="1"/>
    <col min="12296" max="12296" width="2.28515625" style="19" customWidth="1"/>
    <col min="12297" max="12512" width="10.85546875" style="19"/>
    <col min="12513" max="12513" width="2.28515625" style="19" customWidth="1"/>
    <col min="12514" max="12514" width="5.7109375" style="19" customWidth="1"/>
    <col min="12515" max="12515" width="47.7109375" style="19" customWidth="1"/>
    <col min="12516" max="12516" width="15.140625" style="19" customWidth="1"/>
    <col min="12517" max="12517" width="13.7109375" style="19" customWidth="1"/>
    <col min="12518" max="12518" width="18.42578125" style="19" customWidth="1"/>
    <col min="12519" max="12519" width="11.7109375" style="19" customWidth="1"/>
    <col min="12520" max="12521" width="2.28515625" style="19" customWidth="1"/>
    <col min="12522" max="12522" width="17.85546875" style="19" customWidth="1"/>
    <col min="12523" max="12523" width="14.28515625" style="19" customWidth="1"/>
    <col min="12524" max="12524" width="3.42578125" style="19" customWidth="1"/>
    <col min="12525" max="12525" width="17.85546875" style="19" customWidth="1"/>
    <col min="12526" max="12526" width="14.28515625" style="19" customWidth="1"/>
    <col min="12527" max="12527" width="3.42578125" style="19" customWidth="1"/>
    <col min="12528" max="12528" width="17.85546875" style="19" customWidth="1"/>
    <col min="12529" max="12529" width="14.28515625" style="19" customWidth="1"/>
    <col min="12530" max="12530" width="3.42578125" style="19" customWidth="1"/>
    <col min="12531" max="12531" width="17.85546875" style="19" customWidth="1"/>
    <col min="12532" max="12532" width="14.28515625" style="19" customWidth="1"/>
    <col min="12533" max="12533" width="3.42578125" style="19" customWidth="1"/>
    <col min="12534" max="12534" width="17.85546875" style="19" customWidth="1"/>
    <col min="12535" max="12535" width="14.28515625" style="19" customWidth="1"/>
    <col min="12536" max="12536" width="3.42578125" style="19" customWidth="1"/>
    <col min="12537" max="12537" width="17.85546875" style="19" customWidth="1"/>
    <col min="12538" max="12538" width="14.28515625" style="19" customWidth="1"/>
    <col min="12539" max="12539" width="3.28515625" style="19" customWidth="1"/>
    <col min="12540" max="12540" width="17.85546875" style="19" customWidth="1"/>
    <col min="12541" max="12541" width="14.28515625" style="19" customWidth="1"/>
    <col min="12542" max="12542" width="3.42578125" style="19" customWidth="1"/>
    <col min="12543" max="12543" width="17.85546875" style="19" customWidth="1"/>
    <col min="12544" max="12544" width="14.28515625" style="19" customWidth="1"/>
    <col min="12545" max="12545" width="3.42578125" style="19" customWidth="1"/>
    <col min="12546" max="12546" width="17.85546875" style="19" customWidth="1"/>
    <col min="12547" max="12547" width="14.28515625" style="19" customWidth="1"/>
    <col min="12548" max="12548" width="3.42578125" style="19" customWidth="1"/>
    <col min="12549" max="12549" width="17.85546875" style="19" customWidth="1"/>
    <col min="12550" max="12550" width="14.28515625" style="19" customWidth="1"/>
    <col min="12551" max="12551" width="3.28515625" style="19" customWidth="1"/>
    <col min="12552" max="12552" width="2.28515625" style="19" customWidth="1"/>
    <col min="12553" max="12768" width="10.85546875" style="19"/>
    <col min="12769" max="12769" width="2.28515625" style="19" customWidth="1"/>
    <col min="12770" max="12770" width="5.7109375" style="19" customWidth="1"/>
    <col min="12771" max="12771" width="47.7109375" style="19" customWidth="1"/>
    <col min="12772" max="12772" width="15.140625" style="19" customWidth="1"/>
    <col min="12773" max="12773" width="13.7109375" style="19" customWidth="1"/>
    <col min="12774" max="12774" width="18.42578125" style="19" customWidth="1"/>
    <col min="12775" max="12775" width="11.7109375" style="19" customWidth="1"/>
    <col min="12776" max="12777" width="2.28515625" style="19" customWidth="1"/>
    <col min="12778" max="12778" width="17.85546875" style="19" customWidth="1"/>
    <col min="12779" max="12779" width="14.28515625" style="19" customWidth="1"/>
    <col min="12780" max="12780" width="3.42578125" style="19" customWidth="1"/>
    <col min="12781" max="12781" width="17.85546875" style="19" customWidth="1"/>
    <col min="12782" max="12782" width="14.28515625" style="19" customWidth="1"/>
    <col min="12783" max="12783" width="3.42578125" style="19" customWidth="1"/>
    <col min="12784" max="12784" width="17.85546875" style="19" customWidth="1"/>
    <col min="12785" max="12785" width="14.28515625" style="19" customWidth="1"/>
    <col min="12786" max="12786" width="3.42578125" style="19" customWidth="1"/>
    <col min="12787" max="12787" width="17.85546875" style="19" customWidth="1"/>
    <col min="12788" max="12788" width="14.28515625" style="19" customWidth="1"/>
    <col min="12789" max="12789" width="3.42578125" style="19" customWidth="1"/>
    <col min="12790" max="12790" width="17.85546875" style="19" customWidth="1"/>
    <col min="12791" max="12791" width="14.28515625" style="19" customWidth="1"/>
    <col min="12792" max="12792" width="3.42578125" style="19" customWidth="1"/>
    <col min="12793" max="12793" width="17.85546875" style="19" customWidth="1"/>
    <col min="12794" max="12794" width="14.28515625" style="19" customWidth="1"/>
    <col min="12795" max="12795" width="3.28515625" style="19" customWidth="1"/>
    <col min="12796" max="12796" width="17.85546875" style="19" customWidth="1"/>
    <col min="12797" max="12797" width="14.28515625" style="19" customWidth="1"/>
    <col min="12798" max="12798" width="3.42578125" style="19" customWidth="1"/>
    <col min="12799" max="12799" width="17.85546875" style="19" customWidth="1"/>
    <col min="12800" max="12800" width="14.28515625" style="19" customWidth="1"/>
    <col min="12801" max="12801" width="3.42578125" style="19" customWidth="1"/>
    <col min="12802" max="12802" width="17.85546875" style="19" customWidth="1"/>
    <col min="12803" max="12803" width="14.28515625" style="19" customWidth="1"/>
    <col min="12804" max="12804" width="3.42578125" style="19" customWidth="1"/>
    <col min="12805" max="12805" width="17.85546875" style="19" customWidth="1"/>
    <col min="12806" max="12806" width="14.28515625" style="19" customWidth="1"/>
    <col min="12807" max="12807" width="3.28515625" style="19" customWidth="1"/>
    <col min="12808" max="12808" width="2.28515625" style="19" customWidth="1"/>
    <col min="12809" max="13024" width="10.85546875" style="19"/>
    <col min="13025" max="13025" width="2.28515625" style="19" customWidth="1"/>
    <col min="13026" max="13026" width="5.7109375" style="19" customWidth="1"/>
    <col min="13027" max="13027" width="47.7109375" style="19" customWidth="1"/>
    <col min="13028" max="13028" width="15.140625" style="19" customWidth="1"/>
    <col min="13029" max="13029" width="13.7109375" style="19" customWidth="1"/>
    <col min="13030" max="13030" width="18.42578125" style="19" customWidth="1"/>
    <col min="13031" max="13031" width="11.7109375" style="19" customWidth="1"/>
    <col min="13032" max="13033" width="2.28515625" style="19" customWidth="1"/>
    <col min="13034" max="13034" width="17.85546875" style="19" customWidth="1"/>
    <col min="13035" max="13035" width="14.28515625" style="19" customWidth="1"/>
    <col min="13036" max="13036" width="3.42578125" style="19" customWidth="1"/>
    <col min="13037" max="13037" width="17.85546875" style="19" customWidth="1"/>
    <col min="13038" max="13038" width="14.28515625" style="19" customWidth="1"/>
    <col min="13039" max="13039" width="3.42578125" style="19" customWidth="1"/>
    <col min="13040" max="13040" width="17.85546875" style="19" customWidth="1"/>
    <col min="13041" max="13041" width="14.28515625" style="19" customWidth="1"/>
    <col min="13042" max="13042" width="3.42578125" style="19" customWidth="1"/>
    <col min="13043" max="13043" width="17.85546875" style="19" customWidth="1"/>
    <col min="13044" max="13044" width="14.28515625" style="19" customWidth="1"/>
    <col min="13045" max="13045" width="3.42578125" style="19" customWidth="1"/>
    <col min="13046" max="13046" width="17.85546875" style="19" customWidth="1"/>
    <col min="13047" max="13047" width="14.28515625" style="19" customWidth="1"/>
    <col min="13048" max="13048" width="3.42578125" style="19" customWidth="1"/>
    <col min="13049" max="13049" width="17.85546875" style="19" customWidth="1"/>
    <col min="13050" max="13050" width="14.28515625" style="19" customWidth="1"/>
    <col min="13051" max="13051" width="3.28515625" style="19" customWidth="1"/>
    <col min="13052" max="13052" width="17.85546875" style="19" customWidth="1"/>
    <col min="13053" max="13053" width="14.28515625" style="19" customWidth="1"/>
    <col min="13054" max="13054" width="3.42578125" style="19" customWidth="1"/>
    <col min="13055" max="13055" width="17.85546875" style="19" customWidth="1"/>
    <col min="13056" max="13056" width="14.28515625" style="19" customWidth="1"/>
    <col min="13057" max="13057" width="3.42578125" style="19" customWidth="1"/>
    <col min="13058" max="13058" width="17.85546875" style="19" customWidth="1"/>
    <col min="13059" max="13059" width="14.28515625" style="19" customWidth="1"/>
    <col min="13060" max="13060" width="3.42578125" style="19" customWidth="1"/>
    <col min="13061" max="13061" width="17.85546875" style="19" customWidth="1"/>
    <col min="13062" max="13062" width="14.28515625" style="19" customWidth="1"/>
    <col min="13063" max="13063" width="3.28515625" style="19" customWidth="1"/>
    <col min="13064" max="13064" width="2.28515625" style="19" customWidth="1"/>
    <col min="13065" max="13280" width="10.85546875" style="19"/>
    <col min="13281" max="13281" width="2.28515625" style="19" customWidth="1"/>
    <col min="13282" max="13282" width="5.7109375" style="19" customWidth="1"/>
    <col min="13283" max="13283" width="47.7109375" style="19" customWidth="1"/>
    <col min="13284" max="13284" width="15.140625" style="19" customWidth="1"/>
    <col min="13285" max="13285" width="13.7109375" style="19" customWidth="1"/>
    <col min="13286" max="13286" width="18.42578125" style="19" customWidth="1"/>
    <col min="13287" max="13287" width="11.7109375" style="19" customWidth="1"/>
    <col min="13288" max="13289" width="2.28515625" style="19" customWidth="1"/>
    <col min="13290" max="13290" width="17.85546875" style="19" customWidth="1"/>
    <col min="13291" max="13291" width="14.28515625" style="19" customWidth="1"/>
    <col min="13292" max="13292" width="3.42578125" style="19" customWidth="1"/>
    <col min="13293" max="13293" width="17.85546875" style="19" customWidth="1"/>
    <col min="13294" max="13294" width="14.28515625" style="19" customWidth="1"/>
    <col min="13295" max="13295" width="3.42578125" style="19" customWidth="1"/>
    <col min="13296" max="13296" width="17.85546875" style="19" customWidth="1"/>
    <col min="13297" max="13297" width="14.28515625" style="19" customWidth="1"/>
    <col min="13298" max="13298" width="3.42578125" style="19" customWidth="1"/>
    <col min="13299" max="13299" width="17.85546875" style="19" customWidth="1"/>
    <col min="13300" max="13300" width="14.28515625" style="19" customWidth="1"/>
    <col min="13301" max="13301" width="3.42578125" style="19" customWidth="1"/>
    <col min="13302" max="13302" width="17.85546875" style="19" customWidth="1"/>
    <col min="13303" max="13303" width="14.28515625" style="19" customWidth="1"/>
    <col min="13304" max="13304" width="3.42578125" style="19" customWidth="1"/>
    <col min="13305" max="13305" width="17.85546875" style="19" customWidth="1"/>
    <col min="13306" max="13306" width="14.28515625" style="19" customWidth="1"/>
    <col min="13307" max="13307" width="3.28515625" style="19" customWidth="1"/>
    <col min="13308" max="13308" width="17.85546875" style="19" customWidth="1"/>
    <col min="13309" max="13309" width="14.28515625" style="19" customWidth="1"/>
    <col min="13310" max="13310" width="3.42578125" style="19" customWidth="1"/>
    <col min="13311" max="13311" width="17.85546875" style="19" customWidth="1"/>
    <col min="13312" max="13312" width="14.28515625" style="19" customWidth="1"/>
    <col min="13313" max="13313" width="3.42578125" style="19" customWidth="1"/>
    <col min="13314" max="13314" width="17.85546875" style="19" customWidth="1"/>
    <col min="13315" max="13315" width="14.28515625" style="19" customWidth="1"/>
    <col min="13316" max="13316" width="3.42578125" style="19" customWidth="1"/>
    <col min="13317" max="13317" width="17.85546875" style="19" customWidth="1"/>
    <col min="13318" max="13318" width="14.28515625" style="19" customWidth="1"/>
    <col min="13319" max="13319" width="3.28515625" style="19" customWidth="1"/>
    <col min="13320" max="13320" width="2.28515625" style="19" customWidth="1"/>
    <col min="13321" max="13536" width="10.85546875" style="19"/>
    <col min="13537" max="13537" width="2.28515625" style="19" customWidth="1"/>
    <col min="13538" max="13538" width="5.7109375" style="19" customWidth="1"/>
    <col min="13539" max="13539" width="47.7109375" style="19" customWidth="1"/>
    <col min="13540" max="13540" width="15.140625" style="19" customWidth="1"/>
    <col min="13541" max="13541" width="13.7109375" style="19" customWidth="1"/>
    <col min="13542" max="13542" width="18.42578125" style="19" customWidth="1"/>
    <col min="13543" max="13543" width="11.7109375" style="19" customWidth="1"/>
    <col min="13544" max="13545" width="2.28515625" style="19" customWidth="1"/>
    <col min="13546" max="13546" width="17.85546875" style="19" customWidth="1"/>
    <col min="13547" max="13547" width="14.28515625" style="19" customWidth="1"/>
    <col min="13548" max="13548" width="3.42578125" style="19" customWidth="1"/>
    <col min="13549" max="13549" width="17.85546875" style="19" customWidth="1"/>
    <col min="13550" max="13550" width="14.28515625" style="19" customWidth="1"/>
    <col min="13551" max="13551" width="3.42578125" style="19" customWidth="1"/>
    <col min="13552" max="13552" width="17.85546875" style="19" customWidth="1"/>
    <col min="13553" max="13553" width="14.28515625" style="19" customWidth="1"/>
    <col min="13554" max="13554" width="3.42578125" style="19" customWidth="1"/>
    <col min="13555" max="13555" width="17.85546875" style="19" customWidth="1"/>
    <col min="13556" max="13556" width="14.28515625" style="19" customWidth="1"/>
    <col min="13557" max="13557" width="3.42578125" style="19" customWidth="1"/>
    <col min="13558" max="13558" width="17.85546875" style="19" customWidth="1"/>
    <col min="13559" max="13559" width="14.28515625" style="19" customWidth="1"/>
    <col min="13560" max="13560" width="3.42578125" style="19" customWidth="1"/>
    <col min="13561" max="13561" width="17.85546875" style="19" customWidth="1"/>
    <col min="13562" max="13562" width="14.28515625" style="19" customWidth="1"/>
    <col min="13563" max="13563" width="3.28515625" style="19" customWidth="1"/>
    <col min="13564" max="13564" width="17.85546875" style="19" customWidth="1"/>
    <col min="13565" max="13565" width="14.28515625" style="19" customWidth="1"/>
    <col min="13566" max="13566" width="3.42578125" style="19" customWidth="1"/>
    <col min="13567" max="13567" width="17.85546875" style="19" customWidth="1"/>
    <col min="13568" max="13568" width="14.28515625" style="19" customWidth="1"/>
    <col min="13569" max="13569" width="3.42578125" style="19" customWidth="1"/>
    <col min="13570" max="13570" width="17.85546875" style="19" customWidth="1"/>
    <col min="13571" max="13571" width="14.28515625" style="19" customWidth="1"/>
    <col min="13572" max="13572" width="3.42578125" style="19" customWidth="1"/>
    <col min="13573" max="13573" width="17.85546875" style="19" customWidth="1"/>
    <col min="13574" max="13574" width="14.28515625" style="19" customWidth="1"/>
    <col min="13575" max="13575" width="3.28515625" style="19" customWidth="1"/>
    <col min="13576" max="13576" width="2.28515625" style="19" customWidth="1"/>
    <col min="13577" max="13792" width="10.85546875" style="19"/>
    <col min="13793" max="13793" width="2.28515625" style="19" customWidth="1"/>
    <col min="13794" max="13794" width="5.7109375" style="19" customWidth="1"/>
    <col min="13795" max="13795" width="47.7109375" style="19" customWidth="1"/>
    <col min="13796" max="13796" width="15.140625" style="19" customWidth="1"/>
    <col min="13797" max="13797" width="13.7109375" style="19" customWidth="1"/>
    <col min="13798" max="13798" width="18.42578125" style="19" customWidth="1"/>
    <col min="13799" max="13799" width="11.7109375" style="19" customWidth="1"/>
    <col min="13800" max="13801" width="2.28515625" style="19" customWidth="1"/>
    <col min="13802" max="13802" width="17.85546875" style="19" customWidth="1"/>
    <col min="13803" max="13803" width="14.28515625" style="19" customWidth="1"/>
    <col min="13804" max="13804" width="3.42578125" style="19" customWidth="1"/>
    <col min="13805" max="13805" width="17.85546875" style="19" customWidth="1"/>
    <col min="13806" max="13806" width="14.28515625" style="19" customWidth="1"/>
    <col min="13807" max="13807" width="3.42578125" style="19" customWidth="1"/>
    <col min="13808" max="13808" width="17.85546875" style="19" customWidth="1"/>
    <col min="13809" max="13809" width="14.28515625" style="19" customWidth="1"/>
    <col min="13810" max="13810" width="3.42578125" style="19" customWidth="1"/>
    <col min="13811" max="13811" width="17.85546875" style="19" customWidth="1"/>
    <col min="13812" max="13812" width="14.28515625" style="19" customWidth="1"/>
    <col min="13813" max="13813" width="3.42578125" style="19" customWidth="1"/>
    <col min="13814" max="13814" width="17.85546875" style="19" customWidth="1"/>
    <col min="13815" max="13815" width="14.28515625" style="19" customWidth="1"/>
    <col min="13816" max="13816" width="3.42578125" style="19" customWidth="1"/>
    <col min="13817" max="13817" width="17.85546875" style="19" customWidth="1"/>
    <col min="13818" max="13818" width="14.28515625" style="19" customWidth="1"/>
    <col min="13819" max="13819" width="3.28515625" style="19" customWidth="1"/>
    <col min="13820" max="13820" width="17.85546875" style="19" customWidth="1"/>
    <col min="13821" max="13821" width="14.28515625" style="19" customWidth="1"/>
    <col min="13822" max="13822" width="3.42578125" style="19" customWidth="1"/>
    <col min="13823" max="13823" width="17.85546875" style="19" customWidth="1"/>
    <col min="13824" max="13824" width="14.28515625" style="19" customWidth="1"/>
    <col min="13825" max="13825" width="3.42578125" style="19" customWidth="1"/>
    <col min="13826" max="13826" width="17.85546875" style="19" customWidth="1"/>
    <col min="13827" max="13827" width="14.28515625" style="19" customWidth="1"/>
    <col min="13828" max="13828" width="3.42578125" style="19" customWidth="1"/>
    <col min="13829" max="13829" width="17.85546875" style="19" customWidth="1"/>
    <col min="13830" max="13830" width="14.28515625" style="19" customWidth="1"/>
    <col min="13831" max="13831" width="3.28515625" style="19" customWidth="1"/>
    <col min="13832" max="13832" width="2.28515625" style="19" customWidth="1"/>
    <col min="13833" max="14048" width="10.85546875" style="19"/>
    <col min="14049" max="14049" width="2.28515625" style="19" customWidth="1"/>
    <col min="14050" max="14050" width="5.7109375" style="19" customWidth="1"/>
    <col min="14051" max="14051" width="47.7109375" style="19" customWidth="1"/>
    <col min="14052" max="14052" width="15.140625" style="19" customWidth="1"/>
    <col min="14053" max="14053" width="13.7109375" style="19" customWidth="1"/>
    <col min="14054" max="14054" width="18.42578125" style="19" customWidth="1"/>
    <col min="14055" max="14055" width="11.7109375" style="19" customWidth="1"/>
    <col min="14056" max="14057" width="2.28515625" style="19" customWidth="1"/>
    <col min="14058" max="14058" width="17.85546875" style="19" customWidth="1"/>
    <col min="14059" max="14059" width="14.28515625" style="19" customWidth="1"/>
    <col min="14060" max="14060" width="3.42578125" style="19" customWidth="1"/>
    <col min="14061" max="14061" width="17.85546875" style="19" customWidth="1"/>
    <col min="14062" max="14062" width="14.28515625" style="19" customWidth="1"/>
    <col min="14063" max="14063" width="3.42578125" style="19" customWidth="1"/>
    <col min="14064" max="14064" width="17.85546875" style="19" customWidth="1"/>
    <col min="14065" max="14065" width="14.28515625" style="19" customWidth="1"/>
    <col min="14066" max="14066" width="3.42578125" style="19" customWidth="1"/>
    <col min="14067" max="14067" width="17.85546875" style="19" customWidth="1"/>
    <col min="14068" max="14068" width="14.28515625" style="19" customWidth="1"/>
    <col min="14069" max="14069" width="3.42578125" style="19" customWidth="1"/>
    <col min="14070" max="14070" width="17.85546875" style="19" customWidth="1"/>
    <col min="14071" max="14071" width="14.28515625" style="19" customWidth="1"/>
    <col min="14072" max="14072" width="3.42578125" style="19" customWidth="1"/>
    <col min="14073" max="14073" width="17.85546875" style="19" customWidth="1"/>
    <col min="14074" max="14074" width="14.28515625" style="19" customWidth="1"/>
    <col min="14075" max="14075" width="3.28515625" style="19" customWidth="1"/>
    <col min="14076" max="14076" width="17.85546875" style="19" customWidth="1"/>
    <col min="14077" max="14077" width="14.28515625" style="19" customWidth="1"/>
    <col min="14078" max="14078" width="3.42578125" style="19" customWidth="1"/>
    <col min="14079" max="14079" width="17.85546875" style="19" customWidth="1"/>
    <col min="14080" max="14080" width="14.28515625" style="19" customWidth="1"/>
    <col min="14081" max="14081" width="3.42578125" style="19" customWidth="1"/>
    <col min="14082" max="14082" width="17.85546875" style="19" customWidth="1"/>
    <col min="14083" max="14083" width="14.28515625" style="19" customWidth="1"/>
    <col min="14084" max="14084" width="3.42578125" style="19" customWidth="1"/>
    <col min="14085" max="14085" width="17.85546875" style="19" customWidth="1"/>
    <col min="14086" max="14086" width="14.28515625" style="19" customWidth="1"/>
    <col min="14087" max="14087" width="3.28515625" style="19" customWidth="1"/>
    <col min="14088" max="14088" width="2.28515625" style="19" customWidth="1"/>
    <col min="14089" max="14304" width="10.85546875" style="19"/>
    <col min="14305" max="14305" width="2.28515625" style="19" customWidth="1"/>
    <col min="14306" max="14306" width="5.7109375" style="19" customWidth="1"/>
    <col min="14307" max="14307" width="47.7109375" style="19" customWidth="1"/>
    <col min="14308" max="14308" width="15.140625" style="19" customWidth="1"/>
    <col min="14309" max="14309" width="13.7109375" style="19" customWidth="1"/>
    <col min="14310" max="14310" width="18.42578125" style="19" customWidth="1"/>
    <col min="14311" max="14311" width="11.7109375" style="19" customWidth="1"/>
    <col min="14312" max="14313" width="2.28515625" style="19" customWidth="1"/>
    <col min="14314" max="14314" width="17.85546875" style="19" customWidth="1"/>
    <col min="14315" max="14315" width="14.28515625" style="19" customWidth="1"/>
    <col min="14316" max="14316" width="3.42578125" style="19" customWidth="1"/>
    <col min="14317" max="14317" width="17.85546875" style="19" customWidth="1"/>
    <col min="14318" max="14318" width="14.28515625" style="19" customWidth="1"/>
    <col min="14319" max="14319" width="3.42578125" style="19" customWidth="1"/>
    <col min="14320" max="14320" width="17.85546875" style="19" customWidth="1"/>
    <col min="14321" max="14321" width="14.28515625" style="19" customWidth="1"/>
    <col min="14322" max="14322" width="3.42578125" style="19" customWidth="1"/>
    <col min="14323" max="14323" width="17.85546875" style="19" customWidth="1"/>
    <col min="14324" max="14324" width="14.28515625" style="19" customWidth="1"/>
    <col min="14325" max="14325" width="3.42578125" style="19" customWidth="1"/>
    <col min="14326" max="14326" width="17.85546875" style="19" customWidth="1"/>
    <col min="14327" max="14327" width="14.28515625" style="19" customWidth="1"/>
    <col min="14328" max="14328" width="3.42578125" style="19" customWidth="1"/>
    <col min="14329" max="14329" width="17.85546875" style="19" customWidth="1"/>
    <col min="14330" max="14330" width="14.28515625" style="19" customWidth="1"/>
    <col min="14331" max="14331" width="3.28515625" style="19" customWidth="1"/>
    <col min="14332" max="14332" width="17.85546875" style="19" customWidth="1"/>
    <col min="14333" max="14333" width="14.28515625" style="19" customWidth="1"/>
    <col min="14334" max="14334" width="3.42578125" style="19" customWidth="1"/>
    <col min="14335" max="14335" width="17.85546875" style="19" customWidth="1"/>
    <col min="14336" max="14336" width="14.28515625" style="19" customWidth="1"/>
    <col min="14337" max="14337" width="3.42578125" style="19" customWidth="1"/>
    <col min="14338" max="14338" width="17.85546875" style="19" customWidth="1"/>
    <col min="14339" max="14339" width="14.28515625" style="19" customWidth="1"/>
    <col min="14340" max="14340" width="3.42578125" style="19" customWidth="1"/>
    <col min="14341" max="14341" width="17.85546875" style="19" customWidth="1"/>
    <col min="14342" max="14342" width="14.28515625" style="19" customWidth="1"/>
    <col min="14343" max="14343" width="3.28515625" style="19" customWidth="1"/>
    <col min="14344" max="14344" width="2.28515625" style="19" customWidth="1"/>
    <col min="14345" max="14560" width="10.85546875" style="19"/>
    <col min="14561" max="14561" width="2.28515625" style="19" customWidth="1"/>
    <col min="14562" max="14562" width="5.7109375" style="19" customWidth="1"/>
    <col min="14563" max="14563" width="47.7109375" style="19" customWidth="1"/>
    <col min="14564" max="14564" width="15.140625" style="19" customWidth="1"/>
    <col min="14565" max="14565" width="13.7109375" style="19" customWidth="1"/>
    <col min="14566" max="14566" width="18.42578125" style="19" customWidth="1"/>
    <col min="14567" max="14567" width="11.7109375" style="19" customWidth="1"/>
    <col min="14568" max="14569" width="2.28515625" style="19" customWidth="1"/>
    <col min="14570" max="14570" width="17.85546875" style="19" customWidth="1"/>
    <col min="14571" max="14571" width="14.28515625" style="19" customWidth="1"/>
    <col min="14572" max="14572" width="3.42578125" style="19" customWidth="1"/>
    <col min="14573" max="14573" width="17.85546875" style="19" customWidth="1"/>
    <col min="14574" max="14574" width="14.28515625" style="19" customWidth="1"/>
    <col min="14575" max="14575" width="3.42578125" style="19" customWidth="1"/>
    <col min="14576" max="14576" width="17.85546875" style="19" customWidth="1"/>
    <col min="14577" max="14577" width="14.28515625" style="19" customWidth="1"/>
    <col min="14578" max="14578" width="3.42578125" style="19" customWidth="1"/>
    <col min="14579" max="14579" width="17.85546875" style="19" customWidth="1"/>
    <col min="14580" max="14580" width="14.28515625" style="19" customWidth="1"/>
    <col min="14581" max="14581" width="3.42578125" style="19" customWidth="1"/>
    <col min="14582" max="14582" width="17.85546875" style="19" customWidth="1"/>
    <col min="14583" max="14583" width="14.28515625" style="19" customWidth="1"/>
    <col min="14584" max="14584" width="3.42578125" style="19" customWidth="1"/>
    <col min="14585" max="14585" width="17.85546875" style="19" customWidth="1"/>
    <col min="14586" max="14586" width="14.28515625" style="19" customWidth="1"/>
    <col min="14587" max="14587" width="3.28515625" style="19" customWidth="1"/>
    <col min="14588" max="14588" width="17.85546875" style="19" customWidth="1"/>
    <col min="14589" max="14589" width="14.28515625" style="19" customWidth="1"/>
    <col min="14590" max="14590" width="3.42578125" style="19" customWidth="1"/>
    <col min="14591" max="14591" width="17.85546875" style="19" customWidth="1"/>
    <col min="14592" max="14592" width="14.28515625" style="19" customWidth="1"/>
    <col min="14593" max="14593" width="3.42578125" style="19" customWidth="1"/>
    <col min="14594" max="14594" width="17.85546875" style="19" customWidth="1"/>
    <col min="14595" max="14595" width="14.28515625" style="19" customWidth="1"/>
    <col min="14596" max="14596" width="3.42578125" style="19" customWidth="1"/>
    <col min="14597" max="14597" width="17.85546875" style="19" customWidth="1"/>
    <col min="14598" max="14598" width="14.28515625" style="19" customWidth="1"/>
    <col min="14599" max="14599" width="3.28515625" style="19" customWidth="1"/>
    <col min="14600" max="14600" width="2.28515625" style="19" customWidth="1"/>
    <col min="14601" max="14816" width="10.85546875" style="19"/>
    <col min="14817" max="14817" width="2.28515625" style="19" customWidth="1"/>
    <col min="14818" max="14818" width="5.7109375" style="19" customWidth="1"/>
    <col min="14819" max="14819" width="47.7109375" style="19" customWidth="1"/>
    <col min="14820" max="14820" width="15.140625" style="19" customWidth="1"/>
    <col min="14821" max="14821" width="13.7109375" style="19" customWidth="1"/>
    <col min="14822" max="14822" width="18.42578125" style="19" customWidth="1"/>
    <col min="14823" max="14823" width="11.7109375" style="19" customWidth="1"/>
    <col min="14824" max="14825" width="2.28515625" style="19" customWidth="1"/>
    <col min="14826" max="14826" width="17.85546875" style="19" customWidth="1"/>
    <col min="14827" max="14827" width="14.28515625" style="19" customWidth="1"/>
    <col min="14828" max="14828" width="3.42578125" style="19" customWidth="1"/>
    <col min="14829" max="14829" width="17.85546875" style="19" customWidth="1"/>
    <col min="14830" max="14830" width="14.28515625" style="19" customWidth="1"/>
    <col min="14831" max="14831" width="3.42578125" style="19" customWidth="1"/>
    <col min="14832" max="14832" width="17.85546875" style="19" customWidth="1"/>
    <col min="14833" max="14833" width="14.28515625" style="19" customWidth="1"/>
    <col min="14834" max="14834" width="3.42578125" style="19" customWidth="1"/>
    <col min="14835" max="14835" width="17.85546875" style="19" customWidth="1"/>
    <col min="14836" max="14836" width="14.28515625" style="19" customWidth="1"/>
    <col min="14837" max="14837" width="3.42578125" style="19" customWidth="1"/>
    <col min="14838" max="14838" width="17.85546875" style="19" customWidth="1"/>
    <col min="14839" max="14839" width="14.28515625" style="19" customWidth="1"/>
    <col min="14840" max="14840" width="3.42578125" style="19" customWidth="1"/>
    <col min="14841" max="14841" width="17.85546875" style="19" customWidth="1"/>
    <col min="14842" max="14842" width="14.28515625" style="19" customWidth="1"/>
    <col min="14843" max="14843" width="3.28515625" style="19" customWidth="1"/>
    <col min="14844" max="14844" width="17.85546875" style="19" customWidth="1"/>
    <col min="14845" max="14845" width="14.28515625" style="19" customWidth="1"/>
    <col min="14846" max="14846" width="3.42578125" style="19" customWidth="1"/>
    <col min="14847" max="14847" width="17.85546875" style="19" customWidth="1"/>
    <col min="14848" max="14848" width="14.28515625" style="19" customWidth="1"/>
    <col min="14849" max="14849" width="3.42578125" style="19" customWidth="1"/>
    <col min="14850" max="14850" width="17.85546875" style="19" customWidth="1"/>
    <col min="14851" max="14851" width="14.28515625" style="19" customWidth="1"/>
    <col min="14852" max="14852" width="3.42578125" style="19" customWidth="1"/>
    <col min="14853" max="14853" width="17.85546875" style="19" customWidth="1"/>
    <col min="14854" max="14854" width="14.28515625" style="19" customWidth="1"/>
    <col min="14855" max="14855" width="3.28515625" style="19" customWidth="1"/>
    <col min="14856" max="14856" width="2.28515625" style="19" customWidth="1"/>
    <col min="14857" max="15072" width="10.85546875" style="19"/>
    <col min="15073" max="15073" width="2.28515625" style="19" customWidth="1"/>
    <col min="15074" max="15074" width="5.7109375" style="19" customWidth="1"/>
    <col min="15075" max="15075" width="47.7109375" style="19" customWidth="1"/>
    <col min="15076" max="15076" width="15.140625" style="19" customWidth="1"/>
    <col min="15077" max="15077" width="13.7109375" style="19" customWidth="1"/>
    <col min="15078" max="15078" width="18.42578125" style="19" customWidth="1"/>
    <col min="15079" max="15079" width="11.7109375" style="19" customWidth="1"/>
    <col min="15080" max="15081" width="2.28515625" style="19" customWidth="1"/>
    <col min="15082" max="15082" width="17.85546875" style="19" customWidth="1"/>
    <col min="15083" max="15083" width="14.28515625" style="19" customWidth="1"/>
    <col min="15084" max="15084" width="3.42578125" style="19" customWidth="1"/>
    <col min="15085" max="15085" width="17.85546875" style="19" customWidth="1"/>
    <col min="15086" max="15086" width="14.28515625" style="19" customWidth="1"/>
    <col min="15087" max="15087" width="3.42578125" style="19" customWidth="1"/>
    <col min="15088" max="15088" width="17.85546875" style="19" customWidth="1"/>
    <col min="15089" max="15089" width="14.28515625" style="19" customWidth="1"/>
    <col min="15090" max="15090" width="3.42578125" style="19" customWidth="1"/>
    <col min="15091" max="15091" width="17.85546875" style="19" customWidth="1"/>
    <col min="15092" max="15092" width="14.28515625" style="19" customWidth="1"/>
    <col min="15093" max="15093" width="3.42578125" style="19" customWidth="1"/>
    <col min="15094" max="15094" width="17.85546875" style="19" customWidth="1"/>
    <col min="15095" max="15095" width="14.28515625" style="19" customWidth="1"/>
    <col min="15096" max="15096" width="3.42578125" style="19" customWidth="1"/>
    <col min="15097" max="15097" width="17.85546875" style="19" customWidth="1"/>
    <col min="15098" max="15098" width="14.28515625" style="19" customWidth="1"/>
    <col min="15099" max="15099" width="3.28515625" style="19" customWidth="1"/>
    <col min="15100" max="15100" width="17.85546875" style="19" customWidth="1"/>
    <col min="15101" max="15101" width="14.28515625" style="19" customWidth="1"/>
    <col min="15102" max="15102" width="3.42578125" style="19" customWidth="1"/>
    <col min="15103" max="15103" width="17.85546875" style="19" customWidth="1"/>
    <col min="15104" max="15104" width="14.28515625" style="19" customWidth="1"/>
    <col min="15105" max="15105" width="3.42578125" style="19" customWidth="1"/>
    <col min="15106" max="15106" width="17.85546875" style="19" customWidth="1"/>
    <col min="15107" max="15107" width="14.28515625" style="19" customWidth="1"/>
    <col min="15108" max="15108" width="3.42578125" style="19" customWidth="1"/>
    <col min="15109" max="15109" width="17.85546875" style="19" customWidth="1"/>
    <col min="15110" max="15110" width="14.28515625" style="19" customWidth="1"/>
    <col min="15111" max="15111" width="3.28515625" style="19" customWidth="1"/>
    <col min="15112" max="15112" width="2.28515625" style="19" customWidth="1"/>
    <col min="15113" max="15328" width="10.85546875" style="19"/>
    <col min="15329" max="15329" width="2.28515625" style="19" customWidth="1"/>
    <col min="15330" max="15330" width="5.7109375" style="19" customWidth="1"/>
    <col min="15331" max="15331" width="47.7109375" style="19" customWidth="1"/>
    <col min="15332" max="15332" width="15.140625" style="19" customWidth="1"/>
    <col min="15333" max="15333" width="13.7109375" style="19" customWidth="1"/>
    <col min="15334" max="15334" width="18.42578125" style="19" customWidth="1"/>
    <col min="15335" max="15335" width="11.7109375" style="19" customWidth="1"/>
    <col min="15336" max="15337" width="2.28515625" style="19" customWidth="1"/>
    <col min="15338" max="15338" width="17.85546875" style="19" customWidth="1"/>
    <col min="15339" max="15339" width="14.28515625" style="19" customWidth="1"/>
    <col min="15340" max="15340" width="3.42578125" style="19" customWidth="1"/>
    <col min="15341" max="15341" width="17.85546875" style="19" customWidth="1"/>
    <col min="15342" max="15342" width="14.28515625" style="19" customWidth="1"/>
    <col min="15343" max="15343" width="3.42578125" style="19" customWidth="1"/>
    <col min="15344" max="15344" width="17.85546875" style="19" customWidth="1"/>
    <col min="15345" max="15345" width="14.28515625" style="19" customWidth="1"/>
    <col min="15346" max="15346" width="3.42578125" style="19" customWidth="1"/>
    <col min="15347" max="15347" width="17.85546875" style="19" customWidth="1"/>
    <col min="15348" max="15348" width="14.28515625" style="19" customWidth="1"/>
    <col min="15349" max="15349" width="3.42578125" style="19" customWidth="1"/>
    <col min="15350" max="15350" width="17.85546875" style="19" customWidth="1"/>
    <col min="15351" max="15351" width="14.28515625" style="19" customWidth="1"/>
    <col min="15352" max="15352" width="3.42578125" style="19" customWidth="1"/>
    <col min="15353" max="15353" width="17.85546875" style="19" customWidth="1"/>
    <col min="15354" max="15354" width="14.28515625" style="19" customWidth="1"/>
    <col min="15355" max="15355" width="3.28515625" style="19" customWidth="1"/>
    <col min="15356" max="15356" width="17.85546875" style="19" customWidth="1"/>
    <col min="15357" max="15357" width="14.28515625" style="19" customWidth="1"/>
    <col min="15358" max="15358" width="3.42578125" style="19" customWidth="1"/>
    <col min="15359" max="15359" width="17.85546875" style="19" customWidth="1"/>
    <col min="15360" max="15360" width="14.28515625" style="19" customWidth="1"/>
    <col min="15361" max="15361" width="3.42578125" style="19" customWidth="1"/>
    <col min="15362" max="15362" width="17.85546875" style="19" customWidth="1"/>
    <col min="15363" max="15363" width="14.28515625" style="19" customWidth="1"/>
    <col min="15364" max="15364" width="3.42578125" style="19" customWidth="1"/>
    <col min="15365" max="15365" width="17.85546875" style="19" customWidth="1"/>
    <col min="15366" max="15366" width="14.28515625" style="19" customWidth="1"/>
    <col min="15367" max="15367" width="3.28515625" style="19" customWidth="1"/>
    <col min="15368" max="15368" width="2.28515625" style="19" customWidth="1"/>
    <col min="15369" max="15584" width="10.85546875" style="19"/>
    <col min="15585" max="15585" width="2.28515625" style="19" customWidth="1"/>
    <col min="15586" max="15586" width="5.7109375" style="19" customWidth="1"/>
    <col min="15587" max="15587" width="47.7109375" style="19" customWidth="1"/>
    <col min="15588" max="15588" width="15.140625" style="19" customWidth="1"/>
    <col min="15589" max="15589" width="13.7109375" style="19" customWidth="1"/>
    <col min="15590" max="15590" width="18.42578125" style="19" customWidth="1"/>
    <col min="15591" max="15591" width="11.7109375" style="19" customWidth="1"/>
    <col min="15592" max="15593" width="2.28515625" style="19" customWidth="1"/>
    <col min="15594" max="15594" width="17.85546875" style="19" customWidth="1"/>
    <col min="15595" max="15595" width="14.28515625" style="19" customWidth="1"/>
    <col min="15596" max="15596" width="3.42578125" style="19" customWidth="1"/>
    <col min="15597" max="15597" width="17.85546875" style="19" customWidth="1"/>
    <col min="15598" max="15598" width="14.28515625" style="19" customWidth="1"/>
    <col min="15599" max="15599" width="3.42578125" style="19" customWidth="1"/>
    <col min="15600" max="15600" width="17.85546875" style="19" customWidth="1"/>
    <col min="15601" max="15601" width="14.28515625" style="19" customWidth="1"/>
    <col min="15602" max="15602" width="3.42578125" style="19" customWidth="1"/>
    <col min="15603" max="15603" width="17.85546875" style="19" customWidth="1"/>
    <col min="15604" max="15604" width="14.28515625" style="19" customWidth="1"/>
    <col min="15605" max="15605" width="3.42578125" style="19" customWidth="1"/>
    <col min="15606" max="15606" width="17.85546875" style="19" customWidth="1"/>
    <col min="15607" max="15607" width="14.28515625" style="19" customWidth="1"/>
    <col min="15608" max="15608" width="3.42578125" style="19" customWidth="1"/>
    <col min="15609" max="15609" width="17.85546875" style="19" customWidth="1"/>
    <col min="15610" max="15610" width="14.28515625" style="19" customWidth="1"/>
    <col min="15611" max="15611" width="3.28515625" style="19" customWidth="1"/>
    <col min="15612" max="15612" width="17.85546875" style="19" customWidth="1"/>
    <col min="15613" max="15613" width="14.28515625" style="19" customWidth="1"/>
    <col min="15614" max="15614" width="3.42578125" style="19" customWidth="1"/>
    <col min="15615" max="15615" width="17.85546875" style="19" customWidth="1"/>
    <col min="15616" max="15616" width="14.28515625" style="19" customWidth="1"/>
    <col min="15617" max="15617" width="3.42578125" style="19" customWidth="1"/>
    <col min="15618" max="15618" width="17.85546875" style="19" customWidth="1"/>
    <col min="15619" max="15619" width="14.28515625" style="19" customWidth="1"/>
    <col min="15620" max="15620" width="3.42578125" style="19" customWidth="1"/>
    <col min="15621" max="15621" width="17.85546875" style="19" customWidth="1"/>
    <col min="15622" max="15622" width="14.28515625" style="19" customWidth="1"/>
    <col min="15623" max="15623" width="3.28515625" style="19" customWidth="1"/>
    <col min="15624" max="15624" width="2.28515625" style="19" customWidth="1"/>
    <col min="15625" max="15840" width="10.85546875" style="19"/>
    <col min="15841" max="15841" width="2.28515625" style="19" customWidth="1"/>
    <col min="15842" max="15842" width="5.7109375" style="19" customWidth="1"/>
    <col min="15843" max="15843" width="47.7109375" style="19" customWidth="1"/>
    <col min="15844" max="15844" width="15.140625" style="19" customWidth="1"/>
    <col min="15845" max="15845" width="13.7109375" style="19" customWidth="1"/>
    <col min="15846" max="15846" width="18.42578125" style="19" customWidth="1"/>
    <col min="15847" max="15847" width="11.7109375" style="19" customWidth="1"/>
    <col min="15848" max="15849" width="2.28515625" style="19" customWidth="1"/>
    <col min="15850" max="15850" width="17.85546875" style="19" customWidth="1"/>
    <col min="15851" max="15851" width="14.28515625" style="19" customWidth="1"/>
    <col min="15852" max="15852" width="3.42578125" style="19" customWidth="1"/>
    <col min="15853" max="15853" width="17.85546875" style="19" customWidth="1"/>
    <col min="15854" max="15854" width="14.28515625" style="19" customWidth="1"/>
    <col min="15855" max="15855" width="3.42578125" style="19" customWidth="1"/>
    <col min="15856" max="15856" width="17.85546875" style="19" customWidth="1"/>
    <col min="15857" max="15857" width="14.28515625" style="19" customWidth="1"/>
    <col min="15858" max="15858" width="3.42578125" style="19" customWidth="1"/>
    <col min="15859" max="15859" width="17.85546875" style="19" customWidth="1"/>
    <col min="15860" max="15860" width="14.28515625" style="19" customWidth="1"/>
    <col min="15861" max="15861" width="3.42578125" style="19" customWidth="1"/>
    <col min="15862" max="15862" width="17.85546875" style="19" customWidth="1"/>
    <col min="15863" max="15863" width="14.28515625" style="19" customWidth="1"/>
    <col min="15864" max="15864" width="3.42578125" style="19" customWidth="1"/>
    <col min="15865" max="15865" width="17.85546875" style="19" customWidth="1"/>
    <col min="15866" max="15866" width="14.28515625" style="19" customWidth="1"/>
    <col min="15867" max="15867" width="3.28515625" style="19" customWidth="1"/>
    <col min="15868" max="15868" width="17.85546875" style="19" customWidth="1"/>
    <col min="15869" max="15869" width="14.28515625" style="19" customWidth="1"/>
    <col min="15870" max="15870" width="3.42578125" style="19" customWidth="1"/>
    <col min="15871" max="15871" width="17.85546875" style="19" customWidth="1"/>
    <col min="15872" max="15872" width="14.28515625" style="19" customWidth="1"/>
    <col min="15873" max="15873" width="3.42578125" style="19" customWidth="1"/>
    <col min="15874" max="15874" width="17.85546875" style="19" customWidth="1"/>
    <col min="15875" max="15875" width="14.28515625" style="19" customWidth="1"/>
    <col min="15876" max="15876" width="3.42578125" style="19" customWidth="1"/>
    <col min="15877" max="15877" width="17.85546875" style="19" customWidth="1"/>
    <col min="15878" max="15878" width="14.28515625" style="19" customWidth="1"/>
    <col min="15879" max="15879" width="3.28515625" style="19" customWidth="1"/>
    <col min="15880" max="15880" width="2.28515625" style="19" customWidth="1"/>
    <col min="15881" max="16096" width="10.85546875" style="19"/>
    <col min="16097" max="16097" width="2.28515625" style="19" customWidth="1"/>
    <col min="16098" max="16098" width="5.7109375" style="19" customWidth="1"/>
    <col min="16099" max="16099" width="47.7109375" style="19" customWidth="1"/>
    <col min="16100" max="16100" width="15.140625" style="19" customWidth="1"/>
    <col min="16101" max="16101" width="13.7109375" style="19" customWidth="1"/>
    <col min="16102" max="16102" width="18.42578125" style="19" customWidth="1"/>
    <col min="16103" max="16103" width="11.7109375" style="19" customWidth="1"/>
    <col min="16104" max="16105" width="2.28515625" style="19" customWidth="1"/>
    <col min="16106" max="16106" width="17.85546875" style="19" customWidth="1"/>
    <col min="16107" max="16107" width="14.28515625" style="19" customWidth="1"/>
    <col min="16108" max="16108" width="3.42578125" style="19" customWidth="1"/>
    <col min="16109" max="16109" width="17.85546875" style="19" customWidth="1"/>
    <col min="16110" max="16110" width="14.28515625" style="19" customWidth="1"/>
    <col min="16111" max="16111" width="3.42578125" style="19" customWidth="1"/>
    <col min="16112" max="16112" width="17.85546875" style="19" customWidth="1"/>
    <col min="16113" max="16113" width="14.28515625" style="19" customWidth="1"/>
    <col min="16114" max="16114" width="3.42578125" style="19" customWidth="1"/>
    <col min="16115" max="16115" width="17.85546875" style="19" customWidth="1"/>
    <col min="16116" max="16116" width="14.28515625" style="19" customWidth="1"/>
    <col min="16117" max="16117" width="3.42578125" style="19" customWidth="1"/>
    <col min="16118" max="16118" width="17.85546875" style="19" customWidth="1"/>
    <col min="16119" max="16119" width="14.28515625" style="19" customWidth="1"/>
    <col min="16120" max="16120" width="3.42578125" style="19" customWidth="1"/>
    <col min="16121" max="16121" width="17.85546875" style="19" customWidth="1"/>
    <col min="16122" max="16122" width="14.28515625" style="19" customWidth="1"/>
    <col min="16123" max="16123" width="3.28515625" style="19" customWidth="1"/>
    <col min="16124" max="16124" width="17.85546875" style="19" customWidth="1"/>
    <col min="16125" max="16125" width="14.28515625" style="19" customWidth="1"/>
    <col min="16126" max="16126" width="3.42578125" style="19" customWidth="1"/>
    <col min="16127" max="16127" width="17.85546875" style="19" customWidth="1"/>
    <col min="16128" max="16128" width="14.28515625" style="19" customWidth="1"/>
    <col min="16129" max="16129" width="3.42578125" style="19" customWidth="1"/>
    <col min="16130" max="16130" width="17.85546875" style="19" customWidth="1"/>
    <col min="16131" max="16131" width="14.28515625" style="19" customWidth="1"/>
    <col min="16132" max="16132" width="3.42578125" style="19" customWidth="1"/>
    <col min="16133" max="16133" width="17.85546875" style="19" customWidth="1"/>
    <col min="16134" max="16134" width="14.28515625" style="19" customWidth="1"/>
    <col min="16135" max="16135" width="3.28515625" style="19" customWidth="1"/>
    <col min="16136" max="16136" width="2.28515625" style="19" customWidth="1"/>
    <col min="16137" max="16384" width="10.85546875" style="19"/>
  </cols>
  <sheetData>
    <row r="1" spans="1:15" s="17" customFormat="1" ht="24">
      <c r="A1" s="464" t="str">
        <f>'Middle Budget'!A1</f>
        <v>301 E. ATLANTIC POMPANO BEACH - PROJECTED STRIKE</v>
      </c>
      <c r="B1" s="465"/>
      <c r="C1" s="466"/>
      <c r="D1" s="466"/>
      <c r="E1" s="466"/>
      <c r="F1" s="384"/>
      <c r="G1" s="384"/>
      <c r="H1" s="384"/>
      <c r="I1" s="384"/>
    </row>
    <row r="2" spans="1:15" s="17" customFormat="1" ht="18.600000000000001" customHeight="1">
      <c r="B2" s="18"/>
      <c r="F2" s="19"/>
      <c r="G2" s="19"/>
    </row>
    <row r="3" spans="1:15" ht="9" customHeight="1">
      <c r="A3" s="89"/>
      <c r="B3" s="89"/>
      <c r="C3" s="89"/>
      <c r="D3" s="89"/>
      <c r="E3" s="89"/>
      <c r="F3" s="92"/>
      <c r="G3" s="92"/>
    </row>
    <row r="4" spans="1:15" ht="18" customHeight="1">
      <c r="A4" s="124"/>
      <c r="B4" s="125"/>
      <c r="C4" s="211"/>
      <c r="D4" s="211"/>
      <c r="E4" s="211"/>
      <c r="F4" s="212"/>
      <c r="G4" s="212"/>
      <c r="H4" s="362"/>
    </row>
    <row r="5" spans="1:15" ht="18" customHeight="1">
      <c r="A5" s="124"/>
      <c r="B5" s="26" t="s">
        <v>196</v>
      </c>
      <c r="C5" s="124"/>
      <c r="D5" s="124"/>
      <c r="E5" s="124"/>
      <c r="F5" s="126"/>
      <c r="G5" s="126"/>
      <c r="H5" s="302"/>
    </row>
    <row r="6" spans="1:15" ht="18" customHeight="1">
      <c r="A6" s="124"/>
      <c r="B6" s="26"/>
      <c r="C6" s="124"/>
      <c r="D6" s="124"/>
      <c r="E6" s="124"/>
      <c r="F6" s="126"/>
      <c r="G6" s="126"/>
      <c r="H6" s="302"/>
    </row>
    <row r="7" spans="1:15" ht="18" customHeight="1">
      <c r="A7" s="124"/>
      <c r="B7" s="132"/>
      <c r="C7" s="19"/>
      <c r="D7" s="19"/>
      <c r="E7" s="481">
        <f>'Middle Budget'!H24+1</f>
        <v>26</v>
      </c>
      <c r="F7" s="19"/>
      <c r="G7" s="160">
        <f>LOOKUP(E7,'Middle ICF'!K3:EX3,'Middle ICF'!K35:EX35)*12</f>
        <v>12269132.032371227</v>
      </c>
      <c r="H7" s="302"/>
      <c r="I7" s="137"/>
      <c r="J7" s="138"/>
      <c r="O7" s="183"/>
    </row>
    <row r="8" spans="1:15" ht="18" customHeight="1">
      <c r="A8" s="124"/>
      <c r="B8" s="132"/>
      <c r="C8" s="19"/>
      <c r="D8" s="19"/>
      <c r="E8" s="769">
        <v>0.1</v>
      </c>
      <c r="F8" s="19"/>
      <c r="G8" s="482">
        <f>-E8*G7</f>
        <v>-1226913.2032371226</v>
      </c>
      <c r="H8" s="302"/>
      <c r="I8" s="137"/>
      <c r="J8" s="138"/>
      <c r="O8" s="183"/>
    </row>
    <row r="9" spans="1:15" ht="18" customHeight="1">
      <c r="A9" s="124"/>
      <c r="B9" s="132"/>
      <c r="C9" s="19"/>
      <c r="D9" s="19"/>
      <c r="E9" s="144"/>
      <c r="F9" s="19"/>
      <c r="G9" s="483">
        <f>SUM(G7:G8)</f>
        <v>11042218.829134105</v>
      </c>
      <c r="H9" s="302"/>
      <c r="I9" s="137"/>
      <c r="J9" s="138"/>
      <c r="O9" s="183"/>
    </row>
    <row r="10" spans="1:15" ht="18" customHeight="1">
      <c r="A10" s="124"/>
      <c r="B10" s="132"/>
      <c r="C10" s="19"/>
      <c r="D10" s="19"/>
      <c r="E10" s="770">
        <v>0.4</v>
      </c>
      <c r="F10" s="19"/>
      <c r="G10" s="482">
        <f>-E10*G9</f>
        <v>-4416887.5316536417</v>
      </c>
      <c r="H10" s="302"/>
      <c r="I10" s="137"/>
      <c r="J10" s="138"/>
      <c r="O10" s="183"/>
    </row>
    <row r="11" spans="1:15" ht="18" customHeight="1">
      <c r="A11" s="124"/>
      <c r="B11" s="132"/>
      <c r="C11" s="19"/>
      <c r="D11" s="19"/>
      <c r="E11" s="144"/>
      <c r="F11" s="19"/>
      <c r="G11" s="483">
        <f>SUM(G9:G10)</f>
        <v>6625331.2974804631</v>
      </c>
      <c r="H11" s="302"/>
      <c r="I11" s="137"/>
      <c r="J11" s="138"/>
      <c r="O11" s="183"/>
    </row>
    <row r="12" spans="1:15" ht="18" customHeight="1">
      <c r="A12" s="124"/>
      <c r="B12" s="132"/>
      <c r="C12" s="19"/>
      <c r="D12" s="19"/>
      <c r="H12" s="302"/>
      <c r="I12" s="137"/>
      <c r="J12" s="138"/>
      <c r="O12" s="183"/>
    </row>
    <row r="13" spans="1:15" ht="18" customHeight="1">
      <c r="A13" s="124"/>
      <c r="B13" s="132"/>
      <c r="C13" s="19"/>
      <c r="D13" s="485" t="s">
        <v>35</v>
      </c>
      <c r="E13" s="19" t="s">
        <v>190</v>
      </c>
      <c r="F13" s="19"/>
      <c r="G13" s="771">
        <v>5.2499999999999998E-2</v>
      </c>
      <c r="H13" s="302"/>
      <c r="I13" s="137"/>
      <c r="J13" s="138"/>
      <c r="O13" s="183"/>
    </row>
    <row r="14" spans="1:15" ht="18" customHeight="1">
      <c r="A14" s="124"/>
      <c r="B14" s="132"/>
      <c r="C14" s="19"/>
      <c r="D14" s="19"/>
      <c r="E14" s="144" t="s">
        <v>189</v>
      </c>
      <c r="F14" s="19"/>
      <c r="G14" s="484">
        <f>'Middle Budget'!R12</f>
        <v>2.0501100000000001E-2</v>
      </c>
      <c r="H14" s="302"/>
      <c r="I14" s="137"/>
      <c r="J14" s="138"/>
      <c r="O14" s="183"/>
    </row>
    <row r="15" spans="1:15" ht="18" customHeight="1">
      <c r="A15" s="124"/>
      <c r="B15" s="132"/>
      <c r="C15" s="19"/>
      <c r="D15" s="19"/>
      <c r="E15" s="144" t="s">
        <v>192</v>
      </c>
      <c r="F15" s="19"/>
      <c r="G15" s="486">
        <f>SUM(G13:G14)</f>
        <v>7.3001099999999999E-2</v>
      </c>
      <c r="H15" s="302"/>
      <c r="I15" s="137"/>
      <c r="J15" s="138"/>
      <c r="O15" s="183"/>
    </row>
    <row r="16" spans="1:15" ht="18" customHeight="1">
      <c r="A16" s="124"/>
      <c r="B16" s="132"/>
      <c r="C16" s="19"/>
      <c r="D16" s="19"/>
      <c r="E16" s="144"/>
      <c r="F16" s="19"/>
      <c r="G16" s="484"/>
      <c r="H16" s="302"/>
      <c r="I16" s="137"/>
      <c r="J16" s="138"/>
      <c r="O16" s="183"/>
    </row>
    <row r="17" spans="1:15" ht="18" customHeight="1">
      <c r="A17" s="124"/>
      <c r="B17" s="132"/>
      <c r="C17" s="19"/>
      <c r="E17" s="144" t="s">
        <v>193</v>
      </c>
      <c r="F17" s="19"/>
      <c r="G17" s="374">
        <f>G11/G15</f>
        <v>90756595.414048046</v>
      </c>
      <c r="H17" s="302"/>
      <c r="I17" s="137"/>
      <c r="J17" s="138"/>
      <c r="O17" s="183"/>
    </row>
    <row r="18" spans="1:15" ht="18" customHeight="1">
      <c r="A18" s="124"/>
      <c r="B18" s="132"/>
      <c r="C18" s="19"/>
      <c r="D18" s="19"/>
      <c r="E18" s="772">
        <v>0.15</v>
      </c>
      <c r="F18" s="19"/>
      <c r="G18" s="482">
        <f>-$E$18*G17</f>
        <v>-13613489.312107207</v>
      </c>
      <c r="H18" s="302"/>
      <c r="I18" s="137"/>
      <c r="J18" s="138"/>
      <c r="O18" s="183"/>
    </row>
    <row r="19" spans="1:15" ht="18" customHeight="1">
      <c r="A19" s="124"/>
      <c r="B19" s="132"/>
      <c r="C19" s="19"/>
      <c r="D19" s="19"/>
      <c r="E19" s="487" t="s">
        <v>194</v>
      </c>
      <c r="F19" s="19"/>
      <c r="G19" s="483">
        <f>SUM(G17:G18)</f>
        <v>77143106.10194084</v>
      </c>
      <c r="H19" s="302"/>
      <c r="I19" s="137"/>
      <c r="J19" s="138"/>
      <c r="O19" s="183"/>
    </row>
    <row r="20" spans="1:15" ht="18" customHeight="1">
      <c r="A20" s="124"/>
      <c r="B20" s="132"/>
      <c r="C20" s="19"/>
      <c r="D20" s="19"/>
      <c r="E20" s="487" t="s">
        <v>189</v>
      </c>
      <c r="F20" s="19"/>
      <c r="G20" s="484">
        <f>G14</f>
        <v>2.0501100000000001E-2</v>
      </c>
      <c r="H20" s="302"/>
      <c r="I20" s="137"/>
      <c r="J20" s="138"/>
      <c r="O20" s="183"/>
    </row>
    <row r="21" spans="1:15" ht="18" customHeight="1">
      <c r="A21" s="124"/>
      <c r="B21" s="132"/>
      <c r="C21" s="19"/>
      <c r="D21" s="19"/>
      <c r="E21" s="487" t="s">
        <v>191</v>
      </c>
      <c r="F21" s="19"/>
      <c r="G21" s="483">
        <f>G19*G20</f>
        <v>1581518.5325064994</v>
      </c>
      <c r="H21" s="302"/>
      <c r="I21" s="137"/>
      <c r="J21" s="138"/>
      <c r="O21" s="183"/>
    </row>
    <row r="22" spans="1:15" ht="18" customHeight="1">
      <c r="A22" s="124"/>
      <c r="B22" s="132"/>
      <c r="C22" s="19"/>
      <c r="D22" s="19"/>
      <c r="E22" s="773">
        <v>0.04</v>
      </c>
      <c r="F22" s="19"/>
      <c r="G22" s="312">
        <f>-$E$22*G21</f>
        <v>-63260.741300259979</v>
      </c>
      <c r="H22" s="302"/>
      <c r="I22" s="137"/>
      <c r="J22" s="138"/>
      <c r="O22" s="183"/>
    </row>
    <row r="23" spans="1:15" ht="18" customHeight="1" thickBot="1">
      <c r="A23" s="124"/>
      <c r="B23" s="132"/>
      <c r="C23" s="19"/>
      <c r="D23" s="19"/>
      <c r="E23" s="136"/>
      <c r="F23" s="19"/>
      <c r="G23" s="382">
        <f>SUM(G21:G22)</f>
        <v>1518257.7912062395</v>
      </c>
      <c r="H23" s="302"/>
      <c r="I23" s="137"/>
      <c r="J23" s="138"/>
      <c r="O23" s="183"/>
    </row>
    <row r="24" spans="1:15" ht="9" customHeight="1" thickTop="1">
      <c r="A24" s="124"/>
      <c r="B24" s="132"/>
      <c r="C24" s="19"/>
      <c r="D24" s="19"/>
      <c r="E24" s="136"/>
      <c r="F24" s="19"/>
      <c r="G24" s="309"/>
      <c r="H24" s="302"/>
      <c r="I24" s="137"/>
      <c r="J24" s="138"/>
      <c r="O24" s="183"/>
    </row>
    <row r="25" spans="1:15" ht="18" customHeight="1">
      <c r="A25" s="124"/>
      <c r="B25" s="132"/>
      <c r="C25" s="19"/>
      <c r="D25" s="19"/>
      <c r="E25" s="136"/>
      <c r="F25" s="921">
        <f>G23/'Middle Budget'!$H$11</f>
        <v>4337.8794034463981</v>
      </c>
      <c r="G25" s="921"/>
      <c r="H25" s="302"/>
      <c r="I25" s="137"/>
      <c r="J25" s="138"/>
      <c r="O25" s="183"/>
    </row>
    <row r="26" spans="1:15" ht="9" customHeight="1">
      <c r="A26" s="124"/>
      <c r="B26" s="132"/>
      <c r="C26" s="19"/>
      <c r="D26" s="19"/>
      <c r="E26" s="136"/>
      <c r="F26" s="19"/>
      <c r="G26" s="19"/>
      <c r="H26" s="302"/>
      <c r="I26" s="137"/>
      <c r="J26" s="488"/>
    </row>
    <row r="27" spans="1:15" ht="18" customHeight="1">
      <c r="A27" s="124"/>
      <c r="B27" s="132"/>
      <c r="C27" s="19"/>
      <c r="D27" s="485" t="s">
        <v>35</v>
      </c>
      <c r="E27" s="489" t="s">
        <v>195</v>
      </c>
      <c r="F27" s="19"/>
      <c r="G27" s="19"/>
      <c r="H27" s="302"/>
      <c r="I27" s="137"/>
      <c r="J27" s="488"/>
    </row>
    <row r="28" spans="1:15" ht="18" customHeight="1">
      <c r="A28" s="124"/>
      <c r="B28" s="139"/>
      <c r="C28" s="360"/>
      <c r="D28" s="360"/>
      <c r="E28" s="490"/>
      <c r="F28" s="491"/>
      <c r="G28" s="492"/>
      <c r="H28" s="363"/>
      <c r="I28" s="137"/>
      <c r="J28" s="138"/>
    </row>
    <row r="29" spans="1:15" s="91" customFormat="1" ht="18.75" customHeight="1">
      <c r="H29" s="19"/>
      <c r="I29" s="19"/>
      <c r="J29" s="19"/>
      <c r="K29" s="19"/>
      <c r="L29" s="19"/>
      <c r="M29" s="19"/>
      <c r="N29" s="19"/>
      <c r="O29" s="19"/>
    </row>
    <row r="30" spans="1:15" ht="18" customHeight="1">
      <c r="A30" s="124"/>
      <c r="B30" s="125"/>
      <c r="C30" s="211"/>
      <c r="D30" s="211"/>
      <c r="E30" s="211"/>
      <c r="F30" s="212"/>
      <c r="G30" s="212"/>
      <c r="H30" s="362"/>
    </row>
    <row r="31" spans="1:15" ht="18" customHeight="1">
      <c r="A31" s="124"/>
      <c r="B31" s="26" t="s">
        <v>256</v>
      </c>
      <c r="C31" s="124"/>
      <c r="D31" s="124"/>
      <c r="E31" s="124"/>
      <c r="F31" s="126"/>
      <c r="G31" s="126"/>
      <c r="H31" s="302"/>
    </row>
    <row r="32" spans="1:15" ht="18" customHeight="1">
      <c r="A32" s="124"/>
      <c r="B32" s="26"/>
      <c r="C32" s="124"/>
      <c r="D32" s="124"/>
      <c r="E32" s="124"/>
      <c r="F32" s="126"/>
      <c r="G32" s="126"/>
      <c r="H32" s="302"/>
    </row>
    <row r="33" spans="1:15" ht="18" customHeight="1">
      <c r="A33" s="124"/>
      <c r="B33" s="132"/>
      <c r="C33" s="19"/>
      <c r="D33" s="19"/>
      <c r="E33" s="481" t="s">
        <v>11</v>
      </c>
      <c r="F33" s="19"/>
      <c r="G33" s="160">
        <f>'Middle Budget'!L74</f>
        <v>82687500</v>
      </c>
      <c r="H33" s="302"/>
      <c r="I33" s="137"/>
      <c r="J33" s="138"/>
      <c r="O33" s="183"/>
    </row>
    <row r="34" spans="1:15" ht="18" customHeight="1">
      <c r="A34" s="124"/>
      <c r="B34" s="132"/>
      <c r="C34" s="19"/>
      <c r="D34" s="19"/>
      <c r="E34" s="549" t="s">
        <v>257</v>
      </c>
      <c r="F34" s="19"/>
      <c r="G34" s="774">
        <v>0.9</v>
      </c>
      <c r="H34" s="302"/>
      <c r="I34" s="137"/>
      <c r="J34" s="138"/>
      <c r="O34" s="183"/>
    </row>
    <row r="35" spans="1:15" ht="18" customHeight="1">
      <c r="A35" s="124"/>
      <c r="B35" s="132"/>
      <c r="C35" s="19"/>
      <c r="D35" s="19"/>
      <c r="E35" s="144"/>
      <c r="F35" s="19"/>
      <c r="G35" s="483">
        <f>G33*G34</f>
        <v>74418750</v>
      </c>
      <c r="H35" s="302"/>
      <c r="I35" s="137"/>
      <c r="J35" s="138"/>
      <c r="O35" s="183"/>
    </row>
    <row r="36" spans="1:15" ht="18" customHeight="1">
      <c r="A36" s="124"/>
      <c r="B36" s="132"/>
      <c r="C36" s="19"/>
      <c r="D36" s="19"/>
      <c r="E36" s="487" t="s">
        <v>189</v>
      </c>
      <c r="F36" s="19"/>
      <c r="G36" s="484">
        <f>G14</f>
        <v>2.0501100000000001E-2</v>
      </c>
      <c r="H36" s="302"/>
      <c r="I36" s="137"/>
      <c r="J36" s="138"/>
      <c r="O36" s="183"/>
    </row>
    <row r="37" spans="1:15" ht="18" customHeight="1">
      <c r="A37" s="124"/>
      <c r="B37" s="132"/>
      <c r="C37" s="19"/>
      <c r="D37" s="19"/>
      <c r="E37" s="144"/>
      <c r="F37" s="19"/>
      <c r="G37" s="483">
        <f>G35*G36</f>
        <v>1525666.2356250002</v>
      </c>
      <c r="H37" s="302"/>
      <c r="I37" s="137"/>
      <c r="J37" s="138"/>
      <c r="O37" s="183"/>
    </row>
    <row r="38" spans="1:15" ht="18" customHeight="1">
      <c r="A38" s="124"/>
      <c r="B38" s="132"/>
      <c r="C38" s="19"/>
      <c r="D38" s="19"/>
      <c r="E38" s="550">
        <f>$E$22</f>
        <v>0.04</v>
      </c>
      <c r="G38" s="91">
        <f>G37*-E38</f>
        <v>-61026.649425000011</v>
      </c>
      <c r="H38" s="302"/>
      <c r="I38" s="137"/>
      <c r="J38" s="138"/>
      <c r="O38" s="183"/>
    </row>
    <row r="39" spans="1:15" ht="18" customHeight="1" thickBot="1">
      <c r="A39" s="124"/>
      <c r="B39" s="132"/>
      <c r="C39" s="19"/>
      <c r="D39" s="19"/>
      <c r="E39" s="144"/>
      <c r="F39" s="19"/>
      <c r="G39" s="382">
        <f>SUM(G37:G38)</f>
        <v>1464639.5862000003</v>
      </c>
      <c r="H39" s="302"/>
      <c r="I39" s="137"/>
      <c r="J39" s="138"/>
      <c r="O39" s="183"/>
    </row>
    <row r="40" spans="1:15" ht="9" customHeight="1" thickTop="1">
      <c r="A40" s="124"/>
      <c r="B40" s="132"/>
      <c r="C40" s="19"/>
      <c r="D40" s="19"/>
      <c r="E40" s="136"/>
      <c r="F40" s="19"/>
      <c r="G40" s="309"/>
      <c r="H40" s="302"/>
      <c r="I40" s="137"/>
      <c r="J40" s="138"/>
      <c r="O40" s="183"/>
    </row>
    <row r="41" spans="1:15" ht="18" customHeight="1">
      <c r="A41" s="124"/>
      <c r="B41" s="132"/>
      <c r="C41" s="19"/>
      <c r="D41" s="19"/>
      <c r="E41" s="136"/>
      <c r="F41" s="921">
        <f>G39/'Middle Budget'!$H$11</f>
        <v>4184.6845320000011</v>
      </c>
      <c r="G41" s="921"/>
      <c r="H41" s="302"/>
      <c r="I41" s="137"/>
      <c r="J41" s="138"/>
      <c r="O41" s="183"/>
    </row>
    <row r="42" spans="1:15" ht="18" customHeight="1">
      <c r="A42" s="124"/>
      <c r="B42" s="139"/>
      <c r="C42" s="360"/>
      <c r="D42" s="360"/>
      <c r="E42" s="490"/>
      <c r="F42" s="491"/>
      <c r="G42" s="492"/>
      <c r="H42" s="363"/>
      <c r="I42" s="137"/>
      <c r="J42" s="138"/>
    </row>
    <row r="43" spans="1:15" s="91" customFormat="1" ht="18.75" customHeight="1">
      <c r="H43" s="19"/>
      <c r="I43" s="19"/>
      <c r="J43" s="19"/>
      <c r="K43" s="19"/>
      <c r="L43" s="19"/>
      <c r="M43" s="19"/>
      <c r="N43" s="19"/>
      <c r="O43" s="19"/>
    </row>
    <row r="44" spans="1:15" s="91" customFormat="1" ht="18.75" customHeight="1">
      <c r="H44" s="19"/>
      <c r="I44" s="19"/>
      <c r="J44" s="19"/>
      <c r="K44" s="19"/>
      <c r="L44" s="19"/>
      <c r="M44" s="19"/>
      <c r="N44" s="19"/>
      <c r="O44" s="19"/>
    </row>
    <row r="45" spans="1:15" s="91" customFormat="1" ht="18.75" customHeight="1">
      <c r="H45" s="19"/>
      <c r="I45" s="19"/>
      <c r="J45" s="19"/>
      <c r="K45" s="19"/>
      <c r="L45" s="19"/>
      <c r="M45" s="19"/>
      <c r="N45" s="19"/>
      <c r="O45" s="19"/>
    </row>
    <row r="46" spans="1:15" s="91" customFormat="1" ht="18.75" customHeight="1">
      <c r="H46" s="19"/>
      <c r="I46" s="19"/>
      <c r="J46" s="19"/>
      <c r="K46" s="19"/>
      <c r="L46" s="19"/>
      <c r="M46" s="19"/>
      <c r="N46" s="19"/>
      <c r="O46" s="19"/>
    </row>
    <row r="47" spans="1:15" s="91" customFormat="1" ht="18.75" customHeight="1">
      <c r="H47" s="19"/>
      <c r="I47" s="19"/>
      <c r="J47" s="19"/>
      <c r="K47" s="19"/>
      <c r="L47" s="19"/>
      <c r="M47" s="19"/>
      <c r="N47" s="19"/>
      <c r="O47" s="19"/>
    </row>
    <row r="48" spans="1:15" s="91" customFormat="1" ht="18.75" customHeight="1">
      <c r="H48" s="19"/>
      <c r="I48" s="19"/>
      <c r="J48" s="19"/>
      <c r="K48" s="19"/>
      <c r="L48" s="19"/>
      <c r="M48" s="19"/>
      <c r="N48" s="19"/>
      <c r="O48" s="19"/>
    </row>
    <row r="49" spans="8:15" s="91" customFormat="1" ht="18.75" customHeight="1">
      <c r="H49" s="19"/>
      <c r="I49" s="19"/>
      <c r="J49" s="19"/>
      <c r="K49" s="19"/>
      <c r="L49" s="19"/>
      <c r="M49" s="19"/>
      <c r="N49" s="19"/>
      <c r="O49" s="19"/>
    </row>
    <row r="50" spans="8:15" s="91" customFormat="1" ht="18.75" customHeight="1">
      <c r="H50" s="19"/>
      <c r="I50" s="19"/>
      <c r="J50" s="19"/>
      <c r="K50" s="19"/>
      <c r="L50" s="19"/>
      <c r="M50" s="19"/>
      <c r="N50" s="19"/>
      <c r="O50" s="19"/>
    </row>
    <row r="51" spans="8:15" s="91" customFormat="1" ht="18.75" customHeight="1">
      <c r="H51" s="19"/>
      <c r="I51" s="19"/>
      <c r="J51" s="19"/>
      <c r="K51" s="19"/>
      <c r="L51" s="19"/>
      <c r="M51" s="19"/>
      <c r="N51" s="19"/>
      <c r="O51" s="19"/>
    </row>
    <row r="52" spans="8:15" s="91" customFormat="1" ht="18.75" customHeight="1">
      <c r="H52" s="19"/>
      <c r="I52" s="19"/>
      <c r="J52" s="19"/>
      <c r="K52" s="19"/>
      <c r="L52" s="19"/>
      <c r="M52" s="19"/>
      <c r="N52" s="19"/>
      <c r="O52" s="19"/>
    </row>
    <row r="53" spans="8:15" s="91" customFormat="1" ht="18.75" customHeight="1">
      <c r="H53" s="19"/>
      <c r="I53" s="19"/>
      <c r="J53" s="19"/>
      <c r="K53" s="19"/>
      <c r="L53" s="19"/>
      <c r="M53" s="19"/>
      <c r="N53" s="19"/>
      <c r="O53" s="19"/>
    </row>
    <row r="54" spans="8:15" s="91" customFormat="1" ht="18.75" customHeight="1">
      <c r="H54" s="19"/>
      <c r="I54" s="19"/>
      <c r="J54" s="19"/>
      <c r="K54" s="19"/>
      <c r="L54" s="19"/>
      <c r="M54" s="19"/>
      <c r="N54" s="19"/>
      <c r="O54" s="19"/>
    </row>
    <row r="55" spans="8:15" s="91" customFormat="1" ht="18.75" customHeight="1">
      <c r="H55" s="19"/>
      <c r="I55" s="19"/>
      <c r="J55" s="19"/>
      <c r="K55" s="19"/>
      <c r="L55" s="19"/>
      <c r="M55" s="19"/>
      <c r="N55" s="19"/>
      <c r="O55" s="19"/>
    </row>
    <row r="56" spans="8:15" s="91" customFormat="1" ht="18.75" customHeight="1">
      <c r="H56" s="19"/>
      <c r="I56" s="19"/>
      <c r="J56" s="19"/>
      <c r="K56" s="19"/>
      <c r="L56" s="19"/>
      <c r="M56" s="19"/>
      <c r="N56" s="19"/>
      <c r="O56" s="19"/>
    </row>
    <row r="57" spans="8:15" s="91" customFormat="1" ht="18.75" customHeight="1">
      <c r="H57" s="19"/>
      <c r="I57" s="19"/>
      <c r="J57" s="19"/>
      <c r="K57" s="19"/>
      <c r="L57" s="19"/>
      <c r="M57" s="19"/>
      <c r="N57" s="19"/>
      <c r="O57" s="19"/>
    </row>
    <row r="58" spans="8:15" s="91" customFormat="1" ht="18.75" customHeight="1">
      <c r="H58" s="19"/>
      <c r="I58" s="19"/>
      <c r="J58" s="19"/>
      <c r="K58" s="19"/>
      <c r="L58" s="19"/>
      <c r="M58" s="19"/>
      <c r="N58" s="19"/>
      <c r="O58" s="19"/>
    </row>
    <row r="59" spans="8:15" s="91" customFormat="1" ht="18.75" customHeight="1">
      <c r="H59" s="19"/>
      <c r="I59" s="19"/>
      <c r="J59" s="19"/>
      <c r="K59" s="19"/>
      <c r="L59" s="19"/>
      <c r="M59" s="19"/>
      <c r="N59" s="19"/>
      <c r="O59" s="19"/>
    </row>
    <row r="60" spans="8:15" s="91" customFormat="1" ht="18.75" customHeight="1">
      <c r="H60" s="19"/>
      <c r="I60" s="19"/>
      <c r="J60" s="19"/>
      <c r="K60" s="19"/>
      <c r="L60" s="19"/>
      <c r="M60" s="19"/>
      <c r="N60" s="19"/>
      <c r="O60" s="19"/>
    </row>
    <row r="61" spans="8:15" s="91" customFormat="1" ht="18.75" customHeight="1">
      <c r="H61" s="19"/>
      <c r="I61" s="19"/>
      <c r="J61" s="19"/>
      <c r="K61" s="19"/>
      <c r="L61" s="19"/>
      <c r="M61" s="19"/>
      <c r="N61" s="19"/>
      <c r="O61" s="19"/>
    </row>
  </sheetData>
  <mergeCells count="2">
    <mergeCell ref="F25:G25"/>
    <mergeCell ref="F41:G41"/>
  </mergeCells>
  <printOptions horizontalCentered="1"/>
  <pageMargins left="0.5" right="0.5" top="0.5" bottom="0.5" header="0.5" footer="0.5"/>
  <pageSetup scale="64" orientation="landscape" r:id="rId1"/>
  <headerFooter alignWithMargins="0">
    <oddHeader>&amp;R&amp;F</oddHeader>
    <oddFooter>&amp;C&amp;A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EX262"/>
  <sheetViews>
    <sheetView showGridLines="0" zoomScale="90" zoomScaleNormal="90" zoomScalePageLayoutView="80" workbookViewId="0">
      <pane xSplit="9" ySplit="6" topLeftCell="J93" activePane="bottomRight" state="frozen"/>
      <selection pane="topRight"/>
      <selection pane="bottomLeft"/>
      <selection pane="bottomRight" activeCell="F116" sqref="F116"/>
    </sheetView>
  </sheetViews>
  <sheetFormatPr defaultColWidth="8.85546875" defaultRowHeight="12.75"/>
  <cols>
    <col min="1" max="1" width="2.7109375" style="11" customWidth="1"/>
    <col min="2" max="2" width="4.42578125" style="1" customWidth="1"/>
    <col min="3" max="3" width="63.5703125" style="1" bestFit="1" customWidth="1"/>
    <col min="4" max="4" width="36.7109375" style="1" customWidth="1"/>
    <col min="5" max="5" width="2.7109375" style="1" customWidth="1"/>
    <col min="6" max="6" width="14.28515625" style="1" customWidth="1"/>
    <col min="7" max="7" width="20" style="1" bestFit="1" customWidth="1"/>
    <col min="8" max="8" width="3.7109375" style="1" customWidth="1"/>
    <col min="9" max="9" width="21.28515625" style="1" customWidth="1"/>
    <col min="10" max="10" width="17.5703125" style="1" customWidth="1"/>
    <col min="11" max="36" width="14.28515625" style="1" bestFit="1" customWidth="1"/>
    <col min="37" max="109" width="13.7109375" style="1" bestFit="1" customWidth="1"/>
    <col min="110" max="153" width="15.28515625" style="1" bestFit="1" customWidth="1"/>
    <col min="154" max="154" width="15.28515625" style="1" customWidth="1"/>
    <col min="155" max="16384" width="8.85546875" style="1"/>
  </cols>
  <sheetData>
    <row r="1" spans="1:154" ht="18">
      <c r="A1" s="161" t="str">
        <f>'Middle Budget'!A1</f>
        <v>301 E. ATLANTIC POMPANO BEACH - PROJECTED STRIKE</v>
      </c>
    </row>
    <row r="2" spans="1:154" ht="13.5" thickBot="1">
      <c r="A2" s="9"/>
    </row>
    <row r="3" spans="1:154" s="2" customFormat="1" ht="18">
      <c r="A3" s="10"/>
      <c r="B3" s="163"/>
      <c r="C3" s="163"/>
      <c r="D3" s="163"/>
      <c r="E3" s="163"/>
      <c r="F3" s="163"/>
      <c r="G3" s="163"/>
      <c r="H3" s="163"/>
      <c r="I3" s="197" t="s">
        <v>71</v>
      </c>
      <c r="J3" s="195" t="s">
        <v>72</v>
      </c>
      <c r="K3" s="196">
        <v>1</v>
      </c>
      <c r="L3" s="196">
        <f>K3+1</f>
        <v>2</v>
      </c>
      <c r="M3" s="196">
        <f t="shared" ref="M3:BX3" si="0">L3+1</f>
        <v>3</v>
      </c>
      <c r="N3" s="196">
        <f t="shared" si="0"/>
        <v>4</v>
      </c>
      <c r="O3" s="196">
        <f t="shared" si="0"/>
        <v>5</v>
      </c>
      <c r="P3" s="196">
        <f t="shared" si="0"/>
        <v>6</v>
      </c>
      <c r="Q3" s="196">
        <f t="shared" si="0"/>
        <v>7</v>
      </c>
      <c r="R3" s="196">
        <f t="shared" si="0"/>
        <v>8</v>
      </c>
      <c r="S3" s="196">
        <f t="shared" si="0"/>
        <v>9</v>
      </c>
      <c r="T3" s="196">
        <f t="shared" si="0"/>
        <v>10</v>
      </c>
      <c r="U3" s="196">
        <f t="shared" si="0"/>
        <v>11</v>
      </c>
      <c r="V3" s="196">
        <f t="shared" si="0"/>
        <v>12</v>
      </c>
      <c r="W3" s="196">
        <f t="shared" si="0"/>
        <v>13</v>
      </c>
      <c r="X3" s="196">
        <f t="shared" si="0"/>
        <v>14</v>
      </c>
      <c r="Y3" s="196">
        <f t="shared" si="0"/>
        <v>15</v>
      </c>
      <c r="Z3" s="196">
        <f t="shared" si="0"/>
        <v>16</v>
      </c>
      <c r="AA3" s="196">
        <f t="shared" si="0"/>
        <v>17</v>
      </c>
      <c r="AB3" s="196">
        <f t="shared" si="0"/>
        <v>18</v>
      </c>
      <c r="AC3" s="196">
        <f t="shared" si="0"/>
        <v>19</v>
      </c>
      <c r="AD3" s="196">
        <f t="shared" si="0"/>
        <v>20</v>
      </c>
      <c r="AE3" s="196">
        <f t="shared" si="0"/>
        <v>21</v>
      </c>
      <c r="AF3" s="196">
        <f t="shared" si="0"/>
        <v>22</v>
      </c>
      <c r="AG3" s="196">
        <f t="shared" si="0"/>
        <v>23</v>
      </c>
      <c r="AH3" s="196">
        <f t="shared" si="0"/>
        <v>24</v>
      </c>
      <c r="AI3" s="196">
        <f t="shared" si="0"/>
        <v>25</v>
      </c>
      <c r="AJ3" s="196">
        <f t="shared" si="0"/>
        <v>26</v>
      </c>
      <c r="AK3" s="196">
        <f t="shared" si="0"/>
        <v>27</v>
      </c>
      <c r="AL3" s="196">
        <f t="shared" si="0"/>
        <v>28</v>
      </c>
      <c r="AM3" s="196">
        <f t="shared" si="0"/>
        <v>29</v>
      </c>
      <c r="AN3" s="196">
        <f t="shared" si="0"/>
        <v>30</v>
      </c>
      <c r="AO3" s="196">
        <f t="shared" si="0"/>
        <v>31</v>
      </c>
      <c r="AP3" s="196">
        <f t="shared" si="0"/>
        <v>32</v>
      </c>
      <c r="AQ3" s="196">
        <f t="shared" si="0"/>
        <v>33</v>
      </c>
      <c r="AR3" s="196">
        <f t="shared" si="0"/>
        <v>34</v>
      </c>
      <c r="AS3" s="196">
        <f t="shared" si="0"/>
        <v>35</v>
      </c>
      <c r="AT3" s="196">
        <f t="shared" si="0"/>
        <v>36</v>
      </c>
      <c r="AU3" s="196">
        <f t="shared" si="0"/>
        <v>37</v>
      </c>
      <c r="AV3" s="196">
        <f t="shared" si="0"/>
        <v>38</v>
      </c>
      <c r="AW3" s="196">
        <f t="shared" si="0"/>
        <v>39</v>
      </c>
      <c r="AX3" s="196">
        <f t="shared" si="0"/>
        <v>40</v>
      </c>
      <c r="AY3" s="196">
        <f t="shared" si="0"/>
        <v>41</v>
      </c>
      <c r="AZ3" s="196">
        <f t="shared" si="0"/>
        <v>42</v>
      </c>
      <c r="BA3" s="196">
        <f t="shared" si="0"/>
        <v>43</v>
      </c>
      <c r="BB3" s="196">
        <f t="shared" si="0"/>
        <v>44</v>
      </c>
      <c r="BC3" s="196">
        <f t="shared" si="0"/>
        <v>45</v>
      </c>
      <c r="BD3" s="196">
        <f t="shared" si="0"/>
        <v>46</v>
      </c>
      <c r="BE3" s="196">
        <f t="shared" si="0"/>
        <v>47</v>
      </c>
      <c r="BF3" s="196">
        <f t="shared" si="0"/>
        <v>48</v>
      </c>
      <c r="BG3" s="196">
        <f t="shared" si="0"/>
        <v>49</v>
      </c>
      <c r="BH3" s="196">
        <f t="shared" si="0"/>
        <v>50</v>
      </c>
      <c r="BI3" s="196">
        <f t="shared" si="0"/>
        <v>51</v>
      </c>
      <c r="BJ3" s="196">
        <f t="shared" si="0"/>
        <v>52</v>
      </c>
      <c r="BK3" s="196">
        <f t="shared" si="0"/>
        <v>53</v>
      </c>
      <c r="BL3" s="196">
        <f t="shared" si="0"/>
        <v>54</v>
      </c>
      <c r="BM3" s="196">
        <f t="shared" si="0"/>
        <v>55</v>
      </c>
      <c r="BN3" s="196">
        <f t="shared" si="0"/>
        <v>56</v>
      </c>
      <c r="BO3" s="196">
        <f t="shared" si="0"/>
        <v>57</v>
      </c>
      <c r="BP3" s="196">
        <f t="shared" si="0"/>
        <v>58</v>
      </c>
      <c r="BQ3" s="196">
        <f t="shared" si="0"/>
        <v>59</v>
      </c>
      <c r="BR3" s="196">
        <f t="shared" si="0"/>
        <v>60</v>
      </c>
      <c r="BS3" s="196">
        <f t="shared" si="0"/>
        <v>61</v>
      </c>
      <c r="BT3" s="196">
        <f t="shared" si="0"/>
        <v>62</v>
      </c>
      <c r="BU3" s="196">
        <f t="shared" si="0"/>
        <v>63</v>
      </c>
      <c r="BV3" s="196">
        <f t="shared" si="0"/>
        <v>64</v>
      </c>
      <c r="BW3" s="196">
        <f t="shared" si="0"/>
        <v>65</v>
      </c>
      <c r="BX3" s="196">
        <f t="shared" si="0"/>
        <v>66</v>
      </c>
      <c r="BY3" s="196">
        <f t="shared" ref="BY3:EJ3" si="1">BX3+1</f>
        <v>67</v>
      </c>
      <c r="BZ3" s="196">
        <f t="shared" si="1"/>
        <v>68</v>
      </c>
      <c r="CA3" s="196">
        <f t="shared" si="1"/>
        <v>69</v>
      </c>
      <c r="CB3" s="196">
        <f t="shared" si="1"/>
        <v>70</v>
      </c>
      <c r="CC3" s="196">
        <f t="shared" si="1"/>
        <v>71</v>
      </c>
      <c r="CD3" s="196">
        <f t="shared" si="1"/>
        <v>72</v>
      </c>
      <c r="CE3" s="196">
        <f t="shared" si="1"/>
        <v>73</v>
      </c>
      <c r="CF3" s="196">
        <f t="shared" si="1"/>
        <v>74</v>
      </c>
      <c r="CG3" s="196">
        <f t="shared" si="1"/>
        <v>75</v>
      </c>
      <c r="CH3" s="196">
        <f t="shared" si="1"/>
        <v>76</v>
      </c>
      <c r="CI3" s="196">
        <f t="shared" si="1"/>
        <v>77</v>
      </c>
      <c r="CJ3" s="196">
        <f t="shared" si="1"/>
        <v>78</v>
      </c>
      <c r="CK3" s="196">
        <f t="shared" si="1"/>
        <v>79</v>
      </c>
      <c r="CL3" s="196">
        <f t="shared" si="1"/>
        <v>80</v>
      </c>
      <c r="CM3" s="196">
        <f t="shared" si="1"/>
        <v>81</v>
      </c>
      <c r="CN3" s="196">
        <f t="shared" si="1"/>
        <v>82</v>
      </c>
      <c r="CO3" s="196">
        <f t="shared" si="1"/>
        <v>83</v>
      </c>
      <c r="CP3" s="196">
        <f t="shared" si="1"/>
        <v>84</v>
      </c>
      <c r="CQ3" s="196">
        <f t="shared" si="1"/>
        <v>85</v>
      </c>
      <c r="CR3" s="196">
        <f t="shared" si="1"/>
        <v>86</v>
      </c>
      <c r="CS3" s="196">
        <f t="shared" si="1"/>
        <v>87</v>
      </c>
      <c r="CT3" s="196">
        <f t="shared" si="1"/>
        <v>88</v>
      </c>
      <c r="CU3" s="196">
        <f t="shared" si="1"/>
        <v>89</v>
      </c>
      <c r="CV3" s="196">
        <f t="shared" si="1"/>
        <v>90</v>
      </c>
      <c r="CW3" s="196">
        <f t="shared" si="1"/>
        <v>91</v>
      </c>
      <c r="CX3" s="196">
        <f t="shared" si="1"/>
        <v>92</v>
      </c>
      <c r="CY3" s="196">
        <f t="shared" si="1"/>
        <v>93</v>
      </c>
      <c r="CZ3" s="196">
        <f t="shared" si="1"/>
        <v>94</v>
      </c>
      <c r="DA3" s="196">
        <f t="shared" si="1"/>
        <v>95</v>
      </c>
      <c r="DB3" s="196">
        <f t="shared" si="1"/>
        <v>96</v>
      </c>
      <c r="DC3" s="196">
        <f t="shared" si="1"/>
        <v>97</v>
      </c>
      <c r="DD3" s="196">
        <f t="shared" si="1"/>
        <v>98</v>
      </c>
      <c r="DE3" s="196">
        <f t="shared" si="1"/>
        <v>99</v>
      </c>
      <c r="DF3" s="196">
        <f t="shared" si="1"/>
        <v>100</v>
      </c>
      <c r="DG3" s="196">
        <f t="shared" si="1"/>
        <v>101</v>
      </c>
      <c r="DH3" s="196">
        <f t="shared" si="1"/>
        <v>102</v>
      </c>
      <c r="DI3" s="196">
        <f t="shared" si="1"/>
        <v>103</v>
      </c>
      <c r="DJ3" s="196">
        <f t="shared" si="1"/>
        <v>104</v>
      </c>
      <c r="DK3" s="196">
        <f t="shared" si="1"/>
        <v>105</v>
      </c>
      <c r="DL3" s="196">
        <f t="shared" si="1"/>
        <v>106</v>
      </c>
      <c r="DM3" s="196">
        <f t="shared" si="1"/>
        <v>107</v>
      </c>
      <c r="DN3" s="196">
        <f t="shared" si="1"/>
        <v>108</v>
      </c>
      <c r="DO3" s="196">
        <f t="shared" si="1"/>
        <v>109</v>
      </c>
      <c r="DP3" s="196">
        <f t="shared" si="1"/>
        <v>110</v>
      </c>
      <c r="DQ3" s="196">
        <f t="shared" si="1"/>
        <v>111</v>
      </c>
      <c r="DR3" s="196">
        <f t="shared" si="1"/>
        <v>112</v>
      </c>
      <c r="DS3" s="196">
        <f t="shared" si="1"/>
        <v>113</v>
      </c>
      <c r="DT3" s="196">
        <f t="shared" si="1"/>
        <v>114</v>
      </c>
      <c r="DU3" s="196">
        <f t="shared" si="1"/>
        <v>115</v>
      </c>
      <c r="DV3" s="196">
        <f t="shared" si="1"/>
        <v>116</v>
      </c>
      <c r="DW3" s="196">
        <f t="shared" si="1"/>
        <v>117</v>
      </c>
      <c r="DX3" s="196">
        <f t="shared" si="1"/>
        <v>118</v>
      </c>
      <c r="DY3" s="196">
        <f t="shared" si="1"/>
        <v>119</v>
      </c>
      <c r="DZ3" s="196">
        <f t="shared" si="1"/>
        <v>120</v>
      </c>
      <c r="EA3" s="196">
        <f t="shared" si="1"/>
        <v>121</v>
      </c>
      <c r="EB3" s="196">
        <f t="shared" si="1"/>
        <v>122</v>
      </c>
      <c r="EC3" s="196">
        <f t="shared" si="1"/>
        <v>123</v>
      </c>
      <c r="ED3" s="196">
        <f t="shared" si="1"/>
        <v>124</v>
      </c>
      <c r="EE3" s="196">
        <f t="shared" si="1"/>
        <v>125</v>
      </c>
      <c r="EF3" s="196">
        <f t="shared" si="1"/>
        <v>126</v>
      </c>
      <c r="EG3" s="196">
        <f t="shared" si="1"/>
        <v>127</v>
      </c>
      <c r="EH3" s="196">
        <f t="shared" si="1"/>
        <v>128</v>
      </c>
      <c r="EI3" s="196">
        <f t="shared" si="1"/>
        <v>129</v>
      </c>
      <c r="EJ3" s="196">
        <f t="shared" si="1"/>
        <v>130</v>
      </c>
      <c r="EK3" s="196">
        <f t="shared" ref="EK3:EV3" si="2">EJ3+1</f>
        <v>131</v>
      </c>
      <c r="EL3" s="196">
        <f t="shared" si="2"/>
        <v>132</v>
      </c>
      <c r="EM3" s="196">
        <f t="shared" si="2"/>
        <v>133</v>
      </c>
      <c r="EN3" s="196">
        <f t="shared" si="2"/>
        <v>134</v>
      </c>
      <c r="EO3" s="196">
        <f t="shared" si="2"/>
        <v>135</v>
      </c>
      <c r="EP3" s="196">
        <f t="shared" si="2"/>
        <v>136</v>
      </c>
      <c r="EQ3" s="196">
        <f t="shared" si="2"/>
        <v>137</v>
      </c>
      <c r="ER3" s="196">
        <f t="shared" si="2"/>
        <v>138</v>
      </c>
      <c r="ES3" s="196">
        <f t="shared" si="2"/>
        <v>139</v>
      </c>
      <c r="ET3" s="196">
        <f t="shared" si="2"/>
        <v>140</v>
      </c>
      <c r="EU3" s="196">
        <f t="shared" si="2"/>
        <v>141</v>
      </c>
      <c r="EV3" s="196">
        <f t="shared" si="2"/>
        <v>142</v>
      </c>
      <c r="EW3" s="196">
        <f>EV3+1</f>
        <v>143</v>
      </c>
      <c r="EX3" s="198">
        <f>EW3+1</f>
        <v>144</v>
      </c>
    </row>
    <row r="4" spans="1:154" s="2" customFormat="1" ht="18">
      <c r="A4" s="10"/>
      <c r="B4" s="163"/>
      <c r="C4" s="163"/>
      <c r="D4" s="163"/>
      <c r="E4" s="163"/>
      <c r="F4" s="163"/>
      <c r="G4" s="163"/>
      <c r="H4" s="163"/>
      <c r="I4" s="197" t="s">
        <v>73</v>
      </c>
      <c r="J4" s="537">
        <v>46388</v>
      </c>
      <c r="K4" s="229">
        <f>EDATE(J4,1)</f>
        <v>46419</v>
      </c>
      <c r="L4" s="229">
        <f t="shared" ref="L4:BW4" si="3">EDATE(K4,1)</f>
        <v>46447</v>
      </c>
      <c r="M4" s="229">
        <f t="shared" si="3"/>
        <v>46478</v>
      </c>
      <c r="N4" s="229">
        <f t="shared" si="3"/>
        <v>46508</v>
      </c>
      <c r="O4" s="229">
        <f t="shared" si="3"/>
        <v>46539</v>
      </c>
      <c r="P4" s="229">
        <f t="shared" si="3"/>
        <v>46569</v>
      </c>
      <c r="Q4" s="229">
        <f t="shared" si="3"/>
        <v>46600</v>
      </c>
      <c r="R4" s="229">
        <f t="shared" si="3"/>
        <v>46631</v>
      </c>
      <c r="S4" s="229">
        <f t="shared" si="3"/>
        <v>46661</v>
      </c>
      <c r="T4" s="229">
        <f t="shared" si="3"/>
        <v>46692</v>
      </c>
      <c r="U4" s="229">
        <f t="shared" si="3"/>
        <v>46722</v>
      </c>
      <c r="V4" s="229">
        <f t="shared" si="3"/>
        <v>46753</v>
      </c>
      <c r="W4" s="229">
        <f t="shared" si="3"/>
        <v>46784</v>
      </c>
      <c r="X4" s="229">
        <f t="shared" si="3"/>
        <v>46813</v>
      </c>
      <c r="Y4" s="229">
        <f t="shared" si="3"/>
        <v>46844</v>
      </c>
      <c r="Z4" s="229">
        <f t="shared" si="3"/>
        <v>46874</v>
      </c>
      <c r="AA4" s="229">
        <f t="shared" si="3"/>
        <v>46905</v>
      </c>
      <c r="AB4" s="229">
        <f t="shared" si="3"/>
        <v>46935</v>
      </c>
      <c r="AC4" s="229">
        <f t="shared" si="3"/>
        <v>46966</v>
      </c>
      <c r="AD4" s="229">
        <f t="shared" si="3"/>
        <v>46997</v>
      </c>
      <c r="AE4" s="229">
        <f t="shared" si="3"/>
        <v>47027</v>
      </c>
      <c r="AF4" s="229">
        <f t="shared" si="3"/>
        <v>47058</v>
      </c>
      <c r="AG4" s="229">
        <f t="shared" si="3"/>
        <v>47088</v>
      </c>
      <c r="AH4" s="229">
        <f t="shared" si="3"/>
        <v>47119</v>
      </c>
      <c r="AI4" s="229">
        <f t="shared" si="3"/>
        <v>47150</v>
      </c>
      <c r="AJ4" s="229">
        <f t="shared" si="3"/>
        <v>47178</v>
      </c>
      <c r="AK4" s="229">
        <f t="shared" si="3"/>
        <v>47209</v>
      </c>
      <c r="AL4" s="229">
        <f t="shared" si="3"/>
        <v>47239</v>
      </c>
      <c r="AM4" s="229">
        <f t="shared" si="3"/>
        <v>47270</v>
      </c>
      <c r="AN4" s="229">
        <f t="shared" si="3"/>
        <v>47300</v>
      </c>
      <c r="AO4" s="229">
        <f t="shared" si="3"/>
        <v>47331</v>
      </c>
      <c r="AP4" s="229">
        <f t="shared" si="3"/>
        <v>47362</v>
      </c>
      <c r="AQ4" s="229">
        <f t="shared" si="3"/>
        <v>47392</v>
      </c>
      <c r="AR4" s="229">
        <f t="shared" si="3"/>
        <v>47423</v>
      </c>
      <c r="AS4" s="229">
        <f t="shared" si="3"/>
        <v>47453</v>
      </c>
      <c r="AT4" s="229">
        <f t="shared" si="3"/>
        <v>47484</v>
      </c>
      <c r="AU4" s="229">
        <f t="shared" si="3"/>
        <v>47515</v>
      </c>
      <c r="AV4" s="229">
        <f t="shared" si="3"/>
        <v>47543</v>
      </c>
      <c r="AW4" s="229">
        <f t="shared" si="3"/>
        <v>47574</v>
      </c>
      <c r="AX4" s="229">
        <f t="shared" si="3"/>
        <v>47604</v>
      </c>
      <c r="AY4" s="229">
        <f t="shared" si="3"/>
        <v>47635</v>
      </c>
      <c r="AZ4" s="229">
        <f t="shared" si="3"/>
        <v>47665</v>
      </c>
      <c r="BA4" s="229">
        <f t="shared" si="3"/>
        <v>47696</v>
      </c>
      <c r="BB4" s="229">
        <f t="shared" si="3"/>
        <v>47727</v>
      </c>
      <c r="BC4" s="229">
        <f t="shared" si="3"/>
        <v>47757</v>
      </c>
      <c r="BD4" s="229">
        <f t="shared" si="3"/>
        <v>47788</v>
      </c>
      <c r="BE4" s="229">
        <f t="shared" si="3"/>
        <v>47818</v>
      </c>
      <c r="BF4" s="229">
        <f t="shared" si="3"/>
        <v>47849</v>
      </c>
      <c r="BG4" s="229">
        <f t="shared" si="3"/>
        <v>47880</v>
      </c>
      <c r="BH4" s="229">
        <f t="shared" si="3"/>
        <v>47908</v>
      </c>
      <c r="BI4" s="229">
        <f t="shared" si="3"/>
        <v>47939</v>
      </c>
      <c r="BJ4" s="229">
        <f t="shared" si="3"/>
        <v>47969</v>
      </c>
      <c r="BK4" s="229">
        <f t="shared" si="3"/>
        <v>48000</v>
      </c>
      <c r="BL4" s="229">
        <f t="shared" si="3"/>
        <v>48030</v>
      </c>
      <c r="BM4" s="229">
        <f t="shared" si="3"/>
        <v>48061</v>
      </c>
      <c r="BN4" s="229">
        <f t="shared" si="3"/>
        <v>48092</v>
      </c>
      <c r="BO4" s="229">
        <f t="shared" si="3"/>
        <v>48122</v>
      </c>
      <c r="BP4" s="229">
        <f t="shared" si="3"/>
        <v>48153</v>
      </c>
      <c r="BQ4" s="229">
        <f t="shared" si="3"/>
        <v>48183</v>
      </c>
      <c r="BR4" s="229">
        <f t="shared" si="3"/>
        <v>48214</v>
      </c>
      <c r="BS4" s="229">
        <f t="shared" si="3"/>
        <v>48245</v>
      </c>
      <c r="BT4" s="229">
        <f t="shared" si="3"/>
        <v>48274</v>
      </c>
      <c r="BU4" s="229">
        <f t="shared" si="3"/>
        <v>48305</v>
      </c>
      <c r="BV4" s="229">
        <f t="shared" si="3"/>
        <v>48335</v>
      </c>
      <c r="BW4" s="229">
        <f t="shared" si="3"/>
        <v>48366</v>
      </c>
      <c r="BX4" s="229">
        <f t="shared" ref="BX4:EI4" si="4">EDATE(BW4,1)</f>
        <v>48396</v>
      </c>
      <c r="BY4" s="229">
        <f t="shared" si="4"/>
        <v>48427</v>
      </c>
      <c r="BZ4" s="229">
        <f t="shared" si="4"/>
        <v>48458</v>
      </c>
      <c r="CA4" s="229">
        <f t="shared" si="4"/>
        <v>48488</v>
      </c>
      <c r="CB4" s="229">
        <f t="shared" si="4"/>
        <v>48519</v>
      </c>
      <c r="CC4" s="229">
        <f t="shared" si="4"/>
        <v>48549</v>
      </c>
      <c r="CD4" s="229">
        <f t="shared" si="4"/>
        <v>48580</v>
      </c>
      <c r="CE4" s="229">
        <f t="shared" si="4"/>
        <v>48611</v>
      </c>
      <c r="CF4" s="229">
        <f t="shared" si="4"/>
        <v>48639</v>
      </c>
      <c r="CG4" s="229">
        <f t="shared" si="4"/>
        <v>48670</v>
      </c>
      <c r="CH4" s="229">
        <f t="shared" si="4"/>
        <v>48700</v>
      </c>
      <c r="CI4" s="229">
        <f t="shared" si="4"/>
        <v>48731</v>
      </c>
      <c r="CJ4" s="229">
        <f t="shared" si="4"/>
        <v>48761</v>
      </c>
      <c r="CK4" s="229">
        <f t="shared" si="4"/>
        <v>48792</v>
      </c>
      <c r="CL4" s="229">
        <f t="shared" si="4"/>
        <v>48823</v>
      </c>
      <c r="CM4" s="229">
        <f t="shared" si="4"/>
        <v>48853</v>
      </c>
      <c r="CN4" s="229">
        <f t="shared" si="4"/>
        <v>48884</v>
      </c>
      <c r="CO4" s="229">
        <f t="shared" si="4"/>
        <v>48914</v>
      </c>
      <c r="CP4" s="229">
        <f t="shared" si="4"/>
        <v>48945</v>
      </c>
      <c r="CQ4" s="229">
        <f t="shared" si="4"/>
        <v>48976</v>
      </c>
      <c r="CR4" s="229">
        <f t="shared" si="4"/>
        <v>49004</v>
      </c>
      <c r="CS4" s="229">
        <f t="shared" si="4"/>
        <v>49035</v>
      </c>
      <c r="CT4" s="229">
        <f t="shared" si="4"/>
        <v>49065</v>
      </c>
      <c r="CU4" s="229">
        <f t="shared" si="4"/>
        <v>49096</v>
      </c>
      <c r="CV4" s="229">
        <f t="shared" si="4"/>
        <v>49126</v>
      </c>
      <c r="CW4" s="229">
        <f t="shared" si="4"/>
        <v>49157</v>
      </c>
      <c r="CX4" s="229">
        <f t="shared" si="4"/>
        <v>49188</v>
      </c>
      <c r="CY4" s="229">
        <f t="shared" si="4"/>
        <v>49218</v>
      </c>
      <c r="CZ4" s="229">
        <f t="shared" si="4"/>
        <v>49249</v>
      </c>
      <c r="DA4" s="229">
        <f t="shared" si="4"/>
        <v>49279</v>
      </c>
      <c r="DB4" s="229">
        <f t="shared" si="4"/>
        <v>49310</v>
      </c>
      <c r="DC4" s="229">
        <f t="shared" si="4"/>
        <v>49341</v>
      </c>
      <c r="DD4" s="229">
        <f t="shared" si="4"/>
        <v>49369</v>
      </c>
      <c r="DE4" s="229">
        <f t="shared" si="4"/>
        <v>49400</v>
      </c>
      <c r="DF4" s="229">
        <f t="shared" si="4"/>
        <v>49430</v>
      </c>
      <c r="DG4" s="229">
        <f t="shared" si="4"/>
        <v>49461</v>
      </c>
      <c r="DH4" s="229">
        <f t="shared" si="4"/>
        <v>49491</v>
      </c>
      <c r="DI4" s="229">
        <f t="shared" si="4"/>
        <v>49522</v>
      </c>
      <c r="DJ4" s="229">
        <f t="shared" si="4"/>
        <v>49553</v>
      </c>
      <c r="DK4" s="229">
        <f t="shared" si="4"/>
        <v>49583</v>
      </c>
      <c r="DL4" s="229">
        <f t="shared" si="4"/>
        <v>49614</v>
      </c>
      <c r="DM4" s="229">
        <f t="shared" si="4"/>
        <v>49644</v>
      </c>
      <c r="DN4" s="229">
        <f t="shared" si="4"/>
        <v>49675</v>
      </c>
      <c r="DO4" s="229">
        <f t="shared" si="4"/>
        <v>49706</v>
      </c>
      <c r="DP4" s="229">
        <f t="shared" si="4"/>
        <v>49735</v>
      </c>
      <c r="DQ4" s="229">
        <f t="shared" si="4"/>
        <v>49766</v>
      </c>
      <c r="DR4" s="229">
        <f t="shared" si="4"/>
        <v>49796</v>
      </c>
      <c r="DS4" s="229">
        <f t="shared" si="4"/>
        <v>49827</v>
      </c>
      <c r="DT4" s="229">
        <f t="shared" si="4"/>
        <v>49857</v>
      </c>
      <c r="DU4" s="229">
        <f t="shared" si="4"/>
        <v>49888</v>
      </c>
      <c r="DV4" s="229">
        <f t="shared" si="4"/>
        <v>49919</v>
      </c>
      <c r="DW4" s="229">
        <f t="shared" si="4"/>
        <v>49949</v>
      </c>
      <c r="DX4" s="229">
        <f t="shared" si="4"/>
        <v>49980</v>
      </c>
      <c r="DY4" s="229">
        <f t="shared" si="4"/>
        <v>50010</v>
      </c>
      <c r="DZ4" s="229">
        <f t="shared" si="4"/>
        <v>50041</v>
      </c>
      <c r="EA4" s="229">
        <f t="shared" si="4"/>
        <v>50072</v>
      </c>
      <c r="EB4" s="229">
        <f t="shared" si="4"/>
        <v>50100</v>
      </c>
      <c r="EC4" s="229">
        <f t="shared" si="4"/>
        <v>50131</v>
      </c>
      <c r="ED4" s="229">
        <f t="shared" si="4"/>
        <v>50161</v>
      </c>
      <c r="EE4" s="229">
        <f t="shared" si="4"/>
        <v>50192</v>
      </c>
      <c r="EF4" s="229">
        <f t="shared" si="4"/>
        <v>50222</v>
      </c>
      <c r="EG4" s="229">
        <f t="shared" si="4"/>
        <v>50253</v>
      </c>
      <c r="EH4" s="229">
        <f t="shared" si="4"/>
        <v>50284</v>
      </c>
      <c r="EI4" s="229">
        <f t="shared" si="4"/>
        <v>50314</v>
      </c>
      <c r="EJ4" s="229">
        <f t="shared" ref="EJ4:EX4" si="5">EDATE(EI4,1)</f>
        <v>50345</v>
      </c>
      <c r="EK4" s="229">
        <f t="shared" si="5"/>
        <v>50375</v>
      </c>
      <c r="EL4" s="229">
        <f t="shared" si="5"/>
        <v>50406</v>
      </c>
      <c r="EM4" s="229">
        <f t="shared" si="5"/>
        <v>50437</v>
      </c>
      <c r="EN4" s="229">
        <f t="shared" si="5"/>
        <v>50465</v>
      </c>
      <c r="EO4" s="229">
        <f t="shared" si="5"/>
        <v>50496</v>
      </c>
      <c r="EP4" s="229">
        <f t="shared" si="5"/>
        <v>50526</v>
      </c>
      <c r="EQ4" s="229">
        <f t="shared" si="5"/>
        <v>50557</v>
      </c>
      <c r="ER4" s="229">
        <f t="shared" si="5"/>
        <v>50587</v>
      </c>
      <c r="ES4" s="229">
        <f t="shared" si="5"/>
        <v>50618</v>
      </c>
      <c r="ET4" s="229">
        <f t="shared" si="5"/>
        <v>50649</v>
      </c>
      <c r="EU4" s="229">
        <f t="shared" si="5"/>
        <v>50679</v>
      </c>
      <c r="EV4" s="229">
        <f t="shared" si="5"/>
        <v>50710</v>
      </c>
      <c r="EW4" s="229">
        <f t="shared" si="5"/>
        <v>50740</v>
      </c>
      <c r="EX4" s="231">
        <f t="shared" si="5"/>
        <v>50771</v>
      </c>
    </row>
    <row r="5" spans="1:154" s="2" customFormat="1" ht="18">
      <c r="A5" s="10"/>
      <c r="B5" s="162"/>
      <c r="C5" s="162"/>
      <c r="D5" s="162"/>
      <c r="E5" s="162"/>
      <c r="F5" s="162"/>
      <c r="G5" s="162"/>
      <c r="H5" s="162"/>
      <c r="I5" s="197" t="s">
        <v>47</v>
      </c>
      <c r="J5" s="232"/>
      <c r="K5" s="230">
        <f t="shared" ref="K5:BW5" si="6">IF(K3&gt;=$C$14,ROUNDUP((K3-$C$14)/12,0),0)</f>
        <v>0</v>
      </c>
      <c r="L5" s="230">
        <f t="shared" si="6"/>
        <v>0</v>
      </c>
      <c r="M5" s="230">
        <f t="shared" si="6"/>
        <v>0</v>
      </c>
      <c r="N5" s="230">
        <f t="shared" si="6"/>
        <v>0</v>
      </c>
      <c r="O5" s="230">
        <f t="shared" si="6"/>
        <v>0</v>
      </c>
      <c r="P5" s="230">
        <f t="shared" si="6"/>
        <v>0</v>
      </c>
      <c r="Q5" s="230">
        <f t="shared" si="6"/>
        <v>0</v>
      </c>
      <c r="R5" s="230">
        <f t="shared" si="6"/>
        <v>0</v>
      </c>
      <c r="S5" s="230">
        <f t="shared" si="6"/>
        <v>0</v>
      </c>
      <c r="T5" s="230">
        <f t="shared" si="6"/>
        <v>0</v>
      </c>
      <c r="U5" s="230">
        <f t="shared" si="6"/>
        <v>0</v>
      </c>
      <c r="V5" s="230">
        <f t="shared" si="6"/>
        <v>0</v>
      </c>
      <c r="W5" s="230">
        <f t="shared" si="6"/>
        <v>0</v>
      </c>
      <c r="X5" s="230">
        <f t="shared" si="6"/>
        <v>0</v>
      </c>
      <c r="Y5" s="230">
        <f t="shared" si="6"/>
        <v>0</v>
      </c>
      <c r="Z5" s="230">
        <f t="shared" si="6"/>
        <v>0</v>
      </c>
      <c r="AA5" s="230">
        <f t="shared" si="6"/>
        <v>0</v>
      </c>
      <c r="AB5" s="230">
        <f t="shared" si="6"/>
        <v>0</v>
      </c>
      <c r="AC5" s="230">
        <f t="shared" si="6"/>
        <v>0</v>
      </c>
      <c r="AD5" s="230">
        <f t="shared" si="6"/>
        <v>0</v>
      </c>
      <c r="AE5" s="230">
        <f t="shared" si="6"/>
        <v>0</v>
      </c>
      <c r="AF5" s="230">
        <f t="shared" si="6"/>
        <v>0</v>
      </c>
      <c r="AG5" s="230">
        <f t="shared" si="6"/>
        <v>0</v>
      </c>
      <c r="AH5" s="230">
        <f t="shared" si="6"/>
        <v>0</v>
      </c>
      <c r="AI5" s="230">
        <f t="shared" si="6"/>
        <v>0</v>
      </c>
      <c r="AJ5" s="230">
        <f t="shared" si="6"/>
        <v>1</v>
      </c>
      <c r="AK5" s="230">
        <f t="shared" si="6"/>
        <v>1</v>
      </c>
      <c r="AL5" s="230">
        <f t="shared" si="6"/>
        <v>1</v>
      </c>
      <c r="AM5" s="230">
        <f t="shared" si="6"/>
        <v>1</v>
      </c>
      <c r="AN5" s="230">
        <f t="shared" si="6"/>
        <v>1</v>
      </c>
      <c r="AO5" s="230">
        <f t="shared" si="6"/>
        <v>1</v>
      </c>
      <c r="AP5" s="230">
        <f t="shared" si="6"/>
        <v>1</v>
      </c>
      <c r="AQ5" s="230">
        <f t="shared" si="6"/>
        <v>1</v>
      </c>
      <c r="AR5" s="230">
        <f t="shared" si="6"/>
        <v>1</v>
      </c>
      <c r="AS5" s="230">
        <f t="shared" si="6"/>
        <v>1</v>
      </c>
      <c r="AT5" s="230">
        <f t="shared" si="6"/>
        <v>1</v>
      </c>
      <c r="AU5" s="230">
        <f t="shared" si="6"/>
        <v>1</v>
      </c>
      <c r="AV5" s="230">
        <f t="shared" si="6"/>
        <v>2</v>
      </c>
      <c r="AW5" s="230">
        <f t="shared" si="6"/>
        <v>2</v>
      </c>
      <c r="AX5" s="230">
        <f t="shared" si="6"/>
        <v>2</v>
      </c>
      <c r="AY5" s="230">
        <f t="shared" si="6"/>
        <v>2</v>
      </c>
      <c r="AZ5" s="230">
        <f t="shared" si="6"/>
        <v>2</v>
      </c>
      <c r="BA5" s="230">
        <f t="shared" si="6"/>
        <v>2</v>
      </c>
      <c r="BB5" s="230">
        <f t="shared" si="6"/>
        <v>2</v>
      </c>
      <c r="BC5" s="230">
        <f t="shared" si="6"/>
        <v>2</v>
      </c>
      <c r="BD5" s="230">
        <f t="shared" si="6"/>
        <v>2</v>
      </c>
      <c r="BE5" s="230">
        <f t="shared" si="6"/>
        <v>2</v>
      </c>
      <c r="BF5" s="230">
        <f t="shared" si="6"/>
        <v>2</v>
      </c>
      <c r="BG5" s="230">
        <f t="shared" si="6"/>
        <v>2</v>
      </c>
      <c r="BH5" s="230">
        <f t="shared" si="6"/>
        <v>3</v>
      </c>
      <c r="BI5" s="230">
        <f t="shared" si="6"/>
        <v>3</v>
      </c>
      <c r="BJ5" s="230">
        <f t="shared" si="6"/>
        <v>3</v>
      </c>
      <c r="BK5" s="230">
        <f t="shared" si="6"/>
        <v>3</v>
      </c>
      <c r="BL5" s="230">
        <f t="shared" si="6"/>
        <v>3</v>
      </c>
      <c r="BM5" s="230">
        <f t="shared" si="6"/>
        <v>3</v>
      </c>
      <c r="BN5" s="230">
        <f t="shared" si="6"/>
        <v>3</v>
      </c>
      <c r="BO5" s="230">
        <f t="shared" si="6"/>
        <v>3</v>
      </c>
      <c r="BP5" s="230">
        <f t="shared" si="6"/>
        <v>3</v>
      </c>
      <c r="BQ5" s="230">
        <f t="shared" si="6"/>
        <v>3</v>
      </c>
      <c r="BR5" s="230">
        <f t="shared" si="6"/>
        <v>3</v>
      </c>
      <c r="BS5" s="230">
        <f t="shared" si="6"/>
        <v>3</v>
      </c>
      <c r="BT5" s="230">
        <f t="shared" si="6"/>
        <v>4</v>
      </c>
      <c r="BU5" s="230">
        <f t="shared" si="6"/>
        <v>4</v>
      </c>
      <c r="BV5" s="230">
        <f t="shared" si="6"/>
        <v>4</v>
      </c>
      <c r="BW5" s="230">
        <f t="shared" si="6"/>
        <v>4</v>
      </c>
      <c r="BX5" s="230">
        <f t="shared" ref="BX5:EI5" si="7">IF(BX3&gt;=$C$14,ROUNDUP((BX3-$C$14)/12,0),0)</f>
        <v>4</v>
      </c>
      <c r="BY5" s="230">
        <f t="shared" si="7"/>
        <v>4</v>
      </c>
      <c r="BZ5" s="230">
        <f t="shared" si="7"/>
        <v>4</v>
      </c>
      <c r="CA5" s="230">
        <f t="shared" si="7"/>
        <v>4</v>
      </c>
      <c r="CB5" s="230">
        <f t="shared" si="7"/>
        <v>4</v>
      </c>
      <c r="CC5" s="230">
        <f t="shared" si="7"/>
        <v>4</v>
      </c>
      <c r="CD5" s="230">
        <f t="shared" si="7"/>
        <v>4</v>
      </c>
      <c r="CE5" s="230">
        <f t="shared" si="7"/>
        <v>4</v>
      </c>
      <c r="CF5" s="230">
        <f t="shared" si="7"/>
        <v>5</v>
      </c>
      <c r="CG5" s="230">
        <f t="shared" si="7"/>
        <v>5</v>
      </c>
      <c r="CH5" s="230">
        <f t="shared" si="7"/>
        <v>5</v>
      </c>
      <c r="CI5" s="230">
        <f t="shared" si="7"/>
        <v>5</v>
      </c>
      <c r="CJ5" s="230">
        <f t="shared" si="7"/>
        <v>5</v>
      </c>
      <c r="CK5" s="230">
        <f t="shared" si="7"/>
        <v>5</v>
      </c>
      <c r="CL5" s="230">
        <f t="shared" si="7"/>
        <v>5</v>
      </c>
      <c r="CM5" s="230">
        <f t="shared" si="7"/>
        <v>5</v>
      </c>
      <c r="CN5" s="230">
        <f t="shared" si="7"/>
        <v>5</v>
      </c>
      <c r="CO5" s="230">
        <f t="shared" si="7"/>
        <v>5</v>
      </c>
      <c r="CP5" s="230">
        <f t="shared" si="7"/>
        <v>5</v>
      </c>
      <c r="CQ5" s="230">
        <f t="shared" si="7"/>
        <v>5</v>
      </c>
      <c r="CR5" s="230">
        <f t="shared" si="7"/>
        <v>6</v>
      </c>
      <c r="CS5" s="230">
        <f t="shared" si="7"/>
        <v>6</v>
      </c>
      <c r="CT5" s="230">
        <f t="shared" si="7"/>
        <v>6</v>
      </c>
      <c r="CU5" s="230">
        <f t="shared" si="7"/>
        <v>6</v>
      </c>
      <c r="CV5" s="230">
        <f t="shared" si="7"/>
        <v>6</v>
      </c>
      <c r="CW5" s="230">
        <f t="shared" si="7"/>
        <v>6</v>
      </c>
      <c r="CX5" s="230">
        <f t="shared" si="7"/>
        <v>6</v>
      </c>
      <c r="CY5" s="230">
        <f t="shared" si="7"/>
        <v>6</v>
      </c>
      <c r="CZ5" s="230">
        <f t="shared" si="7"/>
        <v>6</v>
      </c>
      <c r="DA5" s="230">
        <f t="shared" si="7"/>
        <v>6</v>
      </c>
      <c r="DB5" s="230">
        <f t="shared" si="7"/>
        <v>6</v>
      </c>
      <c r="DC5" s="230">
        <f t="shared" si="7"/>
        <v>6</v>
      </c>
      <c r="DD5" s="230">
        <f t="shared" si="7"/>
        <v>7</v>
      </c>
      <c r="DE5" s="230">
        <f t="shared" si="7"/>
        <v>7</v>
      </c>
      <c r="DF5" s="230">
        <f t="shared" si="7"/>
        <v>7</v>
      </c>
      <c r="DG5" s="230">
        <f t="shared" si="7"/>
        <v>7</v>
      </c>
      <c r="DH5" s="230">
        <f t="shared" si="7"/>
        <v>7</v>
      </c>
      <c r="DI5" s="230">
        <f t="shared" si="7"/>
        <v>7</v>
      </c>
      <c r="DJ5" s="230">
        <f t="shared" si="7"/>
        <v>7</v>
      </c>
      <c r="DK5" s="230">
        <f t="shared" si="7"/>
        <v>7</v>
      </c>
      <c r="DL5" s="230">
        <f t="shared" si="7"/>
        <v>7</v>
      </c>
      <c r="DM5" s="230">
        <f t="shared" si="7"/>
        <v>7</v>
      </c>
      <c r="DN5" s="230">
        <f t="shared" si="7"/>
        <v>7</v>
      </c>
      <c r="DO5" s="230">
        <f t="shared" si="7"/>
        <v>7</v>
      </c>
      <c r="DP5" s="230">
        <f t="shared" si="7"/>
        <v>8</v>
      </c>
      <c r="DQ5" s="230">
        <f t="shared" si="7"/>
        <v>8</v>
      </c>
      <c r="DR5" s="230">
        <f t="shared" si="7"/>
        <v>8</v>
      </c>
      <c r="DS5" s="230">
        <f t="shared" si="7"/>
        <v>8</v>
      </c>
      <c r="DT5" s="230">
        <f t="shared" si="7"/>
        <v>8</v>
      </c>
      <c r="DU5" s="230">
        <f t="shared" si="7"/>
        <v>8</v>
      </c>
      <c r="DV5" s="230">
        <f t="shared" si="7"/>
        <v>8</v>
      </c>
      <c r="DW5" s="230">
        <f t="shared" si="7"/>
        <v>8</v>
      </c>
      <c r="DX5" s="230">
        <f t="shared" si="7"/>
        <v>8</v>
      </c>
      <c r="DY5" s="230">
        <f t="shared" si="7"/>
        <v>8</v>
      </c>
      <c r="DZ5" s="230">
        <f t="shared" si="7"/>
        <v>8</v>
      </c>
      <c r="EA5" s="230">
        <f t="shared" si="7"/>
        <v>8</v>
      </c>
      <c r="EB5" s="230">
        <f t="shared" si="7"/>
        <v>9</v>
      </c>
      <c r="EC5" s="230">
        <f t="shared" si="7"/>
        <v>9</v>
      </c>
      <c r="ED5" s="230">
        <f t="shared" si="7"/>
        <v>9</v>
      </c>
      <c r="EE5" s="230">
        <f t="shared" si="7"/>
        <v>9</v>
      </c>
      <c r="EF5" s="230">
        <f t="shared" si="7"/>
        <v>9</v>
      </c>
      <c r="EG5" s="230">
        <f t="shared" si="7"/>
        <v>9</v>
      </c>
      <c r="EH5" s="230">
        <f t="shared" si="7"/>
        <v>9</v>
      </c>
      <c r="EI5" s="230">
        <f t="shared" si="7"/>
        <v>9</v>
      </c>
      <c r="EJ5" s="230">
        <f t="shared" ref="EJ5:EX5" si="8">IF(EJ3&gt;=$C$14,ROUNDUP((EJ3-$C$14)/12,0),0)</f>
        <v>9</v>
      </c>
      <c r="EK5" s="230">
        <f t="shared" si="8"/>
        <v>9</v>
      </c>
      <c r="EL5" s="230">
        <f t="shared" si="8"/>
        <v>9</v>
      </c>
      <c r="EM5" s="230">
        <f t="shared" si="8"/>
        <v>9</v>
      </c>
      <c r="EN5" s="230">
        <f t="shared" si="8"/>
        <v>10</v>
      </c>
      <c r="EO5" s="230">
        <f t="shared" si="8"/>
        <v>10</v>
      </c>
      <c r="EP5" s="230">
        <f t="shared" si="8"/>
        <v>10</v>
      </c>
      <c r="EQ5" s="230">
        <f t="shared" si="8"/>
        <v>10</v>
      </c>
      <c r="ER5" s="230">
        <f t="shared" si="8"/>
        <v>10</v>
      </c>
      <c r="ES5" s="230">
        <f t="shared" si="8"/>
        <v>10</v>
      </c>
      <c r="ET5" s="230">
        <f t="shared" si="8"/>
        <v>10</v>
      </c>
      <c r="EU5" s="230">
        <f t="shared" si="8"/>
        <v>10</v>
      </c>
      <c r="EV5" s="230">
        <f t="shared" si="8"/>
        <v>10</v>
      </c>
      <c r="EW5" s="230">
        <f t="shared" si="8"/>
        <v>10</v>
      </c>
      <c r="EX5" s="233">
        <f t="shared" si="8"/>
        <v>10</v>
      </c>
    </row>
    <row r="6" spans="1:154" s="2" customFormat="1" ht="18.75" thickBot="1">
      <c r="A6" s="10"/>
      <c r="B6" s="162"/>
      <c r="C6" s="162"/>
      <c r="D6" s="162"/>
      <c r="E6" s="162"/>
      <c r="F6" s="162"/>
      <c r="G6" s="162"/>
      <c r="H6" s="162"/>
      <c r="I6" s="197" t="s">
        <v>74</v>
      </c>
      <c r="J6" s="234"/>
      <c r="K6" s="235" t="str">
        <f>IF(K3&lt;$C$14,"Dev.",IF(AND(K3&gt;=$C$14,K3&lt;$C$16),"Lease-Up","Stabilized"))</f>
        <v>Dev.</v>
      </c>
      <c r="L6" s="235" t="str">
        <f t="shared" ref="L6:AP6" si="9">IF(L3&lt;$C$14,"Dev.",IF(AND(L3&gt;=$C$14,L3&lt;$C$16),"Lease-Up","Stabilized"))</f>
        <v>Dev.</v>
      </c>
      <c r="M6" s="235" t="str">
        <f t="shared" si="9"/>
        <v>Dev.</v>
      </c>
      <c r="N6" s="235" t="str">
        <f t="shared" si="9"/>
        <v>Dev.</v>
      </c>
      <c r="O6" s="235" t="str">
        <f t="shared" si="9"/>
        <v>Dev.</v>
      </c>
      <c r="P6" s="235" t="str">
        <f t="shared" si="9"/>
        <v>Dev.</v>
      </c>
      <c r="Q6" s="235" t="str">
        <f t="shared" si="9"/>
        <v>Dev.</v>
      </c>
      <c r="R6" s="235" t="str">
        <f t="shared" si="9"/>
        <v>Dev.</v>
      </c>
      <c r="S6" s="235" t="str">
        <f t="shared" si="9"/>
        <v>Dev.</v>
      </c>
      <c r="T6" s="235" t="str">
        <f t="shared" si="9"/>
        <v>Dev.</v>
      </c>
      <c r="U6" s="235" t="str">
        <f t="shared" si="9"/>
        <v>Dev.</v>
      </c>
      <c r="V6" s="235" t="str">
        <f t="shared" si="9"/>
        <v>Dev.</v>
      </c>
      <c r="W6" s="235" t="str">
        <f t="shared" si="9"/>
        <v>Dev.</v>
      </c>
      <c r="X6" s="235" t="str">
        <f t="shared" si="9"/>
        <v>Dev.</v>
      </c>
      <c r="Y6" s="235" t="str">
        <f t="shared" si="9"/>
        <v>Dev.</v>
      </c>
      <c r="Z6" s="235" t="str">
        <f t="shared" si="9"/>
        <v>Dev.</v>
      </c>
      <c r="AA6" s="235" t="str">
        <f t="shared" si="9"/>
        <v>Dev.</v>
      </c>
      <c r="AB6" s="235" t="str">
        <f t="shared" si="9"/>
        <v>Dev.</v>
      </c>
      <c r="AC6" s="235" t="str">
        <f t="shared" si="9"/>
        <v>Dev.</v>
      </c>
      <c r="AD6" s="235" t="str">
        <f t="shared" si="9"/>
        <v>Dev.</v>
      </c>
      <c r="AE6" s="235" t="str">
        <f t="shared" si="9"/>
        <v>Dev.</v>
      </c>
      <c r="AF6" s="235" t="str">
        <f t="shared" si="9"/>
        <v>Dev.</v>
      </c>
      <c r="AG6" s="235" t="str">
        <f t="shared" si="9"/>
        <v>Dev.</v>
      </c>
      <c r="AH6" s="235" t="str">
        <f t="shared" si="9"/>
        <v>Dev.</v>
      </c>
      <c r="AI6" s="235" t="str">
        <f t="shared" si="9"/>
        <v>Lease-Up</v>
      </c>
      <c r="AJ6" s="235" t="str">
        <f t="shared" si="9"/>
        <v>Lease-Up</v>
      </c>
      <c r="AK6" s="235" t="str">
        <f t="shared" si="9"/>
        <v>Lease-Up</v>
      </c>
      <c r="AL6" s="235" t="str">
        <f t="shared" si="9"/>
        <v>Lease-Up</v>
      </c>
      <c r="AM6" s="235" t="str">
        <f t="shared" si="9"/>
        <v>Lease-Up</v>
      </c>
      <c r="AN6" s="235" t="str">
        <f t="shared" si="9"/>
        <v>Lease-Up</v>
      </c>
      <c r="AO6" s="235" t="str">
        <f t="shared" si="9"/>
        <v>Lease-Up</v>
      </c>
      <c r="AP6" s="235" t="str">
        <f t="shared" si="9"/>
        <v>Lease-Up</v>
      </c>
      <c r="AQ6" s="235" t="str">
        <f t="shared" ref="AQ6:BV6" si="10">IF(AQ3&lt;$C$14,"Dev.",IF(AND(AQ3&gt;=$C$14,AQ3&lt;$C$16),"Lease-Up","Stabilized"))</f>
        <v>Lease-Up</v>
      </c>
      <c r="AR6" s="235" t="str">
        <f t="shared" si="10"/>
        <v>Lease-Up</v>
      </c>
      <c r="AS6" s="235" t="str">
        <f t="shared" si="10"/>
        <v>Lease-Up</v>
      </c>
      <c r="AT6" s="235" t="str">
        <f t="shared" si="10"/>
        <v>Lease-Up</v>
      </c>
      <c r="AU6" s="235" t="str">
        <f t="shared" si="10"/>
        <v>Stabilized</v>
      </c>
      <c r="AV6" s="235" t="str">
        <f t="shared" si="10"/>
        <v>Stabilized</v>
      </c>
      <c r="AW6" s="235" t="str">
        <f t="shared" si="10"/>
        <v>Stabilized</v>
      </c>
      <c r="AX6" s="235" t="str">
        <f t="shared" si="10"/>
        <v>Stabilized</v>
      </c>
      <c r="AY6" s="235" t="str">
        <f t="shared" si="10"/>
        <v>Stabilized</v>
      </c>
      <c r="AZ6" s="235" t="str">
        <f t="shared" si="10"/>
        <v>Stabilized</v>
      </c>
      <c r="BA6" s="235" t="str">
        <f t="shared" si="10"/>
        <v>Stabilized</v>
      </c>
      <c r="BB6" s="235" t="str">
        <f t="shared" si="10"/>
        <v>Stabilized</v>
      </c>
      <c r="BC6" s="235" t="str">
        <f t="shared" si="10"/>
        <v>Stabilized</v>
      </c>
      <c r="BD6" s="235" t="str">
        <f t="shared" si="10"/>
        <v>Stabilized</v>
      </c>
      <c r="BE6" s="235" t="str">
        <f t="shared" si="10"/>
        <v>Stabilized</v>
      </c>
      <c r="BF6" s="235" t="str">
        <f t="shared" si="10"/>
        <v>Stabilized</v>
      </c>
      <c r="BG6" s="235" t="str">
        <f t="shared" si="10"/>
        <v>Stabilized</v>
      </c>
      <c r="BH6" s="235" t="str">
        <f t="shared" si="10"/>
        <v>Stabilized</v>
      </c>
      <c r="BI6" s="235" t="str">
        <f t="shared" si="10"/>
        <v>Stabilized</v>
      </c>
      <c r="BJ6" s="235" t="str">
        <f t="shared" si="10"/>
        <v>Stabilized</v>
      </c>
      <c r="BK6" s="235" t="str">
        <f t="shared" si="10"/>
        <v>Stabilized</v>
      </c>
      <c r="BL6" s="235" t="str">
        <f t="shared" si="10"/>
        <v>Stabilized</v>
      </c>
      <c r="BM6" s="235" t="str">
        <f t="shared" si="10"/>
        <v>Stabilized</v>
      </c>
      <c r="BN6" s="235" t="str">
        <f t="shared" si="10"/>
        <v>Stabilized</v>
      </c>
      <c r="BO6" s="235" t="str">
        <f t="shared" si="10"/>
        <v>Stabilized</v>
      </c>
      <c r="BP6" s="235" t="str">
        <f t="shared" si="10"/>
        <v>Stabilized</v>
      </c>
      <c r="BQ6" s="235" t="str">
        <f t="shared" si="10"/>
        <v>Stabilized</v>
      </c>
      <c r="BR6" s="235" t="str">
        <f t="shared" si="10"/>
        <v>Stabilized</v>
      </c>
      <c r="BS6" s="235" t="str">
        <f t="shared" si="10"/>
        <v>Stabilized</v>
      </c>
      <c r="BT6" s="235" t="str">
        <f t="shared" si="10"/>
        <v>Stabilized</v>
      </c>
      <c r="BU6" s="235" t="str">
        <f t="shared" si="10"/>
        <v>Stabilized</v>
      </c>
      <c r="BV6" s="235" t="str">
        <f t="shared" si="10"/>
        <v>Stabilized</v>
      </c>
      <c r="BW6" s="235" t="str">
        <f t="shared" ref="BW6:DB6" si="11">IF(BW3&lt;$C$14,"Dev.",IF(AND(BW3&gt;=$C$14,BW3&lt;$C$16),"Lease-Up","Stabilized"))</f>
        <v>Stabilized</v>
      </c>
      <c r="BX6" s="235" t="str">
        <f t="shared" si="11"/>
        <v>Stabilized</v>
      </c>
      <c r="BY6" s="235" t="str">
        <f t="shared" si="11"/>
        <v>Stabilized</v>
      </c>
      <c r="BZ6" s="235" t="str">
        <f t="shared" si="11"/>
        <v>Stabilized</v>
      </c>
      <c r="CA6" s="235" t="str">
        <f t="shared" si="11"/>
        <v>Stabilized</v>
      </c>
      <c r="CB6" s="235" t="str">
        <f t="shared" si="11"/>
        <v>Stabilized</v>
      </c>
      <c r="CC6" s="235" t="str">
        <f t="shared" si="11"/>
        <v>Stabilized</v>
      </c>
      <c r="CD6" s="235" t="str">
        <f t="shared" si="11"/>
        <v>Stabilized</v>
      </c>
      <c r="CE6" s="235" t="str">
        <f t="shared" si="11"/>
        <v>Stabilized</v>
      </c>
      <c r="CF6" s="235" t="str">
        <f t="shared" si="11"/>
        <v>Stabilized</v>
      </c>
      <c r="CG6" s="235" t="str">
        <f t="shared" si="11"/>
        <v>Stabilized</v>
      </c>
      <c r="CH6" s="235" t="str">
        <f t="shared" si="11"/>
        <v>Stabilized</v>
      </c>
      <c r="CI6" s="235" t="str">
        <f t="shared" si="11"/>
        <v>Stabilized</v>
      </c>
      <c r="CJ6" s="235" t="str">
        <f t="shared" si="11"/>
        <v>Stabilized</v>
      </c>
      <c r="CK6" s="235" t="str">
        <f t="shared" si="11"/>
        <v>Stabilized</v>
      </c>
      <c r="CL6" s="235" t="str">
        <f t="shared" si="11"/>
        <v>Stabilized</v>
      </c>
      <c r="CM6" s="235" t="str">
        <f t="shared" si="11"/>
        <v>Stabilized</v>
      </c>
      <c r="CN6" s="235" t="str">
        <f t="shared" si="11"/>
        <v>Stabilized</v>
      </c>
      <c r="CO6" s="235" t="str">
        <f t="shared" si="11"/>
        <v>Stabilized</v>
      </c>
      <c r="CP6" s="235" t="str">
        <f t="shared" si="11"/>
        <v>Stabilized</v>
      </c>
      <c r="CQ6" s="235" t="str">
        <f t="shared" si="11"/>
        <v>Stabilized</v>
      </c>
      <c r="CR6" s="235" t="str">
        <f t="shared" si="11"/>
        <v>Stabilized</v>
      </c>
      <c r="CS6" s="235" t="str">
        <f t="shared" si="11"/>
        <v>Stabilized</v>
      </c>
      <c r="CT6" s="235" t="str">
        <f t="shared" si="11"/>
        <v>Stabilized</v>
      </c>
      <c r="CU6" s="235" t="str">
        <f t="shared" si="11"/>
        <v>Stabilized</v>
      </c>
      <c r="CV6" s="235" t="str">
        <f t="shared" si="11"/>
        <v>Stabilized</v>
      </c>
      <c r="CW6" s="235" t="str">
        <f t="shared" si="11"/>
        <v>Stabilized</v>
      </c>
      <c r="CX6" s="235" t="str">
        <f t="shared" si="11"/>
        <v>Stabilized</v>
      </c>
      <c r="CY6" s="235" t="str">
        <f t="shared" si="11"/>
        <v>Stabilized</v>
      </c>
      <c r="CZ6" s="235" t="str">
        <f t="shared" si="11"/>
        <v>Stabilized</v>
      </c>
      <c r="DA6" s="235" t="str">
        <f t="shared" si="11"/>
        <v>Stabilized</v>
      </c>
      <c r="DB6" s="235" t="str">
        <f t="shared" si="11"/>
        <v>Stabilized</v>
      </c>
      <c r="DC6" s="235" t="str">
        <f t="shared" ref="DC6:EH6" si="12">IF(DC3&lt;$C$14,"Dev.",IF(AND(DC3&gt;=$C$14,DC3&lt;$C$16),"Lease-Up","Stabilized"))</f>
        <v>Stabilized</v>
      </c>
      <c r="DD6" s="235" t="str">
        <f t="shared" si="12"/>
        <v>Stabilized</v>
      </c>
      <c r="DE6" s="235" t="str">
        <f t="shared" si="12"/>
        <v>Stabilized</v>
      </c>
      <c r="DF6" s="235" t="str">
        <f t="shared" si="12"/>
        <v>Stabilized</v>
      </c>
      <c r="DG6" s="235" t="str">
        <f t="shared" si="12"/>
        <v>Stabilized</v>
      </c>
      <c r="DH6" s="235" t="str">
        <f t="shared" si="12"/>
        <v>Stabilized</v>
      </c>
      <c r="DI6" s="235" t="str">
        <f t="shared" si="12"/>
        <v>Stabilized</v>
      </c>
      <c r="DJ6" s="235" t="str">
        <f t="shared" si="12"/>
        <v>Stabilized</v>
      </c>
      <c r="DK6" s="235" t="str">
        <f t="shared" si="12"/>
        <v>Stabilized</v>
      </c>
      <c r="DL6" s="235" t="str">
        <f t="shared" si="12"/>
        <v>Stabilized</v>
      </c>
      <c r="DM6" s="235" t="str">
        <f t="shared" si="12"/>
        <v>Stabilized</v>
      </c>
      <c r="DN6" s="235" t="str">
        <f t="shared" si="12"/>
        <v>Stabilized</v>
      </c>
      <c r="DO6" s="235" t="str">
        <f t="shared" si="12"/>
        <v>Stabilized</v>
      </c>
      <c r="DP6" s="235" t="str">
        <f t="shared" si="12"/>
        <v>Stabilized</v>
      </c>
      <c r="DQ6" s="235" t="str">
        <f t="shared" si="12"/>
        <v>Stabilized</v>
      </c>
      <c r="DR6" s="235" t="str">
        <f t="shared" si="12"/>
        <v>Stabilized</v>
      </c>
      <c r="DS6" s="235" t="str">
        <f t="shared" si="12"/>
        <v>Stabilized</v>
      </c>
      <c r="DT6" s="235" t="str">
        <f t="shared" si="12"/>
        <v>Stabilized</v>
      </c>
      <c r="DU6" s="235" t="str">
        <f t="shared" si="12"/>
        <v>Stabilized</v>
      </c>
      <c r="DV6" s="235" t="str">
        <f t="shared" si="12"/>
        <v>Stabilized</v>
      </c>
      <c r="DW6" s="235" t="str">
        <f t="shared" si="12"/>
        <v>Stabilized</v>
      </c>
      <c r="DX6" s="235" t="str">
        <f t="shared" si="12"/>
        <v>Stabilized</v>
      </c>
      <c r="DY6" s="235" t="str">
        <f t="shared" si="12"/>
        <v>Stabilized</v>
      </c>
      <c r="DZ6" s="235" t="str">
        <f t="shared" si="12"/>
        <v>Stabilized</v>
      </c>
      <c r="EA6" s="235" t="str">
        <f t="shared" si="12"/>
        <v>Stabilized</v>
      </c>
      <c r="EB6" s="235" t="str">
        <f t="shared" si="12"/>
        <v>Stabilized</v>
      </c>
      <c r="EC6" s="235" t="str">
        <f t="shared" si="12"/>
        <v>Stabilized</v>
      </c>
      <c r="ED6" s="235" t="str">
        <f t="shared" si="12"/>
        <v>Stabilized</v>
      </c>
      <c r="EE6" s="235" t="str">
        <f t="shared" si="12"/>
        <v>Stabilized</v>
      </c>
      <c r="EF6" s="235" t="str">
        <f t="shared" si="12"/>
        <v>Stabilized</v>
      </c>
      <c r="EG6" s="235" t="str">
        <f t="shared" si="12"/>
        <v>Stabilized</v>
      </c>
      <c r="EH6" s="235" t="str">
        <f t="shared" si="12"/>
        <v>Stabilized</v>
      </c>
      <c r="EI6" s="235" t="str">
        <f t="shared" ref="EI6:EX6" si="13">IF(EI3&lt;$C$14,"Dev.",IF(AND(EI3&gt;=$C$14,EI3&lt;$C$16),"Lease-Up","Stabilized"))</f>
        <v>Stabilized</v>
      </c>
      <c r="EJ6" s="235" t="str">
        <f t="shared" si="13"/>
        <v>Stabilized</v>
      </c>
      <c r="EK6" s="235" t="str">
        <f t="shared" si="13"/>
        <v>Stabilized</v>
      </c>
      <c r="EL6" s="235" t="str">
        <f t="shared" si="13"/>
        <v>Stabilized</v>
      </c>
      <c r="EM6" s="235" t="str">
        <f t="shared" si="13"/>
        <v>Stabilized</v>
      </c>
      <c r="EN6" s="235" t="str">
        <f t="shared" si="13"/>
        <v>Stabilized</v>
      </c>
      <c r="EO6" s="235" t="str">
        <f t="shared" si="13"/>
        <v>Stabilized</v>
      </c>
      <c r="EP6" s="235" t="str">
        <f t="shared" si="13"/>
        <v>Stabilized</v>
      </c>
      <c r="EQ6" s="235" t="str">
        <f t="shared" si="13"/>
        <v>Stabilized</v>
      </c>
      <c r="ER6" s="235" t="str">
        <f t="shared" si="13"/>
        <v>Stabilized</v>
      </c>
      <c r="ES6" s="235" t="str">
        <f t="shared" si="13"/>
        <v>Stabilized</v>
      </c>
      <c r="ET6" s="235" t="str">
        <f t="shared" si="13"/>
        <v>Stabilized</v>
      </c>
      <c r="EU6" s="235" t="str">
        <f t="shared" si="13"/>
        <v>Stabilized</v>
      </c>
      <c r="EV6" s="235" t="str">
        <f t="shared" si="13"/>
        <v>Stabilized</v>
      </c>
      <c r="EW6" s="235" t="str">
        <f t="shared" si="13"/>
        <v>Stabilized</v>
      </c>
      <c r="EX6" s="236" t="str">
        <f t="shared" si="13"/>
        <v>Stabilized</v>
      </c>
    </row>
    <row r="8" spans="1:154" s="2" customFormat="1" ht="12.75" customHeight="1">
      <c r="A8" s="10"/>
      <c r="B8" s="166" t="s">
        <v>75</v>
      </c>
      <c r="C8" s="163"/>
      <c r="D8" s="163"/>
      <c r="E8" s="163"/>
      <c r="F8" s="163"/>
      <c r="G8" s="163"/>
      <c r="H8" s="163"/>
      <c r="I8" s="163"/>
      <c r="J8" s="164"/>
      <c r="K8" s="165"/>
      <c r="L8" s="165"/>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5"/>
      <c r="AW8" s="165"/>
      <c r="AX8" s="165"/>
      <c r="AY8" s="165"/>
      <c r="AZ8" s="165"/>
      <c r="BA8" s="165"/>
      <c r="BB8" s="165"/>
      <c r="BC8" s="165"/>
      <c r="BD8" s="165"/>
      <c r="BE8" s="165"/>
      <c r="BF8" s="165"/>
      <c r="BG8" s="165"/>
      <c r="BH8" s="165"/>
      <c r="BI8" s="165"/>
      <c r="BJ8" s="165"/>
      <c r="BK8" s="165"/>
      <c r="BL8" s="165"/>
      <c r="BM8" s="165"/>
      <c r="BN8" s="165"/>
      <c r="BO8" s="165"/>
      <c r="BP8" s="165"/>
      <c r="BQ8" s="165"/>
      <c r="BR8" s="165"/>
      <c r="BS8" s="165"/>
      <c r="BT8" s="165"/>
      <c r="BU8" s="165"/>
      <c r="BV8" s="165"/>
      <c r="BW8" s="165"/>
      <c r="BX8" s="165"/>
      <c r="BY8" s="165"/>
      <c r="BZ8" s="165"/>
      <c r="CA8" s="165"/>
      <c r="CB8" s="165"/>
      <c r="CC8" s="165"/>
      <c r="CD8" s="165"/>
      <c r="CE8" s="165"/>
      <c r="CF8" s="165"/>
      <c r="CG8" s="165"/>
      <c r="CH8" s="165"/>
      <c r="CI8" s="165"/>
      <c r="CJ8" s="165"/>
      <c r="CK8" s="165"/>
      <c r="CL8" s="165"/>
      <c r="CM8" s="165"/>
      <c r="CN8" s="165"/>
      <c r="CO8" s="165"/>
      <c r="CP8" s="165"/>
      <c r="CQ8" s="165"/>
      <c r="CR8" s="165"/>
      <c r="CS8" s="165"/>
      <c r="CT8" s="165"/>
      <c r="CU8" s="165"/>
      <c r="CV8" s="165"/>
      <c r="CW8" s="165"/>
      <c r="CX8" s="165"/>
      <c r="CY8" s="165"/>
      <c r="CZ8" s="165"/>
      <c r="DA8" s="165"/>
      <c r="DB8" s="165"/>
      <c r="DC8" s="165"/>
      <c r="DD8" s="165"/>
      <c r="DE8" s="165"/>
      <c r="DF8" s="165"/>
      <c r="DG8" s="165"/>
      <c r="DH8" s="165"/>
      <c r="DI8" s="165"/>
      <c r="DJ8" s="165"/>
      <c r="DK8" s="165"/>
      <c r="DL8" s="165"/>
      <c r="DM8" s="165"/>
      <c r="DN8" s="165"/>
      <c r="DO8" s="165"/>
      <c r="DP8" s="165"/>
      <c r="DQ8" s="165"/>
      <c r="DR8" s="165"/>
      <c r="DS8" s="165"/>
      <c r="DT8" s="165"/>
      <c r="DU8" s="165"/>
      <c r="DV8" s="165"/>
      <c r="DW8" s="165"/>
      <c r="DX8" s="165"/>
      <c r="DY8" s="165"/>
      <c r="DZ8" s="165"/>
      <c r="EA8" s="165"/>
      <c r="EB8" s="165"/>
      <c r="EC8" s="165"/>
      <c r="ED8" s="165"/>
      <c r="EE8" s="165"/>
      <c r="EF8" s="165"/>
      <c r="EG8" s="165"/>
      <c r="EH8" s="165"/>
      <c r="EI8" s="165"/>
      <c r="EJ8" s="165"/>
      <c r="EK8" s="165"/>
      <c r="EL8" s="165"/>
      <c r="EM8" s="165"/>
      <c r="EN8" s="165"/>
      <c r="EO8" s="165"/>
      <c r="EP8" s="165"/>
      <c r="EQ8" s="165"/>
      <c r="ER8" s="165"/>
      <c r="ES8" s="165"/>
      <c r="ET8" s="165"/>
      <c r="EU8" s="165"/>
      <c r="EV8" s="165"/>
      <c r="EW8" s="165"/>
      <c r="EX8" s="165"/>
    </row>
    <row r="9" spans="1:154" s="2" customFormat="1" ht="12.75" customHeight="1">
      <c r="A9" s="10"/>
      <c r="B9" s="166"/>
      <c r="C9" s="258">
        <f>'Middle NOI'!F14</f>
        <v>350</v>
      </c>
      <c r="D9" s="258"/>
      <c r="E9" s="258"/>
      <c r="F9" s="163"/>
      <c r="G9" s="163"/>
      <c r="H9" s="163"/>
      <c r="I9" s="163"/>
      <c r="J9" s="164"/>
      <c r="K9" s="165"/>
      <c r="L9" s="526"/>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5"/>
      <c r="AW9" s="165"/>
      <c r="AX9" s="165"/>
      <c r="AY9" s="165"/>
      <c r="AZ9" s="165"/>
      <c r="BA9" s="165"/>
      <c r="BB9" s="165"/>
      <c r="BC9" s="165"/>
      <c r="BD9" s="165"/>
      <c r="BE9" s="165"/>
      <c r="BF9" s="165"/>
      <c r="BG9" s="165"/>
      <c r="BH9" s="165"/>
      <c r="BI9" s="165"/>
      <c r="BJ9" s="165"/>
      <c r="BK9" s="165"/>
      <c r="BL9" s="165"/>
      <c r="BM9" s="165"/>
      <c r="BN9" s="165"/>
      <c r="BO9" s="165"/>
      <c r="BP9" s="165"/>
      <c r="BQ9" s="165"/>
      <c r="BR9" s="165"/>
      <c r="BS9" s="165"/>
      <c r="BT9" s="165"/>
      <c r="BU9" s="165"/>
      <c r="BV9" s="165"/>
      <c r="BW9" s="165"/>
      <c r="BX9" s="165"/>
      <c r="BY9" s="165"/>
      <c r="BZ9" s="165"/>
      <c r="CA9" s="165"/>
      <c r="CB9" s="165"/>
      <c r="CC9" s="165"/>
      <c r="CD9" s="165"/>
      <c r="CE9" s="165"/>
      <c r="CF9" s="165"/>
      <c r="CG9" s="165"/>
      <c r="CH9" s="165"/>
      <c r="CI9" s="165"/>
      <c r="CJ9" s="165"/>
      <c r="CK9" s="165"/>
      <c r="CL9" s="165"/>
      <c r="CM9" s="165"/>
      <c r="CN9" s="165"/>
      <c r="CO9" s="165"/>
      <c r="CP9" s="165"/>
      <c r="CQ9" s="165"/>
      <c r="CR9" s="165"/>
      <c r="CS9" s="165"/>
      <c r="CT9" s="165"/>
      <c r="CU9" s="165"/>
      <c r="CV9" s="165"/>
      <c r="CW9" s="165"/>
      <c r="CX9" s="165"/>
      <c r="CY9" s="165"/>
      <c r="CZ9" s="165"/>
      <c r="DA9" s="165"/>
      <c r="DB9" s="165"/>
      <c r="DC9" s="165"/>
      <c r="DD9" s="165"/>
      <c r="DE9" s="165"/>
      <c r="DF9" s="165"/>
      <c r="DG9" s="165"/>
      <c r="DH9" s="165"/>
      <c r="DI9" s="165"/>
      <c r="DJ9" s="165"/>
      <c r="DK9" s="165"/>
      <c r="DL9" s="165"/>
      <c r="DM9" s="165"/>
      <c r="DN9" s="165"/>
      <c r="DO9" s="165"/>
      <c r="DP9" s="165"/>
      <c r="DQ9" s="165"/>
      <c r="DR9" s="165"/>
      <c r="DS9" s="165"/>
      <c r="DT9" s="165"/>
      <c r="DU9" s="165"/>
      <c r="DV9" s="165"/>
      <c r="DW9" s="165"/>
      <c r="DX9" s="165"/>
      <c r="DY9" s="165"/>
      <c r="DZ9" s="165"/>
      <c r="EA9" s="165"/>
      <c r="EB9" s="165"/>
      <c r="EC9" s="165"/>
      <c r="ED9" s="165"/>
      <c r="EE9" s="165"/>
      <c r="EF9" s="165"/>
      <c r="EG9" s="165"/>
      <c r="EH9" s="165"/>
      <c r="EI9" s="165"/>
      <c r="EJ9" s="165"/>
      <c r="EK9" s="165"/>
      <c r="EL9" s="165"/>
      <c r="EM9" s="165"/>
      <c r="EN9" s="165"/>
      <c r="EO9" s="165"/>
      <c r="EP9" s="165"/>
      <c r="EQ9" s="165"/>
      <c r="ER9" s="165"/>
      <c r="ES9" s="165"/>
      <c r="ET9" s="165"/>
      <c r="EU9" s="165"/>
      <c r="EV9" s="165"/>
      <c r="EW9" s="165"/>
      <c r="EX9" s="165"/>
    </row>
    <row r="10" spans="1:154" s="2" customFormat="1" ht="12.75" customHeight="1">
      <c r="A10" s="10"/>
      <c r="B10" s="167"/>
      <c r="C10" s="259">
        <f>'Middle Budget'!H20</f>
        <v>1</v>
      </c>
      <c r="D10" s="259"/>
      <c r="E10" s="259"/>
      <c r="F10" s="167"/>
      <c r="G10" s="167"/>
      <c r="H10" s="167"/>
      <c r="I10" s="167"/>
      <c r="J10" s="168"/>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169"/>
      <c r="CH10" s="169"/>
      <c r="CI10" s="169"/>
      <c r="CJ10" s="169"/>
      <c r="CK10" s="169"/>
      <c r="CL10" s="169"/>
      <c r="CM10" s="169"/>
      <c r="CN10" s="169"/>
      <c r="CO10" s="169"/>
      <c r="CP10" s="169"/>
      <c r="CQ10" s="169"/>
      <c r="CR10" s="169"/>
      <c r="CS10" s="169"/>
      <c r="CT10" s="169"/>
      <c r="CU10" s="169"/>
      <c r="CV10" s="169"/>
      <c r="CW10" s="169"/>
      <c r="CX10" s="169"/>
      <c r="CY10" s="169"/>
      <c r="CZ10" s="169"/>
      <c r="DA10" s="169"/>
      <c r="DB10" s="169"/>
      <c r="DC10" s="169"/>
      <c r="DD10" s="169"/>
      <c r="DE10" s="169"/>
      <c r="DF10" s="169"/>
      <c r="DG10" s="169"/>
      <c r="DH10" s="169"/>
      <c r="DI10" s="169"/>
      <c r="DJ10" s="169"/>
      <c r="DK10" s="169"/>
      <c r="DL10" s="169"/>
      <c r="DM10" s="169"/>
      <c r="DN10" s="169"/>
      <c r="DO10" s="169"/>
      <c r="DP10" s="169"/>
      <c r="DQ10" s="169"/>
      <c r="DR10" s="169"/>
      <c r="DS10" s="169"/>
      <c r="DT10" s="169"/>
      <c r="DU10" s="169"/>
      <c r="DV10" s="169"/>
      <c r="DW10" s="169"/>
      <c r="DX10" s="169"/>
      <c r="DY10" s="169"/>
      <c r="DZ10" s="169"/>
      <c r="EA10" s="169"/>
      <c r="EB10" s="169"/>
      <c r="EC10" s="169"/>
      <c r="ED10" s="169"/>
      <c r="EE10" s="169"/>
      <c r="EF10" s="169"/>
      <c r="EG10" s="169"/>
      <c r="EH10" s="169"/>
      <c r="EI10" s="169"/>
      <c r="EJ10" s="169"/>
      <c r="EK10" s="169"/>
      <c r="EL10" s="169"/>
      <c r="EM10" s="169"/>
      <c r="EN10" s="169"/>
      <c r="EO10" s="169"/>
      <c r="EP10" s="169"/>
      <c r="EQ10" s="169"/>
      <c r="ER10" s="169"/>
      <c r="ES10" s="169"/>
      <c r="ET10" s="169"/>
      <c r="EU10" s="169"/>
      <c r="EV10" s="169"/>
      <c r="EW10" s="169"/>
      <c r="EX10" s="169"/>
    </row>
    <row r="11" spans="1:154" s="2" customFormat="1" ht="12.75" customHeight="1">
      <c r="A11" s="10"/>
      <c r="B11" s="167"/>
      <c r="C11" s="260">
        <f>'Middle Budget'!H21</f>
        <v>24</v>
      </c>
      <c r="D11" s="260"/>
      <c r="E11" s="260"/>
      <c r="F11" s="167"/>
      <c r="G11" s="167"/>
      <c r="H11" s="167"/>
      <c r="I11" s="167"/>
      <c r="J11" s="168"/>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169"/>
      <c r="CH11" s="169"/>
      <c r="CI11" s="169"/>
      <c r="CJ11" s="169"/>
      <c r="CK11" s="169"/>
      <c r="CL11" s="169"/>
      <c r="CM11" s="169"/>
      <c r="CN11" s="169"/>
      <c r="CO11" s="169"/>
      <c r="CP11" s="169"/>
      <c r="CQ11" s="169"/>
      <c r="CR11" s="169"/>
      <c r="CS11" s="169"/>
      <c r="CT11" s="169"/>
      <c r="CU11" s="169"/>
      <c r="CV11" s="169"/>
      <c r="CW11" s="169"/>
      <c r="CX11" s="169"/>
      <c r="CY11" s="169"/>
      <c r="CZ11" s="169"/>
      <c r="DA11" s="169"/>
      <c r="DB11" s="169"/>
      <c r="DC11" s="169"/>
      <c r="DD11" s="169"/>
      <c r="DE11" s="169"/>
      <c r="DF11" s="169"/>
      <c r="DG11" s="169"/>
      <c r="DH11" s="169"/>
      <c r="DI11" s="169"/>
      <c r="DJ11" s="169"/>
      <c r="DK11" s="169"/>
      <c r="DL11" s="169"/>
      <c r="DM11" s="169"/>
      <c r="DN11" s="169"/>
      <c r="DO11" s="169"/>
      <c r="DP11" s="169"/>
      <c r="DQ11" s="169"/>
      <c r="DR11" s="169"/>
      <c r="DS11" s="169"/>
      <c r="DT11" s="169"/>
      <c r="DU11" s="169"/>
      <c r="DV11" s="169"/>
      <c r="DW11" s="169"/>
      <c r="DX11" s="169"/>
      <c r="DY11" s="169"/>
      <c r="DZ11" s="169"/>
      <c r="EA11" s="169"/>
      <c r="EB11" s="169"/>
      <c r="EC11" s="169"/>
      <c r="ED11" s="169"/>
      <c r="EE11" s="169"/>
      <c r="EF11" s="169"/>
      <c r="EG11" s="169"/>
      <c r="EH11" s="169"/>
      <c r="EI11" s="169"/>
      <c r="EJ11" s="169"/>
      <c r="EK11" s="169"/>
      <c r="EL11" s="169"/>
      <c r="EM11" s="169"/>
      <c r="EN11" s="169"/>
      <c r="EO11" s="169"/>
      <c r="EP11" s="169"/>
      <c r="EQ11" s="169"/>
      <c r="ER11" s="169"/>
      <c r="ES11" s="169"/>
      <c r="ET11" s="169"/>
      <c r="EU11" s="169"/>
      <c r="EV11" s="169"/>
      <c r="EW11" s="169"/>
      <c r="EX11" s="169"/>
    </row>
    <row r="12" spans="1:154" s="2" customFormat="1" ht="12.75" customHeight="1">
      <c r="A12" s="10"/>
      <c r="B12" s="167"/>
      <c r="C12" s="261">
        <f>'Middle Budget'!H22</f>
        <v>1</v>
      </c>
      <c r="D12" s="261"/>
      <c r="E12" s="261"/>
      <c r="F12" s="167"/>
      <c r="G12" s="167"/>
      <c r="H12" s="167"/>
      <c r="I12" s="167"/>
      <c r="J12" s="168"/>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69"/>
      <c r="BW12" s="169"/>
      <c r="BX12" s="169"/>
      <c r="BY12" s="169"/>
      <c r="BZ12" s="169"/>
      <c r="CA12" s="169"/>
      <c r="CB12" s="169"/>
      <c r="CC12" s="169"/>
      <c r="CD12" s="169"/>
      <c r="CE12" s="169"/>
      <c r="CF12" s="169"/>
      <c r="CG12" s="169"/>
      <c r="CH12" s="169"/>
      <c r="CI12" s="169"/>
      <c r="CJ12" s="169"/>
      <c r="CK12" s="169"/>
      <c r="CL12" s="169"/>
      <c r="CM12" s="169"/>
      <c r="CN12" s="169"/>
      <c r="CO12" s="169"/>
      <c r="CP12" s="169"/>
      <c r="CQ12" s="169"/>
      <c r="CR12" s="169"/>
      <c r="CS12" s="169"/>
      <c r="CT12" s="169"/>
      <c r="CU12" s="169"/>
      <c r="CV12" s="169"/>
      <c r="CW12" s="169"/>
      <c r="CX12" s="169"/>
      <c r="CY12" s="169"/>
      <c r="CZ12" s="169"/>
      <c r="DA12" s="169"/>
      <c r="DB12" s="169"/>
      <c r="DC12" s="169"/>
      <c r="DD12" s="169"/>
      <c r="DE12" s="169"/>
      <c r="DF12" s="169"/>
      <c r="DG12" s="169"/>
      <c r="DH12" s="169"/>
      <c r="DI12" s="169"/>
      <c r="DJ12" s="169"/>
      <c r="DK12" s="169"/>
      <c r="DL12" s="169"/>
      <c r="DM12" s="169"/>
      <c r="DN12" s="169"/>
      <c r="DO12" s="169"/>
      <c r="DP12" s="169"/>
      <c r="DQ12" s="169"/>
      <c r="DR12" s="169"/>
      <c r="DS12" s="169"/>
      <c r="DT12" s="169"/>
      <c r="DU12" s="169"/>
      <c r="DV12" s="169"/>
      <c r="DW12" s="169"/>
      <c r="DX12" s="169"/>
      <c r="DY12" s="169"/>
      <c r="DZ12" s="169"/>
      <c r="EA12" s="169"/>
      <c r="EB12" s="169"/>
      <c r="EC12" s="169"/>
      <c r="ED12" s="169"/>
      <c r="EE12" s="169"/>
      <c r="EF12" s="169"/>
      <c r="EG12" s="169"/>
      <c r="EH12" s="169"/>
      <c r="EI12" s="169"/>
      <c r="EJ12" s="169"/>
      <c r="EK12" s="169"/>
      <c r="EL12" s="169"/>
      <c r="EM12" s="169"/>
      <c r="EN12" s="169"/>
      <c r="EO12" s="169"/>
      <c r="EP12" s="169"/>
      <c r="EQ12" s="169"/>
      <c r="ER12" s="169"/>
      <c r="ES12" s="169"/>
      <c r="ET12" s="169"/>
      <c r="EU12" s="169"/>
      <c r="EV12" s="169"/>
      <c r="EW12" s="169"/>
      <c r="EX12" s="169"/>
    </row>
    <row r="13" spans="1:154" s="2" customFormat="1" ht="12.75" customHeight="1">
      <c r="A13" s="10"/>
      <c r="B13" s="167"/>
      <c r="C13" s="262">
        <f>'Middle Budget'!H23</f>
        <v>26</v>
      </c>
      <c r="D13" s="262"/>
      <c r="E13" s="262"/>
      <c r="F13" s="167"/>
      <c r="G13" s="167"/>
      <c r="H13" s="167"/>
      <c r="I13" s="167"/>
      <c r="J13" s="168"/>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69"/>
      <c r="AX13" s="169"/>
      <c r="AY13" s="169"/>
      <c r="AZ13" s="169"/>
      <c r="BA13" s="169"/>
      <c r="BB13" s="169"/>
      <c r="BC13" s="169"/>
      <c r="BD13" s="169"/>
      <c r="BE13" s="169"/>
      <c r="BF13" s="169"/>
      <c r="BG13" s="169"/>
      <c r="BH13" s="169"/>
      <c r="BI13" s="169"/>
      <c r="BJ13" s="169"/>
      <c r="BK13" s="169"/>
      <c r="BL13" s="169"/>
      <c r="BM13" s="169"/>
      <c r="BN13" s="169"/>
      <c r="BO13" s="169"/>
      <c r="BP13" s="169"/>
      <c r="BQ13" s="169"/>
      <c r="BR13" s="169"/>
      <c r="BS13" s="169"/>
      <c r="BT13" s="169"/>
      <c r="BU13" s="169"/>
      <c r="BV13" s="169"/>
      <c r="BW13" s="169"/>
      <c r="BX13" s="169"/>
      <c r="BY13" s="169"/>
      <c r="BZ13" s="169"/>
      <c r="CA13" s="169"/>
      <c r="CB13" s="169"/>
      <c r="CC13" s="169"/>
      <c r="CD13" s="169"/>
      <c r="CE13" s="169"/>
      <c r="CF13" s="169"/>
      <c r="CG13" s="169"/>
      <c r="CH13" s="169"/>
      <c r="CI13" s="169"/>
      <c r="CJ13" s="169"/>
      <c r="CK13" s="169"/>
      <c r="CL13" s="169"/>
      <c r="CM13" s="169"/>
      <c r="CN13" s="169"/>
      <c r="CO13" s="169"/>
      <c r="CP13" s="169"/>
      <c r="CQ13" s="169"/>
      <c r="CR13" s="169"/>
      <c r="CS13" s="169"/>
      <c r="CT13" s="169"/>
      <c r="CU13" s="169"/>
      <c r="CV13" s="169"/>
      <c r="CW13" s="169"/>
      <c r="CX13" s="169"/>
      <c r="CY13" s="169"/>
      <c r="CZ13" s="169"/>
      <c r="DA13" s="169"/>
      <c r="DB13" s="169"/>
      <c r="DC13" s="169"/>
      <c r="DD13" s="169"/>
      <c r="DE13" s="169"/>
      <c r="DF13" s="169"/>
      <c r="DG13" s="169"/>
      <c r="DH13" s="169"/>
      <c r="DI13" s="169"/>
      <c r="DJ13" s="169"/>
      <c r="DK13" s="169"/>
      <c r="DL13" s="169"/>
      <c r="DM13" s="169"/>
      <c r="DN13" s="169"/>
      <c r="DO13" s="169"/>
      <c r="DP13" s="169"/>
      <c r="DQ13" s="169"/>
      <c r="DR13" s="169"/>
      <c r="DS13" s="169"/>
      <c r="DT13" s="169"/>
      <c r="DU13" s="169"/>
      <c r="DV13" s="169"/>
      <c r="DW13" s="169"/>
      <c r="DX13" s="169"/>
      <c r="DY13" s="169"/>
      <c r="DZ13" s="169"/>
      <c r="EA13" s="169"/>
      <c r="EB13" s="169"/>
      <c r="EC13" s="169"/>
      <c r="ED13" s="169"/>
      <c r="EE13" s="169"/>
      <c r="EF13" s="169"/>
      <c r="EG13" s="169"/>
      <c r="EH13" s="169"/>
      <c r="EI13" s="169"/>
      <c r="EJ13" s="169"/>
      <c r="EK13" s="169"/>
      <c r="EL13" s="169"/>
      <c r="EM13" s="169"/>
      <c r="EN13" s="169"/>
      <c r="EO13" s="169"/>
      <c r="EP13" s="169"/>
      <c r="EQ13" s="169"/>
      <c r="ER13" s="169"/>
      <c r="ES13" s="169"/>
      <c r="ET13" s="169"/>
      <c r="EU13" s="169"/>
      <c r="EV13" s="169"/>
      <c r="EW13" s="169"/>
      <c r="EX13" s="169"/>
    </row>
    <row r="14" spans="1:154" s="2" customFormat="1" ht="12.75" customHeight="1">
      <c r="A14" s="10"/>
      <c r="B14" s="167"/>
      <c r="C14" s="263">
        <f>'Middle Budget'!H24</f>
        <v>25</v>
      </c>
      <c r="D14" s="263"/>
      <c r="E14" s="263"/>
      <c r="F14" s="167"/>
      <c r="G14" s="167"/>
      <c r="H14" s="167"/>
      <c r="I14" s="167"/>
      <c r="J14" s="168"/>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69"/>
      <c r="BF14" s="169"/>
      <c r="BG14" s="169"/>
      <c r="BH14" s="169"/>
      <c r="BI14" s="169"/>
      <c r="BJ14" s="169"/>
      <c r="BK14" s="169"/>
      <c r="BL14" s="169"/>
      <c r="BM14" s="169"/>
      <c r="BN14" s="169"/>
      <c r="BO14" s="169"/>
      <c r="BP14" s="169"/>
      <c r="BQ14" s="169"/>
      <c r="BR14" s="169"/>
      <c r="BS14" s="169"/>
      <c r="BT14" s="169"/>
      <c r="BU14" s="169"/>
      <c r="BV14" s="169"/>
      <c r="BW14" s="169"/>
      <c r="BX14" s="169"/>
      <c r="BY14" s="169"/>
      <c r="BZ14" s="169"/>
      <c r="CA14" s="169"/>
      <c r="CB14" s="169"/>
      <c r="CC14" s="169"/>
      <c r="CD14" s="169"/>
      <c r="CE14" s="169"/>
      <c r="CF14" s="169"/>
      <c r="CG14" s="169"/>
      <c r="CH14" s="169"/>
      <c r="CI14" s="169"/>
      <c r="CJ14" s="169"/>
      <c r="CK14" s="169"/>
      <c r="CL14" s="169"/>
      <c r="CM14" s="169"/>
      <c r="CN14" s="169"/>
      <c r="CO14" s="169"/>
      <c r="CP14" s="169"/>
      <c r="CQ14" s="169"/>
      <c r="CR14" s="169"/>
      <c r="CS14" s="169"/>
      <c r="CT14" s="169"/>
      <c r="CU14" s="169"/>
      <c r="CV14" s="169"/>
      <c r="CW14" s="169"/>
      <c r="CX14" s="169"/>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c r="DV14" s="169"/>
      <c r="DW14" s="169"/>
      <c r="DX14" s="169"/>
      <c r="DY14" s="169"/>
      <c r="DZ14" s="169"/>
      <c r="EA14" s="169"/>
      <c r="EB14" s="169"/>
      <c r="EC14" s="169"/>
      <c r="ED14" s="169"/>
      <c r="EE14" s="169"/>
      <c r="EF14" s="169"/>
      <c r="EG14" s="169"/>
      <c r="EH14" s="169"/>
      <c r="EI14" s="169"/>
      <c r="EJ14" s="169"/>
      <c r="EK14" s="169"/>
      <c r="EL14" s="169"/>
      <c r="EM14" s="169"/>
      <c r="EN14" s="169"/>
      <c r="EO14" s="169"/>
      <c r="EP14" s="169"/>
      <c r="EQ14" s="169"/>
      <c r="ER14" s="169"/>
      <c r="ES14" s="169"/>
      <c r="ET14" s="169"/>
      <c r="EU14" s="169"/>
      <c r="EV14" s="169"/>
      <c r="EW14" s="169"/>
      <c r="EX14" s="169"/>
    </row>
    <row r="15" spans="1:154" s="2" customFormat="1" ht="12.75" customHeight="1">
      <c r="A15" s="10"/>
      <c r="B15" s="167"/>
      <c r="C15" s="264">
        <f>'Middle Budget'!H25</f>
        <v>25.576923076923077</v>
      </c>
      <c r="D15" s="264"/>
      <c r="E15" s="264"/>
      <c r="F15" s="167"/>
      <c r="G15" s="167"/>
      <c r="H15" s="167"/>
      <c r="I15" s="187"/>
      <c r="J15" s="168"/>
      <c r="K15" s="169"/>
      <c r="L15" s="169"/>
      <c r="M15" s="169"/>
      <c r="N15" s="169"/>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c r="AY15" s="169"/>
      <c r="AZ15" s="169"/>
      <c r="BA15" s="169"/>
      <c r="BB15" s="169"/>
      <c r="BC15" s="169"/>
      <c r="BD15" s="169"/>
      <c r="BE15" s="169"/>
      <c r="BF15" s="169"/>
      <c r="BG15" s="169"/>
      <c r="BH15" s="169"/>
      <c r="BI15" s="169"/>
      <c r="BJ15" s="169"/>
      <c r="BK15" s="169"/>
      <c r="BL15" s="169"/>
      <c r="BM15" s="169"/>
      <c r="BN15" s="169"/>
      <c r="BO15" s="169"/>
      <c r="BP15" s="169"/>
      <c r="BQ15" s="169"/>
      <c r="BR15" s="169"/>
      <c r="BS15" s="169"/>
      <c r="BT15" s="169"/>
      <c r="BU15" s="169"/>
      <c r="BV15" s="169"/>
      <c r="BW15" s="169"/>
      <c r="BX15" s="169"/>
      <c r="BY15" s="169"/>
      <c r="BZ15" s="169"/>
      <c r="CA15" s="169"/>
      <c r="CB15" s="169"/>
      <c r="CC15" s="169"/>
      <c r="CD15" s="169"/>
      <c r="CE15" s="169"/>
      <c r="CF15" s="169"/>
      <c r="CG15" s="169"/>
      <c r="CH15" s="169"/>
      <c r="CI15" s="169"/>
      <c r="CJ15" s="169"/>
      <c r="CK15" s="169"/>
      <c r="CL15" s="169"/>
      <c r="CM15" s="169"/>
      <c r="CN15" s="169"/>
      <c r="CO15" s="169"/>
      <c r="CP15" s="169"/>
      <c r="CQ15" s="169"/>
      <c r="CR15" s="169"/>
      <c r="CS15" s="169"/>
      <c r="CT15" s="169"/>
      <c r="CU15" s="169"/>
      <c r="CV15" s="169"/>
      <c r="CW15" s="169"/>
      <c r="CX15" s="169"/>
      <c r="CY15" s="169"/>
      <c r="CZ15" s="169"/>
      <c r="DA15" s="169"/>
      <c r="DB15" s="169"/>
      <c r="DC15" s="169"/>
      <c r="DD15" s="169"/>
      <c r="DE15" s="169"/>
      <c r="DF15" s="169"/>
      <c r="DG15" s="169"/>
      <c r="DH15" s="169"/>
      <c r="DI15" s="169"/>
      <c r="DJ15" s="169"/>
      <c r="DK15" s="169"/>
      <c r="DL15" s="169"/>
      <c r="DM15" s="169"/>
      <c r="DN15" s="169"/>
      <c r="DO15" s="169"/>
      <c r="DP15" s="169"/>
      <c r="DQ15" s="169"/>
      <c r="DR15" s="169"/>
      <c r="DS15" s="169"/>
      <c r="DT15" s="169"/>
      <c r="DU15" s="169"/>
      <c r="DV15" s="169"/>
      <c r="DW15" s="169"/>
      <c r="DX15" s="169"/>
      <c r="DY15" s="169"/>
      <c r="DZ15" s="169"/>
      <c r="EA15" s="169"/>
      <c r="EB15" s="169"/>
      <c r="EC15" s="169"/>
      <c r="ED15" s="169"/>
      <c r="EE15" s="169"/>
      <c r="EF15" s="169"/>
      <c r="EG15" s="169"/>
      <c r="EH15" s="169"/>
      <c r="EI15" s="169"/>
      <c r="EJ15" s="169"/>
      <c r="EK15" s="169"/>
      <c r="EL15" s="169"/>
      <c r="EM15" s="169"/>
      <c r="EN15" s="169"/>
      <c r="EO15" s="169"/>
      <c r="EP15" s="169"/>
      <c r="EQ15" s="169"/>
      <c r="ER15" s="169"/>
      <c r="ES15" s="169"/>
      <c r="ET15" s="169"/>
      <c r="EU15" s="169"/>
      <c r="EV15" s="169"/>
      <c r="EW15" s="169"/>
      <c r="EX15" s="169"/>
    </row>
    <row r="16" spans="1:154" s="2" customFormat="1" ht="12.75" customHeight="1">
      <c r="A16" s="10"/>
      <c r="B16" s="167"/>
      <c r="C16" s="265">
        <f>'Middle Budget'!H26</f>
        <v>37</v>
      </c>
      <c r="D16" s="265"/>
      <c r="E16" s="265"/>
      <c r="F16" s="167"/>
      <c r="G16" s="167"/>
      <c r="H16" s="167"/>
      <c r="I16" s="167"/>
      <c r="J16" s="168"/>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c r="BM16" s="169"/>
      <c r="BN16" s="169"/>
      <c r="BO16" s="169"/>
      <c r="BP16" s="169"/>
      <c r="BQ16" s="169"/>
      <c r="BR16" s="169"/>
      <c r="BS16" s="169"/>
      <c r="BT16" s="169"/>
      <c r="BU16" s="169"/>
      <c r="BV16" s="169"/>
      <c r="BW16" s="169"/>
      <c r="BX16" s="169"/>
      <c r="BY16" s="169"/>
      <c r="BZ16" s="169"/>
      <c r="CA16" s="169"/>
      <c r="CB16" s="169"/>
      <c r="CC16" s="169"/>
      <c r="CD16" s="169"/>
      <c r="CE16" s="169"/>
      <c r="CF16" s="169"/>
      <c r="CG16" s="169"/>
      <c r="CH16" s="169"/>
      <c r="CI16" s="169"/>
      <c r="CJ16" s="169"/>
      <c r="CK16" s="169"/>
      <c r="CL16" s="169"/>
      <c r="CM16" s="169"/>
      <c r="CN16" s="169"/>
      <c r="CO16" s="169"/>
      <c r="CP16" s="169"/>
      <c r="CQ16" s="169"/>
      <c r="CR16" s="169"/>
      <c r="CS16" s="169"/>
      <c r="CT16" s="169"/>
      <c r="CU16" s="169"/>
      <c r="CV16" s="169"/>
      <c r="CW16" s="169"/>
      <c r="CX16" s="169"/>
      <c r="CY16" s="169"/>
      <c r="CZ16" s="169"/>
      <c r="DA16" s="169"/>
      <c r="DB16" s="169"/>
      <c r="DC16" s="169"/>
      <c r="DD16" s="169"/>
      <c r="DE16" s="169"/>
      <c r="DF16" s="169"/>
      <c r="DG16" s="169"/>
      <c r="DH16" s="169"/>
      <c r="DI16" s="169"/>
      <c r="DJ16" s="169"/>
      <c r="DK16" s="169"/>
      <c r="DL16" s="169"/>
      <c r="DM16" s="169"/>
      <c r="DN16" s="169"/>
      <c r="DO16" s="169"/>
      <c r="DP16" s="169"/>
      <c r="DQ16" s="169"/>
      <c r="DR16" s="169"/>
      <c r="DS16" s="169"/>
      <c r="DT16" s="169"/>
      <c r="DU16" s="169"/>
      <c r="DV16" s="169"/>
      <c r="DW16" s="169"/>
      <c r="DX16" s="169"/>
      <c r="DY16" s="169"/>
      <c r="DZ16" s="169"/>
      <c r="EA16" s="169"/>
      <c r="EB16" s="169"/>
      <c r="EC16" s="169"/>
      <c r="ED16" s="169"/>
      <c r="EE16" s="169"/>
      <c r="EF16" s="169"/>
      <c r="EG16" s="169"/>
      <c r="EH16" s="169"/>
      <c r="EI16" s="169"/>
      <c r="EJ16" s="169"/>
      <c r="EK16" s="169"/>
      <c r="EL16" s="169"/>
      <c r="EM16" s="169"/>
      <c r="EN16" s="169"/>
      <c r="EO16" s="169"/>
      <c r="EP16" s="169"/>
      <c r="EQ16" s="169"/>
      <c r="ER16" s="169"/>
      <c r="ES16" s="169"/>
      <c r="ET16" s="169"/>
      <c r="EU16" s="169"/>
      <c r="EV16" s="169"/>
      <c r="EW16" s="169"/>
      <c r="EX16" s="169"/>
    </row>
    <row r="17" spans="1:154" s="2" customFormat="1" ht="12.75" customHeight="1">
      <c r="A17" s="10"/>
      <c r="B17" s="167"/>
      <c r="C17" s="266">
        <f>'Middle Budget'!H27</f>
        <v>40</v>
      </c>
      <c r="D17" s="266"/>
      <c r="E17" s="266"/>
      <c r="F17" s="167"/>
      <c r="G17" s="167"/>
      <c r="H17" s="167"/>
      <c r="I17" s="167"/>
      <c r="J17" s="168"/>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c r="AW17" s="169"/>
      <c r="AX17" s="169"/>
      <c r="AY17" s="169"/>
      <c r="AZ17" s="169"/>
      <c r="BA17" s="169"/>
      <c r="BB17" s="169"/>
      <c r="BC17" s="169"/>
      <c r="BD17" s="169"/>
      <c r="BE17" s="169"/>
      <c r="BF17" s="169"/>
      <c r="BG17" s="169"/>
      <c r="BH17" s="169"/>
      <c r="BI17" s="169"/>
      <c r="BJ17" s="169"/>
      <c r="BK17" s="169"/>
      <c r="BL17" s="169"/>
      <c r="BM17" s="169"/>
      <c r="BN17" s="169"/>
      <c r="BO17" s="169"/>
      <c r="BP17" s="169"/>
      <c r="BQ17" s="169"/>
      <c r="BR17" s="169"/>
      <c r="BS17" s="169"/>
      <c r="BT17" s="169"/>
      <c r="BU17" s="169"/>
      <c r="BV17" s="169"/>
      <c r="BW17" s="169"/>
      <c r="BX17" s="169"/>
      <c r="BY17" s="169"/>
      <c r="BZ17" s="169"/>
      <c r="CA17" s="169"/>
      <c r="CB17" s="169"/>
      <c r="CC17" s="169"/>
      <c r="CD17" s="169"/>
      <c r="CE17" s="169"/>
      <c r="CF17" s="169"/>
      <c r="CG17" s="169"/>
      <c r="CH17" s="169"/>
      <c r="CI17" s="169"/>
      <c r="CJ17" s="169"/>
      <c r="CK17" s="169"/>
      <c r="CL17" s="169"/>
      <c r="CM17" s="169"/>
      <c r="CN17" s="169"/>
      <c r="CO17" s="169"/>
      <c r="CP17" s="169"/>
      <c r="CQ17" s="169"/>
      <c r="CR17" s="169"/>
      <c r="CS17" s="169"/>
      <c r="CT17" s="169"/>
      <c r="CU17" s="169"/>
      <c r="CV17" s="169"/>
      <c r="CW17" s="169"/>
      <c r="CX17" s="169"/>
      <c r="CY17" s="169"/>
      <c r="CZ17" s="169"/>
      <c r="DA17" s="169"/>
      <c r="DB17" s="169"/>
      <c r="DC17" s="169"/>
      <c r="DD17" s="169"/>
      <c r="DE17" s="169"/>
      <c r="DF17" s="169"/>
      <c r="DG17" s="169"/>
      <c r="DH17" s="169"/>
      <c r="DI17" s="169"/>
      <c r="DJ17" s="169"/>
      <c r="DK17" s="169"/>
      <c r="DL17" s="169"/>
      <c r="DM17" s="169"/>
      <c r="DN17" s="169"/>
      <c r="DO17" s="169"/>
      <c r="DP17" s="169"/>
      <c r="DQ17" s="169"/>
      <c r="DR17" s="169"/>
      <c r="DS17" s="169"/>
      <c r="DT17" s="169"/>
      <c r="DU17" s="169"/>
      <c r="DV17" s="169"/>
      <c r="DW17" s="169"/>
      <c r="DX17" s="169"/>
      <c r="DY17" s="169"/>
      <c r="DZ17" s="169"/>
      <c r="EA17" s="169"/>
      <c r="EB17" s="169"/>
      <c r="EC17" s="169"/>
      <c r="ED17" s="169"/>
      <c r="EE17" s="169"/>
      <c r="EF17" s="169"/>
      <c r="EG17" s="169"/>
      <c r="EH17" s="169"/>
      <c r="EI17" s="169"/>
      <c r="EJ17" s="169"/>
      <c r="EK17" s="169"/>
      <c r="EL17" s="169"/>
      <c r="EM17" s="169"/>
      <c r="EN17" s="169"/>
      <c r="EO17" s="169"/>
      <c r="EP17" s="169"/>
      <c r="EQ17" s="169"/>
      <c r="ER17" s="169"/>
      <c r="ES17" s="169"/>
      <c r="ET17" s="169"/>
      <c r="EU17" s="169"/>
      <c r="EV17" s="169"/>
      <c r="EW17" s="169"/>
      <c r="EX17" s="169"/>
    </row>
    <row r="18" spans="1:154" s="2" customFormat="1" ht="12.75" customHeight="1" thickBot="1">
      <c r="A18" s="10"/>
      <c r="B18" s="167"/>
      <c r="C18" s="167"/>
      <c r="D18" s="167"/>
      <c r="E18" s="167"/>
      <c r="F18" s="167"/>
      <c r="G18" s="167"/>
      <c r="H18" s="167"/>
      <c r="I18" s="167"/>
      <c r="J18" s="168"/>
      <c r="K18" s="169"/>
      <c r="L18" s="169"/>
      <c r="M18" s="169"/>
      <c r="N18" s="169"/>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69"/>
      <c r="BB18" s="169"/>
      <c r="BC18" s="169"/>
      <c r="BD18" s="169"/>
      <c r="BE18" s="169"/>
      <c r="BF18" s="169"/>
      <c r="BG18" s="169"/>
      <c r="BH18" s="169"/>
      <c r="BI18" s="169"/>
      <c r="BJ18" s="169"/>
      <c r="BK18" s="169"/>
      <c r="BL18" s="169"/>
      <c r="BM18" s="169"/>
      <c r="BN18" s="169"/>
      <c r="BO18" s="169"/>
      <c r="BP18" s="169"/>
      <c r="BQ18" s="169"/>
      <c r="BR18" s="169"/>
      <c r="BS18" s="169"/>
      <c r="BT18" s="169"/>
      <c r="BU18" s="169"/>
      <c r="BV18" s="169"/>
      <c r="BW18" s="169"/>
      <c r="BX18" s="169"/>
      <c r="BY18" s="169"/>
      <c r="BZ18" s="169"/>
      <c r="CA18" s="169"/>
      <c r="CB18" s="169"/>
      <c r="CC18" s="169"/>
      <c r="CD18" s="169"/>
      <c r="CE18" s="169"/>
      <c r="CF18" s="169"/>
      <c r="CG18" s="169"/>
      <c r="CH18" s="169"/>
      <c r="CI18" s="169"/>
      <c r="CJ18" s="169"/>
      <c r="CK18" s="169"/>
      <c r="CL18" s="169"/>
      <c r="CM18" s="169"/>
      <c r="CN18" s="169"/>
      <c r="CO18" s="169"/>
      <c r="CP18" s="169"/>
      <c r="CQ18" s="169"/>
      <c r="CR18" s="169"/>
      <c r="CS18" s="169"/>
      <c r="CT18" s="169"/>
      <c r="CU18" s="169"/>
      <c r="CV18" s="169"/>
      <c r="CW18" s="169"/>
      <c r="CX18" s="169"/>
      <c r="CY18" s="169"/>
      <c r="CZ18" s="169"/>
      <c r="DA18" s="169"/>
      <c r="DB18" s="169"/>
      <c r="DC18" s="169"/>
      <c r="DD18" s="169"/>
      <c r="DE18" s="169"/>
      <c r="DF18" s="169"/>
      <c r="DG18" s="169"/>
      <c r="DH18" s="169"/>
      <c r="DI18" s="169"/>
      <c r="DJ18" s="169"/>
      <c r="DK18" s="169"/>
      <c r="DL18" s="169"/>
      <c r="DM18" s="169"/>
      <c r="DN18" s="169"/>
      <c r="DO18" s="169"/>
      <c r="DP18" s="169"/>
      <c r="DQ18" s="169"/>
      <c r="DR18" s="169"/>
      <c r="DS18" s="169"/>
      <c r="DT18" s="169"/>
      <c r="DU18" s="169"/>
      <c r="DV18" s="169"/>
      <c r="DW18" s="169"/>
      <c r="DX18" s="169"/>
      <c r="DY18" s="169"/>
      <c r="DZ18" s="169"/>
      <c r="EA18" s="169"/>
      <c r="EB18" s="169"/>
      <c r="EC18" s="169"/>
      <c r="ED18" s="169"/>
      <c r="EE18" s="169"/>
      <c r="EF18" s="169"/>
      <c r="EG18" s="169"/>
      <c r="EH18" s="169"/>
      <c r="EI18" s="169"/>
      <c r="EJ18" s="169"/>
      <c r="EK18" s="169"/>
      <c r="EL18" s="169"/>
      <c r="EM18" s="169"/>
      <c r="EN18" s="169"/>
      <c r="EO18" s="169"/>
      <c r="EP18" s="169"/>
      <c r="EQ18" s="169"/>
      <c r="ER18" s="169"/>
      <c r="ES18" s="169"/>
      <c r="ET18" s="169"/>
      <c r="EU18" s="169"/>
      <c r="EV18" s="169"/>
      <c r="EW18" s="169"/>
      <c r="EX18" s="169"/>
    </row>
    <row r="19" spans="1:154" s="2" customFormat="1" ht="12.75" customHeight="1" thickBot="1">
      <c r="A19" s="10"/>
      <c r="B19" s="925" t="s">
        <v>76</v>
      </c>
      <c r="C19" s="926"/>
      <c r="D19" s="926"/>
      <c r="E19" s="926"/>
      <c r="F19" s="926"/>
      <c r="G19" s="926"/>
      <c r="H19" s="926"/>
      <c r="I19" s="927"/>
      <c r="J19" s="168"/>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169"/>
      <c r="AW19" s="169"/>
      <c r="AX19" s="169"/>
      <c r="AY19" s="169"/>
      <c r="AZ19" s="169"/>
      <c r="BA19" s="169"/>
      <c r="BB19" s="169"/>
      <c r="BC19" s="169"/>
      <c r="BD19" s="169"/>
      <c r="BE19" s="169"/>
      <c r="BF19" s="169"/>
      <c r="BG19" s="169"/>
      <c r="BH19" s="169"/>
      <c r="BI19" s="169"/>
      <c r="BJ19" s="169"/>
      <c r="BK19" s="169"/>
      <c r="BL19" s="169"/>
      <c r="BM19" s="169"/>
      <c r="BN19" s="169"/>
      <c r="BO19" s="169"/>
      <c r="BP19" s="169"/>
      <c r="BQ19" s="169"/>
      <c r="BR19" s="169"/>
      <c r="BS19" s="169"/>
      <c r="BT19" s="169"/>
      <c r="BU19" s="169"/>
      <c r="BV19" s="169"/>
      <c r="BW19" s="169"/>
      <c r="BX19" s="169"/>
      <c r="BY19" s="169"/>
      <c r="BZ19" s="169"/>
      <c r="CA19" s="169"/>
      <c r="CB19" s="169"/>
      <c r="CC19" s="169"/>
      <c r="CD19" s="169"/>
      <c r="CE19" s="169"/>
      <c r="CF19" s="169"/>
      <c r="CG19" s="169"/>
      <c r="CH19" s="169"/>
      <c r="CI19" s="169"/>
      <c r="CJ19" s="169"/>
      <c r="CK19" s="169"/>
      <c r="CL19" s="169"/>
      <c r="CM19" s="169"/>
      <c r="CN19" s="169"/>
      <c r="CO19" s="169"/>
      <c r="CP19" s="169"/>
      <c r="CQ19" s="169"/>
      <c r="CR19" s="169"/>
      <c r="CS19" s="169"/>
      <c r="CT19" s="169"/>
      <c r="CU19" s="169"/>
      <c r="CV19" s="169"/>
      <c r="CW19" s="169"/>
      <c r="CX19" s="169"/>
      <c r="CY19" s="169"/>
      <c r="CZ19" s="169"/>
      <c r="DA19" s="169"/>
      <c r="DB19" s="169"/>
      <c r="DC19" s="169"/>
      <c r="DD19" s="169"/>
      <c r="DE19" s="169"/>
      <c r="DF19" s="169"/>
      <c r="DG19" s="169"/>
      <c r="DH19" s="169"/>
      <c r="DI19" s="169"/>
      <c r="DJ19" s="169"/>
      <c r="DK19" s="169"/>
      <c r="DL19" s="169"/>
      <c r="DM19" s="169"/>
      <c r="DN19" s="169"/>
      <c r="DO19" s="169"/>
      <c r="DP19" s="169"/>
      <c r="DQ19" s="169"/>
      <c r="DR19" s="169"/>
      <c r="DS19" s="169"/>
      <c r="DT19" s="169"/>
      <c r="DU19" s="169"/>
      <c r="DV19" s="169"/>
      <c r="DW19" s="169"/>
      <c r="DX19" s="169"/>
      <c r="DY19" s="169"/>
      <c r="DZ19" s="169"/>
      <c r="EA19" s="169"/>
      <c r="EB19" s="169"/>
      <c r="EC19" s="169"/>
      <c r="ED19" s="169"/>
      <c r="EE19" s="169"/>
      <c r="EF19" s="169"/>
      <c r="EG19" s="169"/>
      <c r="EH19" s="169"/>
      <c r="EI19" s="169"/>
      <c r="EJ19" s="169"/>
      <c r="EK19" s="169"/>
      <c r="EL19" s="169"/>
      <c r="EM19" s="169"/>
      <c r="EN19" s="169"/>
      <c r="EO19" s="169"/>
      <c r="EP19" s="169"/>
      <c r="EQ19" s="169"/>
      <c r="ER19" s="169"/>
      <c r="ES19" s="169"/>
      <c r="ET19" s="169"/>
      <c r="EU19" s="169"/>
      <c r="EV19" s="169"/>
      <c r="EW19" s="169"/>
      <c r="EX19" s="169"/>
    </row>
    <row r="20" spans="1:154" s="2" customFormat="1" ht="12.75" customHeight="1">
      <c r="A20" s="10"/>
      <c r="B20" s="167"/>
      <c r="C20" s="167"/>
      <c r="D20" s="167"/>
      <c r="E20" s="167"/>
      <c r="F20" s="167"/>
      <c r="G20" s="167"/>
      <c r="H20" s="167"/>
      <c r="I20" s="167"/>
      <c r="J20" s="168"/>
      <c r="K20" s="169"/>
      <c r="L20" s="169"/>
      <c r="M20" s="169"/>
      <c r="N20" s="169"/>
      <c r="O20" s="169"/>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69"/>
      <c r="AW20" s="169"/>
      <c r="AX20" s="169"/>
      <c r="AY20" s="169"/>
      <c r="AZ20" s="169"/>
      <c r="BA20" s="169"/>
      <c r="BB20" s="169"/>
      <c r="BC20" s="169"/>
      <c r="BD20" s="169"/>
      <c r="BE20" s="169"/>
      <c r="BF20" s="169"/>
      <c r="BG20" s="169"/>
      <c r="BH20" s="169"/>
      <c r="BI20" s="169"/>
      <c r="BJ20" s="169"/>
      <c r="BK20" s="169"/>
      <c r="BL20" s="169"/>
      <c r="BM20" s="169"/>
      <c r="BN20" s="169"/>
      <c r="BO20" s="169"/>
      <c r="BP20" s="169"/>
      <c r="BQ20" s="169"/>
      <c r="BR20" s="169"/>
      <c r="BS20" s="169"/>
      <c r="BT20" s="169"/>
      <c r="BU20" s="169"/>
      <c r="BV20" s="169"/>
      <c r="BW20" s="169"/>
      <c r="BX20" s="169"/>
      <c r="BY20" s="169"/>
      <c r="BZ20" s="169"/>
      <c r="CA20" s="169"/>
      <c r="CB20" s="169"/>
      <c r="CC20" s="169"/>
      <c r="CD20" s="169"/>
      <c r="CE20" s="169"/>
      <c r="CF20" s="169"/>
      <c r="CG20" s="169"/>
      <c r="CH20" s="169"/>
      <c r="CI20" s="169"/>
      <c r="CJ20" s="169"/>
      <c r="CK20" s="169"/>
      <c r="CL20" s="169"/>
      <c r="CM20" s="169"/>
      <c r="CN20" s="169"/>
      <c r="CO20" s="169"/>
      <c r="CP20" s="169"/>
      <c r="CQ20" s="169"/>
      <c r="CR20" s="169"/>
      <c r="CS20" s="169"/>
      <c r="CT20" s="169"/>
      <c r="CU20" s="169"/>
      <c r="CV20" s="169"/>
      <c r="CW20" s="169"/>
      <c r="CX20" s="169"/>
      <c r="CY20" s="169"/>
      <c r="CZ20" s="169"/>
      <c r="DA20" s="169"/>
      <c r="DB20" s="169"/>
      <c r="DC20" s="169"/>
      <c r="DD20" s="169"/>
      <c r="DE20" s="169"/>
      <c r="DF20" s="169"/>
      <c r="DG20" s="169"/>
      <c r="DH20" s="169"/>
      <c r="DI20" s="169"/>
      <c r="DJ20" s="169"/>
      <c r="DK20" s="169"/>
      <c r="DL20" s="169"/>
      <c r="DM20" s="169"/>
      <c r="DN20" s="169"/>
      <c r="DO20" s="169"/>
      <c r="DP20" s="169"/>
      <c r="DQ20" s="169"/>
      <c r="DR20" s="169"/>
      <c r="DS20" s="169"/>
      <c r="DT20" s="169"/>
      <c r="DU20" s="169"/>
      <c r="DV20" s="169"/>
      <c r="DW20" s="169"/>
      <c r="DX20" s="169"/>
      <c r="DY20" s="169"/>
      <c r="DZ20" s="169"/>
      <c r="EA20" s="169"/>
      <c r="EB20" s="169"/>
      <c r="EC20" s="169"/>
      <c r="ED20" s="169"/>
      <c r="EE20" s="169"/>
      <c r="EF20" s="169"/>
      <c r="EG20" s="169"/>
      <c r="EH20" s="169"/>
      <c r="EI20" s="169"/>
      <c r="EJ20" s="169"/>
      <c r="EK20" s="169"/>
      <c r="EL20" s="169"/>
      <c r="EM20" s="169"/>
      <c r="EN20" s="169"/>
      <c r="EO20" s="169"/>
      <c r="EP20" s="169"/>
      <c r="EQ20" s="169"/>
      <c r="ER20" s="169"/>
      <c r="ES20" s="169"/>
      <c r="ET20" s="169"/>
      <c r="EU20" s="169"/>
      <c r="EV20" s="169"/>
      <c r="EW20" s="169"/>
      <c r="EX20" s="169"/>
    </row>
    <row r="21" spans="1:154" s="2" customFormat="1" ht="12.75" customHeight="1">
      <c r="A21" s="10"/>
      <c r="B21" s="166"/>
      <c r="C21" s="159" t="s">
        <v>77</v>
      </c>
      <c r="D21" s="159"/>
      <c r="E21" s="159"/>
      <c r="F21" s="167"/>
      <c r="G21" s="167"/>
      <c r="H21" s="167"/>
      <c r="I21" s="167"/>
      <c r="J21" s="185"/>
      <c r="K21" s="185">
        <v>0</v>
      </c>
      <c r="L21" s="185">
        <f>K23</f>
        <v>0</v>
      </c>
      <c r="M21" s="185">
        <f t="shared" ref="M21:BR21" si="14">L23</f>
        <v>0</v>
      </c>
      <c r="N21" s="185">
        <f t="shared" si="14"/>
        <v>0</v>
      </c>
      <c r="O21" s="185">
        <f t="shared" si="14"/>
        <v>0</v>
      </c>
      <c r="P21" s="185">
        <f t="shared" si="14"/>
        <v>0</v>
      </c>
      <c r="Q21" s="185">
        <f t="shared" si="14"/>
        <v>0</v>
      </c>
      <c r="R21" s="185">
        <f t="shared" si="14"/>
        <v>0</v>
      </c>
      <c r="S21" s="185">
        <f t="shared" si="14"/>
        <v>0</v>
      </c>
      <c r="T21" s="185">
        <f t="shared" si="14"/>
        <v>0</v>
      </c>
      <c r="U21" s="185">
        <f t="shared" si="14"/>
        <v>0</v>
      </c>
      <c r="V21" s="185">
        <f t="shared" si="14"/>
        <v>0</v>
      </c>
      <c r="W21" s="185">
        <f t="shared" si="14"/>
        <v>0</v>
      </c>
      <c r="X21" s="185">
        <f t="shared" si="14"/>
        <v>0</v>
      </c>
      <c r="Y21" s="185">
        <f t="shared" si="14"/>
        <v>0</v>
      </c>
      <c r="Z21" s="185">
        <f t="shared" si="14"/>
        <v>0</v>
      </c>
      <c r="AA21" s="185">
        <f t="shared" si="14"/>
        <v>0</v>
      </c>
      <c r="AB21" s="185">
        <f t="shared" si="14"/>
        <v>0</v>
      </c>
      <c r="AC21" s="185">
        <f t="shared" si="14"/>
        <v>0</v>
      </c>
      <c r="AD21" s="185">
        <f t="shared" si="14"/>
        <v>0</v>
      </c>
      <c r="AE21" s="185">
        <f t="shared" si="14"/>
        <v>0</v>
      </c>
      <c r="AF21" s="185">
        <f t="shared" si="14"/>
        <v>0</v>
      </c>
      <c r="AG21" s="185">
        <f t="shared" si="14"/>
        <v>0</v>
      </c>
      <c r="AH21" s="185">
        <f t="shared" si="14"/>
        <v>0</v>
      </c>
      <c r="AI21" s="185">
        <f t="shared" si="14"/>
        <v>0</v>
      </c>
      <c r="AJ21" s="185">
        <f t="shared" si="14"/>
        <v>25.576923076923077</v>
      </c>
      <c r="AK21" s="185">
        <f t="shared" si="14"/>
        <v>51.153846153846153</v>
      </c>
      <c r="AL21" s="185">
        <f t="shared" si="14"/>
        <v>76.730769230769226</v>
      </c>
      <c r="AM21" s="185">
        <f t="shared" si="14"/>
        <v>102.30769230769231</v>
      </c>
      <c r="AN21" s="185">
        <f t="shared" si="14"/>
        <v>127.88461538461539</v>
      </c>
      <c r="AO21" s="185">
        <f t="shared" si="14"/>
        <v>153.46153846153845</v>
      </c>
      <c r="AP21" s="185">
        <f t="shared" si="14"/>
        <v>179.03846153846152</v>
      </c>
      <c r="AQ21" s="185">
        <f t="shared" si="14"/>
        <v>204.61538461538458</v>
      </c>
      <c r="AR21" s="185">
        <f t="shared" si="14"/>
        <v>230.19230769230765</v>
      </c>
      <c r="AS21" s="185">
        <f t="shared" si="14"/>
        <v>255.76923076923072</v>
      </c>
      <c r="AT21" s="185">
        <f t="shared" si="14"/>
        <v>281.34615384615381</v>
      </c>
      <c r="AU21" s="185">
        <f t="shared" si="14"/>
        <v>306.92307692307691</v>
      </c>
      <c r="AV21" s="185">
        <f t="shared" si="14"/>
        <v>332.5</v>
      </c>
      <c r="AW21" s="185">
        <f t="shared" si="14"/>
        <v>332.5</v>
      </c>
      <c r="AX21" s="185">
        <f t="shared" si="14"/>
        <v>332.5</v>
      </c>
      <c r="AY21" s="185">
        <f t="shared" si="14"/>
        <v>332.5</v>
      </c>
      <c r="AZ21" s="185">
        <f t="shared" si="14"/>
        <v>332.5</v>
      </c>
      <c r="BA21" s="185">
        <f t="shared" si="14"/>
        <v>332.5</v>
      </c>
      <c r="BB21" s="185">
        <f t="shared" si="14"/>
        <v>332.5</v>
      </c>
      <c r="BC21" s="185">
        <f t="shared" si="14"/>
        <v>332.5</v>
      </c>
      <c r="BD21" s="185">
        <f t="shared" si="14"/>
        <v>332.5</v>
      </c>
      <c r="BE21" s="185">
        <f t="shared" si="14"/>
        <v>332.5</v>
      </c>
      <c r="BF21" s="185">
        <f t="shared" si="14"/>
        <v>332.5</v>
      </c>
      <c r="BG21" s="185">
        <f t="shared" si="14"/>
        <v>332.5</v>
      </c>
      <c r="BH21" s="185">
        <f t="shared" si="14"/>
        <v>332.5</v>
      </c>
      <c r="BI21" s="185">
        <f t="shared" si="14"/>
        <v>332.5</v>
      </c>
      <c r="BJ21" s="185">
        <f t="shared" si="14"/>
        <v>332.5</v>
      </c>
      <c r="BK21" s="185">
        <f t="shared" si="14"/>
        <v>332.5</v>
      </c>
      <c r="BL21" s="185">
        <f t="shared" si="14"/>
        <v>332.5</v>
      </c>
      <c r="BM21" s="185">
        <f t="shared" si="14"/>
        <v>332.5</v>
      </c>
      <c r="BN21" s="185">
        <f t="shared" si="14"/>
        <v>332.5</v>
      </c>
      <c r="BO21" s="185">
        <f t="shared" si="14"/>
        <v>332.5</v>
      </c>
      <c r="BP21" s="185">
        <f t="shared" si="14"/>
        <v>332.5</v>
      </c>
      <c r="BQ21" s="185">
        <f t="shared" si="14"/>
        <v>332.5</v>
      </c>
      <c r="BR21" s="185">
        <f t="shared" si="14"/>
        <v>332.5</v>
      </c>
      <c r="BS21" s="185">
        <f t="shared" ref="BS21:CX21" si="15">BR23</f>
        <v>332.5</v>
      </c>
      <c r="BT21" s="185">
        <f t="shared" si="15"/>
        <v>332.5</v>
      </c>
      <c r="BU21" s="185">
        <f t="shared" si="15"/>
        <v>332.5</v>
      </c>
      <c r="BV21" s="185">
        <f t="shared" si="15"/>
        <v>332.5</v>
      </c>
      <c r="BW21" s="185">
        <f t="shared" si="15"/>
        <v>332.5</v>
      </c>
      <c r="BX21" s="185">
        <f t="shared" si="15"/>
        <v>332.5</v>
      </c>
      <c r="BY21" s="185">
        <f t="shared" si="15"/>
        <v>332.5</v>
      </c>
      <c r="BZ21" s="185">
        <f t="shared" si="15"/>
        <v>332.5</v>
      </c>
      <c r="CA21" s="185">
        <f t="shared" si="15"/>
        <v>332.5</v>
      </c>
      <c r="CB21" s="185">
        <f t="shared" si="15"/>
        <v>332.5</v>
      </c>
      <c r="CC21" s="185">
        <f t="shared" si="15"/>
        <v>332.5</v>
      </c>
      <c r="CD21" s="185">
        <f t="shared" si="15"/>
        <v>332.5</v>
      </c>
      <c r="CE21" s="185">
        <f t="shared" si="15"/>
        <v>332.5</v>
      </c>
      <c r="CF21" s="185">
        <f t="shared" si="15"/>
        <v>332.5</v>
      </c>
      <c r="CG21" s="185">
        <f t="shared" si="15"/>
        <v>332.5</v>
      </c>
      <c r="CH21" s="185">
        <f t="shared" si="15"/>
        <v>332.5</v>
      </c>
      <c r="CI21" s="185">
        <f t="shared" si="15"/>
        <v>332.5</v>
      </c>
      <c r="CJ21" s="185">
        <f t="shared" si="15"/>
        <v>332.5</v>
      </c>
      <c r="CK21" s="185">
        <f t="shared" si="15"/>
        <v>332.5</v>
      </c>
      <c r="CL21" s="185">
        <f t="shared" si="15"/>
        <v>332.5</v>
      </c>
      <c r="CM21" s="185">
        <f t="shared" si="15"/>
        <v>332.5</v>
      </c>
      <c r="CN21" s="185">
        <f t="shared" si="15"/>
        <v>332.5</v>
      </c>
      <c r="CO21" s="185">
        <f t="shared" si="15"/>
        <v>332.5</v>
      </c>
      <c r="CP21" s="185">
        <f t="shared" si="15"/>
        <v>332.5</v>
      </c>
      <c r="CQ21" s="185">
        <f t="shared" si="15"/>
        <v>332.5</v>
      </c>
      <c r="CR21" s="185">
        <f t="shared" si="15"/>
        <v>332.5</v>
      </c>
      <c r="CS21" s="185">
        <f t="shared" si="15"/>
        <v>332.5</v>
      </c>
      <c r="CT21" s="185">
        <f t="shared" si="15"/>
        <v>332.5</v>
      </c>
      <c r="CU21" s="185">
        <f t="shared" si="15"/>
        <v>332.5</v>
      </c>
      <c r="CV21" s="185">
        <f t="shared" si="15"/>
        <v>332.5</v>
      </c>
      <c r="CW21" s="185">
        <f t="shared" si="15"/>
        <v>332.5</v>
      </c>
      <c r="CX21" s="185">
        <f t="shared" si="15"/>
        <v>332.5</v>
      </c>
      <c r="CY21" s="185">
        <f t="shared" ref="CY21:ED21" si="16">CX23</f>
        <v>332.5</v>
      </c>
      <c r="CZ21" s="185">
        <f t="shared" si="16"/>
        <v>332.5</v>
      </c>
      <c r="DA21" s="185">
        <f t="shared" si="16"/>
        <v>332.5</v>
      </c>
      <c r="DB21" s="185">
        <f t="shared" si="16"/>
        <v>332.5</v>
      </c>
      <c r="DC21" s="185">
        <f t="shared" si="16"/>
        <v>332.5</v>
      </c>
      <c r="DD21" s="185">
        <f t="shared" si="16"/>
        <v>332.5</v>
      </c>
      <c r="DE21" s="185">
        <f t="shared" si="16"/>
        <v>332.5</v>
      </c>
      <c r="DF21" s="185">
        <f t="shared" si="16"/>
        <v>332.5</v>
      </c>
      <c r="DG21" s="185">
        <f t="shared" si="16"/>
        <v>332.5</v>
      </c>
      <c r="DH21" s="185">
        <f t="shared" si="16"/>
        <v>332.5</v>
      </c>
      <c r="DI21" s="185">
        <f t="shared" si="16"/>
        <v>332.5</v>
      </c>
      <c r="DJ21" s="185">
        <f t="shared" si="16"/>
        <v>332.5</v>
      </c>
      <c r="DK21" s="185">
        <f t="shared" si="16"/>
        <v>332.5</v>
      </c>
      <c r="DL21" s="185">
        <f t="shared" si="16"/>
        <v>332.5</v>
      </c>
      <c r="DM21" s="185">
        <f t="shared" si="16"/>
        <v>332.5</v>
      </c>
      <c r="DN21" s="185">
        <f t="shared" si="16"/>
        <v>332.5</v>
      </c>
      <c r="DO21" s="185">
        <f t="shared" si="16"/>
        <v>332.5</v>
      </c>
      <c r="DP21" s="185">
        <f t="shared" si="16"/>
        <v>332.5</v>
      </c>
      <c r="DQ21" s="185">
        <f t="shared" si="16"/>
        <v>332.5</v>
      </c>
      <c r="DR21" s="185">
        <f t="shared" si="16"/>
        <v>332.5</v>
      </c>
      <c r="DS21" s="185">
        <f t="shared" si="16"/>
        <v>332.5</v>
      </c>
      <c r="DT21" s="185">
        <f t="shared" si="16"/>
        <v>332.5</v>
      </c>
      <c r="DU21" s="185">
        <f t="shared" si="16"/>
        <v>332.5</v>
      </c>
      <c r="DV21" s="185">
        <f t="shared" si="16"/>
        <v>332.5</v>
      </c>
      <c r="DW21" s="185">
        <f t="shared" si="16"/>
        <v>332.5</v>
      </c>
      <c r="DX21" s="185">
        <f t="shared" si="16"/>
        <v>332.5</v>
      </c>
      <c r="DY21" s="185">
        <f t="shared" si="16"/>
        <v>332.5</v>
      </c>
      <c r="DZ21" s="185">
        <f t="shared" si="16"/>
        <v>332.5</v>
      </c>
      <c r="EA21" s="185">
        <f t="shared" si="16"/>
        <v>332.5</v>
      </c>
      <c r="EB21" s="185">
        <f t="shared" si="16"/>
        <v>332.5</v>
      </c>
      <c r="EC21" s="185">
        <f t="shared" si="16"/>
        <v>332.5</v>
      </c>
      <c r="ED21" s="185">
        <f t="shared" si="16"/>
        <v>332.5</v>
      </c>
      <c r="EE21" s="185">
        <f t="shared" ref="EE21:EX21" si="17">ED23</f>
        <v>332.5</v>
      </c>
      <c r="EF21" s="185">
        <f t="shared" si="17"/>
        <v>332.5</v>
      </c>
      <c r="EG21" s="185">
        <f t="shared" si="17"/>
        <v>332.5</v>
      </c>
      <c r="EH21" s="185">
        <f t="shared" si="17"/>
        <v>332.5</v>
      </c>
      <c r="EI21" s="185">
        <f t="shared" si="17"/>
        <v>332.5</v>
      </c>
      <c r="EJ21" s="185">
        <f t="shared" si="17"/>
        <v>332.5</v>
      </c>
      <c r="EK21" s="185">
        <f t="shared" si="17"/>
        <v>332.5</v>
      </c>
      <c r="EL21" s="185">
        <f t="shared" si="17"/>
        <v>332.5</v>
      </c>
      <c r="EM21" s="185">
        <f t="shared" si="17"/>
        <v>332.5</v>
      </c>
      <c r="EN21" s="185">
        <f t="shared" si="17"/>
        <v>332.5</v>
      </c>
      <c r="EO21" s="185">
        <f t="shared" si="17"/>
        <v>332.5</v>
      </c>
      <c r="EP21" s="185">
        <f t="shared" si="17"/>
        <v>332.5</v>
      </c>
      <c r="EQ21" s="185">
        <f t="shared" si="17"/>
        <v>332.5</v>
      </c>
      <c r="ER21" s="185">
        <f t="shared" si="17"/>
        <v>332.5</v>
      </c>
      <c r="ES21" s="185">
        <f t="shared" si="17"/>
        <v>332.5</v>
      </c>
      <c r="ET21" s="185">
        <f t="shared" si="17"/>
        <v>332.5</v>
      </c>
      <c r="EU21" s="185">
        <f t="shared" si="17"/>
        <v>332.5</v>
      </c>
      <c r="EV21" s="185">
        <f t="shared" si="17"/>
        <v>332.5</v>
      </c>
      <c r="EW21" s="185">
        <f t="shared" si="17"/>
        <v>332.5</v>
      </c>
      <c r="EX21" s="185">
        <f t="shared" si="17"/>
        <v>332.5</v>
      </c>
    </row>
    <row r="22" spans="1:154" s="2" customFormat="1" ht="12.75" customHeight="1">
      <c r="A22" s="10"/>
      <c r="B22" s="166"/>
      <c r="C22" s="159" t="s">
        <v>78</v>
      </c>
      <c r="D22" s="159"/>
      <c r="E22" s="159"/>
      <c r="F22" s="167"/>
      <c r="G22" s="167"/>
      <c r="H22" s="167"/>
      <c r="I22" s="372">
        <f>SUM(K22:EX22)</f>
        <v>332.5</v>
      </c>
      <c r="J22" s="185"/>
      <c r="K22" s="185">
        <f>IF(AND(K3&gt;=$C$14,K3&lt;=$C$16),$C$15,0)</f>
        <v>0</v>
      </c>
      <c r="L22" s="185">
        <f t="shared" ref="L22:BW22" si="18">IF(AND(L3&gt;=$C$14,L3&lt;=$C$16),$C$15,0)</f>
        <v>0</v>
      </c>
      <c r="M22" s="185">
        <f t="shared" si="18"/>
        <v>0</v>
      </c>
      <c r="N22" s="185">
        <f t="shared" si="18"/>
        <v>0</v>
      </c>
      <c r="O22" s="185">
        <f t="shared" si="18"/>
        <v>0</v>
      </c>
      <c r="P22" s="185">
        <f t="shared" si="18"/>
        <v>0</v>
      </c>
      <c r="Q22" s="185">
        <f t="shared" si="18"/>
        <v>0</v>
      </c>
      <c r="R22" s="185">
        <f t="shared" si="18"/>
        <v>0</v>
      </c>
      <c r="S22" s="185">
        <f t="shared" si="18"/>
        <v>0</v>
      </c>
      <c r="T22" s="185">
        <f t="shared" si="18"/>
        <v>0</v>
      </c>
      <c r="U22" s="185">
        <f t="shared" si="18"/>
        <v>0</v>
      </c>
      <c r="V22" s="185">
        <f t="shared" si="18"/>
        <v>0</v>
      </c>
      <c r="W22" s="185">
        <f t="shared" si="18"/>
        <v>0</v>
      </c>
      <c r="X22" s="185">
        <f t="shared" si="18"/>
        <v>0</v>
      </c>
      <c r="Y22" s="185">
        <f t="shared" si="18"/>
        <v>0</v>
      </c>
      <c r="Z22" s="185">
        <f t="shared" si="18"/>
        <v>0</v>
      </c>
      <c r="AA22" s="185">
        <f t="shared" si="18"/>
        <v>0</v>
      </c>
      <c r="AB22" s="185">
        <f t="shared" si="18"/>
        <v>0</v>
      </c>
      <c r="AC22" s="185">
        <f t="shared" si="18"/>
        <v>0</v>
      </c>
      <c r="AD22" s="185">
        <f t="shared" si="18"/>
        <v>0</v>
      </c>
      <c r="AE22" s="185">
        <f t="shared" si="18"/>
        <v>0</v>
      </c>
      <c r="AF22" s="185">
        <f t="shared" si="18"/>
        <v>0</v>
      </c>
      <c r="AG22" s="185">
        <f t="shared" si="18"/>
        <v>0</v>
      </c>
      <c r="AH22" s="185">
        <f t="shared" si="18"/>
        <v>0</v>
      </c>
      <c r="AI22" s="185">
        <f t="shared" si="18"/>
        <v>25.576923076923077</v>
      </c>
      <c r="AJ22" s="185">
        <f t="shared" si="18"/>
        <v>25.576923076923077</v>
      </c>
      <c r="AK22" s="185">
        <f t="shared" si="18"/>
        <v>25.576923076923077</v>
      </c>
      <c r="AL22" s="185">
        <f t="shared" si="18"/>
        <v>25.576923076923077</v>
      </c>
      <c r="AM22" s="185">
        <f t="shared" si="18"/>
        <v>25.576923076923077</v>
      </c>
      <c r="AN22" s="185">
        <f t="shared" si="18"/>
        <v>25.576923076923077</v>
      </c>
      <c r="AO22" s="185">
        <f t="shared" si="18"/>
        <v>25.576923076923077</v>
      </c>
      <c r="AP22" s="185">
        <f t="shared" si="18"/>
        <v>25.576923076923077</v>
      </c>
      <c r="AQ22" s="185">
        <f t="shared" si="18"/>
        <v>25.576923076923077</v>
      </c>
      <c r="AR22" s="185">
        <f t="shared" si="18"/>
        <v>25.576923076923077</v>
      </c>
      <c r="AS22" s="185">
        <f t="shared" si="18"/>
        <v>25.576923076923077</v>
      </c>
      <c r="AT22" s="185">
        <f t="shared" si="18"/>
        <v>25.576923076923077</v>
      </c>
      <c r="AU22" s="185">
        <f t="shared" si="18"/>
        <v>25.576923076923077</v>
      </c>
      <c r="AV22" s="185">
        <f t="shared" si="18"/>
        <v>0</v>
      </c>
      <c r="AW22" s="185">
        <f t="shared" si="18"/>
        <v>0</v>
      </c>
      <c r="AX22" s="185">
        <f t="shared" si="18"/>
        <v>0</v>
      </c>
      <c r="AY22" s="185">
        <f t="shared" si="18"/>
        <v>0</v>
      </c>
      <c r="AZ22" s="185">
        <f t="shared" si="18"/>
        <v>0</v>
      </c>
      <c r="BA22" s="185">
        <f t="shared" si="18"/>
        <v>0</v>
      </c>
      <c r="BB22" s="185">
        <f t="shared" si="18"/>
        <v>0</v>
      </c>
      <c r="BC22" s="185">
        <f t="shared" si="18"/>
        <v>0</v>
      </c>
      <c r="BD22" s="185">
        <f t="shared" si="18"/>
        <v>0</v>
      </c>
      <c r="BE22" s="185">
        <f t="shared" si="18"/>
        <v>0</v>
      </c>
      <c r="BF22" s="185">
        <f t="shared" si="18"/>
        <v>0</v>
      </c>
      <c r="BG22" s="185">
        <f t="shared" si="18"/>
        <v>0</v>
      </c>
      <c r="BH22" s="185">
        <f t="shared" si="18"/>
        <v>0</v>
      </c>
      <c r="BI22" s="185">
        <f t="shared" si="18"/>
        <v>0</v>
      </c>
      <c r="BJ22" s="185">
        <f t="shared" si="18"/>
        <v>0</v>
      </c>
      <c r="BK22" s="185">
        <f t="shared" si="18"/>
        <v>0</v>
      </c>
      <c r="BL22" s="185">
        <f t="shared" si="18"/>
        <v>0</v>
      </c>
      <c r="BM22" s="185">
        <f t="shared" si="18"/>
        <v>0</v>
      </c>
      <c r="BN22" s="185">
        <f t="shared" si="18"/>
        <v>0</v>
      </c>
      <c r="BO22" s="185">
        <f t="shared" si="18"/>
        <v>0</v>
      </c>
      <c r="BP22" s="185">
        <f t="shared" si="18"/>
        <v>0</v>
      </c>
      <c r="BQ22" s="185">
        <f t="shared" si="18"/>
        <v>0</v>
      </c>
      <c r="BR22" s="185">
        <f t="shared" si="18"/>
        <v>0</v>
      </c>
      <c r="BS22" s="185">
        <f t="shared" si="18"/>
        <v>0</v>
      </c>
      <c r="BT22" s="185">
        <f t="shared" si="18"/>
        <v>0</v>
      </c>
      <c r="BU22" s="185">
        <f t="shared" si="18"/>
        <v>0</v>
      </c>
      <c r="BV22" s="185">
        <f t="shared" si="18"/>
        <v>0</v>
      </c>
      <c r="BW22" s="185">
        <f t="shared" si="18"/>
        <v>0</v>
      </c>
      <c r="BX22" s="185">
        <f t="shared" ref="BX22:EI22" si="19">IF(AND(BX3&gt;=$C$14,BX3&lt;=$C$16),$C$15,0)</f>
        <v>0</v>
      </c>
      <c r="BY22" s="185">
        <f t="shared" si="19"/>
        <v>0</v>
      </c>
      <c r="BZ22" s="185">
        <f t="shared" si="19"/>
        <v>0</v>
      </c>
      <c r="CA22" s="185">
        <f t="shared" si="19"/>
        <v>0</v>
      </c>
      <c r="CB22" s="185">
        <f t="shared" si="19"/>
        <v>0</v>
      </c>
      <c r="CC22" s="185">
        <f t="shared" si="19"/>
        <v>0</v>
      </c>
      <c r="CD22" s="185">
        <f t="shared" si="19"/>
        <v>0</v>
      </c>
      <c r="CE22" s="185">
        <f t="shared" si="19"/>
        <v>0</v>
      </c>
      <c r="CF22" s="185">
        <f t="shared" si="19"/>
        <v>0</v>
      </c>
      <c r="CG22" s="185">
        <f t="shared" si="19"/>
        <v>0</v>
      </c>
      <c r="CH22" s="185">
        <f t="shared" si="19"/>
        <v>0</v>
      </c>
      <c r="CI22" s="185">
        <f t="shared" si="19"/>
        <v>0</v>
      </c>
      <c r="CJ22" s="185">
        <f t="shared" si="19"/>
        <v>0</v>
      </c>
      <c r="CK22" s="185">
        <f t="shared" si="19"/>
        <v>0</v>
      </c>
      <c r="CL22" s="185">
        <f t="shared" si="19"/>
        <v>0</v>
      </c>
      <c r="CM22" s="185">
        <f t="shared" si="19"/>
        <v>0</v>
      </c>
      <c r="CN22" s="185">
        <f t="shared" si="19"/>
        <v>0</v>
      </c>
      <c r="CO22" s="185">
        <f t="shared" si="19"/>
        <v>0</v>
      </c>
      <c r="CP22" s="185">
        <f t="shared" si="19"/>
        <v>0</v>
      </c>
      <c r="CQ22" s="185">
        <f t="shared" si="19"/>
        <v>0</v>
      </c>
      <c r="CR22" s="185">
        <f t="shared" si="19"/>
        <v>0</v>
      </c>
      <c r="CS22" s="185">
        <f t="shared" si="19"/>
        <v>0</v>
      </c>
      <c r="CT22" s="185">
        <f t="shared" si="19"/>
        <v>0</v>
      </c>
      <c r="CU22" s="185">
        <f t="shared" si="19"/>
        <v>0</v>
      </c>
      <c r="CV22" s="185">
        <f t="shared" si="19"/>
        <v>0</v>
      </c>
      <c r="CW22" s="185">
        <f t="shared" si="19"/>
        <v>0</v>
      </c>
      <c r="CX22" s="185">
        <f t="shared" si="19"/>
        <v>0</v>
      </c>
      <c r="CY22" s="185">
        <f t="shared" si="19"/>
        <v>0</v>
      </c>
      <c r="CZ22" s="185">
        <f t="shared" si="19"/>
        <v>0</v>
      </c>
      <c r="DA22" s="185">
        <f t="shared" si="19"/>
        <v>0</v>
      </c>
      <c r="DB22" s="185">
        <f t="shared" si="19"/>
        <v>0</v>
      </c>
      <c r="DC22" s="185">
        <f t="shared" si="19"/>
        <v>0</v>
      </c>
      <c r="DD22" s="185">
        <f t="shared" si="19"/>
        <v>0</v>
      </c>
      <c r="DE22" s="185">
        <f t="shared" si="19"/>
        <v>0</v>
      </c>
      <c r="DF22" s="185">
        <f t="shared" si="19"/>
        <v>0</v>
      </c>
      <c r="DG22" s="185">
        <f t="shared" si="19"/>
        <v>0</v>
      </c>
      <c r="DH22" s="185">
        <f t="shared" si="19"/>
        <v>0</v>
      </c>
      <c r="DI22" s="185">
        <f t="shared" si="19"/>
        <v>0</v>
      </c>
      <c r="DJ22" s="185">
        <f t="shared" si="19"/>
        <v>0</v>
      </c>
      <c r="DK22" s="185">
        <f t="shared" si="19"/>
        <v>0</v>
      </c>
      <c r="DL22" s="185">
        <f t="shared" si="19"/>
        <v>0</v>
      </c>
      <c r="DM22" s="185">
        <f t="shared" si="19"/>
        <v>0</v>
      </c>
      <c r="DN22" s="185">
        <f t="shared" si="19"/>
        <v>0</v>
      </c>
      <c r="DO22" s="185">
        <f t="shared" si="19"/>
        <v>0</v>
      </c>
      <c r="DP22" s="185">
        <f t="shared" si="19"/>
        <v>0</v>
      </c>
      <c r="DQ22" s="185">
        <f t="shared" si="19"/>
        <v>0</v>
      </c>
      <c r="DR22" s="185">
        <f t="shared" si="19"/>
        <v>0</v>
      </c>
      <c r="DS22" s="185">
        <f t="shared" si="19"/>
        <v>0</v>
      </c>
      <c r="DT22" s="185">
        <f t="shared" si="19"/>
        <v>0</v>
      </c>
      <c r="DU22" s="185">
        <f t="shared" si="19"/>
        <v>0</v>
      </c>
      <c r="DV22" s="185">
        <f t="shared" si="19"/>
        <v>0</v>
      </c>
      <c r="DW22" s="185">
        <f t="shared" si="19"/>
        <v>0</v>
      </c>
      <c r="DX22" s="185">
        <f t="shared" si="19"/>
        <v>0</v>
      </c>
      <c r="DY22" s="185">
        <f t="shared" si="19"/>
        <v>0</v>
      </c>
      <c r="DZ22" s="185">
        <f t="shared" si="19"/>
        <v>0</v>
      </c>
      <c r="EA22" s="185">
        <f t="shared" si="19"/>
        <v>0</v>
      </c>
      <c r="EB22" s="185">
        <f t="shared" si="19"/>
        <v>0</v>
      </c>
      <c r="EC22" s="185">
        <f t="shared" si="19"/>
        <v>0</v>
      </c>
      <c r="ED22" s="185">
        <f t="shared" si="19"/>
        <v>0</v>
      </c>
      <c r="EE22" s="185">
        <f t="shared" si="19"/>
        <v>0</v>
      </c>
      <c r="EF22" s="185">
        <f t="shared" si="19"/>
        <v>0</v>
      </c>
      <c r="EG22" s="185">
        <f t="shared" si="19"/>
        <v>0</v>
      </c>
      <c r="EH22" s="185">
        <f t="shared" si="19"/>
        <v>0</v>
      </c>
      <c r="EI22" s="185">
        <f t="shared" si="19"/>
        <v>0</v>
      </c>
      <c r="EJ22" s="185">
        <f t="shared" ref="EJ22:EX22" si="20">IF(AND(EJ3&gt;=$C$14,EJ3&lt;=$C$16),$C$15,0)</f>
        <v>0</v>
      </c>
      <c r="EK22" s="185">
        <f t="shared" si="20"/>
        <v>0</v>
      </c>
      <c r="EL22" s="185">
        <f t="shared" si="20"/>
        <v>0</v>
      </c>
      <c r="EM22" s="185">
        <f t="shared" si="20"/>
        <v>0</v>
      </c>
      <c r="EN22" s="185">
        <f t="shared" si="20"/>
        <v>0</v>
      </c>
      <c r="EO22" s="185">
        <f t="shared" si="20"/>
        <v>0</v>
      </c>
      <c r="EP22" s="185">
        <f t="shared" si="20"/>
        <v>0</v>
      </c>
      <c r="EQ22" s="185">
        <f t="shared" si="20"/>
        <v>0</v>
      </c>
      <c r="ER22" s="185">
        <f t="shared" si="20"/>
        <v>0</v>
      </c>
      <c r="ES22" s="185">
        <f t="shared" si="20"/>
        <v>0</v>
      </c>
      <c r="ET22" s="185">
        <f t="shared" si="20"/>
        <v>0</v>
      </c>
      <c r="EU22" s="185">
        <f t="shared" si="20"/>
        <v>0</v>
      </c>
      <c r="EV22" s="185">
        <f t="shared" si="20"/>
        <v>0</v>
      </c>
      <c r="EW22" s="185">
        <f t="shared" si="20"/>
        <v>0</v>
      </c>
      <c r="EX22" s="185">
        <f t="shared" si="20"/>
        <v>0</v>
      </c>
    </row>
    <row r="23" spans="1:154" s="2" customFormat="1" ht="12.75" customHeight="1">
      <c r="A23" s="10"/>
      <c r="B23" s="167"/>
      <c r="C23" s="159" t="s">
        <v>79</v>
      </c>
      <c r="D23" s="159"/>
      <c r="E23" s="159"/>
      <c r="F23" s="167"/>
      <c r="G23" s="167"/>
      <c r="H23" s="167"/>
      <c r="I23" s="373">
        <f>I22/C9</f>
        <v>0.95</v>
      </c>
      <c r="J23" s="185"/>
      <c r="K23" s="186">
        <f t="shared" ref="K23:BR23" si="21">SUM(K21:K22)</f>
        <v>0</v>
      </c>
      <c r="L23" s="186">
        <f t="shared" si="21"/>
        <v>0</v>
      </c>
      <c r="M23" s="186">
        <f t="shared" si="21"/>
        <v>0</v>
      </c>
      <c r="N23" s="186">
        <f t="shared" si="21"/>
        <v>0</v>
      </c>
      <c r="O23" s="186">
        <f t="shared" si="21"/>
        <v>0</v>
      </c>
      <c r="P23" s="186">
        <f t="shared" si="21"/>
        <v>0</v>
      </c>
      <c r="Q23" s="186">
        <f t="shared" si="21"/>
        <v>0</v>
      </c>
      <c r="R23" s="186">
        <f t="shared" si="21"/>
        <v>0</v>
      </c>
      <c r="S23" s="186">
        <f t="shared" si="21"/>
        <v>0</v>
      </c>
      <c r="T23" s="186">
        <f t="shared" si="21"/>
        <v>0</v>
      </c>
      <c r="U23" s="186">
        <f t="shared" si="21"/>
        <v>0</v>
      </c>
      <c r="V23" s="186">
        <f t="shared" si="21"/>
        <v>0</v>
      </c>
      <c r="W23" s="186">
        <f t="shared" si="21"/>
        <v>0</v>
      </c>
      <c r="X23" s="186">
        <f t="shared" si="21"/>
        <v>0</v>
      </c>
      <c r="Y23" s="186">
        <f t="shared" si="21"/>
        <v>0</v>
      </c>
      <c r="Z23" s="186">
        <f t="shared" si="21"/>
        <v>0</v>
      </c>
      <c r="AA23" s="186">
        <f t="shared" si="21"/>
        <v>0</v>
      </c>
      <c r="AB23" s="186">
        <f t="shared" si="21"/>
        <v>0</v>
      </c>
      <c r="AC23" s="186">
        <f t="shared" si="21"/>
        <v>0</v>
      </c>
      <c r="AD23" s="186">
        <f t="shared" si="21"/>
        <v>0</v>
      </c>
      <c r="AE23" s="186">
        <f t="shared" si="21"/>
        <v>0</v>
      </c>
      <c r="AF23" s="186">
        <f t="shared" si="21"/>
        <v>0</v>
      </c>
      <c r="AG23" s="186">
        <f t="shared" si="21"/>
        <v>0</v>
      </c>
      <c r="AH23" s="186">
        <f t="shared" si="21"/>
        <v>0</v>
      </c>
      <c r="AI23" s="186">
        <f t="shared" si="21"/>
        <v>25.576923076923077</v>
      </c>
      <c r="AJ23" s="186">
        <f t="shared" si="21"/>
        <v>51.153846153846153</v>
      </c>
      <c r="AK23" s="186">
        <f t="shared" si="21"/>
        <v>76.730769230769226</v>
      </c>
      <c r="AL23" s="186">
        <f t="shared" si="21"/>
        <v>102.30769230769231</v>
      </c>
      <c r="AM23" s="186">
        <f t="shared" si="21"/>
        <v>127.88461538461539</v>
      </c>
      <c r="AN23" s="186">
        <f t="shared" si="21"/>
        <v>153.46153846153845</v>
      </c>
      <c r="AO23" s="186">
        <f t="shared" si="21"/>
        <v>179.03846153846152</v>
      </c>
      <c r="AP23" s="186">
        <f t="shared" si="21"/>
        <v>204.61538461538458</v>
      </c>
      <c r="AQ23" s="186">
        <f t="shared" si="21"/>
        <v>230.19230769230765</v>
      </c>
      <c r="AR23" s="186">
        <f t="shared" si="21"/>
        <v>255.76923076923072</v>
      </c>
      <c r="AS23" s="186">
        <f t="shared" si="21"/>
        <v>281.34615384615381</v>
      </c>
      <c r="AT23" s="186">
        <f t="shared" si="21"/>
        <v>306.92307692307691</v>
      </c>
      <c r="AU23" s="186">
        <f t="shared" si="21"/>
        <v>332.5</v>
      </c>
      <c r="AV23" s="186">
        <f t="shared" si="21"/>
        <v>332.5</v>
      </c>
      <c r="AW23" s="186">
        <f t="shared" si="21"/>
        <v>332.5</v>
      </c>
      <c r="AX23" s="186">
        <f t="shared" si="21"/>
        <v>332.5</v>
      </c>
      <c r="AY23" s="186">
        <f t="shared" si="21"/>
        <v>332.5</v>
      </c>
      <c r="AZ23" s="186">
        <f t="shared" si="21"/>
        <v>332.5</v>
      </c>
      <c r="BA23" s="186">
        <f t="shared" si="21"/>
        <v>332.5</v>
      </c>
      <c r="BB23" s="186">
        <f t="shared" si="21"/>
        <v>332.5</v>
      </c>
      <c r="BC23" s="186">
        <f t="shared" si="21"/>
        <v>332.5</v>
      </c>
      <c r="BD23" s="186">
        <f t="shared" si="21"/>
        <v>332.5</v>
      </c>
      <c r="BE23" s="186">
        <f t="shared" si="21"/>
        <v>332.5</v>
      </c>
      <c r="BF23" s="186">
        <f t="shared" si="21"/>
        <v>332.5</v>
      </c>
      <c r="BG23" s="186">
        <f t="shared" si="21"/>
        <v>332.5</v>
      </c>
      <c r="BH23" s="186">
        <f t="shared" si="21"/>
        <v>332.5</v>
      </c>
      <c r="BI23" s="186">
        <f t="shared" si="21"/>
        <v>332.5</v>
      </c>
      <c r="BJ23" s="186">
        <f t="shared" si="21"/>
        <v>332.5</v>
      </c>
      <c r="BK23" s="186">
        <f t="shared" si="21"/>
        <v>332.5</v>
      </c>
      <c r="BL23" s="186">
        <f t="shared" si="21"/>
        <v>332.5</v>
      </c>
      <c r="BM23" s="186">
        <f t="shared" si="21"/>
        <v>332.5</v>
      </c>
      <c r="BN23" s="186">
        <f t="shared" si="21"/>
        <v>332.5</v>
      </c>
      <c r="BO23" s="186">
        <f t="shared" si="21"/>
        <v>332.5</v>
      </c>
      <c r="BP23" s="186">
        <f t="shared" si="21"/>
        <v>332.5</v>
      </c>
      <c r="BQ23" s="186">
        <f t="shared" si="21"/>
        <v>332.5</v>
      </c>
      <c r="BR23" s="186">
        <f t="shared" si="21"/>
        <v>332.5</v>
      </c>
      <c r="BS23" s="186">
        <f t="shared" ref="BS23:ED23" si="22">SUM(BS21:BS22)</f>
        <v>332.5</v>
      </c>
      <c r="BT23" s="186">
        <f t="shared" si="22"/>
        <v>332.5</v>
      </c>
      <c r="BU23" s="186">
        <f t="shared" si="22"/>
        <v>332.5</v>
      </c>
      <c r="BV23" s="186">
        <f t="shared" si="22"/>
        <v>332.5</v>
      </c>
      <c r="BW23" s="186">
        <f t="shared" si="22"/>
        <v>332.5</v>
      </c>
      <c r="BX23" s="186">
        <f t="shared" si="22"/>
        <v>332.5</v>
      </c>
      <c r="BY23" s="186">
        <f t="shared" si="22"/>
        <v>332.5</v>
      </c>
      <c r="BZ23" s="186">
        <f t="shared" si="22"/>
        <v>332.5</v>
      </c>
      <c r="CA23" s="186">
        <f t="shared" si="22"/>
        <v>332.5</v>
      </c>
      <c r="CB23" s="186">
        <f t="shared" si="22"/>
        <v>332.5</v>
      </c>
      <c r="CC23" s="186">
        <f t="shared" si="22"/>
        <v>332.5</v>
      </c>
      <c r="CD23" s="186">
        <f t="shared" si="22"/>
        <v>332.5</v>
      </c>
      <c r="CE23" s="186">
        <f t="shared" si="22"/>
        <v>332.5</v>
      </c>
      <c r="CF23" s="186">
        <f t="shared" si="22"/>
        <v>332.5</v>
      </c>
      <c r="CG23" s="186">
        <f t="shared" si="22"/>
        <v>332.5</v>
      </c>
      <c r="CH23" s="186">
        <f t="shared" si="22"/>
        <v>332.5</v>
      </c>
      <c r="CI23" s="186">
        <f t="shared" si="22"/>
        <v>332.5</v>
      </c>
      <c r="CJ23" s="186">
        <f t="shared" si="22"/>
        <v>332.5</v>
      </c>
      <c r="CK23" s="186">
        <f t="shared" si="22"/>
        <v>332.5</v>
      </c>
      <c r="CL23" s="186">
        <f t="shared" si="22"/>
        <v>332.5</v>
      </c>
      <c r="CM23" s="186">
        <f t="shared" si="22"/>
        <v>332.5</v>
      </c>
      <c r="CN23" s="186">
        <f t="shared" si="22"/>
        <v>332.5</v>
      </c>
      <c r="CO23" s="186">
        <f t="shared" si="22"/>
        <v>332.5</v>
      </c>
      <c r="CP23" s="186">
        <f t="shared" si="22"/>
        <v>332.5</v>
      </c>
      <c r="CQ23" s="186">
        <f t="shared" si="22"/>
        <v>332.5</v>
      </c>
      <c r="CR23" s="186">
        <f t="shared" si="22"/>
        <v>332.5</v>
      </c>
      <c r="CS23" s="186">
        <f t="shared" si="22"/>
        <v>332.5</v>
      </c>
      <c r="CT23" s="186">
        <f t="shared" si="22"/>
        <v>332.5</v>
      </c>
      <c r="CU23" s="186">
        <f t="shared" si="22"/>
        <v>332.5</v>
      </c>
      <c r="CV23" s="186">
        <f t="shared" si="22"/>
        <v>332.5</v>
      </c>
      <c r="CW23" s="186">
        <f t="shared" si="22"/>
        <v>332.5</v>
      </c>
      <c r="CX23" s="186">
        <f t="shared" si="22"/>
        <v>332.5</v>
      </c>
      <c r="CY23" s="186">
        <f t="shared" si="22"/>
        <v>332.5</v>
      </c>
      <c r="CZ23" s="186">
        <f t="shared" si="22"/>
        <v>332.5</v>
      </c>
      <c r="DA23" s="186">
        <f t="shared" si="22"/>
        <v>332.5</v>
      </c>
      <c r="DB23" s="186">
        <f t="shared" si="22"/>
        <v>332.5</v>
      </c>
      <c r="DC23" s="186">
        <f t="shared" si="22"/>
        <v>332.5</v>
      </c>
      <c r="DD23" s="186">
        <f t="shared" si="22"/>
        <v>332.5</v>
      </c>
      <c r="DE23" s="186">
        <f t="shared" si="22"/>
        <v>332.5</v>
      </c>
      <c r="DF23" s="186">
        <f t="shared" si="22"/>
        <v>332.5</v>
      </c>
      <c r="DG23" s="186">
        <f t="shared" si="22"/>
        <v>332.5</v>
      </c>
      <c r="DH23" s="186">
        <f t="shared" si="22"/>
        <v>332.5</v>
      </c>
      <c r="DI23" s="186">
        <f t="shared" si="22"/>
        <v>332.5</v>
      </c>
      <c r="DJ23" s="186">
        <f t="shared" si="22"/>
        <v>332.5</v>
      </c>
      <c r="DK23" s="186">
        <f t="shared" si="22"/>
        <v>332.5</v>
      </c>
      <c r="DL23" s="186">
        <f t="shared" si="22"/>
        <v>332.5</v>
      </c>
      <c r="DM23" s="186">
        <f t="shared" si="22"/>
        <v>332.5</v>
      </c>
      <c r="DN23" s="186">
        <f t="shared" si="22"/>
        <v>332.5</v>
      </c>
      <c r="DO23" s="186">
        <f t="shared" si="22"/>
        <v>332.5</v>
      </c>
      <c r="DP23" s="186">
        <f t="shared" si="22"/>
        <v>332.5</v>
      </c>
      <c r="DQ23" s="186">
        <f t="shared" si="22"/>
        <v>332.5</v>
      </c>
      <c r="DR23" s="186">
        <f t="shared" si="22"/>
        <v>332.5</v>
      </c>
      <c r="DS23" s="186">
        <f t="shared" si="22"/>
        <v>332.5</v>
      </c>
      <c r="DT23" s="186">
        <f t="shared" si="22"/>
        <v>332.5</v>
      </c>
      <c r="DU23" s="186">
        <f t="shared" si="22"/>
        <v>332.5</v>
      </c>
      <c r="DV23" s="186">
        <f t="shared" si="22"/>
        <v>332.5</v>
      </c>
      <c r="DW23" s="186">
        <f t="shared" si="22"/>
        <v>332.5</v>
      </c>
      <c r="DX23" s="186">
        <f t="shared" si="22"/>
        <v>332.5</v>
      </c>
      <c r="DY23" s="186">
        <f t="shared" si="22"/>
        <v>332.5</v>
      </c>
      <c r="DZ23" s="186">
        <f t="shared" si="22"/>
        <v>332.5</v>
      </c>
      <c r="EA23" s="186">
        <f t="shared" si="22"/>
        <v>332.5</v>
      </c>
      <c r="EB23" s="186">
        <f t="shared" si="22"/>
        <v>332.5</v>
      </c>
      <c r="EC23" s="186">
        <f t="shared" si="22"/>
        <v>332.5</v>
      </c>
      <c r="ED23" s="186">
        <f t="shared" si="22"/>
        <v>332.5</v>
      </c>
      <c r="EE23" s="186">
        <f t="shared" ref="EE23:EV23" si="23">SUM(EE21:EE22)</f>
        <v>332.5</v>
      </c>
      <c r="EF23" s="186">
        <f t="shared" si="23"/>
        <v>332.5</v>
      </c>
      <c r="EG23" s="186">
        <f t="shared" si="23"/>
        <v>332.5</v>
      </c>
      <c r="EH23" s="186">
        <f t="shared" si="23"/>
        <v>332.5</v>
      </c>
      <c r="EI23" s="186">
        <f t="shared" si="23"/>
        <v>332.5</v>
      </c>
      <c r="EJ23" s="186">
        <f t="shared" si="23"/>
        <v>332.5</v>
      </c>
      <c r="EK23" s="186">
        <f t="shared" si="23"/>
        <v>332.5</v>
      </c>
      <c r="EL23" s="186">
        <f t="shared" si="23"/>
        <v>332.5</v>
      </c>
      <c r="EM23" s="186">
        <f t="shared" si="23"/>
        <v>332.5</v>
      </c>
      <c r="EN23" s="186">
        <f t="shared" si="23"/>
        <v>332.5</v>
      </c>
      <c r="EO23" s="186">
        <f t="shared" si="23"/>
        <v>332.5</v>
      </c>
      <c r="EP23" s="186">
        <f t="shared" si="23"/>
        <v>332.5</v>
      </c>
      <c r="EQ23" s="186">
        <f t="shared" si="23"/>
        <v>332.5</v>
      </c>
      <c r="ER23" s="186">
        <f t="shared" si="23"/>
        <v>332.5</v>
      </c>
      <c r="ES23" s="186">
        <f t="shared" si="23"/>
        <v>332.5</v>
      </c>
      <c r="ET23" s="186">
        <f t="shared" si="23"/>
        <v>332.5</v>
      </c>
      <c r="EU23" s="186">
        <f t="shared" si="23"/>
        <v>332.5</v>
      </c>
      <c r="EV23" s="186">
        <f t="shared" si="23"/>
        <v>332.5</v>
      </c>
      <c r="EW23" s="186">
        <f>SUM(EW21:EW22)</f>
        <v>332.5</v>
      </c>
      <c r="EX23" s="186">
        <f>SUM(EX21:EX22)</f>
        <v>332.5</v>
      </c>
    </row>
    <row r="24" spans="1:154" s="2" customFormat="1" ht="12.75" customHeight="1">
      <c r="A24" s="10"/>
      <c r="B24" s="167"/>
      <c r="C24" s="159" t="s">
        <v>80</v>
      </c>
      <c r="D24" s="159"/>
      <c r="E24" s="159"/>
      <c r="F24" s="167"/>
      <c r="G24" s="167"/>
      <c r="H24" s="167"/>
      <c r="I24" s="167"/>
      <c r="J24" s="185"/>
      <c r="K24" s="185">
        <f>$C$9-K23</f>
        <v>350</v>
      </c>
      <c r="L24" s="185">
        <f t="shared" ref="L24:BR24" si="24">$C$9-L23</f>
        <v>350</v>
      </c>
      <c r="M24" s="185">
        <f t="shared" si="24"/>
        <v>350</v>
      </c>
      <c r="N24" s="185">
        <f t="shared" si="24"/>
        <v>350</v>
      </c>
      <c r="O24" s="185">
        <f t="shared" si="24"/>
        <v>350</v>
      </c>
      <c r="P24" s="185">
        <f t="shared" si="24"/>
        <v>350</v>
      </c>
      <c r="Q24" s="185">
        <f t="shared" si="24"/>
        <v>350</v>
      </c>
      <c r="R24" s="185">
        <f t="shared" si="24"/>
        <v>350</v>
      </c>
      <c r="S24" s="185">
        <f t="shared" si="24"/>
        <v>350</v>
      </c>
      <c r="T24" s="185">
        <f t="shared" si="24"/>
        <v>350</v>
      </c>
      <c r="U24" s="185">
        <f t="shared" si="24"/>
        <v>350</v>
      </c>
      <c r="V24" s="185">
        <f t="shared" si="24"/>
        <v>350</v>
      </c>
      <c r="W24" s="185">
        <f t="shared" si="24"/>
        <v>350</v>
      </c>
      <c r="X24" s="185">
        <f t="shared" si="24"/>
        <v>350</v>
      </c>
      <c r="Y24" s="185">
        <f t="shared" si="24"/>
        <v>350</v>
      </c>
      <c r="Z24" s="185">
        <f t="shared" si="24"/>
        <v>350</v>
      </c>
      <c r="AA24" s="185">
        <f t="shared" si="24"/>
        <v>350</v>
      </c>
      <c r="AB24" s="185">
        <f t="shared" si="24"/>
        <v>350</v>
      </c>
      <c r="AC24" s="185">
        <f t="shared" si="24"/>
        <v>350</v>
      </c>
      <c r="AD24" s="185">
        <f t="shared" si="24"/>
        <v>350</v>
      </c>
      <c r="AE24" s="185">
        <f t="shared" si="24"/>
        <v>350</v>
      </c>
      <c r="AF24" s="185">
        <f t="shared" si="24"/>
        <v>350</v>
      </c>
      <c r="AG24" s="185">
        <f t="shared" si="24"/>
        <v>350</v>
      </c>
      <c r="AH24" s="185">
        <f t="shared" si="24"/>
        <v>350</v>
      </c>
      <c r="AI24" s="185">
        <f t="shared" si="24"/>
        <v>324.42307692307691</v>
      </c>
      <c r="AJ24" s="185">
        <f t="shared" si="24"/>
        <v>298.84615384615387</v>
      </c>
      <c r="AK24" s="185">
        <f t="shared" si="24"/>
        <v>273.26923076923077</v>
      </c>
      <c r="AL24" s="185">
        <f t="shared" si="24"/>
        <v>247.69230769230768</v>
      </c>
      <c r="AM24" s="185">
        <f t="shared" si="24"/>
        <v>222.11538461538461</v>
      </c>
      <c r="AN24" s="185">
        <f t="shared" si="24"/>
        <v>196.53846153846155</v>
      </c>
      <c r="AO24" s="185">
        <f t="shared" si="24"/>
        <v>170.96153846153848</v>
      </c>
      <c r="AP24" s="185">
        <f t="shared" si="24"/>
        <v>145.38461538461542</v>
      </c>
      <c r="AQ24" s="185">
        <f t="shared" si="24"/>
        <v>119.80769230769235</v>
      </c>
      <c r="AR24" s="185">
        <f t="shared" si="24"/>
        <v>94.230769230769283</v>
      </c>
      <c r="AS24" s="185">
        <f t="shared" si="24"/>
        <v>68.653846153846189</v>
      </c>
      <c r="AT24" s="185">
        <f t="shared" si="24"/>
        <v>43.076923076923094</v>
      </c>
      <c r="AU24" s="185">
        <f t="shared" si="24"/>
        <v>17.5</v>
      </c>
      <c r="AV24" s="185">
        <f t="shared" si="24"/>
        <v>17.5</v>
      </c>
      <c r="AW24" s="185">
        <f t="shared" si="24"/>
        <v>17.5</v>
      </c>
      <c r="AX24" s="185">
        <f t="shared" si="24"/>
        <v>17.5</v>
      </c>
      <c r="AY24" s="185">
        <f t="shared" si="24"/>
        <v>17.5</v>
      </c>
      <c r="AZ24" s="185">
        <f t="shared" si="24"/>
        <v>17.5</v>
      </c>
      <c r="BA24" s="185">
        <f t="shared" si="24"/>
        <v>17.5</v>
      </c>
      <c r="BB24" s="185">
        <f t="shared" si="24"/>
        <v>17.5</v>
      </c>
      <c r="BC24" s="185">
        <f t="shared" si="24"/>
        <v>17.5</v>
      </c>
      <c r="BD24" s="185">
        <f t="shared" si="24"/>
        <v>17.5</v>
      </c>
      <c r="BE24" s="185">
        <f t="shared" si="24"/>
        <v>17.5</v>
      </c>
      <c r="BF24" s="185">
        <f t="shared" si="24"/>
        <v>17.5</v>
      </c>
      <c r="BG24" s="185">
        <f t="shared" si="24"/>
        <v>17.5</v>
      </c>
      <c r="BH24" s="185">
        <f t="shared" si="24"/>
        <v>17.5</v>
      </c>
      <c r="BI24" s="185">
        <f t="shared" si="24"/>
        <v>17.5</v>
      </c>
      <c r="BJ24" s="185">
        <f t="shared" si="24"/>
        <v>17.5</v>
      </c>
      <c r="BK24" s="185">
        <f t="shared" si="24"/>
        <v>17.5</v>
      </c>
      <c r="BL24" s="185">
        <f t="shared" si="24"/>
        <v>17.5</v>
      </c>
      <c r="BM24" s="185">
        <f t="shared" si="24"/>
        <v>17.5</v>
      </c>
      <c r="BN24" s="185">
        <f t="shared" si="24"/>
        <v>17.5</v>
      </c>
      <c r="BO24" s="185">
        <f t="shared" si="24"/>
        <v>17.5</v>
      </c>
      <c r="BP24" s="185">
        <f t="shared" si="24"/>
        <v>17.5</v>
      </c>
      <c r="BQ24" s="185">
        <f t="shared" si="24"/>
        <v>17.5</v>
      </c>
      <c r="BR24" s="185">
        <f t="shared" si="24"/>
        <v>17.5</v>
      </c>
      <c r="BS24" s="185">
        <f t="shared" ref="BS24:ED24" si="25">$C$9-BS23</f>
        <v>17.5</v>
      </c>
      <c r="BT24" s="185">
        <f t="shared" si="25"/>
        <v>17.5</v>
      </c>
      <c r="BU24" s="185">
        <f t="shared" si="25"/>
        <v>17.5</v>
      </c>
      <c r="BV24" s="185">
        <f t="shared" si="25"/>
        <v>17.5</v>
      </c>
      <c r="BW24" s="185">
        <f t="shared" si="25"/>
        <v>17.5</v>
      </c>
      <c r="BX24" s="185">
        <f t="shared" si="25"/>
        <v>17.5</v>
      </c>
      <c r="BY24" s="185">
        <f t="shared" si="25"/>
        <v>17.5</v>
      </c>
      <c r="BZ24" s="185">
        <f t="shared" si="25"/>
        <v>17.5</v>
      </c>
      <c r="CA24" s="185">
        <f t="shared" si="25"/>
        <v>17.5</v>
      </c>
      <c r="CB24" s="185">
        <f t="shared" si="25"/>
        <v>17.5</v>
      </c>
      <c r="CC24" s="185">
        <f t="shared" si="25"/>
        <v>17.5</v>
      </c>
      <c r="CD24" s="185">
        <f t="shared" si="25"/>
        <v>17.5</v>
      </c>
      <c r="CE24" s="185">
        <f t="shared" si="25"/>
        <v>17.5</v>
      </c>
      <c r="CF24" s="185">
        <f t="shared" si="25"/>
        <v>17.5</v>
      </c>
      <c r="CG24" s="185">
        <f t="shared" si="25"/>
        <v>17.5</v>
      </c>
      <c r="CH24" s="185">
        <f t="shared" si="25"/>
        <v>17.5</v>
      </c>
      <c r="CI24" s="185">
        <f t="shared" si="25"/>
        <v>17.5</v>
      </c>
      <c r="CJ24" s="185">
        <f t="shared" si="25"/>
        <v>17.5</v>
      </c>
      <c r="CK24" s="185">
        <f t="shared" si="25"/>
        <v>17.5</v>
      </c>
      <c r="CL24" s="185">
        <f t="shared" si="25"/>
        <v>17.5</v>
      </c>
      <c r="CM24" s="185">
        <f t="shared" si="25"/>
        <v>17.5</v>
      </c>
      <c r="CN24" s="185">
        <f t="shared" si="25"/>
        <v>17.5</v>
      </c>
      <c r="CO24" s="185">
        <f t="shared" si="25"/>
        <v>17.5</v>
      </c>
      <c r="CP24" s="185">
        <f t="shared" si="25"/>
        <v>17.5</v>
      </c>
      <c r="CQ24" s="185">
        <f t="shared" si="25"/>
        <v>17.5</v>
      </c>
      <c r="CR24" s="185">
        <f t="shared" si="25"/>
        <v>17.5</v>
      </c>
      <c r="CS24" s="185">
        <f t="shared" si="25"/>
        <v>17.5</v>
      </c>
      <c r="CT24" s="185">
        <f t="shared" si="25"/>
        <v>17.5</v>
      </c>
      <c r="CU24" s="185">
        <f t="shared" si="25"/>
        <v>17.5</v>
      </c>
      <c r="CV24" s="185">
        <f t="shared" si="25"/>
        <v>17.5</v>
      </c>
      <c r="CW24" s="185">
        <f t="shared" si="25"/>
        <v>17.5</v>
      </c>
      <c r="CX24" s="185">
        <f t="shared" si="25"/>
        <v>17.5</v>
      </c>
      <c r="CY24" s="185">
        <f t="shared" si="25"/>
        <v>17.5</v>
      </c>
      <c r="CZ24" s="185">
        <f t="shared" si="25"/>
        <v>17.5</v>
      </c>
      <c r="DA24" s="185">
        <f t="shared" si="25"/>
        <v>17.5</v>
      </c>
      <c r="DB24" s="185">
        <f t="shared" si="25"/>
        <v>17.5</v>
      </c>
      <c r="DC24" s="185">
        <f t="shared" si="25"/>
        <v>17.5</v>
      </c>
      <c r="DD24" s="185">
        <f t="shared" si="25"/>
        <v>17.5</v>
      </c>
      <c r="DE24" s="185">
        <f t="shared" si="25"/>
        <v>17.5</v>
      </c>
      <c r="DF24" s="185">
        <f t="shared" si="25"/>
        <v>17.5</v>
      </c>
      <c r="DG24" s="185">
        <f t="shared" si="25"/>
        <v>17.5</v>
      </c>
      <c r="DH24" s="185">
        <f t="shared" si="25"/>
        <v>17.5</v>
      </c>
      <c r="DI24" s="185">
        <f t="shared" si="25"/>
        <v>17.5</v>
      </c>
      <c r="DJ24" s="185">
        <f t="shared" si="25"/>
        <v>17.5</v>
      </c>
      <c r="DK24" s="185">
        <f t="shared" si="25"/>
        <v>17.5</v>
      </c>
      <c r="DL24" s="185">
        <f t="shared" si="25"/>
        <v>17.5</v>
      </c>
      <c r="DM24" s="185">
        <f t="shared" si="25"/>
        <v>17.5</v>
      </c>
      <c r="DN24" s="185">
        <f t="shared" si="25"/>
        <v>17.5</v>
      </c>
      <c r="DO24" s="185">
        <f t="shared" si="25"/>
        <v>17.5</v>
      </c>
      <c r="DP24" s="185">
        <f t="shared" si="25"/>
        <v>17.5</v>
      </c>
      <c r="DQ24" s="185">
        <f t="shared" si="25"/>
        <v>17.5</v>
      </c>
      <c r="DR24" s="185">
        <f t="shared" si="25"/>
        <v>17.5</v>
      </c>
      <c r="DS24" s="185">
        <f t="shared" si="25"/>
        <v>17.5</v>
      </c>
      <c r="DT24" s="185">
        <f t="shared" si="25"/>
        <v>17.5</v>
      </c>
      <c r="DU24" s="185">
        <f t="shared" si="25"/>
        <v>17.5</v>
      </c>
      <c r="DV24" s="185">
        <f t="shared" si="25"/>
        <v>17.5</v>
      </c>
      <c r="DW24" s="185">
        <f t="shared" si="25"/>
        <v>17.5</v>
      </c>
      <c r="DX24" s="185">
        <f t="shared" si="25"/>
        <v>17.5</v>
      </c>
      <c r="DY24" s="185">
        <f t="shared" si="25"/>
        <v>17.5</v>
      </c>
      <c r="DZ24" s="185">
        <f t="shared" si="25"/>
        <v>17.5</v>
      </c>
      <c r="EA24" s="185">
        <f t="shared" si="25"/>
        <v>17.5</v>
      </c>
      <c r="EB24" s="185">
        <f t="shared" si="25"/>
        <v>17.5</v>
      </c>
      <c r="EC24" s="185">
        <f t="shared" si="25"/>
        <v>17.5</v>
      </c>
      <c r="ED24" s="185">
        <f t="shared" si="25"/>
        <v>17.5</v>
      </c>
      <c r="EE24" s="185">
        <f t="shared" ref="EE24:EV24" si="26">$C$9-EE23</f>
        <v>17.5</v>
      </c>
      <c r="EF24" s="185">
        <f t="shared" si="26"/>
        <v>17.5</v>
      </c>
      <c r="EG24" s="185">
        <f t="shared" si="26"/>
        <v>17.5</v>
      </c>
      <c r="EH24" s="185">
        <f t="shared" si="26"/>
        <v>17.5</v>
      </c>
      <c r="EI24" s="185">
        <f t="shared" si="26"/>
        <v>17.5</v>
      </c>
      <c r="EJ24" s="185">
        <f t="shared" si="26"/>
        <v>17.5</v>
      </c>
      <c r="EK24" s="185">
        <f t="shared" si="26"/>
        <v>17.5</v>
      </c>
      <c r="EL24" s="185">
        <f t="shared" si="26"/>
        <v>17.5</v>
      </c>
      <c r="EM24" s="185">
        <f t="shared" si="26"/>
        <v>17.5</v>
      </c>
      <c r="EN24" s="185">
        <f t="shared" si="26"/>
        <v>17.5</v>
      </c>
      <c r="EO24" s="185">
        <f t="shared" si="26"/>
        <v>17.5</v>
      </c>
      <c r="EP24" s="185">
        <f t="shared" si="26"/>
        <v>17.5</v>
      </c>
      <c r="EQ24" s="185">
        <f t="shared" si="26"/>
        <v>17.5</v>
      </c>
      <c r="ER24" s="185">
        <f t="shared" si="26"/>
        <v>17.5</v>
      </c>
      <c r="ES24" s="185">
        <f t="shared" si="26"/>
        <v>17.5</v>
      </c>
      <c r="ET24" s="185">
        <f t="shared" si="26"/>
        <v>17.5</v>
      </c>
      <c r="EU24" s="185">
        <f t="shared" si="26"/>
        <v>17.5</v>
      </c>
      <c r="EV24" s="185">
        <f t="shared" si="26"/>
        <v>17.5</v>
      </c>
      <c r="EW24" s="185">
        <f>$C$9-EW23</f>
        <v>17.5</v>
      </c>
      <c r="EX24" s="185">
        <f>$C$9-EX23</f>
        <v>17.5</v>
      </c>
    </row>
    <row r="25" spans="1:154" s="2" customFormat="1" ht="12.75" customHeight="1">
      <c r="A25" s="10"/>
      <c r="C25" s="159" t="s">
        <v>5</v>
      </c>
      <c r="D25" s="159"/>
      <c r="E25" s="159"/>
      <c r="F25" s="167"/>
      <c r="G25" s="167"/>
      <c r="H25" s="167"/>
      <c r="I25" s="167"/>
      <c r="J25" s="185"/>
      <c r="K25" s="186">
        <f t="shared" ref="K25:BR25" si="27">SUM(K23:K24)</f>
        <v>350</v>
      </c>
      <c r="L25" s="186">
        <f t="shared" si="27"/>
        <v>350</v>
      </c>
      <c r="M25" s="186">
        <f t="shared" si="27"/>
        <v>350</v>
      </c>
      <c r="N25" s="186">
        <f t="shared" si="27"/>
        <v>350</v>
      </c>
      <c r="O25" s="186">
        <f t="shared" si="27"/>
        <v>350</v>
      </c>
      <c r="P25" s="186">
        <f t="shared" si="27"/>
        <v>350</v>
      </c>
      <c r="Q25" s="186">
        <f t="shared" si="27"/>
        <v>350</v>
      </c>
      <c r="R25" s="186">
        <f t="shared" si="27"/>
        <v>350</v>
      </c>
      <c r="S25" s="186">
        <f t="shared" si="27"/>
        <v>350</v>
      </c>
      <c r="T25" s="186">
        <f t="shared" si="27"/>
        <v>350</v>
      </c>
      <c r="U25" s="186">
        <f t="shared" si="27"/>
        <v>350</v>
      </c>
      <c r="V25" s="186">
        <f t="shared" si="27"/>
        <v>350</v>
      </c>
      <c r="W25" s="186">
        <f t="shared" si="27"/>
        <v>350</v>
      </c>
      <c r="X25" s="186">
        <f t="shared" si="27"/>
        <v>350</v>
      </c>
      <c r="Y25" s="186">
        <f t="shared" si="27"/>
        <v>350</v>
      </c>
      <c r="Z25" s="186">
        <f t="shared" si="27"/>
        <v>350</v>
      </c>
      <c r="AA25" s="186">
        <f t="shared" si="27"/>
        <v>350</v>
      </c>
      <c r="AB25" s="186">
        <f t="shared" si="27"/>
        <v>350</v>
      </c>
      <c r="AC25" s="186">
        <f t="shared" si="27"/>
        <v>350</v>
      </c>
      <c r="AD25" s="186">
        <f t="shared" si="27"/>
        <v>350</v>
      </c>
      <c r="AE25" s="186">
        <f t="shared" si="27"/>
        <v>350</v>
      </c>
      <c r="AF25" s="186">
        <f t="shared" si="27"/>
        <v>350</v>
      </c>
      <c r="AG25" s="186">
        <f t="shared" si="27"/>
        <v>350</v>
      </c>
      <c r="AH25" s="186">
        <f t="shared" si="27"/>
        <v>350</v>
      </c>
      <c r="AI25" s="186">
        <f t="shared" si="27"/>
        <v>350</v>
      </c>
      <c r="AJ25" s="186">
        <f t="shared" si="27"/>
        <v>350</v>
      </c>
      <c r="AK25" s="186">
        <f t="shared" si="27"/>
        <v>350</v>
      </c>
      <c r="AL25" s="186">
        <f t="shared" si="27"/>
        <v>350</v>
      </c>
      <c r="AM25" s="186">
        <f t="shared" si="27"/>
        <v>350</v>
      </c>
      <c r="AN25" s="186">
        <f t="shared" si="27"/>
        <v>350</v>
      </c>
      <c r="AO25" s="186">
        <f t="shared" si="27"/>
        <v>350</v>
      </c>
      <c r="AP25" s="186">
        <f t="shared" si="27"/>
        <v>350</v>
      </c>
      <c r="AQ25" s="186">
        <f t="shared" si="27"/>
        <v>350</v>
      </c>
      <c r="AR25" s="186">
        <f t="shared" si="27"/>
        <v>350</v>
      </c>
      <c r="AS25" s="186">
        <f t="shared" si="27"/>
        <v>350</v>
      </c>
      <c r="AT25" s="186">
        <f t="shared" si="27"/>
        <v>350</v>
      </c>
      <c r="AU25" s="186">
        <f t="shared" si="27"/>
        <v>350</v>
      </c>
      <c r="AV25" s="186">
        <f t="shared" si="27"/>
        <v>350</v>
      </c>
      <c r="AW25" s="186">
        <f t="shared" si="27"/>
        <v>350</v>
      </c>
      <c r="AX25" s="186">
        <f t="shared" si="27"/>
        <v>350</v>
      </c>
      <c r="AY25" s="186">
        <f t="shared" si="27"/>
        <v>350</v>
      </c>
      <c r="AZ25" s="186">
        <f t="shared" si="27"/>
        <v>350</v>
      </c>
      <c r="BA25" s="186">
        <f t="shared" si="27"/>
        <v>350</v>
      </c>
      <c r="BB25" s="186">
        <f t="shared" si="27"/>
        <v>350</v>
      </c>
      <c r="BC25" s="186">
        <f t="shared" si="27"/>
        <v>350</v>
      </c>
      <c r="BD25" s="186">
        <f t="shared" si="27"/>
        <v>350</v>
      </c>
      <c r="BE25" s="186">
        <f t="shared" si="27"/>
        <v>350</v>
      </c>
      <c r="BF25" s="186">
        <f t="shared" si="27"/>
        <v>350</v>
      </c>
      <c r="BG25" s="186">
        <f t="shared" si="27"/>
        <v>350</v>
      </c>
      <c r="BH25" s="186">
        <f t="shared" si="27"/>
        <v>350</v>
      </c>
      <c r="BI25" s="186">
        <f t="shared" si="27"/>
        <v>350</v>
      </c>
      <c r="BJ25" s="186">
        <f t="shared" si="27"/>
        <v>350</v>
      </c>
      <c r="BK25" s="186">
        <f t="shared" si="27"/>
        <v>350</v>
      </c>
      <c r="BL25" s="186">
        <f t="shared" si="27"/>
        <v>350</v>
      </c>
      <c r="BM25" s="186">
        <f t="shared" si="27"/>
        <v>350</v>
      </c>
      <c r="BN25" s="186">
        <f t="shared" si="27"/>
        <v>350</v>
      </c>
      <c r="BO25" s="186">
        <f t="shared" si="27"/>
        <v>350</v>
      </c>
      <c r="BP25" s="186">
        <f t="shared" si="27"/>
        <v>350</v>
      </c>
      <c r="BQ25" s="186">
        <f t="shared" si="27"/>
        <v>350</v>
      </c>
      <c r="BR25" s="186">
        <f t="shared" si="27"/>
        <v>350</v>
      </c>
      <c r="BS25" s="186">
        <f t="shared" ref="BS25:ED25" si="28">SUM(BS23:BS24)</f>
        <v>350</v>
      </c>
      <c r="BT25" s="186">
        <f t="shared" si="28"/>
        <v>350</v>
      </c>
      <c r="BU25" s="186">
        <f t="shared" si="28"/>
        <v>350</v>
      </c>
      <c r="BV25" s="186">
        <f t="shared" si="28"/>
        <v>350</v>
      </c>
      <c r="BW25" s="186">
        <f t="shared" si="28"/>
        <v>350</v>
      </c>
      <c r="BX25" s="186">
        <f t="shared" si="28"/>
        <v>350</v>
      </c>
      <c r="BY25" s="186">
        <f t="shared" si="28"/>
        <v>350</v>
      </c>
      <c r="BZ25" s="186">
        <f t="shared" si="28"/>
        <v>350</v>
      </c>
      <c r="CA25" s="186">
        <f t="shared" si="28"/>
        <v>350</v>
      </c>
      <c r="CB25" s="186">
        <f t="shared" si="28"/>
        <v>350</v>
      </c>
      <c r="CC25" s="186">
        <f t="shared" si="28"/>
        <v>350</v>
      </c>
      <c r="CD25" s="186">
        <f t="shared" si="28"/>
        <v>350</v>
      </c>
      <c r="CE25" s="186">
        <f t="shared" si="28"/>
        <v>350</v>
      </c>
      <c r="CF25" s="186">
        <f t="shared" si="28"/>
        <v>350</v>
      </c>
      <c r="CG25" s="186">
        <f t="shared" si="28"/>
        <v>350</v>
      </c>
      <c r="CH25" s="186">
        <f t="shared" si="28"/>
        <v>350</v>
      </c>
      <c r="CI25" s="186">
        <f t="shared" si="28"/>
        <v>350</v>
      </c>
      <c r="CJ25" s="186">
        <f t="shared" si="28"/>
        <v>350</v>
      </c>
      <c r="CK25" s="186">
        <f t="shared" si="28"/>
        <v>350</v>
      </c>
      <c r="CL25" s="186">
        <f t="shared" si="28"/>
        <v>350</v>
      </c>
      <c r="CM25" s="186">
        <f t="shared" si="28"/>
        <v>350</v>
      </c>
      <c r="CN25" s="186">
        <f t="shared" si="28"/>
        <v>350</v>
      </c>
      <c r="CO25" s="186">
        <f t="shared" si="28"/>
        <v>350</v>
      </c>
      <c r="CP25" s="186">
        <f t="shared" si="28"/>
        <v>350</v>
      </c>
      <c r="CQ25" s="186">
        <f t="shared" si="28"/>
        <v>350</v>
      </c>
      <c r="CR25" s="186">
        <f t="shared" si="28"/>
        <v>350</v>
      </c>
      <c r="CS25" s="186">
        <f t="shared" si="28"/>
        <v>350</v>
      </c>
      <c r="CT25" s="186">
        <f t="shared" si="28"/>
        <v>350</v>
      </c>
      <c r="CU25" s="186">
        <f t="shared" si="28"/>
        <v>350</v>
      </c>
      <c r="CV25" s="186">
        <f t="shared" si="28"/>
        <v>350</v>
      </c>
      <c r="CW25" s="186">
        <f t="shared" si="28"/>
        <v>350</v>
      </c>
      <c r="CX25" s="186">
        <f t="shared" si="28"/>
        <v>350</v>
      </c>
      <c r="CY25" s="186">
        <f t="shared" si="28"/>
        <v>350</v>
      </c>
      <c r="CZ25" s="186">
        <f t="shared" si="28"/>
        <v>350</v>
      </c>
      <c r="DA25" s="186">
        <f t="shared" si="28"/>
        <v>350</v>
      </c>
      <c r="DB25" s="186">
        <f t="shared" si="28"/>
        <v>350</v>
      </c>
      <c r="DC25" s="186">
        <f t="shared" si="28"/>
        <v>350</v>
      </c>
      <c r="DD25" s="186">
        <f t="shared" si="28"/>
        <v>350</v>
      </c>
      <c r="DE25" s="186">
        <f t="shared" si="28"/>
        <v>350</v>
      </c>
      <c r="DF25" s="186">
        <f t="shared" si="28"/>
        <v>350</v>
      </c>
      <c r="DG25" s="186">
        <f t="shared" si="28"/>
        <v>350</v>
      </c>
      <c r="DH25" s="186">
        <f t="shared" si="28"/>
        <v>350</v>
      </c>
      <c r="DI25" s="186">
        <f t="shared" si="28"/>
        <v>350</v>
      </c>
      <c r="DJ25" s="186">
        <f t="shared" si="28"/>
        <v>350</v>
      </c>
      <c r="DK25" s="186">
        <f t="shared" si="28"/>
        <v>350</v>
      </c>
      <c r="DL25" s="186">
        <f t="shared" si="28"/>
        <v>350</v>
      </c>
      <c r="DM25" s="186">
        <f t="shared" si="28"/>
        <v>350</v>
      </c>
      <c r="DN25" s="186">
        <f t="shared" si="28"/>
        <v>350</v>
      </c>
      <c r="DO25" s="186">
        <f t="shared" si="28"/>
        <v>350</v>
      </c>
      <c r="DP25" s="186">
        <f t="shared" si="28"/>
        <v>350</v>
      </c>
      <c r="DQ25" s="186">
        <f t="shared" si="28"/>
        <v>350</v>
      </c>
      <c r="DR25" s="186">
        <f t="shared" si="28"/>
        <v>350</v>
      </c>
      <c r="DS25" s="186">
        <f t="shared" si="28"/>
        <v>350</v>
      </c>
      <c r="DT25" s="186">
        <f t="shared" si="28"/>
        <v>350</v>
      </c>
      <c r="DU25" s="186">
        <f t="shared" si="28"/>
        <v>350</v>
      </c>
      <c r="DV25" s="186">
        <f t="shared" si="28"/>
        <v>350</v>
      </c>
      <c r="DW25" s="186">
        <f t="shared" si="28"/>
        <v>350</v>
      </c>
      <c r="DX25" s="186">
        <f t="shared" si="28"/>
        <v>350</v>
      </c>
      <c r="DY25" s="186">
        <f t="shared" si="28"/>
        <v>350</v>
      </c>
      <c r="DZ25" s="186">
        <f t="shared" si="28"/>
        <v>350</v>
      </c>
      <c r="EA25" s="186">
        <f t="shared" si="28"/>
        <v>350</v>
      </c>
      <c r="EB25" s="186">
        <f t="shared" si="28"/>
        <v>350</v>
      </c>
      <c r="EC25" s="186">
        <f t="shared" si="28"/>
        <v>350</v>
      </c>
      <c r="ED25" s="186">
        <f t="shared" si="28"/>
        <v>350</v>
      </c>
      <c r="EE25" s="186">
        <f t="shared" ref="EE25:EV25" si="29">SUM(EE23:EE24)</f>
        <v>350</v>
      </c>
      <c r="EF25" s="186">
        <f t="shared" si="29"/>
        <v>350</v>
      </c>
      <c r="EG25" s="186">
        <f t="shared" si="29"/>
        <v>350</v>
      </c>
      <c r="EH25" s="186">
        <f t="shared" si="29"/>
        <v>350</v>
      </c>
      <c r="EI25" s="186">
        <f t="shared" si="29"/>
        <v>350</v>
      </c>
      <c r="EJ25" s="186">
        <f t="shared" si="29"/>
        <v>350</v>
      </c>
      <c r="EK25" s="186">
        <f t="shared" si="29"/>
        <v>350</v>
      </c>
      <c r="EL25" s="186">
        <f t="shared" si="29"/>
        <v>350</v>
      </c>
      <c r="EM25" s="186">
        <f t="shared" si="29"/>
        <v>350</v>
      </c>
      <c r="EN25" s="186">
        <f t="shared" si="29"/>
        <v>350</v>
      </c>
      <c r="EO25" s="186">
        <f t="shared" si="29"/>
        <v>350</v>
      </c>
      <c r="EP25" s="186">
        <f t="shared" si="29"/>
        <v>350</v>
      </c>
      <c r="EQ25" s="186">
        <f t="shared" si="29"/>
        <v>350</v>
      </c>
      <c r="ER25" s="186">
        <f t="shared" si="29"/>
        <v>350</v>
      </c>
      <c r="ES25" s="186">
        <f t="shared" si="29"/>
        <v>350</v>
      </c>
      <c r="ET25" s="186">
        <f t="shared" si="29"/>
        <v>350</v>
      </c>
      <c r="EU25" s="186">
        <f t="shared" si="29"/>
        <v>350</v>
      </c>
      <c r="EV25" s="186">
        <f t="shared" si="29"/>
        <v>350</v>
      </c>
      <c r="EW25" s="186">
        <f>SUM(EW23:EW24)</f>
        <v>350</v>
      </c>
      <c r="EX25" s="186">
        <f>SUM(EX23:EX24)</f>
        <v>350</v>
      </c>
    </row>
    <row r="26" spans="1:154" s="2" customFormat="1" ht="12.75" customHeight="1">
      <c r="A26" s="10"/>
      <c r="B26" s="167"/>
      <c r="C26" s="167"/>
      <c r="D26" s="167"/>
      <c r="E26" s="167"/>
      <c r="F26" s="167"/>
      <c r="G26" s="167"/>
      <c r="H26" s="167"/>
      <c r="I26" s="167"/>
      <c r="J26" s="168"/>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c r="AY26" s="169"/>
      <c r="AZ26" s="169"/>
      <c r="BA26" s="169"/>
      <c r="BB26" s="169"/>
      <c r="BC26" s="169"/>
      <c r="BD26" s="169"/>
      <c r="BE26" s="169"/>
      <c r="BF26" s="169"/>
      <c r="BG26" s="169"/>
      <c r="BH26" s="169"/>
      <c r="BI26" s="169"/>
      <c r="BJ26" s="169"/>
      <c r="BK26" s="169"/>
      <c r="BL26" s="169"/>
      <c r="BM26" s="169"/>
      <c r="BN26" s="169"/>
      <c r="BO26" s="169"/>
      <c r="BP26" s="169"/>
      <c r="BQ26" s="169"/>
      <c r="BR26" s="169"/>
      <c r="BS26" s="169"/>
      <c r="BT26" s="169"/>
      <c r="BU26" s="169"/>
      <c r="BV26" s="169"/>
      <c r="BW26" s="169"/>
      <c r="BX26" s="169"/>
      <c r="BY26" s="169"/>
      <c r="BZ26" s="169"/>
      <c r="CA26" s="169"/>
      <c r="CB26" s="169"/>
      <c r="CC26" s="169"/>
      <c r="CD26" s="169"/>
      <c r="CE26" s="169"/>
      <c r="CF26" s="169"/>
      <c r="CG26" s="169"/>
      <c r="CH26" s="169"/>
      <c r="CI26" s="169"/>
      <c r="CJ26" s="169"/>
      <c r="CK26" s="169"/>
      <c r="CL26" s="169"/>
      <c r="CM26" s="169"/>
      <c r="CN26" s="169"/>
      <c r="CO26" s="169"/>
      <c r="CP26" s="169"/>
      <c r="CQ26" s="169"/>
      <c r="CR26" s="169"/>
      <c r="CS26" s="169"/>
      <c r="CT26" s="169"/>
      <c r="CU26" s="169"/>
      <c r="CV26" s="169"/>
      <c r="CW26" s="169"/>
      <c r="CX26" s="169"/>
      <c r="CY26" s="169"/>
      <c r="CZ26" s="169"/>
      <c r="DA26" s="169"/>
      <c r="DB26" s="169"/>
      <c r="DC26" s="169"/>
      <c r="DD26" s="169"/>
      <c r="DE26" s="169"/>
      <c r="DF26" s="169"/>
      <c r="DG26" s="169"/>
      <c r="DH26" s="169"/>
      <c r="DI26" s="169"/>
      <c r="DJ26" s="169"/>
      <c r="DK26" s="169"/>
      <c r="DL26" s="169"/>
      <c r="DM26" s="169"/>
      <c r="DN26" s="169"/>
      <c r="DO26" s="169"/>
      <c r="DP26" s="169"/>
      <c r="DQ26" s="169"/>
      <c r="DR26" s="169"/>
      <c r="DS26" s="169"/>
      <c r="DT26" s="169"/>
      <c r="DU26" s="169"/>
      <c r="DV26" s="169"/>
      <c r="DW26" s="169"/>
      <c r="DX26" s="169"/>
      <c r="DY26" s="169"/>
      <c r="DZ26" s="169"/>
      <c r="EA26" s="169"/>
      <c r="EB26" s="169"/>
      <c r="EC26" s="169"/>
      <c r="ED26" s="169"/>
      <c r="EE26" s="169"/>
      <c r="EF26" s="169"/>
      <c r="EG26" s="169"/>
      <c r="EH26" s="169"/>
      <c r="EI26" s="169"/>
      <c r="EJ26" s="169"/>
      <c r="EK26" s="169"/>
      <c r="EL26" s="169"/>
      <c r="EM26" s="169"/>
      <c r="EN26" s="169"/>
      <c r="EO26" s="169"/>
      <c r="EP26" s="169"/>
      <c r="EQ26" s="169"/>
      <c r="ER26" s="169"/>
      <c r="ES26" s="169"/>
      <c r="ET26" s="169"/>
      <c r="EU26" s="169"/>
      <c r="EV26" s="169"/>
      <c r="EW26" s="169"/>
      <c r="EX26" s="169"/>
    </row>
    <row r="27" spans="1:154" s="2" customFormat="1" ht="12.75" customHeight="1">
      <c r="A27" s="10"/>
      <c r="B27" s="167"/>
      <c r="C27" s="167"/>
      <c r="D27" s="167"/>
      <c r="E27" s="167"/>
      <c r="F27" s="167"/>
      <c r="G27" s="167"/>
      <c r="H27" s="167"/>
      <c r="I27" s="170"/>
      <c r="J27" s="201" t="s">
        <v>81</v>
      </c>
      <c r="K27" s="188">
        <f>K23/$C$9</f>
        <v>0</v>
      </c>
      <c r="L27" s="188">
        <f t="shared" ref="L27:BW27" si="30">L23/$C$9</f>
        <v>0</v>
      </c>
      <c r="M27" s="188">
        <f t="shared" si="30"/>
        <v>0</v>
      </c>
      <c r="N27" s="188">
        <f t="shared" si="30"/>
        <v>0</v>
      </c>
      <c r="O27" s="188">
        <f>O23/$C$9</f>
        <v>0</v>
      </c>
      <c r="P27" s="188">
        <f t="shared" si="30"/>
        <v>0</v>
      </c>
      <c r="Q27" s="188">
        <f t="shared" si="30"/>
        <v>0</v>
      </c>
      <c r="R27" s="188">
        <f t="shared" si="30"/>
        <v>0</v>
      </c>
      <c r="S27" s="188">
        <f t="shared" si="30"/>
        <v>0</v>
      </c>
      <c r="T27" s="188">
        <f t="shared" si="30"/>
        <v>0</v>
      </c>
      <c r="U27" s="188">
        <f t="shared" si="30"/>
        <v>0</v>
      </c>
      <c r="V27" s="188">
        <f t="shared" si="30"/>
        <v>0</v>
      </c>
      <c r="W27" s="188">
        <f t="shared" si="30"/>
        <v>0</v>
      </c>
      <c r="X27" s="188">
        <f t="shared" si="30"/>
        <v>0</v>
      </c>
      <c r="Y27" s="188">
        <f t="shared" si="30"/>
        <v>0</v>
      </c>
      <c r="Z27" s="188">
        <f t="shared" si="30"/>
        <v>0</v>
      </c>
      <c r="AA27" s="188">
        <f t="shared" si="30"/>
        <v>0</v>
      </c>
      <c r="AB27" s="188">
        <f t="shared" si="30"/>
        <v>0</v>
      </c>
      <c r="AC27" s="188">
        <f t="shared" si="30"/>
        <v>0</v>
      </c>
      <c r="AD27" s="188">
        <f t="shared" si="30"/>
        <v>0</v>
      </c>
      <c r="AE27" s="188">
        <f t="shared" si="30"/>
        <v>0</v>
      </c>
      <c r="AF27" s="188">
        <f t="shared" si="30"/>
        <v>0</v>
      </c>
      <c r="AG27" s="188">
        <f t="shared" si="30"/>
        <v>0</v>
      </c>
      <c r="AH27" s="188">
        <f>AH23/$C$9</f>
        <v>0</v>
      </c>
      <c r="AI27" s="188">
        <f t="shared" si="30"/>
        <v>7.3076923076923081E-2</v>
      </c>
      <c r="AJ27" s="188">
        <f t="shared" si="30"/>
        <v>0.14615384615384616</v>
      </c>
      <c r="AK27" s="188">
        <f t="shared" si="30"/>
        <v>0.21923076923076923</v>
      </c>
      <c r="AL27" s="188">
        <f t="shared" si="30"/>
        <v>0.29230769230769232</v>
      </c>
      <c r="AM27" s="188">
        <f t="shared" si="30"/>
        <v>0.36538461538461536</v>
      </c>
      <c r="AN27" s="188">
        <f t="shared" si="30"/>
        <v>0.43846153846153846</v>
      </c>
      <c r="AO27" s="188">
        <f t="shared" si="30"/>
        <v>0.5115384615384615</v>
      </c>
      <c r="AP27" s="188">
        <f t="shared" si="30"/>
        <v>0.58461538461538454</v>
      </c>
      <c r="AQ27" s="188">
        <f t="shared" si="30"/>
        <v>0.65769230769230758</v>
      </c>
      <c r="AR27" s="188">
        <f t="shared" si="30"/>
        <v>0.73076923076923062</v>
      </c>
      <c r="AS27" s="188">
        <f t="shared" si="30"/>
        <v>0.80384615384615377</v>
      </c>
      <c r="AT27" s="188">
        <f t="shared" si="30"/>
        <v>0.87692307692307692</v>
      </c>
      <c r="AU27" s="188">
        <f t="shared" si="30"/>
        <v>0.95</v>
      </c>
      <c r="AV27" s="188">
        <f t="shared" si="30"/>
        <v>0.95</v>
      </c>
      <c r="AW27" s="188">
        <f t="shared" si="30"/>
        <v>0.95</v>
      </c>
      <c r="AX27" s="188">
        <f t="shared" si="30"/>
        <v>0.95</v>
      </c>
      <c r="AY27" s="188">
        <f t="shared" si="30"/>
        <v>0.95</v>
      </c>
      <c r="AZ27" s="188">
        <f t="shared" si="30"/>
        <v>0.95</v>
      </c>
      <c r="BA27" s="188">
        <f t="shared" si="30"/>
        <v>0.95</v>
      </c>
      <c r="BB27" s="188">
        <f t="shared" si="30"/>
        <v>0.95</v>
      </c>
      <c r="BC27" s="188">
        <f t="shared" si="30"/>
        <v>0.95</v>
      </c>
      <c r="BD27" s="188">
        <f t="shared" si="30"/>
        <v>0.95</v>
      </c>
      <c r="BE27" s="188">
        <f t="shared" si="30"/>
        <v>0.95</v>
      </c>
      <c r="BF27" s="188">
        <f t="shared" si="30"/>
        <v>0.95</v>
      </c>
      <c r="BG27" s="188">
        <f t="shared" si="30"/>
        <v>0.95</v>
      </c>
      <c r="BH27" s="188">
        <f t="shared" si="30"/>
        <v>0.95</v>
      </c>
      <c r="BI27" s="188">
        <f t="shared" si="30"/>
        <v>0.95</v>
      </c>
      <c r="BJ27" s="188">
        <f t="shared" si="30"/>
        <v>0.95</v>
      </c>
      <c r="BK27" s="188">
        <f t="shared" si="30"/>
        <v>0.95</v>
      </c>
      <c r="BL27" s="188">
        <f t="shared" si="30"/>
        <v>0.95</v>
      </c>
      <c r="BM27" s="188">
        <f t="shared" si="30"/>
        <v>0.95</v>
      </c>
      <c r="BN27" s="188">
        <f t="shared" si="30"/>
        <v>0.95</v>
      </c>
      <c r="BO27" s="188">
        <f t="shared" si="30"/>
        <v>0.95</v>
      </c>
      <c r="BP27" s="188">
        <f t="shared" si="30"/>
        <v>0.95</v>
      </c>
      <c r="BQ27" s="188">
        <f t="shared" si="30"/>
        <v>0.95</v>
      </c>
      <c r="BR27" s="188">
        <f t="shared" si="30"/>
        <v>0.95</v>
      </c>
      <c r="BS27" s="188">
        <f t="shared" si="30"/>
        <v>0.95</v>
      </c>
      <c r="BT27" s="188">
        <f t="shared" si="30"/>
        <v>0.95</v>
      </c>
      <c r="BU27" s="188">
        <f t="shared" si="30"/>
        <v>0.95</v>
      </c>
      <c r="BV27" s="188">
        <f t="shared" si="30"/>
        <v>0.95</v>
      </c>
      <c r="BW27" s="188">
        <f t="shared" si="30"/>
        <v>0.95</v>
      </c>
      <c r="BX27" s="188">
        <f t="shared" ref="BX27:EI27" si="31">BX23/$C$9</f>
        <v>0.95</v>
      </c>
      <c r="BY27" s="188">
        <f t="shared" si="31"/>
        <v>0.95</v>
      </c>
      <c r="BZ27" s="188">
        <f t="shared" si="31"/>
        <v>0.95</v>
      </c>
      <c r="CA27" s="188">
        <f t="shared" si="31"/>
        <v>0.95</v>
      </c>
      <c r="CB27" s="188">
        <f t="shared" si="31"/>
        <v>0.95</v>
      </c>
      <c r="CC27" s="188">
        <f t="shared" si="31"/>
        <v>0.95</v>
      </c>
      <c r="CD27" s="188">
        <f t="shared" si="31"/>
        <v>0.95</v>
      </c>
      <c r="CE27" s="188">
        <f t="shared" si="31"/>
        <v>0.95</v>
      </c>
      <c r="CF27" s="188">
        <f t="shared" si="31"/>
        <v>0.95</v>
      </c>
      <c r="CG27" s="188">
        <f t="shared" si="31"/>
        <v>0.95</v>
      </c>
      <c r="CH27" s="188">
        <f t="shared" si="31"/>
        <v>0.95</v>
      </c>
      <c r="CI27" s="188">
        <f t="shared" si="31"/>
        <v>0.95</v>
      </c>
      <c r="CJ27" s="188">
        <f t="shared" si="31"/>
        <v>0.95</v>
      </c>
      <c r="CK27" s="188">
        <f t="shared" si="31"/>
        <v>0.95</v>
      </c>
      <c r="CL27" s="188">
        <f t="shared" si="31"/>
        <v>0.95</v>
      </c>
      <c r="CM27" s="188">
        <f t="shared" si="31"/>
        <v>0.95</v>
      </c>
      <c r="CN27" s="188">
        <f t="shared" si="31"/>
        <v>0.95</v>
      </c>
      <c r="CO27" s="188">
        <f t="shared" si="31"/>
        <v>0.95</v>
      </c>
      <c r="CP27" s="188">
        <f t="shared" si="31"/>
        <v>0.95</v>
      </c>
      <c r="CQ27" s="188">
        <f t="shared" si="31"/>
        <v>0.95</v>
      </c>
      <c r="CR27" s="188">
        <f t="shared" si="31"/>
        <v>0.95</v>
      </c>
      <c r="CS27" s="188">
        <f t="shared" si="31"/>
        <v>0.95</v>
      </c>
      <c r="CT27" s="188">
        <f t="shared" si="31"/>
        <v>0.95</v>
      </c>
      <c r="CU27" s="188">
        <f t="shared" si="31"/>
        <v>0.95</v>
      </c>
      <c r="CV27" s="188">
        <f t="shared" si="31"/>
        <v>0.95</v>
      </c>
      <c r="CW27" s="188">
        <f t="shared" si="31"/>
        <v>0.95</v>
      </c>
      <c r="CX27" s="188">
        <f t="shared" si="31"/>
        <v>0.95</v>
      </c>
      <c r="CY27" s="188">
        <f t="shared" si="31"/>
        <v>0.95</v>
      </c>
      <c r="CZ27" s="188">
        <f t="shared" si="31"/>
        <v>0.95</v>
      </c>
      <c r="DA27" s="188">
        <f t="shared" si="31"/>
        <v>0.95</v>
      </c>
      <c r="DB27" s="188">
        <f t="shared" si="31"/>
        <v>0.95</v>
      </c>
      <c r="DC27" s="188">
        <f t="shared" si="31"/>
        <v>0.95</v>
      </c>
      <c r="DD27" s="188">
        <f t="shared" si="31"/>
        <v>0.95</v>
      </c>
      <c r="DE27" s="188">
        <f t="shared" si="31"/>
        <v>0.95</v>
      </c>
      <c r="DF27" s="188">
        <f t="shared" si="31"/>
        <v>0.95</v>
      </c>
      <c r="DG27" s="188">
        <f t="shared" si="31"/>
        <v>0.95</v>
      </c>
      <c r="DH27" s="188">
        <f t="shared" si="31"/>
        <v>0.95</v>
      </c>
      <c r="DI27" s="188">
        <f t="shared" si="31"/>
        <v>0.95</v>
      </c>
      <c r="DJ27" s="188">
        <f t="shared" si="31"/>
        <v>0.95</v>
      </c>
      <c r="DK27" s="188">
        <f t="shared" si="31"/>
        <v>0.95</v>
      </c>
      <c r="DL27" s="188">
        <f t="shared" si="31"/>
        <v>0.95</v>
      </c>
      <c r="DM27" s="188">
        <f t="shared" si="31"/>
        <v>0.95</v>
      </c>
      <c r="DN27" s="188">
        <f t="shared" si="31"/>
        <v>0.95</v>
      </c>
      <c r="DO27" s="188">
        <f t="shared" si="31"/>
        <v>0.95</v>
      </c>
      <c r="DP27" s="188">
        <f t="shared" si="31"/>
        <v>0.95</v>
      </c>
      <c r="DQ27" s="188">
        <f t="shared" si="31"/>
        <v>0.95</v>
      </c>
      <c r="DR27" s="188">
        <f t="shared" si="31"/>
        <v>0.95</v>
      </c>
      <c r="DS27" s="188">
        <f t="shared" si="31"/>
        <v>0.95</v>
      </c>
      <c r="DT27" s="188">
        <f t="shared" si="31"/>
        <v>0.95</v>
      </c>
      <c r="DU27" s="188">
        <f t="shared" si="31"/>
        <v>0.95</v>
      </c>
      <c r="DV27" s="188">
        <f t="shared" si="31"/>
        <v>0.95</v>
      </c>
      <c r="DW27" s="188">
        <f t="shared" si="31"/>
        <v>0.95</v>
      </c>
      <c r="DX27" s="188">
        <f t="shared" si="31"/>
        <v>0.95</v>
      </c>
      <c r="DY27" s="188">
        <f t="shared" si="31"/>
        <v>0.95</v>
      </c>
      <c r="DZ27" s="188">
        <f t="shared" si="31"/>
        <v>0.95</v>
      </c>
      <c r="EA27" s="188">
        <f t="shared" si="31"/>
        <v>0.95</v>
      </c>
      <c r="EB27" s="188">
        <f t="shared" si="31"/>
        <v>0.95</v>
      </c>
      <c r="EC27" s="188">
        <f t="shared" si="31"/>
        <v>0.95</v>
      </c>
      <c r="ED27" s="188">
        <f t="shared" si="31"/>
        <v>0.95</v>
      </c>
      <c r="EE27" s="188">
        <f t="shared" si="31"/>
        <v>0.95</v>
      </c>
      <c r="EF27" s="188">
        <f t="shared" si="31"/>
        <v>0.95</v>
      </c>
      <c r="EG27" s="188">
        <f t="shared" si="31"/>
        <v>0.95</v>
      </c>
      <c r="EH27" s="188">
        <f t="shared" si="31"/>
        <v>0.95</v>
      </c>
      <c r="EI27" s="188">
        <f t="shared" si="31"/>
        <v>0.95</v>
      </c>
      <c r="EJ27" s="188">
        <f t="shared" ref="EJ27:EX27" si="32">EJ23/$C$9</f>
        <v>0.95</v>
      </c>
      <c r="EK27" s="188">
        <f t="shared" si="32"/>
        <v>0.95</v>
      </c>
      <c r="EL27" s="188">
        <f t="shared" si="32"/>
        <v>0.95</v>
      </c>
      <c r="EM27" s="188">
        <f t="shared" si="32"/>
        <v>0.95</v>
      </c>
      <c r="EN27" s="188">
        <f t="shared" si="32"/>
        <v>0.95</v>
      </c>
      <c r="EO27" s="188">
        <f t="shared" si="32"/>
        <v>0.95</v>
      </c>
      <c r="EP27" s="188">
        <f t="shared" si="32"/>
        <v>0.95</v>
      </c>
      <c r="EQ27" s="188">
        <f t="shared" si="32"/>
        <v>0.95</v>
      </c>
      <c r="ER27" s="188">
        <f t="shared" si="32"/>
        <v>0.95</v>
      </c>
      <c r="ES27" s="188">
        <f t="shared" si="32"/>
        <v>0.95</v>
      </c>
      <c r="ET27" s="188">
        <f t="shared" si="32"/>
        <v>0.95</v>
      </c>
      <c r="EU27" s="188">
        <f t="shared" si="32"/>
        <v>0.95</v>
      </c>
      <c r="EV27" s="188">
        <f t="shared" si="32"/>
        <v>0.95</v>
      </c>
      <c r="EW27" s="188">
        <f t="shared" si="32"/>
        <v>0.95</v>
      </c>
      <c r="EX27" s="188">
        <f t="shared" si="32"/>
        <v>0.95</v>
      </c>
    </row>
    <row r="28" spans="1:154" s="2" customFormat="1" ht="12.75" customHeight="1">
      <c r="A28" s="10"/>
      <c r="B28" s="167"/>
      <c r="C28" s="167"/>
      <c r="D28" s="167"/>
      <c r="E28" s="167"/>
      <c r="F28" s="167"/>
      <c r="G28" s="167"/>
      <c r="H28" s="167"/>
      <c r="I28" s="170"/>
      <c r="J28" s="201" t="s">
        <v>82</v>
      </c>
      <c r="K28" s="245">
        <f>IF(K27&gt;0,K35/$C$9,0)</f>
        <v>0</v>
      </c>
      <c r="L28" s="245">
        <f t="shared" ref="L28:BW28" si="33">IF(L27&gt;0,L35/$C$9,0)</f>
        <v>0</v>
      </c>
      <c r="M28" s="245">
        <f t="shared" si="33"/>
        <v>0</v>
      </c>
      <c r="N28" s="245">
        <f t="shared" si="33"/>
        <v>0</v>
      </c>
      <c r="O28" s="245">
        <f t="shared" si="33"/>
        <v>0</v>
      </c>
      <c r="P28" s="245">
        <f t="shared" si="33"/>
        <v>0</v>
      </c>
      <c r="Q28" s="245">
        <f t="shared" si="33"/>
        <v>0</v>
      </c>
      <c r="R28" s="245">
        <f t="shared" si="33"/>
        <v>0</v>
      </c>
      <c r="S28" s="245">
        <f t="shared" si="33"/>
        <v>0</v>
      </c>
      <c r="T28" s="245">
        <f t="shared" si="33"/>
        <v>0</v>
      </c>
      <c r="U28" s="245">
        <f t="shared" si="33"/>
        <v>0</v>
      </c>
      <c r="V28" s="245">
        <f t="shared" si="33"/>
        <v>0</v>
      </c>
      <c r="W28" s="245">
        <f t="shared" si="33"/>
        <v>0</v>
      </c>
      <c r="X28" s="245">
        <f t="shared" si="33"/>
        <v>0</v>
      </c>
      <c r="Y28" s="245">
        <f t="shared" si="33"/>
        <v>0</v>
      </c>
      <c r="Z28" s="245">
        <f t="shared" si="33"/>
        <v>0</v>
      </c>
      <c r="AA28" s="245">
        <f t="shared" si="33"/>
        <v>0</v>
      </c>
      <c r="AB28" s="245">
        <f t="shared" si="33"/>
        <v>0</v>
      </c>
      <c r="AC28" s="245">
        <f t="shared" si="33"/>
        <v>0</v>
      </c>
      <c r="AD28" s="245">
        <f t="shared" si="33"/>
        <v>0</v>
      </c>
      <c r="AE28" s="245">
        <f t="shared" si="33"/>
        <v>0</v>
      </c>
      <c r="AF28" s="245">
        <f t="shared" si="33"/>
        <v>0</v>
      </c>
      <c r="AG28" s="245">
        <f t="shared" si="33"/>
        <v>0</v>
      </c>
      <c r="AH28" s="245">
        <f t="shared" si="33"/>
        <v>0</v>
      </c>
      <c r="AI28" s="245">
        <f t="shared" si="33"/>
        <v>0</v>
      </c>
      <c r="AJ28" s="245">
        <f t="shared" si="33"/>
        <v>2921.2219124693397</v>
      </c>
      <c r="AK28" s="245">
        <f t="shared" si="33"/>
        <v>2928.4264337702539</v>
      </c>
      <c r="AL28" s="245">
        <f t="shared" si="33"/>
        <v>2935.6487233642761</v>
      </c>
      <c r="AM28" s="245">
        <f t="shared" si="33"/>
        <v>2942.8888250728114</v>
      </c>
      <c r="AN28" s="245">
        <f t="shared" si="33"/>
        <v>2950.1467828253385</v>
      </c>
      <c r="AO28" s="245">
        <f t="shared" si="33"/>
        <v>2957.4226406596795</v>
      </c>
      <c r="AP28" s="245">
        <f t="shared" si="33"/>
        <v>2964.7164427222642</v>
      </c>
      <c r="AQ28" s="245">
        <f t="shared" si="33"/>
        <v>2972.0282332684019</v>
      </c>
      <c r="AR28" s="245">
        <f t="shared" si="33"/>
        <v>2979.3580566625446</v>
      </c>
      <c r="AS28" s="245">
        <f t="shared" si="33"/>
        <v>2986.7059573785609</v>
      </c>
      <c r="AT28" s="245">
        <f t="shared" si="33"/>
        <v>2994.0719800000024</v>
      </c>
      <c r="AU28" s="245">
        <f t="shared" si="33"/>
        <v>3001.4561692203779</v>
      </c>
      <c r="AV28" s="245">
        <f t="shared" si="33"/>
        <v>3008.8585698434204</v>
      </c>
      <c r="AW28" s="245">
        <f t="shared" si="33"/>
        <v>3016.2792267833624</v>
      </c>
      <c r="AX28" s="245">
        <f t="shared" si="33"/>
        <v>3023.718185065205</v>
      </c>
      <c r="AY28" s="245">
        <f t="shared" si="33"/>
        <v>3031.1754898249969</v>
      </c>
      <c r="AZ28" s="245">
        <f t="shared" si="33"/>
        <v>3038.6511863100995</v>
      </c>
      <c r="BA28" s="245">
        <f t="shared" si="33"/>
        <v>3046.1453198794707</v>
      </c>
      <c r="BB28" s="245">
        <f t="shared" si="33"/>
        <v>3053.6579360039332</v>
      </c>
      <c r="BC28" s="245">
        <f t="shared" si="33"/>
        <v>3061.1890802664548</v>
      </c>
      <c r="BD28" s="245">
        <f t="shared" si="33"/>
        <v>3068.7387983624217</v>
      </c>
      <c r="BE28" s="245">
        <f t="shared" si="33"/>
        <v>3076.3071360999193</v>
      </c>
      <c r="BF28" s="245">
        <f t="shared" si="33"/>
        <v>3083.8941394000035</v>
      </c>
      <c r="BG28" s="245">
        <f t="shared" si="33"/>
        <v>3091.4998542969902</v>
      </c>
      <c r="BH28" s="245">
        <f t="shared" si="33"/>
        <v>3099.1243269387242</v>
      </c>
      <c r="BI28" s="245">
        <f t="shared" si="33"/>
        <v>3106.7676035868635</v>
      </c>
      <c r="BJ28" s="245">
        <f t="shared" si="33"/>
        <v>3114.4297306171625</v>
      </c>
      <c r="BK28" s="245">
        <f t="shared" si="33"/>
        <v>3122.1107545197474</v>
      </c>
      <c r="BL28" s="245">
        <f t="shared" si="33"/>
        <v>3129.8107218994032</v>
      </c>
      <c r="BM28" s="245">
        <f t="shared" si="33"/>
        <v>3137.5296794758565</v>
      </c>
      <c r="BN28" s="245">
        <f t="shared" si="33"/>
        <v>3145.2676740840525</v>
      </c>
      <c r="BO28" s="245">
        <f t="shared" si="33"/>
        <v>3153.0247526744492</v>
      </c>
      <c r="BP28" s="245">
        <f t="shared" si="33"/>
        <v>3160.8009623132957</v>
      </c>
      <c r="BQ28" s="245">
        <f t="shared" si="33"/>
        <v>3168.5963501829169</v>
      </c>
      <c r="BR28" s="245">
        <f t="shared" si="33"/>
        <v>3176.4109635820055</v>
      </c>
      <c r="BS28" s="245">
        <f t="shared" si="33"/>
        <v>3184.2448499259012</v>
      </c>
      <c r="BT28" s="245">
        <f t="shared" si="33"/>
        <v>3192.0980567468869</v>
      </c>
      <c r="BU28" s="245">
        <f t="shared" si="33"/>
        <v>3199.9706316944712</v>
      </c>
      <c r="BV28" s="245">
        <f t="shared" si="33"/>
        <v>3207.8626225356779</v>
      </c>
      <c r="BW28" s="245">
        <f t="shared" si="33"/>
        <v>3215.7740771553408</v>
      </c>
      <c r="BX28" s="245">
        <f t="shared" ref="BX28:EI28" si="34">IF(BX27&gt;0,BX35/$C$9,0)</f>
        <v>3223.7050435563856</v>
      </c>
      <c r="BY28" s="245">
        <f t="shared" si="34"/>
        <v>3231.6555698601314</v>
      </c>
      <c r="BZ28" s="245">
        <f t="shared" si="34"/>
        <v>3239.6257043065748</v>
      </c>
      <c r="CA28" s="245">
        <f t="shared" si="34"/>
        <v>3247.6154952546835</v>
      </c>
      <c r="CB28" s="245">
        <f t="shared" si="34"/>
        <v>3255.6249911826949</v>
      </c>
      <c r="CC28" s="245">
        <f t="shared" si="34"/>
        <v>3263.6542406884055</v>
      </c>
      <c r="CD28" s="245">
        <f t="shared" si="34"/>
        <v>3271.7032924894656</v>
      </c>
      <c r="CE28" s="245">
        <f t="shared" si="34"/>
        <v>3279.772195423679</v>
      </c>
      <c r="CF28" s="245">
        <f t="shared" si="34"/>
        <v>3287.8609984492941</v>
      </c>
      <c r="CG28" s="245">
        <f t="shared" si="34"/>
        <v>3295.9697506453058</v>
      </c>
      <c r="CH28" s="245">
        <f t="shared" si="34"/>
        <v>3304.0985012117494</v>
      </c>
      <c r="CI28" s="245">
        <f t="shared" si="34"/>
        <v>3312.2472994700015</v>
      </c>
      <c r="CJ28" s="245">
        <f t="shared" si="34"/>
        <v>3320.4161948630785</v>
      </c>
      <c r="CK28" s="245">
        <f t="shared" si="34"/>
        <v>3328.605236955937</v>
      </c>
      <c r="CL28" s="245">
        <f t="shared" si="34"/>
        <v>3336.8144754357722</v>
      </c>
      <c r="CM28" s="245">
        <f t="shared" si="34"/>
        <v>3345.0439601123253</v>
      </c>
      <c r="CN28" s="245">
        <f t="shared" si="34"/>
        <v>3353.2937409181773</v>
      </c>
      <c r="CO28" s="245">
        <f t="shared" si="34"/>
        <v>3361.5638679090589</v>
      </c>
      <c r="CP28" s="245">
        <f t="shared" si="34"/>
        <v>3369.8543912641512</v>
      </c>
      <c r="CQ28" s="245">
        <f t="shared" si="34"/>
        <v>3378.1653612863897</v>
      </c>
      <c r="CR28" s="245">
        <f t="shared" si="34"/>
        <v>3386.4968284027746</v>
      </c>
      <c r="CS28" s="245">
        <f t="shared" si="34"/>
        <v>3394.8488431646661</v>
      </c>
      <c r="CT28" s="245">
        <f t="shared" si="34"/>
        <v>3403.2214562481022</v>
      </c>
      <c r="CU28" s="245">
        <f t="shared" si="34"/>
        <v>3411.6147184541023</v>
      </c>
      <c r="CV28" s="245">
        <f t="shared" si="34"/>
        <v>3420.0286807089719</v>
      </c>
      <c r="CW28" s="245">
        <f t="shared" si="34"/>
        <v>3428.4633940646158</v>
      </c>
      <c r="CX28" s="245">
        <f t="shared" si="34"/>
        <v>3436.9189096988471</v>
      </c>
      <c r="CY28" s="245">
        <f t="shared" si="34"/>
        <v>3445.3952789156965</v>
      </c>
      <c r="CZ28" s="245">
        <f t="shared" si="34"/>
        <v>3453.892553145723</v>
      </c>
      <c r="DA28" s="245">
        <f t="shared" si="34"/>
        <v>3462.4107839463313</v>
      </c>
      <c r="DB28" s="245">
        <f t="shared" si="34"/>
        <v>3470.9500230020758</v>
      </c>
      <c r="DC28" s="245">
        <f t="shared" si="34"/>
        <v>3479.5103221249819</v>
      </c>
      <c r="DD28" s="245">
        <f t="shared" si="34"/>
        <v>3488.0917332548574</v>
      </c>
      <c r="DE28" s="245">
        <f t="shared" si="34"/>
        <v>3496.6943084596064</v>
      </c>
      <c r="DF28" s="245">
        <f t="shared" si="34"/>
        <v>3505.3180999355459</v>
      </c>
      <c r="DG28" s="245">
        <f t="shared" si="34"/>
        <v>3513.9631600077264</v>
      </c>
      <c r="DH28" s="245">
        <f t="shared" si="34"/>
        <v>3522.6295411302417</v>
      </c>
      <c r="DI28" s="245">
        <f t="shared" si="34"/>
        <v>3531.3172958865557</v>
      </c>
      <c r="DJ28" s="245">
        <f t="shared" si="34"/>
        <v>3540.0264769898131</v>
      </c>
      <c r="DK28" s="245">
        <f t="shared" si="34"/>
        <v>3548.7571372831685</v>
      </c>
      <c r="DL28" s="245">
        <f t="shared" si="34"/>
        <v>3557.5093297400958</v>
      </c>
      <c r="DM28" s="245">
        <f t="shared" si="34"/>
        <v>3566.2831074647224</v>
      </c>
      <c r="DN28" s="245">
        <f t="shared" si="34"/>
        <v>3575.0785236921392</v>
      </c>
      <c r="DO28" s="245">
        <f t="shared" si="34"/>
        <v>3583.8956317887328</v>
      </c>
      <c r="DP28" s="245">
        <f t="shared" si="34"/>
        <v>3592.7344852525043</v>
      </c>
      <c r="DQ28" s="245">
        <f t="shared" si="34"/>
        <v>3601.5951377133961</v>
      </c>
      <c r="DR28" s="245">
        <f t="shared" si="34"/>
        <v>3610.4776429336139</v>
      </c>
      <c r="DS28" s="245">
        <f t="shared" si="34"/>
        <v>3619.3820548079593</v>
      </c>
      <c r="DT28" s="245">
        <f t="shared" si="34"/>
        <v>3628.3084273641502</v>
      </c>
      <c r="DU28" s="245">
        <f t="shared" si="34"/>
        <v>3637.2568147631528</v>
      </c>
      <c r="DV28" s="245">
        <f t="shared" si="34"/>
        <v>3646.2272712995091</v>
      </c>
      <c r="DW28" s="245">
        <f t="shared" si="34"/>
        <v>3655.2198514016645</v>
      </c>
      <c r="DX28" s="245">
        <f t="shared" si="34"/>
        <v>3664.2346096323004</v>
      </c>
      <c r="DY28" s="245">
        <f t="shared" si="34"/>
        <v>3673.2716006886658</v>
      </c>
      <c r="DZ28" s="245">
        <f t="shared" si="34"/>
        <v>3682.3308794029044</v>
      </c>
      <c r="EA28" s="245">
        <f t="shared" si="34"/>
        <v>3691.4125007423959</v>
      </c>
      <c r="EB28" s="245">
        <f t="shared" si="34"/>
        <v>3700.5165198100813</v>
      </c>
      <c r="EC28" s="245">
        <f t="shared" si="34"/>
        <v>3709.6429918447989</v>
      </c>
      <c r="ED28" s="245">
        <f t="shared" si="34"/>
        <v>3718.7919722216238</v>
      </c>
      <c r="EE28" s="245">
        <f t="shared" si="34"/>
        <v>3727.9635164522001</v>
      </c>
      <c r="EF28" s="245">
        <f t="shared" si="34"/>
        <v>3737.1576801850761</v>
      </c>
      <c r="EG28" s="245">
        <f t="shared" si="34"/>
        <v>3746.3745192060487</v>
      </c>
      <c r="EH28" s="245">
        <f t="shared" si="34"/>
        <v>3755.6140894384944</v>
      </c>
      <c r="EI28" s="245">
        <f t="shared" si="34"/>
        <v>3764.8764469437142</v>
      </c>
      <c r="EJ28" s="245">
        <f t="shared" ref="EJ28:EX28" si="35">IF(EJ27&gt;0,EJ35/$C$9,0)</f>
        <v>3774.1616479212698</v>
      </c>
      <c r="EK28" s="245">
        <f t="shared" si="35"/>
        <v>3783.4697487093249</v>
      </c>
      <c r="EL28" s="245">
        <f t="shared" si="35"/>
        <v>3792.800805784992</v>
      </c>
      <c r="EM28" s="245">
        <f t="shared" si="35"/>
        <v>3802.1548757646683</v>
      </c>
      <c r="EN28" s="245">
        <f t="shared" si="35"/>
        <v>3811.5320154043839</v>
      </c>
      <c r="EO28" s="245">
        <f t="shared" si="35"/>
        <v>3820.9322816001436</v>
      </c>
      <c r="EP28" s="245">
        <f t="shared" si="35"/>
        <v>3830.3557313882725</v>
      </c>
      <c r="EQ28" s="245">
        <f t="shared" si="35"/>
        <v>3839.8024219457666</v>
      </c>
      <c r="ER28" s="245">
        <f t="shared" si="35"/>
        <v>3849.2724105906286</v>
      </c>
      <c r="ES28" s="245">
        <f t="shared" si="35"/>
        <v>3858.7657547822314</v>
      </c>
      <c r="ET28" s="245">
        <f t="shared" si="35"/>
        <v>3868.2825121216511</v>
      </c>
      <c r="EU28" s="245">
        <f t="shared" si="35"/>
        <v>3877.8227403520273</v>
      </c>
      <c r="EV28" s="245">
        <f t="shared" si="35"/>
        <v>3887.3864973589084</v>
      </c>
      <c r="EW28" s="245">
        <f t="shared" si="35"/>
        <v>3896.9738411706062</v>
      </c>
      <c r="EX28" s="245">
        <f t="shared" si="35"/>
        <v>3906.5848299585427</v>
      </c>
    </row>
    <row r="29" spans="1:154" s="2" customFormat="1" ht="12.75" customHeight="1" thickBot="1">
      <c r="A29" s="10"/>
      <c r="B29" s="167"/>
      <c r="C29" s="167"/>
      <c r="D29" s="167"/>
      <c r="E29" s="167"/>
      <c r="F29" s="167"/>
      <c r="G29" s="167"/>
      <c r="H29" s="167"/>
      <c r="I29" s="170"/>
      <c r="J29" s="171"/>
      <c r="K29" s="171"/>
      <c r="L29" s="171"/>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246"/>
      <c r="AK29" s="171"/>
      <c r="AL29" s="171"/>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c r="BO29" s="171"/>
      <c r="BP29" s="171"/>
      <c r="BQ29" s="171"/>
      <c r="BR29" s="171"/>
      <c r="BS29" s="171"/>
      <c r="BT29" s="171"/>
      <c r="BU29" s="171"/>
      <c r="BV29" s="171"/>
      <c r="BW29" s="171"/>
      <c r="BX29" s="171"/>
      <c r="BY29" s="171"/>
      <c r="BZ29" s="171"/>
      <c r="CA29" s="171"/>
      <c r="CB29" s="171"/>
      <c r="CC29" s="171"/>
      <c r="CD29" s="171"/>
      <c r="CE29" s="171"/>
      <c r="CF29" s="171"/>
      <c r="CG29" s="171"/>
      <c r="CH29" s="171"/>
      <c r="CI29" s="171"/>
      <c r="CJ29" s="171"/>
      <c r="CK29" s="171"/>
      <c r="CL29" s="171"/>
      <c r="CM29" s="171"/>
      <c r="CN29" s="171"/>
      <c r="CO29" s="171"/>
      <c r="CP29" s="171"/>
      <c r="CQ29" s="171"/>
      <c r="CR29" s="171"/>
      <c r="CS29" s="171"/>
      <c r="CT29" s="171"/>
      <c r="CU29" s="171"/>
      <c r="CV29" s="171"/>
      <c r="CW29" s="171"/>
      <c r="CX29" s="171"/>
      <c r="CY29" s="171"/>
      <c r="CZ29" s="171"/>
      <c r="DA29" s="171"/>
      <c r="DB29" s="171"/>
      <c r="DC29" s="171"/>
      <c r="DD29" s="171"/>
      <c r="DE29" s="171"/>
      <c r="DF29" s="171"/>
      <c r="DG29" s="171"/>
      <c r="DH29" s="171"/>
      <c r="DI29" s="171"/>
      <c r="DJ29" s="171"/>
      <c r="DK29" s="171"/>
      <c r="DL29" s="171"/>
      <c r="DM29" s="171"/>
      <c r="DN29" s="171"/>
      <c r="DO29" s="171"/>
      <c r="DP29" s="171"/>
      <c r="DQ29" s="171"/>
      <c r="DR29" s="171"/>
      <c r="DS29" s="171"/>
      <c r="DT29" s="171"/>
      <c r="DU29" s="171"/>
      <c r="DV29" s="171"/>
      <c r="DW29" s="171"/>
      <c r="DX29" s="171"/>
      <c r="DY29" s="171"/>
      <c r="DZ29" s="171"/>
      <c r="EA29" s="171"/>
      <c r="EB29" s="171"/>
      <c r="EC29" s="171"/>
      <c r="ED29" s="171"/>
      <c r="EE29" s="171"/>
      <c r="EF29" s="171"/>
      <c r="EG29" s="171"/>
      <c r="EH29" s="171"/>
      <c r="EI29" s="171"/>
      <c r="EJ29" s="171"/>
      <c r="EK29" s="171"/>
      <c r="EL29" s="171"/>
      <c r="EM29" s="171"/>
      <c r="EN29" s="171"/>
      <c r="EO29" s="171"/>
      <c r="EP29" s="171"/>
      <c r="EQ29" s="171"/>
      <c r="ER29" s="171"/>
      <c r="ES29" s="171"/>
      <c r="ET29" s="171"/>
      <c r="EU29" s="171"/>
      <c r="EV29" s="171"/>
      <c r="EW29" s="171"/>
      <c r="EX29" s="171"/>
    </row>
    <row r="30" spans="1:154" s="2" customFormat="1" ht="12.75" customHeight="1" thickBot="1">
      <c r="A30" s="10"/>
      <c r="B30" s="925" t="s">
        <v>83</v>
      </c>
      <c r="C30" s="926"/>
      <c r="D30" s="926"/>
      <c r="E30" s="926"/>
      <c r="F30" s="926"/>
      <c r="G30" s="926"/>
      <c r="H30" s="926"/>
      <c r="I30" s="927"/>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1"/>
      <c r="BQ30" s="171"/>
      <c r="BR30" s="171"/>
      <c r="BS30" s="171"/>
      <c r="BT30" s="171"/>
      <c r="BU30" s="171"/>
      <c r="BV30" s="171"/>
      <c r="BW30" s="171"/>
      <c r="BX30" s="171"/>
      <c r="BY30" s="171"/>
      <c r="BZ30" s="171"/>
      <c r="CA30" s="171"/>
      <c r="CB30" s="171"/>
      <c r="CC30" s="171"/>
      <c r="CD30" s="171"/>
      <c r="CE30" s="171"/>
      <c r="CF30" s="171"/>
      <c r="CG30" s="171"/>
      <c r="CH30" s="171"/>
      <c r="CI30" s="171"/>
      <c r="CJ30" s="171"/>
      <c r="CK30" s="171"/>
      <c r="CL30" s="171"/>
      <c r="CM30" s="171"/>
      <c r="CN30" s="171"/>
      <c r="CO30" s="171"/>
      <c r="CP30" s="171"/>
      <c r="CQ30" s="171"/>
      <c r="CR30" s="171"/>
      <c r="CS30" s="171"/>
      <c r="CT30" s="171"/>
      <c r="CU30" s="171"/>
      <c r="CV30" s="171"/>
      <c r="CW30" s="171"/>
      <c r="CX30" s="171"/>
      <c r="CY30" s="171"/>
      <c r="CZ30" s="171"/>
      <c r="DA30" s="171"/>
      <c r="DB30" s="171"/>
      <c r="DC30" s="171"/>
      <c r="DD30" s="171"/>
      <c r="DE30" s="171"/>
      <c r="DF30" s="171"/>
      <c r="DG30" s="171"/>
      <c r="DH30" s="171"/>
      <c r="DI30" s="171"/>
      <c r="DJ30" s="171"/>
      <c r="DK30" s="171"/>
      <c r="DL30" s="171"/>
      <c r="DM30" s="171"/>
      <c r="DN30" s="171"/>
      <c r="DO30" s="171"/>
      <c r="DP30" s="171"/>
      <c r="DQ30" s="171"/>
      <c r="DR30" s="171"/>
      <c r="DS30" s="171"/>
      <c r="DT30" s="171"/>
      <c r="DU30" s="171"/>
      <c r="DV30" s="171"/>
      <c r="DW30" s="171"/>
      <c r="DX30" s="171"/>
      <c r="DY30" s="171"/>
      <c r="DZ30" s="171"/>
      <c r="EA30" s="171"/>
      <c r="EB30" s="171"/>
      <c r="EC30" s="171"/>
      <c r="ED30" s="171"/>
      <c r="EE30" s="171"/>
      <c r="EF30" s="171"/>
      <c r="EG30" s="171"/>
      <c r="EH30" s="171"/>
      <c r="EI30" s="171"/>
      <c r="EJ30" s="171"/>
      <c r="EK30" s="171"/>
      <c r="EL30" s="171"/>
      <c r="EM30" s="171"/>
      <c r="EN30" s="171"/>
      <c r="EO30" s="171"/>
      <c r="EP30" s="171"/>
      <c r="EQ30" s="171"/>
      <c r="ER30" s="171"/>
      <c r="ES30" s="171"/>
      <c r="ET30" s="171"/>
      <c r="EU30" s="171"/>
      <c r="EV30" s="171"/>
      <c r="EW30" s="171"/>
      <c r="EX30" s="171"/>
    </row>
    <row r="31" spans="1:154" s="2" customFormat="1" ht="12.75" customHeight="1">
      <c r="A31" s="10"/>
      <c r="B31" s="167"/>
      <c r="C31" s="167"/>
      <c r="D31" s="167"/>
      <c r="E31" s="167"/>
      <c r="F31" s="167"/>
      <c r="G31" s="167"/>
      <c r="H31" s="167"/>
      <c r="I31" s="167"/>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1"/>
      <c r="BQ31" s="171"/>
      <c r="BR31" s="171"/>
      <c r="BS31" s="171"/>
      <c r="BT31" s="171"/>
      <c r="BU31" s="171"/>
      <c r="BV31" s="171"/>
      <c r="BW31" s="171"/>
      <c r="BX31" s="171"/>
      <c r="BY31" s="171"/>
      <c r="BZ31" s="171"/>
      <c r="CA31" s="171"/>
      <c r="CB31" s="171"/>
      <c r="CC31" s="171"/>
      <c r="CD31" s="171"/>
      <c r="CE31" s="171"/>
      <c r="CF31" s="171"/>
      <c r="CG31" s="171"/>
      <c r="CH31" s="171"/>
      <c r="CI31" s="171"/>
      <c r="CJ31" s="171"/>
      <c r="CK31" s="171"/>
      <c r="CL31" s="171"/>
      <c r="CM31" s="171"/>
      <c r="CN31" s="171"/>
      <c r="CO31" s="171"/>
      <c r="CP31" s="171"/>
      <c r="CQ31" s="171"/>
      <c r="CR31" s="171"/>
      <c r="CS31" s="171"/>
      <c r="CT31" s="171"/>
      <c r="CU31" s="171"/>
      <c r="CV31" s="171"/>
      <c r="CW31" s="171"/>
      <c r="CX31" s="171"/>
      <c r="CY31" s="171"/>
      <c r="CZ31" s="171"/>
      <c r="DA31" s="171"/>
      <c r="DB31" s="171"/>
      <c r="DC31" s="171"/>
      <c r="DD31" s="171"/>
      <c r="DE31" s="171"/>
      <c r="DF31" s="171"/>
      <c r="DG31" s="171"/>
      <c r="DH31" s="171"/>
      <c r="DI31" s="171"/>
      <c r="DJ31" s="171"/>
      <c r="DK31" s="171"/>
      <c r="DL31" s="171"/>
      <c r="DM31" s="171"/>
      <c r="DN31" s="171"/>
      <c r="DO31" s="171"/>
      <c r="DP31" s="171"/>
      <c r="DQ31" s="171"/>
      <c r="DR31" s="171"/>
      <c r="DS31" s="171"/>
      <c r="DT31" s="171"/>
      <c r="DU31" s="171"/>
      <c r="DV31" s="171"/>
      <c r="DW31" s="171"/>
      <c r="DX31" s="171"/>
      <c r="DY31" s="171"/>
      <c r="DZ31" s="171"/>
      <c r="EA31" s="171"/>
      <c r="EB31" s="171"/>
      <c r="EC31" s="171"/>
      <c r="ED31" s="171"/>
      <c r="EE31" s="171"/>
      <c r="EF31" s="171"/>
      <c r="EG31" s="171"/>
      <c r="EH31" s="171"/>
      <c r="EI31" s="171"/>
      <c r="EJ31" s="171"/>
      <c r="EK31" s="171"/>
      <c r="EL31" s="171"/>
      <c r="EM31" s="171"/>
      <c r="EN31" s="171"/>
      <c r="EO31" s="171"/>
      <c r="EP31" s="171"/>
      <c r="EQ31" s="171"/>
      <c r="ER31" s="171"/>
      <c r="ES31" s="171"/>
      <c r="ET31" s="171"/>
      <c r="EU31" s="171"/>
      <c r="EV31" s="171"/>
      <c r="EW31" s="171"/>
      <c r="EX31" s="171"/>
    </row>
    <row r="32" spans="1:154" s="2" customFormat="1" ht="12.75" customHeight="1">
      <c r="A32" s="10"/>
      <c r="B32" s="167"/>
      <c r="C32" s="167"/>
      <c r="D32" s="167"/>
      <c r="E32" s="167"/>
      <c r="F32" s="928" t="s">
        <v>84</v>
      </c>
      <c r="G32" s="929"/>
      <c r="H32" s="167"/>
      <c r="I32" s="170"/>
      <c r="J32" s="171"/>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c r="CY32" s="208"/>
      <c r="CZ32" s="208"/>
      <c r="DA32" s="208"/>
      <c r="DB32" s="208"/>
      <c r="DC32" s="208"/>
      <c r="DD32" s="208"/>
      <c r="DE32" s="208"/>
      <c r="DF32" s="208"/>
      <c r="DG32" s="208"/>
      <c r="DH32" s="208"/>
      <c r="DI32" s="208"/>
      <c r="DJ32" s="208"/>
      <c r="DK32" s="208"/>
      <c r="DL32" s="208"/>
      <c r="DM32" s="208"/>
      <c r="DN32" s="208"/>
      <c r="DO32" s="208"/>
      <c r="DP32" s="208"/>
      <c r="DQ32" s="208"/>
      <c r="DR32" s="208"/>
      <c r="DS32" s="208"/>
      <c r="DT32" s="208"/>
      <c r="DU32" s="208"/>
      <c r="DV32" s="208"/>
      <c r="DW32" s="208"/>
      <c r="DX32" s="208"/>
      <c r="DY32" s="208"/>
      <c r="DZ32" s="208"/>
      <c r="EA32" s="208"/>
      <c r="EB32" s="208"/>
      <c r="EC32" s="208"/>
      <c r="ED32" s="208"/>
      <c r="EE32" s="208"/>
      <c r="EF32" s="208"/>
      <c r="EG32" s="208"/>
      <c r="EH32" s="208"/>
      <c r="EI32" s="208"/>
      <c r="EJ32" s="208"/>
      <c r="EK32" s="208"/>
      <c r="EL32" s="208"/>
      <c r="EM32" s="208"/>
      <c r="EN32" s="208"/>
      <c r="EO32" s="208"/>
      <c r="EP32" s="208"/>
      <c r="EQ32" s="208"/>
      <c r="ER32" s="208"/>
      <c r="ES32" s="208"/>
      <c r="ET32" s="208"/>
      <c r="EU32" s="208"/>
      <c r="EV32" s="208"/>
      <c r="EW32" s="208"/>
      <c r="EX32" s="208"/>
    </row>
    <row r="33" spans="1:154" s="2" customFormat="1" ht="12.75" customHeight="1">
      <c r="A33" s="10"/>
      <c r="B33" s="166" t="s">
        <v>55</v>
      </c>
      <c r="C33" s="167"/>
      <c r="D33" s="167"/>
      <c r="E33" s="167"/>
      <c r="F33" s="204"/>
      <c r="G33" s="205" t="s">
        <v>85</v>
      </c>
      <c r="H33" s="167"/>
      <c r="J33" s="16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172"/>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c r="CY33" s="208"/>
      <c r="CZ33" s="208"/>
      <c r="DA33" s="208"/>
      <c r="DB33" s="208"/>
      <c r="DC33" s="208"/>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08"/>
      <c r="EC33" s="208"/>
      <c r="ED33" s="208"/>
      <c r="EE33" s="208"/>
      <c r="EF33" s="208"/>
      <c r="EG33" s="208"/>
      <c r="EH33" s="208"/>
      <c r="EI33" s="208"/>
      <c r="EJ33" s="208"/>
      <c r="EK33" s="208"/>
      <c r="EL33" s="208"/>
      <c r="EM33" s="208"/>
      <c r="EN33" s="208"/>
      <c r="EO33" s="208"/>
      <c r="EP33" s="208"/>
      <c r="EQ33" s="208"/>
      <c r="ER33" s="208"/>
      <c r="ES33" s="208"/>
      <c r="ET33" s="208"/>
      <c r="EU33" s="208"/>
      <c r="EV33" s="208"/>
      <c r="EW33" s="208"/>
      <c r="EX33" s="208"/>
    </row>
    <row r="34" spans="1:154" s="2" customFormat="1" ht="12.75" customHeight="1">
      <c r="A34" s="10"/>
      <c r="B34" s="166"/>
      <c r="C34" s="167"/>
      <c r="D34" s="167"/>
      <c r="E34" s="167"/>
      <c r="F34" s="206" t="s">
        <v>0</v>
      </c>
      <c r="G34" s="207" t="s">
        <v>86</v>
      </c>
      <c r="H34" s="167"/>
      <c r="J34" s="16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c r="CY34" s="208"/>
      <c r="CZ34" s="208"/>
      <c r="DA34" s="208"/>
      <c r="DB34" s="208"/>
      <c r="DC34" s="208"/>
      <c r="DD34" s="208"/>
      <c r="DE34" s="208"/>
      <c r="DF34" s="208"/>
      <c r="DG34" s="208"/>
      <c r="DH34" s="208"/>
      <c r="DI34" s="208"/>
      <c r="DJ34" s="208"/>
      <c r="DK34" s="208"/>
      <c r="DL34" s="208"/>
      <c r="DM34" s="208"/>
      <c r="DN34" s="208"/>
      <c r="DO34" s="208"/>
      <c r="DP34" s="208"/>
      <c r="DQ34" s="208"/>
      <c r="DR34" s="208"/>
      <c r="DS34" s="208"/>
      <c r="DT34" s="208"/>
      <c r="DU34" s="208"/>
      <c r="DV34" s="208"/>
      <c r="DW34" s="208"/>
      <c r="DX34" s="208"/>
      <c r="DY34" s="208"/>
      <c r="DZ34" s="208"/>
      <c r="EA34" s="208"/>
      <c r="EB34" s="208"/>
      <c r="EC34" s="208"/>
      <c r="ED34" s="208"/>
      <c r="EE34" s="208"/>
      <c r="EF34" s="208"/>
      <c r="EG34" s="208"/>
      <c r="EH34" s="208"/>
      <c r="EI34" s="208"/>
      <c r="EJ34" s="208"/>
      <c r="EK34" s="208"/>
      <c r="EL34" s="208"/>
      <c r="EM34" s="208"/>
      <c r="EN34" s="208"/>
      <c r="EO34" s="208"/>
      <c r="EP34" s="208"/>
      <c r="EQ34" s="208"/>
      <c r="ER34" s="208"/>
      <c r="ES34" s="208"/>
      <c r="ET34" s="208"/>
      <c r="EU34" s="208"/>
      <c r="EV34" s="208"/>
      <c r="EW34" s="208"/>
      <c r="EX34" s="208"/>
    </row>
    <row r="35" spans="1:154" s="2" customFormat="1" ht="12.75" customHeight="1">
      <c r="A35" s="10"/>
      <c r="B35" s="167"/>
      <c r="C35" s="159" t="s">
        <v>108</v>
      </c>
      <c r="D35" s="159"/>
      <c r="E35" s="159"/>
      <c r="F35" s="267">
        <f>'Middle NOI'!K33</f>
        <v>11508000</v>
      </c>
      <c r="G35" s="268">
        <f>'Middle NOI'!$Y$7</f>
        <v>0.03</v>
      </c>
      <c r="H35" s="237"/>
      <c r="J35" s="7"/>
      <c r="K35" s="7">
        <f>IF(K$5&gt;0,($F35/12)*(1+((1+$G35)^(1/12))-1)^K$3,0)</f>
        <v>0</v>
      </c>
      <c r="L35" s="7">
        <f t="shared" ref="L35:T35" si="36">IF(L$5&gt;0,($F35/12)*(1+((1+$G35)^(1/12))-1)^L$3,0)</f>
        <v>0</v>
      </c>
      <c r="M35" s="7">
        <f t="shared" si="36"/>
        <v>0</v>
      </c>
      <c r="N35" s="7">
        <f t="shared" si="36"/>
        <v>0</v>
      </c>
      <c r="O35" s="7">
        <f t="shared" si="36"/>
        <v>0</v>
      </c>
      <c r="P35" s="7">
        <f t="shared" si="36"/>
        <v>0</v>
      </c>
      <c r="Q35" s="7">
        <f t="shared" si="36"/>
        <v>0</v>
      </c>
      <c r="R35" s="7">
        <f t="shared" si="36"/>
        <v>0</v>
      </c>
      <c r="S35" s="7">
        <f t="shared" si="36"/>
        <v>0</v>
      </c>
      <c r="T35" s="7">
        <f t="shared" si="36"/>
        <v>0</v>
      </c>
      <c r="U35" s="7">
        <f t="shared" ref="U35:AD35" si="37">IF(U$5&gt;0,($F35/12)*(1+((1+$G35)^(1/12))-1)^U$3,0)</f>
        <v>0</v>
      </c>
      <c r="V35" s="7">
        <f>IF(V$5&gt;0,($F35/12)*(1+((1+$G35)^(1/12))-1)^V$3,0)</f>
        <v>0</v>
      </c>
      <c r="W35" s="7">
        <f>IF(W$5&gt;0,($F35/12)*(1+((1+$G35)^(1/12))-1)^W$3,0)</f>
        <v>0</v>
      </c>
      <c r="X35" s="7">
        <f t="shared" si="37"/>
        <v>0</v>
      </c>
      <c r="Y35" s="7">
        <f t="shared" si="37"/>
        <v>0</v>
      </c>
      <c r="Z35" s="7">
        <f t="shared" si="37"/>
        <v>0</v>
      </c>
      <c r="AA35" s="7">
        <f t="shared" si="37"/>
        <v>0</v>
      </c>
      <c r="AB35" s="7">
        <f t="shared" si="37"/>
        <v>0</v>
      </c>
      <c r="AC35" s="7">
        <f t="shared" si="37"/>
        <v>0</v>
      </c>
      <c r="AD35" s="7">
        <f t="shared" si="37"/>
        <v>0</v>
      </c>
      <c r="AE35" s="7">
        <f t="shared" ref="AE35:AN35" si="38">IF(AE$5&gt;0,($F35/12)*(1+((1+$G35)^(1/12))-1)^AE$3,0)</f>
        <v>0</v>
      </c>
      <c r="AF35" s="7">
        <f t="shared" si="38"/>
        <v>0</v>
      </c>
      <c r="AG35" s="7">
        <f t="shared" si="38"/>
        <v>0</v>
      </c>
      <c r="AH35" s="7">
        <f>IF(AH$5&gt;0,($F35/12)*(1+((1+$G35)^(1/12))-1)^AH$3,0)</f>
        <v>0</v>
      </c>
      <c r="AI35" s="7">
        <f t="shared" si="38"/>
        <v>0</v>
      </c>
      <c r="AJ35" s="7">
        <f t="shared" si="38"/>
        <v>1022427.6693642689</v>
      </c>
      <c r="AK35" s="7">
        <f t="shared" si="38"/>
        <v>1024949.2518195888</v>
      </c>
      <c r="AL35" s="7">
        <f t="shared" si="38"/>
        <v>1027477.0531774967</v>
      </c>
      <c r="AM35" s="7">
        <f t="shared" si="38"/>
        <v>1030011.088775484</v>
      </c>
      <c r="AN35" s="7">
        <f t="shared" si="38"/>
        <v>1032551.3739888684</v>
      </c>
      <c r="AO35" s="7">
        <f t="shared" ref="AO35:AX35" si="39">IF(AO$5&gt;0,($F35/12)*(1+((1+$G35)^(1/12))-1)^AO$3,0)</f>
        <v>1035097.9242308878</v>
      </c>
      <c r="AP35" s="7">
        <f t="shared" si="39"/>
        <v>1037650.7549527925</v>
      </c>
      <c r="AQ35" s="7">
        <f t="shared" si="39"/>
        <v>1040209.8816439407</v>
      </c>
      <c r="AR35" s="7">
        <f t="shared" si="39"/>
        <v>1042775.3198318906</v>
      </c>
      <c r="AS35" s="7">
        <f t="shared" si="39"/>
        <v>1045347.0850824963</v>
      </c>
      <c r="AT35" s="7">
        <f t="shared" si="39"/>
        <v>1047925.1930000009</v>
      </c>
      <c r="AU35" s="7">
        <f t="shared" si="39"/>
        <v>1050509.6592271323</v>
      </c>
      <c r="AV35" s="7">
        <f t="shared" si="39"/>
        <v>1053100.4994451972</v>
      </c>
      <c r="AW35" s="7">
        <f t="shared" si="39"/>
        <v>1055697.7293741768</v>
      </c>
      <c r="AX35" s="7">
        <f t="shared" si="39"/>
        <v>1058301.3647728218</v>
      </c>
      <c r="AY35" s="7">
        <f t="shared" ref="AY35:BH35" si="40">IF(AY$5&gt;0,($F35/12)*(1+((1+$G35)^(1/12))-1)^AY$3,0)</f>
        <v>1060911.4214387489</v>
      </c>
      <c r="AZ35" s="7">
        <f t="shared" si="40"/>
        <v>1063527.9152085348</v>
      </c>
      <c r="BA35" s="7">
        <f t="shared" si="40"/>
        <v>1066150.8619578148</v>
      </c>
      <c r="BB35" s="7">
        <f t="shared" si="40"/>
        <v>1068780.2776013766</v>
      </c>
      <c r="BC35" s="7">
        <f t="shared" si="40"/>
        <v>1071416.1780932592</v>
      </c>
      <c r="BD35" s="7">
        <f t="shared" si="40"/>
        <v>1074058.5794268476</v>
      </c>
      <c r="BE35" s="7">
        <f t="shared" si="40"/>
        <v>1076707.4976349717</v>
      </c>
      <c r="BF35" s="7">
        <f t="shared" si="40"/>
        <v>1079362.9487900012</v>
      </c>
      <c r="BG35" s="7">
        <f t="shared" si="40"/>
        <v>1082024.9490039465</v>
      </c>
      <c r="BH35" s="7">
        <f t="shared" si="40"/>
        <v>1084693.5144285534</v>
      </c>
      <c r="BI35" s="7">
        <f t="shared" ref="BI35:BR35" si="41">IF(BI$5&gt;0,($F35/12)*(1+((1+$G35)^(1/12))-1)^BI$3,0)</f>
        <v>1087368.6612554023</v>
      </c>
      <c r="BJ35" s="7">
        <f t="shared" si="41"/>
        <v>1090050.4057160069</v>
      </c>
      <c r="BK35" s="7">
        <f t="shared" si="41"/>
        <v>1092738.7640819116</v>
      </c>
      <c r="BL35" s="7">
        <f t="shared" si="41"/>
        <v>1095433.7526647912</v>
      </c>
      <c r="BM35" s="7">
        <f t="shared" si="41"/>
        <v>1098135.3878165497</v>
      </c>
      <c r="BN35" s="7">
        <f t="shared" si="41"/>
        <v>1100843.6859294183</v>
      </c>
      <c r="BO35" s="7">
        <f t="shared" si="41"/>
        <v>1103558.6634360573</v>
      </c>
      <c r="BP35" s="7">
        <f t="shared" si="41"/>
        <v>1106280.3368096536</v>
      </c>
      <c r="BQ35" s="7">
        <f t="shared" si="41"/>
        <v>1109008.7225640209</v>
      </c>
      <c r="BR35" s="7">
        <f t="shared" si="41"/>
        <v>1111743.8372537019</v>
      </c>
      <c r="BS35" s="7">
        <f t="shared" ref="BS35:CB35" si="42">IF(BS$5&gt;0,($F35/12)*(1+((1+$G35)^(1/12))-1)^BS$3,0)</f>
        <v>1114485.6974740655</v>
      </c>
      <c r="BT35" s="7">
        <f t="shared" si="42"/>
        <v>1117234.3198614104</v>
      </c>
      <c r="BU35" s="7">
        <f t="shared" si="42"/>
        <v>1119989.7210930649</v>
      </c>
      <c r="BV35" s="7">
        <f t="shared" si="42"/>
        <v>1122751.9178874872</v>
      </c>
      <c r="BW35" s="7">
        <f t="shared" si="42"/>
        <v>1125520.9270043692</v>
      </c>
      <c r="BX35" s="7">
        <f t="shared" si="42"/>
        <v>1128296.7652447349</v>
      </c>
      <c r="BY35" s="7">
        <f t="shared" si="42"/>
        <v>1131079.4494510461</v>
      </c>
      <c r="BZ35" s="7">
        <f t="shared" si="42"/>
        <v>1133868.9965073012</v>
      </c>
      <c r="CA35" s="7">
        <f t="shared" si="42"/>
        <v>1136665.4233391392</v>
      </c>
      <c r="CB35" s="7">
        <f t="shared" si="42"/>
        <v>1139468.7469139432</v>
      </c>
      <c r="CC35" s="7">
        <f t="shared" ref="CC35:CL35" si="43">IF(CC$5&gt;0,($F35/12)*(1+((1+$G35)^(1/12))-1)^CC$3,0)</f>
        <v>1142278.9842409419</v>
      </c>
      <c r="CD35" s="7">
        <f t="shared" si="43"/>
        <v>1145096.152371313</v>
      </c>
      <c r="CE35" s="7">
        <f t="shared" si="43"/>
        <v>1147920.2683982877</v>
      </c>
      <c r="CF35" s="7">
        <f t="shared" si="43"/>
        <v>1150751.349457253</v>
      </c>
      <c r="CG35" s="7">
        <f t="shared" si="43"/>
        <v>1153589.412725857</v>
      </c>
      <c r="CH35" s="7">
        <f t="shared" si="43"/>
        <v>1156434.4754241123</v>
      </c>
      <c r="CI35" s="7">
        <f t="shared" si="43"/>
        <v>1159286.5548145005</v>
      </c>
      <c r="CJ35" s="7">
        <f t="shared" si="43"/>
        <v>1162145.6682020775</v>
      </c>
      <c r="CK35" s="7">
        <f t="shared" si="43"/>
        <v>1165011.8329345779</v>
      </c>
      <c r="CL35" s="7">
        <f t="shared" si="43"/>
        <v>1167885.0664025203</v>
      </c>
      <c r="CM35" s="7">
        <f t="shared" ref="CM35:CV35" si="44">IF(CM$5&gt;0,($F35/12)*(1+((1+$G35)^(1/12))-1)^CM$3,0)</f>
        <v>1170765.3860393139</v>
      </c>
      <c r="CN35" s="7">
        <f t="shared" si="44"/>
        <v>1173652.8093213621</v>
      </c>
      <c r="CO35" s="7">
        <f t="shared" si="44"/>
        <v>1176547.3537681706</v>
      </c>
      <c r="CP35" s="7">
        <f t="shared" si="44"/>
        <v>1179449.0369424529</v>
      </c>
      <c r="CQ35" s="7">
        <f t="shared" si="44"/>
        <v>1182357.8764502364</v>
      </c>
      <c r="CR35" s="7">
        <f t="shared" si="44"/>
        <v>1185273.889940971</v>
      </c>
      <c r="CS35" s="7">
        <f t="shared" si="44"/>
        <v>1188197.0951076332</v>
      </c>
      <c r="CT35" s="7">
        <f t="shared" si="44"/>
        <v>1191127.5096868358</v>
      </c>
      <c r="CU35" s="7">
        <f t="shared" si="44"/>
        <v>1194065.1514589358</v>
      </c>
      <c r="CV35" s="7">
        <f t="shared" si="44"/>
        <v>1197010.0382481401</v>
      </c>
      <c r="CW35" s="7">
        <f t="shared" ref="CW35:DF35" si="45">IF(CW$5&gt;0,($F35/12)*(1+((1+$G35)^(1/12))-1)^CW$3,0)</f>
        <v>1199962.1879226156</v>
      </c>
      <c r="CX35" s="7">
        <f t="shared" si="45"/>
        <v>1202921.6183945965</v>
      </c>
      <c r="CY35" s="7">
        <f t="shared" si="45"/>
        <v>1205888.3476204937</v>
      </c>
      <c r="CZ35" s="7">
        <f t="shared" si="45"/>
        <v>1208862.3936010031</v>
      </c>
      <c r="DA35" s="7">
        <f t="shared" si="45"/>
        <v>1211843.7743812159</v>
      </c>
      <c r="DB35" s="7">
        <f t="shared" si="45"/>
        <v>1214832.5080507265</v>
      </c>
      <c r="DC35" s="7">
        <f t="shared" si="45"/>
        <v>1217828.6127437437</v>
      </c>
      <c r="DD35" s="7">
        <f t="shared" si="45"/>
        <v>1220832.1066392001</v>
      </c>
      <c r="DE35" s="7">
        <f t="shared" si="45"/>
        <v>1223843.0079608622</v>
      </c>
      <c r="DF35" s="7">
        <f t="shared" si="45"/>
        <v>1226861.334977441</v>
      </c>
      <c r="DG35" s="7">
        <f t="shared" ref="DG35:DP35" si="46">IF(DG$5&gt;0,($F35/12)*(1+((1+$G35)^(1/12))-1)^DG$3,0)</f>
        <v>1229887.1060027042</v>
      </c>
      <c r="DH35" s="7">
        <f t="shared" si="46"/>
        <v>1232920.3393955845</v>
      </c>
      <c r="DI35" s="7">
        <f t="shared" si="46"/>
        <v>1235961.0535602944</v>
      </c>
      <c r="DJ35" s="7">
        <f t="shared" si="46"/>
        <v>1239009.2669464345</v>
      </c>
      <c r="DK35" s="7">
        <f t="shared" si="46"/>
        <v>1242064.998049109</v>
      </c>
      <c r="DL35" s="7">
        <f t="shared" si="46"/>
        <v>1245128.2654090335</v>
      </c>
      <c r="DM35" s="7">
        <f t="shared" si="46"/>
        <v>1248199.0876126529</v>
      </c>
      <c r="DN35" s="7">
        <f t="shared" si="46"/>
        <v>1251277.4832922488</v>
      </c>
      <c r="DO35" s="7">
        <f t="shared" si="46"/>
        <v>1254363.4711260565</v>
      </c>
      <c r="DP35" s="7">
        <f t="shared" si="46"/>
        <v>1257457.0698383765</v>
      </c>
      <c r="DQ35" s="7">
        <f t="shared" ref="DQ35:DZ35" si="47">IF(DQ$5&gt;0,($F35/12)*(1+((1+$G35)^(1/12))-1)^DQ$3,0)</f>
        <v>1260558.2981996886</v>
      </c>
      <c r="DR35" s="7">
        <f t="shared" si="47"/>
        <v>1263667.1750267649</v>
      </c>
      <c r="DS35" s="7">
        <f t="shared" si="47"/>
        <v>1266783.7191827858</v>
      </c>
      <c r="DT35" s="7">
        <f t="shared" si="47"/>
        <v>1269907.9495774526</v>
      </c>
      <c r="DU35" s="7">
        <f t="shared" si="47"/>
        <v>1273039.8851671035</v>
      </c>
      <c r="DV35" s="7">
        <f t="shared" si="47"/>
        <v>1276179.5449548282</v>
      </c>
      <c r="DW35" s="7">
        <f t="shared" si="47"/>
        <v>1279326.9479905826</v>
      </c>
      <c r="DX35" s="7">
        <f t="shared" si="47"/>
        <v>1282482.1133713052</v>
      </c>
      <c r="DY35" s="7">
        <f t="shared" si="47"/>
        <v>1285645.0602410331</v>
      </c>
      <c r="DZ35" s="7">
        <f t="shared" si="47"/>
        <v>1288815.8077910165</v>
      </c>
      <c r="EA35" s="7">
        <f t="shared" ref="EA35:EJ35" si="48">IF(EA$5&gt;0,($F35/12)*(1+((1+$G35)^(1/12))-1)^EA$3,0)</f>
        <v>1291994.3752598385</v>
      </c>
      <c r="EB35" s="7">
        <f t="shared" si="48"/>
        <v>1295180.7819335284</v>
      </c>
      <c r="EC35" s="7">
        <f t="shared" si="48"/>
        <v>1298375.0471456796</v>
      </c>
      <c r="ED35" s="7">
        <f t="shared" si="48"/>
        <v>1301577.1902775683</v>
      </c>
      <c r="EE35" s="7">
        <f t="shared" si="48"/>
        <v>1304787.23075827</v>
      </c>
      <c r="EF35" s="7">
        <f t="shared" si="48"/>
        <v>1308005.1880647766</v>
      </c>
      <c r="EG35" s="7">
        <f t="shared" si="48"/>
        <v>1311231.081722117</v>
      </c>
      <c r="EH35" s="7">
        <f t="shared" si="48"/>
        <v>1314464.931303473</v>
      </c>
      <c r="EI35" s="7">
        <f t="shared" si="48"/>
        <v>1317706.7564303</v>
      </c>
      <c r="EJ35" s="7">
        <f t="shared" si="48"/>
        <v>1320956.5767724444</v>
      </c>
      <c r="EK35" s="7">
        <f t="shared" ref="EK35:EX35" si="49">IF(EK$5&gt;0,($F35/12)*(1+((1+$G35)^(1/12))-1)^EK$3,0)</f>
        <v>1324214.4120482637</v>
      </c>
      <c r="EL35" s="7">
        <f t="shared" si="49"/>
        <v>1327480.2820247472</v>
      </c>
      <c r="EM35" s="7">
        <f t="shared" si="49"/>
        <v>1330754.206517634</v>
      </c>
      <c r="EN35" s="7">
        <f t="shared" si="49"/>
        <v>1334036.2053915344</v>
      </c>
      <c r="EO35" s="7">
        <f t="shared" si="49"/>
        <v>1337326.2985600503</v>
      </c>
      <c r="EP35" s="7">
        <f t="shared" si="49"/>
        <v>1340624.5059858954</v>
      </c>
      <c r="EQ35" s="7">
        <f t="shared" si="49"/>
        <v>1343930.8476810183</v>
      </c>
      <c r="ER35" s="7">
        <f t="shared" si="49"/>
        <v>1347245.34370672</v>
      </c>
      <c r="ES35" s="7">
        <f t="shared" si="49"/>
        <v>1350568.014173781</v>
      </c>
      <c r="ET35" s="7">
        <f t="shared" si="49"/>
        <v>1353898.8792425778</v>
      </c>
      <c r="EU35" s="7">
        <f t="shared" si="49"/>
        <v>1357237.9591232096</v>
      </c>
      <c r="EV35" s="7">
        <f t="shared" si="49"/>
        <v>1360585.274075618</v>
      </c>
      <c r="EW35" s="7">
        <f t="shared" si="49"/>
        <v>1363940.8444097121</v>
      </c>
      <c r="EX35" s="7">
        <f t="shared" si="49"/>
        <v>1367304.69048549</v>
      </c>
    </row>
    <row r="36" spans="1:154" s="2" customFormat="1" ht="12.75" customHeight="1">
      <c r="A36" s="10"/>
      <c r="B36" s="167"/>
      <c r="C36" s="190" t="s">
        <v>87</v>
      </c>
      <c r="D36" s="190"/>
      <c r="E36" s="190"/>
      <c r="F36" s="269">
        <f>'Middle NOI'!K34</f>
        <v>0</v>
      </c>
      <c r="G36" s="272">
        <f>'Middle NOI'!Y8</f>
        <v>0.01</v>
      </c>
      <c r="H36" s="239"/>
      <c r="J36" s="3"/>
      <c r="K36" s="3">
        <f>IF(K$35=0,0,IF(K$27&lt;(1-$G$39),0,K$35*-$G36))</f>
        <v>0</v>
      </c>
      <c r="L36" s="3">
        <f t="shared" ref="L36:AP36" si="50">IF(L$35=0,0,IF(L$27&lt;(1-$G$39),0,L$35*-$G36))</f>
        <v>0</v>
      </c>
      <c r="M36" s="3">
        <f t="shared" si="50"/>
        <v>0</v>
      </c>
      <c r="N36" s="3">
        <f t="shared" si="50"/>
        <v>0</v>
      </c>
      <c r="O36" s="3">
        <f t="shared" si="50"/>
        <v>0</v>
      </c>
      <c r="P36" s="3">
        <f t="shared" si="50"/>
        <v>0</v>
      </c>
      <c r="Q36" s="3">
        <f t="shared" si="50"/>
        <v>0</v>
      </c>
      <c r="R36" s="3">
        <f t="shared" si="50"/>
        <v>0</v>
      </c>
      <c r="S36" s="3">
        <f t="shared" si="50"/>
        <v>0</v>
      </c>
      <c r="T36" s="3">
        <f t="shared" si="50"/>
        <v>0</v>
      </c>
      <c r="U36" s="3">
        <f t="shared" si="50"/>
        <v>0</v>
      </c>
      <c r="V36" s="3">
        <f t="shared" si="50"/>
        <v>0</v>
      </c>
      <c r="W36" s="3">
        <f t="shared" si="50"/>
        <v>0</v>
      </c>
      <c r="X36" s="3">
        <f t="shared" si="50"/>
        <v>0</v>
      </c>
      <c r="Y36" s="3">
        <f t="shared" si="50"/>
        <v>0</v>
      </c>
      <c r="Z36" s="3">
        <f t="shared" si="50"/>
        <v>0</v>
      </c>
      <c r="AA36" s="3">
        <f t="shared" si="50"/>
        <v>0</v>
      </c>
      <c r="AB36" s="3">
        <f t="shared" si="50"/>
        <v>0</v>
      </c>
      <c r="AC36" s="3">
        <f t="shared" si="50"/>
        <v>0</v>
      </c>
      <c r="AD36" s="3">
        <f t="shared" si="50"/>
        <v>0</v>
      </c>
      <c r="AE36" s="3">
        <f t="shared" si="50"/>
        <v>0</v>
      </c>
      <c r="AF36" s="3">
        <f t="shared" si="50"/>
        <v>0</v>
      </c>
      <c r="AG36" s="3">
        <f t="shared" si="50"/>
        <v>0</v>
      </c>
      <c r="AH36" s="3">
        <f t="shared" si="50"/>
        <v>0</v>
      </c>
      <c r="AI36" s="3">
        <f t="shared" si="50"/>
        <v>0</v>
      </c>
      <c r="AJ36" s="3">
        <f t="shared" si="50"/>
        <v>0</v>
      </c>
      <c r="AK36" s="3">
        <f t="shared" si="50"/>
        <v>0</v>
      </c>
      <c r="AL36" s="3">
        <f t="shared" si="50"/>
        <v>0</v>
      </c>
      <c r="AM36" s="3">
        <f t="shared" si="50"/>
        <v>0</v>
      </c>
      <c r="AN36" s="3">
        <f t="shared" si="50"/>
        <v>0</v>
      </c>
      <c r="AO36" s="3">
        <f t="shared" si="50"/>
        <v>0</v>
      </c>
      <c r="AP36" s="3">
        <f t="shared" si="50"/>
        <v>0</v>
      </c>
      <c r="AQ36" s="3">
        <f t="shared" ref="AQ36:BV36" si="51">IF(AQ$35=0,0,IF(AQ$27&lt;(1-$G$39),0,AQ$35*-$G36))</f>
        <v>0</v>
      </c>
      <c r="AR36" s="3">
        <f t="shared" si="51"/>
        <v>0</v>
      </c>
      <c r="AS36" s="3">
        <f t="shared" si="51"/>
        <v>0</v>
      </c>
      <c r="AT36" s="3">
        <f t="shared" si="51"/>
        <v>0</v>
      </c>
      <c r="AU36" s="3">
        <f t="shared" si="51"/>
        <v>-10505.096592271324</v>
      </c>
      <c r="AV36" s="3">
        <f t="shared" si="51"/>
        <v>-10531.004994451972</v>
      </c>
      <c r="AW36" s="3">
        <f t="shared" si="51"/>
        <v>-10556.977293741769</v>
      </c>
      <c r="AX36" s="3">
        <f t="shared" si="51"/>
        <v>-10583.013647728218</v>
      </c>
      <c r="AY36" s="3">
        <f t="shared" si="51"/>
        <v>-10609.114214387489</v>
      </c>
      <c r="AZ36" s="3">
        <f t="shared" si="51"/>
        <v>-10635.279152085348</v>
      </c>
      <c r="BA36" s="3">
        <f t="shared" si="51"/>
        <v>-10661.508619578148</v>
      </c>
      <c r="BB36" s="3">
        <f t="shared" si="51"/>
        <v>-10687.802776013767</v>
      </c>
      <c r="BC36" s="3">
        <f t="shared" si="51"/>
        <v>-10714.161780932593</v>
      </c>
      <c r="BD36" s="3">
        <f t="shared" si="51"/>
        <v>-10740.585794268476</v>
      </c>
      <c r="BE36" s="3">
        <f t="shared" si="51"/>
        <v>-10767.074976349717</v>
      </c>
      <c r="BF36" s="3">
        <f t="shared" si="51"/>
        <v>-10793.629487900012</v>
      </c>
      <c r="BG36" s="3">
        <f t="shared" si="51"/>
        <v>-10820.249490039465</v>
      </c>
      <c r="BH36" s="3">
        <f t="shared" si="51"/>
        <v>-10846.935144285535</v>
      </c>
      <c r="BI36" s="3">
        <f t="shared" si="51"/>
        <v>-10873.686612554024</v>
      </c>
      <c r="BJ36" s="3">
        <f t="shared" si="51"/>
        <v>-10900.504057160069</v>
      </c>
      <c r="BK36" s="3">
        <f t="shared" si="51"/>
        <v>-10927.387640819117</v>
      </c>
      <c r="BL36" s="3">
        <f t="shared" si="51"/>
        <v>-10954.337526647912</v>
      </c>
      <c r="BM36" s="3">
        <f t="shared" si="51"/>
        <v>-10981.353878165497</v>
      </c>
      <c r="BN36" s="3">
        <f t="shared" si="51"/>
        <v>-11008.436859294183</v>
      </c>
      <c r="BO36" s="3">
        <f t="shared" si="51"/>
        <v>-11035.586634360572</v>
      </c>
      <c r="BP36" s="3">
        <f t="shared" si="51"/>
        <v>-11062.803368096536</v>
      </c>
      <c r="BQ36" s="3">
        <f t="shared" si="51"/>
        <v>-11090.087225640209</v>
      </c>
      <c r="BR36" s="3">
        <f t="shared" si="51"/>
        <v>-11117.438372537019</v>
      </c>
      <c r="BS36" s="3">
        <f t="shared" si="51"/>
        <v>-11144.856974740655</v>
      </c>
      <c r="BT36" s="3">
        <f t="shared" si="51"/>
        <v>-11172.343198614104</v>
      </c>
      <c r="BU36" s="3">
        <f t="shared" si="51"/>
        <v>-11199.897210930649</v>
      </c>
      <c r="BV36" s="3">
        <f t="shared" si="51"/>
        <v>-11227.519178874873</v>
      </c>
      <c r="BW36" s="3">
        <f t="shared" ref="BW36:DB36" si="52">IF(BW$35=0,0,IF(BW$27&lt;(1-$G$39),0,BW$35*-$G36))</f>
        <v>-11255.209270043692</v>
      </c>
      <c r="BX36" s="3">
        <f t="shared" si="52"/>
        <v>-11282.967652447349</v>
      </c>
      <c r="BY36" s="3">
        <f t="shared" si="52"/>
        <v>-11310.794494510461</v>
      </c>
      <c r="BZ36" s="3">
        <f t="shared" si="52"/>
        <v>-11338.689965073012</v>
      </c>
      <c r="CA36" s="3">
        <f t="shared" si="52"/>
        <v>-11366.654233391393</v>
      </c>
      <c r="CB36" s="3">
        <f t="shared" si="52"/>
        <v>-11394.687469139431</v>
      </c>
      <c r="CC36" s="3">
        <f t="shared" si="52"/>
        <v>-11422.78984240942</v>
      </c>
      <c r="CD36" s="3">
        <f t="shared" si="52"/>
        <v>-11450.961523713129</v>
      </c>
      <c r="CE36" s="3">
        <f t="shared" si="52"/>
        <v>-11479.202683982878</v>
      </c>
      <c r="CF36" s="3">
        <f t="shared" si="52"/>
        <v>-11507.513494572529</v>
      </c>
      <c r="CG36" s="3">
        <f t="shared" si="52"/>
        <v>-11535.894127258571</v>
      </c>
      <c r="CH36" s="3">
        <f t="shared" si="52"/>
        <v>-11564.344754241123</v>
      </c>
      <c r="CI36" s="3">
        <f t="shared" si="52"/>
        <v>-11592.865548145006</v>
      </c>
      <c r="CJ36" s="3">
        <f t="shared" si="52"/>
        <v>-11621.456682020775</v>
      </c>
      <c r="CK36" s="3">
        <f t="shared" si="52"/>
        <v>-11650.11832934578</v>
      </c>
      <c r="CL36" s="3">
        <f t="shared" si="52"/>
        <v>-11678.850664025204</v>
      </c>
      <c r="CM36" s="3">
        <f t="shared" si="52"/>
        <v>-11707.653860393139</v>
      </c>
      <c r="CN36" s="3">
        <f t="shared" si="52"/>
        <v>-11736.528093213621</v>
      </c>
      <c r="CO36" s="3">
        <f t="shared" si="52"/>
        <v>-11765.473537681706</v>
      </c>
      <c r="CP36" s="3">
        <f t="shared" si="52"/>
        <v>-11794.490369424529</v>
      </c>
      <c r="CQ36" s="3">
        <f t="shared" si="52"/>
        <v>-11823.578764502365</v>
      </c>
      <c r="CR36" s="3">
        <f t="shared" si="52"/>
        <v>-11852.738899409711</v>
      </c>
      <c r="CS36" s="3">
        <f t="shared" si="52"/>
        <v>-11881.970951076331</v>
      </c>
      <c r="CT36" s="3">
        <f t="shared" si="52"/>
        <v>-11911.275096868358</v>
      </c>
      <c r="CU36" s="3">
        <f t="shared" si="52"/>
        <v>-11940.651514589359</v>
      </c>
      <c r="CV36" s="3">
        <f t="shared" si="52"/>
        <v>-11970.100382481402</v>
      </c>
      <c r="CW36" s="3">
        <f t="shared" si="52"/>
        <v>-11999.621879226155</v>
      </c>
      <c r="CX36" s="3">
        <f t="shared" si="52"/>
        <v>-12029.216183945966</v>
      </c>
      <c r="CY36" s="3">
        <f t="shared" si="52"/>
        <v>-12058.883476204937</v>
      </c>
      <c r="CZ36" s="3">
        <f t="shared" si="52"/>
        <v>-12088.623936010032</v>
      </c>
      <c r="DA36" s="3">
        <f t="shared" si="52"/>
        <v>-12118.437743812159</v>
      </c>
      <c r="DB36" s="3">
        <f t="shared" si="52"/>
        <v>-12148.325080507266</v>
      </c>
      <c r="DC36" s="3">
        <f t="shared" ref="DC36:EH36" si="53">IF(DC$35=0,0,IF(DC$27&lt;(1-$G$39),0,DC$35*-$G36))</f>
        <v>-12178.286127437437</v>
      </c>
      <c r="DD36" s="3">
        <f t="shared" si="53"/>
        <v>-12208.321066392002</v>
      </c>
      <c r="DE36" s="3">
        <f t="shared" si="53"/>
        <v>-12238.430079608623</v>
      </c>
      <c r="DF36" s="3">
        <f t="shared" si="53"/>
        <v>-12268.61334977441</v>
      </c>
      <c r="DG36" s="3">
        <f t="shared" si="53"/>
        <v>-12298.871060027042</v>
      </c>
      <c r="DH36" s="3">
        <f t="shared" si="53"/>
        <v>-12329.203393955846</v>
      </c>
      <c r="DI36" s="3">
        <f t="shared" si="53"/>
        <v>-12359.610535602944</v>
      </c>
      <c r="DJ36" s="3">
        <f t="shared" si="53"/>
        <v>-12390.092669464346</v>
      </c>
      <c r="DK36" s="3">
        <f t="shared" si="53"/>
        <v>-12420.649980491091</v>
      </c>
      <c r="DL36" s="3">
        <f t="shared" si="53"/>
        <v>-12451.282654090335</v>
      </c>
      <c r="DM36" s="3">
        <f t="shared" si="53"/>
        <v>-12481.990876126529</v>
      </c>
      <c r="DN36" s="3">
        <f t="shared" si="53"/>
        <v>-12512.774832922489</v>
      </c>
      <c r="DO36" s="3">
        <f t="shared" si="53"/>
        <v>-12543.634711260565</v>
      </c>
      <c r="DP36" s="3">
        <f t="shared" si="53"/>
        <v>-12574.570698383764</v>
      </c>
      <c r="DQ36" s="3">
        <f t="shared" si="53"/>
        <v>-12605.582981996886</v>
      </c>
      <c r="DR36" s="3">
        <f t="shared" si="53"/>
        <v>-12636.671750267649</v>
      </c>
      <c r="DS36" s="3">
        <f t="shared" si="53"/>
        <v>-12667.837191827859</v>
      </c>
      <c r="DT36" s="3">
        <f t="shared" si="53"/>
        <v>-12699.079495774526</v>
      </c>
      <c r="DU36" s="3">
        <f t="shared" si="53"/>
        <v>-12730.398851671036</v>
      </c>
      <c r="DV36" s="3">
        <f t="shared" si="53"/>
        <v>-12761.795449548283</v>
      </c>
      <c r="DW36" s="3">
        <f t="shared" si="53"/>
        <v>-12793.269479905826</v>
      </c>
      <c r="DX36" s="3">
        <f t="shared" si="53"/>
        <v>-12824.821133713052</v>
      </c>
      <c r="DY36" s="3">
        <f t="shared" si="53"/>
        <v>-12856.450602410332</v>
      </c>
      <c r="DZ36" s="3">
        <f t="shared" si="53"/>
        <v>-12888.158077910166</v>
      </c>
      <c r="EA36" s="3">
        <f t="shared" si="53"/>
        <v>-12919.943752598385</v>
      </c>
      <c r="EB36" s="3">
        <f t="shared" si="53"/>
        <v>-12951.807819335285</v>
      </c>
      <c r="EC36" s="3">
        <f t="shared" si="53"/>
        <v>-12983.750471456797</v>
      </c>
      <c r="ED36" s="3">
        <f t="shared" si="53"/>
        <v>-13015.771902775683</v>
      </c>
      <c r="EE36" s="3">
        <f t="shared" si="53"/>
        <v>-13047.8723075827</v>
      </c>
      <c r="EF36" s="3">
        <f t="shared" si="53"/>
        <v>-13080.051880647767</v>
      </c>
      <c r="EG36" s="3">
        <f t="shared" si="53"/>
        <v>-13112.310817221171</v>
      </c>
      <c r="EH36" s="3">
        <f t="shared" si="53"/>
        <v>-13144.64931303473</v>
      </c>
      <c r="EI36" s="3">
        <f t="shared" ref="EI36:EX36" si="54">IF(EI$35=0,0,IF(EI$27&lt;(1-$G$39),0,EI$35*-$G36))</f>
        <v>-13177.067564302999</v>
      </c>
      <c r="EJ36" s="3">
        <f t="shared" si="54"/>
        <v>-13209.565767724445</v>
      </c>
      <c r="EK36" s="3">
        <f t="shared" si="54"/>
        <v>-13242.144120482637</v>
      </c>
      <c r="EL36" s="3">
        <f t="shared" si="54"/>
        <v>-13274.802820247472</v>
      </c>
      <c r="EM36" s="3">
        <f t="shared" si="54"/>
        <v>-13307.54206517634</v>
      </c>
      <c r="EN36" s="3">
        <f t="shared" si="54"/>
        <v>-13340.362053915343</v>
      </c>
      <c r="EO36" s="3">
        <f t="shared" si="54"/>
        <v>-13373.262985600504</v>
      </c>
      <c r="EP36" s="3">
        <f t="shared" si="54"/>
        <v>-13406.245059858955</v>
      </c>
      <c r="EQ36" s="3">
        <f t="shared" si="54"/>
        <v>-13439.308476810183</v>
      </c>
      <c r="ER36" s="3">
        <f t="shared" si="54"/>
        <v>-13472.453437067201</v>
      </c>
      <c r="ES36" s="3">
        <f t="shared" si="54"/>
        <v>-13505.68014173781</v>
      </c>
      <c r="ET36" s="3">
        <f t="shared" si="54"/>
        <v>-13538.988792425778</v>
      </c>
      <c r="EU36" s="3">
        <f t="shared" si="54"/>
        <v>-13572.379591232097</v>
      </c>
      <c r="EV36" s="3">
        <f t="shared" si="54"/>
        <v>-13605.85274075618</v>
      </c>
      <c r="EW36" s="3">
        <f t="shared" si="54"/>
        <v>-13639.408444097122</v>
      </c>
      <c r="EX36" s="3">
        <f t="shared" si="54"/>
        <v>-13673.0469048549</v>
      </c>
    </row>
    <row r="37" spans="1:154" s="2" customFormat="1" ht="12.75" customHeight="1">
      <c r="A37" s="10"/>
      <c r="B37" s="167"/>
      <c r="C37" s="189" t="s">
        <v>58</v>
      </c>
      <c r="D37" s="189"/>
      <c r="E37" s="189"/>
      <c r="F37" s="270">
        <f>SUM(F35:F36)</f>
        <v>11508000</v>
      </c>
      <c r="G37" s="271"/>
      <c r="H37" s="238"/>
      <c r="J37" s="3"/>
      <c r="K37" s="15">
        <f>SUM(K35:K36)</f>
        <v>0</v>
      </c>
      <c r="L37" s="15">
        <f t="shared" ref="L37:BW37" si="55">SUM(L35:L36)</f>
        <v>0</v>
      </c>
      <c r="M37" s="15">
        <f t="shared" si="55"/>
        <v>0</v>
      </c>
      <c r="N37" s="15">
        <f t="shared" si="55"/>
        <v>0</v>
      </c>
      <c r="O37" s="15">
        <f t="shared" si="55"/>
        <v>0</v>
      </c>
      <c r="P37" s="15">
        <f t="shared" si="55"/>
        <v>0</v>
      </c>
      <c r="Q37" s="15">
        <f t="shared" si="55"/>
        <v>0</v>
      </c>
      <c r="R37" s="15">
        <f t="shared" si="55"/>
        <v>0</v>
      </c>
      <c r="S37" s="15">
        <f t="shared" si="55"/>
        <v>0</v>
      </c>
      <c r="T37" s="15">
        <f t="shared" si="55"/>
        <v>0</v>
      </c>
      <c r="U37" s="15">
        <f t="shared" si="55"/>
        <v>0</v>
      </c>
      <c r="V37" s="15">
        <f t="shared" si="55"/>
        <v>0</v>
      </c>
      <c r="W37" s="15">
        <f t="shared" si="55"/>
        <v>0</v>
      </c>
      <c r="X37" s="15">
        <f t="shared" si="55"/>
        <v>0</v>
      </c>
      <c r="Y37" s="15">
        <f t="shared" si="55"/>
        <v>0</v>
      </c>
      <c r="Z37" s="15">
        <f t="shared" si="55"/>
        <v>0</v>
      </c>
      <c r="AA37" s="15">
        <f t="shared" si="55"/>
        <v>0</v>
      </c>
      <c r="AB37" s="15">
        <f t="shared" si="55"/>
        <v>0</v>
      </c>
      <c r="AC37" s="15">
        <f t="shared" si="55"/>
        <v>0</v>
      </c>
      <c r="AD37" s="15">
        <f t="shared" si="55"/>
        <v>0</v>
      </c>
      <c r="AE37" s="15">
        <f t="shared" si="55"/>
        <v>0</v>
      </c>
      <c r="AF37" s="15">
        <f t="shared" si="55"/>
        <v>0</v>
      </c>
      <c r="AG37" s="15">
        <f t="shared" si="55"/>
        <v>0</v>
      </c>
      <c r="AH37" s="15">
        <f t="shared" si="55"/>
        <v>0</v>
      </c>
      <c r="AI37" s="15">
        <f t="shared" si="55"/>
        <v>0</v>
      </c>
      <c r="AJ37" s="15">
        <f t="shared" si="55"/>
        <v>1022427.6693642689</v>
      </c>
      <c r="AK37" s="15">
        <f t="shared" si="55"/>
        <v>1024949.2518195888</v>
      </c>
      <c r="AL37" s="15">
        <f t="shared" si="55"/>
        <v>1027477.0531774967</v>
      </c>
      <c r="AM37" s="15">
        <f t="shared" si="55"/>
        <v>1030011.088775484</v>
      </c>
      <c r="AN37" s="15">
        <f t="shared" si="55"/>
        <v>1032551.3739888684</v>
      </c>
      <c r="AO37" s="15">
        <f t="shared" si="55"/>
        <v>1035097.9242308878</v>
      </c>
      <c r="AP37" s="15">
        <f t="shared" si="55"/>
        <v>1037650.7549527925</v>
      </c>
      <c r="AQ37" s="15">
        <f t="shared" si="55"/>
        <v>1040209.8816439407</v>
      </c>
      <c r="AR37" s="15">
        <f t="shared" si="55"/>
        <v>1042775.3198318906</v>
      </c>
      <c r="AS37" s="15">
        <f t="shared" si="55"/>
        <v>1045347.0850824963</v>
      </c>
      <c r="AT37" s="15">
        <f t="shared" si="55"/>
        <v>1047925.1930000009</v>
      </c>
      <c r="AU37" s="15">
        <f t="shared" si="55"/>
        <v>1040004.562634861</v>
      </c>
      <c r="AV37" s="15">
        <f t="shared" si="55"/>
        <v>1042569.4944507452</v>
      </c>
      <c r="AW37" s="15">
        <f t="shared" si="55"/>
        <v>1045140.752080435</v>
      </c>
      <c r="AX37" s="15">
        <f t="shared" si="55"/>
        <v>1047718.3511250935</v>
      </c>
      <c r="AY37" s="15">
        <f t="shared" si="55"/>
        <v>1050302.3072243615</v>
      </c>
      <c r="AZ37" s="15">
        <f t="shared" si="55"/>
        <v>1052892.6360564495</v>
      </c>
      <c r="BA37" s="15">
        <f t="shared" si="55"/>
        <v>1055489.3533382367</v>
      </c>
      <c r="BB37" s="15">
        <f t="shared" si="55"/>
        <v>1058092.4748253629</v>
      </c>
      <c r="BC37" s="15">
        <f t="shared" si="55"/>
        <v>1060702.0163123265</v>
      </c>
      <c r="BD37" s="15">
        <f t="shared" si="55"/>
        <v>1063317.9936325792</v>
      </c>
      <c r="BE37" s="15">
        <f t="shared" si="55"/>
        <v>1065940.422658622</v>
      </c>
      <c r="BF37" s="15">
        <f t="shared" si="55"/>
        <v>1068569.3193021012</v>
      </c>
      <c r="BG37" s="15">
        <f t="shared" si="55"/>
        <v>1071204.6995139071</v>
      </c>
      <c r="BH37" s="15">
        <f t="shared" si="55"/>
        <v>1073846.579284268</v>
      </c>
      <c r="BI37" s="15">
        <f t="shared" si="55"/>
        <v>1076494.9746428481</v>
      </c>
      <c r="BJ37" s="15">
        <f t="shared" si="55"/>
        <v>1079149.9016588468</v>
      </c>
      <c r="BK37" s="15">
        <f t="shared" si="55"/>
        <v>1081811.3764410925</v>
      </c>
      <c r="BL37" s="15">
        <f t="shared" si="55"/>
        <v>1084479.4151381433</v>
      </c>
      <c r="BM37" s="15">
        <f t="shared" si="55"/>
        <v>1087154.0339383841</v>
      </c>
      <c r="BN37" s="15">
        <f t="shared" si="55"/>
        <v>1089835.2490701242</v>
      </c>
      <c r="BO37" s="15">
        <f t="shared" si="55"/>
        <v>1092523.0768016968</v>
      </c>
      <c r="BP37" s="15">
        <f t="shared" si="55"/>
        <v>1095217.5334415571</v>
      </c>
      <c r="BQ37" s="15">
        <f t="shared" si="55"/>
        <v>1097918.6353383807</v>
      </c>
      <c r="BR37" s="15">
        <f t="shared" si="55"/>
        <v>1100626.3988811648</v>
      </c>
      <c r="BS37" s="15">
        <f t="shared" si="55"/>
        <v>1103340.8404993247</v>
      </c>
      <c r="BT37" s="15">
        <f t="shared" si="55"/>
        <v>1106061.9766627962</v>
      </c>
      <c r="BU37" s="15">
        <f t="shared" si="55"/>
        <v>1108789.8238821342</v>
      </c>
      <c r="BV37" s="15">
        <f t="shared" si="55"/>
        <v>1111524.3987086124</v>
      </c>
      <c r="BW37" s="15">
        <f t="shared" si="55"/>
        <v>1114265.7177343254</v>
      </c>
      <c r="BX37" s="15">
        <f t="shared" ref="BX37:EI37" si="56">SUM(BX35:BX36)</f>
        <v>1117013.7975922877</v>
      </c>
      <c r="BY37" s="15">
        <f t="shared" si="56"/>
        <v>1119768.6549565357</v>
      </c>
      <c r="BZ37" s="15">
        <f t="shared" si="56"/>
        <v>1122530.3065422282</v>
      </c>
      <c r="CA37" s="15">
        <f t="shared" si="56"/>
        <v>1125298.7691057478</v>
      </c>
      <c r="CB37" s="15">
        <f t="shared" si="56"/>
        <v>1128074.0594448037</v>
      </c>
      <c r="CC37" s="15">
        <f t="shared" si="56"/>
        <v>1130856.1943985326</v>
      </c>
      <c r="CD37" s="15">
        <f t="shared" si="56"/>
        <v>1133645.1908475999</v>
      </c>
      <c r="CE37" s="15">
        <f t="shared" si="56"/>
        <v>1136441.0657143048</v>
      </c>
      <c r="CF37" s="15">
        <f t="shared" si="56"/>
        <v>1139243.8359626804</v>
      </c>
      <c r="CG37" s="15">
        <f t="shared" si="56"/>
        <v>1142053.5185985984</v>
      </c>
      <c r="CH37" s="15">
        <f t="shared" si="56"/>
        <v>1144870.1306698711</v>
      </c>
      <c r="CI37" s="15">
        <f t="shared" si="56"/>
        <v>1147693.6892663555</v>
      </c>
      <c r="CJ37" s="15">
        <f t="shared" si="56"/>
        <v>1150524.2115200567</v>
      </c>
      <c r="CK37" s="15">
        <f t="shared" si="56"/>
        <v>1153361.7146052322</v>
      </c>
      <c r="CL37" s="15">
        <f t="shared" si="56"/>
        <v>1156206.2157384951</v>
      </c>
      <c r="CM37" s="15">
        <f t="shared" si="56"/>
        <v>1159057.7321789206</v>
      </c>
      <c r="CN37" s="15">
        <f t="shared" si="56"/>
        <v>1161916.2812281484</v>
      </c>
      <c r="CO37" s="15">
        <f t="shared" si="56"/>
        <v>1164781.880230489</v>
      </c>
      <c r="CP37" s="15">
        <f t="shared" si="56"/>
        <v>1167654.5465730284</v>
      </c>
      <c r="CQ37" s="15">
        <f t="shared" si="56"/>
        <v>1170534.297685734</v>
      </c>
      <c r="CR37" s="15">
        <f t="shared" si="56"/>
        <v>1173421.1510415613</v>
      </c>
      <c r="CS37" s="15">
        <f t="shared" si="56"/>
        <v>1176315.1241565568</v>
      </c>
      <c r="CT37" s="15">
        <f t="shared" si="56"/>
        <v>1179216.2345899674</v>
      </c>
      <c r="CU37" s="15">
        <f t="shared" si="56"/>
        <v>1182124.4999443465</v>
      </c>
      <c r="CV37" s="15">
        <f t="shared" si="56"/>
        <v>1185039.9378656587</v>
      </c>
      <c r="CW37" s="15">
        <f t="shared" si="56"/>
        <v>1187962.5660433895</v>
      </c>
      <c r="CX37" s="15">
        <f t="shared" si="56"/>
        <v>1190892.4022106505</v>
      </c>
      <c r="CY37" s="15">
        <f t="shared" si="56"/>
        <v>1193829.4641442888</v>
      </c>
      <c r="CZ37" s="15">
        <f t="shared" si="56"/>
        <v>1196773.769664993</v>
      </c>
      <c r="DA37" s="15">
        <f t="shared" si="56"/>
        <v>1199725.3366374038</v>
      </c>
      <c r="DB37" s="15">
        <f t="shared" si="56"/>
        <v>1202684.1829702193</v>
      </c>
      <c r="DC37" s="15">
        <f t="shared" si="56"/>
        <v>1205650.3266163063</v>
      </c>
      <c r="DD37" s="15">
        <f t="shared" si="56"/>
        <v>1208623.7855728082</v>
      </c>
      <c r="DE37" s="15">
        <f t="shared" si="56"/>
        <v>1211604.5778812536</v>
      </c>
      <c r="DF37" s="15">
        <f t="shared" si="56"/>
        <v>1214592.7216276666</v>
      </c>
      <c r="DG37" s="15">
        <f t="shared" si="56"/>
        <v>1217588.2349426772</v>
      </c>
      <c r="DH37" s="15">
        <f t="shared" si="56"/>
        <v>1220591.1360016286</v>
      </c>
      <c r="DI37" s="15">
        <f t="shared" si="56"/>
        <v>1223601.4430246914</v>
      </c>
      <c r="DJ37" s="15">
        <f t="shared" si="56"/>
        <v>1226619.1742769701</v>
      </c>
      <c r="DK37" s="15">
        <f t="shared" si="56"/>
        <v>1229644.348068618</v>
      </c>
      <c r="DL37" s="15">
        <f t="shared" si="56"/>
        <v>1232676.9827549432</v>
      </c>
      <c r="DM37" s="15">
        <f t="shared" si="56"/>
        <v>1235717.0967365263</v>
      </c>
      <c r="DN37" s="15">
        <f t="shared" si="56"/>
        <v>1238764.7084593263</v>
      </c>
      <c r="DO37" s="15">
        <f t="shared" si="56"/>
        <v>1241819.8364147958</v>
      </c>
      <c r="DP37" s="15">
        <f t="shared" si="56"/>
        <v>1244882.4991399928</v>
      </c>
      <c r="DQ37" s="15">
        <f t="shared" si="56"/>
        <v>1247952.7152176916</v>
      </c>
      <c r="DR37" s="15">
        <f t="shared" si="56"/>
        <v>1251030.5032764971</v>
      </c>
      <c r="DS37" s="15">
        <f t="shared" si="56"/>
        <v>1254115.881990958</v>
      </c>
      <c r="DT37" s="15">
        <f t="shared" si="56"/>
        <v>1257208.870081678</v>
      </c>
      <c r="DU37" s="15">
        <f t="shared" si="56"/>
        <v>1260309.4863154325</v>
      </c>
      <c r="DV37" s="15">
        <f t="shared" si="56"/>
        <v>1263417.7495052801</v>
      </c>
      <c r="DW37" s="15">
        <f t="shared" si="56"/>
        <v>1266533.6785106768</v>
      </c>
      <c r="DX37" s="15">
        <f t="shared" si="56"/>
        <v>1269657.2922375922</v>
      </c>
      <c r="DY37" s="15">
        <f t="shared" si="56"/>
        <v>1272788.6096386227</v>
      </c>
      <c r="DZ37" s="15">
        <f t="shared" si="56"/>
        <v>1275927.6497131065</v>
      </c>
      <c r="EA37" s="15">
        <f t="shared" si="56"/>
        <v>1279074.43150724</v>
      </c>
      <c r="EB37" s="15">
        <f t="shared" si="56"/>
        <v>1282228.9741141931</v>
      </c>
      <c r="EC37" s="15">
        <f t="shared" si="56"/>
        <v>1285391.2966742227</v>
      </c>
      <c r="ED37" s="15">
        <f t="shared" si="56"/>
        <v>1288561.4183747927</v>
      </c>
      <c r="EE37" s="15">
        <f t="shared" si="56"/>
        <v>1291739.3584506873</v>
      </c>
      <c r="EF37" s="15">
        <f t="shared" si="56"/>
        <v>1294925.1361841289</v>
      </c>
      <c r="EG37" s="15">
        <f t="shared" si="56"/>
        <v>1298118.7709048958</v>
      </c>
      <c r="EH37" s="15">
        <f t="shared" si="56"/>
        <v>1301320.2819904382</v>
      </c>
      <c r="EI37" s="15">
        <f t="shared" si="56"/>
        <v>1304529.6888659969</v>
      </c>
      <c r="EJ37" s="15">
        <f t="shared" ref="EJ37:EX37" si="57">SUM(EJ35:EJ36)</f>
        <v>1307747.0110047199</v>
      </c>
      <c r="EK37" s="15">
        <f t="shared" si="57"/>
        <v>1310972.267927781</v>
      </c>
      <c r="EL37" s="15">
        <f t="shared" si="57"/>
        <v>1314205.4792044999</v>
      </c>
      <c r="EM37" s="15">
        <f t="shared" si="57"/>
        <v>1317446.6644524576</v>
      </c>
      <c r="EN37" s="15">
        <f t="shared" si="57"/>
        <v>1320695.843337619</v>
      </c>
      <c r="EO37" s="15">
        <f t="shared" si="57"/>
        <v>1323953.0355744499</v>
      </c>
      <c r="EP37" s="15">
        <f t="shared" si="57"/>
        <v>1327218.2609260364</v>
      </c>
      <c r="EQ37" s="15">
        <f t="shared" si="57"/>
        <v>1330491.5392042082</v>
      </c>
      <c r="ER37" s="15">
        <f t="shared" si="57"/>
        <v>1333772.8902696529</v>
      </c>
      <c r="ES37" s="15">
        <f t="shared" si="57"/>
        <v>1337062.3340320431</v>
      </c>
      <c r="ET37" s="15">
        <f t="shared" si="57"/>
        <v>1340359.8904501521</v>
      </c>
      <c r="EU37" s="15">
        <f t="shared" si="57"/>
        <v>1343665.5795319774</v>
      </c>
      <c r="EV37" s="15">
        <f t="shared" si="57"/>
        <v>1346979.4213348618</v>
      </c>
      <c r="EW37" s="15">
        <f t="shared" si="57"/>
        <v>1350301.4359656151</v>
      </c>
      <c r="EX37" s="15">
        <f t="shared" si="57"/>
        <v>1353631.6435806351</v>
      </c>
    </row>
    <row r="38" spans="1:154" s="2" customFormat="1" ht="12.75" customHeight="1">
      <c r="A38" s="10"/>
      <c r="B38" s="167"/>
      <c r="C38" s="189"/>
      <c r="D38" s="189"/>
      <c r="E38" s="189"/>
      <c r="F38" s="269"/>
      <c r="G38" s="271"/>
      <c r="H38" s="238"/>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row>
    <row r="39" spans="1:154" s="2" customFormat="1" ht="12.75" customHeight="1">
      <c r="A39" s="10"/>
      <c r="B39" s="166"/>
      <c r="C39" s="159" t="s">
        <v>59</v>
      </c>
      <c r="D39" s="159"/>
      <c r="E39" s="159"/>
      <c r="F39" s="269">
        <f>'Middle NOI'!K37</f>
        <v>-575400</v>
      </c>
      <c r="G39" s="272">
        <f>'Middle NOI'!Y9</f>
        <v>0.05</v>
      </c>
      <c r="H39" s="239"/>
      <c r="J39" s="3"/>
      <c r="K39" s="3">
        <f>IF(K$35=0,0,-K$35*(1-K$27))</f>
        <v>0</v>
      </c>
      <c r="L39" s="3">
        <f t="shared" ref="L39:BW39" si="58">IF(L$35=0,0,-L$35*(1-L$27))</f>
        <v>0</v>
      </c>
      <c r="M39" s="3">
        <f t="shared" si="58"/>
        <v>0</v>
      </c>
      <c r="N39" s="3">
        <f t="shared" si="58"/>
        <v>0</v>
      </c>
      <c r="O39" s="3">
        <f t="shared" si="58"/>
        <v>0</v>
      </c>
      <c r="P39" s="3">
        <f t="shared" si="58"/>
        <v>0</v>
      </c>
      <c r="Q39" s="3">
        <f t="shared" si="58"/>
        <v>0</v>
      </c>
      <c r="R39" s="3">
        <f t="shared" si="58"/>
        <v>0</v>
      </c>
      <c r="S39" s="3">
        <f t="shared" si="58"/>
        <v>0</v>
      </c>
      <c r="T39" s="3">
        <f t="shared" si="58"/>
        <v>0</v>
      </c>
      <c r="U39" s="3">
        <f t="shared" si="58"/>
        <v>0</v>
      </c>
      <c r="V39" s="3">
        <f t="shared" si="58"/>
        <v>0</v>
      </c>
      <c r="W39" s="3">
        <f t="shared" si="58"/>
        <v>0</v>
      </c>
      <c r="X39" s="3">
        <f t="shared" si="58"/>
        <v>0</v>
      </c>
      <c r="Y39" s="3">
        <f t="shared" si="58"/>
        <v>0</v>
      </c>
      <c r="Z39" s="3">
        <f t="shared" si="58"/>
        <v>0</v>
      </c>
      <c r="AA39" s="3">
        <f t="shared" si="58"/>
        <v>0</v>
      </c>
      <c r="AB39" s="3">
        <f t="shared" si="58"/>
        <v>0</v>
      </c>
      <c r="AC39" s="3">
        <f t="shared" si="58"/>
        <v>0</v>
      </c>
      <c r="AD39" s="3">
        <f t="shared" si="58"/>
        <v>0</v>
      </c>
      <c r="AE39" s="3">
        <f t="shared" si="58"/>
        <v>0</v>
      </c>
      <c r="AF39" s="3">
        <f t="shared" si="58"/>
        <v>0</v>
      </c>
      <c r="AG39" s="3">
        <f t="shared" si="58"/>
        <v>0</v>
      </c>
      <c r="AH39" s="3">
        <f t="shared" si="58"/>
        <v>0</v>
      </c>
      <c r="AI39" s="3">
        <f t="shared" si="58"/>
        <v>0</v>
      </c>
      <c r="AJ39" s="3">
        <f t="shared" si="58"/>
        <v>-872995.93307256803</v>
      </c>
      <c r="AK39" s="3">
        <f t="shared" si="58"/>
        <v>-800248.83892067894</v>
      </c>
      <c r="AL39" s="3">
        <f t="shared" si="58"/>
        <v>-727137.60686407448</v>
      </c>
      <c r="AM39" s="3">
        <f t="shared" si="58"/>
        <v>-653660.88326136477</v>
      </c>
      <c r="AN39" s="3">
        <f t="shared" si="58"/>
        <v>-579817.31000913377</v>
      </c>
      <c r="AO39" s="3">
        <f t="shared" si="58"/>
        <v>-505605.52452816447</v>
      </c>
      <c r="AP39" s="3">
        <f t="shared" si="58"/>
        <v>-431024.15974962158</v>
      </c>
      <c r="AQ39" s="3">
        <f t="shared" si="58"/>
        <v>-356071.84410119522</v>
      </c>
      <c r="AR39" s="3">
        <f t="shared" si="58"/>
        <v>-280747.20149320149</v>
      </c>
      <c r="AS39" s="3">
        <f t="shared" si="58"/>
        <v>-205048.85130464358</v>
      </c>
      <c r="AT39" s="3">
        <f t="shared" si="58"/>
        <v>-128975.40836923089</v>
      </c>
      <c r="AU39" s="3">
        <f t="shared" si="58"/>
        <v>-52525.482961356662</v>
      </c>
      <c r="AV39" s="3">
        <f t="shared" si="58"/>
        <v>-52655.024972259904</v>
      </c>
      <c r="AW39" s="3">
        <f t="shared" si="58"/>
        <v>-52784.886468708886</v>
      </c>
      <c r="AX39" s="3">
        <f t="shared" si="58"/>
        <v>-52915.068238641135</v>
      </c>
      <c r="AY39" s="3">
        <f t="shared" si="58"/>
        <v>-53045.571071937491</v>
      </c>
      <c r="AZ39" s="3">
        <f t="shared" si="58"/>
        <v>-53176.395760426785</v>
      </c>
      <c r="BA39" s="3">
        <f t="shared" si="58"/>
        <v>-53307.54309789079</v>
      </c>
      <c r="BB39" s="3">
        <f t="shared" si="58"/>
        <v>-53439.01388006888</v>
      </c>
      <c r="BC39" s="3">
        <f t="shared" si="58"/>
        <v>-53570.808904663012</v>
      </c>
      <c r="BD39" s="3">
        <f t="shared" si="58"/>
        <v>-53702.92897134243</v>
      </c>
      <c r="BE39" s="3">
        <f t="shared" si="58"/>
        <v>-53835.374881748634</v>
      </c>
      <c r="BF39" s="3">
        <f t="shared" si="58"/>
        <v>-53968.147439500106</v>
      </c>
      <c r="BG39" s="3">
        <f t="shared" si="58"/>
        <v>-54101.24745019737</v>
      </c>
      <c r="BH39" s="3">
        <f t="shared" si="58"/>
        <v>-54234.675721427717</v>
      </c>
      <c r="BI39" s="3">
        <f t="shared" si="58"/>
        <v>-54368.433062770164</v>
      </c>
      <c r="BJ39" s="3">
        <f t="shared" si="58"/>
        <v>-54502.52028580039</v>
      </c>
      <c r="BK39" s="3">
        <f t="shared" si="58"/>
        <v>-54636.938204095633</v>
      </c>
      <c r="BL39" s="3">
        <f t="shared" si="58"/>
        <v>-54771.687633239606</v>
      </c>
      <c r="BM39" s="3">
        <f t="shared" si="58"/>
        <v>-54906.76939082754</v>
      </c>
      <c r="BN39" s="3">
        <f t="shared" si="58"/>
        <v>-55042.184296470965</v>
      </c>
      <c r="BO39" s="3">
        <f t="shared" si="58"/>
        <v>-55177.933171802913</v>
      </c>
      <c r="BP39" s="3">
        <f t="shared" si="58"/>
        <v>-55314.016840482727</v>
      </c>
      <c r="BQ39" s="3">
        <f t="shared" si="58"/>
        <v>-55450.436128201094</v>
      </c>
      <c r="BR39" s="3">
        <f t="shared" si="58"/>
        <v>-55587.19186268514</v>
      </c>
      <c r="BS39" s="3">
        <f t="shared" si="58"/>
        <v>-55724.28487370332</v>
      </c>
      <c r="BT39" s="3">
        <f t="shared" si="58"/>
        <v>-55861.715993070567</v>
      </c>
      <c r="BU39" s="3">
        <f t="shared" si="58"/>
        <v>-55999.486054653295</v>
      </c>
      <c r="BV39" s="3">
        <f t="shared" si="58"/>
        <v>-56137.595894374412</v>
      </c>
      <c r="BW39" s="3">
        <f t="shared" si="58"/>
        <v>-56276.046350218508</v>
      </c>
      <c r="BX39" s="3">
        <f t="shared" ref="BX39:EI39" si="59">IF(BX$35=0,0,-BX$35*(1-BX$27))</f>
        <v>-56414.838262236794</v>
      </c>
      <c r="BY39" s="3">
        <f t="shared" si="59"/>
        <v>-56553.972472552356</v>
      </c>
      <c r="BZ39" s="3">
        <f t="shared" si="59"/>
        <v>-56693.449825365111</v>
      </c>
      <c r="CA39" s="3">
        <f t="shared" si="59"/>
        <v>-56833.271166957013</v>
      </c>
      <c r="CB39" s="3">
        <f t="shared" si="59"/>
        <v>-56973.43734569721</v>
      </c>
      <c r="CC39" s="3">
        <f t="shared" si="59"/>
        <v>-57113.949212047148</v>
      </c>
      <c r="CD39" s="3">
        <f t="shared" si="59"/>
        <v>-57254.807618565697</v>
      </c>
      <c r="CE39" s="3">
        <f t="shared" si="59"/>
        <v>-57396.013419914438</v>
      </c>
      <c r="CF39" s="3">
        <f t="shared" si="59"/>
        <v>-57537.567472862698</v>
      </c>
      <c r="CG39" s="3">
        <f t="shared" si="59"/>
        <v>-57679.470636292899</v>
      </c>
      <c r="CH39" s="3">
        <f t="shared" si="59"/>
        <v>-57821.723771205667</v>
      </c>
      <c r="CI39" s="3">
        <f t="shared" si="59"/>
        <v>-57964.327740725079</v>
      </c>
      <c r="CJ39" s="3">
        <f t="shared" si="59"/>
        <v>-58107.283410103926</v>
      </c>
      <c r="CK39" s="3">
        <f t="shared" si="59"/>
        <v>-58250.59164672895</v>
      </c>
      <c r="CL39" s="3">
        <f t="shared" si="59"/>
        <v>-58394.253320126067</v>
      </c>
      <c r="CM39" s="3">
        <f t="shared" si="59"/>
        <v>-58538.269301965745</v>
      </c>
      <c r="CN39" s="3">
        <f t="shared" si="59"/>
        <v>-58682.640466068158</v>
      </c>
      <c r="CO39" s="3">
        <f t="shared" si="59"/>
        <v>-58827.36768840858</v>
      </c>
      <c r="CP39" s="3">
        <f t="shared" si="59"/>
        <v>-58972.451847122698</v>
      </c>
      <c r="CQ39" s="3">
        <f t="shared" si="59"/>
        <v>-59117.893822511876</v>
      </c>
      <c r="CR39" s="3">
        <f t="shared" si="59"/>
        <v>-59263.694497048607</v>
      </c>
      <c r="CS39" s="3">
        <f t="shared" si="59"/>
        <v>-59409.854755381712</v>
      </c>
      <c r="CT39" s="3">
        <f t="shared" si="59"/>
        <v>-59556.375484341843</v>
      </c>
      <c r="CU39" s="3">
        <f t="shared" si="59"/>
        <v>-59703.257572946844</v>
      </c>
      <c r="CV39" s="3">
        <f t="shared" si="59"/>
        <v>-59850.50191240706</v>
      </c>
      <c r="CW39" s="3">
        <f t="shared" si="59"/>
        <v>-59998.109396130829</v>
      </c>
      <c r="CX39" s="3">
        <f t="shared" si="59"/>
        <v>-60146.08091972988</v>
      </c>
      <c r="CY39" s="3">
        <f t="shared" si="59"/>
        <v>-60294.417381024738</v>
      </c>
      <c r="CZ39" s="3">
        <f t="shared" si="59"/>
        <v>-60443.119680050208</v>
      </c>
      <c r="DA39" s="3">
        <f t="shared" si="59"/>
        <v>-60592.188719060847</v>
      </c>
      <c r="DB39" s="3">
        <f t="shared" si="59"/>
        <v>-60741.625402536381</v>
      </c>
      <c r="DC39" s="3">
        <f t="shared" si="59"/>
        <v>-60891.430637187237</v>
      </c>
      <c r="DD39" s="3">
        <f t="shared" si="59"/>
        <v>-61041.605331960061</v>
      </c>
      <c r="DE39" s="3">
        <f t="shared" si="59"/>
        <v>-61192.150398043166</v>
      </c>
      <c r="DF39" s="3">
        <f t="shared" si="59"/>
        <v>-61343.066748872101</v>
      </c>
      <c r="DG39" s="3">
        <f t="shared" si="59"/>
        <v>-61494.35530013527</v>
      </c>
      <c r="DH39" s="3">
        <f t="shared" si="59"/>
        <v>-61646.016969779281</v>
      </c>
      <c r="DI39" s="3">
        <f t="shared" si="59"/>
        <v>-61798.052678014777</v>
      </c>
      <c r="DJ39" s="3">
        <f t="shared" si="59"/>
        <v>-61950.463347321784</v>
      </c>
      <c r="DK39" s="3">
        <f t="shared" si="59"/>
        <v>-62103.249902455507</v>
      </c>
      <c r="DL39" s="3">
        <f t="shared" si="59"/>
        <v>-62256.413270451732</v>
      </c>
      <c r="DM39" s="3">
        <f t="shared" si="59"/>
        <v>-62409.954380632698</v>
      </c>
      <c r="DN39" s="3">
        <f t="shared" si="59"/>
        <v>-62563.874164612498</v>
      </c>
      <c r="DO39" s="3">
        <f t="shared" si="59"/>
        <v>-62718.173556302878</v>
      </c>
      <c r="DP39" s="3">
        <f t="shared" si="59"/>
        <v>-62872.853491918882</v>
      </c>
      <c r="DQ39" s="3">
        <f t="shared" si="59"/>
        <v>-63027.91490998448</v>
      </c>
      <c r="DR39" s="3">
        <f t="shared" si="59"/>
        <v>-63183.358751338303</v>
      </c>
      <c r="DS39" s="3">
        <f t="shared" si="59"/>
        <v>-63339.185959139351</v>
      </c>
      <c r="DT39" s="3">
        <f t="shared" si="59"/>
        <v>-63495.397478872685</v>
      </c>
      <c r="DU39" s="3">
        <f t="shared" si="59"/>
        <v>-63651.994258355233</v>
      </c>
      <c r="DV39" s="3">
        <f t="shared" si="59"/>
        <v>-63808.977247741466</v>
      </c>
      <c r="DW39" s="3">
        <f t="shared" si="59"/>
        <v>-63966.347399529186</v>
      </c>
      <c r="DX39" s="3">
        <f t="shared" si="59"/>
        <v>-64124.105668565317</v>
      </c>
      <c r="DY39" s="3">
        <f t="shared" si="59"/>
        <v>-64282.253012051711</v>
      </c>
      <c r="DZ39" s="3">
        <f t="shared" si="59"/>
        <v>-64440.790389550886</v>
      </c>
      <c r="EA39" s="3">
        <f t="shared" si="59"/>
        <v>-64599.718762991986</v>
      </c>
      <c r="EB39" s="3">
        <f t="shared" si="59"/>
        <v>-64759.039096676475</v>
      </c>
      <c r="EC39" s="3">
        <f t="shared" si="59"/>
        <v>-64918.752357284036</v>
      </c>
      <c r="ED39" s="3">
        <f t="shared" si="59"/>
        <v>-65078.859513878473</v>
      </c>
      <c r="EE39" s="3">
        <f t="shared" si="59"/>
        <v>-65239.361537913559</v>
      </c>
      <c r="EF39" s="3">
        <f t="shared" si="59"/>
        <v>-65400.259403238888</v>
      </c>
      <c r="EG39" s="3">
        <f t="shared" si="59"/>
        <v>-65561.554086105913</v>
      </c>
      <c r="EH39" s="3">
        <f t="shared" si="59"/>
        <v>-65723.2465651737</v>
      </c>
      <c r="EI39" s="3">
        <f t="shared" si="59"/>
        <v>-65885.337821515059</v>
      </c>
      <c r="EJ39" s="3">
        <f t="shared" ref="EJ39:EX39" si="60">IF(EJ$35=0,0,-EJ$35*(1-EJ$27))</f>
        <v>-66047.828838622285</v>
      </c>
      <c r="EK39" s="3">
        <f t="shared" si="60"/>
        <v>-66210.720602413247</v>
      </c>
      <c r="EL39" s="3">
        <f t="shared" si="60"/>
        <v>-66374.014101237422</v>
      </c>
      <c r="EM39" s="3">
        <f t="shared" si="60"/>
        <v>-66537.710325881751</v>
      </c>
      <c r="EN39" s="3">
        <f t="shared" si="60"/>
        <v>-66701.810269576774</v>
      </c>
      <c r="EO39" s="3">
        <f t="shared" si="60"/>
        <v>-66866.314928002568</v>
      </c>
      <c r="EP39" s="3">
        <f t="shared" si="60"/>
        <v>-67031.225299294834</v>
      </c>
      <c r="EQ39" s="3">
        <f t="shared" si="60"/>
        <v>-67196.542384050976</v>
      </c>
      <c r="ER39" s="3">
        <f t="shared" si="60"/>
        <v>-67362.267185336066</v>
      </c>
      <c r="ES39" s="3">
        <f t="shared" si="60"/>
        <v>-67528.400708689107</v>
      </c>
      <c r="ET39" s="3">
        <f t="shared" si="60"/>
        <v>-67694.943962128949</v>
      </c>
      <c r="EU39" s="3">
        <f t="shared" si="60"/>
        <v>-67861.897956160537</v>
      </c>
      <c r="EV39" s="3">
        <f t="shared" si="60"/>
        <v>-68029.263703780962</v>
      </c>
      <c r="EW39" s="3">
        <f t="shared" si="60"/>
        <v>-68197.042220485673</v>
      </c>
      <c r="EX39" s="3">
        <f t="shared" si="60"/>
        <v>-68365.234524274565</v>
      </c>
    </row>
    <row r="40" spans="1:154" s="2" customFormat="1" ht="12.75" customHeight="1">
      <c r="A40" s="10"/>
      <c r="B40" s="159"/>
      <c r="C40" s="159" t="s">
        <v>60</v>
      </c>
      <c r="D40" s="159"/>
      <c r="E40" s="159"/>
      <c r="F40" s="269">
        <f>'Middle NOI'!K38</f>
        <v>-28770</v>
      </c>
      <c r="G40" s="273">
        <f>'Middle NOI'!Y10</f>
        <v>2.5000000000000001E-3</v>
      </c>
      <c r="H40" s="240"/>
      <c r="J40" s="3"/>
      <c r="K40" s="3">
        <f>IF(K$37=0,0,-K$37*$G40)</f>
        <v>0</v>
      </c>
      <c r="L40" s="3">
        <f t="shared" ref="L40:AP40" si="61">IF(L$37=0,0,-L$37*$G40)</f>
        <v>0</v>
      </c>
      <c r="M40" s="3">
        <f t="shared" si="61"/>
        <v>0</v>
      </c>
      <c r="N40" s="3">
        <f t="shared" si="61"/>
        <v>0</v>
      </c>
      <c r="O40" s="3">
        <f t="shared" si="61"/>
        <v>0</v>
      </c>
      <c r="P40" s="3">
        <f t="shared" si="61"/>
        <v>0</v>
      </c>
      <c r="Q40" s="3">
        <f t="shared" si="61"/>
        <v>0</v>
      </c>
      <c r="R40" s="3">
        <f t="shared" si="61"/>
        <v>0</v>
      </c>
      <c r="S40" s="3">
        <f t="shared" si="61"/>
        <v>0</v>
      </c>
      <c r="T40" s="3">
        <f t="shared" si="61"/>
        <v>0</v>
      </c>
      <c r="U40" s="3">
        <f t="shared" si="61"/>
        <v>0</v>
      </c>
      <c r="V40" s="3">
        <f t="shared" si="61"/>
        <v>0</v>
      </c>
      <c r="W40" s="3">
        <f t="shared" si="61"/>
        <v>0</v>
      </c>
      <c r="X40" s="3">
        <f t="shared" si="61"/>
        <v>0</v>
      </c>
      <c r="Y40" s="3">
        <f t="shared" si="61"/>
        <v>0</v>
      </c>
      <c r="Z40" s="3">
        <f t="shared" si="61"/>
        <v>0</v>
      </c>
      <c r="AA40" s="3">
        <f t="shared" si="61"/>
        <v>0</v>
      </c>
      <c r="AB40" s="3">
        <f t="shared" si="61"/>
        <v>0</v>
      </c>
      <c r="AC40" s="3">
        <f t="shared" si="61"/>
        <v>0</v>
      </c>
      <c r="AD40" s="3">
        <f t="shared" si="61"/>
        <v>0</v>
      </c>
      <c r="AE40" s="3">
        <f t="shared" si="61"/>
        <v>0</v>
      </c>
      <c r="AF40" s="3">
        <f t="shared" si="61"/>
        <v>0</v>
      </c>
      <c r="AG40" s="3">
        <f t="shared" si="61"/>
        <v>0</v>
      </c>
      <c r="AH40" s="3">
        <f t="shared" si="61"/>
        <v>0</v>
      </c>
      <c r="AI40" s="3">
        <f t="shared" si="61"/>
        <v>0</v>
      </c>
      <c r="AJ40" s="3">
        <f t="shared" si="61"/>
        <v>-2556.0691734106722</v>
      </c>
      <c r="AK40" s="3">
        <f t="shared" si="61"/>
        <v>-2562.373129548972</v>
      </c>
      <c r="AL40" s="3">
        <f t="shared" si="61"/>
        <v>-2568.6926329437415</v>
      </c>
      <c r="AM40" s="3">
        <f t="shared" si="61"/>
        <v>-2575.0277219387099</v>
      </c>
      <c r="AN40" s="3">
        <f t="shared" si="61"/>
        <v>-2581.3784349721714</v>
      </c>
      <c r="AO40" s="3">
        <f t="shared" si="61"/>
        <v>-2587.7448105772196</v>
      </c>
      <c r="AP40" s="3">
        <f t="shared" si="61"/>
        <v>-2594.1268873819813</v>
      </c>
      <c r="AQ40" s="3">
        <f t="shared" ref="AQ40:BV40" si="62">IF(AQ$37=0,0,-AQ$37*$G40)</f>
        <v>-2600.5247041098519</v>
      </c>
      <c r="AR40" s="3">
        <f t="shared" si="62"/>
        <v>-2606.9382995797268</v>
      </c>
      <c r="AS40" s="3">
        <f t="shared" si="62"/>
        <v>-2613.3677127062406</v>
      </c>
      <c r="AT40" s="3">
        <f t="shared" si="62"/>
        <v>-2619.8129825000024</v>
      </c>
      <c r="AU40" s="3">
        <f t="shared" si="62"/>
        <v>-2600.0114065871526</v>
      </c>
      <c r="AV40" s="3">
        <f t="shared" si="62"/>
        <v>-2606.4237361268629</v>
      </c>
      <c r="AW40" s="3">
        <f t="shared" si="62"/>
        <v>-2612.8518802010876</v>
      </c>
      <c r="AX40" s="3">
        <f t="shared" si="62"/>
        <v>-2619.295877812734</v>
      </c>
      <c r="AY40" s="3">
        <f t="shared" si="62"/>
        <v>-2625.7557680609038</v>
      </c>
      <c r="AZ40" s="3">
        <f t="shared" si="62"/>
        <v>-2632.2315901411239</v>
      </c>
      <c r="BA40" s="3">
        <f t="shared" si="62"/>
        <v>-2638.7233833455916</v>
      </c>
      <c r="BB40" s="3">
        <f t="shared" si="62"/>
        <v>-2645.2311870634071</v>
      </c>
      <c r="BC40" s="3">
        <f t="shared" si="62"/>
        <v>-2651.7550407808162</v>
      </c>
      <c r="BD40" s="3">
        <f t="shared" si="62"/>
        <v>-2658.2949840814481</v>
      </c>
      <c r="BE40" s="3">
        <f t="shared" si="62"/>
        <v>-2664.8510566465552</v>
      </c>
      <c r="BF40" s="3">
        <f t="shared" si="62"/>
        <v>-2671.423298255253</v>
      </c>
      <c r="BG40" s="3">
        <f t="shared" si="62"/>
        <v>-2678.0117487847679</v>
      </c>
      <c r="BH40" s="3">
        <f t="shared" si="62"/>
        <v>-2684.6164482106701</v>
      </c>
      <c r="BI40" s="3">
        <f t="shared" si="62"/>
        <v>-2691.2374366071203</v>
      </c>
      <c r="BJ40" s="3">
        <f t="shared" si="62"/>
        <v>-2697.8747541471171</v>
      </c>
      <c r="BK40" s="3">
        <f t="shared" si="62"/>
        <v>-2704.528441102731</v>
      </c>
      <c r="BL40" s="3">
        <f t="shared" si="62"/>
        <v>-2711.1985378453583</v>
      </c>
      <c r="BM40" s="3">
        <f t="shared" si="62"/>
        <v>-2717.8850848459606</v>
      </c>
      <c r="BN40" s="3">
        <f t="shared" si="62"/>
        <v>-2724.5881226753108</v>
      </c>
      <c r="BO40" s="3">
        <f t="shared" si="62"/>
        <v>-2731.3076920042422</v>
      </c>
      <c r="BP40" s="3">
        <f t="shared" si="62"/>
        <v>-2738.0438336038928</v>
      </c>
      <c r="BQ40" s="3">
        <f t="shared" si="62"/>
        <v>-2744.7965883459519</v>
      </c>
      <c r="BR40" s="3">
        <f t="shared" si="62"/>
        <v>-2751.5659972029121</v>
      </c>
      <c r="BS40" s="3">
        <f t="shared" si="62"/>
        <v>-2758.352101248312</v>
      </c>
      <c r="BT40" s="3">
        <f t="shared" si="62"/>
        <v>-2765.1549416569906</v>
      </c>
      <c r="BU40" s="3">
        <f t="shared" si="62"/>
        <v>-2771.9745597053357</v>
      </c>
      <c r="BV40" s="3">
        <f t="shared" si="62"/>
        <v>-2778.8109967715313</v>
      </c>
      <c r="BW40" s="3">
        <f t="shared" ref="BW40:DB40" si="63">IF(BW$37=0,0,-BW$37*$G40)</f>
        <v>-2785.6642943358138</v>
      </c>
      <c r="BX40" s="3">
        <f t="shared" si="63"/>
        <v>-2792.5344939807192</v>
      </c>
      <c r="BY40" s="3">
        <f t="shared" si="63"/>
        <v>-2799.4216373913391</v>
      </c>
      <c r="BZ40" s="3">
        <f t="shared" si="63"/>
        <v>-2806.3257663555705</v>
      </c>
      <c r="CA40" s="3">
        <f t="shared" si="63"/>
        <v>-2813.2469227643696</v>
      </c>
      <c r="CB40" s="3">
        <f t="shared" si="63"/>
        <v>-2820.1851486120095</v>
      </c>
      <c r="CC40" s="3">
        <f t="shared" si="63"/>
        <v>-2827.1404859963318</v>
      </c>
      <c r="CD40" s="3">
        <f t="shared" si="63"/>
        <v>-2834.1129771189999</v>
      </c>
      <c r="CE40" s="3">
        <f t="shared" si="63"/>
        <v>-2841.1026642857619</v>
      </c>
      <c r="CF40" s="3">
        <f t="shared" si="63"/>
        <v>-2848.1095899067009</v>
      </c>
      <c r="CG40" s="3">
        <f t="shared" si="63"/>
        <v>-2855.133796496496</v>
      </c>
      <c r="CH40" s="3">
        <f t="shared" si="63"/>
        <v>-2862.1753266746778</v>
      </c>
      <c r="CI40" s="3">
        <f t="shared" si="63"/>
        <v>-2869.2342231658886</v>
      </c>
      <c r="CJ40" s="3">
        <f t="shared" si="63"/>
        <v>-2876.310528800142</v>
      </c>
      <c r="CK40" s="3">
        <f t="shared" si="63"/>
        <v>-2883.4042865130805</v>
      </c>
      <c r="CL40" s="3">
        <f t="shared" si="63"/>
        <v>-2890.5155393462378</v>
      </c>
      <c r="CM40" s="3">
        <f t="shared" si="63"/>
        <v>-2897.6443304473019</v>
      </c>
      <c r="CN40" s="3">
        <f t="shared" si="63"/>
        <v>-2904.7907030703709</v>
      </c>
      <c r="CO40" s="3">
        <f t="shared" si="63"/>
        <v>-2911.9547005762224</v>
      </c>
      <c r="CP40" s="3">
        <f t="shared" si="63"/>
        <v>-2919.1363664325713</v>
      </c>
      <c r="CQ40" s="3">
        <f t="shared" si="63"/>
        <v>-2926.3357442143351</v>
      </c>
      <c r="CR40" s="3">
        <f t="shared" si="63"/>
        <v>-2933.5528776039032</v>
      </c>
      <c r="CS40" s="3">
        <f t="shared" si="63"/>
        <v>-2940.7878103913922</v>
      </c>
      <c r="CT40" s="3">
        <f t="shared" si="63"/>
        <v>-2948.0405864749187</v>
      </c>
      <c r="CU40" s="3">
        <f t="shared" si="63"/>
        <v>-2955.3112498608662</v>
      </c>
      <c r="CV40" s="3">
        <f t="shared" si="63"/>
        <v>-2962.5998446641465</v>
      </c>
      <c r="CW40" s="3">
        <f t="shared" si="63"/>
        <v>-2969.906415108474</v>
      </c>
      <c r="CX40" s="3">
        <f t="shared" si="63"/>
        <v>-2977.2310055266262</v>
      </c>
      <c r="CY40" s="3">
        <f t="shared" si="63"/>
        <v>-2984.573660360722</v>
      </c>
      <c r="CZ40" s="3">
        <f t="shared" si="63"/>
        <v>-2991.9344241624826</v>
      </c>
      <c r="DA40" s="3">
        <f t="shared" si="63"/>
        <v>-2999.3133415935094</v>
      </c>
      <c r="DB40" s="3">
        <f t="shared" si="63"/>
        <v>-3006.7104574255482</v>
      </c>
      <c r="DC40" s="3">
        <f t="shared" ref="DC40:EH40" si="64">IF(DC$37=0,0,-DC$37*$G40)</f>
        <v>-3014.1258165407658</v>
      </c>
      <c r="DD40" s="3">
        <f t="shared" si="64"/>
        <v>-3021.5594639320207</v>
      </c>
      <c r="DE40" s="3">
        <f t="shared" si="64"/>
        <v>-3029.0114447031337</v>
      </c>
      <c r="DF40" s="3">
        <f t="shared" si="64"/>
        <v>-3036.4818040691666</v>
      </c>
      <c r="DG40" s="3">
        <f t="shared" si="64"/>
        <v>-3043.9705873566932</v>
      </c>
      <c r="DH40" s="3">
        <f t="shared" si="64"/>
        <v>-3051.4778400040714</v>
      </c>
      <c r="DI40" s="3">
        <f t="shared" si="64"/>
        <v>-3059.0036075617286</v>
      </c>
      <c r="DJ40" s="3">
        <f t="shared" si="64"/>
        <v>-3066.5479356924252</v>
      </c>
      <c r="DK40" s="3">
        <f t="shared" si="64"/>
        <v>-3074.1108701715452</v>
      </c>
      <c r="DL40" s="3">
        <f t="shared" si="64"/>
        <v>-3081.6924568873583</v>
      </c>
      <c r="DM40" s="3">
        <f t="shared" si="64"/>
        <v>-3089.292741841316</v>
      </c>
      <c r="DN40" s="3">
        <f t="shared" si="64"/>
        <v>-3096.9117711483159</v>
      </c>
      <c r="DO40" s="3">
        <f t="shared" si="64"/>
        <v>-3104.5495910369896</v>
      </c>
      <c r="DP40" s="3">
        <f t="shared" si="64"/>
        <v>-3112.206247849982</v>
      </c>
      <c r="DQ40" s="3">
        <f t="shared" si="64"/>
        <v>-3119.8817880442293</v>
      </c>
      <c r="DR40" s="3">
        <f t="shared" si="64"/>
        <v>-3127.5762581912427</v>
      </c>
      <c r="DS40" s="3">
        <f t="shared" si="64"/>
        <v>-3135.2897049773951</v>
      </c>
      <c r="DT40" s="3">
        <f t="shared" si="64"/>
        <v>-3143.0221752041953</v>
      </c>
      <c r="DU40" s="3">
        <f t="shared" si="64"/>
        <v>-3150.7737157885813</v>
      </c>
      <c r="DV40" s="3">
        <f t="shared" si="64"/>
        <v>-3158.5443737632004</v>
      </c>
      <c r="DW40" s="3">
        <f t="shared" si="64"/>
        <v>-3166.3341962766922</v>
      </c>
      <c r="DX40" s="3">
        <f t="shared" si="64"/>
        <v>-3174.1432305939807</v>
      </c>
      <c r="DY40" s="3">
        <f t="shared" si="64"/>
        <v>-3181.971524096557</v>
      </c>
      <c r="DZ40" s="3">
        <f t="shared" si="64"/>
        <v>-3189.8191242827661</v>
      </c>
      <c r="EA40" s="3">
        <f t="shared" si="64"/>
        <v>-3197.6860787681003</v>
      </c>
      <c r="EB40" s="3">
        <f t="shared" si="64"/>
        <v>-3205.5724352854827</v>
      </c>
      <c r="EC40" s="3">
        <f t="shared" si="64"/>
        <v>-3213.4782416855569</v>
      </c>
      <c r="ED40" s="3">
        <f t="shared" si="64"/>
        <v>-3221.4035459369816</v>
      </c>
      <c r="EE40" s="3">
        <f t="shared" si="64"/>
        <v>-3229.3483961267184</v>
      </c>
      <c r="EF40" s="3">
        <f t="shared" si="64"/>
        <v>-3237.3128404603226</v>
      </c>
      <c r="EG40" s="3">
        <f t="shared" si="64"/>
        <v>-3245.2969272622395</v>
      </c>
      <c r="EH40" s="3">
        <f t="shared" si="64"/>
        <v>-3253.3007049760959</v>
      </c>
      <c r="EI40" s="3">
        <f t="shared" ref="EI40:EX40" si="65">IF(EI$37=0,0,-EI$37*$G40)</f>
        <v>-3261.3242221649925</v>
      </c>
      <c r="EJ40" s="3">
        <f t="shared" si="65"/>
        <v>-3269.3675275117998</v>
      </c>
      <c r="EK40" s="3">
        <f t="shared" si="65"/>
        <v>-3277.4306698194523</v>
      </c>
      <c r="EL40" s="3">
        <f t="shared" si="65"/>
        <v>-3285.5136980112497</v>
      </c>
      <c r="EM40" s="3">
        <f t="shared" si="65"/>
        <v>-3293.6166611311442</v>
      </c>
      <c r="EN40" s="3">
        <f t="shared" si="65"/>
        <v>-3301.7396083440476</v>
      </c>
      <c r="EO40" s="3">
        <f t="shared" si="65"/>
        <v>-3309.8825889361251</v>
      </c>
      <c r="EP40" s="3">
        <f t="shared" si="65"/>
        <v>-3318.045652315091</v>
      </c>
      <c r="EQ40" s="3">
        <f t="shared" si="65"/>
        <v>-3326.2288480105203</v>
      </c>
      <c r="ER40" s="3">
        <f t="shared" si="65"/>
        <v>-3334.4322256741325</v>
      </c>
      <c r="ES40" s="3">
        <f t="shared" si="65"/>
        <v>-3342.6558350801079</v>
      </c>
      <c r="ET40" s="3">
        <f t="shared" si="65"/>
        <v>-3350.8997261253803</v>
      </c>
      <c r="EU40" s="3">
        <f t="shared" si="65"/>
        <v>-3359.1639488299438</v>
      </c>
      <c r="EV40" s="3">
        <f t="shared" si="65"/>
        <v>-3367.4485533371544</v>
      </c>
      <c r="EW40" s="3">
        <f t="shared" si="65"/>
        <v>-3375.753589914038</v>
      </c>
      <c r="EX40" s="3">
        <f t="shared" si="65"/>
        <v>-3384.0791089515878</v>
      </c>
    </row>
    <row r="41" spans="1:154" s="2" customFormat="1" ht="12.75" customHeight="1">
      <c r="A41" s="10"/>
      <c r="B41" s="159"/>
      <c r="C41" s="159" t="s">
        <v>61</v>
      </c>
      <c r="D41" s="159"/>
      <c r="E41" s="159"/>
      <c r="F41" s="270">
        <f>F37+F39+F40</f>
        <v>10903830</v>
      </c>
      <c r="G41" s="271"/>
      <c r="H41" s="238"/>
      <c r="J41" s="3"/>
      <c r="K41" s="15">
        <f>K37+K39+K40</f>
        <v>0</v>
      </c>
      <c r="L41" s="15">
        <f t="shared" ref="L41:AP41" si="66">L37+L39+L40</f>
        <v>0</v>
      </c>
      <c r="M41" s="15">
        <f t="shared" si="66"/>
        <v>0</v>
      </c>
      <c r="N41" s="15">
        <f t="shared" si="66"/>
        <v>0</v>
      </c>
      <c r="O41" s="15">
        <f t="shared" si="66"/>
        <v>0</v>
      </c>
      <c r="P41" s="15">
        <f t="shared" si="66"/>
        <v>0</v>
      </c>
      <c r="Q41" s="15">
        <f t="shared" si="66"/>
        <v>0</v>
      </c>
      <c r="R41" s="15">
        <f t="shared" si="66"/>
        <v>0</v>
      </c>
      <c r="S41" s="15">
        <f t="shared" si="66"/>
        <v>0</v>
      </c>
      <c r="T41" s="15">
        <f t="shared" si="66"/>
        <v>0</v>
      </c>
      <c r="U41" s="15">
        <f t="shared" si="66"/>
        <v>0</v>
      </c>
      <c r="V41" s="15">
        <f t="shared" si="66"/>
        <v>0</v>
      </c>
      <c r="W41" s="15">
        <f t="shared" si="66"/>
        <v>0</v>
      </c>
      <c r="X41" s="15">
        <f t="shared" si="66"/>
        <v>0</v>
      </c>
      <c r="Y41" s="15">
        <f t="shared" si="66"/>
        <v>0</v>
      </c>
      <c r="Z41" s="15">
        <f t="shared" si="66"/>
        <v>0</v>
      </c>
      <c r="AA41" s="15">
        <f t="shared" si="66"/>
        <v>0</v>
      </c>
      <c r="AB41" s="15">
        <f t="shared" si="66"/>
        <v>0</v>
      </c>
      <c r="AC41" s="15">
        <f t="shared" si="66"/>
        <v>0</v>
      </c>
      <c r="AD41" s="15">
        <f t="shared" si="66"/>
        <v>0</v>
      </c>
      <c r="AE41" s="15">
        <f t="shared" si="66"/>
        <v>0</v>
      </c>
      <c r="AF41" s="15">
        <f t="shared" si="66"/>
        <v>0</v>
      </c>
      <c r="AG41" s="15">
        <f t="shared" si="66"/>
        <v>0</v>
      </c>
      <c r="AH41" s="15">
        <f t="shared" si="66"/>
        <v>0</v>
      </c>
      <c r="AI41" s="15">
        <f t="shared" si="66"/>
        <v>0</v>
      </c>
      <c r="AJ41" s="15">
        <f t="shared" si="66"/>
        <v>146875.66711829018</v>
      </c>
      <c r="AK41" s="15">
        <f t="shared" si="66"/>
        <v>222138.03976936091</v>
      </c>
      <c r="AL41" s="15">
        <f t="shared" si="66"/>
        <v>297770.75368047843</v>
      </c>
      <c r="AM41" s="15">
        <f t="shared" si="66"/>
        <v>373775.1777921805</v>
      </c>
      <c r="AN41" s="15">
        <f t="shared" si="66"/>
        <v>450152.68554476247</v>
      </c>
      <c r="AO41" s="15">
        <f t="shared" si="66"/>
        <v>526904.65489214612</v>
      </c>
      <c r="AP41" s="15">
        <f t="shared" si="66"/>
        <v>604032.46831578901</v>
      </c>
      <c r="AQ41" s="15">
        <f t="shared" ref="AQ41:BV41" si="67">AQ37+AQ39+AQ40</f>
        <v>681537.51283863559</v>
      </c>
      <c r="AR41" s="15">
        <f t="shared" si="67"/>
        <v>759421.18003910943</v>
      </c>
      <c r="AS41" s="15">
        <f t="shared" si="67"/>
        <v>837684.86606514652</v>
      </c>
      <c r="AT41" s="15">
        <f t="shared" si="67"/>
        <v>916329.97164827003</v>
      </c>
      <c r="AU41" s="15">
        <f>AU37+AU39+AU40</f>
        <v>984879.06826691714</v>
      </c>
      <c r="AV41" s="15">
        <f t="shared" si="67"/>
        <v>987308.04574235843</v>
      </c>
      <c r="AW41" s="15">
        <f t="shared" si="67"/>
        <v>989743.01373152505</v>
      </c>
      <c r="AX41" s="15">
        <f t="shared" si="67"/>
        <v>992183.98700863961</v>
      </c>
      <c r="AY41" s="15">
        <f t="shared" si="67"/>
        <v>994630.98038436309</v>
      </c>
      <c r="AZ41" s="15">
        <f t="shared" si="67"/>
        <v>997084.00870588166</v>
      </c>
      <c r="BA41" s="15">
        <f t="shared" si="67"/>
        <v>999543.08685700025</v>
      </c>
      <c r="BB41" s="15">
        <f t="shared" si="67"/>
        <v>1002008.2297582306</v>
      </c>
      <c r="BC41" s="15">
        <f t="shared" si="67"/>
        <v>1004479.4523668827</v>
      </c>
      <c r="BD41" s="15">
        <f t="shared" si="67"/>
        <v>1006956.7696771554</v>
      </c>
      <c r="BE41" s="15">
        <f t="shared" si="67"/>
        <v>1009440.1967202269</v>
      </c>
      <c r="BF41" s="15">
        <f t="shared" si="67"/>
        <v>1011929.7485643458</v>
      </c>
      <c r="BG41" s="15">
        <f t="shared" si="67"/>
        <v>1014425.4403149249</v>
      </c>
      <c r="BH41" s="15">
        <f t="shared" si="67"/>
        <v>1016927.2871146296</v>
      </c>
      <c r="BI41" s="15">
        <f t="shared" si="67"/>
        <v>1019435.3041434708</v>
      </c>
      <c r="BJ41" s="15">
        <f t="shared" si="67"/>
        <v>1021949.5066188993</v>
      </c>
      <c r="BK41" s="15">
        <f t="shared" si="67"/>
        <v>1024469.9097958942</v>
      </c>
      <c r="BL41" s="15">
        <f t="shared" si="67"/>
        <v>1026996.5289670583</v>
      </c>
      <c r="BM41" s="15">
        <f t="shared" si="67"/>
        <v>1029529.3794627107</v>
      </c>
      <c r="BN41" s="15">
        <f t="shared" si="67"/>
        <v>1032068.476650978</v>
      </c>
      <c r="BO41" s="15">
        <f t="shared" si="67"/>
        <v>1034613.8359378896</v>
      </c>
      <c r="BP41" s="15">
        <f t="shared" si="67"/>
        <v>1037165.4727674705</v>
      </c>
      <c r="BQ41" s="15">
        <f t="shared" si="67"/>
        <v>1039723.4026218337</v>
      </c>
      <c r="BR41" s="15">
        <f t="shared" si="67"/>
        <v>1042287.6410212768</v>
      </c>
      <c r="BS41" s="15">
        <f t="shared" si="67"/>
        <v>1044858.2035243731</v>
      </c>
      <c r="BT41" s="15">
        <f t="shared" si="67"/>
        <v>1047435.1057280687</v>
      </c>
      <c r="BU41" s="15">
        <f t="shared" si="67"/>
        <v>1050018.3632677756</v>
      </c>
      <c r="BV41" s="15">
        <f t="shared" si="67"/>
        <v>1052607.9918174664</v>
      </c>
      <c r="BW41" s="15">
        <f t="shared" ref="BW41:DB41" si="68">BW37+BW39+BW40</f>
        <v>1055204.0070897711</v>
      </c>
      <c r="BX41" s="15">
        <f t="shared" si="68"/>
        <v>1057806.42483607</v>
      </c>
      <c r="BY41" s="15">
        <f t="shared" si="68"/>
        <v>1060415.2608465918</v>
      </c>
      <c r="BZ41" s="15">
        <f t="shared" si="68"/>
        <v>1063030.5309505076</v>
      </c>
      <c r="CA41" s="15">
        <f t="shared" si="68"/>
        <v>1065652.2510160264</v>
      </c>
      <c r="CB41" s="15">
        <f t="shared" si="68"/>
        <v>1068280.4369504945</v>
      </c>
      <c r="CC41" s="15">
        <f t="shared" si="68"/>
        <v>1070915.1047004892</v>
      </c>
      <c r="CD41" s="15">
        <f t="shared" si="68"/>
        <v>1073556.2702519153</v>
      </c>
      <c r="CE41" s="15">
        <f t="shared" si="68"/>
        <v>1076203.9496301045</v>
      </c>
      <c r="CF41" s="15">
        <f t="shared" si="68"/>
        <v>1078858.158899911</v>
      </c>
      <c r="CG41" s="15">
        <f t="shared" si="68"/>
        <v>1081518.9141658091</v>
      </c>
      <c r="CH41" s="15">
        <f t="shared" si="68"/>
        <v>1084186.2315719908</v>
      </c>
      <c r="CI41" s="15">
        <f t="shared" si="68"/>
        <v>1086860.1273024646</v>
      </c>
      <c r="CJ41" s="15">
        <f t="shared" si="68"/>
        <v>1089540.6175811526</v>
      </c>
      <c r="CK41" s="15">
        <f t="shared" si="68"/>
        <v>1092227.7186719901</v>
      </c>
      <c r="CL41" s="15">
        <f t="shared" si="68"/>
        <v>1094921.4468790228</v>
      </c>
      <c r="CM41" s="15">
        <f t="shared" si="68"/>
        <v>1097621.8185465075</v>
      </c>
      <c r="CN41" s="15">
        <f t="shared" si="68"/>
        <v>1100328.8500590099</v>
      </c>
      <c r="CO41" s="15">
        <f t="shared" si="68"/>
        <v>1103042.5578415042</v>
      </c>
      <c r="CP41" s="15">
        <f t="shared" si="68"/>
        <v>1105762.9583594732</v>
      </c>
      <c r="CQ41" s="15">
        <f t="shared" si="68"/>
        <v>1108490.0681190079</v>
      </c>
      <c r="CR41" s="15">
        <f t="shared" si="68"/>
        <v>1111223.9036669089</v>
      </c>
      <c r="CS41" s="15">
        <f t="shared" si="68"/>
        <v>1113964.4815907837</v>
      </c>
      <c r="CT41" s="15">
        <f t="shared" si="68"/>
        <v>1116711.8185191508</v>
      </c>
      <c r="CU41" s="15">
        <f t="shared" si="68"/>
        <v>1119465.9311215389</v>
      </c>
      <c r="CV41" s="15">
        <f t="shared" si="68"/>
        <v>1122226.8361085874</v>
      </c>
      <c r="CW41" s="15">
        <f t="shared" si="68"/>
        <v>1124994.5502321504</v>
      </c>
      <c r="CX41" s="15">
        <f t="shared" si="68"/>
        <v>1127769.0902853941</v>
      </c>
      <c r="CY41" s="15">
        <f t="shared" si="68"/>
        <v>1130550.4731029035</v>
      </c>
      <c r="CZ41" s="15">
        <f t="shared" si="68"/>
        <v>1133338.7155607804</v>
      </c>
      <c r="DA41" s="15">
        <f t="shared" si="68"/>
        <v>1136133.8345767495</v>
      </c>
      <c r="DB41" s="15">
        <f t="shared" si="68"/>
        <v>1138935.8471102573</v>
      </c>
      <c r="DC41" s="15">
        <f t="shared" ref="DC41:EH41" si="69">DC37+DC39+DC40</f>
        <v>1141744.7701625782</v>
      </c>
      <c r="DD41" s="15">
        <f t="shared" si="69"/>
        <v>1144560.6207769162</v>
      </c>
      <c r="DE41" s="15">
        <f t="shared" si="69"/>
        <v>1147383.4160385071</v>
      </c>
      <c r="DF41" s="15">
        <f t="shared" si="69"/>
        <v>1150213.1730747253</v>
      </c>
      <c r="DG41" s="15">
        <f t="shared" si="69"/>
        <v>1153049.9090551853</v>
      </c>
      <c r="DH41" s="15">
        <f t="shared" si="69"/>
        <v>1155893.6411918453</v>
      </c>
      <c r="DI41" s="15">
        <f t="shared" si="69"/>
        <v>1158744.3867391148</v>
      </c>
      <c r="DJ41" s="15">
        <f t="shared" si="69"/>
        <v>1161602.1629939559</v>
      </c>
      <c r="DK41" s="15">
        <f t="shared" si="69"/>
        <v>1164466.9872959908</v>
      </c>
      <c r="DL41" s="15">
        <f t="shared" si="69"/>
        <v>1167338.877027604</v>
      </c>
      <c r="DM41" s="15">
        <f t="shared" si="69"/>
        <v>1170217.8496140523</v>
      </c>
      <c r="DN41" s="15">
        <f t="shared" si="69"/>
        <v>1173103.9225235656</v>
      </c>
      <c r="DO41" s="15">
        <f t="shared" si="69"/>
        <v>1175997.1132674559</v>
      </c>
      <c r="DP41" s="15">
        <f t="shared" si="69"/>
        <v>1178897.4394002238</v>
      </c>
      <c r="DQ41" s="15">
        <f t="shared" si="69"/>
        <v>1181804.9185196629</v>
      </c>
      <c r="DR41" s="15">
        <f t="shared" si="69"/>
        <v>1184719.5682669678</v>
      </c>
      <c r="DS41" s="15">
        <f t="shared" si="69"/>
        <v>1187641.4063268413</v>
      </c>
      <c r="DT41" s="15">
        <f t="shared" si="69"/>
        <v>1190570.4504276011</v>
      </c>
      <c r="DU41" s="15">
        <f t="shared" si="69"/>
        <v>1193506.7183412886</v>
      </c>
      <c r="DV41" s="15">
        <f t="shared" si="69"/>
        <v>1196450.2278837753</v>
      </c>
      <c r="DW41" s="15">
        <f t="shared" si="69"/>
        <v>1199400.9969148708</v>
      </c>
      <c r="DX41" s="15">
        <f t="shared" si="69"/>
        <v>1202359.0433384329</v>
      </c>
      <c r="DY41" s="15">
        <f t="shared" si="69"/>
        <v>1205324.3851024744</v>
      </c>
      <c r="DZ41" s="15">
        <f t="shared" si="69"/>
        <v>1208297.0401992728</v>
      </c>
      <c r="EA41" s="15">
        <f t="shared" si="69"/>
        <v>1211277.0266654801</v>
      </c>
      <c r="EB41" s="15">
        <f t="shared" si="69"/>
        <v>1214264.3625822312</v>
      </c>
      <c r="EC41" s="15">
        <f t="shared" si="69"/>
        <v>1217259.0660752531</v>
      </c>
      <c r="ED41" s="15">
        <f t="shared" si="69"/>
        <v>1220261.1553149773</v>
      </c>
      <c r="EE41" s="15">
        <f t="shared" si="69"/>
        <v>1223270.6485166471</v>
      </c>
      <c r="EF41" s="15">
        <f t="shared" si="69"/>
        <v>1226287.5639404296</v>
      </c>
      <c r="EG41" s="15">
        <f t="shared" si="69"/>
        <v>1229311.9198915276</v>
      </c>
      <c r="EH41" s="15">
        <f t="shared" si="69"/>
        <v>1232343.7347202885</v>
      </c>
      <c r="EI41" s="15">
        <f t="shared" ref="EI41:EX41" si="70">EI37+EI39+EI40</f>
        <v>1235383.0268223169</v>
      </c>
      <c r="EJ41" s="15">
        <f t="shared" si="70"/>
        <v>1238429.8146385858</v>
      </c>
      <c r="EK41" s="15">
        <f t="shared" si="70"/>
        <v>1241484.1166555483</v>
      </c>
      <c r="EL41" s="15">
        <f t="shared" si="70"/>
        <v>1244545.9514052512</v>
      </c>
      <c r="EM41" s="15">
        <f t="shared" si="70"/>
        <v>1247615.3374654446</v>
      </c>
      <c r="EN41" s="15">
        <f t="shared" si="70"/>
        <v>1250692.2934596981</v>
      </c>
      <c r="EO41" s="15">
        <f t="shared" si="70"/>
        <v>1253776.8380575113</v>
      </c>
      <c r="EP41" s="15">
        <f t="shared" si="70"/>
        <v>1256868.9899744266</v>
      </c>
      <c r="EQ41" s="15">
        <f t="shared" si="70"/>
        <v>1259968.7679721466</v>
      </c>
      <c r="ER41" s="15">
        <f t="shared" si="70"/>
        <v>1263076.1908586428</v>
      </c>
      <c r="ES41" s="15">
        <f t="shared" si="70"/>
        <v>1266191.2774882738</v>
      </c>
      <c r="ET41" s="15">
        <f t="shared" si="70"/>
        <v>1269314.0467618979</v>
      </c>
      <c r="EU41" s="15">
        <f t="shared" si="70"/>
        <v>1272444.5176269868</v>
      </c>
      <c r="EV41" s="15">
        <f t="shared" si="70"/>
        <v>1275582.7090777436</v>
      </c>
      <c r="EW41" s="15">
        <f t="shared" si="70"/>
        <v>1278728.6401552155</v>
      </c>
      <c r="EX41" s="15">
        <f t="shared" si="70"/>
        <v>1281882.329947409</v>
      </c>
    </row>
    <row r="42" spans="1:154" s="2" customFormat="1" ht="12.75" customHeight="1">
      <c r="A42" s="10"/>
      <c r="B42" s="159"/>
      <c r="C42" s="515" t="s">
        <v>218</v>
      </c>
      <c r="D42" s="518"/>
      <c r="E42" s="159"/>
      <c r="F42" s="516">
        <f>'Middle NOI'!K40</f>
        <v>280000</v>
      </c>
      <c r="G42" s="517">
        <f>'Middle NOI'!E40</f>
        <v>0.8</v>
      </c>
      <c r="H42" s="377" t="s">
        <v>219</v>
      </c>
      <c r="J42" s="3"/>
      <c r="K42" s="3">
        <f>$G$42*K53</f>
        <v>0</v>
      </c>
      <c r="L42" s="3">
        <f t="shared" ref="L42:BW42" si="71">$G$42*L53</f>
        <v>0</v>
      </c>
      <c r="M42" s="3">
        <f t="shared" si="71"/>
        <v>0</v>
      </c>
      <c r="N42" s="3">
        <f t="shared" si="71"/>
        <v>0</v>
      </c>
      <c r="O42" s="3">
        <f t="shared" si="71"/>
        <v>0</v>
      </c>
      <c r="P42" s="3">
        <f t="shared" si="71"/>
        <v>0</v>
      </c>
      <c r="Q42" s="3">
        <f t="shared" si="71"/>
        <v>0</v>
      </c>
      <c r="R42" s="3">
        <f t="shared" si="71"/>
        <v>0</v>
      </c>
      <c r="S42" s="3">
        <f t="shared" si="71"/>
        <v>0</v>
      </c>
      <c r="T42" s="3">
        <f t="shared" si="71"/>
        <v>0</v>
      </c>
      <c r="U42" s="3">
        <f t="shared" si="71"/>
        <v>0</v>
      </c>
      <c r="V42" s="3">
        <f t="shared" si="71"/>
        <v>0</v>
      </c>
      <c r="W42" s="3">
        <f t="shared" si="71"/>
        <v>0</v>
      </c>
      <c r="X42" s="3">
        <f t="shared" si="71"/>
        <v>0</v>
      </c>
      <c r="Y42" s="3">
        <f t="shared" si="71"/>
        <v>0</v>
      </c>
      <c r="Z42" s="3">
        <f t="shared" si="71"/>
        <v>0</v>
      </c>
      <c r="AA42" s="3">
        <f t="shared" si="71"/>
        <v>0</v>
      </c>
      <c r="AB42" s="3">
        <f t="shared" si="71"/>
        <v>0</v>
      </c>
      <c r="AC42" s="3">
        <f t="shared" si="71"/>
        <v>0</v>
      </c>
      <c r="AD42" s="3">
        <f t="shared" si="71"/>
        <v>0</v>
      </c>
      <c r="AE42" s="3">
        <f t="shared" si="71"/>
        <v>0</v>
      </c>
      <c r="AF42" s="3">
        <f t="shared" si="71"/>
        <v>0</v>
      </c>
      <c r="AG42" s="3">
        <f t="shared" si="71"/>
        <v>0</v>
      </c>
      <c r="AH42" s="3">
        <f t="shared" si="71"/>
        <v>0</v>
      </c>
      <c r="AI42" s="3">
        <f t="shared" si="71"/>
        <v>0</v>
      </c>
      <c r="AJ42" s="3">
        <f t="shared" si="71"/>
        <v>24615.679402663165</v>
      </c>
      <c r="AK42" s="3">
        <f t="shared" si="71"/>
        <v>24666.38367190359</v>
      </c>
      <c r="AL42" s="3">
        <f t="shared" si="71"/>
        <v>24717.192383636837</v>
      </c>
      <c r="AM42" s="3">
        <f t="shared" si="71"/>
        <v>24768.105752997326</v>
      </c>
      <c r="AN42" s="3">
        <f t="shared" si="71"/>
        <v>24819.123995562652</v>
      </c>
      <c r="AO42" s="3">
        <f t="shared" si="71"/>
        <v>24870.247327354438</v>
      </c>
      <c r="AP42" s="3">
        <f t="shared" si="71"/>
        <v>24921.475964839279</v>
      </c>
      <c r="AQ42" s="3">
        <f t="shared" si="71"/>
        <v>24972.810124929667</v>
      </c>
      <c r="AR42" s="3">
        <f t="shared" si="71"/>
        <v>25024.250024984896</v>
      </c>
      <c r="AS42" s="3">
        <f t="shared" si="71"/>
        <v>25075.795882811974</v>
      </c>
      <c r="AT42" s="3">
        <f t="shared" si="71"/>
        <v>25127.447916666562</v>
      </c>
      <c r="AU42" s="3">
        <f t="shared" si="71"/>
        <v>25179.206345253897</v>
      </c>
      <c r="AV42" s="3">
        <f t="shared" si="71"/>
        <v>25231.071387729702</v>
      </c>
      <c r="AW42" s="3">
        <f t="shared" si="71"/>
        <v>25283.043263701147</v>
      </c>
      <c r="AX42" s="3">
        <f t="shared" si="71"/>
        <v>25335.122193227715</v>
      </c>
      <c r="AY42" s="3">
        <f t="shared" si="71"/>
        <v>25387.308396822227</v>
      </c>
      <c r="AZ42" s="3">
        <f t="shared" si="71"/>
        <v>25439.602095451683</v>
      </c>
      <c r="BA42" s="3">
        <f t="shared" si="71"/>
        <v>25492.003510538259</v>
      </c>
      <c r="BB42" s="3">
        <f t="shared" si="71"/>
        <v>25544.512863960226</v>
      </c>
      <c r="BC42" s="3">
        <f t="shared" si="71"/>
        <v>25597.130378052872</v>
      </c>
      <c r="BD42" s="3">
        <f t="shared" si="71"/>
        <v>25649.856275609483</v>
      </c>
      <c r="BE42" s="3">
        <f t="shared" si="71"/>
        <v>25702.690779882236</v>
      </c>
      <c r="BF42" s="3">
        <f t="shared" si="71"/>
        <v>25755.63411458319</v>
      </c>
      <c r="BG42" s="3">
        <f t="shared" si="71"/>
        <v>25808.686503885208</v>
      </c>
      <c r="BH42" s="3">
        <f t="shared" si="71"/>
        <v>25861.848172422913</v>
      </c>
      <c r="BI42" s="3">
        <f t="shared" si="71"/>
        <v>25915.119345293631</v>
      </c>
      <c r="BJ42" s="3">
        <f t="shared" si="71"/>
        <v>25968.500248058379</v>
      </c>
      <c r="BK42" s="3">
        <f t="shared" si="71"/>
        <v>26021.991106742742</v>
      </c>
      <c r="BL42" s="3">
        <f t="shared" si="71"/>
        <v>26075.592147837935</v>
      </c>
      <c r="BM42" s="3">
        <f t="shared" si="71"/>
        <v>26129.303598301682</v>
      </c>
      <c r="BN42" s="3">
        <f t="shared" si="71"/>
        <v>26183.125685559196</v>
      </c>
      <c r="BO42" s="3">
        <f t="shared" si="71"/>
        <v>26237.058637504164</v>
      </c>
      <c r="BP42" s="3">
        <f t="shared" si="71"/>
        <v>26291.102682499681</v>
      </c>
      <c r="BQ42" s="3">
        <f t="shared" si="71"/>
        <v>26345.258049379256</v>
      </c>
      <c r="BR42" s="3">
        <f t="shared" si="71"/>
        <v>26399.524967447735</v>
      </c>
      <c r="BS42" s="3">
        <f t="shared" si="71"/>
        <v>26453.903666482296</v>
      </c>
      <c r="BT42" s="3">
        <f t="shared" si="71"/>
        <v>26508.394376733446</v>
      </c>
      <c r="BU42" s="3">
        <f t="shared" si="71"/>
        <v>26562.997328925943</v>
      </c>
      <c r="BV42" s="3">
        <f t="shared" si="71"/>
        <v>26617.712754259795</v>
      </c>
      <c r="BW42" s="3">
        <f t="shared" si="71"/>
        <v>26672.540884411272</v>
      </c>
      <c r="BX42" s="3">
        <f t="shared" ref="BX42:EI42" si="72">$G$42*BX53</f>
        <v>26727.481951533846</v>
      </c>
      <c r="BY42" s="3">
        <f t="shared" si="72"/>
        <v>26782.536188259186</v>
      </c>
      <c r="BZ42" s="3">
        <f t="shared" si="72"/>
        <v>26837.703827698133</v>
      </c>
      <c r="CA42" s="3">
        <f t="shared" si="72"/>
        <v>26892.985103441722</v>
      </c>
      <c r="CB42" s="3">
        <f t="shared" si="72"/>
        <v>26948.380249562135</v>
      </c>
      <c r="CC42" s="3">
        <f t="shared" si="72"/>
        <v>27003.889500613699</v>
      </c>
      <c r="CD42" s="3">
        <f t="shared" si="72"/>
        <v>27059.513091633889</v>
      </c>
      <c r="CE42" s="3">
        <f t="shared" si="72"/>
        <v>27115.251258144319</v>
      </c>
      <c r="CF42" s="3">
        <f t="shared" si="72"/>
        <v>27171.104236151747</v>
      </c>
      <c r="CG42" s="3">
        <f t="shared" si="72"/>
        <v>27227.072262149049</v>
      </c>
      <c r="CH42" s="3">
        <f t="shared" si="72"/>
        <v>27283.155573116255</v>
      </c>
      <c r="CI42" s="3">
        <f t="shared" si="72"/>
        <v>27339.354406521517</v>
      </c>
      <c r="CJ42" s="3">
        <f t="shared" si="72"/>
        <v>27395.669000322152</v>
      </c>
      <c r="CK42" s="3">
        <f t="shared" si="72"/>
        <v>27452.099592965627</v>
      </c>
      <c r="CL42" s="3">
        <f t="shared" si="72"/>
        <v>27508.64642339055</v>
      </c>
      <c r="CM42" s="3">
        <f t="shared" si="72"/>
        <v>27565.30973102773</v>
      </c>
      <c r="CN42" s="3">
        <f t="shared" si="72"/>
        <v>27622.089755801153</v>
      </c>
      <c r="CO42" s="3">
        <f t="shared" si="72"/>
        <v>27678.986738129002</v>
      </c>
      <c r="CP42" s="3">
        <f t="shared" si="72"/>
        <v>27736.000918924699</v>
      </c>
      <c r="CQ42" s="3">
        <f t="shared" si="72"/>
        <v>27793.132539597889</v>
      </c>
      <c r="CR42" s="3">
        <f t="shared" si="72"/>
        <v>27850.3818420555</v>
      </c>
      <c r="CS42" s="3">
        <f t="shared" si="72"/>
        <v>27907.749068702735</v>
      </c>
      <c r="CT42" s="3">
        <f t="shared" si="72"/>
        <v>27965.234462444118</v>
      </c>
      <c r="CU42" s="3">
        <f t="shared" si="72"/>
        <v>28022.838266684525</v>
      </c>
      <c r="CV42" s="3">
        <f t="shared" si="72"/>
        <v>28080.560725330171</v>
      </c>
      <c r="CW42" s="3">
        <f t="shared" si="72"/>
        <v>28138.402082789733</v>
      </c>
      <c r="CX42" s="3">
        <f t="shared" si="72"/>
        <v>28196.362583975279</v>
      </c>
      <c r="CY42" s="3">
        <f t="shared" si="72"/>
        <v>28254.442474303385</v>
      </c>
      <c r="CZ42" s="3">
        <f t="shared" si="72"/>
        <v>28312.641999696138</v>
      </c>
      <c r="DA42" s="3">
        <f t="shared" si="72"/>
        <v>28370.961406582188</v>
      </c>
      <c r="DB42" s="3">
        <f t="shared" si="72"/>
        <v>28429.400941897773</v>
      </c>
      <c r="DC42" s="3">
        <f t="shared" si="72"/>
        <v>28487.960853087792</v>
      </c>
      <c r="DD42" s="3">
        <f t="shared" si="72"/>
        <v>28546.641388106844</v>
      </c>
      <c r="DE42" s="3">
        <f t="shared" si="72"/>
        <v>28605.442795420258</v>
      </c>
      <c r="DF42" s="3">
        <f t="shared" si="72"/>
        <v>28664.365324005183</v>
      </c>
      <c r="DG42" s="3">
        <f t="shared" si="72"/>
        <v>28723.409223351588</v>
      </c>
      <c r="DH42" s="3">
        <f t="shared" si="72"/>
        <v>28782.574743463381</v>
      </c>
      <c r="DI42" s="3">
        <f t="shared" si="72"/>
        <v>28841.862134859439</v>
      </c>
      <c r="DJ42" s="3">
        <f t="shared" si="72"/>
        <v>28901.271648574617</v>
      </c>
      <c r="DK42" s="3">
        <f t="shared" si="72"/>
        <v>28960.803536160933</v>
      </c>
      <c r="DL42" s="3">
        <f t="shared" si="72"/>
        <v>29020.458049688503</v>
      </c>
      <c r="DM42" s="3">
        <f t="shared" si="72"/>
        <v>29080.235441746703</v>
      </c>
      <c r="DN42" s="3">
        <f t="shared" si="72"/>
        <v>29140.135965445181</v>
      </c>
      <c r="DO42" s="3">
        <f t="shared" si="72"/>
        <v>29200.159874414952</v>
      </c>
      <c r="DP42" s="3">
        <f t="shared" si="72"/>
        <v>29260.307422809477</v>
      </c>
      <c r="DQ42" s="3">
        <f t="shared" si="72"/>
        <v>29320.578865305732</v>
      </c>
      <c r="DR42" s="3">
        <f t="shared" si="72"/>
        <v>29380.974457105269</v>
      </c>
      <c r="DS42" s="3">
        <f t="shared" si="72"/>
        <v>29441.494453935338</v>
      </c>
      <c r="DT42" s="3">
        <f t="shared" si="72"/>
        <v>29502.139112049932</v>
      </c>
      <c r="DU42" s="3">
        <f t="shared" si="72"/>
        <v>29562.908688230873</v>
      </c>
      <c r="DV42" s="3">
        <f t="shared" si="72"/>
        <v>29623.803439788946</v>
      </c>
      <c r="DW42" s="3">
        <f t="shared" si="72"/>
        <v>29684.823624564906</v>
      </c>
      <c r="DX42" s="3">
        <f t="shared" si="72"/>
        <v>29745.969500930674</v>
      </c>
      <c r="DY42" s="3">
        <f t="shared" si="72"/>
        <v>29807.241327790329</v>
      </c>
      <c r="DZ42" s="3">
        <f t="shared" si="72"/>
        <v>29868.639364581271</v>
      </c>
      <c r="EA42" s="3">
        <f t="shared" si="72"/>
        <v>29930.163871275287</v>
      </c>
      <c r="EB42" s="3">
        <f t="shared" si="72"/>
        <v>29991.815108379669</v>
      </c>
      <c r="EC42" s="3">
        <f t="shared" si="72"/>
        <v>30053.593336938327</v>
      </c>
      <c r="ED42" s="3">
        <f t="shared" si="72"/>
        <v>30115.498818532862</v>
      </c>
      <c r="EE42" s="3">
        <f t="shared" si="72"/>
        <v>30177.53181528367</v>
      </c>
      <c r="EF42" s="3">
        <f t="shared" si="72"/>
        <v>30239.692589851133</v>
      </c>
      <c r="EG42" s="3">
        <f t="shared" si="72"/>
        <v>30301.981405436611</v>
      </c>
      <c r="EH42" s="3">
        <f t="shared" si="72"/>
        <v>30364.398525783625</v>
      </c>
      <c r="EI42" s="3">
        <f t="shared" si="72"/>
        <v>30426.944215178992</v>
      </c>
      <c r="EJ42" s="3">
        <f t="shared" ref="EJ42:EX42" si="73">$G$42*EJ53</f>
        <v>30489.618738453901</v>
      </c>
      <c r="EK42" s="3">
        <f t="shared" si="73"/>
        <v>30552.422360985041</v>
      </c>
      <c r="EL42" s="3">
        <f t="shared" si="73"/>
        <v>30615.355348695753</v>
      </c>
      <c r="EM42" s="3">
        <f t="shared" si="73"/>
        <v>30678.417968057121</v>
      </c>
      <c r="EN42" s="3">
        <f t="shared" si="73"/>
        <v>30741.610486089121</v>
      </c>
      <c r="EO42" s="3">
        <f t="shared" si="73"/>
        <v>30804.933170361743</v>
      </c>
      <c r="EP42" s="3">
        <f t="shared" si="73"/>
        <v>30868.386288996135</v>
      </c>
      <c r="EQ42" s="3">
        <f t="shared" si="73"/>
        <v>30931.97011066573</v>
      </c>
      <c r="ER42" s="3">
        <f t="shared" si="73"/>
        <v>30995.684904597369</v>
      </c>
      <c r="ES42" s="3">
        <f t="shared" si="73"/>
        <v>31059.530940572477</v>
      </c>
      <c r="ET42" s="3">
        <f t="shared" si="73"/>
        <v>31123.508488928168</v>
      </c>
      <c r="EU42" s="3">
        <f t="shared" si="73"/>
        <v>31187.617820558418</v>
      </c>
      <c r="EV42" s="3">
        <f t="shared" si="73"/>
        <v>31251.8592069152</v>
      </c>
      <c r="EW42" s="3">
        <f t="shared" si="73"/>
        <v>31316.232920009628</v>
      </c>
      <c r="EX42" s="3">
        <f t="shared" si="73"/>
        <v>31380.739232413107</v>
      </c>
    </row>
    <row r="43" spans="1:154" s="2" customFormat="1" ht="12.75" customHeight="1">
      <c r="A43" s="10"/>
      <c r="B43" s="167"/>
      <c r="C43" s="159" t="s">
        <v>133</v>
      </c>
      <c r="D43" s="159"/>
      <c r="E43" s="159"/>
      <c r="F43" s="391">
        <f>'Middle NOI'!K41</f>
        <v>399945</v>
      </c>
      <c r="G43" s="268">
        <f>'Middle NOI'!$Y$7</f>
        <v>0.03</v>
      </c>
      <c r="H43" s="377" t="s">
        <v>134</v>
      </c>
      <c r="J43" s="193"/>
      <c r="K43" s="193">
        <f t="shared" ref="K43:AP43" si="74">IF(K27&lt;(1-$G$39),(($F43/12)*(1+((1+$G43)^(1/12))-1)^K$3)*K27,($F43/12)*(1+((1+$G43)^(1/12))-1)^K$3)</f>
        <v>0</v>
      </c>
      <c r="L43" s="193">
        <f t="shared" si="74"/>
        <v>0</v>
      </c>
      <c r="M43" s="193">
        <f t="shared" si="74"/>
        <v>0</v>
      </c>
      <c r="N43" s="193">
        <f t="shared" si="74"/>
        <v>0</v>
      </c>
      <c r="O43" s="193">
        <f t="shared" si="74"/>
        <v>0</v>
      </c>
      <c r="P43" s="193">
        <f t="shared" si="74"/>
        <v>0</v>
      </c>
      <c r="Q43" s="193">
        <f t="shared" si="74"/>
        <v>0</v>
      </c>
      <c r="R43" s="193">
        <f t="shared" si="74"/>
        <v>0</v>
      </c>
      <c r="S43" s="193">
        <f t="shared" si="74"/>
        <v>0</v>
      </c>
      <c r="T43" s="193">
        <f t="shared" si="74"/>
        <v>0</v>
      </c>
      <c r="U43" s="193">
        <f t="shared" si="74"/>
        <v>0</v>
      </c>
      <c r="V43" s="193">
        <f t="shared" si="74"/>
        <v>0</v>
      </c>
      <c r="W43" s="193">
        <f t="shared" si="74"/>
        <v>0</v>
      </c>
      <c r="X43" s="193">
        <f t="shared" si="74"/>
        <v>0</v>
      </c>
      <c r="Y43" s="193">
        <f t="shared" si="74"/>
        <v>0</v>
      </c>
      <c r="Z43" s="193">
        <f t="shared" si="74"/>
        <v>0</v>
      </c>
      <c r="AA43" s="193">
        <f t="shared" si="74"/>
        <v>0</v>
      </c>
      <c r="AB43" s="193">
        <f t="shared" si="74"/>
        <v>0</v>
      </c>
      <c r="AC43" s="193">
        <f t="shared" si="74"/>
        <v>0</v>
      </c>
      <c r="AD43" s="193">
        <f t="shared" si="74"/>
        <v>0</v>
      </c>
      <c r="AE43" s="193">
        <f t="shared" si="74"/>
        <v>0</v>
      </c>
      <c r="AF43" s="193">
        <f t="shared" si="74"/>
        <v>0</v>
      </c>
      <c r="AG43" s="193">
        <f t="shared" si="74"/>
        <v>0</v>
      </c>
      <c r="AH43" s="193">
        <f t="shared" si="74"/>
        <v>0</v>
      </c>
      <c r="AI43" s="193">
        <f t="shared" si="74"/>
        <v>2590.2608217514016</v>
      </c>
      <c r="AJ43" s="193">
        <f t="shared" si="74"/>
        <v>5193.2982074369393</v>
      </c>
      <c r="AK43" s="193">
        <f t="shared" si="74"/>
        <v>7809.1594227367495</v>
      </c>
      <c r="AL43" s="193">
        <f t="shared" si="74"/>
        <v>10437.891888757526</v>
      </c>
      <c r="AM43" s="193">
        <f t="shared" si="74"/>
        <v>13079.543182511678</v>
      </c>
      <c r="AN43" s="193">
        <f t="shared" si="74"/>
        <v>15734.161037397895</v>
      </c>
      <c r="AO43" s="193">
        <f t="shared" si="74"/>
        <v>18401.793343683148</v>
      </c>
      <c r="AP43" s="193">
        <f t="shared" si="74"/>
        <v>21082.488148986111</v>
      </c>
      <c r="AQ43" s="193">
        <f t="shared" ref="AQ43:BV43" si="75">IF(AQ27&lt;(1-$G$39),(($F43/12)*(1+((1+$G43)^(1/12))-1)^AQ$3)*AQ27,($F43/12)*(1+((1+$G43)^(1/12))-1)^AQ$3)</f>
        <v>23776.293658762021</v>
      </c>
      <c r="AR43" s="193">
        <f t="shared" si="75"/>
        <v>26483.258236788934</v>
      </c>
      <c r="AS43" s="193">
        <f t="shared" si="75"/>
        <v>29203.430405655483</v>
      </c>
      <c r="AT43" s="193">
        <f t="shared" si="75"/>
        <v>31936.858847250027</v>
      </c>
      <c r="AU43" s="193">
        <f t="shared" si="75"/>
        <v>36509.044635001337</v>
      </c>
      <c r="AV43" s="193">
        <f t="shared" si="75"/>
        <v>36599.085788200333</v>
      </c>
      <c r="AW43" s="193">
        <f t="shared" si="75"/>
        <v>36689.349007173718</v>
      </c>
      <c r="AX43" s="193">
        <f t="shared" si="75"/>
        <v>36779.834839595605</v>
      </c>
      <c r="AY43" s="193">
        <f t="shared" si="75"/>
        <v>36870.543834490825</v>
      </c>
      <c r="AZ43" s="193">
        <f t="shared" si="75"/>
        <v>36961.476542238219</v>
      </c>
      <c r="BA43" s="193">
        <f t="shared" si="75"/>
        <v>37052.63351457406</v>
      </c>
      <c r="BB43" s="193">
        <f t="shared" si="75"/>
        <v>37144.01530459529</v>
      </c>
      <c r="BC43" s="193">
        <f t="shared" si="75"/>
        <v>37235.622466762994</v>
      </c>
      <c r="BD43" s="193">
        <f t="shared" si="75"/>
        <v>37327.455556905683</v>
      </c>
      <c r="BE43" s="193">
        <f t="shared" si="75"/>
        <v>37419.515132222696</v>
      </c>
      <c r="BF43" s="193">
        <f t="shared" si="75"/>
        <v>37511.801751287545</v>
      </c>
      <c r="BG43" s="193">
        <f t="shared" si="75"/>
        <v>37604.315974051395</v>
      </c>
      <c r="BH43" s="193">
        <f t="shared" si="75"/>
        <v>37697.05836184635</v>
      </c>
      <c r="BI43" s="193">
        <f t="shared" si="75"/>
        <v>37790.02947738894</v>
      </c>
      <c r="BJ43" s="193">
        <f t="shared" si="75"/>
        <v>37883.22988478349</v>
      </c>
      <c r="BK43" s="193">
        <f t="shared" si="75"/>
        <v>37976.66014952556</v>
      </c>
      <c r="BL43" s="193">
        <f t="shared" si="75"/>
        <v>38070.32083850538</v>
      </c>
      <c r="BM43" s="193">
        <f t="shared" si="75"/>
        <v>38164.212520011293</v>
      </c>
      <c r="BN43" s="193">
        <f t="shared" si="75"/>
        <v>38258.335763733157</v>
      </c>
      <c r="BO43" s="193">
        <f t="shared" si="75"/>
        <v>38352.691140765899</v>
      </c>
      <c r="BP43" s="193">
        <f t="shared" si="75"/>
        <v>38447.279223612866</v>
      </c>
      <c r="BQ43" s="193">
        <f t="shared" si="75"/>
        <v>38542.100586189379</v>
      </c>
      <c r="BR43" s="193">
        <f t="shared" si="75"/>
        <v>38637.155803826186</v>
      </c>
      <c r="BS43" s="193">
        <f t="shared" si="75"/>
        <v>38732.445453272951</v>
      </c>
      <c r="BT43" s="193">
        <f t="shared" si="75"/>
        <v>38827.970112701754</v>
      </c>
      <c r="BU43" s="193">
        <f t="shared" si="75"/>
        <v>38923.730361710623</v>
      </c>
      <c r="BV43" s="193">
        <f t="shared" si="75"/>
        <v>39019.726781326994</v>
      </c>
      <c r="BW43" s="193">
        <f t="shared" ref="BW43:DB43" si="76">IF(BW27&lt;(1-$G$39),(($F43/12)*(1+((1+$G43)^(1/12))-1)^BW$3)*BW27,($F43/12)*(1+((1+$G43)^(1/12))-1)^BW$3)</f>
        <v>39115.959954011334</v>
      </c>
      <c r="BX43" s="193">
        <f t="shared" si="76"/>
        <v>39212.430463660545</v>
      </c>
      <c r="BY43" s="193">
        <f t="shared" si="76"/>
        <v>39309.138895611628</v>
      </c>
      <c r="BZ43" s="193">
        <f t="shared" si="76"/>
        <v>39406.085836645165</v>
      </c>
      <c r="CA43" s="193">
        <f t="shared" si="76"/>
        <v>39503.271874988881</v>
      </c>
      <c r="CB43" s="193">
        <f t="shared" si="76"/>
        <v>39600.697600321262</v>
      </c>
      <c r="CC43" s="193">
        <f t="shared" si="76"/>
        <v>39698.363603775077</v>
      </c>
      <c r="CD43" s="193">
        <f t="shared" si="76"/>
        <v>39796.270477940983</v>
      </c>
      <c r="CE43" s="193">
        <f t="shared" si="76"/>
        <v>39894.418816871148</v>
      </c>
      <c r="CF43" s="193">
        <f t="shared" si="76"/>
        <v>39992.809216082816</v>
      </c>
      <c r="CG43" s="193">
        <f t="shared" si="76"/>
        <v>40091.442272561944</v>
      </c>
      <c r="CH43" s="193">
        <f t="shared" si="76"/>
        <v>40190.318584766821</v>
      </c>
      <c r="CI43" s="193">
        <f t="shared" si="76"/>
        <v>40289.438752631686</v>
      </c>
      <c r="CJ43" s="193">
        <f t="shared" si="76"/>
        <v>40388.803377570373</v>
      </c>
      <c r="CK43" s="193">
        <f t="shared" si="76"/>
        <v>40488.413062479995</v>
      </c>
      <c r="CL43" s="193">
        <f t="shared" si="76"/>
        <v>40588.268411744524</v>
      </c>
      <c r="CM43" s="193">
        <f t="shared" si="76"/>
        <v>40688.370031238563</v>
      </c>
      <c r="CN43" s="193">
        <f t="shared" si="76"/>
        <v>40788.718528330908</v>
      </c>
      <c r="CO43" s="193">
        <f t="shared" si="76"/>
        <v>40889.314511888333</v>
      </c>
      <c r="CP43" s="193">
        <f t="shared" si="76"/>
        <v>40990.158592279222</v>
      </c>
      <c r="CQ43" s="193">
        <f t="shared" si="76"/>
        <v>41091.251381377289</v>
      </c>
      <c r="CR43" s="193">
        <f t="shared" si="76"/>
        <v>41192.593492565313</v>
      </c>
      <c r="CS43" s="193">
        <f t="shared" si="76"/>
        <v>41294.185540738821</v>
      </c>
      <c r="CT43" s="193">
        <f t="shared" si="76"/>
        <v>41396.028142309828</v>
      </c>
      <c r="CU43" s="193">
        <f t="shared" si="76"/>
        <v>41498.12191521065</v>
      </c>
      <c r="CV43" s="193">
        <f t="shared" si="76"/>
        <v>41600.467478897495</v>
      </c>
      <c r="CW43" s="193">
        <f t="shared" si="76"/>
        <v>41703.065454354401</v>
      </c>
      <c r="CX43" s="193">
        <f t="shared" si="76"/>
        <v>41805.916464096881</v>
      </c>
      <c r="CY43" s="193">
        <f t="shared" si="76"/>
        <v>41909.021132175738</v>
      </c>
      <c r="CZ43" s="193">
        <f t="shared" si="76"/>
        <v>42012.380084180848</v>
      </c>
      <c r="DA43" s="193">
        <f t="shared" si="76"/>
        <v>42115.993947244991</v>
      </c>
      <c r="DB43" s="193">
        <f t="shared" si="76"/>
        <v>42219.863350047599</v>
      </c>
      <c r="DC43" s="193">
        <f t="shared" ref="DC43:EH43" si="77">IF(DC27&lt;(1-$G$39),(($F43/12)*(1+((1+$G43)^(1/12))-1)^DC$3)*DC27,($F43/12)*(1+((1+$G43)^(1/12))-1)^DC$3)</f>
        <v>42323.988922818615</v>
      </c>
      <c r="DD43" s="193">
        <f t="shared" si="77"/>
        <v>42428.371297342281</v>
      </c>
      <c r="DE43" s="193">
        <f t="shared" si="77"/>
        <v>42533.011106960992</v>
      </c>
      <c r="DF43" s="193">
        <f t="shared" si="77"/>
        <v>42637.908986579132</v>
      </c>
      <c r="DG43" s="193">
        <f t="shared" si="77"/>
        <v>42743.065572666972</v>
      </c>
      <c r="DH43" s="193">
        <f t="shared" si="77"/>
        <v>42848.481503264433</v>
      </c>
      <c r="DI43" s="193">
        <f t="shared" si="77"/>
        <v>42954.15741798505</v>
      </c>
      <c r="DJ43" s="193">
        <f t="shared" si="77"/>
        <v>43060.093958019796</v>
      </c>
      <c r="DK43" s="193">
        <f t="shared" si="77"/>
        <v>43166.291766141025</v>
      </c>
      <c r="DL43" s="193">
        <f t="shared" si="77"/>
        <v>43272.751486706286</v>
      </c>
      <c r="DM43" s="193">
        <f t="shared" si="77"/>
        <v>43379.473765662362</v>
      </c>
      <c r="DN43" s="193">
        <f t="shared" si="77"/>
        <v>43486.459250549051</v>
      </c>
      <c r="DO43" s="193">
        <f t="shared" si="77"/>
        <v>43593.708590503185</v>
      </c>
      <c r="DP43" s="193">
        <f t="shared" si="77"/>
        <v>43701.222436262557</v>
      </c>
      <c r="DQ43" s="193">
        <f t="shared" si="77"/>
        <v>43809.001440169835</v>
      </c>
      <c r="DR43" s="193">
        <f t="shared" si="77"/>
        <v>43917.046256176523</v>
      </c>
      <c r="DS43" s="193">
        <f t="shared" si="77"/>
        <v>44025.357539846998</v>
      </c>
      <c r="DT43" s="193">
        <f t="shared" si="77"/>
        <v>44133.935948362378</v>
      </c>
      <c r="DU43" s="193">
        <f t="shared" si="77"/>
        <v>44242.782140524614</v>
      </c>
      <c r="DV43" s="193">
        <f t="shared" si="77"/>
        <v>44351.896776760412</v>
      </c>
      <c r="DW43" s="193">
        <f t="shared" si="77"/>
        <v>44461.280519125263</v>
      </c>
      <c r="DX43" s="193">
        <f t="shared" si="77"/>
        <v>44570.934031307494</v>
      </c>
      <c r="DY43" s="193">
        <f t="shared" si="77"/>
        <v>44680.857978632252</v>
      </c>
      <c r="DZ43" s="193">
        <f t="shared" si="77"/>
        <v>44791.053028065529</v>
      </c>
      <c r="EA43" s="193">
        <f t="shared" si="77"/>
        <v>44901.519848218297</v>
      </c>
      <c r="EB43" s="193">
        <f t="shared" si="77"/>
        <v>45012.259109350452</v>
      </c>
      <c r="EC43" s="193">
        <f t="shared" si="77"/>
        <v>45123.271483374934</v>
      </c>
      <c r="ED43" s="193">
        <f t="shared" si="77"/>
        <v>45234.557643861845</v>
      </c>
      <c r="EE43" s="193">
        <f t="shared" si="77"/>
        <v>45346.118266042431</v>
      </c>
      <c r="EF43" s="193">
        <f t="shared" si="77"/>
        <v>45457.95402681327</v>
      </c>
      <c r="EG43" s="193">
        <f t="shared" si="77"/>
        <v>45570.065604740361</v>
      </c>
      <c r="EH43" s="193">
        <f t="shared" si="77"/>
        <v>45682.45368006322</v>
      </c>
      <c r="EI43" s="193">
        <f t="shared" ref="EI43:EX43" si="78">IF(EI27&lt;(1-$G$39),(($F43/12)*(1+((1+$G43)^(1/12))-1)^EI$3)*EI27,($F43/12)*(1+((1+$G43)^(1/12))-1)^EI$3)</f>
        <v>45795.118934699021</v>
      </c>
      <c r="EJ43" s="193">
        <f t="shared" si="78"/>
        <v>45908.062052246722</v>
      </c>
      <c r="EK43" s="193">
        <f t="shared" si="78"/>
        <v>46021.283717991209</v>
      </c>
      <c r="EL43" s="193">
        <f t="shared" si="78"/>
        <v>46134.784618907506</v>
      </c>
      <c r="EM43" s="193">
        <f t="shared" si="78"/>
        <v>46248.565443664855</v>
      </c>
      <c r="EN43" s="193">
        <f t="shared" si="78"/>
        <v>46362.626882630975</v>
      </c>
      <c r="EO43" s="193">
        <f t="shared" si="78"/>
        <v>46476.969627876199</v>
      </c>
      <c r="EP43" s="193">
        <f t="shared" si="78"/>
        <v>46591.594373177701</v>
      </c>
      <c r="EQ43" s="193">
        <f t="shared" si="78"/>
        <v>46706.501814023708</v>
      </c>
      <c r="ER43" s="193">
        <f t="shared" si="78"/>
        <v>46821.692647617674</v>
      </c>
      <c r="ES43" s="193">
        <f t="shared" si="78"/>
        <v>46937.167572882587</v>
      </c>
      <c r="ET43" s="193">
        <f t="shared" si="78"/>
        <v>47052.927290465137</v>
      </c>
      <c r="EU43" s="193">
        <f t="shared" si="78"/>
        <v>47168.972502740013</v>
      </c>
      <c r="EV43" s="193">
        <f t="shared" si="78"/>
        <v>47285.303913814139</v>
      </c>
      <c r="EW43" s="193">
        <f t="shared" si="78"/>
        <v>47401.922229530966</v>
      </c>
      <c r="EX43" s="193">
        <f t="shared" si="78"/>
        <v>47518.828157474738</v>
      </c>
    </row>
    <row r="44" spans="1:154" s="2" customFormat="1" ht="12.75" customHeight="1">
      <c r="A44" s="10"/>
      <c r="B44" s="167"/>
      <c r="C44" s="167" t="s">
        <v>62</v>
      </c>
      <c r="D44" s="167"/>
      <c r="E44" s="167"/>
      <c r="F44" s="274">
        <f>SUM(F41:F43)</f>
        <v>11583775</v>
      </c>
      <c r="G44" s="202"/>
      <c r="H44" s="241"/>
      <c r="J44" s="7"/>
      <c r="K44" s="191">
        <f>SUM(K41:K43)</f>
        <v>0</v>
      </c>
      <c r="L44" s="191">
        <f t="shared" ref="L44:BV44" si="79">SUM(L41:L43)</f>
        <v>0</v>
      </c>
      <c r="M44" s="191">
        <f t="shared" si="79"/>
        <v>0</v>
      </c>
      <c r="N44" s="191">
        <f>SUM(N41:N43)</f>
        <v>0</v>
      </c>
      <c r="O44" s="191">
        <f t="shared" si="79"/>
        <v>0</v>
      </c>
      <c r="P44" s="191">
        <f t="shared" si="79"/>
        <v>0</v>
      </c>
      <c r="Q44" s="191">
        <f t="shared" si="79"/>
        <v>0</v>
      </c>
      <c r="R44" s="191">
        <f t="shared" si="79"/>
        <v>0</v>
      </c>
      <c r="S44" s="191">
        <f t="shared" si="79"/>
        <v>0</v>
      </c>
      <c r="T44" s="191">
        <f t="shared" si="79"/>
        <v>0</v>
      </c>
      <c r="U44" s="191">
        <f t="shared" si="79"/>
        <v>0</v>
      </c>
      <c r="V44" s="191">
        <f t="shared" si="79"/>
        <v>0</v>
      </c>
      <c r="W44" s="191">
        <f t="shared" si="79"/>
        <v>0</v>
      </c>
      <c r="X44" s="191">
        <f t="shared" si="79"/>
        <v>0</v>
      </c>
      <c r="Y44" s="191">
        <f t="shared" si="79"/>
        <v>0</v>
      </c>
      <c r="Z44" s="191">
        <f t="shared" si="79"/>
        <v>0</v>
      </c>
      <c r="AA44" s="191">
        <f t="shared" si="79"/>
        <v>0</v>
      </c>
      <c r="AB44" s="191">
        <f t="shared" si="79"/>
        <v>0</v>
      </c>
      <c r="AC44" s="191">
        <f t="shared" si="79"/>
        <v>0</v>
      </c>
      <c r="AD44" s="191">
        <f t="shared" si="79"/>
        <v>0</v>
      </c>
      <c r="AE44" s="191">
        <f t="shared" si="79"/>
        <v>0</v>
      </c>
      <c r="AF44" s="191">
        <f t="shared" si="79"/>
        <v>0</v>
      </c>
      <c r="AG44" s="191">
        <f t="shared" si="79"/>
        <v>0</v>
      </c>
      <c r="AH44" s="191">
        <f t="shared" si="79"/>
        <v>0</v>
      </c>
      <c r="AI44" s="191">
        <f t="shared" si="79"/>
        <v>2590.2608217514016</v>
      </c>
      <c r="AJ44" s="191">
        <f t="shared" si="79"/>
        <v>176684.6447283903</v>
      </c>
      <c r="AK44" s="191">
        <f t="shared" si="79"/>
        <v>254613.58286400125</v>
      </c>
      <c r="AL44" s="191">
        <f t="shared" si="79"/>
        <v>332925.8379528728</v>
      </c>
      <c r="AM44" s="191">
        <f t="shared" si="79"/>
        <v>411622.82672768953</v>
      </c>
      <c r="AN44" s="191">
        <f t="shared" si="79"/>
        <v>490705.97057772306</v>
      </c>
      <c r="AO44" s="191">
        <f t="shared" si="79"/>
        <v>570176.69556318363</v>
      </c>
      <c r="AP44" s="191">
        <f t="shared" si="79"/>
        <v>650036.43242961448</v>
      </c>
      <c r="AQ44" s="191">
        <f t="shared" si="79"/>
        <v>730286.61662232724</v>
      </c>
      <c r="AR44" s="191">
        <f t="shared" si="79"/>
        <v>810928.68830088328</v>
      </c>
      <c r="AS44" s="191">
        <f t="shared" si="79"/>
        <v>891964.09235361405</v>
      </c>
      <c r="AT44" s="191">
        <f t="shared" si="79"/>
        <v>973394.27841218654</v>
      </c>
      <c r="AU44" s="191">
        <f t="shared" si="79"/>
        <v>1046567.3192471723</v>
      </c>
      <c r="AV44" s="191">
        <f t="shared" si="79"/>
        <v>1049138.2029182885</v>
      </c>
      <c r="AW44" s="191">
        <f t="shared" si="79"/>
        <v>1051715.4060024</v>
      </c>
      <c r="AX44" s="191">
        <f t="shared" si="79"/>
        <v>1054298.9440414631</v>
      </c>
      <c r="AY44" s="191">
        <f t="shared" si="79"/>
        <v>1056888.8326156761</v>
      </c>
      <c r="AZ44" s="191">
        <f t="shared" si="79"/>
        <v>1059485.0873435715</v>
      </c>
      <c r="BA44" s="191">
        <f t="shared" si="79"/>
        <v>1062087.7238821127</v>
      </c>
      <c r="BB44" s="191">
        <f t="shared" si="79"/>
        <v>1064696.7579267861</v>
      </c>
      <c r="BC44" s="191">
        <f t="shared" si="79"/>
        <v>1067312.2052116985</v>
      </c>
      <c r="BD44" s="191">
        <f t="shared" si="79"/>
        <v>1069934.0815096705</v>
      </c>
      <c r="BE44" s="191">
        <f t="shared" si="79"/>
        <v>1072562.4026323319</v>
      </c>
      <c r="BF44" s="191">
        <f t="shared" si="79"/>
        <v>1075197.1844302164</v>
      </c>
      <c r="BG44" s="191">
        <f t="shared" si="79"/>
        <v>1077838.4427928615</v>
      </c>
      <c r="BH44" s="191">
        <f t="shared" si="79"/>
        <v>1080486.193648899</v>
      </c>
      <c r="BI44" s="191">
        <f t="shared" si="79"/>
        <v>1083140.4529661534</v>
      </c>
      <c r="BJ44" s="191">
        <f t="shared" si="79"/>
        <v>1085801.236751741</v>
      </c>
      <c r="BK44" s="191">
        <f t="shared" si="79"/>
        <v>1088468.5610521624</v>
      </c>
      <c r="BL44" s="191">
        <f t="shared" si="79"/>
        <v>1091142.4419534015</v>
      </c>
      <c r="BM44" s="191">
        <f t="shared" si="79"/>
        <v>1093822.8955810235</v>
      </c>
      <c r="BN44" s="191">
        <f t="shared" si="79"/>
        <v>1096509.9381002702</v>
      </c>
      <c r="BO44" s="191">
        <f t="shared" si="79"/>
        <v>1099203.5857161595</v>
      </c>
      <c r="BP44" s="191">
        <f t="shared" si="79"/>
        <v>1101903.8546735831</v>
      </c>
      <c r="BQ44" s="191">
        <f t="shared" si="79"/>
        <v>1104610.7612574024</v>
      </c>
      <c r="BR44" s="191">
        <f t="shared" si="79"/>
        <v>1107324.3217925506</v>
      </c>
      <c r="BS44" s="191">
        <f t="shared" si="79"/>
        <v>1110044.5526441282</v>
      </c>
      <c r="BT44" s="191">
        <f t="shared" si="79"/>
        <v>1112771.4702175038</v>
      </c>
      <c r="BU44" s="191">
        <f t="shared" si="79"/>
        <v>1115505.090958412</v>
      </c>
      <c r="BV44" s="191">
        <f t="shared" si="79"/>
        <v>1118245.4313530533</v>
      </c>
      <c r="BW44" s="191">
        <f t="shared" ref="BW44:EH44" si="80">SUM(BW41:BW43)</f>
        <v>1120992.5079281935</v>
      </c>
      <c r="BX44" s="191">
        <f t="shared" si="80"/>
        <v>1123746.3372512644</v>
      </c>
      <c r="BY44" s="191">
        <f t="shared" si="80"/>
        <v>1126506.9359304626</v>
      </c>
      <c r="BZ44" s="191">
        <f t="shared" si="80"/>
        <v>1129274.3206148511</v>
      </c>
      <c r="CA44" s="191">
        <f t="shared" si="80"/>
        <v>1132048.5079944569</v>
      </c>
      <c r="CB44" s="191">
        <f t="shared" si="80"/>
        <v>1134829.5148003781</v>
      </c>
      <c r="CC44" s="191">
        <f t="shared" si="80"/>
        <v>1137617.3578048781</v>
      </c>
      <c r="CD44" s="191">
        <f t="shared" si="80"/>
        <v>1140412.0538214901</v>
      </c>
      <c r="CE44" s="191">
        <f t="shared" si="80"/>
        <v>1143213.6197051201</v>
      </c>
      <c r="CF44" s="191">
        <f t="shared" si="80"/>
        <v>1146022.0723521456</v>
      </c>
      <c r="CG44" s="191">
        <f t="shared" si="80"/>
        <v>1148837.42870052</v>
      </c>
      <c r="CH44" s="191">
        <f t="shared" si="80"/>
        <v>1151659.7057298739</v>
      </c>
      <c r="CI44" s="191">
        <f t="shared" si="80"/>
        <v>1154488.9204616176</v>
      </c>
      <c r="CJ44" s="191">
        <f t="shared" si="80"/>
        <v>1157325.0899590452</v>
      </c>
      <c r="CK44" s="191">
        <f t="shared" si="80"/>
        <v>1160168.2313274357</v>
      </c>
      <c r="CL44" s="191">
        <f t="shared" si="80"/>
        <v>1163018.361714158</v>
      </c>
      <c r="CM44" s="191">
        <f t="shared" si="80"/>
        <v>1165875.4983087739</v>
      </c>
      <c r="CN44" s="191">
        <f t="shared" si="80"/>
        <v>1168739.6583431419</v>
      </c>
      <c r="CO44" s="191">
        <f t="shared" si="80"/>
        <v>1171610.8590915217</v>
      </c>
      <c r="CP44" s="191">
        <f t="shared" si="80"/>
        <v>1174489.1178706773</v>
      </c>
      <c r="CQ44" s="191">
        <f t="shared" si="80"/>
        <v>1177374.4520399829</v>
      </c>
      <c r="CR44" s="191">
        <f t="shared" si="80"/>
        <v>1180266.8790015297</v>
      </c>
      <c r="CS44" s="191">
        <f t="shared" si="80"/>
        <v>1183166.4162002252</v>
      </c>
      <c r="CT44" s="191">
        <f t="shared" si="80"/>
        <v>1186073.0811239048</v>
      </c>
      <c r="CU44" s="191">
        <f t="shared" si="80"/>
        <v>1188986.891303434</v>
      </c>
      <c r="CV44" s="191">
        <f t="shared" si="80"/>
        <v>1191907.864312815</v>
      </c>
      <c r="CW44" s="191">
        <f t="shared" si="80"/>
        <v>1194836.0177692946</v>
      </c>
      <c r="CX44" s="191">
        <f t="shared" si="80"/>
        <v>1197771.3693334663</v>
      </c>
      <c r="CY44" s="191">
        <f t="shared" si="80"/>
        <v>1200713.9367093826</v>
      </c>
      <c r="CZ44" s="191">
        <f t="shared" si="80"/>
        <v>1203663.7376446573</v>
      </c>
      <c r="DA44" s="191">
        <f t="shared" si="80"/>
        <v>1206620.7899305767</v>
      </c>
      <c r="DB44" s="191">
        <f t="shared" si="80"/>
        <v>1209585.1114022026</v>
      </c>
      <c r="DC44" s="191">
        <f t="shared" si="80"/>
        <v>1212556.7199384845</v>
      </c>
      <c r="DD44" s="191">
        <f t="shared" si="80"/>
        <v>1215535.6334623653</v>
      </c>
      <c r="DE44" s="191">
        <f t="shared" si="80"/>
        <v>1218521.8699408884</v>
      </c>
      <c r="DF44" s="191">
        <f t="shared" si="80"/>
        <v>1221515.4473853097</v>
      </c>
      <c r="DG44" s="191">
        <f t="shared" si="80"/>
        <v>1224516.3838512038</v>
      </c>
      <c r="DH44" s="191">
        <f t="shared" si="80"/>
        <v>1227524.6974385732</v>
      </c>
      <c r="DI44" s="191">
        <f t="shared" si="80"/>
        <v>1230540.4062919593</v>
      </c>
      <c r="DJ44" s="191">
        <f t="shared" si="80"/>
        <v>1233563.5286005503</v>
      </c>
      <c r="DK44" s="191">
        <f t="shared" si="80"/>
        <v>1236594.0825982927</v>
      </c>
      <c r="DL44" s="191">
        <f t="shared" si="80"/>
        <v>1239632.0865639988</v>
      </c>
      <c r="DM44" s="191">
        <f t="shared" si="80"/>
        <v>1242677.5588214614</v>
      </c>
      <c r="DN44" s="191">
        <f t="shared" si="80"/>
        <v>1245730.5177395598</v>
      </c>
      <c r="DO44" s="191">
        <f t="shared" si="80"/>
        <v>1248790.9817323741</v>
      </c>
      <c r="DP44" s="191">
        <f t="shared" si="80"/>
        <v>1251858.9692592958</v>
      </c>
      <c r="DQ44" s="191">
        <f t="shared" si="80"/>
        <v>1254934.4988251384</v>
      </c>
      <c r="DR44" s="191">
        <f t="shared" si="80"/>
        <v>1258017.5889802494</v>
      </c>
      <c r="DS44" s="191">
        <f t="shared" si="80"/>
        <v>1261108.2583206238</v>
      </c>
      <c r="DT44" s="191">
        <f t="shared" si="80"/>
        <v>1264206.5254880134</v>
      </c>
      <c r="DU44" s="191">
        <f t="shared" si="80"/>
        <v>1267312.4091700441</v>
      </c>
      <c r="DV44" s="191">
        <f t="shared" si="80"/>
        <v>1270425.9281003247</v>
      </c>
      <c r="DW44" s="191">
        <f t="shared" si="80"/>
        <v>1273547.1010585609</v>
      </c>
      <c r="DX44" s="191">
        <f t="shared" si="80"/>
        <v>1276675.9468706711</v>
      </c>
      <c r="DY44" s="191">
        <f t="shared" si="80"/>
        <v>1279812.4844088969</v>
      </c>
      <c r="DZ44" s="191">
        <f t="shared" si="80"/>
        <v>1282956.7325919196</v>
      </c>
      <c r="EA44" s="191">
        <f t="shared" si="80"/>
        <v>1286108.7103849736</v>
      </c>
      <c r="EB44" s="191">
        <f t="shared" si="80"/>
        <v>1289268.4367999611</v>
      </c>
      <c r="EC44" s="191">
        <f t="shared" si="80"/>
        <v>1292435.9308955665</v>
      </c>
      <c r="ED44" s="191">
        <f t="shared" si="80"/>
        <v>1295611.2117773718</v>
      </c>
      <c r="EE44" s="191">
        <f t="shared" si="80"/>
        <v>1298794.2985979731</v>
      </c>
      <c r="EF44" s="191">
        <f t="shared" si="80"/>
        <v>1301985.2105570938</v>
      </c>
      <c r="EG44" s="191">
        <f t="shared" si="80"/>
        <v>1305183.9669017044</v>
      </c>
      <c r="EH44" s="191">
        <f t="shared" si="80"/>
        <v>1308390.5869261352</v>
      </c>
      <c r="EI44" s="191">
        <f t="shared" ref="EI44:EX44" si="81">SUM(EI41:EI43)</f>
        <v>1311605.089972195</v>
      </c>
      <c r="EJ44" s="191">
        <f t="shared" si="81"/>
        <v>1314827.4954292863</v>
      </c>
      <c r="EK44" s="191">
        <f t="shared" si="81"/>
        <v>1318057.8227345247</v>
      </c>
      <c r="EL44" s="191">
        <f t="shared" si="81"/>
        <v>1321296.0913728545</v>
      </c>
      <c r="EM44" s="191">
        <f t="shared" si="81"/>
        <v>1324542.3208771665</v>
      </c>
      <c r="EN44" s="191">
        <f t="shared" si="81"/>
        <v>1327796.530828418</v>
      </c>
      <c r="EO44" s="191">
        <f t="shared" si="81"/>
        <v>1331058.7408557492</v>
      </c>
      <c r="EP44" s="191">
        <f t="shared" si="81"/>
        <v>1334328.9706366004</v>
      </c>
      <c r="EQ44" s="191">
        <f t="shared" si="81"/>
        <v>1337607.2398968362</v>
      </c>
      <c r="ER44" s="191">
        <f t="shared" si="81"/>
        <v>1340893.568410858</v>
      </c>
      <c r="ES44" s="191">
        <f t="shared" si="81"/>
        <v>1344187.9760017288</v>
      </c>
      <c r="ET44" s="191">
        <f t="shared" si="81"/>
        <v>1347490.4825412913</v>
      </c>
      <c r="EU44" s="191">
        <f t="shared" si="81"/>
        <v>1350801.1079502853</v>
      </c>
      <c r="EV44" s="191">
        <f t="shared" si="81"/>
        <v>1354119.872198473</v>
      </c>
      <c r="EW44" s="191">
        <f t="shared" si="81"/>
        <v>1357446.7953047561</v>
      </c>
      <c r="EX44" s="191">
        <f t="shared" si="81"/>
        <v>1360781.8973372967</v>
      </c>
    </row>
    <row r="45" spans="1:154" s="2" customFormat="1" ht="12.75" customHeight="1">
      <c r="A45" s="10"/>
      <c r="B45" s="167"/>
      <c r="C45" s="167"/>
      <c r="D45" s="167"/>
      <c r="E45" s="167"/>
      <c r="F45" s="200"/>
      <c r="G45" s="200"/>
      <c r="H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7"/>
      <c r="BQ45" s="167"/>
      <c r="BR45" s="167"/>
      <c r="BS45" s="167"/>
      <c r="BT45" s="167"/>
      <c r="BU45" s="167"/>
      <c r="BV45" s="167"/>
      <c r="BW45" s="167"/>
      <c r="BX45" s="167"/>
      <c r="BY45" s="167"/>
      <c r="BZ45" s="167"/>
      <c r="CA45" s="167"/>
      <c r="CB45" s="167"/>
      <c r="CC45" s="167"/>
      <c r="CD45" s="167"/>
      <c r="CE45" s="167"/>
      <c r="CF45" s="167"/>
      <c r="CG45" s="167"/>
      <c r="CH45" s="167"/>
      <c r="CI45" s="167"/>
      <c r="CJ45" s="167"/>
      <c r="CK45" s="167"/>
      <c r="CL45" s="167"/>
      <c r="CM45" s="167"/>
      <c r="CN45" s="167"/>
      <c r="CO45" s="167"/>
      <c r="CP45" s="167"/>
      <c r="CQ45" s="167"/>
      <c r="CR45" s="167"/>
      <c r="CS45" s="167"/>
      <c r="CT45" s="167"/>
      <c r="CU45" s="167"/>
      <c r="CV45" s="167"/>
      <c r="CW45" s="167"/>
      <c r="CX45" s="167"/>
      <c r="CY45" s="167"/>
      <c r="CZ45" s="167"/>
      <c r="DA45" s="167"/>
      <c r="DB45" s="167"/>
      <c r="DC45" s="167"/>
      <c r="DD45" s="167"/>
      <c r="DE45" s="167"/>
      <c r="DF45" s="167"/>
      <c r="DG45" s="167"/>
      <c r="DH45" s="167"/>
      <c r="DI45" s="167"/>
      <c r="DJ45" s="167"/>
      <c r="DK45" s="167"/>
      <c r="DL45" s="167"/>
      <c r="DM45" s="167"/>
      <c r="DN45" s="167"/>
      <c r="DO45" s="167"/>
      <c r="DP45" s="167"/>
      <c r="DQ45" s="167"/>
      <c r="DR45" s="167"/>
      <c r="DS45" s="167"/>
      <c r="DT45" s="167"/>
      <c r="DU45" s="167"/>
      <c r="DV45" s="167"/>
      <c r="DW45" s="167"/>
      <c r="DX45" s="167"/>
      <c r="DY45" s="167"/>
      <c r="DZ45" s="167"/>
      <c r="EA45" s="167"/>
      <c r="EB45" s="167"/>
      <c r="EC45" s="167"/>
      <c r="ED45" s="167"/>
      <c r="EE45" s="167"/>
      <c r="EF45" s="167"/>
      <c r="EG45" s="167"/>
      <c r="EH45" s="167"/>
      <c r="EI45" s="167"/>
      <c r="EJ45" s="167"/>
      <c r="EK45" s="167"/>
      <c r="EL45" s="167"/>
      <c r="EM45" s="167"/>
      <c r="EN45" s="167"/>
      <c r="EO45" s="167"/>
      <c r="EP45" s="167"/>
      <c r="EQ45" s="167"/>
      <c r="ER45" s="167"/>
      <c r="ES45" s="167"/>
      <c r="ET45" s="167"/>
      <c r="EU45" s="167"/>
      <c r="EV45" s="167"/>
      <c r="EW45" s="167"/>
      <c r="EX45" s="167"/>
    </row>
    <row r="46" spans="1:154" s="2" customFormat="1" ht="12.75" customHeight="1">
      <c r="A46" s="10"/>
      <c r="B46" s="166" t="s">
        <v>63</v>
      </c>
      <c r="C46" s="167"/>
      <c r="D46" s="167"/>
      <c r="E46" s="167"/>
      <c r="F46" s="200"/>
      <c r="G46" s="200"/>
      <c r="H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c r="BY46" s="167"/>
      <c r="BZ46" s="167"/>
      <c r="CA46" s="167"/>
      <c r="CB46" s="167"/>
      <c r="CC46" s="167"/>
      <c r="CD46" s="167"/>
      <c r="CE46" s="167"/>
      <c r="CF46" s="167"/>
      <c r="CG46" s="167"/>
      <c r="CH46" s="167"/>
      <c r="CI46" s="167"/>
      <c r="CJ46" s="167"/>
      <c r="CK46" s="167"/>
      <c r="CL46" s="167"/>
      <c r="CM46" s="167"/>
      <c r="CN46" s="167"/>
      <c r="CO46" s="167"/>
      <c r="CP46" s="167"/>
      <c r="CQ46" s="167"/>
      <c r="CR46" s="167"/>
      <c r="CS46" s="167"/>
      <c r="CT46" s="167"/>
      <c r="CU46" s="167"/>
      <c r="CV46" s="167"/>
      <c r="CW46" s="167"/>
      <c r="CX46" s="167"/>
      <c r="CY46" s="167"/>
      <c r="CZ46" s="167"/>
      <c r="DA46" s="167"/>
      <c r="DB46" s="167"/>
      <c r="DC46" s="167"/>
      <c r="DD46" s="167"/>
      <c r="DE46" s="167"/>
      <c r="DF46" s="167"/>
      <c r="DG46" s="167"/>
      <c r="DH46" s="167"/>
      <c r="DI46" s="167"/>
      <c r="DJ46" s="167"/>
      <c r="DK46" s="167"/>
      <c r="DL46" s="167"/>
      <c r="DM46" s="167"/>
      <c r="DN46" s="167"/>
      <c r="DO46" s="167"/>
      <c r="DP46" s="167"/>
      <c r="DQ46" s="167"/>
      <c r="DR46" s="167"/>
      <c r="DS46" s="167"/>
      <c r="DT46" s="167"/>
      <c r="DU46" s="167"/>
      <c r="DV46" s="167"/>
      <c r="DW46" s="167"/>
      <c r="DX46" s="167"/>
      <c r="DY46" s="167"/>
      <c r="DZ46" s="167"/>
      <c r="EA46" s="167"/>
      <c r="EB46" s="167"/>
      <c r="EC46" s="167"/>
      <c r="ED46" s="167"/>
      <c r="EE46" s="167"/>
      <c r="EF46" s="167"/>
      <c r="EG46" s="167"/>
      <c r="EH46" s="167"/>
      <c r="EI46" s="167"/>
      <c r="EJ46" s="167"/>
      <c r="EK46" s="167"/>
      <c r="EL46" s="167"/>
      <c r="EM46" s="167"/>
      <c r="EN46" s="167"/>
      <c r="EO46" s="167"/>
      <c r="EP46" s="167"/>
      <c r="EQ46" s="167"/>
      <c r="ER46" s="167"/>
      <c r="ES46" s="167"/>
      <c r="ET46" s="167"/>
      <c r="EU46" s="167"/>
      <c r="EV46" s="167"/>
      <c r="EW46" s="167"/>
      <c r="EX46" s="167"/>
    </row>
    <row r="47" spans="1:154" s="2" customFormat="1" ht="12.75" customHeight="1">
      <c r="A47" s="10"/>
      <c r="B47" s="167"/>
      <c r="C47" s="167"/>
      <c r="E47" s="167"/>
      <c r="F47" s="200"/>
      <c r="G47" s="200"/>
      <c r="H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7"/>
      <c r="AV47" s="167"/>
      <c r="AW47" s="167"/>
      <c r="AX47" s="167"/>
      <c r="AY47" s="167"/>
      <c r="AZ47" s="167"/>
      <c r="BA47" s="167"/>
      <c r="BB47" s="167"/>
      <c r="BC47" s="167"/>
      <c r="BD47" s="167"/>
      <c r="BE47" s="167"/>
      <c r="BF47" s="167"/>
      <c r="BG47" s="167"/>
      <c r="BH47" s="167"/>
      <c r="BI47" s="167"/>
      <c r="BJ47" s="167"/>
      <c r="BK47" s="167"/>
      <c r="BL47" s="167"/>
      <c r="BM47" s="167"/>
      <c r="BN47" s="167"/>
      <c r="BO47" s="167"/>
      <c r="BP47" s="167"/>
      <c r="BQ47" s="167"/>
      <c r="BR47" s="167"/>
      <c r="BS47" s="167"/>
      <c r="BT47" s="167"/>
      <c r="BU47" s="167"/>
      <c r="BV47" s="167"/>
      <c r="BW47" s="167"/>
      <c r="BX47" s="167"/>
      <c r="BY47" s="167"/>
      <c r="BZ47" s="167"/>
      <c r="CA47" s="167"/>
      <c r="CB47" s="167"/>
      <c r="CC47" s="167"/>
      <c r="CD47" s="167"/>
      <c r="CE47" s="167"/>
      <c r="CF47" s="167"/>
      <c r="CG47" s="167"/>
      <c r="CH47" s="167"/>
      <c r="CI47" s="167"/>
      <c r="CJ47" s="167"/>
      <c r="CK47" s="167"/>
      <c r="CL47" s="167"/>
      <c r="CM47" s="167"/>
      <c r="CN47" s="167"/>
      <c r="CO47" s="167"/>
      <c r="CP47" s="167"/>
      <c r="CQ47" s="167"/>
      <c r="CR47" s="167"/>
      <c r="CS47" s="167"/>
      <c r="CT47" s="167"/>
      <c r="CU47" s="167"/>
      <c r="CV47" s="167"/>
      <c r="CW47" s="167"/>
      <c r="CX47" s="167"/>
      <c r="CY47" s="167"/>
      <c r="CZ47" s="167"/>
      <c r="DA47" s="167"/>
      <c r="DB47" s="167"/>
      <c r="DC47" s="167"/>
      <c r="DD47" s="167"/>
      <c r="DE47" s="167"/>
      <c r="DF47" s="167"/>
      <c r="DG47" s="167"/>
      <c r="DH47" s="167"/>
      <c r="DI47" s="167"/>
      <c r="DJ47" s="167"/>
      <c r="DK47" s="167"/>
      <c r="DL47" s="167"/>
      <c r="DM47" s="167"/>
      <c r="DN47" s="167"/>
      <c r="DO47" s="167"/>
      <c r="DP47" s="167"/>
      <c r="DQ47" s="167"/>
      <c r="DR47" s="167"/>
      <c r="DS47" s="167"/>
      <c r="DT47" s="167"/>
      <c r="DU47" s="167"/>
      <c r="DV47" s="167"/>
      <c r="DW47" s="167"/>
      <c r="DX47" s="167"/>
      <c r="DY47" s="167"/>
      <c r="DZ47" s="167"/>
      <c r="EA47" s="167"/>
      <c r="EB47" s="167"/>
      <c r="EC47" s="167"/>
      <c r="ED47" s="167"/>
      <c r="EE47" s="167"/>
      <c r="EF47" s="167"/>
      <c r="EG47" s="167"/>
      <c r="EH47" s="167"/>
      <c r="EI47" s="167"/>
      <c r="EJ47" s="167"/>
      <c r="EK47" s="167"/>
      <c r="EL47" s="167"/>
      <c r="EM47" s="167"/>
      <c r="EN47" s="167"/>
      <c r="EO47" s="167"/>
      <c r="EP47" s="167"/>
      <c r="EQ47" s="167"/>
      <c r="ER47" s="167"/>
      <c r="ES47" s="167"/>
      <c r="ET47" s="167"/>
      <c r="EU47" s="167"/>
      <c r="EV47" s="167"/>
      <c r="EW47" s="167"/>
      <c r="EX47" s="167"/>
    </row>
    <row r="48" spans="1:154" s="2" customFormat="1" ht="12.75" customHeight="1">
      <c r="A48" s="10"/>
      <c r="B48" s="167"/>
      <c r="C48" s="159" t="s">
        <v>135</v>
      </c>
      <c r="E48" s="159"/>
      <c r="F48" s="267">
        <f>'Middle NOI'!K46</f>
        <v>538200</v>
      </c>
      <c r="G48" s="268">
        <f>'Middle NOI'!$Y$11</f>
        <v>2.5000000000000001E-2</v>
      </c>
      <c r="H48" s="377" t="s">
        <v>116</v>
      </c>
      <c r="J48" s="7"/>
      <c r="K48" s="7">
        <f>IF(K$5&gt;0,($F48/12)*(1+((1+$G48)^(1/12))-1)^K$3,0)</f>
        <v>0</v>
      </c>
      <c r="L48" s="7">
        <f t="shared" ref="L48:T51" si="82">IF(L$5&gt;0,($F48/12)*(1+((1+$G48)^(1/12))-1)^L$3,0)</f>
        <v>0</v>
      </c>
      <c r="M48" s="7">
        <f t="shared" si="82"/>
        <v>0</v>
      </c>
      <c r="N48" s="7">
        <f t="shared" si="82"/>
        <v>0</v>
      </c>
      <c r="O48" s="7">
        <f t="shared" si="82"/>
        <v>0</v>
      </c>
      <c r="P48" s="7">
        <f t="shared" si="82"/>
        <v>0</v>
      </c>
      <c r="Q48" s="7">
        <f t="shared" si="82"/>
        <v>0</v>
      </c>
      <c r="R48" s="7">
        <f t="shared" si="82"/>
        <v>0</v>
      </c>
      <c r="S48" s="7">
        <f t="shared" si="82"/>
        <v>0</v>
      </c>
      <c r="T48" s="7">
        <f t="shared" si="82"/>
        <v>0</v>
      </c>
      <c r="U48" s="7">
        <f t="shared" ref="U48:AD51" si="83">IF(U$5&gt;0,($F48/12)*(1+((1+$G48)^(1/12))-1)^U$3,0)</f>
        <v>0</v>
      </c>
      <c r="V48" s="7">
        <f t="shared" si="83"/>
        <v>0</v>
      </c>
      <c r="W48" s="7">
        <f t="shared" si="83"/>
        <v>0</v>
      </c>
      <c r="X48" s="7">
        <f t="shared" si="83"/>
        <v>0</v>
      </c>
      <c r="Y48" s="7">
        <f t="shared" si="83"/>
        <v>0</v>
      </c>
      <c r="Z48" s="7">
        <f t="shared" si="83"/>
        <v>0</v>
      </c>
      <c r="AA48" s="7">
        <f t="shared" si="83"/>
        <v>0</v>
      </c>
      <c r="AB48" s="7">
        <f t="shared" si="83"/>
        <v>0</v>
      </c>
      <c r="AC48" s="7">
        <f t="shared" si="83"/>
        <v>0</v>
      </c>
      <c r="AD48" s="7">
        <f t="shared" si="83"/>
        <v>0</v>
      </c>
      <c r="AE48" s="7">
        <f t="shared" ref="AE48:AN51" si="84">IF(AE$5&gt;0,($F48/12)*(1+((1+$G48)^(1/12))-1)^AE$3,0)</f>
        <v>0</v>
      </c>
      <c r="AF48" s="7">
        <f t="shared" si="84"/>
        <v>0</v>
      </c>
      <c r="AG48" s="7">
        <f t="shared" si="84"/>
        <v>0</v>
      </c>
      <c r="AH48" s="7">
        <f t="shared" si="84"/>
        <v>0</v>
      </c>
      <c r="AI48" s="7">
        <f t="shared" si="84"/>
        <v>0</v>
      </c>
      <c r="AJ48" s="7">
        <f t="shared" si="84"/>
        <v>47314.852337547549</v>
      </c>
      <c r="AK48" s="7">
        <f t="shared" si="84"/>
        <v>47412.313186494677</v>
      </c>
      <c r="AL48" s="7">
        <f t="shared" si="84"/>
        <v>47509.974788833373</v>
      </c>
      <c r="AM48" s="7">
        <f t="shared" si="84"/>
        <v>47607.837558082712</v>
      </c>
      <c r="AN48" s="7">
        <f t="shared" si="84"/>
        <v>47705.901908613632</v>
      </c>
      <c r="AO48" s="7">
        <f t="shared" ref="AO48:AX51" si="85">IF(AO$5&gt;0,($F48/12)*(1+((1+$G48)^(1/12))-1)^AO$3,0)</f>
        <v>47804.168255650562</v>
      </c>
      <c r="AP48" s="7">
        <f t="shared" si="85"/>
        <v>47902.637015273212</v>
      </c>
      <c r="AQ48" s="7">
        <f t="shared" si="85"/>
        <v>48001.30860441838</v>
      </c>
      <c r="AR48" s="7">
        <f t="shared" si="85"/>
        <v>48100.183440881672</v>
      </c>
      <c r="AS48" s="7">
        <f t="shared" si="85"/>
        <v>48199.261943319289</v>
      </c>
      <c r="AT48" s="7">
        <f t="shared" si="85"/>
        <v>48298.544531249798</v>
      </c>
      <c r="AU48" s="7">
        <f t="shared" si="85"/>
        <v>48398.031625055875</v>
      </c>
      <c r="AV48" s="7">
        <f t="shared" si="85"/>
        <v>48497.72364598616</v>
      </c>
      <c r="AW48" s="7">
        <f t="shared" si="85"/>
        <v>48597.621016156983</v>
      </c>
      <c r="AX48" s="7">
        <f t="shared" si="85"/>
        <v>48697.724158554127</v>
      </c>
      <c r="AY48" s="7">
        <f t="shared" ref="AY48:BH51" si="86">IF(AY$5&gt;0,($F48/12)*(1+((1+$G48)^(1/12))-1)^AY$3,0)</f>
        <v>48798.033497034718</v>
      </c>
      <c r="AZ48" s="7">
        <f t="shared" si="86"/>
        <v>48898.54945632891</v>
      </c>
      <c r="BA48" s="7">
        <f t="shared" si="86"/>
        <v>48999.27246204175</v>
      </c>
      <c r="BB48" s="7">
        <f t="shared" si="86"/>
        <v>49100.202940654977</v>
      </c>
      <c r="BC48" s="7">
        <f t="shared" si="86"/>
        <v>49201.341319528772</v>
      </c>
      <c r="BD48" s="7">
        <f t="shared" si="86"/>
        <v>49302.688026903656</v>
      </c>
      <c r="BE48" s="7">
        <f t="shared" si="86"/>
        <v>49404.243491902205</v>
      </c>
      <c r="BF48" s="7">
        <f t="shared" si="86"/>
        <v>49506.00814453097</v>
      </c>
      <c r="BG48" s="7">
        <f t="shared" si="86"/>
        <v>49607.982415682207</v>
      </c>
      <c r="BH48" s="7">
        <f t="shared" si="86"/>
        <v>49710.166737135747</v>
      </c>
      <c r="BI48" s="7">
        <f t="shared" ref="BI48:BR51" si="87">IF(BI$5&gt;0,($F48/12)*(1+((1+$G48)^(1/12))-1)^BI$3,0)</f>
        <v>49812.561541560826</v>
      </c>
      <c r="BJ48" s="7">
        <f t="shared" si="87"/>
        <v>49915.16726251792</v>
      </c>
      <c r="BK48" s="7">
        <f t="shared" si="87"/>
        <v>50017.984334460503</v>
      </c>
      <c r="BL48" s="7">
        <f t="shared" si="87"/>
        <v>50121.01319273706</v>
      </c>
      <c r="BM48" s="7">
        <f t="shared" si="87"/>
        <v>50224.254273592727</v>
      </c>
      <c r="BN48" s="7">
        <f t="shared" si="87"/>
        <v>50327.70801417128</v>
      </c>
      <c r="BO48" s="7">
        <f t="shared" si="87"/>
        <v>50431.374852516929</v>
      </c>
      <c r="BP48" s="7">
        <f t="shared" si="87"/>
        <v>50535.25522757617</v>
      </c>
      <c r="BQ48" s="7">
        <f t="shared" si="87"/>
        <v>50639.34957919969</v>
      </c>
      <c r="BR48" s="7">
        <f t="shared" si="87"/>
        <v>50743.658348144178</v>
      </c>
      <c r="BS48" s="7">
        <f t="shared" ref="BS48:CB51" si="88">IF(BS$5&gt;0,($F48/12)*(1+((1+$G48)^(1/12))-1)^BS$3,0)</f>
        <v>50848.181976074186</v>
      </c>
      <c r="BT48" s="7">
        <f t="shared" si="88"/>
        <v>50952.920905564068</v>
      </c>
      <c r="BU48" s="7">
        <f t="shared" si="88"/>
        <v>51057.87558009979</v>
      </c>
      <c r="BV48" s="7">
        <f t="shared" si="88"/>
        <v>51163.046444080785</v>
      </c>
      <c r="BW48" s="7">
        <f t="shared" si="88"/>
        <v>51268.433942821954</v>
      </c>
      <c r="BX48" s="7">
        <f t="shared" si="88"/>
        <v>51374.038522555413</v>
      </c>
      <c r="BY48" s="7">
        <f t="shared" si="88"/>
        <v>51479.860630432479</v>
      </c>
      <c r="BZ48" s="7">
        <f t="shared" si="88"/>
        <v>51585.900714525487</v>
      </c>
      <c r="CA48" s="7">
        <f t="shared" si="88"/>
        <v>51692.159223829767</v>
      </c>
      <c r="CB48" s="7">
        <f t="shared" si="88"/>
        <v>51798.6366082655</v>
      </c>
      <c r="CC48" s="7">
        <f t="shared" ref="CC48:CL51" si="89">IF(CC$5&gt;0,($F48/12)*(1+((1+$G48)^(1/12))-1)^CC$3,0)</f>
        <v>51905.333318679615</v>
      </c>
      <c r="CD48" s="7">
        <f t="shared" si="89"/>
        <v>52012.249806847707</v>
      </c>
      <c r="CE48" s="7">
        <f t="shared" si="89"/>
        <v>52119.386525475973</v>
      </c>
      <c r="CF48" s="7">
        <f t="shared" si="89"/>
        <v>52226.743928203105</v>
      </c>
      <c r="CG48" s="7">
        <f t="shared" si="89"/>
        <v>52334.322469602201</v>
      </c>
      <c r="CH48" s="7">
        <f t="shared" si="89"/>
        <v>52442.12260518274</v>
      </c>
      <c r="CI48" s="7">
        <f t="shared" si="89"/>
        <v>52550.14479139242</v>
      </c>
      <c r="CJ48" s="7">
        <f t="shared" si="89"/>
        <v>52658.38948561922</v>
      </c>
      <c r="CK48" s="7">
        <f t="shared" si="89"/>
        <v>52766.857146193215</v>
      </c>
      <c r="CL48" s="7">
        <f t="shared" si="89"/>
        <v>52875.548232388544</v>
      </c>
      <c r="CM48" s="7">
        <f t="shared" ref="CM48:CV51" si="90">IF(CM$5&gt;0,($F48/12)*(1+((1+$G48)^(1/12))-1)^CM$3,0)</f>
        <v>52984.463204425439</v>
      </c>
      <c r="CN48" s="7">
        <f t="shared" si="90"/>
        <v>53093.602523472066</v>
      </c>
      <c r="CO48" s="7">
        <f t="shared" si="90"/>
        <v>53202.966651646522</v>
      </c>
      <c r="CP48" s="7">
        <f t="shared" si="90"/>
        <v>53312.55605201883</v>
      </c>
      <c r="CQ48" s="7">
        <f t="shared" si="90"/>
        <v>53422.371188612793</v>
      </c>
      <c r="CR48" s="7">
        <f t="shared" si="90"/>
        <v>53532.412526408094</v>
      </c>
      <c r="CS48" s="7">
        <f t="shared" si="90"/>
        <v>53642.680531342179</v>
      </c>
      <c r="CT48" s="7">
        <f t="shared" si="90"/>
        <v>53753.175670312223</v>
      </c>
      <c r="CU48" s="7">
        <f t="shared" si="90"/>
        <v>53863.898411177172</v>
      </c>
      <c r="CV48" s="7">
        <f t="shared" si="90"/>
        <v>53974.849222759629</v>
      </c>
      <c r="CW48" s="7">
        <f t="shared" ref="CW48:DF51" si="91">IF(CW$5&gt;0,($F48/12)*(1+((1+$G48)^(1/12))-1)^CW$3,0)</f>
        <v>54086.028574847966</v>
      </c>
      <c r="CX48" s="7">
        <f t="shared" si="91"/>
        <v>54197.436938198189</v>
      </c>
      <c r="CY48" s="7">
        <f t="shared" si="91"/>
        <v>54309.074784535995</v>
      </c>
      <c r="CZ48" s="7">
        <f t="shared" si="91"/>
        <v>54420.942586558784</v>
      </c>
      <c r="DA48" s="7">
        <f t="shared" si="91"/>
        <v>54533.040817937617</v>
      </c>
      <c r="DB48" s="7">
        <f t="shared" si="91"/>
        <v>54645.369953319212</v>
      </c>
      <c r="DC48" s="7">
        <f t="shared" si="91"/>
        <v>54757.930468328035</v>
      </c>
      <c r="DD48" s="7">
        <f t="shared" si="91"/>
        <v>54870.722839568218</v>
      </c>
      <c r="DE48" s="7">
        <f t="shared" si="91"/>
        <v>54983.74754462565</v>
      </c>
      <c r="DF48" s="7">
        <f t="shared" si="91"/>
        <v>55097.005062069962</v>
      </c>
      <c r="DG48" s="7">
        <f t="shared" ref="DG48:DP51" si="92">IF(DG$5&gt;0,($F48/12)*(1+((1+$G48)^(1/12))-1)^DG$3,0)</f>
        <v>55210.495871456515</v>
      </c>
      <c r="DH48" s="7">
        <f t="shared" si="92"/>
        <v>55324.22045332854</v>
      </c>
      <c r="DI48" s="7">
        <f t="shared" si="92"/>
        <v>55438.179289219101</v>
      </c>
      <c r="DJ48" s="7">
        <f t="shared" si="92"/>
        <v>55552.372861653064</v>
      </c>
      <c r="DK48" s="7">
        <f t="shared" si="92"/>
        <v>55666.801654149334</v>
      </c>
      <c r="DL48" s="7">
        <f t="shared" si="92"/>
        <v>55781.466151222681</v>
      </c>
      <c r="DM48" s="7">
        <f t="shared" si="92"/>
        <v>55896.366838385977</v>
      </c>
      <c r="DN48" s="7">
        <f t="shared" si="92"/>
        <v>56011.504202152115</v>
      </c>
      <c r="DO48" s="7">
        <f t="shared" si="92"/>
        <v>56126.878730036158</v>
      </c>
      <c r="DP48" s="7">
        <f t="shared" si="92"/>
        <v>56242.490910557361</v>
      </c>
      <c r="DQ48" s="7">
        <f t="shared" ref="DQ48:DZ51" si="93">IF(DQ$5&gt;0,($F48/12)*(1+((1+$G48)^(1/12))-1)^DQ$3,0)</f>
        <v>56358.341233241226</v>
      </c>
      <c r="DR48" s="7">
        <f t="shared" si="93"/>
        <v>56474.43018862162</v>
      </c>
      <c r="DS48" s="7">
        <f t="shared" si="93"/>
        <v>56590.758268242847</v>
      </c>
      <c r="DT48" s="7">
        <f t="shared" si="93"/>
        <v>56707.325964661686</v>
      </c>
      <c r="DU48" s="7">
        <f t="shared" si="93"/>
        <v>56824.133771449473</v>
      </c>
      <c r="DV48" s="7">
        <f t="shared" si="93"/>
        <v>56941.182183194316</v>
      </c>
      <c r="DW48" s="7">
        <f t="shared" si="93"/>
        <v>57058.471695502973</v>
      </c>
      <c r="DX48" s="7">
        <f t="shared" si="93"/>
        <v>57176.002805003169</v>
      </c>
      <c r="DY48" s="7">
        <f t="shared" si="93"/>
        <v>57293.776009345551</v>
      </c>
      <c r="DZ48" s="7">
        <f t="shared" si="93"/>
        <v>57411.791807205846</v>
      </c>
      <c r="EA48" s="7">
        <f t="shared" ref="EA48:EJ51" si="94">IF(EA$5&gt;0,($F48/12)*(1+((1+$G48)^(1/12))-1)^EA$3,0)</f>
        <v>57530.050698286985</v>
      </c>
      <c r="EB48" s="7">
        <f t="shared" si="94"/>
        <v>57648.553183321201</v>
      </c>
      <c r="EC48" s="7">
        <f t="shared" si="94"/>
        <v>57767.299764072166</v>
      </c>
      <c r="ED48" s="7">
        <f t="shared" si="94"/>
        <v>57886.290943337088</v>
      </c>
      <c r="EE48" s="7">
        <f t="shared" si="94"/>
        <v>58005.527224948826</v>
      </c>
      <c r="EF48" s="7">
        <f t="shared" si="94"/>
        <v>58125.009113778135</v>
      </c>
      <c r="EG48" s="7">
        <f t="shared" si="94"/>
        <v>58244.737115735647</v>
      </c>
      <c r="EH48" s="7">
        <f t="shared" si="94"/>
        <v>58364.711737774087</v>
      </c>
      <c r="EI48" s="7">
        <f t="shared" si="94"/>
        <v>58484.933487890477</v>
      </c>
      <c r="EJ48" s="7">
        <f t="shared" si="94"/>
        <v>58605.402875128166</v>
      </c>
      <c r="EK48" s="7">
        <f t="shared" ref="EK48:EX51" si="95">IF(EK$5&gt;0,($F48/12)*(1+((1+$G48)^(1/12))-1)^EK$3,0)</f>
        <v>58726.120409579104</v>
      </c>
      <c r="EL48" s="7">
        <f t="shared" si="95"/>
        <v>58847.086602385905</v>
      </c>
      <c r="EM48" s="7">
        <f t="shared" si="95"/>
        <v>58968.301965744075</v>
      </c>
      <c r="EN48" s="7">
        <f t="shared" si="95"/>
        <v>59089.767012904151</v>
      </c>
      <c r="EO48" s="7">
        <f t="shared" si="95"/>
        <v>59211.482258173892</v>
      </c>
      <c r="EP48" s="7">
        <f t="shared" si="95"/>
        <v>59333.44821692042</v>
      </c>
      <c r="EQ48" s="7">
        <f t="shared" si="95"/>
        <v>59455.665405572479</v>
      </c>
      <c r="ER48" s="7">
        <f t="shared" si="95"/>
        <v>59578.134341622506</v>
      </c>
      <c r="ES48" s="7">
        <f t="shared" si="95"/>
        <v>59700.855543628946</v>
      </c>
      <c r="ET48" s="7">
        <f t="shared" si="95"/>
        <v>59823.829531218355</v>
      </c>
      <c r="EU48" s="7">
        <f t="shared" si="95"/>
        <v>59947.056825087639</v>
      </c>
      <c r="EV48" s="7">
        <f t="shared" si="95"/>
        <v>60070.537947006276</v>
      </c>
      <c r="EW48" s="7">
        <f t="shared" si="95"/>
        <v>60194.273419818499</v>
      </c>
      <c r="EX48" s="7">
        <f t="shared" si="95"/>
        <v>60318.263767445467</v>
      </c>
    </row>
    <row r="49" spans="1:154" s="2" customFormat="1" ht="12.75" customHeight="1">
      <c r="A49" s="10"/>
      <c r="B49" s="167"/>
      <c r="C49" s="159" t="s">
        <v>136</v>
      </c>
      <c r="E49" s="159"/>
      <c r="F49" s="269">
        <f>'Middle NOI'!K47</f>
        <v>87500</v>
      </c>
      <c r="G49" s="268">
        <f>'Middle NOI'!$Y$11</f>
        <v>2.5000000000000001E-2</v>
      </c>
      <c r="H49" s="377" t="s">
        <v>116</v>
      </c>
      <c r="J49" s="3"/>
      <c r="K49" s="3">
        <f>IF(K$5&gt;0,($F49/12)*(1+((1+$G49)^(1/12))-1)^K$3,0)</f>
        <v>0</v>
      </c>
      <c r="L49" s="3">
        <f t="shared" si="82"/>
        <v>0</v>
      </c>
      <c r="M49" s="3">
        <f t="shared" si="82"/>
        <v>0</v>
      </c>
      <c r="N49" s="3">
        <f t="shared" si="82"/>
        <v>0</v>
      </c>
      <c r="O49" s="3">
        <f t="shared" si="82"/>
        <v>0</v>
      </c>
      <c r="P49" s="3">
        <f t="shared" si="82"/>
        <v>0</v>
      </c>
      <c r="Q49" s="3">
        <f t="shared" si="82"/>
        <v>0</v>
      </c>
      <c r="R49" s="3">
        <f t="shared" si="82"/>
        <v>0</v>
      </c>
      <c r="S49" s="3">
        <f t="shared" si="82"/>
        <v>0</v>
      </c>
      <c r="T49" s="3">
        <f t="shared" si="82"/>
        <v>0</v>
      </c>
      <c r="U49" s="3">
        <f t="shared" si="83"/>
        <v>0</v>
      </c>
      <c r="V49" s="3">
        <f t="shared" si="83"/>
        <v>0</v>
      </c>
      <c r="W49" s="3">
        <f t="shared" si="83"/>
        <v>0</v>
      </c>
      <c r="X49" s="3">
        <f t="shared" si="83"/>
        <v>0</v>
      </c>
      <c r="Y49" s="3">
        <f t="shared" si="83"/>
        <v>0</v>
      </c>
      <c r="Z49" s="3">
        <f t="shared" si="83"/>
        <v>0</v>
      </c>
      <c r="AA49" s="3">
        <f t="shared" si="83"/>
        <v>0</v>
      </c>
      <c r="AB49" s="3">
        <f t="shared" si="83"/>
        <v>0</v>
      </c>
      <c r="AC49" s="3">
        <f t="shared" si="83"/>
        <v>0</v>
      </c>
      <c r="AD49" s="3">
        <f t="shared" si="83"/>
        <v>0</v>
      </c>
      <c r="AE49" s="3">
        <f t="shared" si="84"/>
        <v>0</v>
      </c>
      <c r="AF49" s="3">
        <f t="shared" si="84"/>
        <v>0</v>
      </c>
      <c r="AG49" s="3">
        <f t="shared" si="84"/>
        <v>0</v>
      </c>
      <c r="AH49" s="3">
        <f t="shared" si="84"/>
        <v>0</v>
      </c>
      <c r="AI49" s="3">
        <f t="shared" si="84"/>
        <v>0</v>
      </c>
      <c r="AJ49" s="3">
        <f t="shared" si="84"/>
        <v>7692.3998133322384</v>
      </c>
      <c r="AK49" s="3">
        <f t="shared" si="84"/>
        <v>7708.2448974698709</v>
      </c>
      <c r="AL49" s="3">
        <f t="shared" si="84"/>
        <v>7724.1226198865106</v>
      </c>
      <c r="AM49" s="3">
        <f t="shared" si="84"/>
        <v>7740.0330478116639</v>
      </c>
      <c r="AN49" s="3">
        <f t="shared" si="84"/>
        <v>7755.9762486133277</v>
      </c>
      <c r="AO49" s="3">
        <f t="shared" si="85"/>
        <v>7771.9522897982615</v>
      </c>
      <c r="AP49" s="3">
        <f t="shared" si="85"/>
        <v>7787.9612390122747</v>
      </c>
      <c r="AQ49" s="3">
        <f t="shared" si="85"/>
        <v>7804.0031640405205</v>
      </c>
      <c r="AR49" s="3">
        <f t="shared" si="85"/>
        <v>7820.0781328077792</v>
      </c>
      <c r="AS49" s="3">
        <f t="shared" si="85"/>
        <v>7836.1862133787408</v>
      </c>
      <c r="AT49" s="3">
        <f t="shared" si="85"/>
        <v>7852.3274739583003</v>
      </c>
      <c r="AU49" s="3">
        <f t="shared" si="85"/>
        <v>7868.5019828918421</v>
      </c>
      <c r="AV49" s="3">
        <f t="shared" si="85"/>
        <v>7884.7098086655315</v>
      </c>
      <c r="AW49" s="3">
        <f t="shared" si="85"/>
        <v>7900.9510199066081</v>
      </c>
      <c r="AX49" s="3">
        <f t="shared" si="85"/>
        <v>7917.2256853836607</v>
      </c>
      <c r="AY49" s="3">
        <f t="shared" si="86"/>
        <v>7933.5338740069456</v>
      </c>
      <c r="AZ49" s="3">
        <f t="shared" si="86"/>
        <v>7949.8756548286501</v>
      </c>
      <c r="BA49" s="3">
        <f t="shared" si="86"/>
        <v>7966.2510970432058</v>
      </c>
      <c r="BB49" s="3">
        <f t="shared" si="86"/>
        <v>7982.6602699875702</v>
      </c>
      <c r="BC49" s="3">
        <f t="shared" si="86"/>
        <v>7999.1032431415224</v>
      </c>
      <c r="BD49" s="3">
        <f t="shared" si="86"/>
        <v>8015.5800861279631</v>
      </c>
      <c r="BE49" s="3">
        <f t="shared" si="86"/>
        <v>8032.0908687131987</v>
      </c>
      <c r="BF49" s="3">
        <f t="shared" si="86"/>
        <v>8048.6356608072465</v>
      </c>
      <c r="BG49" s="3">
        <f t="shared" si="86"/>
        <v>8065.2145324641269</v>
      </c>
      <c r="BH49" s="3">
        <f t="shared" si="86"/>
        <v>8081.8275538821599</v>
      </c>
      <c r="BI49" s="3">
        <f t="shared" si="87"/>
        <v>8098.4747954042596</v>
      </c>
      <c r="BJ49" s="3">
        <f t="shared" si="87"/>
        <v>8115.1563275182425</v>
      </c>
      <c r="BK49" s="3">
        <f t="shared" si="87"/>
        <v>8131.8722208571062</v>
      </c>
      <c r="BL49" s="3">
        <f t="shared" si="87"/>
        <v>8148.6225461993545</v>
      </c>
      <c r="BM49" s="3">
        <f t="shared" si="87"/>
        <v>8165.4073744692751</v>
      </c>
      <c r="BN49" s="3">
        <f t="shared" si="87"/>
        <v>8182.2267767372487</v>
      </c>
      <c r="BO49" s="3">
        <f t="shared" si="87"/>
        <v>8199.080824220051</v>
      </c>
      <c r="BP49" s="3">
        <f t="shared" si="87"/>
        <v>8215.9695882811502</v>
      </c>
      <c r="BQ49" s="3">
        <f t="shared" si="87"/>
        <v>8232.8931404310169</v>
      </c>
      <c r="BR49" s="3">
        <f t="shared" si="87"/>
        <v>8249.8515523274164</v>
      </c>
      <c r="BS49" s="3">
        <f t="shared" si="88"/>
        <v>8266.8448957757173</v>
      </c>
      <c r="BT49" s="3">
        <f t="shared" si="88"/>
        <v>8283.8732427292016</v>
      </c>
      <c r="BU49" s="3">
        <f t="shared" si="88"/>
        <v>8300.9366652893568</v>
      </c>
      <c r="BV49" s="3">
        <f t="shared" si="88"/>
        <v>8318.0352357061856</v>
      </c>
      <c r="BW49" s="3">
        <f t="shared" si="88"/>
        <v>8335.1690263785222</v>
      </c>
      <c r="BX49" s="3">
        <f t="shared" si="88"/>
        <v>8352.3381098543268</v>
      </c>
      <c r="BY49" s="3">
        <f t="shared" si="88"/>
        <v>8369.5425588309954</v>
      </c>
      <c r="BZ49" s="3">
        <f t="shared" si="88"/>
        <v>8386.7824461556665</v>
      </c>
      <c r="CA49" s="3">
        <f t="shared" si="88"/>
        <v>8404.0578448255383</v>
      </c>
      <c r="CB49" s="3">
        <f t="shared" si="88"/>
        <v>8421.3688279881662</v>
      </c>
      <c r="CC49" s="3">
        <f t="shared" si="89"/>
        <v>8438.7154689417803</v>
      </c>
      <c r="CD49" s="3">
        <f t="shared" si="89"/>
        <v>8456.09784113559</v>
      </c>
      <c r="CE49" s="3">
        <f t="shared" si="89"/>
        <v>8473.5160181700994</v>
      </c>
      <c r="CF49" s="3">
        <f t="shared" si="89"/>
        <v>8490.9700737974199</v>
      </c>
      <c r="CG49" s="3">
        <f t="shared" si="89"/>
        <v>8508.4600819215775</v>
      </c>
      <c r="CH49" s="3">
        <f t="shared" si="89"/>
        <v>8525.9861165988295</v>
      </c>
      <c r="CI49" s="3">
        <f t="shared" si="89"/>
        <v>8543.5482520379737</v>
      </c>
      <c r="CJ49" s="3">
        <f t="shared" si="89"/>
        <v>8561.146562600672</v>
      </c>
      <c r="CK49" s="3">
        <f t="shared" si="89"/>
        <v>8578.7811228017581</v>
      </c>
      <c r="CL49" s="3">
        <f t="shared" si="89"/>
        <v>8596.4520073095464</v>
      </c>
      <c r="CM49" s="3">
        <f t="shared" si="90"/>
        <v>8614.1592909461651</v>
      </c>
      <c r="CN49" s="3">
        <f t="shared" si="90"/>
        <v>8631.9030486878601</v>
      </c>
      <c r="CO49" s="3">
        <f t="shared" si="90"/>
        <v>8649.6833556653128</v>
      </c>
      <c r="CP49" s="3">
        <f t="shared" si="90"/>
        <v>8667.5002871639681</v>
      </c>
      <c r="CQ49" s="3">
        <f t="shared" si="90"/>
        <v>8685.3539186243397</v>
      </c>
      <c r="CR49" s="3">
        <f t="shared" si="90"/>
        <v>8703.244325642343</v>
      </c>
      <c r="CS49" s="3">
        <f t="shared" si="90"/>
        <v>8721.1715839696044</v>
      </c>
      <c r="CT49" s="3">
        <f t="shared" si="90"/>
        <v>8739.1357695137867</v>
      </c>
      <c r="CU49" s="3">
        <f t="shared" si="90"/>
        <v>8757.1369583389132</v>
      </c>
      <c r="CV49" s="3">
        <f t="shared" si="90"/>
        <v>8775.1752266656786</v>
      </c>
      <c r="CW49" s="3">
        <f t="shared" si="91"/>
        <v>8793.2506508717906</v>
      </c>
      <c r="CX49" s="3">
        <f t="shared" si="91"/>
        <v>8811.3633074922745</v>
      </c>
      <c r="CY49" s="3">
        <f t="shared" si="91"/>
        <v>8829.5132732198072</v>
      </c>
      <c r="CZ49" s="3">
        <f t="shared" si="91"/>
        <v>8847.7006249050428</v>
      </c>
      <c r="DA49" s="3">
        <f t="shared" si="91"/>
        <v>8865.9254395569333</v>
      </c>
      <c r="DB49" s="3">
        <f t="shared" si="91"/>
        <v>8884.1877943430536</v>
      </c>
      <c r="DC49" s="3">
        <f t="shared" si="91"/>
        <v>8902.4877665899348</v>
      </c>
      <c r="DD49" s="3">
        <f t="shared" si="91"/>
        <v>8920.8254337833878</v>
      </c>
      <c r="DE49" s="3">
        <f t="shared" si="91"/>
        <v>8939.2008735688305</v>
      </c>
      <c r="DF49" s="3">
        <f t="shared" si="91"/>
        <v>8957.6141637516193</v>
      </c>
      <c r="DG49" s="3">
        <f t="shared" si="92"/>
        <v>8976.0653822973709</v>
      </c>
      <c r="DH49" s="3">
        <f t="shared" si="92"/>
        <v>8994.5546073323057</v>
      </c>
      <c r="DI49" s="3">
        <f t="shared" si="92"/>
        <v>9013.0819171435742</v>
      </c>
      <c r="DJ49" s="3">
        <f t="shared" si="92"/>
        <v>9031.6473901795671</v>
      </c>
      <c r="DK49" s="3">
        <f t="shared" si="92"/>
        <v>9050.2511050502908</v>
      </c>
      <c r="DL49" s="3">
        <f t="shared" si="92"/>
        <v>9068.8931405276562</v>
      </c>
      <c r="DM49" s="3">
        <f t="shared" si="92"/>
        <v>9087.5735755458445</v>
      </c>
      <c r="DN49" s="3">
        <f t="shared" si="92"/>
        <v>9106.2924892016181</v>
      </c>
      <c r="DO49" s="3">
        <f t="shared" si="92"/>
        <v>9125.0499607546717</v>
      </c>
      <c r="DP49" s="3">
        <f t="shared" si="92"/>
        <v>9143.8460696279617</v>
      </c>
      <c r="DQ49" s="3">
        <f t="shared" si="93"/>
        <v>9162.6808954080407</v>
      </c>
      <c r="DR49" s="3">
        <f t="shared" si="93"/>
        <v>9181.5545178453958</v>
      </c>
      <c r="DS49" s="3">
        <f t="shared" si="93"/>
        <v>9200.4670168547927</v>
      </c>
      <c r="DT49" s="3">
        <f t="shared" si="93"/>
        <v>9219.4184725156028</v>
      </c>
      <c r="DU49" s="3">
        <f t="shared" si="93"/>
        <v>9238.4089650721471</v>
      </c>
      <c r="DV49" s="3">
        <f t="shared" si="93"/>
        <v>9257.4385749340454</v>
      </c>
      <c r="DW49" s="3">
        <f t="shared" si="93"/>
        <v>9276.5073826765329</v>
      </c>
      <c r="DX49" s="3">
        <f t="shared" si="93"/>
        <v>9295.6154690408348</v>
      </c>
      <c r="DY49" s="3">
        <f t="shared" si="93"/>
        <v>9314.7629149344775</v>
      </c>
      <c r="DZ49" s="3">
        <f t="shared" si="93"/>
        <v>9333.9498014316468</v>
      </c>
      <c r="EA49" s="3">
        <f t="shared" si="94"/>
        <v>9353.1762097735264</v>
      </c>
      <c r="EB49" s="3">
        <f t="shared" si="94"/>
        <v>9372.4422213686466</v>
      </c>
      <c r="EC49" s="3">
        <f t="shared" si="94"/>
        <v>9391.7479177932273</v>
      </c>
      <c r="ED49" s="3">
        <f t="shared" si="94"/>
        <v>9411.0933807915189</v>
      </c>
      <c r="EE49" s="3">
        <f t="shared" si="94"/>
        <v>9430.4786922761468</v>
      </c>
      <c r="EF49" s="3">
        <f t="shared" si="94"/>
        <v>9449.9039343284785</v>
      </c>
      <c r="EG49" s="3">
        <f t="shared" si="94"/>
        <v>9469.3691891989401</v>
      </c>
      <c r="EH49" s="3">
        <f t="shared" si="94"/>
        <v>9488.8745393073823</v>
      </c>
      <c r="EI49" s="3">
        <f t="shared" si="94"/>
        <v>9508.4200672434345</v>
      </c>
      <c r="EJ49" s="3">
        <f t="shared" si="94"/>
        <v>9528.0058557668435</v>
      </c>
      <c r="EK49" s="3">
        <f t="shared" si="95"/>
        <v>9547.6319878078248</v>
      </c>
      <c r="EL49" s="3">
        <f t="shared" si="95"/>
        <v>9567.2985464674221</v>
      </c>
      <c r="EM49" s="3">
        <f t="shared" si="95"/>
        <v>9587.0056150178498</v>
      </c>
      <c r="EN49" s="3">
        <f t="shared" si="95"/>
        <v>9606.7532769028494</v>
      </c>
      <c r="EO49" s="3">
        <f t="shared" si="95"/>
        <v>9626.5416157380441</v>
      </c>
      <c r="EP49" s="3">
        <f t="shared" si="95"/>
        <v>9646.3707153112919</v>
      </c>
      <c r="EQ49" s="3">
        <f t="shared" si="95"/>
        <v>9666.2406595830398</v>
      </c>
      <c r="ER49" s="3">
        <f t="shared" si="95"/>
        <v>9686.1515326866775</v>
      </c>
      <c r="ES49" s="3">
        <f t="shared" si="95"/>
        <v>9706.1034189288985</v>
      </c>
      <c r="ET49" s="3">
        <f t="shared" si="95"/>
        <v>9726.0964027900518</v>
      </c>
      <c r="EU49" s="3">
        <f t="shared" si="95"/>
        <v>9746.1305689245055</v>
      </c>
      <c r="EV49" s="3">
        <f t="shared" si="95"/>
        <v>9766.2060021609996</v>
      </c>
      <c r="EW49" s="3">
        <f t="shared" si="95"/>
        <v>9786.3227875030079</v>
      </c>
      <c r="EX49" s="3">
        <f t="shared" si="95"/>
        <v>9806.481010129095</v>
      </c>
    </row>
    <row r="50" spans="1:154" s="2" customFormat="1" ht="12.75" customHeight="1">
      <c r="A50" s="10"/>
      <c r="B50" s="167"/>
      <c r="C50" s="159" t="s">
        <v>137</v>
      </c>
      <c r="E50" s="159"/>
      <c r="F50" s="269">
        <f>'Middle NOI'!K48</f>
        <v>87500</v>
      </c>
      <c r="G50" s="268">
        <f>'Middle NOI'!$Y$11</f>
        <v>2.5000000000000001E-2</v>
      </c>
      <c r="H50" s="377" t="s">
        <v>117</v>
      </c>
      <c r="J50" s="3"/>
      <c r="K50" s="3">
        <f>IF(K$27&lt;(1-$G$39),0,($F50/12)*(1+((1+$G50)^(1/12))-1)^K$3)</f>
        <v>0</v>
      </c>
      <c r="L50" s="3">
        <f t="shared" ref="L50:BW50" si="96">IF(L$27&lt;(1-$G$39),0,($F50/12)*(1+((1+$G50)^(1/12))-1)^L$3)</f>
        <v>0</v>
      </c>
      <c r="M50" s="3">
        <f t="shared" si="96"/>
        <v>0</v>
      </c>
      <c r="N50" s="3">
        <f t="shared" si="96"/>
        <v>0</v>
      </c>
      <c r="O50" s="3">
        <f t="shared" si="96"/>
        <v>0</v>
      </c>
      <c r="P50" s="3">
        <f t="shared" si="96"/>
        <v>0</v>
      </c>
      <c r="Q50" s="3">
        <f t="shared" si="96"/>
        <v>0</v>
      </c>
      <c r="R50" s="3">
        <f t="shared" si="96"/>
        <v>0</v>
      </c>
      <c r="S50" s="3">
        <f t="shared" si="96"/>
        <v>0</v>
      </c>
      <c r="T50" s="3">
        <f t="shared" si="96"/>
        <v>0</v>
      </c>
      <c r="U50" s="3">
        <f t="shared" si="96"/>
        <v>0</v>
      </c>
      <c r="V50" s="3">
        <f t="shared" si="96"/>
        <v>0</v>
      </c>
      <c r="W50" s="3">
        <f t="shared" si="96"/>
        <v>0</v>
      </c>
      <c r="X50" s="3">
        <f t="shared" si="96"/>
        <v>0</v>
      </c>
      <c r="Y50" s="3">
        <f t="shared" si="96"/>
        <v>0</v>
      </c>
      <c r="Z50" s="3">
        <f t="shared" si="96"/>
        <v>0</v>
      </c>
      <c r="AA50" s="3">
        <f t="shared" si="96"/>
        <v>0</v>
      </c>
      <c r="AB50" s="3">
        <f t="shared" si="96"/>
        <v>0</v>
      </c>
      <c r="AC50" s="3">
        <f t="shared" si="96"/>
        <v>0</v>
      </c>
      <c r="AD50" s="3">
        <f t="shared" si="96"/>
        <v>0</v>
      </c>
      <c r="AE50" s="3">
        <f t="shared" si="96"/>
        <v>0</v>
      </c>
      <c r="AF50" s="3">
        <f t="shared" si="96"/>
        <v>0</v>
      </c>
      <c r="AG50" s="3">
        <f t="shared" si="96"/>
        <v>0</v>
      </c>
      <c r="AH50" s="3">
        <f t="shared" si="96"/>
        <v>0</v>
      </c>
      <c r="AI50" s="3">
        <f t="shared" si="96"/>
        <v>0</v>
      </c>
      <c r="AJ50" s="3">
        <f t="shared" si="96"/>
        <v>0</v>
      </c>
      <c r="AK50" s="3">
        <f t="shared" si="96"/>
        <v>0</v>
      </c>
      <c r="AL50" s="3">
        <f t="shared" si="96"/>
        <v>0</v>
      </c>
      <c r="AM50" s="3">
        <f t="shared" si="96"/>
        <v>0</v>
      </c>
      <c r="AN50" s="3">
        <f t="shared" si="96"/>
        <v>0</v>
      </c>
      <c r="AO50" s="3">
        <f t="shared" si="96"/>
        <v>0</v>
      </c>
      <c r="AP50" s="3">
        <f t="shared" si="96"/>
        <v>0</v>
      </c>
      <c r="AQ50" s="3">
        <f t="shared" si="96"/>
        <v>0</v>
      </c>
      <c r="AR50" s="3">
        <f t="shared" si="96"/>
        <v>0</v>
      </c>
      <c r="AS50" s="3">
        <f t="shared" si="96"/>
        <v>0</v>
      </c>
      <c r="AT50" s="3">
        <f t="shared" si="96"/>
        <v>0</v>
      </c>
      <c r="AU50" s="3">
        <f t="shared" si="96"/>
        <v>7868.5019828918421</v>
      </c>
      <c r="AV50" s="3">
        <f t="shared" si="96"/>
        <v>7884.7098086655315</v>
      </c>
      <c r="AW50" s="3">
        <f t="shared" si="96"/>
        <v>7900.9510199066081</v>
      </c>
      <c r="AX50" s="3">
        <f t="shared" si="96"/>
        <v>7917.2256853836607</v>
      </c>
      <c r="AY50" s="3">
        <f t="shared" si="96"/>
        <v>7933.5338740069456</v>
      </c>
      <c r="AZ50" s="3">
        <f t="shared" si="96"/>
        <v>7949.8756548286501</v>
      </c>
      <c r="BA50" s="3">
        <f t="shared" si="96"/>
        <v>7966.2510970432058</v>
      </c>
      <c r="BB50" s="3">
        <f t="shared" si="96"/>
        <v>7982.6602699875702</v>
      </c>
      <c r="BC50" s="3">
        <f t="shared" si="96"/>
        <v>7999.1032431415224</v>
      </c>
      <c r="BD50" s="3">
        <f t="shared" si="96"/>
        <v>8015.5800861279631</v>
      </c>
      <c r="BE50" s="3">
        <f t="shared" si="96"/>
        <v>8032.0908687131987</v>
      </c>
      <c r="BF50" s="3">
        <f t="shared" si="96"/>
        <v>8048.6356608072465</v>
      </c>
      <c r="BG50" s="3">
        <f t="shared" si="96"/>
        <v>8065.2145324641269</v>
      </c>
      <c r="BH50" s="3">
        <f t="shared" si="96"/>
        <v>8081.8275538821599</v>
      </c>
      <c r="BI50" s="3">
        <f t="shared" si="96"/>
        <v>8098.4747954042596</v>
      </c>
      <c r="BJ50" s="3">
        <f t="shared" si="96"/>
        <v>8115.1563275182425</v>
      </c>
      <c r="BK50" s="3">
        <f t="shared" si="96"/>
        <v>8131.8722208571062</v>
      </c>
      <c r="BL50" s="3">
        <f t="shared" si="96"/>
        <v>8148.6225461993545</v>
      </c>
      <c r="BM50" s="3">
        <f t="shared" si="96"/>
        <v>8165.4073744692751</v>
      </c>
      <c r="BN50" s="3">
        <f t="shared" si="96"/>
        <v>8182.2267767372487</v>
      </c>
      <c r="BO50" s="3">
        <f t="shared" si="96"/>
        <v>8199.080824220051</v>
      </c>
      <c r="BP50" s="3">
        <f t="shared" si="96"/>
        <v>8215.9695882811502</v>
      </c>
      <c r="BQ50" s="3">
        <f t="shared" si="96"/>
        <v>8232.8931404310169</v>
      </c>
      <c r="BR50" s="3">
        <f t="shared" si="96"/>
        <v>8249.8515523274164</v>
      </c>
      <c r="BS50" s="3">
        <f t="shared" si="96"/>
        <v>8266.8448957757173</v>
      </c>
      <c r="BT50" s="3">
        <f t="shared" si="96"/>
        <v>8283.8732427292016</v>
      </c>
      <c r="BU50" s="3">
        <f t="shared" si="96"/>
        <v>8300.9366652893568</v>
      </c>
      <c r="BV50" s="3">
        <f t="shared" si="96"/>
        <v>8318.0352357061856</v>
      </c>
      <c r="BW50" s="3">
        <f t="shared" si="96"/>
        <v>8335.1690263785222</v>
      </c>
      <c r="BX50" s="3">
        <f t="shared" ref="BX50:EI50" si="97">IF(BX$27&lt;(1-$G$39),0,($F50/12)*(1+((1+$G50)^(1/12))-1)^BX$3)</f>
        <v>8352.3381098543268</v>
      </c>
      <c r="BY50" s="3">
        <f t="shared" si="97"/>
        <v>8369.5425588309954</v>
      </c>
      <c r="BZ50" s="3">
        <f t="shared" si="97"/>
        <v>8386.7824461556665</v>
      </c>
      <c r="CA50" s="3">
        <f t="shared" si="97"/>
        <v>8404.0578448255383</v>
      </c>
      <c r="CB50" s="3">
        <f t="shared" si="97"/>
        <v>8421.3688279881662</v>
      </c>
      <c r="CC50" s="3">
        <f t="shared" si="97"/>
        <v>8438.7154689417803</v>
      </c>
      <c r="CD50" s="3">
        <f t="shared" si="97"/>
        <v>8456.09784113559</v>
      </c>
      <c r="CE50" s="3">
        <f t="shared" si="97"/>
        <v>8473.5160181700994</v>
      </c>
      <c r="CF50" s="3">
        <f t="shared" si="97"/>
        <v>8490.9700737974199</v>
      </c>
      <c r="CG50" s="3">
        <f t="shared" si="97"/>
        <v>8508.4600819215775</v>
      </c>
      <c r="CH50" s="3">
        <f t="shared" si="97"/>
        <v>8525.9861165988295</v>
      </c>
      <c r="CI50" s="3">
        <f t="shared" si="97"/>
        <v>8543.5482520379737</v>
      </c>
      <c r="CJ50" s="3">
        <f t="shared" si="97"/>
        <v>8561.146562600672</v>
      </c>
      <c r="CK50" s="3">
        <f t="shared" si="97"/>
        <v>8578.7811228017581</v>
      </c>
      <c r="CL50" s="3">
        <f t="shared" si="97"/>
        <v>8596.4520073095464</v>
      </c>
      <c r="CM50" s="3">
        <f t="shared" si="97"/>
        <v>8614.1592909461651</v>
      </c>
      <c r="CN50" s="3">
        <f t="shared" si="97"/>
        <v>8631.9030486878601</v>
      </c>
      <c r="CO50" s="3">
        <f t="shared" si="97"/>
        <v>8649.6833556653128</v>
      </c>
      <c r="CP50" s="3">
        <f t="shared" si="97"/>
        <v>8667.5002871639681</v>
      </c>
      <c r="CQ50" s="3">
        <f t="shared" si="97"/>
        <v>8685.3539186243397</v>
      </c>
      <c r="CR50" s="3">
        <f t="shared" si="97"/>
        <v>8703.244325642343</v>
      </c>
      <c r="CS50" s="3">
        <f t="shared" si="97"/>
        <v>8721.1715839696044</v>
      </c>
      <c r="CT50" s="3">
        <f t="shared" si="97"/>
        <v>8739.1357695137867</v>
      </c>
      <c r="CU50" s="3">
        <f t="shared" si="97"/>
        <v>8757.1369583389132</v>
      </c>
      <c r="CV50" s="3">
        <f t="shared" si="97"/>
        <v>8775.1752266656786</v>
      </c>
      <c r="CW50" s="3">
        <f t="shared" si="97"/>
        <v>8793.2506508717906</v>
      </c>
      <c r="CX50" s="3">
        <f t="shared" si="97"/>
        <v>8811.3633074922745</v>
      </c>
      <c r="CY50" s="3">
        <f t="shared" si="97"/>
        <v>8829.5132732198072</v>
      </c>
      <c r="CZ50" s="3">
        <f t="shared" si="97"/>
        <v>8847.7006249050428</v>
      </c>
      <c r="DA50" s="3">
        <f t="shared" si="97"/>
        <v>8865.9254395569333</v>
      </c>
      <c r="DB50" s="3">
        <f t="shared" si="97"/>
        <v>8884.1877943430536</v>
      </c>
      <c r="DC50" s="3">
        <f t="shared" si="97"/>
        <v>8902.4877665899348</v>
      </c>
      <c r="DD50" s="3">
        <f t="shared" si="97"/>
        <v>8920.8254337833878</v>
      </c>
      <c r="DE50" s="3">
        <f t="shared" si="97"/>
        <v>8939.2008735688305</v>
      </c>
      <c r="DF50" s="3">
        <f t="shared" si="97"/>
        <v>8957.6141637516193</v>
      </c>
      <c r="DG50" s="3">
        <f t="shared" si="97"/>
        <v>8976.0653822973709</v>
      </c>
      <c r="DH50" s="3">
        <f t="shared" si="97"/>
        <v>8994.5546073323057</v>
      </c>
      <c r="DI50" s="3">
        <f t="shared" si="97"/>
        <v>9013.0819171435742</v>
      </c>
      <c r="DJ50" s="3">
        <f t="shared" si="97"/>
        <v>9031.6473901795671</v>
      </c>
      <c r="DK50" s="3">
        <f t="shared" si="97"/>
        <v>9050.2511050502908</v>
      </c>
      <c r="DL50" s="3">
        <f t="shared" si="97"/>
        <v>9068.8931405276562</v>
      </c>
      <c r="DM50" s="3">
        <f t="shared" si="97"/>
        <v>9087.5735755458445</v>
      </c>
      <c r="DN50" s="3">
        <f t="shared" si="97"/>
        <v>9106.2924892016181</v>
      </c>
      <c r="DO50" s="3">
        <f t="shared" si="97"/>
        <v>9125.0499607546717</v>
      </c>
      <c r="DP50" s="3">
        <f t="shared" si="97"/>
        <v>9143.8460696279617</v>
      </c>
      <c r="DQ50" s="3">
        <f t="shared" si="97"/>
        <v>9162.6808954080407</v>
      </c>
      <c r="DR50" s="3">
        <f t="shared" si="97"/>
        <v>9181.5545178453958</v>
      </c>
      <c r="DS50" s="3">
        <f t="shared" si="97"/>
        <v>9200.4670168547927</v>
      </c>
      <c r="DT50" s="3">
        <f t="shared" si="97"/>
        <v>9219.4184725156028</v>
      </c>
      <c r="DU50" s="3">
        <f t="shared" si="97"/>
        <v>9238.4089650721471</v>
      </c>
      <c r="DV50" s="3">
        <f t="shared" si="97"/>
        <v>9257.4385749340454</v>
      </c>
      <c r="DW50" s="3">
        <f t="shared" si="97"/>
        <v>9276.5073826765329</v>
      </c>
      <c r="DX50" s="3">
        <f t="shared" si="97"/>
        <v>9295.6154690408348</v>
      </c>
      <c r="DY50" s="3">
        <f t="shared" si="97"/>
        <v>9314.7629149344775</v>
      </c>
      <c r="DZ50" s="3">
        <f t="shared" si="97"/>
        <v>9333.9498014316468</v>
      </c>
      <c r="EA50" s="3">
        <f t="shared" si="97"/>
        <v>9353.1762097735264</v>
      </c>
      <c r="EB50" s="3">
        <f t="shared" si="97"/>
        <v>9372.4422213686466</v>
      </c>
      <c r="EC50" s="3">
        <f t="shared" si="97"/>
        <v>9391.7479177932273</v>
      </c>
      <c r="ED50" s="3">
        <f t="shared" si="97"/>
        <v>9411.0933807915189</v>
      </c>
      <c r="EE50" s="3">
        <f t="shared" si="97"/>
        <v>9430.4786922761468</v>
      </c>
      <c r="EF50" s="3">
        <f t="shared" si="97"/>
        <v>9449.9039343284785</v>
      </c>
      <c r="EG50" s="3">
        <f t="shared" si="97"/>
        <v>9469.3691891989401</v>
      </c>
      <c r="EH50" s="3">
        <f t="shared" si="97"/>
        <v>9488.8745393073823</v>
      </c>
      <c r="EI50" s="3">
        <f t="shared" si="97"/>
        <v>9508.4200672434345</v>
      </c>
      <c r="EJ50" s="3">
        <f t="shared" ref="EJ50:EX50" si="98">IF(EJ$27&lt;(1-$G$39),0,($F50/12)*(1+((1+$G50)^(1/12))-1)^EJ$3)</f>
        <v>9528.0058557668435</v>
      </c>
      <c r="EK50" s="3">
        <f t="shared" si="98"/>
        <v>9547.6319878078248</v>
      </c>
      <c r="EL50" s="3">
        <f t="shared" si="98"/>
        <v>9567.2985464674221</v>
      </c>
      <c r="EM50" s="3">
        <f t="shared" si="98"/>
        <v>9587.0056150178498</v>
      </c>
      <c r="EN50" s="3">
        <f t="shared" si="98"/>
        <v>9606.7532769028494</v>
      </c>
      <c r="EO50" s="3">
        <f t="shared" si="98"/>
        <v>9626.5416157380441</v>
      </c>
      <c r="EP50" s="3">
        <f t="shared" si="98"/>
        <v>9646.3707153112919</v>
      </c>
      <c r="EQ50" s="3">
        <f t="shared" si="98"/>
        <v>9666.2406595830398</v>
      </c>
      <c r="ER50" s="3">
        <f t="shared" si="98"/>
        <v>9686.1515326866775</v>
      </c>
      <c r="ES50" s="3">
        <f t="shared" si="98"/>
        <v>9706.1034189288985</v>
      </c>
      <c r="ET50" s="3">
        <f t="shared" si="98"/>
        <v>9726.0964027900518</v>
      </c>
      <c r="EU50" s="3">
        <f t="shared" si="98"/>
        <v>9746.1305689245055</v>
      </c>
      <c r="EV50" s="3">
        <f t="shared" si="98"/>
        <v>9766.2060021609996</v>
      </c>
      <c r="EW50" s="3">
        <f t="shared" si="98"/>
        <v>9786.3227875030079</v>
      </c>
      <c r="EX50" s="3">
        <f t="shared" si="98"/>
        <v>9806.481010129095</v>
      </c>
    </row>
    <row r="51" spans="1:154" s="2" customFormat="1" ht="12.75" customHeight="1">
      <c r="A51" s="10"/>
      <c r="B51" s="167"/>
      <c r="C51" s="159" t="s">
        <v>138</v>
      </c>
      <c r="E51" s="159"/>
      <c r="F51" s="269">
        <f>'Middle NOI'!K49</f>
        <v>175000</v>
      </c>
      <c r="G51" s="268">
        <f>'Middle NOI'!$Y$11</f>
        <v>2.5000000000000001E-2</v>
      </c>
      <c r="H51" s="377" t="s">
        <v>116</v>
      </c>
      <c r="J51" s="3"/>
      <c r="K51" s="3">
        <f>IF(K$5&gt;0,($F51/12)*(1+((1+$G51)^(1/12))-1)^K$3,0)</f>
        <v>0</v>
      </c>
      <c r="L51" s="3">
        <f t="shared" si="82"/>
        <v>0</v>
      </c>
      <c r="M51" s="3">
        <f t="shared" si="82"/>
        <v>0</v>
      </c>
      <c r="N51" s="3">
        <f t="shared" si="82"/>
        <v>0</v>
      </c>
      <c r="O51" s="3">
        <f t="shared" si="82"/>
        <v>0</v>
      </c>
      <c r="P51" s="3">
        <f t="shared" si="82"/>
        <v>0</v>
      </c>
      <c r="Q51" s="3">
        <f t="shared" si="82"/>
        <v>0</v>
      </c>
      <c r="R51" s="3">
        <f t="shared" si="82"/>
        <v>0</v>
      </c>
      <c r="S51" s="3">
        <f t="shared" si="82"/>
        <v>0</v>
      </c>
      <c r="T51" s="3">
        <f t="shared" si="82"/>
        <v>0</v>
      </c>
      <c r="U51" s="3">
        <f t="shared" si="83"/>
        <v>0</v>
      </c>
      <c r="V51" s="3">
        <f t="shared" si="83"/>
        <v>0</v>
      </c>
      <c r="W51" s="3">
        <f t="shared" si="83"/>
        <v>0</v>
      </c>
      <c r="X51" s="3">
        <f t="shared" si="83"/>
        <v>0</v>
      </c>
      <c r="Y51" s="3">
        <f t="shared" si="83"/>
        <v>0</v>
      </c>
      <c r="Z51" s="3">
        <f t="shared" si="83"/>
        <v>0</v>
      </c>
      <c r="AA51" s="3">
        <f t="shared" si="83"/>
        <v>0</v>
      </c>
      <c r="AB51" s="3">
        <f t="shared" si="83"/>
        <v>0</v>
      </c>
      <c r="AC51" s="3">
        <f t="shared" si="83"/>
        <v>0</v>
      </c>
      <c r="AD51" s="3">
        <f t="shared" si="83"/>
        <v>0</v>
      </c>
      <c r="AE51" s="3">
        <f t="shared" si="84"/>
        <v>0</v>
      </c>
      <c r="AF51" s="3">
        <f t="shared" si="84"/>
        <v>0</v>
      </c>
      <c r="AG51" s="3">
        <f t="shared" si="84"/>
        <v>0</v>
      </c>
      <c r="AH51" s="3">
        <f t="shared" si="84"/>
        <v>0</v>
      </c>
      <c r="AI51" s="3">
        <f t="shared" si="84"/>
        <v>0</v>
      </c>
      <c r="AJ51" s="3">
        <f t="shared" si="84"/>
        <v>15384.799626664477</v>
      </c>
      <c r="AK51" s="3">
        <f t="shared" si="84"/>
        <v>15416.489794939742</v>
      </c>
      <c r="AL51" s="3">
        <f t="shared" si="84"/>
        <v>15448.245239773021</v>
      </c>
      <c r="AM51" s="3">
        <f t="shared" si="84"/>
        <v>15480.066095623328</v>
      </c>
      <c r="AN51" s="3">
        <f t="shared" si="84"/>
        <v>15511.952497226655</v>
      </c>
      <c r="AO51" s="3">
        <f t="shared" si="85"/>
        <v>15543.904579596523</v>
      </c>
      <c r="AP51" s="3">
        <f t="shared" si="85"/>
        <v>15575.922478024549</v>
      </c>
      <c r="AQ51" s="3">
        <f t="shared" si="85"/>
        <v>15608.006328081041</v>
      </c>
      <c r="AR51" s="3">
        <f t="shared" si="85"/>
        <v>15640.156265615558</v>
      </c>
      <c r="AS51" s="3">
        <f t="shared" si="85"/>
        <v>15672.372426757482</v>
      </c>
      <c r="AT51" s="3">
        <f t="shared" si="85"/>
        <v>15704.654947916601</v>
      </c>
      <c r="AU51" s="3">
        <f t="shared" si="85"/>
        <v>15737.003965783684</v>
      </c>
      <c r="AV51" s="3">
        <f t="shared" si="85"/>
        <v>15769.419617331063</v>
      </c>
      <c r="AW51" s="3">
        <f t="shared" si="85"/>
        <v>15801.902039813216</v>
      </c>
      <c r="AX51" s="3">
        <f t="shared" si="85"/>
        <v>15834.451370767321</v>
      </c>
      <c r="AY51" s="3">
        <f t="shared" si="86"/>
        <v>15867.067748013891</v>
      </c>
      <c r="AZ51" s="3">
        <f t="shared" si="86"/>
        <v>15899.7513096573</v>
      </c>
      <c r="BA51" s="3">
        <f t="shared" si="86"/>
        <v>15932.502194086412</v>
      </c>
      <c r="BB51" s="3">
        <f t="shared" si="86"/>
        <v>15965.32053997514</v>
      </c>
      <c r="BC51" s="3">
        <f t="shared" si="86"/>
        <v>15998.206486283045</v>
      </c>
      <c r="BD51" s="3">
        <f t="shared" si="86"/>
        <v>16031.160172255926</v>
      </c>
      <c r="BE51" s="3">
        <f t="shared" si="86"/>
        <v>16064.181737426397</v>
      </c>
      <c r="BF51" s="3">
        <f t="shared" si="86"/>
        <v>16097.271321614493</v>
      </c>
      <c r="BG51" s="3">
        <f t="shared" si="86"/>
        <v>16130.429064928254</v>
      </c>
      <c r="BH51" s="3">
        <f t="shared" si="86"/>
        <v>16163.65510776432</v>
      </c>
      <c r="BI51" s="3">
        <f t="shared" si="87"/>
        <v>16196.949590808519</v>
      </c>
      <c r="BJ51" s="3">
        <f t="shared" si="87"/>
        <v>16230.312655036485</v>
      </c>
      <c r="BK51" s="3">
        <f t="shared" si="87"/>
        <v>16263.744441714212</v>
      </c>
      <c r="BL51" s="3">
        <f t="shared" si="87"/>
        <v>16297.245092398709</v>
      </c>
      <c r="BM51" s="3">
        <f t="shared" si="87"/>
        <v>16330.81474893855</v>
      </c>
      <c r="BN51" s="3">
        <f t="shared" si="87"/>
        <v>16364.453553474497</v>
      </c>
      <c r="BO51" s="3">
        <f t="shared" si="87"/>
        <v>16398.161648440102</v>
      </c>
      <c r="BP51" s="3">
        <f t="shared" si="87"/>
        <v>16431.9391765623</v>
      </c>
      <c r="BQ51" s="3">
        <f t="shared" si="87"/>
        <v>16465.786280862034</v>
      </c>
      <c r="BR51" s="3">
        <f t="shared" si="87"/>
        <v>16499.703104654833</v>
      </c>
      <c r="BS51" s="3">
        <f t="shared" si="88"/>
        <v>16533.689791551435</v>
      </c>
      <c r="BT51" s="3">
        <f t="shared" si="88"/>
        <v>16567.746485458403</v>
      </c>
      <c r="BU51" s="3">
        <f t="shared" si="88"/>
        <v>16601.873330578714</v>
      </c>
      <c r="BV51" s="3">
        <f t="shared" si="88"/>
        <v>16636.070471412371</v>
      </c>
      <c r="BW51" s="3">
        <f t="shared" si="88"/>
        <v>16670.338052757044</v>
      </c>
      <c r="BX51" s="3">
        <f t="shared" si="88"/>
        <v>16704.676219708654</v>
      </c>
      <c r="BY51" s="3">
        <f t="shared" si="88"/>
        <v>16739.085117661991</v>
      </c>
      <c r="BZ51" s="3">
        <f t="shared" si="88"/>
        <v>16773.564892311333</v>
      </c>
      <c r="CA51" s="3">
        <f t="shared" si="88"/>
        <v>16808.115689651077</v>
      </c>
      <c r="CB51" s="3">
        <f t="shared" si="88"/>
        <v>16842.737655976332</v>
      </c>
      <c r="CC51" s="3">
        <f t="shared" si="89"/>
        <v>16877.430937883561</v>
      </c>
      <c r="CD51" s="3">
        <f t="shared" si="89"/>
        <v>16912.19568227118</v>
      </c>
      <c r="CE51" s="3">
        <f t="shared" si="89"/>
        <v>16947.032036340199</v>
      </c>
      <c r="CF51" s="3">
        <f t="shared" si="89"/>
        <v>16981.94014759484</v>
      </c>
      <c r="CG51" s="3">
        <f t="shared" si="89"/>
        <v>17016.920163843155</v>
      </c>
      <c r="CH51" s="3">
        <f t="shared" si="89"/>
        <v>17051.972233197659</v>
      </c>
      <c r="CI51" s="3">
        <f t="shared" si="89"/>
        <v>17087.096504075947</v>
      </c>
      <c r="CJ51" s="3">
        <f t="shared" si="89"/>
        <v>17122.293125201344</v>
      </c>
      <c r="CK51" s="3">
        <f t="shared" si="89"/>
        <v>17157.562245603516</v>
      </c>
      <c r="CL51" s="3">
        <f t="shared" si="89"/>
        <v>17192.904014619093</v>
      </c>
      <c r="CM51" s="3">
        <f t="shared" si="90"/>
        <v>17228.31858189233</v>
      </c>
      <c r="CN51" s="3">
        <f t="shared" si="90"/>
        <v>17263.80609737572</v>
      </c>
      <c r="CO51" s="3">
        <f t="shared" si="90"/>
        <v>17299.366711330626</v>
      </c>
      <c r="CP51" s="3">
        <f t="shared" si="90"/>
        <v>17335.000574327936</v>
      </c>
      <c r="CQ51" s="3">
        <f t="shared" si="90"/>
        <v>17370.707837248679</v>
      </c>
      <c r="CR51" s="3">
        <f t="shared" si="90"/>
        <v>17406.488651284686</v>
      </c>
      <c r="CS51" s="3">
        <f t="shared" si="90"/>
        <v>17442.343167939209</v>
      </c>
      <c r="CT51" s="3">
        <f t="shared" si="90"/>
        <v>17478.271539027573</v>
      </c>
      <c r="CU51" s="3">
        <f t="shared" si="90"/>
        <v>17514.273916677826</v>
      </c>
      <c r="CV51" s="3">
        <f t="shared" si="90"/>
        <v>17550.350453331357</v>
      </c>
      <c r="CW51" s="3">
        <f t="shared" si="91"/>
        <v>17586.501301743581</v>
      </c>
      <c r="CX51" s="3">
        <f t="shared" si="91"/>
        <v>17622.726614984549</v>
      </c>
      <c r="CY51" s="3">
        <f t="shared" si="91"/>
        <v>17659.026546439614</v>
      </c>
      <c r="CZ51" s="3">
        <f t="shared" si="91"/>
        <v>17695.401249810086</v>
      </c>
      <c r="DA51" s="3">
        <f t="shared" si="91"/>
        <v>17731.850879113867</v>
      </c>
      <c r="DB51" s="3">
        <f t="shared" si="91"/>
        <v>17768.375588686107</v>
      </c>
      <c r="DC51" s="3">
        <f t="shared" si="91"/>
        <v>17804.97553317987</v>
      </c>
      <c r="DD51" s="3">
        <f t="shared" si="91"/>
        <v>17841.650867566776</v>
      </c>
      <c r="DE51" s="3">
        <f t="shared" si="91"/>
        <v>17878.401747137661</v>
      </c>
      <c r="DF51" s="3">
        <f t="shared" si="91"/>
        <v>17915.228327503239</v>
      </c>
      <c r="DG51" s="3">
        <f t="shared" si="92"/>
        <v>17952.130764594742</v>
      </c>
      <c r="DH51" s="3">
        <f t="shared" si="92"/>
        <v>17989.109214664611</v>
      </c>
      <c r="DI51" s="3">
        <f t="shared" si="92"/>
        <v>18026.163834287148</v>
      </c>
      <c r="DJ51" s="3">
        <f t="shared" si="92"/>
        <v>18063.294780359134</v>
      </c>
      <c r="DK51" s="3">
        <f t="shared" si="92"/>
        <v>18100.502210100582</v>
      </c>
      <c r="DL51" s="3">
        <f t="shared" si="92"/>
        <v>18137.786281055312</v>
      </c>
      <c r="DM51" s="3">
        <f t="shared" si="92"/>
        <v>18175.147151091689</v>
      </c>
      <c r="DN51" s="3">
        <f t="shared" si="92"/>
        <v>18212.584978403236</v>
      </c>
      <c r="DO51" s="3">
        <f t="shared" si="92"/>
        <v>18250.099921509343</v>
      </c>
      <c r="DP51" s="3">
        <f t="shared" si="92"/>
        <v>18287.692139255923</v>
      </c>
      <c r="DQ51" s="3">
        <f t="shared" si="93"/>
        <v>18325.361790816081</v>
      </c>
      <c r="DR51" s="3">
        <f t="shared" si="93"/>
        <v>18363.109035690792</v>
      </c>
      <c r="DS51" s="3">
        <f t="shared" si="93"/>
        <v>18400.934033709585</v>
      </c>
      <c r="DT51" s="3">
        <f t="shared" si="93"/>
        <v>18438.836945031206</v>
      </c>
      <c r="DU51" s="3">
        <f t="shared" si="93"/>
        <v>18476.817930144294</v>
      </c>
      <c r="DV51" s="3">
        <f t="shared" si="93"/>
        <v>18514.877149868091</v>
      </c>
      <c r="DW51" s="3">
        <f t="shared" si="93"/>
        <v>18553.014765353066</v>
      </c>
      <c r="DX51" s="3">
        <f t="shared" si="93"/>
        <v>18591.23093808167</v>
      </c>
      <c r="DY51" s="3">
        <f t="shared" si="93"/>
        <v>18629.525829868955</v>
      </c>
      <c r="DZ51" s="3">
        <f t="shared" si="93"/>
        <v>18667.899602863294</v>
      </c>
      <c r="EA51" s="3">
        <f t="shared" si="94"/>
        <v>18706.352419547053</v>
      </c>
      <c r="EB51" s="3">
        <f t="shared" si="94"/>
        <v>18744.884442737293</v>
      </c>
      <c r="EC51" s="3">
        <f t="shared" si="94"/>
        <v>18783.495835586455</v>
      </c>
      <c r="ED51" s="3">
        <f t="shared" si="94"/>
        <v>18822.186761583038</v>
      </c>
      <c r="EE51" s="3">
        <f t="shared" si="94"/>
        <v>18860.957384552294</v>
      </c>
      <c r="EF51" s="3">
        <f t="shared" si="94"/>
        <v>18899.807868656957</v>
      </c>
      <c r="EG51" s="3">
        <f t="shared" si="94"/>
        <v>18938.73837839788</v>
      </c>
      <c r="EH51" s="3">
        <f t="shared" si="94"/>
        <v>18977.749078614765</v>
      </c>
      <c r="EI51" s="3">
        <f t="shared" si="94"/>
        <v>19016.840134486869</v>
      </c>
      <c r="EJ51" s="3">
        <f t="shared" si="94"/>
        <v>19056.011711533687</v>
      </c>
      <c r="EK51" s="3">
        <f t="shared" si="95"/>
        <v>19095.26397561565</v>
      </c>
      <c r="EL51" s="3">
        <f t="shared" si="95"/>
        <v>19134.597092934844</v>
      </c>
      <c r="EM51" s="3">
        <f t="shared" si="95"/>
        <v>19174.0112300357</v>
      </c>
      <c r="EN51" s="3">
        <f t="shared" si="95"/>
        <v>19213.506553805699</v>
      </c>
      <c r="EO51" s="3">
        <f t="shared" si="95"/>
        <v>19253.083231476088</v>
      </c>
      <c r="EP51" s="3">
        <f t="shared" si="95"/>
        <v>19292.741430622584</v>
      </c>
      <c r="EQ51" s="3">
        <f t="shared" si="95"/>
        <v>19332.48131916608</v>
      </c>
      <c r="ER51" s="3">
        <f t="shared" si="95"/>
        <v>19372.303065373355</v>
      </c>
      <c r="ES51" s="3">
        <f t="shared" si="95"/>
        <v>19412.206837857797</v>
      </c>
      <c r="ET51" s="3">
        <f t="shared" si="95"/>
        <v>19452.192805580104</v>
      </c>
      <c r="EU51" s="3">
        <f t="shared" si="95"/>
        <v>19492.261137849011</v>
      </c>
      <c r="EV51" s="3">
        <f t="shared" si="95"/>
        <v>19532.412004321999</v>
      </c>
      <c r="EW51" s="3">
        <f t="shared" si="95"/>
        <v>19572.645575006016</v>
      </c>
      <c r="EX51" s="3">
        <f t="shared" si="95"/>
        <v>19612.96202025819</v>
      </c>
    </row>
    <row r="52" spans="1:154" s="2" customFormat="1" ht="12.75" customHeight="1">
      <c r="A52" s="10"/>
      <c r="B52" s="167"/>
      <c r="C52" s="159" t="s">
        <v>139</v>
      </c>
      <c r="E52" s="159"/>
      <c r="F52" s="269">
        <f>'Middle NOI'!K50</f>
        <v>87500</v>
      </c>
      <c r="G52" s="268">
        <f>'Middle NOI'!$Y$11</f>
        <v>2.5000000000000001E-2</v>
      </c>
      <c r="H52" s="377" t="s">
        <v>117</v>
      </c>
      <c r="J52" s="3"/>
      <c r="K52" s="3">
        <f>IF(K$27&lt;(1-$G$39),0,($F52/12)*(1+((1+$G52)^(1/12))-1)^K$3)</f>
        <v>0</v>
      </c>
      <c r="L52" s="3">
        <f t="shared" ref="L52:BW52" si="99">IF(L$27&lt;(1-$G$39),0,($F52/12)*(1+((1+$G52)^(1/12))-1)^L$3)</f>
        <v>0</v>
      </c>
      <c r="M52" s="3">
        <f t="shared" si="99"/>
        <v>0</v>
      </c>
      <c r="N52" s="3">
        <f t="shared" si="99"/>
        <v>0</v>
      </c>
      <c r="O52" s="3">
        <f t="shared" si="99"/>
        <v>0</v>
      </c>
      <c r="P52" s="3">
        <f t="shared" si="99"/>
        <v>0</v>
      </c>
      <c r="Q52" s="3">
        <f t="shared" si="99"/>
        <v>0</v>
      </c>
      <c r="R52" s="3">
        <f t="shared" si="99"/>
        <v>0</v>
      </c>
      <c r="S52" s="3">
        <f t="shared" si="99"/>
        <v>0</v>
      </c>
      <c r="T52" s="3">
        <f t="shared" si="99"/>
        <v>0</v>
      </c>
      <c r="U52" s="3">
        <f t="shared" si="99"/>
        <v>0</v>
      </c>
      <c r="V52" s="3">
        <f t="shared" si="99"/>
        <v>0</v>
      </c>
      <c r="W52" s="3">
        <f t="shared" si="99"/>
        <v>0</v>
      </c>
      <c r="X52" s="3">
        <f t="shared" si="99"/>
        <v>0</v>
      </c>
      <c r="Y52" s="3">
        <f t="shared" si="99"/>
        <v>0</v>
      </c>
      <c r="Z52" s="3">
        <f t="shared" si="99"/>
        <v>0</v>
      </c>
      <c r="AA52" s="3">
        <f t="shared" si="99"/>
        <v>0</v>
      </c>
      <c r="AB52" s="3">
        <f t="shared" si="99"/>
        <v>0</v>
      </c>
      <c r="AC52" s="3">
        <f t="shared" si="99"/>
        <v>0</v>
      </c>
      <c r="AD52" s="3">
        <f t="shared" si="99"/>
        <v>0</v>
      </c>
      <c r="AE52" s="3">
        <f t="shared" si="99"/>
        <v>0</v>
      </c>
      <c r="AF52" s="3">
        <f t="shared" si="99"/>
        <v>0</v>
      </c>
      <c r="AG52" s="3">
        <f t="shared" si="99"/>
        <v>0</v>
      </c>
      <c r="AH52" s="3">
        <f t="shared" si="99"/>
        <v>0</v>
      </c>
      <c r="AI52" s="3">
        <f t="shared" si="99"/>
        <v>0</v>
      </c>
      <c r="AJ52" s="3">
        <f t="shared" si="99"/>
        <v>0</v>
      </c>
      <c r="AK52" s="3">
        <f t="shared" si="99"/>
        <v>0</v>
      </c>
      <c r="AL52" s="3">
        <f t="shared" si="99"/>
        <v>0</v>
      </c>
      <c r="AM52" s="3">
        <f t="shared" si="99"/>
        <v>0</v>
      </c>
      <c r="AN52" s="3">
        <f t="shared" si="99"/>
        <v>0</v>
      </c>
      <c r="AO52" s="3">
        <f t="shared" si="99"/>
        <v>0</v>
      </c>
      <c r="AP52" s="3">
        <f t="shared" si="99"/>
        <v>0</v>
      </c>
      <c r="AQ52" s="3">
        <f t="shared" si="99"/>
        <v>0</v>
      </c>
      <c r="AR52" s="3">
        <f t="shared" si="99"/>
        <v>0</v>
      </c>
      <c r="AS52" s="3">
        <f t="shared" si="99"/>
        <v>0</v>
      </c>
      <c r="AT52" s="3">
        <f t="shared" si="99"/>
        <v>0</v>
      </c>
      <c r="AU52" s="3">
        <f t="shared" si="99"/>
        <v>7868.5019828918421</v>
      </c>
      <c r="AV52" s="3">
        <f t="shared" si="99"/>
        <v>7884.7098086655315</v>
      </c>
      <c r="AW52" s="3">
        <f t="shared" si="99"/>
        <v>7900.9510199066081</v>
      </c>
      <c r="AX52" s="3">
        <f t="shared" si="99"/>
        <v>7917.2256853836607</v>
      </c>
      <c r="AY52" s="3">
        <f t="shared" si="99"/>
        <v>7933.5338740069456</v>
      </c>
      <c r="AZ52" s="3">
        <f t="shared" si="99"/>
        <v>7949.8756548286501</v>
      </c>
      <c r="BA52" s="3">
        <f t="shared" si="99"/>
        <v>7966.2510970432058</v>
      </c>
      <c r="BB52" s="3">
        <f t="shared" si="99"/>
        <v>7982.6602699875702</v>
      </c>
      <c r="BC52" s="3">
        <f t="shared" si="99"/>
        <v>7999.1032431415224</v>
      </c>
      <c r="BD52" s="3">
        <f t="shared" si="99"/>
        <v>8015.5800861279631</v>
      </c>
      <c r="BE52" s="3">
        <f t="shared" si="99"/>
        <v>8032.0908687131987</v>
      </c>
      <c r="BF52" s="3">
        <f t="shared" si="99"/>
        <v>8048.6356608072465</v>
      </c>
      <c r="BG52" s="3">
        <f t="shared" si="99"/>
        <v>8065.2145324641269</v>
      </c>
      <c r="BH52" s="3">
        <f t="shared" si="99"/>
        <v>8081.8275538821599</v>
      </c>
      <c r="BI52" s="3">
        <f t="shared" si="99"/>
        <v>8098.4747954042596</v>
      </c>
      <c r="BJ52" s="3">
        <f t="shared" si="99"/>
        <v>8115.1563275182425</v>
      </c>
      <c r="BK52" s="3">
        <f t="shared" si="99"/>
        <v>8131.8722208571062</v>
      </c>
      <c r="BL52" s="3">
        <f t="shared" si="99"/>
        <v>8148.6225461993545</v>
      </c>
      <c r="BM52" s="3">
        <f t="shared" si="99"/>
        <v>8165.4073744692751</v>
      </c>
      <c r="BN52" s="3">
        <f t="shared" si="99"/>
        <v>8182.2267767372487</v>
      </c>
      <c r="BO52" s="3">
        <f t="shared" si="99"/>
        <v>8199.080824220051</v>
      </c>
      <c r="BP52" s="3">
        <f t="shared" si="99"/>
        <v>8215.9695882811502</v>
      </c>
      <c r="BQ52" s="3">
        <f t="shared" si="99"/>
        <v>8232.8931404310169</v>
      </c>
      <c r="BR52" s="3">
        <f t="shared" si="99"/>
        <v>8249.8515523274164</v>
      </c>
      <c r="BS52" s="3">
        <f t="shared" si="99"/>
        <v>8266.8448957757173</v>
      </c>
      <c r="BT52" s="3">
        <f t="shared" si="99"/>
        <v>8283.8732427292016</v>
      </c>
      <c r="BU52" s="3">
        <f t="shared" si="99"/>
        <v>8300.9366652893568</v>
      </c>
      <c r="BV52" s="3">
        <f t="shared" si="99"/>
        <v>8318.0352357061856</v>
      </c>
      <c r="BW52" s="3">
        <f t="shared" si="99"/>
        <v>8335.1690263785222</v>
      </c>
      <c r="BX52" s="3">
        <f t="shared" ref="BX52:EI52" si="100">IF(BX$27&lt;(1-$G$39),0,($F52/12)*(1+((1+$G52)^(1/12))-1)^BX$3)</f>
        <v>8352.3381098543268</v>
      </c>
      <c r="BY52" s="3">
        <f t="shared" si="100"/>
        <v>8369.5425588309954</v>
      </c>
      <c r="BZ52" s="3">
        <f t="shared" si="100"/>
        <v>8386.7824461556665</v>
      </c>
      <c r="CA52" s="3">
        <f t="shared" si="100"/>
        <v>8404.0578448255383</v>
      </c>
      <c r="CB52" s="3">
        <f t="shared" si="100"/>
        <v>8421.3688279881662</v>
      </c>
      <c r="CC52" s="3">
        <f t="shared" si="100"/>
        <v>8438.7154689417803</v>
      </c>
      <c r="CD52" s="3">
        <f t="shared" si="100"/>
        <v>8456.09784113559</v>
      </c>
      <c r="CE52" s="3">
        <f t="shared" si="100"/>
        <v>8473.5160181700994</v>
      </c>
      <c r="CF52" s="3">
        <f t="shared" si="100"/>
        <v>8490.9700737974199</v>
      </c>
      <c r="CG52" s="3">
        <f t="shared" si="100"/>
        <v>8508.4600819215775</v>
      </c>
      <c r="CH52" s="3">
        <f t="shared" si="100"/>
        <v>8525.9861165988295</v>
      </c>
      <c r="CI52" s="3">
        <f t="shared" si="100"/>
        <v>8543.5482520379737</v>
      </c>
      <c r="CJ52" s="3">
        <f t="shared" si="100"/>
        <v>8561.146562600672</v>
      </c>
      <c r="CK52" s="3">
        <f t="shared" si="100"/>
        <v>8578.7811228017581</v>
      </c>
      <c r="CL52" s="3">
        <f t="shared" si="100"/>
        <v>8596.4520073095464</v>
      </c>
      <c r="CM52" s="3">
        <f t="shared" si="100"/>
        <v>8614.1592909461651</v>
      </c>
      <c r="CN52" s="3">
        <f t="shared" si="100"/>
        <v>8631.9030486878601</v>
      </c>
      <c r="CO52" s="3">
        <f t="shared" si="100"/>
        <v>8649.6833556653128</v>
      </c>
      <c r="CP52" s="3">
        <f t="shared" si="100"/>
        <v>8667.5002871639681</v>
      </c>
      <c r="CQ52" s="3">
        <f t="shared" si="100"/>
        <v>8685.3539186243397</v>
      </c>
      <c r="CR52" s="3">
        <f t="shared" si="100"/>
        <v>8703.244325642343</v>
      </c>
      <c r="CS52" s="3">
        <f t="shared" si="100"/>
        <v>8721.1715839696044</v>
      </c>
      <c r="CT52" s="3">
        <f t="shared" si="100"/>
        <v>8739.1357695137867</v>
      </c>
      <c r="CU52" s="3">
        <f t="shared" si="100"/>
        <v>8757.1369583389132</v>
      </c>
      <c r="CV52" s="3">
        <f t="shared" si="100"/>
        <v>8775.1752266656786</v>
      </c>
      <c r="CW52" s="3">
        <f t="shared" si="100"/>
        <v>8793.2506508717906</v>
      </c>
      <c r="CX52" s="3">
        <f t="shared" si="100"/>
        <v>8811.3633074922745</v>
      </c>
      <c r="CY52" s="3">
        <f t="shared" si="100"/>
        <v>8829.5132732198072</v>
      </c>
      <c r="CZ52" s="3">
        <f t="shared" si="100"/>
        <v>8847.7006249050428</v>
      </c>
      <c r="DA52" s="3">
        <f t="shared" si="100"/>
        <v>8865.9254395569333</v>
      </c>
      <c r="DB52" s="3">
        <f t="shared" si="100"/>
        <v>8884.1877943430536</v>
      </c>
      <c r="DC52" s="3">
        <f t="shared" si="100"/>
        <v>8902.4877665899348</v>
      </c>
      <c r="DD52" s="3">
        <f t="shared" si="100"/>
        <v>8920.8254337833878</v>
      </c>
      <c r="DE52" s="3">
        <f t="shared" si="100"/>
        <v>8939.2008735688305</v>
      </c>
      <c r="DF52" s="3">
        <f t="shared" si="100"/>
        <v>8957.6141637516193</v>
      </c>
      <c r="DG52" s="3">
        <f t="shared" si="100"/>
        <v>8976.0653822973709</v>
      </c>
      <c r="DH52" s="3">
        <f t="shared" si="100"/>
        <v>8994.5546073323057</v>
      </c>
      <c r="DI52" s="3">
        <f t="shared" si="100"/>
        <v>9013.0819171435742</v>
      </c>
      <c r="DJ52" s="3">
        <f t="shared" si="100"/>
        <v>9031.6473901795671</v>
      </c>
      <c r="DK52" s="3">
        <f t="shared" si="100"/>
        <v>9050.2511050502908</v>
      </c>
      <c r="DL52" s="3">
        <f t="shared" si="100"/>
        <v>9068.8931405276562</v>
      </c>
      <c r="DM52" s="3">
        <f t="shared" si="100"/>
        <v>9087.5735755458445</v>
      </c>
      <c r="DN52" s="3">
        <f t="shared" si="100"/>
        <v>9106.2924892016181</v>
      </c>
      <c r="DO52" s="3">
        <f t="shared" si="100"/>
        <v>9125.0499607546717</v>
      </c>
      <c r="DP52" s="3">
        <f t="shared" si="100"/>
        <v>9143.8460696279617</v>
      </c>
      <c r="DQ52" s="3">
        <f t="shared" si="100"/>
        <v>9162.6808954080407</v>
      </c>
      <c r="DR52" s="3">
        <f t="shared" si="100"/>
        <v>9181.5545178453958</v>
      </c>
      <c r="DS52" s="3">
        <f t="shared" si="100"/>
        <v>9200.4670168547927</v>
      </c>
      <c r="DT52" s="3">
        <f t="shared" si="100"/>
        <v>9219.4184725156028</v>
      </c>
      <c r="DU52" s="3">
        <f t="shared" si="100"/>
        <v>9238.4089650721471</v>
      </c>
      <c r="DV52" s="3">
        <f t="shared" si="100"/>
        <v>9257.4385749340454</v>
      </c>
      <c r="DW52" s="3">
        <f t="shared" si="100"/>
        <v>9276.5073826765329</v>
      </c>
      <c r="DX52" s="3">
        <f t="shared" si="100"/>
        <v>9295.6154690408348</v>
      </c>
      <c r="DY52" s="3">
        <f t="shared" si="100"/>
        <v>9314.7629149344775</v>
      </c>
      <c r="DZ52" s="3">
        <f t="shared" si="100"/>
        <v>9333.9498014316468</v>
      </c>
      <c r="EA52" s="3">
        <f t="shared" si="100"/>
        <v>9353.1762097735264</v>
      </c>
      <c r="EB52" s="3">
        <f t="shared" si="100"/>
        <v>9372.4422213686466</v>
      </c>
      <c r="EC52" s="3">
        <f t="shared" si="100"/>
        <v>9391.7479177932273</v>
      </c>
      <c r="ED52" s="3">
        <f t="shared" si="100"/>
        <v>9411.0933807915189</v>
      </c>
      <c r="EE52" s="3">
        <f t="shared" si="100"/>
        <v>9430.4786922761468</v>
      </c>
      <c r="EF52" s="3">
        <f t="shared" si="100"/>
        <v>9449.9039343284785</v>
      </c>
      <c r="EG52" s="3">
        <f t="shared" si="100"/>
        <v>9469.3691891989401</v>
      </c>
      <c r="EH52" s="3">
        <f t="shared" si="100"/>
        <v>9488.8745393073823</v>
      </c>
      <c r="EI52" s="3">
        <f t="shared" si="100"/>
        <v>9508.4200672434345</v>
      </c>
      <c r="EJ52" s="3">
        <f t="shared" ref="EJ52:EX52" si="101">IF(EJ$27&lt;(1-$G$39),0,($F52/12)*(1+((1+$G52)^(1/12))-1)^EJ$3)</f>
        <v>9528.0058557668435</v>
      </c>
      <c r="EK52" s="3">
        <f t="shared" si="101"/>
        <v>9547.6319878078248</v>
      </c>
      <c r="EL52" s="3">
        <f t="shared" si="101"/>
        <v>9567.2985464674221</v>
      </c>
      <c r="EM52" s="3">
        <f t="shared" si="101"/>
        <v>9587.0056150178498</v>
      </c>
      <c r="EN52" s="3">
        <f t="shared" si="101"/>
        <v>9606.7532769028494</v>
      </c>
      <c r="EO52" s="3">
        <f t="shared" si="101"/>
        <v>9626.5416157380441</v>
      </c>
      <c r="EP52" s="3">
        <f t="shared" si="101"/>
        <v>9646.3707153112919</v>
      </c>
      <c r="EQ52" s="3">
        <f t="shared" si="101"/>
        <v>9666.2406595830398</v>
      </c>
      <c r="ER52" s="3">
        <f t="shared" si="101"/>
        <v>9686.1515326866775</v>
      </c>
      <c r="ES52" s="3">
        <f t="shared" si="101"/>
        <v>9706.1034189288985</v>
      </c>
      <c r="ET52" s="3">
        <f t="shared" si="101"/>
        <v>9726.0964027900518</v>
      </c>
      <c r="EU52" s="3">
        <f t="shared" si="101"/>
        <v>9746.1305689245055</v>
      </c>
      <c r="EV52" s="3">
        <f t="shared" si="101"/>
        <v>9766.2060021609996</v>
      </c>
      <c r="EW52" s="3">
        <f t="shared" si="101"/>
        <v>9786.3227875030079</v>
      </c>
      <c r="EX52" s="3">
        <f t="shared" si="101"/>
        <v>9806.481010129095</v>
      </c>
    </row>
    <row r="53" spans="1:154" s="2" customFormat="1" ht="12.75" customHeight="1">
      <c r="A53" s="10"/>
      <c r="B53" s="167"/>
      <c r="C53" s="159" t="s">
        <v>140</v>
      </c>
      <c r="E53" s="159"/>
      <c r="F53" s="269">
        <f>'Middle NOI'!K51</f>
        <v>350000</v>
      </c>
      <c r="G53" s="268">
        <f>'Middle NOI'!$Y$11</f>
        <v>2.5000000000000001E-2</v>
      </c>
      <c r="H53" s="377" t="s">
        <v>116</v>
      </c>
      <c r="J53" s="3"/>
      <c r="K53" s="3">
        <f t="shared" ref="K53:Z54" si="102">IF(K$5&gt;0,($F53/12)*(1+((1+$G53)^(1/12))-1)^K$3,0)</f>
        <v>0</v>
      </c>
      <c r="L53" s="3">
        <f t="shared" si="102"/>
        <v>0</v>
      </c>
      <c r="M53" s="3">
        <f t="shared" si="102"/>
        <v>0</v>
      </c>
      <c r="N53" s="3">
        <f t="shared" si="102"/>
        <v>0</v>
      </c>
      <c r="O53" s="3">
        <f t="shared" si="102"/>
        <v>0</v>
      </c>
      <c r="P53" s="3">
        <f t="shared" si="102"/>
        <v>0</v>
      </c>
      <c r="Q53" s="3">
        <f t="shared" si="102"/>
        <v>0</v>
      </c>
      <c r="R53" s="3">
        <f t="shared" si="102"/>
        <v>0</v>
      </c>
      <c r="S53" s="3">
        <f t="shared" si="102"/>
        <v>0</v>
      </c>
      <c r="T53" s="3">
        <f t="shared" si="102"/>
        <v>0</v>
      </c>
      <c r="U53" s="3">
        <f t="shared" si="102"/>
        <v>0</v>
      </c>
      <c r="V53" s="3">
        <f t="shared" si="102"/>
        <v>0</v>
      </c>
      <c r="W53" s="3">
        <f t="shared" si="102"/>
        <v>0</v>
      </c>
      <c r="X53" s="3">
        <f t="shared" si="102"/>
        <v>0</v>
      </c>
      <c r="Y53" s="3">
        <f t="shared" si="102"/>
        <v>0</v>
      </c>
      <c r="Z53" s="3">
        <f t="shared" si="102"/>
        <v>0</v>
      </c>
      <c r="AA53" s="3">
        <f t="shared" ref="AA53:CL54" si="103">IF(AA$5&gt;0,($F53/12)*(1+((1+$G53)^(1/12))-1)^AA$3,0)</f>
        <v>0</v>
      </c>
      <c r="AB53" s="3">
        <f t="shared" si="103"/>
        <v>0</v>
      </c>
      <c r="AC53" s="3">
        <f t="shared" si="103"/>
        <v>0</v>
      </c>
      <c r="AD53" s="3">
        <f t="shared" si="103"/>
        <v>0</v>
      </c>
      <c r="AE53" s="3">
        <f t="shared" si="103"/>
        <v>0</v>
      </c>
      <c r="AF53" s="3">
        <f t="shared" si="103"/>
        <v>0</v>
      </c>
      <c r="AG53" s="3">
        <f t="shared" si="103"/>
        <v>0</v>
      </c>
      <c r="AH53" s="3">
        <f t="shared" si="103"/>
        <v>0</v>
      </c>
      <c r="AI53" s="3">
        <f t="shared" si="103"/>
        <v>0</v>
      </c>
      <c r="AJ53" s="3">
        <f t="shared" si="103"/>
        <v>30769.599253328954</v>
      </c>
      <c r="AK53" s="3">
        <f t="shared" si="103"/>
        <v>30832.979589879484</v>
      </c>
      <c r="AL53" s="3">
        <f t="shared" si="103"/>
        <v>30896.490479546042</v>
      </c>
      <c r="AM53" s="3">
        <f t="shared" si="103"/>
        <v>30960.132191246656</v>
      </c>
      <c r="AN53" s="3">
        <f t="shared" si="103"/>
        <v>31023.904994453311</v>
      </c>
      <c r="AO53" s="3">
        <f t="shared" si="103"/>
        <v>31087.809159193046</v>
      </c>
      <c r="AP53" s="3">
        <f t="shared" si="103"/>
        <v>31151.844956049099</v>
      </c>
      <c r="AQ53" s="3">
        <f t="shared" si="103"/>
        <v>31216.012656162082</v>
      </c>
      <c r="AR53" s="3">
        <f t="shared" si="103"/>
        <v>31280.312531231117</v>
      </c>
      <c r="AS53" s="3">
        <f t="shared" si="103"/>
        <v>31344.744853514963</v>
      </c>
      <c r="AT53" s="3">
        <f t="shared" si="103"/>
        <v>31409.309895833201</v>
      </c>
      <c r="AU53" s="3">
        <f t="shared" si="103"/>
        <v>31474.007931567368</v>
      </c>
      <c r="AV53" s="3">
        <f t="shared" si="103"/>
        <v>31538.839234662126</v>
      </c>
      <c r="AW53" s="3">
        <f t="shared" si="103"/>
        <v>31603.804079626432</v>
      </c>
      <c r="AX53" s="3">
        <f t="shared" si="103"/>
        <v>31668.902741534643</v>
      </c>
      <c r="AY53" s="3">
        <f t="shared" si="103"/>
        <v>31734.135496027782</v>
      </c>
      <c r="AZ53" s="3">
        <f t="shared" si="103"/>
        <v>31799.5026193146</v>
      </c>
      <c r="BA53" s="3">
        <f t="shared" si="103"/>
        <v>31865.004388172823</v>
      </c>
      <c r="BB53" s="3">
        <f t="shared" si="103"/>
        <v>31930.641079950281</v>
      </c>
      <c r="BC53" s="3">
        <f t="shared" si="103"/>
        <v>31996.41297256609</v>
      </c>
      <c r="BD53" s="3">
        <f t="shared" si="103"/>
        <v>32062.320344511852</v>
      </c>
      <c r="BE53" s="3">
        <f t="shared" si="103"/>
        <v>32128.363474852795</v>
      </c>
      <c r="BF53" s="3">
        <f t="shared" si="103"/>
        <v>32194.542643228986</v>
      </c>
      <c r="BG53" s="3">
        <f t="shared" si="103"/>
        <v>32260.858129856508</v>
      </c>
      <c r="BH53" s="3">
        <f t="shared" si="103"/>
        <v>32327.31021552864</v>
      </c>
      <c r="BI53" s="3">
        <f t="shared" si="103"/>
        <v>32393.899181617038</v>
      </c>
      <c r="BJ53" s="3">
        <f t="shared" si="103"/>
        <v>32460.62531007297</v>
      </c>
      <c r="BK53" s="3">
        <f t="shared" si="103"/>
        <v>32527.488883428425</v>
      </c>
      <c r="BL53" s="3">
        <f t="shared" si="103"/>
        <v>32594.490184797418</v>
      </c>
      <c r="BM53" s="3">
        <f t="shared" si="103"/>
        <v>32661.6294978771</v>
      </c>
      <c r="BN53" s="3">
        <f t="shared" si="103"/>
        <v>32728.907106948995</v>
      </c>
      <c r="BO53" s="3">
        <f t="shared" si="103"/>
        <v>32796.323296880204</v>
      </c>
      <c r="BP53" s="3">
        <f t="shared" si="103"/>
        <v>32863.878353124601</v>
      </c>
      <c r="BQ53" s="3">
        <f t="shared" si="103"/>
        <v>32931.572561724068</v>
      </c>
      <c r="BR53" s="3">
        <f t="shared" si="103"/>
        <v>32999.406209309665</v>
      </c>
      <c r="BS53" s="3">
        <f t="shared" si="103"/>
        <v>33067.379583102869</v>
      </c>
      <c r="BT53" s="3">
        <f t="shared" si="103"/>
        <v>33135.492970916806</v>
      </c>
      <c r="BU53" s="3">
        <f t="shared" si="103"/>
        <v>33203.746661157427</v>
      </c>
      <c r="BV53" s="3">
        <f t="shared" si="103"/>
        <v>33272.140942824743</v>
      </c>
      <c r="BW53" s="3">
        <f t="shared" si="103"/>
        <v>33340.676105514089</v>
      </c>
      <c r="BX53" s="3">
        <f t="shared" si="103"/>
        <v>33409.352439417307</v>
      </c>
      <c r="BY53" s="3">
        <f t="shared" si="103"/>
        <v>33478.170235323982</v>
      </c>
      <c r="BZ53" s="3">
        <f t="shared" si="103"/>
        <v>33547.129784622666</v>
      </c>
      <c r="CA53" s="3">
        <f t="shared" si="103"/>
        <v>33616.231379302153</v>
      </c>
      <c r="CB53" s="3">
        <f t="shared" si="103"/>
        <v>33685.475311952665</v>
      </c>
      <c r="CC53" s="3">
        <f t="shared" si="103"/>
        <v>33754.861875767121</v>
      </c>
      <c r="CD53" s="3">
        <f t="shared" si="103"/>
        <v>33824.39136454236</v>
      </c>
      <c r="CE53" s="3">
        <f t="shared" si="103"/>
        <v>33894.064072680398</v>
      </c>
      <c r="CF53" s="3">
        <f t="shared" si="103"/>
        <v>33963.88029518968</v>
      </c>
      <c r="CG53" s="3">
        <f t="shared" si="103"/>
        <v>34033.84032768631</v>
      </c>
      <c r="CH53" s="3">
        <f t="shared" si="103"/>
        <v>34103.944466395318</v>
      </c>
      <c r="CI53" s="3">
        <f t="shared" si="103"/>
        <v>34174.193008151895</v>
      </c>
      <c r="CJ53" s="3">
        <f t="shared" si="103"/>
        <v>34244.586250402688</v>
      </c>
      <c r="CK53" s="3">
        <f t="shared" si="103"/>
        <v>34315.124491207032</v>
      </c>
      <c r="CL53" s="3">
        <f t="shared" si="103"/>
        <v>34385.808029238186</v>
      </c>
      <c r="CM53" s="3">
        <f t="shared" ref="CM53:EX54" si="104">IF(CM$5&gt;0,($F53/12)*(1+((1+$G53)^(1/12))-1)^CM$3,0)</f>
        <v>34456.637163784661</v>
      </c>
      <c r="CN53" s="3">
        <f t="shared" si="104"/>
        <v>34527.61219475144</v>
      </c>
      <c r="CO53" s="3">
        <f t="shared" si="104"/>
        <v>34598.733422661251</v>
      </c>
      <c r="CP53" s="3">
        <f t="shared" si="104"/>
        <v>34670.001148655872</v>
      </c>
      <c r="CQ53" s="3">
        <f t="shared" si="104"/>
        <v>34741.415674497359</v>
      </c>
      <c r="CR53" s="3">
        <f t="shared" si="104"/>
        <v>34812.977302569372</v>
      </c>
      <c r="CS53" s="3">
        <f t="shared" si="104"/>
        <v>34884.686335878418</v>
      </c>
      <c r="CT53" s="3">
        <f t="shared" si="104"/>
        <v>34956.543078055147</v>
      </c>
      <c r="CU53" s="3">
        <f t="shared" si="104"/>
        <v>35028.547833355653</v>
      </c>
      <c r="CV53" s="3">
        <f t="shared" si="104"/>
        <v>35100.700906662714</v>
      </c>
      <c r="CW53" s="3">
        <f t="shared" si="104"/>
        <v>35173.002603487163</v>
      </c>
      <c r="CX53" s="3">
        <f t="shared" si="104"/>
        <v>35245.453229969098</v>
      </c>
      <c r="CY53" s="3">
        <f t="shared" si="104"/>
        <v>35318.053092879229</v>
      </c>
      <c r="CZ53" s="3">
        <f t="shared" si="104"/>
        <v>35390.802499620171</v>
      </c>
      <c r="DA53" s="3">
        <f t="shared" si="104"/>
        <v>35463.701758227733</v>
      </c>
      <c r="DB53" s="3">
        <f t="shared" si="104"/>
        <v>35536.751177372214</v>
      </c>
      <c r="DC53" s="3">
        <f t="shared" si="104"/>
        <v>35609.951066359739</v>
      </c>
      <c r="DD53" s="3">
        <f t="shared" si="104"/>
        <v>35683.301735133551</v>
      </c>
      <c r="DE53" s="3">
        <f t="shared" si="104"/>
        <v>35756.803494275322</v>
      </c>
      <c r="DF53" s="3">
        <f t="shared" si="104"/>
        <v>35830.456655006477</v>
      </c>
      <c r="DG53" s="3">
        <f t="shared" si="104"/>
        <v>35904.261529189484</v>
      </c>
      <c r="DH53" s="3">
        <f t="shared" si="104"/>
        <v>35978.218429329223</v>
      </c>
      <c r="DI53" s="3">
        <f t="shared" si="104"/>
        <v>36052.327668574297</v>
      </c>
      <c r="DJ53" s="3">
        <f t="shared" si="104"/>
        <v>36126.589560718268</v>
      </c>
      <c r="DK53" s="3">
        <f t="shared" si="104"/>
        <v>36201.004420201163</v>
      </c>
      <c r="DL53" s="3">
        <f t="shared" si="104"/>
        <v>36275.572562110625</v>
      </c>
      <c r="DM53" s="3">
        <f t="shared" si="104"/>
        <v>36350.294302183378</v>
      </c>
      <c r="DN53" s="3">
        <f t="shared" si="104"/>
        <v>36425.169956806472</v>
      </c>
      <c r="DO53" s="3">
        <f t="shared" si="104"/>
        <v>36500.199843018687</v>
      </c>
      <c r="DP53" s="3">
        <f t="shared" si="104"/>
        <v>36575.384278511847</v>
      </c>
      <c r="DQ53" s="3">
        <f t="shared" si="104"/>
        <v>36650.723581632163</v>
      </c>
      <c r="DR53" s="3">
        <f t="shared" si="104"/>
        <v>36726.218071381583</v>
      </c>
      <c r="DS53" s="3">
        <f t="shared" si="104"/>
        <v>36801.868067419171</v>
      </c>
      <c r="DT53" s="3">
        <f t="shared" si="104"/>
        <v>36877.673890062411</v>
      </c>
      <c r="DU53" s="3">
        <f t="shared" si="104"/>
        <v>36953.635860288588</v>
      </c>
      <c r="DV53" s="3">
        <f t="shared" si="104"/>
        <v>37029.754299736182</v>
      </c>
      <c r="DW53" s="3">
        <f t="shared" si="104"/>
        <v>37106.029530706131</v>
      </c>
      <c r="DX53" s="3">
        <f t="shared" si="104"/>
        <v>37182.461876163339</v>
      </c>
      <c r="DY53" s="3">
        <f t="shared" si="104"/>
        <v>37259.05165973791</v>
      </c>
      <c r="DZ53" s="3">
        <f t="shared" si="104"/>
        <v>37335.799205726587</v>
      </c>
      <c r="EA53" s="3">
        <f t="shared" si="104"/>
        <v>37412.704839094105</v>
      </c>
      <c r="EB53" s="3">
        <f t="shared" si="104"/>
        <v>37489.768885474587</v>
      </c>
      <c r="EC53" s="3">
        <f t="shared" si="104"/>
        <v>37566.991671172909</v>
      </c>
      <c r="ED53" s="3">
        <f t="shared" si="104"/>
        <v>37644.373523166076</v>
      </c>
      <c r="EE53" s="3">
        <f t="shared" si="104"/>
        <v>37721.914769104587</v>
      </c>
      <c r="EF53" s="3">
        <f t="shared" si="104"/>
        <v>37799.615737313914</v>
      </c>
      <c r="EG53" s="3">
        <f t="shared" si="104"/>
        <v>37877.476756795761</v>
      </c>
      <c r="EH53" s="3">
        <f t="shared" si="104"/>
        <v>37955.498157229529</v>
      </c>
      <c r="EI53" s="3">
        <f t="shared" si="104"/>
        <v>38033.680268973738</v>
      </c>
      <c r="EJ53" s="3">
        <f t="shared" si="104"/>
        <v>38112.023423067374</v>
      </c>
      <c r="EK53" s="3">
        <f t="shared" si="104"/>
        <v>38190.527951231299</v>
      </c>
      <c r="EL53" s="3">
        <f t="shared" si="104"/>
        <v>38269.194185869688</v>
      </c>
      <c r="EM53" s="3">
        <f t="shared" si="104"/>
        <v>38348.022460071399</v>
      </c>
      <c r="EN53" s="3">
        <f t="shared" si="104"/>
        <v>38427.013107611398</v>
      </c>
      <c r="EO53" s="3">
        <f t="shared" si="104"/>
        <v>38506.166462952177</v>
      </c>
      <c r="EP53" s="3">
        <f t="shared" si="104"/>
        <v>38585.482861245167</v>
      </c>
      <c r="EQ53" s="3">
        <f t="shared" si="104"/>
        <v>38664.962638332159</v>
      </c>
      <c r="ER53" s="3">
        <f t="shared" si="104"/>
        <v>38744.60613074671</v>
      </c>
      <c r="ES53" s="3">
        <f t="shared" si="104"/>
        <v>38824.413675715594</v>
      </c>
      <c r="ET53" s="3">
        <f t="shared" si="104"/>
        <v>38904.385611160207</v>
      </c>
      <c r="EU53" s="3">
        <f t="shared" si="104"/>
        <v>38984.522275698022</v>
      </c>
      <c r="EV53" s="3">
        <f t="shared" si="104"/>
        <v>39064.824008643998</v>
      </c>
      <c r="EW53" s="3">
        <f t="shared" si="104"/>
        <v>39145.291150012032</v>
      </c>
      <c r="EX53" s="3">
        <f t="shared" si="104"/>
        <v>39225.92404051638</v>
      </c>
    </row>
    <row r="54" spans="1:154" s="2" customFormat="1" ht="12.75" customHeight="1">
      <c r="A54" s="10"/>
      <c r="B54" s="167"/>
      <c r="C54" s="364" t="s">
        <v>141</v>
      </c>
      <c r="E54" s="220"/>
      <c r="F54" s="269">
        <f>'Middle NOI'!K52</f>
        <v>87500</v>
      </c>
      <c r="G54" s="268">
        <f>'Middle NOI'!$Y$11</f>
        <v>2.5000000000000001E-2</v>
      </c>
      <c r="H54" s="377" t="s">
        <v>116</v>
      </c>
      <c r="J54" s="3"/>
      <c r="K54" s="3">
        <f t="shared" si="102"/>
        <v>0</v>
      </c>
      <c r="L54" s="3">
        <f t="shared" ref="L54:BW54" si="105">IF(L$5&gt;0,($F54/12)*(1+((1+$G54)^(1/12))-1)^L$3,0)</f>
        <v>0</v>
      </c>
      <c r="M54" s="3">
        <f t="shared" si="105"/>
        <v>0</v>
      </c>
      <c r="N54" s="3">
        <f t="shared" si="105"/>
        <v>0</v>
      </c>
      <c r="O54" s="3">
        <f t="shared" si="105"/>
        <v>0</v>
      </c>
      <c r="P54" s="3">
        <f t="shared" si="105"/>
        <v>0</v>
      </c>
      <c r="Q54" s="3">
        <f t="shared" si="105"/>
        <v>0</v>
      </c>
      <c r="R54" s="3">
        <f t="shared" si="105"/>
        <v>0</v>
      </c>
      <c r="S54" s="3">
        <f t="shared" si="105"/>
        <v>0</v>
      </c>
      <c r="T54" s="3">
        <f t="shared" si="105"/>
        <v>0</v>
      </c>
      <c r="U54" s="3">
        <f t="shared" si="105"/>
        <v>0</v>
      </c>
      <c r="V54" s="3">
        <f t="shared" si="105"/>
        <v>0</v>
      </c>
      <c r="W54" s="3">
        <f t="shared" si="105"/>
        <v>0</v>
      </c>
      <c r="X54" s="3">
        <f t="shared" si="105"/>
        <v>0</v>
      </c>
      <c r="Y54" s="3">
        <f t="shared" si="105"/>
        <v>0</v>
      </c>
      <c r="Z54" s="3">
        <f t="shared" si="105"/>
        <v>0</v>
      </c>
      <c r="AA54" s="3">
        <f t="shared" si="105"/>
        <v>0</v>
      </c>
      <c r="AB54" s="3">
        <f t="shared" si="105"/>
        <v>0</v>
      </c>
      <c r="AC54" s="3">
        <f t="shared" si="105"/>
        <v>0</v>
      </c>
      <c r="AD54" s="3">
        <f t="shared" si="105"/>
        <v>0</v>
      </c>
      <c r="AE54" s="3">
        <f t="shared" si="105"/>
        <v>0</v>
      </c>
      <c r="AF54" s="3">
        <f t="shared" si="105"/>
        <v>0</v>
      </c>
      <c r="AG54" s="3">
        <f t="shared" si="105"/>
        <v>0</v>
      </c>
      <c r="AH54" s="3">
        <f t="shared" si="105"/>
        <v>0</v>
      </c>
      <c r="AI54" s="3">
        <f t="shared" si="105"/>
        <v>0</v>
      </c>
      <c r="AJ54" s="3">
        <f t="shared" si="105"/>
        <v>7692.3998133322384</v>
      </c>
      <c r="AK54" s="3">
        <f t="shared" si="105"/>
        <v>7708.2448974698709</v>
      </c>
      <c r="AL54" s="3">
        <f t="shared" si="105"/>
        <v>7724.1226198865106</v>
      </c>
      <c r="AM54" s="3">
        <f t="shared" si="105"/>
        <v>7740.0330478116639</v>
      </c>
      <c r="AN54" s="3">
        <f t="shared" si="105"/>
        <v>7755.9762486133277</v>
      </c>
      <c r="AO54" s="3">
        <f t="shared" si="105"/>
        <v>7771.9522897982615</v>
      </c>
      <c r="AP54" s="3">
        <f t="shared" si="105"/>
        <v>7787.9612390122747</v>
      </c>
      <c r="AQ54" s="3">
        <f t="shared" si="105"/>
        <v>7804.0031640405205</v>
      </c>
      <c r="AR54" s="3">
        <f t="shared" si="105"/>
        <v>7820.0781328077792</v>
      </c>
      <c r="AS54" s="3">
        <f t="shared" si="105"/>
        <v>7836.1862133787408</v>
      </c>
      <c r="AT54" s="3">
        <f t="shared" si="105"/>
        <v>7852.3274739583003</v>
      </c>
      <c r="AU54" s="3">
        <f t="shared" si="105"/>
        <v>7868.5019828918421</v>
      </c>
      <c r="AV54" s="3">
        <f t="shared" si="105"/>
        <v>7884.7098086655315</v>
      </c>
      <c r="AW54" s="3">
        <f t="shared" si="105"/>
        <v>7900.9510199066081</v>
      </c>
      <c r="AX54" s="3">
        <f t="shared" si="105"/>
        <v>7917.2256853836607</v>
      </c>
      <c r="AY54" s="3">
        <f t="shared" si="105"/>
        <v>7933.5338740069456</v>
      </c>
      <c r="AZ54" s="3">
        <f t="shared" si="105"/>
        <v>7949.8756548286501</v>
      </c>
      <c r="BA54" s="3">
        <f t="shared" si="105"/>
        <v>7966.2510970432058</v>
      </c>
      <c r="BB54" s="3">
        <f t="shared" si="105"/>
        <v>7982.6602699875702</v>
      </c>
      <c r="BC54" s="3">
        <f t="shared" si="105"/>
        <v>7999.1032431415224</v>
      </c>
      <c r="BD54" s="3">
        <f t="shared" si="105"/>
        <v>8015.5800861279631</v>
      </c>
      <c r="BE54" s="3">
        <f t="shared" si="105"/>
        <v>8032.0908687131987</v>
      </c>
      <c r="BF54" s="3">
        <f t="shared" si="105"/>
        <v>8048.6356608072465</v>
      </c>
      <c r="BG54" s="3">
        <f t="shared" si="105"/>
        <v>8065.2145324641269</v>
      </c>
      <c r="BH54" s="3">
        <f t="shared" si="105"/>
        <v>8081.8275538821599</v>
      </c>
      <c r="BI54" s="3">
        <f t="shared" si="105"/>
        <v>8098.4747954042596</v>
      </c>
      <c r="BJ54" s="3">
        <f t="shared" si="105"/>
        <v>8115.1563275182425</v>
      </c>
      <c r="BK54" s="3">
        <f t="shared" si="105"/>
        <v>8131.8722208571062</v>
      </c>
      <c r="BL54" s="3">
        <f t="shared" si="105"/>
        <v>8148.6225461993545</v>
      </c>
      <c r="BM54" s="3">
        <f t="shared" si="105"/>
        <v>8165.4073744692751</v>
      </c>
      <c r="BN54" s="3">
        <f t="shared" si="105"/>
        <v>8182.2267767372487</v>
      </c>
      <c r="BO54" s="3">
        <f t="shared" si="105"/>
        <v>8199.080824220051</v>
      </c>
      <c r="BP54" s="3">
        <f t="shared" si="105"/>
        <v>8215.9695882811502</v>
      </c>
      <c r="BQ54" s="3">
        <f t="shared" si="105"/>
        <v>8232.8931404310169</v>
      </c>
      <c r="BR54" s="3">
        <f t="shared" si="105"/>
        <v>8249.8515523274164</v>
      </c>
      <c r="BS54" s="3">
        <f t="shared" si="105"/>
        <v>8266.8448957757173</v>
      </c>
      <c r="BT54" s="3">
        <f t="shared" si="105"/>
        <v>8283.8732427292016</v>
      </c>
      <c r="BU54" s="3">
        <f t="shared" si="105"/>
        <v>8300.9366652893568</v>
      </c>
      <c r="BV54" s="3">
        <f t="shared" si="105"/>
        <v>8318.0352357061856</v>
      </c>
      <c r="BW54" s="3">
        <f t="shared" si="105"/>
        <v>8335.1690263785222</v>
      </c>
      <c r="BX54" s="3">
        <f t="shared" si="103"/>
        <v>8352.3381098543268</v>
      </c>
      <c r="BY54" s="3">
        <f t="shared" si="103"/>
        <v>8369.5425588309954</v>
      </c>
      <c r="BZ54" s="3">
        <f t="shared" si="103"/>
        <v>8386.7824461556665</v>
      </c>
      <c r="CA54" s="3">
        <f t="shared" si="103"/>
        <v>8404.0578448255383</v>
      </c>
      <c r="CB54" s="3">
        <f t="shared" si="103"/>
        <v>8421.3688279881662</v>
      </c>
      <c r="CC54" s="3">
        <f t="shared" si="103"/>
        <v>8438.7154689417803</v>
      </c>
      <c r="CD54" s="3">
        <f t="shared" si="103"/>
        <v>8456.09784113559</v>
      </c>
      <c r="CE54" s="3">
        <f t="shared" si="103"/>
        <v>8473.5160181700994</v>
      </c>
      <c r="CF54" s="3">
        <f t="shared" si="103"/>
        <v>8490.9700737974199</v>
      </c>
      <c r="CG54" s="3">
        <f t="shared" si="103"/>
        <v>8508.4600819215775</v>
      </c>
      <c r="CH54" s="3">
        <f t="shared" si="103"/>
        <v>8525.9861165988295</v>
      </c>
      <c r="CI54" s="3">
        <f t="shared" si="103"/>
        <v>8543.5482520379737</v>
      </c>
      <c r="CJ54" s="3">
        <f t="shared" si="103"/>
        <v>8561.146562600672</v>
      </c>
      <c r="CK54" s="3">
        <f t="shared" si="103"/>
        <v>8578.7811228017581</v>
      </c>
      <c r="CL54" s="3">
        <f t="shared" si="103"/>
        <v>8596.4520073095464</v>
      </c>
      <c r="CM54" s="3">
        <f t="shared" si="104"/>
        <v>8614.1592909461651</v>
      </c>
      <c r="CN54" s="3">
        <f t="shared" si="104"/>
        <v>8631.9030486878601</v>
      </c>
      <c r="CO54" s="3">
        <f t="shared" si="104"/>
        <v>8649.6833556653128</v>
      </c>
      <c r="CP54" s="3">
        <f t="shared" si="104"/>
        <v>8667.5002871639681</v>
      </c>
      <c r="CQ54" s="3">
        <f t="shared" si="104"/>
        <v>8685.3539186243397</v>
      </c>
      <c r="CR54" s="3">
        <f t="shared" si="104"/>
        <v>8703.244325642343</v>
      </c>
      <c r="CS54" s="3">
        <f t="shared" si="104"/>
        <v>8721.1715839696044</v>
      </c>
      <c r="CT54" s="3">
        <f t="shared" si="104"/>
        <v>8739.1357695137867</v>
      </c>
      <c r="CU54" s="3">
        <f t="shared" si="104"/>
        <v>8757.1369583389132</v>
      </c>
      <c r="CV54" s="3">
        <f t="shared" si="104"/>
        <v>8775.1752266656786</v>
      </c>
      <c r="CW54" s="3">
        <f t="shared" si="104"/>
        <v>8793.2506508717906</v>
      </c>
      <c r="CX54" s="3">
        <f t="shared" si="104"/>
        <v>8811.3633074922745</v>
      </c>
      <c r="CY54" s="3">
        <f t="shared" si="104"/>
        <v>8829.5132732198072</v>
      </c>
      <c r="CZ54" s="3">
        <f t="shared" si="104"/>
        <v>8847.7006249050428</v>
      </c>
      <c r="DA54" s="3">
        <f t="shared" si="104"/>
        <v>8865.9254395569333</v>
      </c>
      <c r="DB54" s="3">
        <f t="shared" si="104"/>
        <v>8884.1877943430536</v>
      </c>
      <c r="DC54" s="3">
        <f t="shared" si="104"/>
        <v>8902.4877665899348</v>
      </c>
      <c r="DD54" s="3">
        <f t="shared" si="104"/>
        <v>8920.8254337833878</v>
      </c>
      <c r="DE54" s="3">
        <f t="shared" si="104"/>
        <v>8939.2008735688305</v>
      </c>
      <c r="DF54" s="3">
        <f t="shared" si="104"/>
        <v>8957.6141637516193</v>
      </c>
      <c r="DG54" s="3">
        <f t="shared" si="104"/>
        <v>8976.0653822973709</v>
      </c>
      <c r="DH54" s="3">
        <f t="shared" si="104"/>
        <v>8994.5546073323057</v>
      </c>
      <c r="DI54" s="3">
        <f t="shared" si="104"/>
        <v>9013.0819171435742</v>
      </c>
      <c r="DJ54" s="3">
        <f t="shared" si="104"/>
        <v>9031.6473901795671</v>
      </c>
      <c r="DK54" s="3">
        <f t="shared" si="104"/>
        <v>9050.2511050502908</v>
      </c>
      <c r="DL54" s="3">
        <f t="shared" si="104"/>
        <v>9068.8931405276562</v>
      </c>
      <c r="DM54" s="3">
        <f t="shared" si="104"/>
        <v>9087.5735755458445</v>
      </c>
      <c r="DN54" s="3">
        <f t="shared" si="104"/>
        <v>9106.2924892016181</v>
      </c>
      <c r="DO54" s="3">
        <f t="shared" si="104"/>
        <v>9125.0499607546717</v>
      </c>
      <c r="DP54" s="3">
        <f t="shared" si="104"/>
        <v>9143.8460696279617</v>
      </c>
      <c r="DQ54" s="3">
        <f t="shared" si="104"/>
        <v>9162.6808954080407</v>
      </c>
      <c r="DR54" s="3">
        <f t="shared" si="104"/>
        <v>9181.5545178453958</v>
      </c>
      <c r="DS54" s="3">
        <f t="shared" si="104"/>
        <v>9200.4670168547927</v>
      </c>
      <c r="DT54" s="3">
        <f t="shared" si="104"/>
        <v>9219.4184725156028</v>
      </c>
      <c r="DU54" s="3">
        <f t="shared" si="104"/>
        <v>9238.4089650721471</v>
      </c>
      <c r="DV54" s="3">
        <f t="shared" si="104"/>
        <v>9257.4385749340454</v>
      </c>
      <c r="DW54" s="3">
        <f t="shared" si="104"/>
        <v>9276.5073826765329</v>
      </c>
      <c r="DX54" s="3">
        <f t="shared" si="104"/>
        <v>9295.6154690408348</v>
      </c>
      <c r="DY54" s="3">
        <f t="shared" si="104"/>
        <v>9314.7629149344775</v>
      </c>
      <c r="DZ54" s="3">
        <f t="shared" si="104"/>
        <v>9333.9498014316468</v>
      </c>
      <c r="EA54" s="3">
        <f t="shared" si="104"/>
        <v>9353.1762097735264</v>
      </c>
      <c r="EB54" s="3">
        <f t="shared" si="104"/>
        <v>9372.4422213686466</v>
      </c>
      <c r="EC54" s="3">
        <f t="shared" si="104"/>
        <v>9391.7479177932273</v>
      </c>
      <c r="ED54" s="3">
        <f t="shared" si="104"/>
        <v>9411.0933807915189</v>
      </c>
      <c r="EE54" s="3">
        <f t="shared" si="104"/>
        <v>9430.4786922761468</v>
      </c>
      <c r="EF54" s="3">
        <f t="shared" si="104"/>
        <v>9449.9039343284785</v>
      </c>
      <c r="EG54" s="3">
        <f t="shared" si="104"/>
        <v>9469.3691891989401</v>
      </c>
      <c r="EH54" s="3">
        <f t="shared" si="104"/>
        <v>9488.8745393073823</v>
      </c>
      <c r="EI54" s="3">
        <f t="shared" si="104"/>
        <v>9508.4200672434345</v>
      </c>
      <c r="EJ54" s="3">
        <f t="shared" si="104"/>
        <v>9528.0058557668435</v>
      </c>
      <c r="EK54" s="3">
        <f t="shared" si="104"/>
        <v>9547.6319878078248</v>
      </c>
      <c r="EL54" s="3">
        <f t="shared" si="104"/>
        <v>9567.2985464674221</v>
      </c>
      <c r="EM54" s="3">
        <f t="shared" si="104"/>
        <v>9587.0056150178498</v>
      </c>
      <c r="EN54" s="3">
        <f t="shared" si="104"/>
        <v>9606.7532769028494</v>
      </c>
      <c r="EO54" s="3">
        <f t="shared" si="104"/>
        <v>9626.5416157380441</v>
      </c>
      <c r="EP54" s="3">
        <f t="shared" si="104"/>
        <v>9646.3707153112919</v>
      </c>
      <c r="EQ54" s="3">
        <f t="shared" si="104"/>
        <v>9666.2406595830398</v>
      </c>
      <c r="ER54" s="3">
        <f t="shared" si="104"/>
        <v>9686.1515326866775</v>
      </c>
      <c r="ES54" s="3">
        <f t="shared" si="104"/>
        <v>9706.1034189288985</v>
      </c>
      <c r="ET54" s="3">
        <f t="shared" si="104"/>
        <v>9726.0964027900518</v>
      </c>
      <c r="EU54" s="3">
        <f t="shared" si="104"/>
        <v>9746.1305689245055</v>
      </c>
      <c r="EV54" s="3">
        <f t="shared" si="104"/>
        <v>9766.2060021609996</v>
      </c>
      <c r="EW54" s="3">
        <f t="shared" si="104"/>
        <v>9786.3227875030079</v>
      </c>
      <c r="EX54" s="3">
        <f t="shared" si="104"/>
        <v>9806.481010129095</v>
      </c>
    </row>
    <row r="55" spans="1:154" s="2" customFormat="1" ht="12.75" customHeight="1">
      <c r="A55" s="10"/>
      <c r="B55" s="167"/>
      <c r="C55" s="521">
        <f>'Middle NOI'!Y14</f>
        <v>5000</v>
      </c>
      <c r="D55" s="281"/>
      <c r="E55" s="159"/>
      <c r="F55" s="269">
        <f>'Middle NOI'!K53</f>
        <v>231675.5</v>
      </c>
      <c r="G55" s="275">
        <f>'Middle NOI'!$Y$13</f>
        <v>0.02</v>
      </c>
      <c r="H55" s="378" t="s">
        <v>118</v>
      </c>
      <c r="J55" s="3"/>
      <c r="K55" s="3">
        <f t="shared" ref="K55:AP55" si="106">IF(K$5&gt;0,IF(K$27&lt;(1-$G$39),$C$55,$G$55*K$44),0)</f>
        <v>0</v>
      </c>
      <c r="L55" s="3">
        <f t="shared" si="106"/>
        <v>0</v>
      </c>
      <c r="M55" s="3">
        <f t="shared" si="106"/>
        <v>0</v>
      </c>
      <c r="N55" s="3">
        <f t="shared" si="106"/>
        <v>0</v>
      </c>
      <c r="O55" s="3">
        <f t="shared" si="106"/>
        <v>0</v>
      </c>
      <c r="P55" s="3">
        <f t="shared" si="106"/>
        <v>0</v>
      </c>
      <c r="Q55" s="3">
        <f t="shared" si="106"/>
        <v>0</v>
      </c>
      <c r="R55" s="3">
        <f t="shared" si="106"/>
        <v>0</v>
      </c>
      <c r="S55" s="3">
        <f t="shared" si="106"/>
        <v>0</v>
      </c>
      <c r="T55" s="3">
        <f t="shared" si="106"/>
        <v>0</v>
      </c>
      <c r="U55" s="3">
        <f t="shared" si="106"/>
        <v>0</v>
      </c>
      <c r="V55" s="3">
        <f t="shared" si="106"/>
        <v>0</v>
      </c>
      <c r="W55" s="3">
        <f t="shared" si="106"/>
        <v>0</v>
      </c>
      <c r="X55" s="3">
        <f t="shared" si="106"/>
        <v>0</v>
      </c>
      <c r="Y55" s="3">
        <f t="shared" si="106"/>
        <v>0</v>
      </c>
      <c r="Z55" s="3">
        <f t="shared" si="106"/>
        <v>0</v>
      </c>
      <c r="AA55" s="3">
        <f t="shared" si="106"/>
        <v>0</v>
      </c>
      <c r="AB55" s="3">
        <f t="shared" si="106"/>
        <v>0</v>
      </c>
      <c r="AC55" s="3">
        <f t="shared" si="106"/>
        <v>0</v>
      </c>
      <c r="AD55" s="3">
        <f t="shared" si="106"/>
        <v>0</v>
      </c>
      <c r="AE55" s="3">
        <f t="shared" si="106"/>
        <v>0</v>
      </c>
      <c r="AF55" s="3">
        <f t="shared" si="106"/>
        <v>0</v>
      </c>
      <c r="AG55" s="3">
        <f t="shared" si="106"/>
        <v>0</v>
      </c>
      <c r="AH55" s="3">
        <f t="shared" si="106"/>
        <v>0</v>
      </c>
      <c r="AI55" s="3">
        <f t="shared" si="106"/>
        <v>0</v>
      </c>
      <c r="AJ55" s="3">
        <f t="shared" si="106"/>
        <v>5000</v>
      </c>
      <c r="AK55" s="3">
        <f t="shared" si="106"/>
        <v>5000</v>
      </c>
      <c r="AL55" s="3">
        <f t="shared" si="106"/>
        <v>5000</v>
      </c>
      <c r="AM55" s="3">
        <f t="shared" si="106"/>
        <v>5000</v>
      </c>
      <c r="AN55" s="3">
        <f t="shared" si="106"/>
        <v>5000</v>
      </c>
      <c r="AO55" s="3">
        <f t="shared" si="106"/>
        <v>5000</v>
      </c>
      <c r="AP55" s="3">
        <f t="shared" si="106"/>
        <v>5000</v>
      </c>
      <c r="AQ55" s="3">
        <f t="shared" ref="AQ55:BV55" si="107">IF(AQ$5&gt;0,IF(AQ$27&lt;(1-$G$39),$C$55,$G$55*AQ$44),0)</f>
        <v>5000</v>
      </c>
      <c r="AR55" s="3">
        <f t="shared" si="107"/>
        <v>5000</v>
      </c>
      <c r="AS55" s="3">
        <f t="shared" si="107"/>
        <v>5000</v>
      </c>
      <c r="AT55" s="3">
        <f t="shared" si="107"/>
        <v>5000</v>
      </c>
      <c r="AU55" s="3">
        <f t="shared" si="107"/>
        <v>20931.346384943448</v>
      </c>
      <c r="AV55" s="3">
        <f t="shared" si="107"/>
        <v>20982.76405836577</v>
      </c>
      <c r="AW55" s="3">
        <f t="shared" si="107"/>
        <v>21034.308120048001</v>
      </c>
      <c r="AX55" s="3">
        <f t="shared" si="107"/>
        <v>21085.978880829261</v>
      </c>
      <c r="AY55" s="3">
        <f t="shared" si="107"/>
        <v>21137.776652313521</v>
      </c>
      <c r="AZ55" s="3">
        <f t="shared" si="107"/>
        <v>21189.701746871429</v>
      </c>
      <c r="BA55" s="3">
        <f t="shared" si="107"/>
        <v>21241.754477642255</v>
      </c>
      <c r="BB55" s="3">
        <f t="shared" si="107"/>
        <v>21293.935158535722</v>
      </c>
      <c r="BC55" s="3">
        <f t="shared" si="107"/>
        <v>21346.244104233971</v>
      </c>
      <c r="BD55" s="3">
        <f t="shared" si="107"/>
        <v>21398.681630193409</v>
      </c>
      <c r="BE55" s="3">
        <f t="shared" si="107"/>
        <v>21451.248052646639</v>
      </c>
      <c r="BF55" s="3">
        <f t="shared" si="107"/>
        <v>21503.94368860433</v>
      </c>
      <c r="BG55" s="3">
        <f t="shared" si="107"/>
        <v>21556.76885585723</v>
      </c>
      <c r="BH55" s="3">
        <f t="shared" si="107"/>
        <v>21609.723872977978</v>
      </c>
      <c r="BI55" s="3">
        <f t="shared" si="107"/>
        <v>21662.80905932307</v>
      </c>
      <c r="BJ55" s="3">
        <f t="shared" si="107"/>
        <v>21716.024735034822</v>
      </c>
      <c r="BK55" s="3">
        <f t="shared" si="107"/>
        <v>21769.37122104325</v>
      </c>
      <c r="BL55" s="3">
        <f t="shared" si="107"/>
        <v>21822.848839068032</v>
      </c>
      <c r="BM55" s="3">
        <f t="shared" si="107"/>
        <v>21876.45791162047</v>
      </c>
      <c r="BN55" s="3">
        <f t="shared" si="107"/>
        <v>21930.198762005406</v>
      </c>
      <c r="BO55" s="3">
        <f t="shared" si="107"/>
        <v>21984.071714323192</v>
      </c>
      <c r="BP55" s="3">
        <f t="shared" si="107"/>
        <v>22038.07709347166</v>
      </c>
      <c r="BQ55" s="3">
        <f t="shared" si="107"/>
        <v>22092.215225148047</v>
      </c>
      <c r="BR55" s="3">
        <f t="shared" si="107"/>
        <v>22146.486435851013</v>
      </c>
      <c r="BS55" s="3">
        <f t="shared" si="107"/>
        <v>22200.891052882565</v>
      </c>
      <c r="BT55" s="3">
        <f t="shared" si="107"/>
        <v>22255.429404350078</v>
      </c>
      <c r="BU55" s="3">
        <f t="shared" si="107"/>
        <v>22310.101819168241</v>
      </c>
      <c r="BV55" s="3">
        <f t="shared" si="107"/>
        <v>22364.908627061068</v>
      </c>
      <c r="BW55" s="3">
        <f t="shared" ref="BW55:DB55" si="108">IF(BW$5&gt;0,IF(BW$27&lt;(1-$G$39),$C$55,$G$55*BW$44),0)</f>
        <v>22419.85015856387</v>
      </c>
      <c r="BX55" s="3">
        <f t="shared" si="108"/>
        <v>22474.926745025288</v>
      </c>
      <c r="BY55" s="3">
        <f t="shared" si="108"/>
        <v>22530.138718609251</v>
      </c>
      <c r="BZ55" s="3">
        <f t="shared" si="108"/>
        <v>22585.486412297021</v>
      </c>
      <c r="CA55" s="3">
        <f t="shared" si="108"/>
        <v>22640.970159889137</v>
      </c>
      <c r="CB55" s="3">
        <f t="shared" si="108"/>
        <v>22696.590296007562</v>
      </c>
      <c r="CC55" s="3">
        <f t="shared" si="108"/>
        <v>22752.347156097563</v>
      </c>
      <c r="CD55" s="3">
        <f t="shared" si="108"/>
        <v>22808.241076429804</v>
      </c>
      <c r="CE55" s="3">
        <f t="shared" si="108"/>
        <v>22864.272394102401</v>
      </c>
      <c r="CF55" s="3">
        <f t="shared" si="108"/>
        <v>22920.441447042911</v>
      </c>
      <c r="CG55" s="3">
        <f t="shared" si="108"/>
        <v>22976.748574010398</v>
      </c>
      <c r="CH55" s="3">
        <f t="shared" si="108"/>
        <v>23033.194114597478</v>
      </c>
      <c r="CI55" s="3">
        <f t="shared" si="108"/>
        <v>23089.778409232353</v>
      </c>
      <c r="CJ55" s="3">
        <f t="shared" si="108"/>
        <v>23146.501799180904</v>
      </c>
      <c r="CK55" s="3">
        <f t="shared" si="108"/>
        <v>23203.364626548715</v>
      </c>
      <c r="CL55" s="3">
        <f t="shared" si="108"/>
        <v>23260.36723428316</v>
      </c>
      <c r="CM55" s="3">
        <f t="shared" si="108"/>
        <v>23317.509966175476</v>
      </c>
      <c r="CN55" s="3">
        <f t="shared" si="108"/>
        <v>23374.793166862837</v>
      </c>
      <c r="CO55" s="3">
        <f t="shared" si="108"/>
        <v>23432.217181830434</v>
      </c>
      <c r="CP55" s="3">
        <f t="shared" si="108"/>
        <v>23489.782357413547</v>
      </c>
      <c r="CQ55" s="3">
        <f t="shared" si="108"/>
        <v>23547.489040799657</v>
      </c>
      <c r="CR55" s="3">
        <f t="shared" si="108"/>
        <v>23605.337580030595</v>
      </c>
      <c r="CS55" s="3">
        <f t="shared" si="108"/>
        <v>23663.328324004506</v>
      </c>
      <c r="CT55" s="3">
        <f t="shared" si="108"/>
        <v>23721.461622478095</v>
      </c>
      <c r="CU55" s="3">
        <f t="shared" si="108"/>
        <v>23779.737826068682</v>
      </c>
      <c r="CV55" s="3">
        <f t="shared" si="108"/>
        <v>23838.157286256301</v>
      </c>
      <c r="CW55" s="3">
        <f t="shared" si="108"/>
        <v>23896.720355385893</v>
      </c>
      <c r="CX55" s="3">
        <f t="shared" si="108"/>
        <v>23955.427386669326</v>
      </c>
      <c r="CY55" s="3">
        <f t="shared" si="108"/>
        <v>24014.27873418765</v>
      </c>
      <c r="CZ55" s="3">
        <f t="shared" si="108"/>
        <v>24073.274752893147</v>
      </c>
      <c r="DA55" s="3">
        <f t="shared" si="108"/>
        <v>24132.415798611535</v>
      </c>
      <c r="DB55" s="3">
        <f t="shared" si="108"/>
        <v>24191.702228044054</v>
      </c>
      <c r="DC55" s="3">
        <f t="shared" ref="DC55:EH55" si="109">IF(DC$5&gt;0,IF(DC$27&lt;(1-$G$39),$C$55,$G$55*DC$44),0)</f>
        <v>24251.134398769689</v>
      </c>
      <c r="DD55" s="3">
        <f t="shared" si="109"/>
        <v>24310.712669247307</v>
      </c>
      <c r="DE55" s="3">
        <f t="shared" si="109"/>
        <v>24370.437398817769</v>
      </c>
      <c r="DF55" s="3">
        <f t="shared" si="109"/>
        <v>24430.308947706195</v>
      </c>
      <c r="DG55" s="3">
        <f t="shared" si="109"/>
        <v>24490.327677024077</v>
      </c>
      <c r="DH55" s="3">
        <f t="shared" si="109"/>
        <v>24550.493948771466</v>
      </c>
      <c r="DI55" s="3">
        <f t="shared" si="109"/>
        <v>24610.808125839187</v>
      </c>
      <c r="DJ55" s="3">
        <f t="shared" si="109"/>
        <v>24671.270572011006</v>
      </c>
      <c r="DK55" s="3">
        <f t="shared" si="109"/>
        <v>24731.881651965854</v>
      </c>
      <c r="DL55" s="3">
        <f t="shared" si="109"/>
        <v>24792.641731279979</v>
      </c>
      <c r="DM55" s="3">
        <f t="shared" si="109"/>
        <v>24853.551176429228</v>
      </c>
      <c r="DN55" s="3">
        <f t="shared" si="109"/>
        <v>24914.610354791195</v>
      </c>
      <c r="DO55" s="3">
        <f t="shared" si="109"/>
        <v>24975.819634647483</v>
      </c>
      <c r="DP55" s="3">
        <f t="shared" si="109"/>
        <v>25037.179385185918</v>
      </c>
      <c r="DQ55" s="3">
        <f t="shared" si="109"/>
        <v>25098.68997650277</v>
      </c>
      <c r="DR55" s="3">
        <f t="shared" si="109"/>
        <v>25160.351779604989</v>
      </c>
      <c r="DS55" s="3">
        <f t="shared" si="109"/>
        <v>25222.165166412477</v>
      </c>
      <c r="DT55" s="3">
        <f t="shared" si="109"/>
        <v>25284.130509760267</v>
      </c>
      <c r="DU55" s="3">
        <f t="shared" si="109"/>
        <v>25346.248183400883</v>
      </c>
      <c r="DV55" s="3">
        <f t="shared" si="109"/>
        <v>25408.518562006495</v>
      </c>
      <c r="DW55" s="3">
        <f t="shared" si="109"/>
        <v>25470.942021171217</v>
      </c>
      <c r="DX55" s="3">
        <f t="shared" si="109"/>
        <v>25533.518937413424</v>
      </c>
      <c r="DY55" s="3">
        <f t="shared" si="109"/>
        <v>25596.249688177937</v>
      </c>
      <c r="DZ55" s="3">
        <f t="shared" si="109"/>
        <v>25659.134651838394</v>
      </c>
      <c r="EA55" s="3">
        <f t="shared" si="109"/>
        <v>25722.174207699471</v>
      </c>
      <c r="EB55" s="3">
        <f t="shared" si="109"/>
        <v>25785.368735999222</v>
      </c>
      <c r="EC55" s="3">
        <f t="shared" si="109"/>
        <v>25848.718617911331</v>
      </c>
      <c r="ED55" s="3">
        <f t="shared" si="109"/>
        <v>25912.224235547437</v>
      </c>
      <c r="EE55" s="3">
        <f t="shared" si="109"/>
        <v>25975.885971959462</v>
      </c>
      <c r="EF55" s="3">
        <f t="shared" si="109"/>
        <v>26039.704211141878</v>
      </c>
      <c r="EG55" s="3">
        <f t="shared" si="109"/>
        <v>26103.67933803409</v>
      </c>
      <c r="EH55" s="3">
        <f t="shared" si="109"/>
        <v>26167.811738522705</v>
      </c>
      <c r="EI55" s="3">
        <f t="shared" ref="EI55:EX55" si="110">IF(EI$5&gt;0,IF(EI$27&lt;(1-$G$39),$C$55,$G$55*EI$44),0)</f>
        <v>26232.101799443899</v>
      </c>
      <c r="EJ55" s="3">
        <f t="shared" si="110"/>
        <v>26296.549908585726</v>
      </c>
      <c r="EK55" s="3">
        <f t="shared" si="110"/>
        <v>26361.156454690496</v>
      </c>
      <c r="EL55" s="3">
        <f t="shared" si="110"/>
        <v>26425.921827457092</v>
      </c>
      <c r="EM55" s="3">
        <f t="shared" si="110"/>
        <v>26490.846417543329</v>
      </c>
      <c r="EN55" s="3">
        <f t="shared" si="110"/>
        <v>26555.930616568359</v>
      </c>
      <c r="EO55" s="3">
        <f t="shared" si="110"/>
        <v>26621.174817114985</v>
      </c>
      <c r="EP55" s="3">
        <f t="shared" si="110"/>
        <v>26686.579412732008</v>
      </c>
      <c r="EQ55" s="3">
        <f t="shared" si="110"/>
        <v>26752.144797936726</v>
      </c>
      <c r="ER55" s="3">
        <f t="shared" si="110"/>
        <v>26817.871368217162</v>
      </c>
      <c r="ES55" s="3">
        <f t="shared" si="110"/>
        <v>26883.759520034575</v>
      </c>
      <c r="ET55" s="3">
        <f t="shared" si="110"/>
        <v>26949.809650825828</v>
      </c>
      <c r="EU55" s="3">
        <f t="shared" si="110"/>
        <v>27016.022159005708</v>
      </c>
      <c r="EV55" s="3">
        <f t="shared" si="110"/>
        <v>27082.397443969461</v>
      </c>
      <c r="EW55" s="3">
        <f t="shared" si="110"/>
        <v>27148.935906095125</v>
      </c>
      <c r="EX55" s="3">
        <f t="shared" si="110"/>
        <v>27215.637946745934</v>
      </c>
    </row>
    <row r="56" spans="1:154" s="2" customFormat="1" ht="12.75" customHeight="1">
      <c r="A56" s="10"/>
      <c r="B56" s="167"/>
      <c r="C56" s="159" t="s">
        <v>65</v>
      </c>
      <c r="D56" s="278" t="s">
        <v>88</v>
      </c>
      <c r="E56" s="159"/>
      <c r="F56" s="269">
        <f>'Middle NOI'!K54</f>
        <v>612500</v>
      </c>
      <c r="G56" s="268">
        <f>'Middle NOI'!$Y$11</f>
        <v>2.5000000000000001E-2</v>
      </c>
      <c r="H56" s="377" t="s">
        <v>116</v>
      </c>
      <c r="J56" s="3"/>
      <c r="K56" s="3">
        <f>IF(K$5&gt;0,($F56/12)*(1+((1+$G56)^(1/12))-1)^K$3,0)</f>
        <v>0</v>
      </c>
      <c r="L56" s="3">
        <f t="shared" ref="L56:BW56" si="111">IF(L$5&gt;0,($F56/12)*(1+((1+$G56)^(1/12))-1)^L$3,0)</f>
        <v>0</v>
      </c>
      <c r="M56" s="3">
        <f t="shared" si="111"/>
        <v>0</v>
      </c>
      <c r="N56" s="3">
        <f t="shared" si="111"/>
        <v>0</v>
      </c>
      <c r="O56" s="3">
        <f t="shared" si="111"/>
        <v>0</v>
      </c>
      <c r="P56" s="3">
        <f t="shared" si="111"/>
        <v>0</v>
      </c>
      <c r="Q56" s="3">
        <f t="shared" si="111"/>
        <v>0</v>
      </c>
      <c r="R56" s="3">
        <f t="shared" si="111"/>
        <v>0</v>
      </c>
      <c r="S56" s="3">
        <f t="shared" si="111"/>
        <v>0</v>
      </c>
      <c r="T56" s="3">
        <f t="shared" si="111"/>
        <v>0</v>
      </c>
      <c r="U56" s="3">
        <f t="shared" si="111"/>
        <v>0</v>
      </c>
      <c r="V56" s="3">
        <f t="shared" si="111"/>
        <v>0</v>
      </c>
      <c r="W56" s="3">
        <f t="shared" si="111"/>
        <v>0</v>
      </c>
      <c r="X56" s="3">
        <f t="shared" si="111"/>
        <v>0</v>
      </c>
      <c r="Y56" s="3">
        <f t="shared" si="111"/>
        <v>0</v>
      </c>
      <c r="Z56" s="3">
        <f t="shared" si="111"/>
        <v>0</v>
      </c>
      <c r="AA56" s="3">
        <f t="shared" si="111"/>
        <v>0</v>
      </c>
      <c r="AB56" s="3">
        <f t="shared" si="111"/>
        <v>0</v>
      </c>
      <c r="AC56" s="3">
        <f t="shared" si="111"/>
        <v>0</v>
      </c>
      <c r="AD56" s="3">
        <f t="shared" si="111"/>
        <v>0</v>
      </c>
      <c r="AE56" s="3">
        <f t="shared" si="111"/>
        <v>0</v>
      </c>
      <c r="AF56" s="3">
        <f t="shared" si="111"/>
        <v>0</v>
      </c>
      <c r="AG56" s="3">
        <f t="shared" si="111"/>
        <v>0</v>
      </c>
      <c r="AH56" s="3">
        <f t="shared" si="111"/>
        <v>0</v>
      </c>
      <c r="AI56" s="3">
        <f t="shared" si="111"/>
        <v>0</v>
      </c>
      <c r="AJ56" s="3">
        <f t="shared" si="111"/>
        <v>53846.798693325662</v>
      </c>
      <c r="AK56" s="3">
        <f t="shared" si="111"/>
        <v>53957.714282289096</v>
      </c>
      <c r="AL56" s="3">
        <f t="shared" si="111"/>
        <v>54068.858339205573</v>
      </c>
      <c r="AM56" s="3">
        <f t="shared" si="111"/>
        <v>54180.231334681645</v>
      </c>
      <c r="AN56" s="3">
        <f t="shared" si="111"/>
        <v>54291.833740293288</v>
      </c>
      <c r="AO56" s="3">
        <f t="shared" si="111"/>
        <v>54403.666028587832</v>
      </c>
      <c r="AP56" s="3">
        <f t="shared" si="111"/>
        <v>54515.72867308592</v>
      </c>
      <c r="AQ56" s="3">
        <f t="shared" si="111"/>
        <v>54628.022148283642</v>
      </c>
      <c r="AR56" s="3">
        <f t="shared" si="111"/>
        <v>54740.546929654447</v>
      </c>
      <c r="AS56" s="3">
        <f t="shared" si="111"/>
        <v>54853.303493651176</v>
      </c>
      <c r="AT56" s="3">
        <f t="shared" si="111"/>
        <v>54966.292317708096</v>
      </c>
      <c r="AU56" s="3">
        <f t="shared" si="111"/>
        <v>55079.513880242892</v>
      </c>
      <c r="AV56" s="3">
        <f t="shared" si="111"/>
        <v>55192.96866065872</v>
      </c>
      <c r="AW56" s="3">
        <f t="shared" si="111"/>
        <v>55306.657139346251</v>
      </c>
      <c r="AX56" s="3">
        <f t="shared" si="111"/>
        <v>55420.579797685619</v>
      </c>
      <c r="AY56" s="3">
        <f t="shared" si="111"/>
        <v>55534.737118048615</v>
      </c>
      <c r="AZ56" s="3">
        <f t="shared" si="111"/>
        <v>55649.129583800546</v>
      </c>
      <c r="BA56" s="3">
        <f t="shared" si="111"/>
        <v>55763.757679302435</v>
      </c>
      <c r="BB56" s="3">
        <f t="shared" si="111"/>
        <v>55878.621889912989</v>
      </c>
      <c r="BC56" s="3">
        <f t="shared" si="111"/>
        <v>55993.722701990657</v>
      </c>
      <c r="BD56" s="3">
        <f t="shared" si="111"/>
        <v>56109.060602895734</v>
      </c>
      <c r="BE56" s="3">
        <f t="shared" si="111"/>
        <v>56224.636080992386</v>
      </c>
      <c r="BF56" s="3">
        <f t="shared" si="111"/>
        <v>56340.449625650719</v>
      </c>
      <c r="BG56" s="3">
        <f t="shared" si="111"/>
        <v>56456.501727248884</v>
      </c>
      <c r="BH56" s="3">
        <f t="shared" si="111"/>
        <v>56572.79287717511</v>
      </c>
      <c r="BI56" s="3">
        <f t="shared" si="111"/>
        <v>56689.323567829808</v>
      </c>
      <c r="BJ56" s="3">
        <f t="shared" si="111"/>
        <v>56806.094292627691</v>
      </c>
      <c r="BK56" s="3">
        <f t="shared" si="111"/>
        <v>56923.105545999737</v>
      </c>
      <c r="BL56" s="3">
        <f t="shared" si="111"/>
        <v>57040.357823395476</v>
      </c>
      <c r="BM56" s="3">
        <f t="shared" si="111"/>
        <v>57157.851621284921</v>
      </c>
      <c r="BN56" s="3">
        <f t="shared" si="111"/>
        <v>57275.587437160735</v>
      </c>
      <c r="BO56" s="3">
        <f t="shared" si="111"/>
        <v>57393.56576954035</v>
      </c>
      <c r="BP56" s="3">
        <f t="shared" si="111"/>
        <v>57511.787117968044</v>
      </c>
      <c r="BQ56" s="3">
        <f t="shared" si="111"/>
        <v>57630.251983017115</v>
      </c>
      <c r="BR56" s="3">
        <f t="shared" si="111"/>
        <v>57748.960866291913</v>
      </c>
      <c r="BS56" s="3">
        <f t="shared" si="111"/>
        <v>57867.914270430017</v>
      </c>
      <c r="BT56" s="3">
        <f t="shared" si="111"/>
        <v>57987.112699104408</v>
      </c>
      <c r="BU56" s="3">
        <f t="shared" si="111"/>
        <v>58106.556657025489</v>
      </c>
      <c r="BV56" s="3">
        <f t="shared" si="111"/>
        <v>58226.246649943292</v>
      </c>
      <c r="BW56" s="3">
        <f t="shared" si="111"/>
        <v>58346.183184649657</v>
      </c>
      <c r="BX56" s="3">
        <f t="shared" ref="BX56:EI56" si="112">IF(BX$5&gt;0,($F56/12)*(1+((1+$G56)^(1/12))-1)^BX$3,0)</f>
        <v>58466.36676898029</v>
      </c>
      <c r="BY56" s="3">
        <f t="shared" si="112"/>
        <v>58586.797911816968</v>
      </c>
      <c r="BZ56" s="3">
        <f t="shared" si="112"/>
        <v>58707.477123089666</v>
      </c>
      <c r="CA56" s="3">
        <f t="shared" si="112"/>
        <v>58828.404913778766</v>
      </c>
      <c r="CB56" s="3">
        <f t="shared" si="112"/>
        <v>58949.581795917162</v>
      </c>
      <c r="CC56" s="3">
        <f t="shared" si="112"/>
        <v>59071.008282592462</v>
      </c>
      <c r="CD56" s="3">
        <f t="shared" si="112"/>
        <v>59192.684887949123</v>
      </c>
      <c r="CE56" s="3">
        <f t="shared" si="112"/>
        <v>59314.612127190689</v>
      </c>
      <c r="CF56" s="3">
        <f t="shared" si="112"/>
        <v>59436.790516581939</v>
      </c>
      <c r="CG56" s="3">
        <f t="shared" si="112"/>
        <v>59559.220573451035</v>
      </c>
      <c r="CH56" s="3">
        <f t="shared" si="112"/>
        <v>59681.902816191803</v>
      </c>
      <c r="CI56" s="3">
        <f t="shared" si="112"/>
        <v>59804.837764265809</v>
      </c>
      <c r="CJ56" s="3">
        <f t="shared" si="112"/>
        <v>59928.025938204701</v>
      </c>
      <c r="CK56" s="3">
        <f t="shared" si="112"/>
        <v>60051.467859612305</v>
      </c>
      <c r="CL56" s="3">
        <f t="shared" si="112"/>
        <v>60175.164051166823</v>
      </c>
      <c r="CM56" s="3">
        <f t="shared" si="112"/>
        <v>60299.115036623152</v>
      </c>
      <c r="CN56" s="3">
        <f t="shared" si="112"/>
        <v>60423.321340815011</v>
      </c>
      <c r="CO56" s="3">
        <f t="shared" si="112"/>
        <v>60547.78348965718</v>
      </c>
      <c r="CP56" s="3">
        <f t="shared" si="112"/>
        <v>60672.502010147778</v>
      </c>
      <c r="CQ56" s="3">
        <f t="shared" si="112"/>
        <v>60797.477430370374</v>
      </c>
      <c r="CR56" s="3">
        <f t="shared" si="112"/>
        <v>60922.710279496394</v>
      </c>
      <c r="CS56" s="3">
        <f t="shared" si="112"/>
        <v>61048.201087787224</v>
      </c>
      <c r="CT56" s="3">
        <f t="shared" si="112"/>
        <v>61173.950386596494</v>
      </c>
      <c r="CU56" s="3">
        <f t="shared" si="112"/>
        <v>61299.958708372382</v>
      </c>
      <c r="CV56" s="3">
        <f t="shared" si="112"/>
        <v>61426.226586659744</v>
      </c>
      <c r="CW56" s="3">
        <f t="shared" si="112"/>
        <v>61552.754556102525</v>
      </c>
      <c r="CX56" s="3">
        <f t="shared" si="112"/>
        <v>61679.543152445913</v>
      </c>
      <c r="CY56" s="3">
        <f t="shared" si="112"/>
        <v>61806.592912538639</v>
      </c>
      <c r="CZ56" s="3">
        <f t="shared" si="112"/>
        <v>61933.904374335296</v>
      </c>
      <c r="DA56" s="3">
        <f t="shared" si="112"/>
        <v>62061.478076898529</v>
      </c>
      <c r="DB56" s="3">
        <f t="shared" si="112"/>
        <v>62189.31456040137</v>
      </c>
      <c r="DC56" s="3">
        <f t="shared" si="112"/>
        <v>62317.414366129538</v>
      </c>
      <c r="DD56" s="3">
        <f t="shared" si="112"/>
        <v>62445.778036483709</v>
      </c>
      <c r="DE56" s="3">
        <f t="shared" si="112"/>
        <v>62574.406114981808</v>
      </c>
      <c r="DF56" s="3">
        <f t="shared" si="112"/>
        <v>62703.299146261328</v>
      </c>
      <c r="DG56" s="3">
        <f t="shared" si="112"/>
        <v>62832.457676081591</v>
      </c>
      <c r="DH56" s="3">
        <f t="shared" si="112"/>
        <v>62961.88225132614</v>
      </c>
      <c r="DI56" s="3">
        <f t="shared" si="112"/>
        <v>63091.573420005006</v>
      </c>
      <c r="DJ56" s="3">
        <f t="shared" si="112"/>
        <v>63221.531731256968</v>
      </c>
      <c r="DK56" s="3">
        <f t="shared" si="112"/>
        <v>63351.757735352032</v>
      </c>
      <c r="DL56" s="3">
        <f t="shared" si="112"/>
        <v>63482.25198369359</v>
      </c>
      <c r="DM56" s="3">
        <f t="shared" si="112"/>
        <v>63613.015028820897</v>
      </c>
      <c r="DN56" s="3">
        <f t="shared" si="112"/>
        <v>63744.047424411314</v>
      </c>
      <c r="DO56" s="3">
        <f t="shared" si="112"/>
        <v>63875.349725282693</v>
      </c>
      <c r="DP56" s="3">
        <f t="shared" si="112"/>
        <v>64006.922487395728</v>
      </c>
      <c r="DQ56" s="3">
        <f t="shared" si="112"/>
        <v>64138.766267856277</v>
      </c>
      <c r="DR56" s="3">
        <f t="shared" si="112"/>
        <v>64270.881624917762</v>
      </c>
      <c r="DS56" s="3">
        <f t="shared" si="112"/>
        <v>64403.269117983546</v>
      </c>
      <c r="DT56" s="3">
        <f t="shared" si="112"/>
        <v>64535.929307609214</v>
      </c>
      <c r="DU56" s="3">
        <f t="shared" si="112"/>
        <v>64668.862755505019</v>
      </c>
      <c r="DV56" s="3">
        <f t="shared" si="112"/>
        <v>64802.070024538305</v>
      </c>
      <c r="DW56" s="3">
        <f t="shared" si="112"/>
        <v>64935.551678735726</v>
      </c>
      <c r="DX56" s="3">
        <f t="shared" si="112"/>
        <v>65069.308283285842</v>
      </c>
      <c r="DY56" s="3">
        <f t="shared" si="112"/>
        <v>65203.340404541334</v>
      </c>
      <c r="DZ56" s="3">
        <f t="shared" si="112"/>
        <v>65337.648610021519</v>
      </c>
      <c r="EA56" s="3">
        <f t="shared" si="112"/>
        <v>65472.233468414677</v>
      </c>
      <c r="EB56" s="3">
        <f t="shared" si="112"/>
        <v>65607.09554958051</v>
      </c>
      <c r="EC56" s="3">
        <f t="shared" si="112"/>
        <v>65742.235424552578</v>
      </c>
      <c r="ED56" s="3">
        <f t="shared" si="112"/>
        <v>65877.653665540623</v>
      </c>
      <c r="EE56" s="3">
        <f t="shared" si="112"/>
        <v>66013.350845933033</v>
      </c>
      <c r="EF56" s="3">
        <f t="shared" si="112"/>
        <v>66149.327540299346</v>
      </c>
      <c r="EG56" s="3">
        <f t="shared" si="112"/>
        <v>66285.584324392577</v>
      </c>
      <c r="EH56" s="3">
        <f t="shared" si="112"/>
        <v>66422.121775151667</v>
      </c>
      <c r="EI56" s="3">
        <f t="shared" si="112"/>
        <v>66558.940470704038</v>
      </c>
      <c r="EJ56" s="3">
        <f t="shared" ref="EJ56:EX56" si="113">IF(EJ$5&gt;0,($F56/12)*(1+((1+$G56)^(1/12))-1)^EJ$3,0)</f>
        <v>66696.040990367896</v>
      </c>
      <c r="EK56" s="3">
        <f t="shared" si="113"/>
        <v>66833.423914654777</v>
      </c>
      <c r="EL56" s="3">
        <f t="shared" si="113"/>
        <v>66971.089825271949</v>
      </c>
      <c r="EM56" s="3">
        <f t="shared" si="113"/>
        <v>67109.039305124941</v>
      </c>
      <c r="EN56" s="3">
        <f t="shared" si="113"/>
        <v>67247.272938319948</v>
      </c>
      <c r="EO56" s="3">
        <f t="shared" si="113"/>
        <v>67385.791310166314</v>
      </c>
      <c r="EP56" s="3">
        <f t="shared" si="113"/>
        <v>67524.595007179043</v>
      </c>
      <c r="EQ56" s="3">
        <f t="shared" si="113"/>
        <v>67663.684617081279</v>
      </c>
      <c r="ER56" s="3">
        <f t="shared" si="113"/>
        <v>67803.060728806726</v>
      </c>
      <c r="ES56" s="3">
        <f t="shared" si="113"/>
        <v>67942.723932502282</v>
      </c>
      <c r="ET56" s="3">
        <f t="shared" si="113"/>
        <v>68082.674819530366</v>
      </c>
      <c r="EU56" s="3">
        <f t="shared" si="113"/>
        <v>68222.913982471524</v>
      </c>
      <c r="EV56" s="3">
        <f t="shared" si="113"/>
        <v>68363.442015126988</v>
      </c>
      <c r="EW56" s="3">
        <f t="shared" si="113"/>
        <v>68504.25951252105</v>
      </c>
      <c r="EX56" s="3">
        <f t="shared" si="113"/>
        <v>68645.367070903652</v>
      </c>
    </row>
    <row r="57" spans="1:154" s="2" customFormat="1" ht="12.75" customHeight="1">
      <c r="A57" s="10"/>
      <c r="B57" s="167"/>
      <c r="C57" s="159" t="s">
        <v>66</v>
      </c>
      <c r="D57" s="519">
        <f>'Middle NOI'!Y12</f>
        <v>0.25</v>
      </c>
      <c r="E57" s="159"/>
      <c r="F57" s="269">
        <f>'Middle NOI'!K55</f>
        <v>1518257.7912062395</v>
      </c>
      <c r="G57" s="268">
        <f>'Middle NOI'!$Y$11</f>
        <v>2.5000000000000001E-2</v>
      </c>
      <c r="H57" s="378" t="s">
        <v>119</v>
      </c>
      <c r="I57" s="280"/>
      <c r="J57" s="3"/>
      <c r="K57" s="3">
        <f t="shared" ref="K57:AP57" si="114">IF(K$5&gt;0,IF(K$27&lt;$D$58,$D$57*$F$57/12,($F57/12)*(1+((1+$G57)^(1/12))-1)^K$3),0)</f>
        <v>0</v>
      </c>
      <c r="L57" s="3">
        <f t="shared" si="114"/>
        <v>0</v>
      </c>
      <c r="M57" s="3">
        <f t="shared" si="114"/>
        <v>0</v>
      </c>
      <c r="N57" s="3">
        <f t="shared" si="114"/>
        <v>0</v>
      </c>
      <c r="O57" s="3">
        <f t="shared" si="114"/>
        <v>0</v>
      </c>
      <c r="P57" s="3">
        <f t="shared" si="114"/>
        <v>0</v>
      </c>
      <c r="Q57" s="3">
        <f t="shared" si="114"/>
        <v>0</v>
      </c>
      <c r="R57" s="3">
        <f t="shared" si="114"/>
        <v>0</v>
      </c>
      <c r="S57" s="3">
        <f t="shared" si="114"/>
        <v>0</v>
      </c>
      <c r="T57" s="3">
        <f t="shared" si="114"/>
        <v>0</v>
      </c>
      <c r="U57" s="3">
        <f t="shared" si="114"/>
        <v>0</v>
      </c>
      <c r="V57" s="3">
        <f t="shared" si="114"/>
        <v>0</v>
      </c>
      <c r="W57" s="3">
        <f t="shared" si="114"/>
        <v>0</v>
      </c>
      <c r="X57" s="3">
        <f t="shared" si="114"/>
        <v>0</v>
      </c>
      <c r="Y57" s="3">
        <f t="shared" si="114"/>
        <v>0</v>
      </c>
      <c r="Z57" s="3">
        <f t="shared" si="114"/>
        <v>0</v>
      </c>
      <c r="AA57" s="3">
        <f t="shared" si="114"/>
        <v>0</v>
      </c>
      <c r="AB57" s="3">
        <f t="shared" si="114"/>
        <v>0</v>
      </c>
      <c r="AC57" s="3">
        <f t="shared" si="114"/>
        <v>0</v>
      </c>
      <c r="AD57" s="3">
        <f t="shared" si="114"/>
        <v>0</v>
      </c>
      <c r="AE57" s="3">
        <f t="shared" si="114"/>
        <v>0</v>
      </c>
      <c r="AF57" s="3">
        <f t="shared" si="114"/>
        <v>0</v>
      </c>
      <c r="AG57" s="3">
        <f t="shared" si="114"/>
        <v>0</v>
      </c>
      <c r="AH57" s="3">
        <f t="shared" si="114"/>
        <v>0</v>
      </c>
      <c r="AI57" s="3">
        <f t="shared" si="114"/>
        <v>0</v>
      </c>
      <c r="AJ57" s="3">
        <f t="shared" si="114"/>
        <v>31630.370650129989</v>
      </c>
      <c r="AK57" s="3">
        <f t="shared" si="114"/>
        <v>31630.370650129989</v>
      </c>
      <c r="AL57" s="3">
        <f t="shared" si="114"/>
        <v>31630.370650129989</v>
      </c>
      <c r="AM57" s="3">
        <f t="shared" si="114"/>
        <v>31630.370650129989</v>
      </c>
      <c r="AN57" s="3">
        <f t="shared" si="114"/>
        <v>31630.370650129989</v>
      </c>
      <c r="AO57" s="3">
        <f t="shared" si="114"/>
        <v>31630.370650129989</v>
      </c>
      <c r="AP57" s="3">
        <f t="shared" si="114"/>
        <v>31630.370650129989</v>
      </c>
      <c r="AQ57" s="3">
        <f t="shared" ref="AQ57:BV57" si="115">IF(AQ$5&gt;0,IF(AQ$27&lt;$D$58,$D$57*$F$57/12,($F57/12)*(1+((1+$G57)^(1/12))-1)^AQ$3),0)</f>
        <v>31630.370650129989</v>
      </c>
      <c r="AR57" s="3">
        <f t="shared" si="115"/>
        <v>31630.370650129989</v>
      </c>
      <c r="AS57" s="3">
        <f t="shared" si="115"/>
        <v>135969.72310634505</v>
      </c>
      <c r="AT57" s="3">
        <f t="shared" si="115"/>
        <v>136249.79847359998</v>
      </c>
      <c r="AU57" s="3">
        <f t="shared" si="115"/>
        <v>136530.45075025468</v>
      </c>
      <c r="AV57" s="3">
        <f t="shared" si="115"/>
        <v>136811.68112464802</v>
      </c>
      <c r="AW57" s="3">
        <f t="shared" si="115"/>
        <v>137093.49078756676</v>
      </c>
      <c r="AX57" s="3">
        <f t="shared" si="115"/>
        <v>137375.88093225029</v>
      </c>
      <c r="AY57" s="3">
        <f t="shared" si="115"/>
        <v>137658.85275439618</v>
      </c>
      <c r="AZ57" s="3">
        <f t="shared" si="115"/>
        <v>137942.4074521646</v>
      </c>
      <c r="BA57" s="3">
        <f t="shared" si="115"/>
        <v>138226.546226184</v>
      </c>
      <c r="BB57" s="3">
        <f t="shared" si="115"/>
        <v>138511.27027955579</v>
      </c>
      <c r="BC57" s="3">
        <f t="shared" si="115"/>
        <v>138796.58081785959</v>
      </c>
      <c r="BD57" s="3">
        <f t="shared" si="115"/>
        <v>139082.4790491584</v>
      </c>
      <c r="BE57" s="3">
        <f t="shared" si="115"/>
        <v>139368.96618400348</v>
      </c>
      <c r="BF57" s="3">
        <f t="shared" si="115"/>
        <v>139656.04343543979</v>
      </c>
      <c r="BG57" s="3">
        <f t="shared" si="115"/>
        <v>139943.71201901083</v>
      </c>
      <c r="BH57" s="3">
        <f t="shared" si="115"/>
        <v>140231.97315276403</v>
      </c>
      <c r="BI57" s="3">
        <f t="shared" si="115"/>
        <v>140520.82805725568</v>
      </c>
      <c r="BJ57" s="3">
        <f t="shared" si="115"/>
        <v>140810.2779555564</v>
      </c>
      <c r="BK57" s="3">
        <f t="shared" si="115"/>
        <v>141100.32407325585</v>
      </c>
      <c r="BL57" s="3">
        <f t="shared" si="115"/>
        <v>141390.96763846852</v>
      </c>
      <c r="BM57" s="3">
        <f t="shared" si="115"/>
        <v>141682.20988183841</v>
      </c>
      <c r="BN57" s="3">
        <f t="shared" si="115"/>
        <v>141974.05203654448</v>
      </c>
      <c r="BO57" s="3">
        <f t="shared" si="115"/>
        <v>142266.49533830592</v>
      </c>
      <c r="BP57" s="3">
        <f t="shared" si="115"/>
        <v>142559.54102538715</v>
      </c>
      <c r="BQ57" s="3">
        <f t="shared" si="115"/>
        <v>142853.1903386034</v>
      </c>
      <c r="BR57" s="3">
        <f t="shared" si="115"/>
        <v>143147.44452132558</v>
      </c>
      <c r="BS57" s="3">
        <f t="shared" si="115"/>
        <v>143442.3048194859</v>
      </c>
      <c r="BT57" s="3">
        <f t="shared" si="115"/>
        <v>143737.77248158291</v>
      </c>
      <c r="BU57" s="3">
        <f t="shared" si="115"/>
        <v>144033.84875868692</v>
      </c>
      <c r="BV57" s="3">
        <f t="shared" si="115"/>
        <v>144330.53490444508</v>
      </c>
      <c r="BW57" s="3">
        <f t="shared" ref="BW57:DB57" si="116">IF(BW$5&gt;0,IF(BW$27&lt;$D$58,$D$57*$F$57/12,($F57/12)*(1+((1+$G57)^(1/12))-1)^BW$3),0)</f>
        <v>144627.83217508707</v>
      </c>
      <c r="BX57" s="3">
        <f t="shared" si="116"/>
        <v>144925.74182943004</v>
      </c>
      <c r="BY57" s="3">
        <f t="shared" si="116"/>
        <v>145224.26512888417</v>
      </c>
      <c r="BZ57" s="3">
        <f t="shared" si="116"/>
        <v>145523.40333745789</v>
      </c>
      <c r="CA57" s="3">
        <f t="shared" si="116"/>
        <v>145823.15772176333</v>
      </c>
      <c r="CB57" s="3">
        <f t="shared" si="116"/>
        <v>146123.52955102161</v>
      </c>
      <c r="CC57" s="3">
        <f t="shared" si="116"/>
        <v>146424.52009706825</v>
      </c>
      <c r="CD57" s="3">
        <f t="shared" si="116"/>
        <v>146726.13063435853</v>
      </c>
      <c r="CE57" s="3">
        <f t="shared" si="116"/>
        <v>147028.36243997284</v>
      </c>
      <c r="CF57" s="3">
        <f t="shared" si="116"/>
        <v>147331.2167936223</v>
      </c>
      <c r="CG57" s="3">
        <f t="shared" si="116"/>
        <v>147634.69497765385</v>
      </c>
      <c r="CH57" s="3">
        <f t="shared" si="116"/>
        <v>147938.79827705602</v>
      </c>
      <c r="CI57" s="3">
        <f t="shared" si="116"/>
        <v>148243.52797946401</v>
      </c>
      <c r="CJ57" s="3">
        <f t="shared" si="116"/>
        <v>148548.88537516556</v>
      </c>
      <c r="CK57" s="3">
        <f t="shared" si="116"/>
        <v>148854.87175710607</v>
      </c>
      <c r="CL57" s="3">
        <f t="shared" si="116"/>
        <v>149161.48842089411</v>
      </c>
      <c r="CM57" s="3">
        <f t="shared" si="116"/>
        <v>149468.73666480722</v>
      </c>
      <c r="CN57" s="3">
        <f t="shared" si="116"/>
        <v>149776.61778979696</v>
      </c>
      <c r="CO57" s="3">
        <f t="shared" si="116"/>
        <v>150085.13309949473</v>
      </c>
      <c r="CP57" s="3">
        <f t="shared" si="116"/>
        <v>150394.2839002173</v>
      </c>
      <c r="CQ57" s="3">
        <f t="shared" si="116"/>
        <v>150704.07150097194</v>
      </c>
      <c r="CR57" s="3">
        <f t="shared" si="116"/>
        <v>151014.49721346263</v>
      </c>
      <c r="CS57" s="3">
        <f t="shared" si="116"/>
        <v>151325.562352095</v>
      </c>
      <c r="CT57" s="3">
        <f t="shared" si="116"/>
        <v>151637.26823398218</v>
      </c>
      <c r="CU57" s="3">
        <f t="shared" si="116"/>
        <v>151949.61617895044</v>
      </c>
      <c r="CV57" s="3">
        <f t="shared" si="116"/>
        <v>152262.6075095445</v>
      </c>
      <c r="CW57" s="3">
        <f t="shared" si="116"/>
        <v>152576.24355103349</v>
      </c>
      <c r="CX57" s="3">
        <f t="shared" si="116"/>
        <v>152890.52563141627</v>
      </c>
      <c r="CY57" s="3">
        <f t="shared" si="116"/>
        <v>153205.45508142715</v>
      </c>
      <c r="CZ57" s="3">
        <f t="shared" si="116"/>
        <v>153521.03323454165</v>
      </c>
      <c r="DA57" s="3">
        <f t="shared" si="116"/>
        <v>153837.26142698192</v>
      </c>
      <c r="DB57" s="3">
        <f t="shared" si="116"/>
        <v>154154.14099772245</v>
      </c>
      <c r="DC57" s="3">
        <f t="shared" ref="DC57:EH57" si="117">IF(DC$5&gt;0,IF(DC$27&lt;$D$58,$D$57*$F$57/12,($F57/12)*(1+((1+$G57)^(1/12))-1)^DC$3),0)</f>
        <v>154471.67328849604</v>
      </c>
      <c r="DD57" s="3">
        <f t="shared" si="117"/>
        <v>154789.85964379896</v>
      </c>
      <c r="DE57" s="3">
        <f t="shared" si="117"/>
        <v>155108.70141089713</v>
      </c>
      <c r="DF57" s="3">
        <f t="shared" si="117"/>
        <v>155428.19993983154</v>
      </c>
      <c r="DG57" s="3">
        <f t="shared" si="117"/>
        <v>155748.35658342394</v>
      </c>
      <c r="DH57" s="3">
        <f t="shared" si="117"/>
        <v>156069.17269728286</v>
      </c>
      <c r="DI57" s="3">
        <f t="shared" si="117"/>
        <v>156390.64963980913</v>
      </c>
      <c r="DJ57" s="3">
        <f t="shared" si="117"/>
        <v>156712.78877220146</v>
      </c>
      <c r="DK57" s="3">
        <f t="shared" si="117"/>
        <v>157035.59145846267</v>
      </c>
      <c r="DL57" s="3">
        <f t="shared" si="117"/>
        <v>157359.05906540499</v>
      </c>
      <c r="DM57" s="3">
        <f t="shared" si="117"/>
        <v>157683.19296265623</v>
      </c>
      <c r="DN57" s="3">
        <f t="shared" si="117"/>
        <v>158007.99452266531</v>
      </c>
      <c r="DO57" s="3">
        <f t="shared" si="117"/>
        <v>158333.46512070822</v>
      </c>
      <c r="DP57" s="3">
        <f t="shared" si="117"/>
        <v>158659.60613489375</v>
      </c>
      <c r="DQ57" s="3">
        <f t="shared" si="117"/>
        <v>158986.41894616937</v>
      </c>
      <c r="DR57" s="3">
        <f t="shared" si="117"/>
        <v>159313.90493832709</v>
      </c>
      <c r="DS57" s="3">
        <f t="shared" si="117"/>
        <v>159642.06549800932</v>
      </c>
      <c r="DT57" s="3">
        <f t="shared" si="117"/>
        <v>159970.90201471475</v>
      </c>
      <c r="DU57" s="3">
        <f t="shared" si="117"/>
        <v>160300.41588080407</v>
      </c>
      <c r="DV57" s="3">
        <f t="shared" si="117"/>
        <v>160630.60849150628</v>
      </c>
      <c r="DW57" s="3">
        <f t="shared" si="117"/>
        <v>160961.48124492395</v>
      </c>
      <c r="DX57" s="3">
        <f t="shared" si="117"/>
        <v>161293.0355420399</v>
      </c>
      <c r="DY57" s="3">
        <f t="shared" si="117"/>
        <v>161625.27278672243</v>
      </c>
      <c r="DZ57" s="3">
        <f t="shared" si="117"/>
        <v>161958.19438573174</v>
      </c>
      <c r="EA57" s="3">
        <f t="shared" si="117"/>
        <v>162291.8017487257</v>
      </c>
      <c r="EB57" s="3">
        <f t="shared" si="117"/>
        <v>162626.09628826584</v>
      </c>
      <c r="EC57" s="3">
        <f t="shared" si="117"/>
        <v>162961.07941982336</v>
      </c>
      <c r="ED57" s="3">
        <f t="shared" si="117"/>
        <v>163296.75256178505</v>
      </c>
      <c r="EE57" s="3">
        <f t="shared" si="117"/>
        <v>163633.1171354593</v>
      </c>
      <c r="EF57" s="3">
        <f t="shared" si="117"/>
        <v>163970.17456508236</v>
      </c>
      <c r="EG57" s="3">
        <f t="shared" si="117"/>
        <v>164307.92627782401</v>
      </c>
      <c r="EH57" s="3">
        <f t="shared" si="117"/>
        <v>164646.37370379368</v>
      </c>
      <c r="EI57" s="3">
        <f t="shared" ref="EI57:EX57" si="118">IF(EI$5&gt;0,IF(EI$27&lt;$D$58,$D$57*$F$57/12,($F57/12)*(1+((1+$G57)^(1/12))-1)^EI$3),0)</f>
        <v>164985.51827604687</v>
      </c>
      <c r="EJ57" s="3">
        <f t="shared" si="118"/>
        <v>165325.36143059065</v>
      </c>
      <c r="EK57" s="3">
        <f t="shared" si="118"/>
        <v>165665.90460639025</v>
      </c>
      <c r="EL57" s="3">
        <f t="shared" si="118"/>
        <v>166007.14924537478</v>
      </c>
      <c r="EM57" s="3">
        <f t="shared" si="118"/>
        <v>166349.0967924436</v>
      </c>
      <c r="EN57" s="3">
        <f t="shared" si="118"/>
        <v>166691.74869547226</v>
      </c>
      <c r="EO57" s="3">
        <f t="shared" si="118"/>
        <v>167035.10640531871</v>
      </c>
      <c r="EP57" s="3">
        <f t="shared" si="118"/>
        <v>167379.17137582941</v>
      </c>
      <c r="EQ57" s="3">
        <f t="shared" si="118"/>
        <v>167723.94506384557</v>
      </c>
      <c r="ER57" s="3">
        <f t="shared" si="118"/>
        <v>168069.42892920919</v>
      </c>
      <c r="ES57" s="3">
        <f t="shared" si="118"/>
        <v>168415.62443476936</v>
      </c>
      <c r="ET57" s="3">
        <f t="shared" si="118"/>
        <v>168762.5330463883</v>
      </c>
      <c r="EU57" s="3">
        <f t="shared" si="118"/>
        <v>169110.15623294775</v>
      </c>
      <c r="EV57" s="3">
        <f t="shared" si="118"/>
        <v>169458.49546635515</v>
      </c>
      <c r="EW57" s="3">
        <f t="shared" si="118"/>
        <v>169807.55222154976</v>
      </c>
      <c r="EX57" s="3">
        <f t="shared" si="118"/>
        <v>170157.32797650891</v>
      </c>
    </row>
    <row r="58" spans="1:154" s="2" customFormat="1" ht="12.75" customHeight="1">
      <c r="A58" s="10"/>
      <c r="B58" s="167"/>
      <c r="C58" s="190" t="s">
        <v>89</v>
      </c>
      <c r="D58" s="520">
        <f>'Middle NOI'!S12</f>
        <v>0.75</v>
      </c>
      <c r="E58" s="190"/>
      <c r="F58" s="269">
        <f>'Middle NOI'!K60</f>
        <v>70000</v>
      </c>
      <c r="G58" s="276">
        <f>'Middle NOI'!Y15</f>
        <v>200</v>
      </c>
      <c r="H58" s="377" t="s">
        <v>117</v>
      </c>
      <c r="J58" s="3"/>
      <c r="K58" s="3">
        <f>IF(K$5=0,0,IF(K$27&lt;(1-$G$39),0,$G58*$C$9/12))</f>
        <v>0</v>
      </c>
      <c r="L58" s="3">
        <f t="shared" ref="L58:BW58" si="119">IF(L$5=0,0,IF(L$27&lt;(1-$G$39),0,$G58*$C$9/12))</f>
        <v>0</v>
      </c>
      <c r="M58" s="3">
        <f t="shared" si="119"/>
        <v>0</v>
      </c>
      <c r="N58" s="3">
        <f t="shared" si="119"/>
        <v>0</v>
      </c>
      <c r="O58" s="3">
        <f t="shared" si="119"/>
        <v>0</v>
      </c>
      <c r="P58" s="3">
        <f t="shared" si="119"/>
        <v>0</v>
      </c>
      <c r="Q58" s="3">
        <f t="shared" si="119"/>
        <v>0</v>
      </c>
      <c r="R58" s="3">
        <f t="shared" si="119"/>
        <v>0</v>
      </c>
      <c r="S58" s="3">
        <f t="shared" si="119"/>
        <v>0</v>
      </c>
      <c r="T58" s="3">
        <f t="shared" si="119"/>
        <v>0</v>
      </c>
      <c r="U58" s="3">
        <f t="shared" si="119"/>
        <v>0</v>
      </c>
      <c r="V58" s="3">
        <f t="shared" si="119"/>
        <v>0</v>
      </c>
      <c r="W58" s="3">
        <f t="shared" si="119"/>
        <v>0</v>
      </c>
      <c r="X58" s="3">
        <f t="shared" si="119"/>
        <v>0</v>
      </c>
      <c r="Y58" s="3">
        <f t="shared" si="119"/>
        <v>0</v>
      </c>
      <c r="Z58" s="3">
        <f t="shared" si="119"/>
        <v>0</v>
      </c>
      <c r="AA58" s="3">
        <f t="shared" si="119"/>
        <v>0</v>
      </c>
      <c r="AB58" s="3">
        <f t="shared" si="119"/>
        <v>0</v>
      </c>
      <c r="AC58" s="3">
        <f t="shared" si="119"/>
        <v>0</v>
      </c>
      <c r="AD58" s="3">
        <f t="shared" si="119"/>
        <v>0</v>
      </c>
      <c r="AE58" s="3">
        <f t="shared" si="119"/>
        <v>0</v>
      </c>
      <c r="AF58" s="3">
        <f t="shared" si="119"/>
        <v>0</v>
      </c>
      <c r="AG58" s="3">
        <f t="shared" si="119"/>
        <v>0</v>
      </c>
      <c r="AH58" s="3">
        <f t="shared" si="119"/>
        <v>0</v>
      </c>
      <c r="AI58" s="3">
        <f t="shared" si="119"/>
        <v>0</v>
      </c>
      <c r="AJ58" s="3">
        <f t="shared" si="119"/>
        <v>0</v>
      </c>
      <c r="AK58" s="3">
        <f t="shared" si="119"/>
        <v>0</v>
      </c>
      <c r="AL58" s="3">
        <f t="shared" si="119"/>
        <v>0</v>
      </c>
      <c r="AM58" s="3">
        <f t="shared" si="119"/>
        <v>0</v>
      </c>
      <c r="AN58" s="3">
        <f t="shared" si="119"/>
        <v>0</v>
      </c>
      <c r="AO58" s="3">
        <f t="shared" si="119"/>
        <v>0</v>
      </c>
      <c r="AP58" s="3">
        <f t="shared" si="119"/>
        <v>0</v>
      </c>
      <c r="AQ58" s="3">
        <f t="shared" si="119"/>
        <v>0</v>
      </c>
      <c r="AR58" s="3">
        <f t="shared" si="119"/>
        <v>0</v>
      </c>
      <c r="AS58" s="3">
        <f t="shared" si="119"/>
        <v>0</v>
      </c>
      <c r="AT58" s="3">
        <f t="shared" si="119"/>
        <v>0</v>
      </c>
      <c r="AU58" s="3">
        <f t="shared" si="119"/>
        <v>5833.333333333333</v>
      </c>
      <c r="AV58" s="3">
        <f t="shared" si="119"/>
        <v>5833.333333333333</v>
      </c>
      <c r="AW58" s="3">
        <f t="shared" si="119"/>
        <v>5833.333333333333</v>
      </c>
      <c r="AX58" s="3">
        <f t="shared" si="119"/>
        <v>5833.333333333333</v>
      </c>
      <c r="AY58" s="3">
        <f t="shared" si="119"/>
        <v>5833.333333333333</v>
      </c>
      <c r="AZ58" s="3">
        <f t="shared" si="119"/>
        <v>5833.333333333333</v>
      </c>
      <c r="BA58" s="3">
        <f t="shared" si="119"/>
        <v>5833.333333333333</v>
      </c>
      <c r="BB58" s="3">
        <f t="shared" si="119"/>
        <v>5833.333333333333</v>
      </c>
      <c r="BC58" s="3">
        <f t="shared" si="119"/>
        <v>5833.333333333333</v>
      </c>
      <c r="BD58" s="3">
        <f t="shared" si="119"/>
        <v>5833.333333333333</v>
      </c>
      <c r="BE58" s="3">
        <f t="shared" si="119"/>
        <v>5833.333333333333</v>
      </c>
      <c r="BF58" s="3">
        <f t="shared" si="119"/>
        <v>5833.333333333333</v>
      </c>
      <c r="BG58" s="3">
        <f t="shared" si="119"/>
        <v>5833.333333333333</v>
      </c>
      <c r="BH58" s="3">
        <f t="shared" si="119"/>
        <v>5833.333333333333</v>
      </c>
      <c r="BI58" s="3">
        <f t="shared" si="119"/>
        <v>5833.333333333333</v>
      </c>
      <c r="BJ58" s="3">
        <f t="shared" si="119"/>
        <v>5833.333333333333</v>
      </c>
      <c r="BK58" s="3">
        <f t="shared" si="119"/>
        <v>5833.333333333333</v>
      </c>
      <c r="BL58" s="3">
        <f t="shared" si="119"/>
        <v>5833.333333333333</v>
      </c>
      <c r="BM58" s="3">
        <f t="shared" si="119"/>
        <v>5833.333333333333</v>
      </c>
      <c r="BN58" s="3">
        <f t="shared" si="119"/>
        <v>5833.333333333333</v>
      </c>
      <c r="BO58" s="3">
        <f t="shared" si="119"/>
        <v>5833.333333333333</v>
      </c>
      <c r="BP58" s="3">
        <f t="shared" si="119"/>
        <v>5833.333333333333</v>
      </c>
      <c r="BQ58" s="3">
        <f t="shared" si="119"/>
        <v>5833.333333333333</v>
      </c>
      <c r="BR58" s="3">
        <f t="shared" si="119"/>
        <v>5833.333333333333</v>
      </c>
      <c r="BS58" s="3">
        <f t="shared" si="119"/>
        <v>5833.333333333333</v>
      </c>
      <c r="BT58" s="3">
        <f t="shared" si="119"/>
        <v>5833.333333333333</v>
      </c>
      <c r="BU58" s="3">
        <f t="shared" si="119"/>
        <v>5833.333333333333</v>
      </c>
      <c r="BV58" s="3">
        <f t="shared" si="119"/>
        <v>5833.333333333333</v>
      </c>
      <c r="BW58" s="3">
        <f t="shared" si="119"/>
        <v>5833.333333333333</v>
      </c>
      <c r="BX58" s="3">
        <f t="shared" ref="BX58:EI58" si="120">IF(BX$5=0,0,IF(BX$27&lt;(1-$G$39),0,$G58*$C$9/12))</f>
        <v>5833.333333333333</v>
      </c>
      <c r="BY58" s="3">
        <f t="shared" si="120"/>
        <v>5833.333333333333</v>
      </c>
      <c r="BZ58" s="3">
        <f t="shared" si="120"/>
        <v>5833.333333333333</v>
      </c>
      <c r="CA58" s="3">
        <f t="shared" si="120"/>
        <v>5833.333333333333</v>
      </c>
      <c r="CB58" s="3">
        <f t="shared" si="120"/>
        <v>5833.333333333333</v>
      </c>
      <c r="CC58" s="3">
        <f t="shared" si="120"/>
        <v>5833.333333333333</v>
      </c>
      <c r="CD58" s="3">
        <f t="shared" si="120"/>
        <v>5833.333333333333</v>
      </c>
      <c r="CE58" s="3">
        <f t="shared" si="120"/>
        <v>5833.333333333333</v>
      </c>
      <c r="CF58" s="3">
        <f t="shared" si="120"/>
        <v>5833.333333333333</v>
      </c>
      <c r="CG58" s="3">
        <f t="shared" si="120"/>
        <v>5833.333333333333</v>
      </c>
      <c r="CH58" s="3">
        <f t="shared" si="120"/>
        <v>5833.333333333333</v>
      </c>
      <c r="CI58" s="3">
        <f t="shared" si="120"/>
        <v>5833.333333333333</v>
      </c>
      <c r="CJ58" s="3">
        <f t="shared" si="120"/>
        <v>5833.333333333333</v>
      </c>
      <c r="CK58" s="3">
        <f t="shared" si="120"/>
        <v>5833.333333333333</v>
      </c>
      <c r="CL58" s="3">
        <f t="shared" si="120"/>
        <v>5833.333333333333</v>
      </c>
      <c r="CM58" s="3">
        <f t="shared" si="120"/>
        <v>5833.333333333333</v>
      </c>
      <c r="CN58" s="3">
        <f t="shared" si="120"/>
        <v>5833.333333333333</v>
      </c>
      <c r="CO58" s="3">
        <f t="shared" si="120"/>
        <v>5833.333333333333</v>
      </c>
      <c r="CP58" s="3">
        <f t="shared" si="120"/>
        <v>5833.333333333333</v>
      </c>
      <c r="CQ58" s="3">
        <f t="shared" si="120"/>
        <v>5833.333333333333</v>
      </c>
      <c r="CR58" s="3">
        <f t="shared" si="120"/>
        <v>5833.333333333333</v>
      </c>
      <c r="CS58" s="3">
        <f t="shared" si="120"/>
        <v>5833.333333333333</v>
      </c>
      <c r="CT58" s="3">
        <f t="shared" si="120"/>
        <v>5833.333333333333</v>
      </c>
      <c r="CU58" s="3">
        <f t="shared" si="120"/>
        <v>5833.333333333333</v>
      </c>
      <c r="CV58" s="3">
        <f t="shared" si="120"/>
        <v>5833.333333333333</v>
      </c>
      <c r="CW58" s="3">
        <f t="shared" si="120"/>
        <v>5833.333333333333</v>
      </c>
      <c r="CX58" s="3">
        <f t="shared" si="120"/>
        <v>5833.333333333333</v>
      </c>
      <c r="CY58" s="3">
        <f t="shared" si="120"/>
        <v>5833.333333333333</v>
      </c>
      <c r="CZ58" s="3">
        <f t="shared" si="120"/>
        <v>5833.333333333333</v>
      </c>
      <c r="DA58" s="3">
        <f t="shared" si="120"/>
        <v>5833.333333333333</v>
      </c>
      <c r="DB58" s="3">
        <f t="shared" si="120"/>
        <v>5833.333333333333</v>
      </c>
      <c r="DC58" s="3">
        <f t="shared" si="120"/>
        <v>5833.333333333333</v>
      </c>
      <c r="DD58" s="3">
        <f t="shared" si="120"/>
        <v>5833.333333333333</v>
      </c>
      <c r="DE58" s="3">
        <f t="shared" si="120"/>
        <v>5833.333333333333</v>
      </c>
      <c r="DF58" s="3">
        <f t="shared" si="120"/>
        <v>5833.333333333333</v>
      </c>
      <c r="DG58" s="3">
        <f t="shared" si="120"/>
        <v>5833.333333333333</v>
      </c>
      <c r="DH58" s="3">
        <f t="shared" si="120"/>
        <v>5833.333333333333</v>
      </c>
      <c r="DI58" s="3">
        <f t="shared" si="120"/>
        <v>5833.333333333333</v>
      </c>
      <c r="DJ58" s="3">
        <f t="shared" si="120"/>
        <v>5833.333333333333</v>
      </c>
      <c r="DK58" s="3">
        <f t="shared" si="120"/>
        <v>5833.333333333333</v>
      </c>
      <c r="DL58" s="3">
        <f t="shared" si="120"/>
        <v>5833.333333333333</v>
      </c>
      <c r="DM58" s="3">
        <f t="shared" si="120"/>
        <v>5833.333333333333</v>
      </c>
      <c r="DN58" s="3">
        <f t="shared" si="120"/>
        <v>5833.333333333333</v>
      </c>
      <c r="DO58" s="3">
        <f t="shared" si="120"/>
        <v>5833.333333333333</v>
      </c>
      <c r="DP58" s="3">
        <f t="shared" si="120"/>
        <v>5833.333333333333</v>
      </c>
      <c r="DQ58" s="3">
        <f t="shared" si="120"/>
        <v>5833.333333333333</v>
      </c>
      <c r="DR58" s="3">
        <f t="shared" si="120"/>
        <v>5833.333333333333</v>
      </c>
      <c r="DS58" s="3">
        <f t="shared" si="120"/>
        <v>5833.333333333333</v>
      </c>
      <c r="DT58" s="3">
        <f t="shared" si="120"/>
        <v>5833.333333333333</v>
      </c>
      <c r="DU58" s="3">
        <f t="shared" si="120"/>
        <v>5833.333333333333</v>
      </c>
      <c r="DV58" s="3">
        <f t="shared" si="120"/>
        <v>5833.333333333333</v>
      </c>
      <c r="DW58" s="3">
        <f t="shared" si="120"/>
        <v>5833.333333333333</v>
      </c>
      <c r="DX58" s="3">
        <f t="shared" si="120"/>
        <v>5833.333333333333</v>
      </c>
      <c r="DY58" s="3">
        <f t="shared" si="120"/>
        <v>5833.333333333333</v>
      </c>
      <c r="DZ58" s="3">
        <f t="shared" si="120"/>
        <v>5833.333333333333</v>
      </c>
      <c r="EA58" s="3">
        <f t="shared" si="120"/>
        <v>5833.333333333333</v>
      </c>
      <c r="EB58" s="3">
        <f t="shared" si="120"/>
        <v>5833.333333333333</v>
      </c>
      <c r="EC58" s="3">
        <f t="shared" si="120"/>
        <v>5833.333333333333</v>
      </c>
      <c r="ED58" s="3">
        <f t="shared" si="120"/>
        <v>5833.333333333333</v>
      </c>
      <c r="EE58" s="3">
        <f t="shared" si="120"/>
        <v>5833.333333333333</v>
      </c>
      <c r="EF58" s="3">
        <f t="shared" si="120"/>
        <v>5833.333333333333</v>
      </c>
      <c r="EG58" s="3">
        <f t="shared" si="120"/>
        <v>5833.333333333333</v>
      </c>
      <c r="EH58" s="3">
        <f t="shared" si="120"/>
        <v>5833.333333333333</v>
      </c>
      <c r="EI58" s="3">
        <f t="shared" si="120"/>
        <v>5833.333333333333</v>
      </c>
      <c r="EJ58" s="3">
        <f t="shared" ref="EJ58:EX58" si="121">IF(EJ$5=0,0,IF(EJ$27&lt;(1-$G$39),0,$G58*$C$9/12))</f>
        <v>5833.333333333333</v>
      </c>
      <c r="EK58" s="3">
        <f t="shared" si="121"/>
        <v>5833.333333333333</v>
      </c>
      <c r="EL58" s="3">
        <f t="shared" si="121"/>
        <v>5833.333333333333</v>
      </c>
      <c r="EM58" s="3">
        <f t="shared" si="121"/>
        <v>5833.333333333333</v>
      </c>
      <c r="EN58" s="3">
        <f t="shared" si="121"/>
        <v>5833.333333333333</v>
      </c>
      <c r="EO58" s="3">
        <f t="shared" si="121"/>
        <v>5833.333333333333</v>
      </c>
      <c r="EP58" s="3">
        <f t="shared" si="121"/>
        <v>5833.333333333333</v>
      </c>
      <c r="EQ58" s="3">
        <f t="shared" si="121"/>
        <v>5833.333333333333</v>
      </c>
      <c r="ER58" s="3">
        <f t="shared" si="121"/>
        <v>5833.333333333333</v>
      </c>
      <c r="ES58" s="3">
        <f t="shared" si="121"/>
        <v>5833.333333333333</v>
      </c>
      <c r="ET58" s="3">
        <f t="shared" si="121"/>
        <v>5833.333333333333</v>
      </c>
      <c r="EU58" s="3">
        <f t="shared" si="121"/>
        <v>5833.333333333333</v>
      </c>
      <c r="EV58" s="3">
        <f t="shared" si="121"/>
        <v>5833.333333333333</v>
      </c>
      <c r="EW58" s="3">
        <f t="shared" si="121"/>
        <v>5833.333333333333</v>
      </c>
      <c r="EX58" s="3">
        <f t="shared" si="121"/>
        <v>5833.333333333333</v>
      </c>
    </row>
    <row r="59" spans="1:154" s="2" customFormat="1" ht="12.75" customHeight="1">
      <c r="A59" s="10"/>
      <c r="B59" s="167"/>
      <c r="C59" s="167" t="s">
        <v>67</v>
      </c>
      <c r="E59" s="167"/>
      <c r="F59" s="274">
        <f>SUM(F48:F58)</f>
        <v>3845633.2912062397</v>
      </c>
      <c r="G59" s="202"/>
      <c r="H59" s="241"/>
      <c r="J59" s="7"/>
      <c r="K59" s="191">
        <f t="shared" ref="K59:AP59" si="122">SUM(K48:K58)</f>
        <v>0</v>
      </c>
      <c r="L59" s="191">
        <f t="shared" si="122"/>
        <v>0</v>
      </c>
      <c r="M59" s="191">
        <f t="shared" si="122"/>
        <v>0</v>
      </c>
      <c r="N59" s="191">
        <f t="shared" si="122"/>
        <v>0</v>
      </c>
      <c r="O59" s="191">
        <f t="shared" si="122"/>
        <v>0</v>
      </c>
      <c r="P59" s="191">
        <f t="shared" si="122"/>
        <v>0</v>
      </c>
      <c r="Q59" s="191">
        <f t="shared" si="122"/>
        <v>0</v>
      </c>
      <c r="R59" s="191">
        <f t="shared" si="122"/>
        <v>0</v>
      </c>
      <c r="S59" s="191">
        <f t="shared" si="122"/>
        <v>0</v>
      </c>
      <c r="T59" s="191">
        <f t="shared" si="122"/>
        <v>0</v>
      </c>
      <c r="U59" s="191">
        <f t="shared" si="122"/>
        <v>0</v>
      </c>
      <c r="V59" s="191">
        <f t="shared" si="122"/>
        <v>0</v>
      </c>
      <c r="W59" s="191">
        <f t="shared" si="122"/>
        <v>0</v>
      </c>
      <c r="X59" s="191">
        <f t="shared" si="122"/>
        <v>0</v>
      </c>
      <c r="Y59" s="191">
        <f t="shared" si="122"/>
        <v>0</v>
      </c>
      <c r="Z59" s="191">
        <f t="shared" si="122"/>
        <v>0</v>
      </c>
      <c r="AA59" s="191">
        <f t="shared" si="122"/>
        <v>0</v>
      </c>
      <c r="AB59" s="191">
        <f t="shared" si="122"/>
        <v>0</v>
      </c>
      <c r="AC59" s="191">
        <f t="shared" si="122"/>
        <v>0</v>
      </c>
      <c r="AD59" s="191">
        <f t="shared" si="122"/>
        <v>0</v>
      </c>
      <c r="AE59" s="191">
        <f t="shared" si="122"/>
        <v>0</v>
      </c>
      <c r="AF59" s="191">
        <f t="shared" si="122"/>
        <v>0</v>
      </c>
      <c r="AG59" s="191">
        <f t="shared" si="122"/>
        <v>0</v>
      </c>
      <c r="AH59" s="191">
        <f t="shared" si="122"/>
        <v>0</v>
      </c>
      <c r="AI59" s="191">
        <f t="shared" si="122"/>
        <v>0</v>
      </c>
      <c r="AJ59" s="191">
        <f t="shared" si="122"/>
        <v>199331.22018766112</v>
      </c>
      <c r="AK59" s="191">
        <f t="shared" si="122"/>
        <v>199666.35729867272</v>
      </c>
      <c r="AL59" s="191">
        <f t="shared" si="122"/>
        <v>200002.18473726104</v>
      </c>
      <c r="AM59" s="191">
        <f t="shared" si="122"/>
        <v>200338.70392538764</v>
      </c>
      <c r="AN59" s="191">
        <f t="shared" si="122"/>
        <v>200675.91628794355</v>
      </c>
      <c r="AO59" s="191">
        <f t="shared" si="122"/>
        <v>201013.82325275446</v>
      </c>
      <c r="AP59" s="191">
        <f t="shared" si="122"/>
        <v>201352.42625058733</v>
      </c>
      <c r="AQ59" s="191">
        <f t="shared" ref="AQ59:BV59" si="123">SUM(AQ48:AQ58)</f>
        <v>201691.72671515617</v>
      </c>
      <c r="AR59" s="191">
        <f t="shared" si="123"/>
        <v>202031.72608312831</v>
      </c>
      <c r="AS59" s="191">
        <f t="shared" si="123"/>
        <v>306711.77825034544</v>
      </c>
      <c r="AT59" s="191">
        <f t="shared" si="123"/>
        <v>307333.25511422427</v>
      </c>
      <c r="AU59" s="191">
        <f t="shared" si="123"/>
        <v>345457.69580274861</v>
      </c>
      <c r="AV59" s="191">
        <f t="shared" si="123"/>
        <v>346165.56890964729</v>
      </c>
      <c r="AW59" s="191">
        <f t="shared" si="123"/>
        <v>346874.92059551738</v>
      </c>
      <c r="AX59" s="191">
        <f t="shared" si="123"/>
        <v>347585.75395648921</v>
      </c>
      <c r="AY59" s="191">
        <f t="shared" si="123"/>
        <v>348298.07209519582</v>
      </c>
      <c r="AZ59" s="191">
        <f t="shared" si="123"/>
        <v>349011.87812078529</v>
      </c>
      <c r="BA59" s="191">
        <f t="shared" si="123"/>
        <v>349727.17514893581</v>
      </c>
      <c r="BB59" s="191">
        <f t="shared" si="123"/>
        <v>350443.9663018685</v>
      </c>
      <c r="BC59" s="191">
        <f t="shared" si="123"/>
        <v>351162.25470836152</v>
      </c>
      <c r="BD59" s="191">
        <f t="shared" si="123"/>
        <v>351882.04350376414</v>
      </c>
      <c r="BE59" s="191">
        <f t="shared" si="123"/>
        <v>352603.33583001001</v>
      </c>
      <c r="BF59" s="191">
        <f t="shared" si="123"/>
        <v>353326.13483563159</v>
      </c>
      <c r="BG59" s="191">
        <f t="shared" si="123"/>
        <v>354050.44367577374</v>
      </c>
      <c r="BH59" s="191">
        <f t="shared" si="123"/>
        <v>354776.26551220781</v>
      </c>
      <c r="BI59" s="191">
        <f t="shared" si="123"/>
        <v>355503.6035133453</v>
      </c>
      <c r="BJ59" s="191">
        <f t="shared" si="123"/>
        <v>356232.46085425257</v>
      </c>
      <c r="BK59" s="191">
        <f t="shared" si="123"/>
        <v>356962.84071666369</v>
      </c>
      <c r="BL59" s="191">
        <f t="shared" si="123"/>
        <v>357694.7462889959</v>
      </c>
      <c r="BM59" s="191">
        <f t="shared" si="123"/>
        <v>358428.18076636258</v>
      </c>
      <c r="BN59" s="191">
        <f t="shared" si="123"/>
        <v>359163.14735058771</v>
      </c>
      <c r="BO59" s="191">
        <f t="shared" si="123"/>
        <v>359899.64925022022</v>
      </c>
      <c r="BP59" s="191">
        <f t="shared" si="123"/>
        <v>360637.68968054786</v>
      </c>
      <c r="BQ59" s="191">
        <f t="shared" si="123"/>
        <v>361377.27186361171</v>
      </c>
      <c r="BR59" s="191">
        <f t="shared" si="123"/>
        <v>362118.39902822016</v>
      </c>
      <c r="BS59" s="191">
        <f t="shared" si="123"/>
        <v>362861.07440996316</v>
      </c>
      <c r="BT59" s="191">
        <f t="shared" si="123"/>
        <v>363605.3012512268</v>
      </c>
      <c r="BU59" s="191">
        <f t="shared" si="123"/>
        <v>364351.08280120732</v>
      </c>
      <c r="BV59" s="191">
        <f t="shared" si="123"/>
        <v>365098.42231592542</v>
      </c>
      <c r="BW59" s="191">
        <f t="shared" ref="BW59:DB59" si="124">SUM(BW48:BW58)</f>
        <v>365847.32305824111</v>
      </c>
      <c r="BX59" s="191">
        <f t="shared" si="124"/>
        <v>366597.78829786758</v>
      </c>
      <c r="BY59" s="191">
        <f t="shared" si="124"/>
        <v>367349.82131138613</v>
      </c>
      <c r="BZ59" s="191">
        <f t="shared" si="124"/>
        <v>368103.42538226006</v>
      </c>
      <c r="CA59" s="191">
        <f t="shared" si="124"/>
        <v>368858.6038008497</v>
      </c>
      <c r="CB59" s="191">
        <f t="shared" si="124"/>
        <v>369615.35986442678</v>
      </c>
      <c r="CC59" s="191">
        <f t="shared" si="124"/>
        <v>370373.69687718904</v>
      </c>
      <c r="CD59" s="191">
        <f t="shared" si="124"/>
        <v>371133.61815027439</v>
      </c>
      <c r="CE59" s="191">
        <f t="shared" si="124"/>
        <v>371895.12700177619</v>
      </c>
      <c r="CF59" s="191">
        <f t="shared" si="124"/>
        <v>372658.22675675777</v>
      </c>
      <c r="CG59" s="191">
        <f t="shared" si="124"/>
        <v>373422.92074726656</v>
      </c>
      <c r="CH59" s="191">
        <f t="shared" si="124"/>
        <v>374189.21231234964</v>
      </c>
      <c r="CI59" s="191">
        <f t="shared" si="124"/>
        <v>374957.10479806765</v>
      </c>
      <c r="CJ59" s="191">
        <f t="shared" si="124"/>
        <v>375726.60155751038</v>
      </c>
      <c r="CK59" s="191">
        <f t="shared" si="124"/>
        <v>376497.70595081121</v>
      </c>
      <c r="CL59" s="191">
        <f t="shared" si="124"/>
        <v>377270.42134516139</v>
      </c>
      <c r="CM59" s="191">
        <f t="shared" si="124"/>
        <v>378044.75111482624</v>
      </c>
      <c r="CN59" s="191">
        <f t="shared" si="124"/>
        <v>378820.69864115882</v>
      </c>
      <c r="CO59" s="191">
        <f t="shared" si="124"/>
        <v>379598.26731261535</v>
      </c>
      <c r="CP59" s="191">
        <f t="shared" si="124"/>
        <v>380377.46052477049</v>
      </c>
      <c r="CQ59" s="191">
        <f t="shared" si="124"/>
        <v>381158.28168033151</v>
      </c>
      <c r="CR59" s="191">
        <f t="shared" si="124"/>
        <v>381940.73418915452</v>
      </c>
      <c r="CS59" s="191">
        <f t="shared" si="124"/>
        <v>382724.82146825828</v>
      </c>
      <c r="CT59" s="191">
        <f t="shared" si="124"/>
        <v>383510.54694184015</v>
      </c>
      <c r="CU59" s="191">
        <f t="shared" si="124"/>
        <v>384297.91404129111</v>
      </c>
      <c r="CV59" s="191">
        <f t="shared" si="124"/>
        <v>385086.92620521021</v>
      </c>
      <c r="CW59" s="191">
        <f t="shared" si="124"/>
        <v>385877.58687942108</v>
      </c>
      <c r="CX59" s="191">
        <f t="shared" si="124"/>
        <v>386669.89951698581</v>
      </c>
      <c r="CY59" s="191">
        <f t="shared" si="124"/>
        <v>387463.86757822084</v>
      </c>
      <c r="CZ59" s="191">
        <f t="shared" si="124"/>
        <v>388259.4945307126</v>
      </c>
      <c r="DA59" s="191">
        <f t="shared" si="124"/>
        <v>389056.78384933225</v>
      </c>
      <c r="DB59" s="191">
        <f t="shared" si="124"/>
        <v>389855.73901625088</v>
      </c>
      <c r="DC59" s="191">
        <f t="shared" ref="DC59:EH59" si="125">SUM(DC48:DC58)</f>
        <v>390656.36352095596</v>
      </c>
      <c r="DD59" s="191">
        <f t="shared" si="125"/>
        <v>391458.66086026537</v>
      </c>
      <c r="DE59" s="191">
        <f t="shared" si="125"/>
        <v>392262.63453834393</v>
      </c>
      <c r="DF59" s="191">
        <f t="shared" si="125"/>
        <v>393068.28806671855</v>
      </c>
      <c r="DG59" s="191">
        <f t="shared" si="125"/>
        <v>393875.62496429315</v>
      </c>
      <c r="DH59" s="191">
        <f t="shared" si="125"/>
        <v>394684.64875736536</v>
      </c>
      <c r="DI59" s="191">
        <f t="shared" si="125"/>
        <v>395495.36297964148</v>
      </c>
      <c r="DJ59" s="191">
        <f t="shared" si="125"/>
        <v>396307.77117225149</v>
      </c>
      <c r="DK59" s="191">
        <f t="shared" si="125"/>
        <v>397121.87688376609</v>
      </c>
      <c r="DL59" s="191">
        <f t="shared" si="125"/>
        <v>397937.68367021112</v>
      </c>
      <c r="DM59" s="191">
        <f t="shared" si="125"/>
        <v>398755.19509508408</v>
      </c>
      <c r="DN59" s="191">
        <f t="shared" si="125"/>
        <v>399574.4147293694</v>
      </c>
      <c r="DO59" s="191">
        <f t="shared" si="125"/>
        <v>400395.34615155455</v>
      </c>
      <c r="DP59" s="191">
        <f t="shared" si="125"/>
        <v>401217.99294764566</v>
      </c>
      <c r="DQ59" s="191">
        <f t="shared" si="125"/>
        <v>402042.35871118336</v>
      </c>
      <c r="DR59" s="191">
        <f t="shared" si="125"/>
        <v>402868.44704325876</v>
      </c>
      <c r="DS59" s="191">
        <f t="shared" si="125"/>
        <v>403696.26155252947</v>
      </c>
      <c r="DT59" s="191">
        <f t="shared" si="125"/>
        <v>404525.80585523526</v>
      </c>
      <c r="DU59" s="191">
        <f t="shared" si="125"/>
        <v>405357.0835752142</v>
      </c>
      <c r="DV59" s="191">
        <f t="shared" si="125"/>
        <v>406190.09834391921</v>
      </c>
      <c r="DW59" s="191">
        <f t="shared" si="125"/>
        <v>407024.85380043247</v>
      </c>
      <c r="DX59" s="191">
        <f t="shared" si="125"/>
        <v>407861.35359148402</v>
      </c>
      <c r="DY59" s="191">
        <f t="shared" si="125"/>
        <v>408699.60137146531</v>
      </c>
      <c r="DZ59" s="191">
        <f t="shared" si="125"/>
        <v>409539.60080244724</v>
      </c>
      <c r="EA59" s="191">
        <f t="shared" si="125"/>
        <v>410381.35555419541</v>
      </c>
      <c r="EB59" s="191">
        <f t="shared" si="125"/>
        <v>411224.86930418655</v>
      </c>
      <c r="EC59" s="191">
        <f t="shared" si="125"/>
        <v>412070.14573762502</v>
      </c>
      <c r="ED59" s="191">
        <f t="shared" si="125"/>
        <v>412917.18854745867</v>
      </c>
      <c r="EE59" s="191">
        <f t="shared" si="125"/>
        <v>413766.00143439538</v>
      </c>
      <c r="EF59" s="191">
        <f t="shared" si="125"/>
        <v>414616.58810691984</v>
      </c>
      <c r="EG59" s="191">
        <f t="shared" si="125"/>
        <v>415468.952281309</v>
      </c>
      <c r="EH59" s="191">
        <f t="shared" si="125"/>
        <v>416323.09768164926</v>
      </c>
      <c r="EI59" s="191">
        <f t="shared" ref="EI59:EX59" si="126">SUM(EI48:EI58)</f>
        <v>417179.02803985291</v>
      </c>
      <c r="EJ59" s="191">
        <f t="shared" si="126"/>
        <v>418036.74709567422</v>
      </c>
      <c r="EK59" s="191">
        <f t="shared" si="126"/>
        <v>418896.25859672617</v>
      </c>
      <c r="EL59" s="191">
        <f t="shared" si="126"/>
        <v>419757.56629849726</v>
      </c>
      <c r="EM59" s="191">
        <f t="shared" si="126"/>
        <v>420620.67396436777</v>
      </c>
      <c r="EN59" s="191">
        <f t="shared" si="126"/>
        <v>421485.58536562655</v>
      </c>
      <c r="EO59" s="191">
        <f t="shared" si="126"/>
        <v>422352.30428148765</v>
      </c>
      <c r="EP59" s="191">
        <f t="shared" si="126"/>
        <v>423220.83449910715</v>
      </c>
      <c r="EQ59" s="191">
        <f t="shared" si="126"/>
        <v>424091.17981359974</v>
      </c>
      <c r="ER59" s="191">
        <f t="shared" si="126"/>
        <v>424963.34402805567</v>
      </c>
      <c r="ES59" s="191">
        <f t="shared" si="126"/>
        <v>425837.33095355745</v>
      </c>
      <c r="ET59" s="191">
        <f t="shared" si="126"/>
        <v>426713.14440919668</v>
      </c>
      <c r="EU59" s="191">
        <f t="shared" si="126"/>
        <v>427590.78822209098</v>
      </c>
      <c r="EV59" s="191">
        <f t="shared" si="126"/>
        <v>428470.26622740115</v>
      </c>
      <c r="EW59" s="191">
        <f t="shared" si="126"/>
        <v>429351.58226834779</v>
      </c>
      <c r="EX59" s="191">
        <f t="shared" si="126"/>
        <v>430234.7401962282</v>
      </c>
    </row>
    <row r="60" spans="1:154" s="2" customFormat="1" ht="12.75" customHeight="1">
      <c r="A60" s="10"/>
      <c r="B60" s="167"/>
      <c r="C60" s="167"/>
      <c r="D60" s="167"/>
      <c r="E60" s="167"/>
      <c r="F60" s="200"/>
      <c r="G60" s="200"/>
      <c r="H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c r="BY60" s="167"/>
      <c r="BZ60" s="167"/>
      <c r="CA60" s="167"/>
      <c r="CB60" s="167"/>
      <c r="CC60" s="167"/>
      <c r="CD60" s="167"/>
      <c r="CE60" s="167"/>
      <c r="CF60" s="167"/>
      <c r="CG60" s="167"/>
      <c r="CH60" s="167"/>
      <c r="CI60" s="167"/>
      <c r="CJ60" s="167"/>
      <c r="CK60" s="167"/>
      <c r="CL60" s="167"/>
      <c r="CM60" s="167"/>
      <c r="CN60" s="167"/>
      <c r="CO60" s="167"/>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c r="EB60" s="167"/>
      <c r="EC60" s="167"/>
      <c r="ED60" s="167"/>
      <c r="EE60" s="167"/>
      <c r="EF60" s="167"/>
      <c r="EG60" s="167"/>
      <c r="EH60" s="167"/>
      <c r="EI60" s="167"/>
      <c r="EJ60" s="167"/>
      <c r="EK60" s="167"/>
      <c r="EL60" s="167"/>
      <c r="EM60" s="167"/>
      <c r="EN60" s="167"/>
      <c r="EO60" s="167"/>
      <c r="EP60" s="167"/>
      <c r="EQ60" s="167"/>
      <c r="ER60" s="167"/>
      <c r="ES60" s="167"/>
      <c r="ET60" s="167"/>
      <c r="EU60" s="167"/>
      <c r="EV60" s="167"/>
      <c r="EW60" s="167"/>
      <c r="EX60" s="167"/>
    </row>
    <row r="61" spans="1:154" s="2" customFormat="1" ht="12.75" customHeight="1" thickBot="1">
      <c r="A61" s="10"/>
      <c r="B61" s="167"/>
      <c r="C61" s="167" t="s">
        <v>70</v>
      </c>
      <c r="D61" s="167"/>
      <c r="E61" s="167"/>
      <c r="F61" s="277">
        <f>F44-F59</f>
        <v>7738141.7087937603</v>
      </c>
      <c r="G61" s="203"/>
      <c r="H61" s="194"/>
      <c r="I61" s="7"/>
      <c r="J61" s="194"/>
      <c r="K61" s="192">
        <f t="shared" ref="K61:AP61" si="127">K44-K59</f>
        <v>0</v>
      </c>
      <c r="L61" s="192">
        <f t="shared" si="127"/>
        <v>0</v>
      </c>
      <c r="M61" s="192">
        <f t="shared" si="127"/>
        <v>0</v>
      </c>
      <c r="N61" s="192">
        <f t="shared" si="127"/>
        <v>0</v>
      </c>
      <c r="O61" s="192">
        <f t="shared" si="127"/>
        <v>0</v>
      </c>
      <c r="P61" s="192">
        <f t="shared" si="127"/>
        <v>0</v>
      </c>
      <c r="Q61" s="192">
        <f t="shared" si="127"/>
        <v>0</v>
      </c>
      <c r="R61" s="192">
        <f t="shared" si="127"/>
        <v>0</v>
      </c>
      <c r="S61" s="192">
        <f t="shared" si="127"/>
        <v>0</v>
      </c>
      <c r="T61" s="192">
        <f t="shared" si="127"/>
        <v>0</v>
      </c>
      <c r="U61" s="192">
        <f t="shared" si="127"/>
        <v>0</v>
      </c>
      <c r="V61" s="192">
        <f t="shared" si="127"/>
        <v>0</v>
      </c>
      <c r="W61" s="192">
        <f t="shared" si="127"/>
        <v>0</v>
      </c>
      <c r="X61" s="192">
        <f t="shared" si="127"/>
        <v>0</v>
      </c>
      <c r="Y61" s="192">
        <f t="shared" si="127"/>
        <v>0</v>
      </c>
      <c r="Z61" s="192">
        <f t="shared" si="127"/>
        <v>0</v>
      </c>
      <c r="AA61" s="192">
        <f t="shared" si="127"/>
        <v>0</v>
      </c>
      <c r="AB61" s="192">
        <f t="shared" si="127"/>
        <v>0</v>
      </c>
      <c r="AC61" s="192">
        <f t="shared" si="127"/>
        <v>0</v>
      </c>
      <c r="AD61" s="192">
        <f t="shared" si="127"/>
        <v>0</v>
      </c>
      <c r="AE61" s="192">
        <f t="shared" si="127"/>
        <v>0</v>
      </c>
      <c r="AF61" s="192">
        <f t="shared" si="127"/>
        <v>0</v>
      </c>
      <c r="AG61" s="192">
        <f t="shared" si="127"/>
        <v>0</v>
      </c>
      <c r="AH61" s="192">
        <f t="shared" si="127"/>
        <v>0</v>
      </c>
      <c r="AI61" s="192">
        <f t="shared" si="127"/>
        <v>2590.2608217514016</v>
      </c>
      <c r="AJ61" s="192">
        <f t="shared" si="127"/>
        <v>-22646.575459270825</v>
      </c>
      <c r="AK61" s="192">
        <f t="shared" si="127"/>
        <v>54947.225565328525</v>
      </c>
      <c r="AL61" s="192">
        <f t="shared" si="127"/>
        <v>132923.65321561176</v>
      </c>
      <c r="AM61" s="192">
        <f t="shared" si="127"/>
        <v>211284.12280230189</v>
      </c>
      <c r="AN61" s="192">
        <f t="shared" si="127"/>
        <v>290030.05428977951</v>
      </c>
      <c r="AO61" s="192">
        <f t="shared" si="127"/>
        <v>369162.87231042917</v>
      </c>
      <c r="AP61" s="192">
        <f t="shared" si="127"/>
        <v>448684.00617902714</v>
      </c>
      <c r="AQ61" s="192">
        <f t="shared" ref="AQ61:BV61" si="128">AQ44-AQ59</f>
        <v>528594.88990717102</v>
      </c>
      <c r="AR61" s="192">
        <f t="shared" si="128"/>
        <v>608896.96221775492</v>
      </c>
      <c r="AS61" s="192">
        <f t="shared" si="128"/>
        <v>585252.31410326855</v>
      </c>
      <c r="AT61" s="192">
        <f t="shared" si="128"/>
        <v>666061.02329796227</v>
      </c>
      <c r="AU61" s="192">
        <f t="shared" si="128"/>
        <v>701109.62344442378</v>
      </c>
      <c r="AV61" s="192">
        <f t="shared" si="128"/>
        <v>702972.63400864124</v>
      </c>
      <c r="AW61" s="192">
        <f t="shared" si="128"/>
        <v>704840.4854068826</v>
      </c>
      <c r="AX61" s="192">
        <f t="shared" si="128"/>
        <v>706713.19008497382</v>
      </c>
      <c r="AY61" s="192">
        <f t="shared" si="128"/>
        <v>708590.76052048034</v>
      </c>
      <c r="AZ61" s="192">
        <f t="shared" si="128"/>
        <v>710473.20922278613</v>
      </c>
      <c r="BA61" s="192">
        <f t="shared" si="128"/>
        <v>712360.5487331769</v>
      </c>
      <c r="BB61" s="192">
        <f t="shared" si="128"/>
        <v>714252.79162491765</v>
      </c>
      <c r="BC61" s="192">
        <f t="shared" si="128"/>
        <v>716149.95050333696</v>
      </c>
      <c r="BD61" s="192">
        <f t="shared" si="128"/>
        <v>718052.03800590639</v>
      </c>
      <c r="BE61" s="192">
        <f t="shared" si="128"/>
        <v>719959.06680232193</v>
      </c>
      <c r="BF61" s="192">
        <f t="shared" si="128"/>
        <v>721871.04959458485</v>
      </c>
      <c r="BG61" s="192">
        <f t="shared" si="128"/>
        <v>723787.99911708781</v>
      </c>
      <c r="BH61" s="192">
        <f t="shared" si="128"/>
        <v>725709.92813669122</v>
      </c>
      <c r="BI61" s="192">
        <f t="shared" si="128"/>
        <v>727636.84945280803</v>
      </c>
      <c r="BJ61" s="192">
        <f t="shared" si="128"/>
        <v>729568.77589748846</v>
      </c>
      <c r="BK61" s="192">
        <f t="shared" si="128"/>
        <v>731505.72033549869</v>
      </c>
      <c r="BL61" s="192">
        <f t="shared" si="128"/>
        <v>733447.69566440559</v>
      </c>
      <c r="BM61" s="192">
        <f t="shared" si="128"/>
        <v>735394.71481466095</v>
      </c>
      <c r="BN61" s="192">
        <f t="shared" si="128"/>
        <v>737346.79074968258</v>
      </c>
      <c r="BO61" s="192">
        <f t="shared" si="128"/>
        <v>739303.93646593927</v>
      </c>
      <c r="BP61" s="192">
        <f t="shared" si="128"/>
        <v>741266.16499303514</v>
      </c>
      <c r="BQ61" s="192">
        <f t="shared" si="128"/>
        <v>743233.48939379072</v>
      </c>
      <c r="BR61" s="192">
        <f t="shared" si="128"/>
        <v>745205.9227643304</v>
      </c>
      <c r="BS61" s="192">
        <f t="shared" si="128"/>
        <v>747183.47823416512</v>
      </c>
      <c r="BT61" s="192">
        <f t="shared" si="128"/>
        <v>749166.16896627704</v>
      </c>
      <c r="BU61" s="192">
        <f t="shared" si="128"/>
        <v>751154.00815720472</v>
      </c>
      <c r="BV61" s="192">
        <f t="shared" si="128"/>
        <v>753147.00903712795</v>
      </c>
      <c r="BW61" s="192">
        <f t="shared" ref="BW61:DB61" si="129">BW44-BW59</f>
        <v>755145.1848699525</v>
      </c>
      <c r="BX61" s="192">
        <f t="shared" si="129"/>
        <v>757148.54895339673</v>
      </c>
      <c r="BY61" s="192">
        <f t="shared" si="129"/>
        <v>759157.11461907648</v>
      </c>
      <c r="BZ61" s="192">
        <f t="shared" si="129"/>
        <v>761170.89523259108</v>
      </c>
      <c r="CA61" s="192">
        <f t="shared" si="129"/>
        <v>763189.90419360716</v>
      </c>
      <c r="CB61" s="192">
        <f t="shared" si="129"/>
        <v>765214.15493595134</v>
      </c>
      <c r="CC61" s="192">
        <f t="shared" si="129"/>
        <v>767243.66092768917</v>
      </c>
      <c r="CD61" s="192">
        <f t="shared" si="129"/>
        <v>769278.43567121576</v>
      </c>
      <c r="CE61" s="192">
        <f t="shared" si="129"/>
        <v>771318.49270334397</v>
      </c>
      <c r="CF61" s="192">
        <f t="shared" si="129"/>
        <v>773363.84559538774</v>
      </c>
      <c r="CG61" s="192">
        <f t="shared" si="129"/>
        <v>775414.50795325334</v>
      </c>
      <c r="CH61" s="192">
        <f t="shared" si="129"/>
        <v>777470.49341752427</v>
      </c>
      <c r="CI61" s="192">
        <f t="shared" si="129"/>
        <v>779531.81566355005</v>
      </c>
      <c r="CJ61" s="192">
        <f t="shared" si="129"/>
        <v>781598.48840153473</v>
      </c>
      <c r="CK61" s="192">
        <f t="shared" si="129"/>
        <v>783670.52537662443</v>
      </c>
      <c r="CL61" s="192">
        <f t="shared" si="129"/>
        <v>785747.94036899658</v>
      </c>
      <c r="CM61" s="192">
        <f t="shared" si="129"/>
        <v>787830.74719394767</v>
      </c>
      <c r="CN61" s="192">
        <f t="shared" si="129"/>
        <v>789918.95970198303</v>
      </c>
      <c r="CO61" s="192">
        <f t="shared" si="129"/>
        <v>792012.5917789063</v>
      </c>
      <c r="CP61" s="192">
        <f t="shared" si="129"/>
        <v>794111.65734590683</v>
      </c>
      <c r="CQ61" s="192">
        <f t="shared" si="129"/>
        <v>796216.17035965133</v>
      </c>
      <c r="CR61" s="192">
        <f t="shared" si="129"/>
        <v>798326.14481237507</v>
      </c>
      <c r="CS61" s="192">
        <f t="shared" si="129"/>
        <v>800441.59473196696</v>
      </c>
      <c r="CT61" s="192">
        <f t="shared" si="129"/>
        <v>802562.5341820647</v>
      </c>
      <c r="CU61" s="192">
        <f t="shared" si="129"/>
        <v>804688.97726214293</v>
      </c>
      <c r="CV61" s="192">
        <f t="shared" si="129"/>
        <v>806820.93810760486</v>
      </c>
      <c r="CW61" s="192">
        <f t="shared" si="129"/>
        <v>808958.43088987353</v>
      </c>
      <c r="CX61" s="192">
        <f t="shared" si="129"/>
        <v>811101.46981648053</v>
      </c>
      <c r="CY61" s="192">
        <f t="shared" si="129"/>
        <v>813250.06913116178</v>
      </c>
      <c r="CZ61" s="192">
        <f t="shared" si="129"/>
        <v>815404.24311394466</v>
      </c>
      <c r="DA61" s="192">
        <f t="shared" si="129"/>
        <v>817564.00608124444</v>
      </c>
      <c r="DB61" s="192">
        <f t="shared" si="129"/>
        <v>819729.37238595169</v>
      </c>
      <c r="DC61" s="192">
        <f t="shared" ref="DC61:EH61" si="130">DC44-DC59</f>
        <v>821900.35641752859</v>
      </c>
      <c r="DD61" s="192">
        <f t="shared" si="130"/>
        <v>824076.97260209988</v>
      </c>
      <c r="DE61" s="192">
        <f t="shared" si="130"/>
        <v>826259.23540254449</v>
      </c>
      <c r="DF61" s="192">
        <f t="shared" si="130"/>
        <v>828447.15931859124</v>
      </c>
      <c r="DG61" s="192">
        <f t="shared" si="130"/>
        <v>830640.75888691074</v>
      </c>
      <c r="DH61" s="192">
        <f t="shared" si="130"/>
        <v>832840.04868120793</v>
      </c>
      <c r="DI61" s="192">
        <f t="shared" si="130"/>
        <v>835045.04331231792</v>
      </c>
      <c r="DJ61" s="192">
        <f t="shared" si="130"/>
        <v>837255.7574282987</v>
      </c>
      <c r="DK61" s="192">
        <f t="shared" si="130"/>
        <v>839472.20571452659</v>
      </c>
      <c r="DL61" s="192">
        <f t="shared" si="130"/>
        <v>841694.40289378772</v>
      </c>
      <c r="DM61" s="192">
        <f t="shared" si="130"/>
        <v>843922.36372637725</v>
      </c>
      <c r="DN61" s="192">
        <f t="shared" si="130"/>
        <v>846156.10301019042</v>
      </c>
      <c r="DO61" s="192">
        <f t="shared" si="130"/>
        <v>848395.63558081957</v>
      </c>
      <c r="DP61" s="192">
        <f t="shared" si="130"/>
        <v>850640.97631165013</v>
      </c>
      <c r="DQ61" s="192">
        <f t="shared" si="130"/>
        <v>852892.14011395513</v>
      </c>
      <c r="DR61" s="192">
        <f t="shared" si="130"/>
        <v>855149.14193699067</v>
      </c>
      <c r="DS61" s="192">
        <f t="shared" si="130"/>
        <v>857411.99676809437</v>
      </c>
      <c r="DT61" s="192">
        <f t="shared" si="130"/>
        <v>859680.71963277808</v>
      </c>
      <c r="DU61" s="192">
        <f t="shared" si="130"/>
        <v>861955.32559482986</v>
      </c>
      <c r="DV61" s="192">
        <f t="shared" si="130"/>
        <v>864235.82975640544</v>
      </c>
      <c r="DW61" s="192">
        <f t="shared" si="130"/>
        <v>866522.24725812837</v>
      </c>
      <c r="DX61" s="192">
        <f t="shared" si="130"/>
        <v>868814.5932791871</v>
      </c>
      <c r="DY61" s="192">
        <f t="shared" si="130"/>
        <v>871112.88303743163</v>
      </c>
      <c r="DZ61" s="192">
        <f t="shared" si="130"/>
        <v>873417.13178947242</v>
      </c>
      <c r="EA61" s="192">
        <f t="shared" si="130"/>
        <v>875727.3548307782</v>
      </c>
      <c r="EB61" s="192">
        <f t="shared" si="130"/>
        <v>878043.56749577459</v>
      </c>
      <c r="EC61" s="192">
        <f t="shared" si="130"/>
        <v>880365.78515794151</v>
      </c>
      <c r="ED61" s="192">
        <f t="shared" si="130"/>
        <v>882694.02322991309</v>
      </c>
      <c r="EE61" s="192">
        <f t="shared" si="130"/>
        <v>885028.29716357775</v>
      </c>
      <c r="EF61" s="192">
        <f t="shared" si="130"/>
        <v>887368.62245017407</v>
      </c>
      <c r="EG61" s="192">
        <f t="shared" si="130"/>
        <v>889715.01462039538</v>
      </c>
      <c r="EH61" s="192">
        <f t="shared" si="130"/>
        <v>892067.48924448597</v>
      </c>
      <c r="EI61" s="192">
        <f t="shared" ref="EI61:EX61" si="131">EI44-EI59</f>
        <v>894426.06193234213</v>
      </c>
      <c r="EJ61" s="192">
        <f t="shared" si="131"/>
        <v>896790.74833361199</v>
      </c>
      <c r="EK61" s="192">
        <f t="shared" si="131"/>
        <v>899161.5641377985</v>
      </c>
      <c r="EL61" s="192">
        <f t="shared" si="131"/>
        <v>901538.52507435728</v>
      </c>
      <c r="EM61" s="192">
        <f t="shared" si="131"/>
        <v>903921.64691279875</v>
      </c>
      <c r="EN61" s="192">
        <f t="shared" si="131"/>
        <v>906310.94546279148</v>
      </c>
      <c r="EO61" s="192">
        <f t="shared" si="131"/>
        <v>908706.43657426164</v>
      </c>
      <c r="EP61" s="192">
        <f t="shared" si="131"/>
        <v>911108.13613749319</v>
      </c>
      <c r="EQ61" s="192">
        <f t="shared" si="131"/>
        <v>913516.06008323655</v>
      </c>
      <c r="ER61" s="192">
        <f t="shared" si="131"/>
        <v>915930.22438280238</v>
      </c>
      <c r="ES61" s="192">
        <f t="shared" si="131"/>
        <v>918350.64504817128</v>
      </c>
      <c r="ET61" s="192">
        <f t="shared" si="131"/>
        <v>920777.33813209459</v>
      </c>
      <c r="EU61" s="192">
        <f t="shared" si="131"/>
        <v>923210.31972819427</v>
      </c>
      <c r="EV61" s="192">
        <f t="shared" si="131"/>
        <v>925649.60597107187</v>
      </c>
      <c r="EW61" s="192">
        <f t="shared" si="131"/>
        <v>928095.21303640842</v>
      </c>
      <c r="EX61" s="192">
        <f t="shared" si="131"/>
        <v>930547.15714106848</v>
      </c>
    </row>
    <row r="62" spans="1:154" s="2" customFormat="1" ht="12.75" customHeight="1" thickTop="1">
      <c r="A62" s="10"/>
      <c r="B62" s="167"/>
      <c r="C62" s="167"/>
      <c r="D62" s="167"/>
      <c r="E62" s="167"/>
      <c r="F62" s="167"/>
      <c r="G62" s="167"/>
      <c r="H62" s="167"/>
      <c r="I62" s="167"/>
      <c r="J62" s="168"/>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72"/>
      <c r="AL62" s="169"/>
      <c r="AM62" s="169"/>
      <c r="AN62" s="169"/>
      <c r="AO62" s="169"/>
      <c r="AP62" s="169"/>
      <c r="AQ62" s="169"/>
      <c r="AR62" s="169"/>
      <c r="AS62" s="227"/>
      <c r="AT62" s="228"/>
      <c r="AU62" s="228"/>
      <c r="AV62" s="228"/>
      <c r="AW62" s="228"/>
      <c r="AX62" s="169"/>
      <c r="AY62" s="169"/>
      <c r="AZ62" s="169"/>
      <c r="BA62" s="169"/>
      <c r="BB62" s="169"/>
      <c r="BC62" s="169"/>
      <c r="BD62" s="169"/>
      <c r="BE62" s="169"/>
      <c r="BF62" s="169"/>
      <c r="BG62" s="169"/>
      <c r="BH62" s="169"/>
      <c r="BI62" s="169"/>
      <c r="BJ62" s="169"/>
      <c r="BK62" s="169"/>
      <c r="BL62" s="169"/>
      <c r="BM62" s="169"/>
      <c r="BN62" s="169"/>
      <c r="BO62" s="169"/>
      <c r="BP62" s="169"/>
      <c r="BQ62" s="169"/>
      <c r="BR62" s="169"/>
      <c r="BS62" s="169"/>
      <c r="BT62" s="169"/>
      <c r="BU62" s="169"/>
      <c r="BV62" s="169"/>
      <c r="BW62" s="169"/>
      <c r="BX62" s="169"/>
      <c r="BY62" s="169"/>
      <c r="BZ62" s="169"/>
      <c r="CA62" s="169"/>
      <c r="CB62" s="169"/>
      <c r="CC62" s="169"/>
      <c r="CD62" s="169"/>
      <c r="CE62" s="169"/>
      <c r="CF62" s="169"/>
      <c r="CG62" s="169"/>
      <c r="CH62" s="169"/>
      <c r="CI62" s="169"/>
      <c r="CJ62" s="169"/>
      <c r="CK62" s="169"/>
      <c r="CL62" s="169"/>
      <c r="CM62" s="169"/>
      <c r="CN62" s="169"/>
      <c r="CO62" s="169"/>
      <c r="CP62" s="169"/>
      <c r="CQ62" s="169"/>
      <c r="CR62" s="169"/>
      <c r="CS62" s="169"/>
      <c r="CT62" s="169"/>
      <c r="CU62" s="169"/>
      <c r="CV62" s="169"/>
      <c r="CW62" s="169"/>
      <c r="CX62" s="169"/>
      <c r="CY62" s="169"/>
      <c r="CZ62" s="169"/>
      <c r="DA62" s="169"/>
      <c r="DB62" s="169"/>
      <c r="DC62" s="169"/>
      <c r="DD62" s="169"/>
      <c r="DE62" s="169"/>
      <c r="DF62" s="169"/>
      <c r="DG62" s="169"/>
      <c r="DH62" s="169"/>
      <c r="DI62" s="169"/>
      <c r="DJ62" s="169"/>
      <c r="DK62" s="169"/>
      <c r="DL62" s="169"/>
      <c r="DM62" s="169"/>
      <c r="DN62" s="169"/>
      <c r="DO62" s="169"/>
      <c r="DP62" s="169"/>
      <c r="DQ62" s="169"/>
      <c r="DR62" s="169"/>
      <c r="DS62" s="169"/>
      <c r="DT62" s="169"/>
      <c r="DU62" s="169"/>
      <c r="DV62" s="169"/>
      <c r="DW62" s="169"/>
      <c r="DX62" s="169"/>
      <c r="DY62" s="169"/>
      <c r="DZ62" s="169"/>
      <c r="EA62" s="169"/>
      <c r="EB62" s="169"/>
      <c r="EC62" s="169"/>
      <c r="ED62" s="169"/>
      <c r="EE62" s="169"/>
      <c r="EF62" s="169"/>
      <c r="EG62" s="169"/>
      <c r="EH62" s="169"/>
      <c r="EI62" s="169"/>
      <c r="EJ62" s="169"/>
      <c r="EK62" s="169"/>
      <c r="EL62" s="169"/>
      <c r="EM62" s="169"/>
      <c r="EN62" s="169"/>
      <c r="EO62" s="169"/>
      <c r="EP62" s="169"/>
      <c r="EQ62" s="169"/>
      <c r="ER62" s="169"/>
      <c r="ES62" s="169"/>
      <c r="ET62" s="169"/>
      <c r="EU62" s="169"/>
      <c r="EV62" s="169"/>
      <c r="EW62" s="169"/>
      <c r="EX62" s="169"/>
    </row>
    <row r="63" spans="1:154" s="2" customFormat="1" ht="12.75" customHeight="1">
      <c r="A63" s="10"/>
      <c r="B63" s="167"/>
      <c r="C63" s="167"/>
      <c r="D63" s="167"/>
      <c r="E63" s="167"/>
      <c r="F63" s="167"/>
      <c r="G63" s="167"/>
      <c r="H63" s="167"/>
      <c r="I63" s="167"/>
      <c r="J63" s="379" t="s">
        <v>112</v>
      </c>
      <c r="K63" s="7">
        <f>K61*12</f>
        <v>0</v>
      </c>
      <c r="L63" s="7">
        <f t="shared" ref="L63:BW63" si="132">L61*12</f>
        <v>0</v>
      </c>
      <c r="M63" s="7">
        <f t="shared" si="132"/>
        <v>0</v>
      </c>
      <c r="N63" s="7">
        <f t="shared" si="132"/>
        <v>0</v>
      </c>
      <c r="O63" s="7">
        <f t="shared" si="132"/>
        <v>0</v>
      </c>
      <c r="P63" s="7">
        <f t="shared" si="132"/>
        <v>0</v>
      </c>
      <c r="Q63" s="7">
        <f t="shared" si="132"/>
        <v>0</v>
      </c>
      <c r="R63" s="7">
        <f t="shared" si="132"/>
        <v>0</v>
      </c>
      <c r="S63" s="7">
        <f t="shared" si="132"/>
        <v>0</v>
      </c>
      <c r="T63" s="7">
        <f t="shared" si="132"/>
        <v>0</v>
      </c>
      <c r="U63" s="7">
        <f t="shared" si="132"/>
        <v>0</v>
      </c>
      <c r="V63" s="7">
        <f t="shared" si="132"/>
        <v>0</v>
      </c>
      <c r="W63" s="7">
        <f t="shared" si="132"/>
        <v>0</v>
      </c>
      <c r="X63" s="7">
        <f t="shared" si="132"/>
        <v>0</v>
      </c>
      <c r="Y63" s="7">
        <f t="shared" si="132"/>
        <v>0</v>
      </c>
      <c r="Z63" s="7">
        <f t="shared" si="132"/>
        <v>0</v>
      </c>
      <c r="AA63" s="7">
        <f t="shared" si="132"/>
        <v>0</v>
      </c>
      <c r="AB63" s="7">
        <f t="shared" si="132"/>
        <v>0</v>
      </c>
      <c r="AC63" s="7">
        <f t="shared" si="132"/>
        <v>0</v>
      </c>
      <c r="AD63" s="7">
        <f t="shared" si="132"/>
        <v>0</v>
      </c>
      <c r="AE63" s="7">
        <f t="shared" si="132"/>
        <v>0</v>
      </c>
      <c r="AF63" s="7">
        <f t="shared" si="132"/>
        <v>0</v>
      </c>
      <c r="AG63" s="7">
        <f t="shared" si="132"/>
        <v>0</v>
      </c>
      <c r="AH63" s="7">
        <f t="shared" si="132"/>
        <v>0</v>
      </c>
      <c r="AI63" s="7">
        <f t="shared" si="132"/>
        <v>31083.12986101682</v>
      </c>
      <c r="AJ63" s="7">
        <f t="shared" si="132"/>
        <v>-271758.9055112499</v>
      </c>
      <c r="AK63" s="7">
        <f t="shared" si="132"/>
        <v>659366.7067839423</v>
      </c>
      <c r="AL63" s="7">
        <f t="shared" si="132"/>
        <v>1595083.8385873411</v>
      </c>
      <c r="AM63" s="7">
        <f t="shared" si="132"/>
        <v>2535409.4736276227</v>
      </c>
      <c r="AN63" s="7">
        <f t="shared" si="132"/>
        <v>3480360.6514773541</v>
      </c>
      <c r="AO63" s="7">
        <f t="shared" si="132"/>
        <v>4429954.4677251503</v>
      </c>
      <c r="AP63" s="7">
        <f t="shared" si="132"/>
        <v>5384208.0741483252</v>
      </c>
      <c r="AQ63" s="7">
        <f t="shared" si="132"/>
        <v>6343138.6788860522</v>
      </c>
      <c r="AR63" s="7">
        <f t="shared" si="132"/>
        <v>7306763.546613059</v>
      </c>
      <c r="AS63" s="7">
        <f t="shared" si="132"/>
        <v>7023027.7692392226</v>
      </c>
      <c r="AT63" s="7">
        <f t="shared" si="132"/>
        <v>7992732.2795755472</v>
      </c>
      <c r="AU63" s="7">
        <f t="shared" si="132"/>
        <v>8413315.4813330844</v>
      </c>
      <c r="AV63" s="7">
        <f t="shared" si="132"/>
        <v>8435671.6081036944</v>
      </c>
      <c r="AW63" s="7">
        <f t="shared" si="132"/>
        <v>8458085.8248825911</v>
      </c>
      <c r="AX63" s="7">
        <f t="shared" si="132"/>
        <v>8480558.2810196858</v>
      </c>
      <c r="AY63" s="7">
        <f t="shared" si="132"/>
        <v>8503089.1262457632</v>
      </c>
      <c r="AZ63" s="7">
        <f t="shared" si="132"/>
        <v>8525678.5106734335</v>
      </c>
      <c r="BA63" s="7">
        <f t="shared" si="132"/>
        <v>8548326.5847981237</v>
      </c>
      <c r="BB63" s="7">
        <f t="shared" si="132"/>
        <v>8571033.4994990118</v>
      </c>
      <c r="BC63" s="7">
        <f t="shared" si="132"/>
        <v>8593799.4060400426</v>
      </c>
      <c r="BD63" s="7">
        <f t="shared" si="132"/>
        <v>8616624.4560708776</v>
      </c>
      <c r="BE63" s="7">
        <f t="shared" si="132"/>
        <v>8639508.8016278632</v>
      </c>
      <c r="BF63" s="7">
        <f t="shared" si="132"/>
        <v>8662452.5951350182</v>
      </c>
      <c r="BG63" s="7">
        <f t="shared" si="132"/>
        <v>8685455.9894050546</v>
      </c>
      <c r="BH63" s="7">
        <f t="shared" si="132"/>
        <v>8708519.1376402937</v>
      </c>
      <c r="BI63" s="7">
        <f t="shared" si="132"/>
        <v>8731642.1934336964</v>
      </c>
      <c r="BJ63" s="7">
        <f t="shared" si="132"/>
        <v>8754825.3107698616</v>
      </c>
      <c r="BK63" s="7">
        <f t="shared" si="132"/>
        <v>8778068.6440259852</v>
      </c>
      <c r="BL63" s="7">
        <f t="shared" si="132"/>
        <v>8801372.3479728661</v>
      </c>
      <c r="BM63" s="7">
        <f t="shared" si="132"/>
        <v>8824736.577775931</v>
      </c>
      <c r="BN63" s="7">
        <f t="shared" si="132"/>
        <v>8848161.488996191</v>
      </c>
      <c r="BO63" s="7">
        <f t="shared" si="132"/>
        <v>8871647.2375912704</v>
      </c>
      <c r="BP63" s="7">
        <f t="shared" si="132"/>
        <v>8895193.9799164217</v>
      </c>
      <c r="BQ63" s="7">
        <f t="shared" si="132"/>
        <v>8918801.8727254886</v>
      </c>
      <c r="BR63" s="7">
        <f t="shared" si="132"/>
        <v>8942471.0731719658</v>
      </c>
      <c r="BS63" s="7">
        <f t="shared" si="132"/>
        <v>8966201.7388099805</v>
      </c>
      <c r="BT63" s="7">
        <f t="shared" si="132"/>
        <v>8989994.0275953244</v>
      </c>
      <c r="BU63" s="7">
        <f t="shared" si="132"/>
        <v>9013848.0978864562</v>
      </c>
      <c r="BV63" s="7">
        <f t="shared" si="132"/>
        <v>9037764.1084455363</v>
      </c>
      <c r="BW63" s="7">
        <f t="shared" si="132"/>
        <v>9061742.21843943</v>
      </c>
      <c r="BX63" s="7">
        <f t="shared" ref="BX63:EI63" si="133">BX61*12</f>
        <v>9085782.5874407608</v>
      </c>
      <c r="BY63" s="7">
        <f t="shared" si="133"/>
        <v>9109885.3754289187</v>
      </c>
      <c r="BZ63" s="7">
        <f t="shared" si="133"/>
        <v>9134050.7427910939</v>
      </c>
      <c r="CA63" s="7">
        <f t="shared" si="133"/>
        <v>9158278.8503232859</v>
      </c>
      <c r="CB63" s="7">
        <f t="shared" si="133"/>
        <v>9182569.8592314161</v>
      </c>
      <c r="CC63" s="7">
        <f t="shared" si="133"/>
        <v>9206923.93113227</v>
      </c>
      <c r="CD63" s="7">
        <f t="shared" si="133"/>
        <v>9231341.2280545887</v>
      </c>
      <c r="CE63" s="7">
        <f t="shared" si="133"/>
        <v>9255821.9124401286</v>
      </c>
      <c r="CF63" s="7">
        <f t="shared" si="133"/>
        <v>9280366.1471446529</v>
      </c>
      <c r="CG63" s="7">
        <f t="shared" si="133"/>
        <v>9304974.0954390392</v>
      </c>
      <c r="CH63" s="7">
        <f t="shared" si="133"/>
        <v>9329645.9210102912</v>
      </c>
      <c r="CI63" s="7">
        <f t="shared" si="133"/>
        <v>9354381.7879626006</v>
      </c>
      <c r="CJ63" s="7">
        <f t="shared" si="133"/>
        <v>9379181.8608184159</v>
      </c>
      <c r="CK63" s="7">
        <f t="shared" si="133"/>
        <v>9404046.3045194931</v>
      </c>
      <c r="CL63" s="7">
        <f t="shared" si="133"/>
        <v>9428975.2844279595</v>
      </c>
      <c r="CM63" s="7">
        <f t="shared" si="133"/>
        <v>9453968.9663273729</v>
      </c>
      <c r="CN63" s="7">
        <f t="shared" si="133"/>
        <v>9479027.5164237954</v>
      </c>
      <c r="CO63" s="7">
        <f t="shared" si="133"/>
        <v>9504151.1013468765</v>
      </c>
      <c r="CP63" s="7">
        <f t="shared" si="133"/>
        <v>9529339.888150882</v>
      </c>
      <c r="CQ63" s="7">
        <f t="shared" si="133"/>
        <v>9554594.044315815</v>
      </c>
      <c r="CR63" s="7">
        <f t="shared" si="133"/>
        <v>9579913.7377485</v>
      </c>
      <c r="CS63" s="7">
        <f t="shared" si="133"/>
        <v>9605299.1367836036</v>
      </c>
      <c r="CT63" s="7">
        <f t="shared" si="133"/>
        <v>9630750.4101847764</v>
      </c>
      <c r="CU63" s="7">
        <f t="shared" si="133"/>
        <v>9656267.7271457147</v>
      </c>
      <c r="CV63" s="7">
        <f t="shared" si="133"/>
        <v>9681851.2572912574</v>
      </c>
      <c r="CW63" s="7">
        <f t="shared" si="133"/>
        <v>9707501.1706784815</v>
      </c>
      <c r="CX63" s="7">
        <f t="shared" si="133"/>
        <v>9733217.6377977654</v>
      </c>
      <c r="CY63" s="7">
        <f t="shared" si="133"/>
        <v>9759000.8295739405</v>
      </c>
      <c r="CZ63" s="7">
        <f t="shared" si="133"/>
        <v>9784850.9173673354</v>
      </c>
      <c r="DA63" s="7">
        <f t="shared" si="133"/>
        <v>9810768.0729749333</v>
      </c>
      <c r="DB63" s="7">
        <f t="shared" si="133"/>
        <v>9836752.4686314203</v>
      </c>
      <c r="DC63" s="7">
        <f t="shared" si="133"/>
        <v>9862804.277010344</v>
      </c>
      <c r="DD63" s="7">
        <f t="shared" si="133"/>
        <v>9888923.6712251976</v>
      </c>
      <c r="DE63" s="7">
        <f t="shared" si="133"/>
        <v>9915110.8248305339</v>
      </c>
      <c r="DF63" s="7">
        <f t="shared" si="133"/>
        <v>9941365.9118230939</v>
      </c>
      <c r="DG63" s="7">
        <f t="shared" si="133"/>
        <v>9967689.106642928</v>
      </c>
      <c r="DH63" s="7">
        <f t="shared" si="133"/>
        <v>9994080.5841744952</v>
      </c>
      <c r="DI63" s="7">
        <f t="shared" si="133"/>
        <v>10020540.519747816</v>
      </c>
      <c r="DJ63" s="7">
        <f t="shared" si="133"/>
        <v>10047069.089139584</v>
      </c>
      <c r="DK63" s="7">
        <f t="shared" si="133"/>
        <v>10073666.468574319</v>
      </c>
      <c r="DL63" s="7">
        <f t="shared" si="133"/>
        <v>10100332.834725453</v>
      </c>
      <c r="DM63" s="7">
        <f t="shared" si="133"/>
        <v>10127068.364716526</v>
      </c>
      <c r="DN63" s="7">
        <f t="shared" si="133"/>
        <v>10153873.236122284</v>
      </c>
      <c r="DO63" s="7">
        <f t="shared" si="133"/>
        <v>10180747.626969835</v>
      </c>
      <c r="DP63" s="7">
        <f t="shared" si="133"/>
        <v>10207691.715739802</v>
      </c>
      <c r="DQ63" s="7">
        <f t="shared" si="133"/>
        <v>10234705.681367461</v>
      </c>
      <c r="DR63" s="7">
        <f t="shared" si="133"/>
        <v>10261789.703243889</v>
      </c>
      <c r="DS63" s="7">
        <f t="shared" si="133"/>
        <v>10288943.961217131</v>
      </c>
      <c r="DT63" s="7">
        <f t="shared" si="133"/>
        <v>10316168.635593336</v>
      </c>
      <c r="DU63" s="7">
        <f t="shared" si="133"/>
        <v>10343463.907137958</v>
      </c>
      <c r="DV63" s="7">
        <f t="shared" si="133"/>
        <v>10370829.957076866</v>
      </c>
      <c r="DW63" s="7">
        <f t="shared" si="133"/>
        <v>10398266.967097539</v>
      </c>
      <c r="DX63" s="7">
        <f t="shared" si="133"/>
        <v>10425775.119350245</v>
      </c>
      <c r="DY63" s="7">
        <f t="shared" si="133"/>
        <v>10453354.59644918</v>
      </c>
      <c r="DZ63" s="7">
        <f t="shared" si="133"/>
        <v>10481005.581473669</v>
      </c>
      <c r="EA63" s="7">
        <f t="shared" si="133"/>
        <v>10508728.257969338</v>
      </c>
      <c r="EB63" s="7">
        <f t="shared" si="133"/>
        <v>10536522.809949296</v>
      </c>
      <c r="EC63" s="7">
        <f t="shared" si="133"/>
        <v>10564389.421895299</v>
      </c>
      <c r="ED63" s="7">
        <f t="shared" si="133"/>
        <v>10592328.278758958</v>
      </c>
      <c r="EE63" s="7">
        <f t="shared" si="133"/>
        <v>10620339.565962933</v>
      </c>
      <c r="EF63" s="7">
        <f t="shared" si="133"/>
        <v>10648423.46940209</v>
      </c>
      <c r="EG63" s="7">
        <f t="shared" si="133"/>
        <v>10676580.175444745</v>
      </c>
      <c r="EH63" s="7">
        <f t="shared" si="133"/>
        <v>10704809.870933831</v>
      </c>
      <c r="EI63" s="7">
        <f t="shared" si="133"/>
        <v>10733112.743188106</v>
      </c>
      <c r="EJ63" s="7">
        <f t="shared" ref="EJ63:EX63" si="134">EJ61*12</f>
        <v>10761488.980003344</v>
      </c>
      <c r="EK63" s="7">
        <f t="shared" si="134"/>
        <v>10789938.769653581</v>
      </c>
      <c r="EL63" s="7">
        <f t="shared" si="134"/>
        <v>10818462.300892288</v>
      </c>
      <c r="EM63" s="7">
        <f t="shared" si="134"/>
        <v>10847059.762953585</v>
      </c>
      <c r="EN63" s="7">
        <f t="shared" si="134"/>
        <v>10875731.345553499</v>
      </c>
      <c r="EO63" s="7">
        <f t="shared" si="134"/>
        <v>10904477.23889114</v>
      </c>
      <c r="EP63" s="7">
        <f t="shared" si="134"/>
        <v>10933297.633649919</v>
      </c>
      <c r="EQ63" s="7">
        <f t="shared" si="134"/>
        <v>10962192.720998839</v>
      </c>
      <c r="ER63" s="7">
        <f t="shared" si="134"/>
        <v>10991162.692593629</v>
      </c>
      <c r="ES63" s="7">
        <f t="shared" si="134"/>
        <v>11020207.740578055</v>
      </c>
      <c r="ET63" s="7">
        <f t="shared" si="134"/>
        <v>11049328.057585135</v>
      </c>
      <c r="EU63" s="7">
        <f t="shared" si="134"/>
        <v>11078523.836738331</v>
      </c>
      <c r="EV63" s="7">
        <f t="shared" si="134"/>
        <v>11107795.271652862</v>
      </c>
      <c r="EW63" s="7">
        <f t="shared" si="134"/>
        <v>11137142.5564369</v>
      </c>
      <c r="EX63" s="7">
        <f t="shared" si="134"/>
        <v>11166565.885692822</v>
      </c>
    </row>
    <row r="64" spans="1:154" s="2" customFormat="1" ht="12.75" customHeight="1" thickBot="1">
      <c r="A64" s="10"/>
      <c r="B64" s="167"/>
      <c r="C64" s="167"/>
      <c r="D64" s="167"/>
      <c r="E64" s="167"/>
      <c r="F64" s="167"/>
      <c r="G64" s="167"/>
      <c r="H64" s="167"/>
      <c r="I64" s="167"/>
      <c r="J64" s="379" t="s">
        <v>120</v>
      </c>
      <c r="K64" s="7">
        <v>0</v>
      </c>
      <c r="L64" s="7">
        <v>0</v>
      </c>
      <c r="M64" s="7">
        <v>0</v>
      </c>
      <c r="N64" s="7">
        <v>0</v>
      </c>
      <c r="O64" s="7">
        <v>0</v>
      </c>
      <c r="P64" s="7">
        <v>0</v>
      </c>
      <c r="Q64" s="7">
        <v>0</v>
      </c>
      <c r="R64" s="7">
        <v>0</v>
      </c>
      <c r="S64" s="7">
        <v>0</v>
      </c>
      <c r="T64" s="7">
        <v>0</v>
      </c>
      <c r="U64" s="7">
        <v>0</v>
      </c>
      <c r="V64" s="7">
        <f>SUM(K61:V61)</f>
        <v>0</v>
      </c>
      <c r="W64" s="7">
        <f t="shared" ref="W64:CH64" si="135">SUM(L61:W61)</f>
        <v>0</v>
      </c>
      <c r="X64" s="7">
        <f t="shared" si="135"/>
        <v>0</v>
      </c>
      <c r="Y64" s="7">
        <f t="shared" si="135"/>
        <v>0</v>
      </c>
      <c r="Z64" s="7">
        <f t="shared" si="135"/>
        <v>0</v>
      </c>
      <c r="AA64" s="7">
        <f t="shared" si="135"/>
        <v>0</v>
      </c>
      <c r="AB64" s="7">
        <f t="shared" si="135"/>
        <v>0</v>
      </c>
      <c r="AC64" s="7">
        <f t="shared" si="135"/>
        <v>0</v>
      </c>
      <c r="AD64" s="7">
        <f t="shared" si="135"/>
        <v>0</v>
      </c>
      <c r="AE64" s="7">
        <f t="shared" si="135"/>
        <v>0</v>
      </c>
      <c r="AF64" s="7">
        <f t="shared" si="135"/>
        <v>0</v>
      </c>
      <c r="AG64" s="7">
        <f t="shared" si="135"/>
        <v>0</v>
      </c>
      <c r="AH64" s="7">
        <f t="shared" si="135"/>
        <v>0</v>
      </c>
      <c r="AI64" s="7">
        <f t="shared" si="135"/>
        <v>2590.2608217514016</v>
      </c>
      <c r="AJ64" s="7">
        <f t="shared" si="135"/>
        <v>-20056.314637519423</v>
      </c>
      <c r="AK64" s="7">
        <f t="shared" si="135"/>
        <v>34890.910927809105</v>
      </c>
      <c r="AL64" s="7">
        <f t="shared" si="135"/>
        <v>167814.56414342087</v>
      </c>
      <c r="AM64" s="7">
        <f t="shared" si="135"/>
        <v>379098.68694572279</v>
      </c>
      <c r="AN64" s="7">
        <f t="shared" si="135"/>
        <v>669128.7412355023</v>
      </c>
      <c r="AO64" s="7">
        <f t="shared" si="135"/>
        <v>1038291.6135459314</v>
      </c>
      <c r="AP64" s="7">
        <f t="shared" si="135"/>
        <v>1486975.6197249587</v>
      </c>
      <c r="AQ64" s="7">
        <f t="shared" si="135"/>
        <v>2015570.5096321297</v>
      </c>
      <c r="AR64" s="7">
        <f t="shared" si="135"/>
        <v>2624467.4718498848</v>
      </c>
      <c r="AS64" s="7">
        <f t="shared" si="135"/>
        <v>3209719.7859531534</v>
      </c>
      <c r="AT64" s="7">
        <f t="shared" si="135"/>
        <v>3875780.8092511157</v>
      </c>
      <c r="AU64" s="7">
        <f t="shared" si="135"/>
        <v>4574300.1718737883</v>
      </c>
      <c r="AV64" s="7">
        <f t="shared" si="135"/>
        <v>5299919.3813417004</v>
      </c>
      <c r="AW64" s="7">
        <f t="shared" si="135"/>
        <v>5949812.6411832534</v>
      </c>
      <c r="AX64" s="7">
        <f t="shared" si="135"/>
        <v>6523602.1780526154</v>
      </c>
      <c r="AY64" s="7">
        <f t="shared" si="135"/>
        <v>7020908.8157707937</v>
      </c>
      <c r="AZ64" s="7">
        <f t="shared" si="135"/>
        <v>7441351.9707038011</v>
      </c>
      <c r="BA64" s="7">
        <f t="shared" si="135"/>
        <v>7784549.647126548</v>
      </c>
      <c r="BB64" s="7">
        <f t="shared" si="135"/>
        <v>8050118.4325724384</v>
      </c>
      <c r="BC64" s="7">
        <f t="shared" si="135"/>
        <v>8237673.4931686055</v>
      </c>
      <c r="BD64" s="7">
        <f t="shared" si="135"/>
        <v>8346828.568956756</v>
      </c>
      <c r="BE64" s="7">
        <f t="shared" si="135"/>
        <v>8481535.3216558099</v>
      </c>
      <c r="BF64" s="7">
        <f t="shared" si="135"/>
        <v>8537345.3479524329</v>
      </c>
      <c r="BG64" s="7">
        <f t="shared" si="135"/>
        <v>8560023.7236250974</v>
      </c>
      <c r="BH64" s="7">
        <f t="shared" si="135"/>
        <v>8582761.0177531466</v>
      </c>
      <c r="BI64" s="7">
        <f t="shared" si="135"/>
        <v>8605557.381799072</v>
      </c>
      <c r="BJ64" s="7">
        <f t="shared" si="135"/>
        <v>8628412.9676115867</v>
      </c>
      <c r="BK64" s="7">
        <f t="shared" si="135"/>
        <v>8651327.9274266046</v>
      </c>
      <c r="BL64" s="7">
        <f t="shared" si="135"/>
        <v>8674302.4138682242</v>
      </c>
      <c r="BM64" s="7">
        <f t="shared" si="135"/>
        <v>8697336.5799497087</v>
      </c>
      <c r="BN64" s="7">
        <f t="shared" si="135"/>
        <v>8720430.5790744722</v>
      </c>
      <c r="BO64" s="7">
        <f t="shared" si="135"/>
        <v>8743584.5650370754</v>
      </c>
      <c r="BP64" s="7">
        <f t="shared" si="135"/>
        <v>8766798.6920242049</v>
      </c>
      <c r="BQ64" s="7">
        <f t="shared" si="135"/>
        <v>8790073.1146156732</v>
      </c>
      <c r="BR64" s="7">
        <f t="shared" si="135"/>
        <v>8813407.9877854194</v>
      </c>
      <c r="BS64" s="7">
        <f t="shared" si="135"/>
        <v>8836803.4669024963</v>
      </c>
      <c r="BT64" s="7">
        <f t="shared" si="135"/>
        <v>8860259.7077320814</v>
      </c>
      <c r="BU64" s="7">
        <f t="shared" si="135"/>
        <v>8883776.8664364796</v>
      </c>
      <c r="BV64" s="7">
        <f t="shared" si="135"/>
        <v>8907355.0995761175</v>
      </c>
      <c r="BW64" s="7">
        <f t="shared" si="135"/>
        <v>8930994.5641105715</v>
      </c>
      <c r="BX64" s="7">
        <f t="shared" si="135"/>
        <v>8954695.4173995629</v>
      </c>
      <c r="BY64" s="7">
        <f t="shared" si="135"/>
        <v>8978457.8172039799</v>
      </c>
      <c r="BZ64" s="7">
        <f t="shared" si="135"/>
        <v>9002281.9216868877</v>
      </c>
      <c r="CA64" s="7">
        <f t="shared" si="135"/>
        <v>9026167.8894145545</v>
      </c>
      <c r="CB64" s="7">
        <f t="shared" si="135"/>
        <v>9050115.8793574721</v>
      </c>
      <c r="CC64" s="7">
        <f t="shared" si="135"/>
        <v>9074126.0508913696</v>
      </c>
      <c r="CD64" s="7">
        <f t="shared" si="135"/>
        <v>9098198.5637982544</v>
      </c>
      <c r="CE64" s="7">
        <f t="shared" si="135"/>
        <v>9122333.5782674346</v>
      </c>
      <c r="CF64" s="7">
        <f t="shared" si="135"/>
        <v>9146531.2548965439</v>
      </c>
      <c r="CG64" s="7">
        <f t="shared" si="135"/>
        <v>9170791.7546925917</v>
      </c>
      <c r="CH64" s="7">
        <f t="shared" si="135"/>
        <v>9195115.2390729897</v>
      </c>
      <c r="CI64" s="7">
        <f t="shared" ref="CI64:ET64" si="136">SUM(BX61:CI61)</f>
        <v>9219501.8698665872</v>
      </c>
      <c r="CJ64" s="7">
        <f t="shared" si="136"/>
        <v>9243951.8093147241</v>
      </c>
      <c r="CK64" s="7">
        <f t="shared" si="136"/>
        <v>9268465.2200722732</v>
      </c>
      <c r="CL64" s="7">
        <f t="shared" si="136"/>
        <v>9293042.2652086802</v>
      </c>
      <c r="CM64" s="7">
        <f t="shared" si="136"/>
        <v>9317683.1082090195</v>
      </c>
      <c r="CN64" s="7">
        <f t="shared" si="136"/>
        <v>9342387.9129750524</v>
      </c>
      <c r="CO64" s="7">
        <f t="shared" si="136"/>
        <v>9367156.8438262679</v>
      </c>
      <c r="CP64" s="7">
        <f t="shared" si="136"/>
        <v>9391990.0655009598</v>
      </c>
      <c r="CQ64" s="7">
        <f t="shared" si="136"/>
        <v>9416887.7431572657</v>
      </c>
      <c r="CR64" s="7">
        <f t="shared" si="136"/>
        <v>9441850.0423742533</v>
      </c>
      <c r="CS64" s="7">
        <f t="shared" si="136"/>
        <v>9466877.1291529685</v>
      </c>
      <c r="CT64" s="7">
        <f t="shared" si="136"/>
        <v>9491969.169917509</v>
      </c>
      <c r="CU64" s="7">
        <f t="shared" si="136"/>
        <v>9517126.331516102</v>
      </c>
      <c r="CV64" s="7">
        <f t="shared" si="136"/>
        <v>9542348.7812221702</v>
      </c>
      <c r="CW64" s="7">
        <f t="shared" si="136"/>
        <v>9567636.6867354196</v>
      </c>
      <c r="CX64" s="7">
        <f t="shared" si="136"/>
        <v>9592990.2161829043</v>
      </c>
      <c r="CY64" s="7">
        <f t="shared" si="136"/>
        <v>9618409.5381201189</v>
      </c>
      <c r="CZ64" s="7">
        <f t="shared" si="136"/>
        <v>9643894.8215320799</v>
      </c>
      <c r="DA64" s="7">
        <f t="shared" si="136"/>
        <v>9669446.2358344179</v>
      </c>
      <c r="DB64" s="7">
        <f t="shared" si="136"/>
        <v>9695063.9508744627</v>
      </c>
      <c r="DC64" s="7">
        <f t="shared" si="136"/>
        <v>9720748.1369323395</v>
      </c>
      <c r="DD64" s="7">
        <f t="shared" si="136"/>
        <v>9746498.9647220634</v>
      </c>
      <c r="DE64" s="7">
        <f t="shared" si="136"/>
        <v>9772316.6053926423</v>
      </c>
      <c r="DF64" s="7">
        <f t="shared" si="136"/>
        <v>9798201.2305291668</v>
      </c>
      <c r="DG64" s="7">
        <f t="shared" si="136"/>
        <v>9824153.0121539366</v>
      </c>
      <c r="DH64" s="7">
        <f t="shared" si="136"/>
        <v>9850172.1227275394</v>
      </c>
      <c r="DI64" s="7">
        <f t="shared" si="136"/>
        <v>9876258.7351499852</v>
      </c>
      <c r="DJ64" s="7">
        <f t="shared" si="136"/>
        <v>9902413.0227618031</v>
      </c>
      <c r="DK64" s="7">
        <f t="shared" si="136"/>
        <v>9928635.1593451686</v>
      </c>
      <c r="DL64" s="7">
        <f t="shared" si="136"/>
        <v>9954925.3191250097</v>
      </c>
      <c r="DM64" s="7">
        <f t="shared" si="136"/>
        <v>9981283.6767701432</v>
      </c>
      <c r="DN64" s="7">
        <f t="shared" si="136"/>
        <v>10007710.407394381</v>
      </c>
      <c r="DO64" s="7">
        <f t="shared" si="136"/>
        <v>10034205.686557673</v>
      </c>
      <c r="DP64" s="7">
        <f t="shared" si="136"/>
        <v>10060769.690267222</v>
      </c>
      <c r="DQ64" s="7">
        <f t="shared" si="136"/>
        <v>10087402.594978634</v>
      </c>
      <c r="DR64" s="7">
        <f t="shared" si="136"/>
        <v>10114104.577597033</v>
      </c>
      <c r="DS64" s="7">
        <f t="shared" si="136"/>
        <v>10140875.815478217</v>
      </c>
      <c r="DT64" s="7">
        <f t="shared" si="136"/>
        <v>10167716.486429788</v>
      </c>
      <c r="DU64" s="7">
        <f t="shared" si="136"/>
        <v>10194626.768712297</v>
      </c>
      <c r="DV64" s="7">
        <f t="shared" si="136"/>
        <v>10221606.841040405</v>
      </c>
      <c r="DW64" s="7">
        <f t="shared" si="136"/>
        <v>10248656.882584007</v>
      </c>
      <c r="DX64" s="7">
        <f t="shared" si="136"/>
        <v>10275777.072969407</v>
      </c>
      <c r="DY64" s="7">
        <f t="shared" si="136"/>
        <v>10302967.592280461</v>
      </c>
      <c r="DZ64" s="7">
        <f t="shared" si="136"/>
        <v>10330228.621059742</v>
      </c>
      <c r="EA64" s="7">
        <f t="shared" si="136"/>
        <v>10357560.340309702</v>
      </c>
      <c r="EB64" s="7">
        <f t="shared" si="136"/>
        <v>10384962.931493826</v>
      </c>
      <c r="EC64" s="7">
        <f t="shared" si="136"/>
        <v>10412436.57653781</v>
      </c>
      <c r="ED64" s="7">
        <f t="shared" si="136"/>
        <v>10439981.457830735</v>
      </c>
      <c r="EE64" s="7">
        <f t="shared" si="136"/>
        <v>10467597.758226218</v>
      </c>
      <c r="EF64" s="7">
        <f t="shared" si="136"/>
        <v>10495285.661043614</v>
      </c>
      <c r="EG64" s="7">
        <f t="shared" si="136"/>
        <v>10523045.35006918</v>
      </c>
      <c r="EH64" s="7">
        <f t="shared" si="136"/>
        <v>10550877.009557258</v>
      </c>
      <c r="EI64" s="7">
        <f t="shared" si="136"/>
        <v>10578780.824231472</v>
      </c>
      <c r="EJ64" s="7">
        <f t="shared" si="136"/>
        <v>10606756.979285898</v>
      </c>
      <c r="EK64" s="7">
        <f t="shared" si="136"/>
        <v>10634805.660386266</v>
      </c>
      <c r="EL64" s="7">
        <f t="shared" si="136"/>
        <v>10662927.05367115</v>
      </c>
      <c r="EM64" s="7">
        <f t="shared" si="136"/>
        <v>10691121.345753171</v>
      </c>
      <c r="EN64" s="7">
        <f t="shared" si="136"/>
        <v>10719388.723720189</v>
      </c>
      <c r="EO64" s="7">
        <f t="shared" si="136"/>
        <v>10747729.375136508</v>
      </c>
      <c r="EP64" s="7">
        <f t="shared" si="136"/>
        <v>10776143.488044089</v>
      </c>
      <c r="EQ64" s="7">
        <f t="shared" si="136"/>
        <v>10804631.250963748</v>
      </c>
      <c r="ER64" s="7">
        <f t="shared" si="136"/>
        <v>10833192.852896376</v>
      </c>
      <c r="ES64" s="7">
        <f t="shared" si="136"/>
        <v>10861828.483324151</v>
      </c>
      <c r="ET64" s="7">
        <f t="shared" si="136"/>
        <v>10890538.332211759</v>
      </c>
      <c r="EU64" s="7">
        <f>SUM(EJ61:EU61)</f>
        <v>10919322.590007611</v>
      </c>
      <c r="EV64" s="7">
        <f>SUM(EK61:EV61)</f>
        <v>10948181.447645072</v>
      </c>
      <c r="EW64" s="7">
        <f>SUM(EL61:EW61)</f>
        <v>10977115.096543681</v>
      </c>
      <c r="EX64" s="7">
        <f>SUM(EM61:EX61)</f>
        <v>11006123.728610393</v>
      </c>
    </row>
    <row r="65" spans="1:154" s="2" customFormat="1" ht="12.75" customHeight="1" thickBot="1">
      <c r="A65" s="10"/>
      <c r="B65" s="925" t="s">
        <v>150</v>
      </c>
      <c r="C65" s="926"/>
      <c r="D65" s="926"/>
      <c r="E65" s="926"/>
      <c r="F65" s="926"/>
      <c r="G65" s="926"/>
      <c r="H65" s="926"/>
      <c r="I65" s="927"/>
      <c r="J65" s="168"/>
      <c r="K65" s="279"/>
      <c r="L65" s="279"/>
      <c r="M65" s="279"/>
      <c r="N65" s="279"/>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172"/>
      <c r="AM65" s="172"/>
      <c r="AN65" s="172"/>
      <c r="AO65" s="172"/>
      <c r="AP65" s="279"/>
      <c r="AQ65" s="279"/>
      <c r="AR65" s="279"/>
      <c r="AS65" s="279"/>
      <c r="AT65" s="279"/>
      <c r="AU65" s="279"/>
      <c r="AV65" s="279"/>
      <c r="AW65" s="279"/>
      <c r="AX65" s="279"/>
      <c r="AY65" s="279"/>
      <c r="AZ65" s="279"/>
      <c r="BA65" s="279"/>
      <c r="BB65" s="279"/>
      <c r="BC65" s="279"/>
      <c r="BD65" s="279"/>
      <c r="BE65" s="279"/>
      <c r="BF65" s="279"/>
      <c r="BG65" s="279"/>
      <c r="BH65" s="279"/>
      <c r="BI65" s="279"/>
      <c r="BJ65" s="279"/>
      <c r="BK65" s="279"/>
      <c r="BL65" s="279"/>
      <c r="BM65" s="279"/>
      <c r="BN65" s="279"/>
      <c r="BO65" s="279"/>
      <c r="BP65" s="279"/>
      <c r="BQ65" s="279"/>
      <c r="BR65" s="279"/>
      <c r="BS65" s="279"/>
      <c r="BT65" s="279"/>
      <c r="BU65" s="279"/>
      <c r="BV65" s="279"/>
      <c r="BW65" s="279"/>
      <c r="BX65" s="279"/>
      <c r="BY65" s="279"/>
      <c r="BZ65" s="279"/>
      <c r="CA65" s="279"/>
      <c r="CB65" s="279"/>
      <c r="CC65" s="279"/>
      <c r="CD65" s="279"/>
      <c r="CE65" s="279"/>
      <c r="CF65" s="279"/>
      <c r="CG65" s="279"/>
      <c r="CH65" s="279"/>
      <c r="CI65" s="279"/>
      <c r="CJ65" s="279"/>
      <c r="CK65" s="279"/>
      <c r="CL65" s="279"/>
      <c r="CM65" s="279"/>
      <c r="CN65" s="279"/>
      <c r="CO65" s="279"/>
      <c r="CP65" s="279"/>
      <c r="CQ65" s="279"/>
      <c r="CR65" s="279"/>
      <c r="CS65" s="279"/>
      <c r="CT65" s="279"/>
      <c r="CU65" s="279"/>
      <c r="CV65" s="279"/>
      <c r="CW65" s="279"/>
      <c r="CX65" s="279"/>
      <c r="CY65" s="279"/>
      <c r="CZ65" s="279"/>
      <c r="DA65" s="279"/>
      <c r="DB65" s="279"/>
      <c r="DC65" s="279"/>
      <c r="DD65" s="279"/>
      <c r="DE65" s="279"/>
      <c r="DF65" s="279"/>
      <c r="DG65" s="279"/>
      <c r="DH65" s="279"/>
      <c r="DI65" s="279"/>
      <c r="DJ65" s="279"/>
      <c r="DK65" s="279"/>
      <c r="DL65" s="279"/>
      <c r="DM65" s="279"/>
      <c r="DN65" s="279"/>
      <c r="DO65" s="279"/>
      <c r="DP65" s="279"/>
      <c r="DQ65" s="279"/>
      <c r="DR65" s="279"/>
      <c r="DS65" s="279"/>
      <c r="DT65" s="279"/>
      <c r="DU65" s="279"/>
      <c r="DV65" s="279"/>
      <c r="DW65" s="279"/>
      <c r="DX65" s="279"/>
      <c r="DY65" s="279"/>
      <c r="DZ65" s="279"/>
      <c r="EA65" s="279"/>
      <c r="EB65" s="279"/>
      <c r="EC65" s="279"/>
      <c r="ED65" s="279"/>
      <c r="EE65" s="279"/>
      <c r="EF65" s="279"/>
      <c r="EG65" s="279"/>
      <c r="EH65" s="279"/>
      <c r="EI65" s="279"/>
      <c r="EJ65" s="279"/>
      <c r="EK65" s="279"/>
      <c r="EL65" s="279"/>
      <c r="EM65" s="279"/>
      <c r="EN65" s="279"/>
      <c r="EO65" s="279"/>
      <c r="EP65" s="279"/>
      <c r="EQ65" s="279"/>
      <c r="ER65" s="279"/>
      <c r="ES65" s="279"/>
      <c r="ET65" s="279"/>
      <c r="EU65" s="279"/>
      <c r="EV65" s="279"/>
      <c r="EW65" s="279"/>
      <c r="EX65" s="279"/>
    </row>
    <row r="66" spans="1:154" s="2" customFormat="1" ht="12.75" customHeight="1" thickBot="1">
      <c r="A66" s="10"/>
      <c r="B66" s="167"/>
      <c r="C66" s="167"/>
      <c r="D66" s="167"/>
      <c r="E66" s="167"/>
      <c r="F66" s="167"/>
      <c r="G66" s="167"/>
      <c r="H66" s="167"/>
      <c r="I66" s="167"/>
      <c r="J66" s="168"/>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72"/>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69"/>
      <c r="BT66" s="169"/>
      <c r="BU66" s="169"/>
      <c r="BV66" s="169"/>
      <c r="BW66" s="169"/>
      <c r="BX66" s="169"/>
      <c r="BY66" s="169"/>
      <c r="BZ66" s="169"/>
      <c r="CA66" s="169"/>
      <c r="CB66" s="169"/>
      <c r="CC66" s="169"/>
      <c r="CD66" s="169"/>
      <c r="CE66" s="169"/>
      <c r="CF66" s="169"/>
      <c r="CG66" s="169"/>
      <c r="CH66" s="169"/>
      <c r="CI66" s="169"/>
      <c r="CJ66" s="169"/>
      <c r="CK66" s="169"/>
      <c r="CL66" s="169"/>
      <c r="CM66" s="169"/>
      <c r="CN66" s="169"/>
      <c r="CO66" s="169"/>
      <c r="CP66" s="169"/>
      <c r="CQ66" s="169"/>
      <c r="CR66" s="169"/>
      <c r="CS66" s="169"/>
      <c r="CT66" s="169"/>
      <c r="CU66" s="169"/>
      <c r="CV66" s="169"/>
      <c r="CW66" s="169"/>
      <c r="CX66" s="169"/>
      <c r="CY66" s="169"/>
      <c r="CZ66" s="169"/>
      <c r="DA66" s="169"/>
      <c r="DB66" s="169"/>
      <c r="DC66" s="169"/>
      <c r="DD66" s="169"/>
      <c r="DE66" s="169"/>
      <c r="DF66" s="169"/>
      <c r="DG66" s="169"/>
      <c r="DH66" s="169"/>
      <c r="DI66" s="169"/>
      <c r="DJ66" s="169"/>
      <c r="DK66" s="169"/>
      <c r="DL66" s="169"/>
      <c r="DM66" s="169"/>
      <c r="DN66" s="169"/>
      <c r="DO66" s="169"/>
      <c r="DP66" s="169"/>
      <c r="DQ66" s="169"/>
      <c r="DR66" s="169"/>
      <c r="DS66" s="169"/>
      <c r="DT66" s="169"/>
      <c r="DU66" s="169"/>
      <c r="DV66" s="169"/>
      <c r="DW66" s="169"/>
      <c r="DX66" s="169"/>
      <c r="DY66" s="169"/>
      <c r="DZ66" s="169"/>
      <c r="EA66" s="169"/>
      <c r="EB66" s="169"/>
      <c r="EC66" s="169"/>
      <c r="ED66" s="169"/>
      <c r="EE66" s="169"/>
      <c r="EF66" s="169"/>
      <c r="EG66" s="169"/>
      <c r="EH66" s="169"/>
      <c r="EI66" s="169"/>
      <c r="EJ66" s="169"/>
      <c r="EK66" s="169"/>
      <c r="EL66" s="169"/>
      <c r="EM66" s="169"/>
      <c r="EN66" s="169"/>
      <c r="EO66" s="169"/>
      <c r="EP66" s="169"/>
      <c r="EQ66" s="169"/>
      <c r="ER66" s="169"/>
      <c r="ES66" s="169"/>
      <c r="ET66" s="169"/>
      <c r="EU66" s="169"/>
      <c r="EV66" s="169"/>
      <c r="EW66" s="169"/>
      <c r="EX66" s="169"/>
    </row>
    <row r="67" spans="1:154" s="2" customFormat="1" ht="12.75" customHeight="1" thickBot="1">
      <c r="A67" s="10"/>
      <c r="B67" s="167"/>
      <c r="C67" s="167"/>
      <c r="D67" s="167"/>
      <c r="E67" s="167"/>
      <c r="F67" s="167"/>
      <c r="G67" s="167"/>
      <c r="H67" s="167"/>
      <c r="I67" s="223" t="s">
        <v>5</v>
      </c>
      <c r="J67" s="224" t="s">
        <v>72</v>
      </c>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72"/>
      <c r="AL67" s="169"/>
      <c r="AM67" s="169"/>
      <c r="AN67" s="169"/>
      <c r="AO67" s="169"/>
      <c r="AP67" s="169"/>
      <c r="AQ67" s="169"/>
      <c r="AR67" s="169"/>
      <c r="AS67" s="169"/>
      <c r="AT67" s="169"/>
      <c r="AU67" s="227"/>
      <c r="AV67" s="227"/>
      <c r="AW67" s="169"/>
      <c r="AX67" s="169"/>
      <c r="AY67" s="169"/>
      <c r="AZ67" s="169"/>
      <c r="BA67" s="169"/>
      <c r="BB67" s="169"/>
      <c r="BC67" s="169"/>
      <c r="BD67" s="169"/>
      <c r="BE67" s="169"/>
      <c r="BF67" s="169"/>
      <c r="BG67" s="169"/>
      <c r="BH67" s="169"/>
      <c r="BI67" s="169"/>
      <c r="BJ67" s="169"/>
      <c r="BK67" s="169"/>
      <c r="BL67" s="169"/>
      <c r="BM67" s="169"/>
      <c r="BN67" s="169"/>
      <c r="BO67" s="169"/>
      <c r="BP67" s="169"/>
      <c r="BQ67" s="169"/>
      <c r="BR67" s="169"/>
      <c r="BS67" s="169"/>
      <c r="BT67" s="169"/>
      <c r="BU67" s="169"/>
      <c r="BV67" s="169"/>
      <c r="BW67" s="169"/>
      <c r="BX67" s="169"/>
      <c r="BY67" s="169"/>
      <c r="BZ67" s="169"/>
      <c r="CA67" s="169"/>
      <c r="CB67" s="169"/>
      <c r="CC67" s="169"/>
      <c r="CD67" s="169"/>
      <c r="CE67" s="169"/>
      <c r="CF67" s="169"/>
      <c r="CG67" s="169"/>
      <c r="CH67" s="169"/>
      <c r="CI67" s="169"/>
      <c r="CJ67" s="169"/>
      <c r="CK67" s="169"/>
      <c r="CL67" s="169"/>
      <c r="CM67" s="169"/>
      <c r="CN67" s="169"/>
      <c r="CO67" s="169"/>
      <c r="CP67" s="169"/>
      <c r="CQ67" s="169"/>
      <c r="CR67" s="169"/>
      <c r="CS67" s="169"/>
      <c r="CT67" s="169"/>
      <c r="CU67" s="169"/>
      <c r="CV67" s="169"/>
      <c r="CW67" s="169"/>
      <c r="CX67" s="169"/>
      <c r="CY67" s="169"/>
      <c r="CZ67" s="169"/>
      <c r="DA67" s="169"/>
      <c r="DB67" s="169"/>
      <c r="DC67" s="169"/>
      <c r="DD67" s="169"/>
      <c r="DE67" s="169"/>
      <c r="DF67" s="169"/>
      <c r="DG67" s="169"/>
      <c r="DH67" s="169"/>
      <c r="DI67" s="169"/>
      <c r="DJ67" s="169"/>
      <c r="DK67" s="169"/>
      <c r="DL67" s="169"/>
      <c r="DM67" s="169"/>
      <c r="DN67" s="169"/>
      <c r="DO67" s="169"/>
      <c r="DP67" s="169"/>
      <c r="DQ67" s="169"/>
      <c r="DR67" s="169"/>
      <c r="DS67" s="169"/>
      <c r="DT67" s="169"/>
      <c r="DU67" s="169"/>
      <c r="DV67" s="169"/>
      <c r="DW67" s="169"/>
      <c r="DX67" s="169"/>
      <c r="DY67" s="169"/>
      <c r="DZ67" s="169"/>
      <c r="EA67" s="169"/>
      <c r="EB67" s="169"/>
      <c r="EC67" s="169"/>
      <c r="ED67" s="169"/>
      <c r="EE67" s="169"/>
      <c r="EF67" s="169"/>
      <c r="EG67" s="169"/>
      <c r="EH67" s="169"/>
      <c r="EI67" s="169"/>
      <c r="EJ67" s="169"/>
      <c r="EK67" s="169"/>
      <c r="EL67" s="169"/>
      <c r="EM67" s="169"/>
      <c r="EN67" s="169"/>
      <c r="EO67" s="169"/>
      <c r="EP67" s="169"/>
      <c r="EQ67" s="169"/>
      <c r="ER67" s="169"/>
      <c r="ES67" s="169"/>
      <c r="ET67" s="169"/>
      <c r="EU67" s="169"/>
      <c r="EV67" s="169"/>
      <c r="EW67" s="169"/>
      <c r="EX67" s="169"/>
    </row>
    <row r="68" spans="1:154" s="2" customFormat="1" ht="12.75" customHeight="1">
      <c r="A68" s="10"/>
      <c r="B68" s="167"/>
      <c r="C68" s="167"/>
      <c r="D68" s="167"/>
      <c r="E68" s="167"/>
      <c r="F68" s="173"/>
      <c r="G68" s="173"/>
      <c r="H68" s="173"/>
      <c r="J68" s="168"/>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c r="BL68" s="169"/>
      <c r="BM68" s="169"/>
      <c r="BN68" s="169"/>
      <c r="BO68" s="169"/>
      <c r="BP68" s="169"/>
      <c r="BQ68" s="169"/>
      <c r="BR68" s="169"/>
      <c r="BS68" s="169"/>
      <c r="BT68" s="169"/>
      <c r="BU68" s="169"/>
      <c r="BV68" s="169"/>
      <c r="BW68" s="169"/>
      <c r="BX68" s="169"/>
      <c r="BY68" s="169"/>
      <c r="BZ68" s="169"/>
      <c r="CA68" s="169"/>
      <c r="CB68" s="169"/>
      <c r="CC68" s="169"/>
      <c r="CD68" s="169"/>
      <c r="CE68" s="169"/>
      <c r="CF68" s="169"/>
      <c r="CG68" s="169"/>
      <c r="CH68" s="169"/>
      <c r="CI68" s="169"/>
      <c r="CJ68" s="169"/>
      <c r="CK68" s="169"/>
      <c r="CL68" s="169"/>
      <c r="CM68" s="169"/>
      <c r="CN68" s="169"/>
      <c r="CO68" s="169"/>
      <c r="CP68" s="169"/>
      <c r="CQ68" s="169"/>
      <c r="CR68" s="169"/>
      <c r="CS68" s="169"/>
      <c r="CT68" s="169"/>
      <c r="CU68" s="169"/>
      <c r="CV68" s="169"/>
      <c r="CW68" s="169"/>
      <c r="CX68" s="169"/>
      <c r="CY68" s="169"/>
      <c r="CZ68" s="169"/>
      <c r="DA68" s="169"/>
      <c r="DB68" s="169"/>
      <c r="DC68" s="169"/>
      <c r="DD68" s="169"/>
      <c r="DE68" s="169"/>
      <c r="DF68" s="169"/>
      <c r="DG68" s="169"/>
      <c r="DH68" s="169"/>
      <c r="DI68" s="169"/>
      <c r="DJ68" s="169"/>
      <c r="DK68" s="169"/>
      <c r="DL68" s="169"/>
      <c r="DM68" s="169"/>
      <c r="DN68" s="169"/>
      <c r="DO68" s="169"/>
      <c r="DP68" s="169"/>
      <c r="DQ68" s="169"/>
      <c r="DR68" s="169"/>
      <c r="DS68" s="169"/>
      <c r="DT68" s="169"/>
      <c r="DU68" s="169"/>
      <c r="DV68" s="169"/>
      <c r="DW68" s="169"/>
      <c r="DX68" s="169"/>
      <c r="DY68" s="169"/>
      <c r="DZ68" s="169"/>
      <c r="EA68" s="169"/>
      <c r="EB68" s="169"/>
      <c r="EC68" s="169"/>
      <c r="ED68" s="169"/>
      <c r="EE68" s="169"/>
      <c r="EF68" s="169"/>
      <c r="EG68" s="169"/>
      <c r="EH68" s="169"/>
      <c r="EI68" s="169"/>
      <c r="EJ68" s="169"/>
      <c r="EK68" s="169"/>
      <c r="EL68" s="169"/>
      <c r="EM68" s="169"/>
      <c r="EN68" s="169"/>
      <c r="EO68" s="169"/>
      <c r="EP68" s="169"/>
      <c r="EQ68" s="169"/>
      <c r="ER68" s="169"/>
      <c r="ES68" s="169"/>
      <c r="ET68" s="169"/>
      <c r="EU68" s="169"/>
      <c r="EV68" s="169"/>
      <c r="EW68" s="169"/>
      <c r="EX68" s="169"/>
    </row>
    <row r="69" spans="1:154" s="2" customFormat="1" ht="12.75" customHeight="1">
      <c r="A69" s="10"/>
      <c r="B69" s="3" t="s">
        <v>121</v>
      </c>
      <c r="C69" s="163"/>
      <c r="D69" s="163"/>
      <c r="E69" s="163"/>
      <c r="F69" s="7"/>
      <c r="G69" s="174"/>
      <c r="H69" s="174"/>
      <c r="I69" s="7">
        <f t="shared" ref="I69:I74" si="137">SUM(J69:EX69)</f>
        <v>13300000</v>
      </c>
      <c r="J69" s="7">
        <f>'Middle Budget'!F52</f>
        <v>13300000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c r="AF69" s="7">
        <v>0</v>
      </c>
      <c r="AG69" s="7">
        <v>0</v>
      </c>
      <c r="AH69" s="7">
        <v>0</v>
      </c>
      <c r="AI69" s="7">
        <v>0</v>
      </c>
      <c r="AJ69" s="7">
        <v>0</v>
      </c>
      <c r="AK69" s="7">
        <v>0</v>
      </c>
      <c r="AL69" s="7">
        <v>0</v>
      </c>
      <c r="AM69" s="7">
        <v>0</v>
      </c>
      <c r="AN69" s="7">
        <v>0</v>
      </c>
      <c r="AO69" s="7">
        <v>0</v>
      </c>
      <c r="AP69" s="7">
        <v>0</v>
      </c>
      <c r="AQ69" s="7">
        <v>0</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0</v>
      </c>
      <c r="BI69" s="7">
        <v>0</v>
      </c>
      <c r="BJ69" s="7">
        <v>0</v>
      </c>
      <c r="BK69" s="7">
        <v>0</v>
      </c>
      <c r="BL69" s="7">
        <v>0</v>
      </c>
      <c r="BM69" s="7">
        <v>0</v>
      </c>
      <c r="BN69" s="7">
        <v>0</v>
      </c>
      <c r="BO69" s="7">
        <v>0</v>
      </c>
      <c r="BP69" s="7">
        <v>0</v>
      </c>
      <c r="BQ69" s="7">
        <v>0</v>
      </c>
      <c r="BR69" s="7">
        <v>0</v>
      </c>
      <c r="BS69" s="7">
        <v>0</v>
      </c>
      <c r="BT69" s="7">
        <v>0</v>
      </c>
      <c r="BU69" s="7">
        <v>0</v>
      </c>
      <c r="BV69" s="7">
        <v>0</v>
      </c>
      <c r="BW69" s="7">
        <v>0</v>
      </c>
      <c r="BX69" s="7">
        <v>0</v>
      </c>
      <c r="BY69" s="7">
        <v>0</v>
      </c>
      <c r="BZ69" s="7">
        <v>0</v>
      </c>
      <c r="CA69" s="7">
        <v>0</v>
      </c>
      <c r="CB69" s="7">
        <v>0</v>
      </c>
      <c r="CC69" s="7">
        <v>0</v>
      </c>
      <c r="CD69" s="7">
        <v>0</v>
      </c>
      <c r="CE69" s="7">
        <v>0</v>
      </c>
      <c r="CF69" s="7">
        <v>0</v>
      </c>
      <c r="CG69" s="7">
        <v>0</v>
      </c>
      <c r="CH69" s="7">
        <v>0</v>
      </c>
      <c r="CI69" s="7">
        <v>0</v>
      </c>
      <c r="CJ69" s="7">
        <v>0</v>
      </c>
      <c r="CK69" s="7">
        <v>0</v>
      </c>
      <c r="CL69" s="7">
        <v>0</v>
      </c>
      <c r="CM69" s="7">
        <v>0</v>
      </c>
      <c r="CN69" s="7">
        <v>0</v>
      </c>
      <c r="CO69" s="7">
        <v>0</v>
      </c>
      <c r="CP69" s="7">
        <v>0</v>
      </c>
      <c r="CQ69" s="7">
        <v>0</v>
      </c>
      <c r="CR69" s="7">
        <v>0</v>
      </c>
      <c r="CS69" s="7">
        <v>0</v>
      </c>
      <c r="CT69" s="7">
        <v>0</v>
      </c>
      <c r="CU69" s="7">
        <v>0</v>
      </c>
      <c r="CV69" s="7">
        <v>0</v>
      </c>
      <c r="CW69" s="7">
        <v>0</v>
      </c>
      <c r="CX69" s="7">
        <v>0</v>
      </c>
      <c r="CY69" s="7">
        <v>0</v>
      </c>
      <c r="CZ69" s="7">
        <v>0</v>
      </c>
      <c r="DA69" s="7">
        <v>0</v>
      </c>
      <c r="DB69" s="7">
        <v>0</v>
      </c>
      <c r="DC69" s="7">
        <v>0</v>
      </c>
      <c r="DD69" s="7">
        <v>0</v>
      </c>
      <c r="DE69" s="7">
        <v>0</v>
      </c>
      <c r="DF69" s="7">
        <v>0</v>
      </c>
      <c r="DG69" s="7">
        <v>0</v>
      </c>
      <c r="DH69" s="7">
        <v>0</v>
      </c>
      <c r="DI69" s="7">
        <v>0</v>
      </c>
      <c r="DJ69" s="7">
        <v>0</v>
      </c>
      <c r="DK69" s="7">
        <v>0</v>
      </c>
      <c r="DL69" s="7">
        <v>0</v>
      </c>
      <c r="DM69" s="7">
        <v>0</v>
      </c>
      <c r="DN69" s="7">
        <v>0</v>
      </c>
      <c r="DO69" s="7">
        <v>0</v>
      </c>
      <c r="DP69" s="7">
        <v>0</v>
      </c>
      <c r="DQ69" s="7">
        <v>0</v>
      </c>
      <c r="DR69" s="7">
        <v>0</v>
      </c>
      <c r="DS69" s="7">
        <v>0</v>
      </c>
      <c r="DT69" s="7">
        <v>0</v>
      </c>
      <c r="DU69" s="7">
        <v>0</v>
      </c>
      <c r="DV69" s="7">
        <v>0</v>
      </c>
      <c r="DW69" s="7">
        <v>0</v>
      </c>
      <c r="DX69" s="7">
        <v>0</v>
      </c>
      <c r="DY69" s="7">
        <v>0</v>
      </c>
      <c r="DZ69" s="7">
        <v>0</v>
      </c>
      <c r="EA69" s="7">
        <v>0</v>
      </c>
      <c r="EB69" s="7">
        <v>0</v>
      </c>
      <c r="EC69" s="7">
        <v>0</v>
      </c>
      <c r="ED69" s="7">
        <v>0</v>
      </c>
      <c r="EE69" s="7">
        <v>0</v>
      </c>
      <c r="EF69" s="7">
        <v>0</v>
      </c>
      <c r="EG69" s="7">
        <v>0</v>
      </c>
      <c r="EH69" s="7">
        <v>0</v>
      </c>
      <c r="EI69" s="7">
        <v>0</v>
      </c>
      <c r="EJ69" s="7">
        <v>0</v>
      </c>
      <c r="EK69" s="7">
        <v>0</v>
      </c>
      <c r="EL69" s="7">
        <v>0</v>
      </c>
      <c r="EM69" s="7">
        <v>0</v>
      </c>
      <c r="EN69" s="7">
        <v>0</v>
      </c>
      <c r="EO69" s="7">
        <v>0</v>
      </c>
      <c r="EP69" s="7">
        <v>0</v>
      </c>
      <c r="EQ69" s="7">
        <v>0</v>
      </c>
      <c r="ER69" s="7">
        <v>0</v>
      </c>
      <c r="ES69" s="7">
        <v>0</v>
      </c>
      <c r="ET69" s="7">
        <v>0</v>
      </c>
      <c r="EU69" s="7">
        <v>0</v>
      </c>
      <c r="EV69" s="7">
        <v>0</v>
      </c>
      <c r="EW69" s="7">
        <v>0</v>
      </c>
      <c r="EX69" s="7">
        <v>0</v>
      </c>
    </row>
    <row r="70" spans="1:154" s="2" customFormat="1" ht="12.75" customHeight="1">
      <c r="A70" s="10"/>
      <c r="B70" s="3" t="s">
        <v>10</v>
      </c>
      <c r="C70" s="163"/>
      <c r="D70" s="163"/>
      <c r="E70" s="163"/>
      <c r="F70" s="3"/>
      <c r="I70" s="3">
        <f t="shared" ca="1" si="137"/>
        <v>1678240.8254620288</v>
      </c>
      <c r="J70" s="3">
        <f ca="1">'Middle Budget'!F53</f>
        <v>1678240.8254620265</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3">
        <v>0</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3">
        <v>0</v>
      </c>
      <c r="CR70" s="3">
        <v>0</v>
      </c>
      <c r="CS70" s="3">
        <v>0</v>
      </c>
      <c r="CT70" s="3">
        <v>0</v>
      </c>
      <c r="CU70" s="3">
        <v>0</v>
      </c>
      <c r="CV70" s="3">
        <v>0</v>
      </c>
      <c r="CW70" s="3">
        <v>0</v>
      </c>
      <c r="CX70" s="3">
        <v>0</v>
      </c>
      <c r="CY70" s="3">
        <v>0</v>
      </c>
      <c r="CZ70" s="3">
        <v>0</v>
      </c>
      <c r="DA70" s="3">
        <v>0</v>
      </c>
      <c r="DB70" s="3">
        <v>0</v>
      </c>
      <c r="DC70" s="3">
        <v>0</v>
      </c>
      <c r="DD70" s="3">
        <v>0</v>
      </c>
      <c r="DE70" s="3">
        <v>0</v>
      </c>
      <c r="DF70" s="3">
        <v>0</v>
      </c>
      <c r="DG70" s="3">
        <v>0</v>
      </c>
      <c r="DH70" s="3">
        <v>0</v>
      </c>
      <c r="DI70" s="3">
        <v>0</v>
      </c>
      <c r="DJ70" s="3">
        <v>0</v>
      </c>
      <c r="DK70" s="3">
        <v>0</v>
      </c>
      <c r="DL70" s="3">
        <v>0</v>
      </c>
      <c r="DM70" s="3">
        <v>0</v>
      </c>
      <c r="DN70" s="3">
        <v>0</v>
      </c>
      <c r="DO70" s="3">
        <v>0</v>
      </c>
      <c r="DP70" s="3">
        <v>0</v>
      </c>
      <c r="DQ70" s="3">
        <v>0</v>
      </c>
      <c r="DR70" s="3">
        <v>0</v>
      </c>
      <c r="DS70" s="3">
        <v>0</v>
      </c>
      <c r="DT70" s="3">
        <v>0</v>
      </c>
      <c r="DU70" s="3">
        <v>0</v>
      </c>
      <c r="DV70" s="3">
        <v>0</v>
      </c>
      <c r="DW70" s="3">
        <v>0</v>
      </c>
      <c r="DX70" s="3">
        <v>0</v>
      </c>
      <c r="DY70" s="3">
        <v>0</v>
      </c>
      <c r="DZ70" s="3">
        <v>0</v>
      </c>
      <c r="EA70" s="3">
        <v>0</v>
      </c>
      <c r="EB70" s="3">
        <v>0</v>
      </c>
      <c r="EC70" s="3">
        <v>0</v>
      </c>
      <c r="ED70" s="3">
        <v>0</v>
      </c>
      <c r="EE70" s="3">
        <v>0</v>
      </c>
      <c r="EF70" s="3">
        <v>0</v>
      </c>
      <c r="EG70" s="3">
        <v>0</v>
      </c>
      <c r="EH70" s="3">
        <v>0</v>
      </c>
      <c r="EI70" s="3">
        <v>0</v>
      </c>
      <c r="EJ70" s="3">
        <v>0</v>
      </c>
      <c r="EK70" s="3">
        <v>0</v>
      </c>
      <c r="EL70" s="3">
        <v>0</v>
      </c>
      <c r="EM70" s="3">
        <v>0</v>
      </c>
      <c r="EN70" s="3">
        <v>0</v>
      </c>
      <c r="EO70" s="3">
        <v>0</v>
      </c>
      <c r="EP70" s="3">
        <v>0</v>
      </c>
      <c r="EQ70" s="3">
        <v>0</v>
      </c>
      <c r="ER70" s="3">
        <v>0</v>
      </c>
      <c r="ES70" s="3">
        <v>0</v>
      </c>
      <c r="ET70" s="3">
        <v>0</v>
      </c>
      <c r="EU70" s="3">
        <v>0</v>
      </c>
      <c r="EV70" s="3">
        <v>0</v>
      </c>
      <c r="EW70" s="3">
        <v>0</v>
      </c>
      <c r="EX70" s="3">
        <v>0</v>
      </c>
    </row>
    <row r="71" spans="1:154" ht="12.75" customHeight="1">
      <c r="A71" s="13"/>
      <c r="B71" s="3" t="s">
        <v>11</v>
      </c>
      <c r="C71" s="3"/>
      <c r="D71" s="3"/>
      <c r="E71" s="3"/>
      <c r="F71" s="3"/>
      <c r="G71" s="4"/>
      <c r="H71" s="4"/>
      <c r="I71" s="3">
        <f t="shared" si="137"/>
        <v>86821875</v>
      </c>
      <c r="J71" s="3">
        <f>'Middle Budget'!F54</f>
        <v>0</v>
      </c>
      <c r="K71" s="3">
        <f>IF(AND(K$3&gt;=$C$10,K$3&lt;=$C$11),'Middle Budget'!$H$54/($C$11-$C$10+1),0)</f>
        <v>3617578.125</v>
      </c>
      <c r="L71" s="3">
        <f>IF(AND(L$3&gt;=$C$10,L$3&lt;=$C$11),'Middle Budget'!$H$54/($C$11-$C$10+1),0)</f>
        <v>3617578.125</v>
      </c>
      <c r="M71" s="3">
        <f>IF(AND(M$3&gt;=$C$10,M$3&lt;=$C$11),'Middle Budget'!$H$54/($C$11-$C$10+1),0)</f>
        <v>3617578.125</v>
      </c>
      <c r="N71" s="3">
        <f>IF(AND(N$3&gt;=$C$10,N$3&lt;=$C$11),'Middle Budget'!$H$54/($C$11-$C$10+1),0)</f>
        <v>3617578.125</v>
      </c>
      <c r="O71" s="3">
        <f>IF(AND(O$3&gt;=$C$10,O$3&lt;=$C$11),'Middle Budget'!$H$54/($C$11-$C$10+1),0)</f>
        <v>3617578.125</v>
      </c>
      <c r="P71" s="3">
        <f>IF(AND(P$3&gt;=$C$10,P$3&lt;=$C$11),'Middle Budget'!$H$54/($C$11-$C$10+1),0)</f>
        <v>3617578.125</v>
      </c>
      <c r="Q71" s="3">
        <f>IF(AND(Q$3&gt;=$C$10,Q$3&lt;=$C$11),'Middle Budget'!$H$54/($C$11-$C$10+1),0)</f>
        <v>3617578.125</v>
      </c>
      <c r="R71" s="3">
        <f>IF(AND(R$3&gt;=$C$10,R$3&lt;=$C$11),'Middle Budget'!$H$54/($C$11-$C$10+1),0)</f>
        <v>3617578.125</v>
      </c>
      <c r="S71" s="3">
        <f>IF(AND(S$3&gt;=$C$10,S$3&lt;=$C$11),'Middle Budget'!$H$54/($C$11-$C$10+1),0)</f>
        <v>3617578.125</v>
      </c>
      <c r="T71" s="3">
        <f>IF(AND(T$3&gt;=$C$10,T$3&lt;=$C$11),'Middle Budget'!$H$54/($C$11-$C$10+1),0)</f>
        <v>3617578.125</v>
      </c>
      <c r="U71" s="3">
        <f>IF(AND(U$3&gt;=$C$10,U$3&lt;=$C$11),'Middle Budget'!$H$54/($C$11-$C$10+1),0)</f>
        <v>3617578.125</v>
      </c>
      <c r="V71" s="3">
        <f>IF(AND(V$3&gt;=$C$10,V$3&lt;=$C$11),'Middle Budget'!$H$54/($C$11-$C$10+1),0)</f>
        <v>3617578.125</v>
      </c>
      <c r="W71" s="3">
        <f>IF(AND(W$3&gt;=$C$10,W$3&lt;=$C$11),'Middle Budget'!$H$54/($C$11-$C$10+1),0)</f>
        <v>3617578.125</v>
      </c>
      <c r="X71" s="3">
        <f>IF(AND(X$3&gt;=$C$10,X$3&lt;=$C$11),'Middle Budget'!$H$54/($C$11-$C$10+1),0)</f>
        <v>3617578.125</v>
      </c>
      <c r="Y71" s="3">
        <f>IF(AND(Y$3&gt;=$C$10,Y$3&lt;=$C$11),'Middle Budget'!$H$54/($C$11-$C$10+1),0)</f>
        <v>3617578.125</v>
      </c>
      <c r="Z71" s="3">
        <f>IF(AND(Z$3&gt;=$C$10,Z$3&lt;=$C$11),'Middle Budget'!$H$54/($C$11-$C$10+1),0)</f>
        <v>3617578.125</v>
      </c>
      <c r="AA71" s="3">
        <f>IF(AND(AA$3&gt;=$C$10,AA$3&lt;=$C$11),'Middle Budget'!$H$54/($C$11-$C$10+1),0)</f>
        <v>3617578.125</v>
      </c>
      <c r="AB71" s="3">
        <f>IF(AND(AB$3&gt;=$C$10,AB$3&lt;=$C$11),'Middle Budget'!$H$54/($C$11-$C$10+1),0)</f>
        <v>3617578.125</v>
      </c>
      <c r="AC71" s="3">
        <f>IF(AND(AC$3&gt;=$C$10,AC$3&lt;=$C$11),'Middle Budget'!$H$54/($C$11-$C$10+1),0)</f>
        <v>3617578.125</v>
      </c>
      <c r="AD71" s="3">
        <f>IF(AND(AD$3&gt;=$C$10,AD$3&lt;=$C$11),'Middle Budget'!$H$54/($C$11-$C$10+1),0)</f>
        <v>3617578.125</v>
      </c>
      <c r="AE71" s="3">
        <f>IF(AND(AE$3&gt;=$C$10,AE$3&lt;=$C$11),'Middle Budget'!$H$54/($C$11-$C$10+1),0)</f>
        <v>3617578.125</v>
      </c>
      <c r="AF71" s="3">
        <f>IF(AND(AF$3&gt;=$C$10,AF$3&lt;=$C$11),'Middle Budget'!$H$54/($C$11-$C$10+1),0)</f>
        <v>3617578.125</v>
      </c>
      <c r="AG71" s="3">
        <f>IF(AND(AG$3&gt;=$C$10,AG$3&lt;=$C$11),'Middle Budget'!$H$54/($C$11-$C$10+1),0)</f>
        <v>3617578.125</v>
      </c>
      <c r="AH71" s="3">
        <f>IF(AND(AH$3&gt;=$C$10,AH$3&lt;=$C$11),'Middle Budget'!$H$54/($C$11-$C$10+1),0)</f>
        <v>3617578.125</v>
      </c>
      <c r="AI71" s="3">
        <f>IF(AND(AI$3&gt;=$C$10,AI$3&lt;=$C$11),'Middle Budget'!$H$54/($C$11-$C$10+1),0)</f>
        <v>0</v>
      </c>
      <c r="AJ71" s="3">
        <f>IF(AND(AJ$3&gt;=$C$10,AJ$3&lt;=$C$11),'Middle Budget'!$H$54/($C$11-$C$10+1),0)</f>
        <v>0</v>
      </c>
      <c r="AK71" s="3">
        <f>IF(AND(AK$3&gt;=$C$10,AK$3&lt;=$C$11),'Middle Budget'!$H$54/($C$11-$C$10+1),0)</f>
        <v>0</v>
      </c>
      <c r="AL71" s="3">
        <f>IF(AND(AL$3&gt;=$C$10,AL$3&lt;=$C$11),'Middle Budget'!$H$54/($C$11-$C$10+1),0)</f>
        <v>0</v>
      </c>
      <c r="AM71" s="3">
        <f>IF(AND(AM$3&gt;=$C$10,AM$3&lt;=$C$11),'Middle Budget'!$H$54/($C$11-$C$10+1),0)</f>
        <v>0</v>
      </c>
      <c r="AN71" s="3">
        <f>IF(AND(AN$3&gt;=$C$10,AN$3&lt;=$C$11),'Middle Budget'!$H$54/($C$11-$C$10+1),0)</f>
        <v>0</v>
      </c>
      <c r="AO71" s="3">
        <f>IF(AND(AO$3&gt;=$C$10,AO$3&lt;=$C$11),'Middle Budget'!$H$54/($C$11-$C$10+1),0)</f>
        <v>0</v>
      </c>
      <c r="AP71" s="3">
        <f>IF(AND(AP$3&gt;=$C$10,AP$3&lt;=$C$11),'Middle Budget'!$H$54/($C$11-$C$10+1),0)</f>
        <v>0</v>
      </c>
      <c r="AQ71" s="3">
        <f>IF(AND(AQ$3&gt;=$C$10,AQ$3&lt;=$C$11),'Middle Budget'!$H$54/($C$11-$C$10+1),0)</f>
        <v>0</v>
      </c>
      <c r="AR71" s="3">
        <f>IF(AND(AR$3&gt;=$C$10,AR$3&lt;=$C$11),'Middle Budget'!$H$54/($C$11-$C$10+1),0)</f>
        <v>0</v>
      </c>
      <c r="AS71" s="3">
        <f>IF(AND(AS$3&gt;=$C$10,AS$3&lt;=$C$11),'Middle Budget'!$H$54/($C$11-$C$10+1),0)</f>
        <v>0</v>
      </c>
      <c r="AT71" s="3">
        <f>IF(AND(AT$3&gt;=$C$10,AT$3&lt;=$C$11),'Middle Budget'!$H$54/($C$11-$C$10+1),0)</f>
        <v>0</v>
      </c>
      <c r="AU71" s="3">
        <f>IF(AND(AU$3&gt;=$C$10,AU$3&lt;=$C$11),'Middle Budget'!$H$54/($C$11-$C$10+1),0)</f>
        <v>0</v>
      </c>
      <c r="AV71" s="3">
        <f>IF(AND(AV$3&gt;=$C$10,AV$3&lt;=$C$11),'Middle Budget'!$H$54/($C$11-$C$10+1),0)</f>
        <v>0</v>
      </c>
      <c r="AW71" s="3">
        <f>IF(AND(AW$3&gt;=$C$10,AW$3&lt;=$C$11),'Middle Budget'!$H$54/($C$11-$C$10+1),0)</f>
        <v>0</v>
      </c>
      <c r="AX71" s="3">
        <f>IF(AND(AX$3&gt;=$C$10,AX$3&lt;=$C$11),'Middle Budget'!$H$54/($C$11-$C$10+1),0)</f>
        <v>0</v>
      </c>
      <c r="AY71" s="3">
        <f>IF(AND(AY$3&gt;=$C$10,AY$3&lt;=$C$11),'Middle Budget'!$H$54/($C$11-$C$10+1),0)</f>
        <v>0</v>
      </c>
      <c r="AZ71" s="3">
        <f>IF(AND(AZ$3&gt;=$C$10,AZ$3&lt;=$C$11),'Middle Budget'!$H$54/($C$11-$C$10+1),0)</f>
        <v>0</v>
      </c>
      <c r="BA71" s="3">
        <f>IF(AND(BA$3&gt;=$C$10,BA$3&lt;=$C$11),'Middle Budget'!$H$54/($C$11-$C$10+1),0)</f>
        <v>0</v>
      </c>
      <c r="BB71" s="3">
        <f>IF(AND(BB$3&gt;=$C$10,BB$3&lt;=$C$11),'Middle Budget'!$H$54/($C$11-$C$10+1),0)</f>
        <v>0</v>
      </c>
      <c r="BC71" s="3">
        <f>IF(AND(BC$3&gt;=$C$10,BC$3&lt;=$C$11),'Middle Budget'!$H$54/($C$11-$C$10+1),0)</f>
        <v>0</v>
      </c>
      <c r="BD71" s="3">
        <f>IF(AND(BD$3&gt;=$C$10,BD$3&lt;=$C$11),'Middle Budget'!$H$54/($C$11-$C$10+1),0)</f>
        <v>0</v>
      </c>
      <c r="BE71" s="3">
        <f>IF(AND(BE$3&gt;=$C$10,BE$3&lt;=$C$11),'Middle Budget'!$H$54/($C$11-$C$10+1),0)</f>
        <v>0</v>
      </c>
      <c r="BF71" s="3">
        <f>IF(AND(BF$3&gt;=$C$10,BF$3&lt;=$C$11),'Middle Budget'!$H$54/($C$11-$C$10+1),0)</f>
        <v>0</v>
      </c>
      <c r="BG71" s="3">
        <f>IF(AND(BG$3&gt;=$C$10,BG$3&lt;=$C$11),'Middle Budget'!$H$54/($C$11-$C$10+1),0)</f>
        <v>0</v>
      </c>
      <c r="BH71" s="3">
        <f>IF(AND(BH$3&gt;=$C$10,BH$3&lt;=$C$11),'Middle Budget'!$H$54/($C$11-$C$10+1),0)</f>
        <v>0</v>
      </c>
      <c r="BI71" s="3">
        <f>IF(AND(BI$3&gt;=$C$10,BI$3&lt;=$C$11),'Middle Budget'!$H$54/($C$11-$C$10+1),0)</f>
        <v>0</v>
      </c>
      <c r="BJ71" s="3">
        <f>IF(AND(BJ$3&gt;=$C$10,BJ$3&lt;=$C$11),'Middle Budget'!$H$54/($C$11-$C$10+1),0)</f>
        <v>0</v>
      </c>
      <c r="BK71" s="3">
        <f>IF(AND(BK$3&gt;=$C$10,BK$3&lt;=$C$11),'Middle Budget'!$H$54/($C$11-$C$10+1),0)</f>
        <v>0</v>
      </c>
      <c r="BL71" s="3">
        <f>IF(AND(BL$3&gt;=$C$10,BL$3&lt;=$C$11),'Middle Budget'!$H$54/($C$11-$C$10+1),0)</f>
        <v>0</v>
      </c>
      <c r="BM71" s="3">
        <f>IF(AND(BM$3&gt;=$C$10,BM$3&lt;=$C$11),'Middle Budget'!$H$54/($C$11-$C$10+1),0)</f>
        <v>0</v>
      </c>
      <c r="BN71" s="3">
        <f>IF(AND(BN$3&gt;=$C$10,BN$3&lt;=$C$11),'Middle Budget'!$H$54/($C$11-$C$10+1),0)</f>
        <v>0</v>
      </c>
      <c r="BO71" s="3">
        <f>IF(AND(BO$3&gt;=$C$10,BO$3&lt;=$C$11),'Middle Budget'!$H$54/($C$11-$C$10+1),0)</f>
        <v>0</v>
      </c>
      <c r="BP71" s="3">
        <f>IF(AND(BP$3&gt;=$C$10,BP$3&lt;=$C$11),'Middle Budget'!$H$54/($C$11-$C$10+1),0)</f>
        <v>0</v>
      </c>
      <c r="BQ71" s="3">
        <f>IF(AND(BQ$3&gt;=$C$10,BQ$3&lt;=$C$11),'Middle Budget'!$H$54/($C$11-$C$10+1),0)</f>
        <v>0</v>
      </c>
      <c r="BR71" s="3">
        <f>IF(AND(BR$3&gt;=$C$10,BR$3&lt;=$C$11),'Middle Budget'!$H$54/($C$11-$C$10+1),0)</f>
        <v>0</v>
      </c>
      <c r="BS71" s="3">
        <f>IF(AND(BS$3&gt;=$C$10,BS$3&lt;=$C$11),'Middle Budget'!$H$54/($C$11-$C$10+1),0)</f>
        <v>0</v>
      </c>
      <c r="BT71" s="3">
        <f>IF(AND(BT$3&gt;=$C$10,BT$3&lt;=$C$11),'Middle Budget'!$H$54/($C$11-$C$10+1),0)</f>
        <v>0</v>
      </c>
      <c r="BU71" s="3">
        <f>IF(AND(BU$3&gt;=$C$10,BU$3&lt;=$C$11),'Middle Budget'!$H$54/($C$11-$C$10+1),0)</f>
        <v>0</v>
      </c>
      <c r="BV71" s="3">
        <f>IF(AND(BV$3&gt;=$C$10,BV$3&lt;=$C$11),'Middle Budget'!$H$54/($C$11-$C$10+1),0)</f>
        <v>0</v>
      </c>
      <c r="BW71" s="3">
        <f>IF(AND(BW$3&gt;=$C$10,BW$3&lt;=$C$11),'Middle Budget'!$H$54/($C$11-$C$10+1),0)</f>
        <v>0</v>
      </c>
      <c r="BX71" s="3">
        <f>IF(AND(BX$3&gt;=$C$10,BX$3&lt;=$C$11),'Middle Budget'!$H$54/($C$11-$C$10+1),0)</f>
        <v>0</v>
      </c>
      <c r="BY71" s="3">
        <f>IF(AND(BY$3&gt;=$C$10,BY$3&lt;=$C$11),'Middle Budget'!$H$54/($C$11-$C$10+1),0)</f>
        <v>0</v>
      </c>
      <c r="BZ71" s="3">
        <f>IF(AND(BZ$3&gt;=$C$10,BZ$3&lt;=$C$11),'Middle Budget'!$H$54/($C$11-$C$10+1),0)</f>
        <v>0</v>
      </c>
      <c r="CA71" s="3">
        <f>IF(AND(CA$3&gt;=$C$10,CA$3&lt;=$C$11),'Middle Budget'!$H$54/($C$11-$C$10+1),0)</f>
        <v>0</v>
      </c>
      <c r="CB71" s="3">
        <f>IF(AND(CB$3&gt;=$C$10,CB$3&lt;=$C$11),'Middle Budget'!$H$54/($C$11-$C$10+1),0)</f>
        <v>0</v>
      </c>
      <c r="CC71" s="3">
        <f>IF(AND(CC$3&gt;=$C$10,CC$3&lt;=$C$11),'Middle Budget'!$H$54/($C$11-$C$10+1),0)</f>
        <v>0</v>
      </c>
      <c r="CD71" s="3">
        <f>IF(AND(CD$3&gt;=$C$10,CD$3&lt;=$C$11),'Middle Budget'!$H$54/($C$11-$C$10+1),0)</f>
        <v>0</v>
      </c>
      <c r="CE71" s="3">
        <f>IF(AND(CE$3&gt;=$C$10,CE$3&lt;=$C$11),'Middle Budget'!$H$54/($C$11-$C$10+1),0)</f>
        <v>0</v>
      </c>
      <c r="CF71" s="3">
        <f>IF(AND(CF$3&gt;=$C$10,CF$3&lt;=$C$11),'Middle Budget'!$H$54/($C$11-$C$10+1),0)</f>
        <v>0</v>
      </c>
      <c r="CG71" s="3">
        <f>IF(AND(CG$3&gt;=$C$10,CG$3&lt;=$C$11),'Middle Budget'!$H$54/($C$11-$C$10+1),0)</f>
        <v>0</v>
      </c>
      <c r="CH71" s="3">
        <f>IF(AND(CH$3&gt;=$C$10,CH$3&lt;=$C$11),'Middle Budget'!$H$54/($C$11-$C$10+1),0)</f>
        <v>0</v>
      </c>
      <c r="CI71" s="3">
        <f>IF(AND(CI$3&gt;=$C$10,CI$3&lt;=$C$11),'Middle Budget'!$H$54/($C$11-$C$10+1),0)</f>
        <v>0</v>
      </c>
      <c r="CJ71" s="3">
        <f>IF(AND(CJ$3&gt;=$C$10,CJ$3&lt;=$C$11),'Middle Budget'!$H$54/($C$11-$C$10+1),0)</f>
        <v>0</v>
      </c>
      <c r="CK71" s="3">
        <f>IF(AND(CK$3&gt;=$C$10,CK$3&lt;=$C$11),'Middle Budget'!$H$54/($C$11-$C$10+1),0)</f>
        <v>0</v>
      </c>
      <c r="CL71" s="3">
        <f>IF(AND(CL$3&gt;=$C$10,CL$3&lt;=$C$11),'Middle Budget'!$H$54/($C$11-$C$10+1),0)</f>
        <v>0</v>
      </c>
      <c r="CM71" s="3">
        <f>IF(AND(CM$3&gt;=$C$10,CM$3&lt;=$C$11),'Middle Budget'!$H$54/($C$11-$C$10+1),0)</f>
        <v>0</v>
      </c>
      <c r="CN71" s="3">
        <f>IF(AND(CN$3&gt;=$C$10,CN$3&lt;=$C$11),'Middle Budget'!$H$54/($C$11-$C$10+1),0)</f>
        <v>0</v>
      </c>
      <c r="CO71" s="3">
        <f>IF(AND(CO$3&gt;=$C$10,CO$3&lt;=$C$11),'Middle Budget'!$H$54/($C$11-$C$10+1),0)</f>
        <v>0</v>
      </c>
      <c r="CP71" s="3">
        <f>IF(AND(CP$3&gt;=$C$10,CP$3&lt;=$C$11),'Middle Budget'!$H$54/($C$11-$C$10+1),0)</f>
        <v>0</v>
      </c>
      <c r="CQ71" s="3">
        <f>IF(AND(CQ$3&gt;=$C$10,CQ$3&lt;=$C$11),'Middle Budget'!$H$54/($C$11-$C$10+1),0)</f>
        <v>0</v>
      </c>
      <c r="CR71" s="3">
        <f>IF(AND(CR$3&gt;=$C$10,CR$3&lt;=$C$11),'Middle Budget'!$H$54/($C$11-$C$10+1),0)</f>
        <v>0</v>
      </c>
      <c r="CS71" s="3">
        <f>IF(AND(CS$3&gt;=$C$10,CS$3&lt;=$C$11),'Middle Budget'!$H$54/($C$11-$C$10+1),0)</f>
        <v>0</v>
      </c>
      <c r="CT71" s="3">
        <f>IF(AND(CT$3&gt;=$C$10,CT$3&lt;=$C$11),'Middle Budget'!$H$54/($C$11-$C$10+1),0)</f>
        <v>0</v>
      </c>
      <c r="CU71" s="3">
        <f>IF(AND(CU$3&gt;=$C$10,CU$3&lt;=$C$11),'Middle Budget'!$H$54/($C$11-$C$10+1),0)</f>
        <v>0</v>
      </c>
      <c r="CV71" s="3">
        <f>IF(AND(CV$3&gt;=$C$10,CV$3&lt;=$C$11),'Middle Budget'!$H$54/($C$11-$C$10+1),0)</f>
        <v>0</v>
      </c>
      <c r="CW71" s="3">
        <f>IF(AND(CW$3&gt;=$C$10,CW$3&lt;=$C$11),'Middle Budget'!$H$54/($C$11-$C$10+1),0)</f>
        <v>0</v>
      </c>
      <c r="CX71" s="3">
        <f>IF(AND(CX$3&gt;=$C$10,CX$3&lt;=$C$11),'Middle Budget'!$H$54/($C$11-$C$10+1),0)</f>
        <v>0</v>
      </c>
      <c r="CY71" s="3">
        <f>IF(AND(CY$3&gt;=$C$10,CY$3&lt;=$C$11),'Middle Budget'!$H$54/($C$11-$C$10+1),0)</f>
        <v>0</v>
      </c>
      <c r="CZ71" s="3">
        <f>IF(AND(CZ$3&gt;=$C$10,CZ$3&lt;=$C$11),'Middle Budget'!$H$54/($C$11-$C$10+1),0)</f>
        <v>0</v>
      </c>
      <c r="DA71" s="3">
        <f>IF(AND(DA$3&gt;=$C$10,DA$3&lt;=$C$11),'Middle Budget'!$H$54/($C$11-$C$10+1),0)</f>
        <v>0</v>
      </c>
      <c r="DB71" s="3">
        <f>IF(AND(DB$3&gt;=$C$10,DB$3&lt;=$C$11),'Middle Budget'!$H$54/($C$11-$C$10+1),0)</f>
        <v>0</v>
      </c>
      <c r="DC71" s="3">
        <f>IF(AND(DC$3&gt;=$C$10,DC$3&lt;=$C$11),'Middle Budget'!$H$54/($C$11-$C$10+1),0)</f>
        <v>0</v>
      </c>
      <c r="DD71" s="3">
        <f>IF(AND(DD$3&gt;=$C$10,DD$3&lt;=$C$11),'Middle Budget'!$H$54/($C$11-$C$10+1),0)</f>
        <v>0</v>
      </c>
      <c r="DE71" s="3">
        <f>IF(AND(DE$3&gt;=$C$10,DE$3&lt;=$C$11),'Middle Budget'!$H$54/($C$11-$C$10+1),0)</f>
        <v>0</v>
      </c>
      <c r="DF71" s="3">
        <f>IF(AND(DF$3&gt;=$C$10,DF$3&lt;=$C$11),'Middle Budget'!$H$54/($C$11-$C$10+1),0)</f>
        <v>0</v>
      </c>
      <c r="DG71" s="3">
        <f>IF(AND(DG$3&gt;=$C$10,DG$3&lt;=$C$11),'Middle Budget'!$H$54/($C$11-$C$10+1),0)</f>
        <v>0</v>
      </c>
      <c r="DH71" s="3">
        <f>IF(AND(DH$3&gt;=$C$10,DH$3&lt;=$C$11),'Middle Budget'!$H$54/($C$11-$C$10+1),0)</f>
        <v>0</v>
      </c>
      <c r="DI71" s="3">
        <f>IF(AND(DI$3&gt;=$C$10,DI$3&lt;=$C$11),'Middle Budget'!$H$54/($C$11-$C$10+1),0)</f>
        <v>0</v>
      </c>
      <c r="DJ71" s="3">
        <f>IF(AND(DJ$3&gt;=$C$10,DJ$3&lt;=$C$11),'Middle Budget'!$H$54/($C$11-$C$10+1),0)</f>
        <v>0</v>
      </c>
      <c r="DK71" s="3">
        <f>IF(AND(DK$3&gt;=$C$10,DK$3&lt;=$C$11),'Middle Budget'!$H$54/($C$11-$C$10+1),0)</f>
        <v>0</v>
      </c>
      <c r="DL71" s="3">
        <f>IF(AND(DL$3&gt;=$C$10,DL$3&lt;=$C$11),'Middle Budget'!$H$54/($C$11-$C$10+1),0)</f>
        <v>0</v>
      </c>
      <c r="DM71" s="3">
        <f>IF(AND(DM$3&gt;=$C$10,DM$3&lt;=$C$11),'Middle Budget'!$H$54/($C$11-$C$10+1),0)</f>
        <v>0</v>
      </c>
      <c r="DN71" s="3">
        <f>IF(AND(DN$3&gt;=$C$10,DN$3&lt;=$C$11),'Middle Budget'!$H$54/($C$11-$C$10+1),0)</f>
        <v>0</v>
      </c>
      <c r="DO71" s="3">
        <f>IF(AND(DO$3&gt;=$C$10,DO$3&lt;=$C$11),'Middle Budget'!$H$54/($C$11-$C$10+1),0)</f>
        <v>0</v>
      </c>
      <c r="DP71" s="3">
        <f>IF(AND(DP$3&gt;=$C$10,DP$3&lt;=$C$11),'Middle Budget'!$H$54/($C$11-$C$10+1),0)</f>
        <v>0</v>
      </c>
      <c r="DQ71" s="3">
        <f>IF(AND(DQ$3&gt;=$C$10,DQ$3&lt;=$C$11),'Middle Budget'!$H$54/($C$11-$C$10+1),0)</f>
        <v>0</v>
      </c>
      <c r="DR71" s="3">
        <f>IF(AND(DR$3&gt;=$C$10,DR$3&lt;=$C$11),'Middle Budget'!$H$54/($C$11-$C$10+1),0)</f>
        <v>0</v>
      </c>
      <c r="DS71" s="3">
        <f>IF(AND(DS$3&gt;=$C$10,DS$3&lt;=$C$11),'Middle Budget'!$H$54/($C$11-$C$10+1),0)</f>
        <v>0</v>
      </c>
      <c r="DT71" s="3">
        <f>IF(AND(DT$3&gt;=$C$10,DT$3&lt;=$C$11),'Middle Budget'!$H$54/($C$11-$C$10+1),0)</f>
        <v>0</v>
      </c>
      <c r="DU71" s="3">
        <f>IF(AND(DU$3&gt;=$C$10,DU$3&lt;=$C$11),'Middle Budget'!$H$54/($C$11-$C$10+1),0)</f>
        <v>0</v>
      </c>
      <c r="DV71" s="3">
        <f>IF(AND(DV$3&gt;=$C$10,DV$3&lt;=$C$11),'Middle Budget'!$H$54/($C$11-$C$10+1),0)</f>
        <v>0</v>
      </c>
      <c r="DW71" s="3">
        <f>IF(AND(DW$3&gt;=$C$10,DW$3&lt;=$C$11),'Middle Budget'!$H$54/($C$11-$C$10+1),0)</f>
        <v>0</v>
      </c>
      <c r="DX71" s="3">
        <f>IF(AND(DX$3&gt;=$C$10,DX$3&lt;=$C$11),'Middle Budget'!$H$54/($C$11-$C$10+1),0)</f>
        <v>0</v>
      </c>
      <c r="DY71" s="3">
        <f>IF(AND(DY$3&gt;=$C$10,DY$3&lt;=$C$11),'Middle Budget'!$H$54/($C$11-$C$10+1),0)</f>
        <v>0</v>
      </c>
      <c r="DZ71" s="3">
        <f>IF(AND(DZ$3&gt;=$C$10,DZ$3&lt;=$C$11),'Middle Budget'!$H$54/($C$11-$C$10+1),0)</f>
        <v>0</v>
      </c>
      <c r="EA71" s="3">
        <f>IF(AND(EA$3&gt;=$C$10,EA$3&lt;=$C$11),'Middle Budget'!$H$54/($C$11-$C$10+1),0)</f>
        <v>0</v>
      </c>
      <c r="EB71" s="3">
        <f>IF(AND(EB$3&gt;=$C$10,EB$3&lt;=$C$11),'Middle Budget'!$H$54/($C$11-$C$10+1),0)</f>
        <v>0</v>
      </c>
      <c r="EC71" s="3">
        <f>IF(AND(EC$3&gt;=$C$10,EC$3&lt;=$C$11),'Middle Budget'!$H$54/($C$11-$C$10+1),0)</f>
        <v>0</v>
      </c>
      <c r="ED71" s="3">
        <f>IF(AND(ED$3&gt;=$C$10,ED$3&lt;=$C$11),'Middle Budget'!$H$54/($C$11-$C$10+1),0)</f>
        <v>0</v>
      </c>
      <c r="EE71" s="3">
        <f>IF(AND(EE$3&gt;=$C$10,EE$3&lt;=$C$11),'Middle Budget'!$H$54/($C$11-$C$10+1),0)</f>
        <v>0</v>
      </c>
      <c r="EF71" s="3">
        <f>IF(AND(EF$3&gt;=$C$10,EF$3&lt;=$C$11),'Middle Budget'!$H$54/($C$11-$C$10+1),0)</f>
        <v>0</v>
      </c>
      <c r="EG71" s="3">
        <f>IF(AND(EG$3&gt;=$C$10,EG$3&lt;=$C$11),'Middle Budget'!$H$54/($C$11-$C$10+1),0)</f>
        <v>0</v>
      </c>
      <c r="EH71" s="3">
        <f>IF(AND(EH$3&gt;=$C$10,EH$3&lt;=$C$11),'Middle Budget'!$H$54/($C$11-$C$10+1),0)</f>
        <v>0</v>
      </c>
      <c r="EI71" s="3">
        <f>IF(AND(EI$3&gt;=$C$10,EI$3&lt;=$C$11),'Middle Budget'!$H$54/($C$11-$C$10+1),0)</f>
        <v>0</v>
      </c>
      <c r="EJ71" s="3">
        <f>IF(AND(EJ$3&gt;=$C$10,EJ$3&lt;=$C$11),'Middle Budget'!$H$54/($C$11-$C$10+1),0)</f>
        <v>0</v>
      </c>
      <c r="EK71" s="3">
        <f>IF(AND(EK$3&gt;=$C$10,EK$3&lt;=$C$11),'Middle Budget'!$H$54/($C$11-$C$10+1),0)</f>
        <v>0</v>
      </c>
      <c r="EL71" s="3">
        <f>IF(AND(EL$3&gt;=$C$10,EL$3&lt;=$C$11),'Middle Budget'!$H$54/($C$11-$C$10+1),0)</f>
        <v>0</v>
      </c>
      <c r="EM71" s="3">
        <f>IF(AND(EM$3&gt;=$C$10,EM$3&lt;=$C$11),'Middle Budget'!$H$54/($C$11-$C$10+1),0)</f>
        <v>0</v>
      </c>
      <c r="EN71" s="3">
        <f>IF(AND(EN$3&gt;=$C$10,EN$3&lt;=$C$11),'Middle Budget'!$H$54/($C$11-$C$10+1),0)</f>
        <v>0</v>
      </c>
      <c r="EO71" s="3">
        <f>IF(AND(EO$3&gt;=$C$10,EO$3&lt;=$C$11),'Middle Budget'!$H$54/($C$11-$C$10+1),0)</f>
        <v>0</v>
      </c>
      <c r="EP71" s="3">
        <f>IF(AND(EP$3&gt;=$C$10,EP$3&lt;=$C$11),'Middle Budget'!$H$54/($C$11-$C$10+1),0)</f>
        <v>0</v>
      </c>
      <c r="EQ71" s="3">
        <f>IF(AND(EQ$3&gt;=$C$10,EQ$3&lt;=$C$11),'Middle Budget'!$H$54/($C$11-$C$10+1),0)</f>
        <v>0</v>
      </c>
      <c r="ER71" s="3">
        <f>IF(AND(ER$3&gt;=$C$10,ER$3&lt;=$C$11),'Middle Budget'!$H$54/($C$11-$C$10+1),0)</f>
        <v>0</v>
      </c>
      <c r="ES71" s="3">
        <f>IF(AND(ES$3&gt;=$C$10,ES$3&lt;=$C$11),'Middle Budget'!$H$54/($C$11-$C$10+1),0)</f>
        <v>0</v>
      </c>
      <c r="ET71" s="3">
        <f>IF(AND(ET$3&gt;=$C$10,ET$3&lt;=$C$11),'Middle Budget'!$H$54/($C$11-$C$10+1),0)</f>
        <v>0</v>
      </c>
      <c r="EU71" s="3">
        <f>IF(AND(EU$3&gt;=$C$10,EU$3&lt;=$C$11),'Middle Budget'!$H$54/($C$11-$C$10+1),0)</f>
        <v>0</v>
      </c>
      <c r="EV71" s="3">
        <f>IF(AND(EV$3&gt;=$C$10,EV$3&lt;=$C$11),'Middle Budget'!$H$54/($C$11-$C$10+1),0)</f>
        <v>0</v>
      </c>
      <c r="EW71" s="3">
        <f>IF(AND(EW$3&gt;=$C$10,EW$3&lt;=$C$11),'Middle Budget'!$H$54/($C$11-$C$10+1),0)</f>
        <v>0</v>
      </c>
      <c r="EX71" s="3">
        <f>IF(AND(EX$3&gt;=$C$10,EX$3&lt;=$C$11),'Middle Budget'!$H$54/($C$11-$C$10+1),0)</f>
        <v>0</v>
      </c>
    </row>
    <row r="72" spans="1:154" ht="12.75" customHeight="1">
      <c r="A72" s="13"/>
      <c r="B72" s="3" t="s">
        <v>90</v>
      </c>
      <c r="C72" s="3"/>
      <c r="D72" s="3"/>
      <c r="E72" s="3"/>
      <c r="F72" s="3"/>
      <c r="G72" s="3"/>
      <c r="H72" s="3"/>
      <c r="I72" s="3">
        <f t="shared" si="137"/>
        <v>12220300.797187991</v>
      </c>
      <c r="J72" s="3">
        <f>'Middle Budget'!F55</f>
        <v>1200000</v>
      </c>
      <c r="K72" s="3">
        <f>IF(AND(K$3&gt;=$C$12,K$3&lt;=$C$13),'Middle Budget'!$H$55/($C$13-$C$12+1),0)</f>
        <v>423857.72296876926</v>
      </c>
      <c r="L72" s="3">
        <f>IF(AND(L$3&gt;=$C$12,L$3&lt;=$C$13),'Middle Budget'!$H$55/($C$13-$C$12+1),0)</f>
        <v>423857.72296876926</v>
      </c>
      <c r="M72" s="3">
        <f>IF(AND(M$3&gt;=$C$12,M$3&lt;=$C$13),'Middle Budget'!$H$55/($C$13-$C$12+1),0)</f>
        <v>423857.72296876926</v>
      </c>
      <c r="N72" s="3">
        <f>IF(AND(N$3&gt;=$C$12,N$3&lt;=$C$13),'Middle Budget'!$H$55/($C$13-$C$12+1),0)</f>
        <v>423857.72296876926</v>
      </c>
      <c r="O72" s="3">
        <f>IF(AND(O$3&gt;=$C$12,O$3&lt;=$C$13),'Middle Budget'!$H$55/($C$13-$C$12+1),0)</f>
        <v>423857.72296876926</v>
      </c>
      <c r="P72" s="3">
        <f>IF(AND(P$3&gt;=$C$12,P$3&lt;=$C$13),'Middle Budget'!$H$55/($C$13-$C$12+1),0)</f>
        <v>423857.72296876926</v>
      </c>
      <c r="Q72" s="3">
        <f>IF(AND(Q$3&gt;=$C$12,Q$3&lt;=$C$13),'Middle Budget'!$H$55/($C$13-$C$12+1),0)</f>
        <v>423857.72296876926</v>
      </c>
      <c r="R72" s="3">
        <f>IF(AND(R$3&gt;=$C$12,R$3&lt;=$C$13),'Middle Budget'!$H$55/($C$13-$C$12+1),0)</f>
        <v>423857.72296876926</v>
      </c>
      <c r="S72" s="3">
        <f>IF(AND(S$3&gt;=$C$12,S$3&lt;=$C$13),'Middle Budget'!$H$55/($C$13-$C$12+1),0)</f>
        <v>423857.72296876926</v>
      </c>
      <c r="T72" s="3">
        <f>IF(AND(T$3&gt;=$C$12,T$3&lt;=$C$13),'Middle Budget'!$H$55/($C$13-$C$12+1),0)</f>
        <v>423857.72296876926</v>
      </c>
      <c r="U72" s="3">
        <f>IF(AND(U$3&gt;=$C$12,U$3&lt;=$C$13),'Middle Budget'!$H$55/($C$13-$C$12+1),0)</f>
        <v>423857.72296876926</v>
      </c>
      <c r="V72" s="3">
        <f>IF(AND(V$3&gt;=$C$12,V$3&lt;=$C$13),'Middle Budget'!$H$55/($C$13-$C$12+1),0)</f>
        <v>423857.72296876926</v>
      </c>
      <c r="W72" s="3">
        <f>IF(AND(W$3&gt;=$C$12,W$3&lt;=$C$13),'Middle Budget'!$H$55/($C$13-$C$12+1),0)</f>
        <v>423857.72296876926</v>
      </c>
      <c r="X72" s="3">
        <f>IF(AND(X$3&gt;=$C$12,X$3&lt;=$C$13),'Middle Budget'!$H$55/($C$13-$C$12+1),0)</f>
        <v>423857.72296876926</v>
      </c>
      <c r="Y72" s="3">
        <f>IF(AND(Y$3&gt;=$C$12,Y$3&lt;=$C$13),'Middle Budget'!$H$55/($C$13-$C$12+1),0)</f>
        <v>423857.72296876926</v>
      </c>
      <c r="Z72" s="3">
        <f>IF(AND(Z$3&gt;=$C$12,Z$3&lt;=$C$13),'Middle Budget'!$H$55/($C$13-$C$12+1),0)</f>
        <v>423857.72296876926</v>
      </c>
      <c r="AA72" s="3">
        <f>IF(AND(AA$3&gt;=$C$12,AA$3&lt;=$C$13),'Middle Budget'!$H$55/($C$13-$C$12+1),0)</f>
        <v>423857.72296876926</v>
      </c>
      <c r="AB72" s="3">
        <f>IF(AND(AB$3&gt;=$C$12,AB$3&lt;=$C$13),'Middle Budget'!$H$55/($C$13-$C$12+1),0)</f>
        <v>423857.72296876926</v>
      </c>
      <c r="AC72" s="3">
        <f>IF(AND(AC$3&gt;=$C$12,AC$3&lt;=$C$13),'Middle Budget'!$H$55/($C$13-$C$12+1),0)</f>
        <v>423857.72296876926</v>
      </c>
      <c r="AD72" s="3">
        <f>IF(AND(AD$3&gt;=$C$12,AD$3&lt;=$C$13),'Middle Budget'!$H$55/($C$13-$C$12+1),0)</f>
        <v>423857.72296876926</v>
      </c>
      <c r="AE72" s="3">
        <f>IF(AND(AE$3&gt;=$C$12,AE$3&lt;=$C$13),'Middle Budget'!$H$55/($C$13-$C$12+1),0)</f>
        <v>423857.72296876926</v>
      </c>
      <c r="AF72" s="3">
        <f>IF(AND(AF$3&gt;=$C$12,AF$3&lt;=$C$13),'Middle Budget'!$H$55/($C$13-$C$12+1),0)</f>
        <v>423857.72296876926</v>
      </c>
      <c r="AG72" s="3">
        <f>IF(AND(AG$3&gt;=$C$12,AG$3&lt;=$C$13),'Middle Budget'!$H$55/($C$13-$C$12+1),0)</f>
        <v>423857.72296876926</v>
      </c>
      <c r="AH72" s="3">
        <f>IF(AND(AH$3&gt;=$C$12,AH$3&lt;=$C$13),'Middle Budget'!$H$55/($C$13-$C$12+1),0)</f>
        <v>423857.72296876926</v>
      </c>
      <c r="AI72" s="3">
        <f>IF(AND(AI$3&gt;=$C$12,AI$3&lt;=$C$13),'Middle Budget'!$H$55/($C$13-$C$12+1),0)</f>
        <v>423857.72296876926</v>
      </c>
      <c r="AJ72" s="3">
        <f>IF(AND(AJ$3&gt;=$C$12,AJ$3&lt;=$C$13),'Middle Budget'!$H$55/($C$13-$C$12+1),0)</f>
        <v>423857.72296876926</v>
      </c>
      <c r="AK72" s="3">
        <f>IF(AND(AK$3&gt;=$C$12,AK$3&lt;=$C$13),'Middle Budget'!$H$55/($C$13-$C$12+1),0)</f>
        <v>0</v>
      </c>
      <c r="AL72" s="3">
        <f>IF(AND(AL$3&gt;=$C$12,AL$3&lt;=$C$13),'Middle Budget'!$H$55/($C$13-$C$12+1),0)</f>
        <v>0</v>
      </c>
      <c r="AM72" s="3">
        <f>IF(AND(AM$3&gt;=$C$12,AM$3&lt;=$C$13),'Middle Budget'!$H$55/($C$13-$C$12+1),0)</f>
        <v>0</v>
      </c>
      <c r="AN72" s="3">
        <f>IF(AND(AN$3&gt;=$C$12,AN$3&lt;=$C$13),'Middle Budget'!$H$55/($C$13-$C$12+1),0)</f>
        <v>0</v>
      </c>
      <c r="AO72" s="3">
        <f>IF(AND(AO$3&gt;=$C$12,AO$3&lt;=$C$13),'Middle Budget'!$H$55/($C$13-$C$12+1),0)</f>
        <v>0</v>
      </c>
      <c r="AP72" s="3">
        <f>IF(AND(AP$3&gt;=$C$12,AP$3&lt;=$C$13),'Middle Budget'!$H$55/($C$13-$C$12+1),0)</f>
        <v>0</v>
      </c>
      <c r="AQ72" s="3">
        <f>IF(AND(AQ$3&gt;=$C$12,AQ$3&lt;=$C$13),'Middle Budget'!$H$55/($C$13-$C$12+1),0)</f>
        <v>0</v>
      </c>
      <c r="AR72" s="3">
        <f>IF(AND(AR$3&gt;=$C$12,AR$3&lt;=$C$13),'Middle Budget'!$H$55/($C$13-$C$12+1),0)</f>
        <v>0</v>
      </c>
      <c r="AS72" s="3">
        <f>IF(AND(AS$3&gt;=$C$12,AS$3&lt;=$C$13),'Middle Budget'!$H$55/($C$13-$C$12+1),0)</f>
        <v>0</v>
      </c>
      <c r="AT72" s="3">
        <f>IF(AND(AT$3&gt;=$C$12,AT$3&lt;=$C$13),'Middle Budget'!$H$55/($C$13-$C$12+1),0)</f>
        <v>0</v>
      </c>
      <c r="AU72" s="3">
        <f>IF(AND(AU$3&gt;=$C$12,AU$3&lt;=$C$13),'Middle Budget'!$H$55/($C$13-$C$12+1),0)</f>
        <v>0</v>
      </c>
      <c r="AV72" s="3">
        <f>IF(AND(AV$3&gt;=$C$12,AV$3&lt;=$C$13),'Middle Budget'!$H$55/($C$13-$C$12+1),0)</f>
        <v>0</v>
      </c>
      <c r="AW72" s="3">
        <f>IF(AND(AW$3&gt;=$C$12,AW$3&lt;=$C$13),'Middle Budget'!$H$55/($C$13-$C$12+1),0)</f>
        <v>0</v>
      </c>
      <c r="AX72" s="3">
        <f>IF(AND(AX$3&gt;=$C$12,AX$3&lt;=$C$13),'Middle Budget'!$H$55/($C$13-$C$12+1),0)</f>
        <v>0</v>
      </c>
      <c r="AY72" s="3">
        <f>IF(AND(AY$3&gt;=$C$12,AY$3&lt;=$C$13),'Middle Budget'!$H$55/($C$13-$C$12+1),0)</f>
        <v>0</v>
      </c>
      <c r="AZ72" s="3">
        <f>IF(AND(AZ$3&gt;=$C$12,AZ$3&lt;=$C$13),'Middle Budget'!$H$55/($C$13-$C$12+1),0)</f>
        <v>0</v>
      </c>
      <c r="BA72" s="3">
        <f>IF(AND(BA$3&gt;=$C$12,BA$3&lt;=$C$13),'Middle Budget'!$H$55/($C$13-$C$12+1),0)</f>
        <v>0</v>
      </c>
      <c r="BB72" s="3">
        <f>IF(AND(BB$3&gt;=$C$12,BB$3&lt;=$C$13),'Middle Budget'!$H$55/($C$13-$C$12+1),0)</f>
        <v>0</v>
      </c>
      <c r="BC72" s="3">
        <f>IF(AND(BC$3&gt;=$C$12,BC$3&lt;=$C$13),'Middle Budget'!$H$55/($C$13-$C$12+1),0)</f>
        <v>0</v>
      </c>
      <c r="BD72" s="3">
        <f>IF(AND(BD$3&gt;=$C$12,BD$3&lt;=$C$13),'Middle Budget'!$H$55/($C$13-$C$12+1),0)</f>
        <v>0</v>
      </c>
      <c r="BE72" s="3">
        <f>IF(AND(BE$3&gt;=$C$12,BE$3&lt;=$C$13),'Middle Budget'!$H$55/($C$13-$C$12+1),0)</f>
        <v>0</v>
      </c>
      <c r="BF72" s="3">
        <f>IF(AND(BF$3&gt;=$C$12,BF$3&lt;=$C$13),'Middle Budget'!$H$55/($C$13-$C$12+1),0)</f>
        <v>0</v>
      </c>
      <c r="BG72" s="3">
        <f>IF(AND(BG$3&gt;=$C$12,BG$3&lt;=$C$13),'Middle Budget'!$H$55/($C$13-$C$12+1),0)</f>
        <v>0</v>
      </c>
      <c r="BH72" s="3">
        <f>IF(AND(BH$3&gt;=$C$12,BH$3&lt;=$C$13),'Middle Budget'!$H$55/($C$13-$C$12+1),0)</f>
        <v>0</v>
      </c>
      <c r="BI72" s="3">
        <f>IF(AND(BI$3&gt;=$C$12,BI$3&lt;=$C$13),'Middle Budget'!$H$55/($C$13-$C$12+1),0)</f>
        <v>0</v>
      </c>
      <c r="BJ72" s="3">
        <f>IF(AND(BJ$3&gt;=$C$12,BJ$3&lt;=$C$13),'Middle Budget'!$H$55/($C$13-$C$12+1),0)</f>
        <v>0</v>
      </c>
      <c r="BK72" s="3">
        <f>IF(AND(BK$3&gt;=$C$12,BK$3&lt;=$C$13),'Middle Budget'!$H$55/($C$13-$C$12+1),0)</f>
        <v>0</v>
      </c>
      <c r="BL72" s="3">
        <f>IF(AND(BL$3&gt;=$C$12,BL$3&lt;=$C$13),'Middle Budget'!$H$55/($C$13-$C$12+1),0)</f>
        <v>0</v>
      </c>
      <c r="BM72" s="3">
        <f>IF(AND(BM$3&gt;=$C$12,BM$3&lt;=$C$13),'Middle Budget'!$H$55/($C$13-$C$12+1),0)</f>
        <v>0</v>
      </c>
      <c r="BN72" s="3">
        <f>IF(AND(BN$3&gt;=$C$12,BN$3&lt;=$C$13),'Middle Budget'!$H$55/($C$13-$C$12+1),0)</f>
        <v>0</v>
      </c>
      <c r="BO72" s="3">
        <f>IF(AND(BO$3&gt;=$C$12,BO$3&lt;=$C$13),'Middle Budget'!$H$55/($C$13-$C$12+1),0)</f>
        <v>0</v>
      </c>
      <c r="BP72" s="3">
        <f>IF(AND(BP$3&gt;=$C$12,BP$3&lt;=$C$13),'Middle Budget'!$H$55/($C$13-$C$12+1),0)</f>
        <v>0</v>
      </c>
      <c r="BQ72" s="3">
        <f>IF(AND(BQ$3&gt;=$C$12,BQ$3&lt;=$C$13),'Middle Budget'!$H$55/($C$13-$C$12+1),0)</f>
        <v>0</v>
      </c>
      <c r="BR72" s="3">
        <f>IF(AND(BR$3&gt;=$C$12,BR$3&lt;=$C$13),'Middle Budget'!$H$55/($C$13-$C$12+1),0)</f>
        <v>0</v>
      </c>
      <c r="BS72" s="3">
        <f>IF(AND(BS$3&gt;=$C$12,BS$3&lt;=$C$13),'Middle Budget'!$H$55/($C$13-$C$12+1),0)</f>
        <v>0</v>
      </c>
      <c r="BT72" s="3">
        <f>IF(AND(BT$3&gt;=$C$12,BT$3&lt;=$C$13),'Middle Budget'!$H$55/($C$13-$C$12+1),0)</f>
        <v>0</v>
      </c>
      <c r="BU72" s="3">
        <f>IF(AND(BU$3&gt;=$C$12,BU$3&lt;=$C$13),'Middle Budget'!$H$55/($C$13-$C$12+1),0)</f>
        <v>0</v>
      </c>
      <c r="BV72" s="3">
        <f>IF(AND(BV$3&gt;=$C$12,BV$3&lt;=$C$13),'Middle Budget'!$H$55/($C$13-$C$12+1),0)</f>
        <v>0</v>
      </c>
      <c r="BW72" s="3">
        <f>IF(AND(BW$3&gt;=$C$12,BW$3&lt;=$C$13),'Middle Budget'!$H$55/($C$13-$C$12+1),0)</f>
        <v>0</v>
      </c>
      <c r="BX72" s="3">
        <f>IF(AND(BX$3&gt;=$C$12,BX$3&lt;=$C$13),'Middle Budget'!$H$55/($C$13-$C$12+1),0)</f>
        <v>0</v>
      </c>
      <c r="BY72" s="3">
        <f>IF(AND(BY$3&gt;=$C$12,BY$3&lt;=$C$13),'Middle Budget'!$H$55/($C$13-$C$12+1),0)</f>
        <v>0</v>
      </c>
      <c r="BZ72" s="3">
        <f>IF(AND(BZ$3&gt;=$C$12,BZ$3&lt;=$C$13),'Middle Budget'!$H$55/($C$13-$C$12+1),0)</f>
        <v>0</v>
      </c>
      <c r="CA72" s="3">
        <f>IF(AND(CA$3&gt;=$C$12,CA$3&lt;=$C$13),'Middle Budget'!$H$55/($C$13-$C$12+1),0)</f>
        <v>0</v>
      </c>
      <c r="CB72" s="3">
        <f>IF(AND(CB$3&gt;=$C$12,CB$3&lt;=$C$13),'Middle Budget'!$H$55/($C$13-$C$12+1),0)</f>
        <v>0</v>
      </c>
      <c r="CC72" s="3">
        <f>IF(AND(CC$3&gt;=$C$12,CC$3&lt;=$C$13),'Middle Budget'!$H$55/($C$13-$C$12+1),0)</f>
        <v>0</v>
      </c>
      <c r="CD72" s="3">
        <f>IF(AND(CD$3&gt;=$C$12,CD$3&lt;=$C$13),'Middle Budget'!$H$55/($C$13-$C$12+1),0)</f>
        <v>0</v>
      </c>
      <c r="CE72" s="3">
        <f>IF(AND(CE$3&gt;=$C$12,CE$3&lt;=$C$13),'Middle Budget'!$H$55/($C$13-$C$12+1),0)</f>
        <v>0</v>
      </c>
      <c r="CF72" s="3">
        <f>IF(AND(CF$3&gt;=$C$12,CF$3&lt;=$C$13),'Middle Budget'!$H$55/($C$13-$C$12+1),0)</f>
        <v>0</v>
      </c>
      <c r="CG72" s="3">
        <f>IF(AND(CG$3&gt;=$C$12,CG$3&lt;=$C$13),'Middle Budget'!$H$55/($C$13-$C$12+1),0)</f>
        <v>0</v>
      </c>
      <c r="CH72" s="3">
        <f>IF(AND(CH$3&gt;=$C$12,CH$3&lt;=$C$13),'Middle Budget'!$H$55/($C$13-$C$12+1),0)</f>
        <v>0</v>
      </c>
      <c r="CI72" s="3">
        <f>IF(AND(CI$3&gt;=$C$12,CI$3&lt;=$C$13),'Middle Budget'!$H$55/($C$13-$C$12+1),0)</f>
        <v>0</v>
      </c>
      <c r="CJ72" s="3">
        <f>IF(AND(CJ$3&gt;=$C$12,CJ$3&lt;=$C$13),'Middle Budget'!$H$55/($C$13-$C$12+1),0)</f>
        <v>0</v>
      </c>
      <c r="CK72" s="3">
        <f>IF(AND(CK$3&gt;=$C$12,CK$3&lt;=$C$13),'Middle Budget'!$H$55/($C$13-$C$12+1),0)</f>
        <v>0</v>
      </c>
      <c r="CL72" s="3">
        <f>IF(AND(CL$3&gt;=$C$12,CL$3&lt;=$C$13),'Middle Budget'!$H$55/($C$13-$C$12+1),0)</f>
        <v>0</v>
      </c>
      <c r="CM72" s="3">
        <f>IF(AND(CM$3&gt;=$C$12,CM$3&lt;=$C$13),'Middle Budget'!$H$55/($C$13-$C$12+1),0)</f>
        <v>0</v>
      </c>
      <c r="CN72" s="3">
        <f>IF(AND(CN$3&gt;=$C$12,CN$3&lt;=$C$13),'Middle Budget'!$H$55/($C$13-$C$12+1),0)</f>
        <v>0</v>
      </c>
      <c r="CO72" s="3">
        <f>IF(AND(CO$3&gt;=$C$12,CO$3&lt;=$C$13),'Middle Budget'!$H$55/($C$13-$C$12+1),0)</f>
        <v>0</v>
      </c>
      <c r="CP72" s="3">
        <f>IF(AND(CP$3&gt;=$C$12,CP$3&lt;=$C$13),'Middle Budget'!$H$55/($C$13-$C$12+1),0)</f>
        <v>0</v>
      </c>
      <c r="CQ72" s="3">
        <f>IF(AND(CQ$3&gt;=$C$12,CQ$3&lt;=$C$13),'Middle Budget'!$H$55/($C$13-$C$12+1),0)</f>
        <v>0</v>
      </c>
      <c r="CR72" s="3">
        <f>IF(AND(CR$3&gt;=$C$12,CR$3&lt;=$C$13),'Middle Budget'!$H$55/($C$13-$C$12+1),0)</f>
        <v>0</v>
      </c>
      <c r="CS72" s="3">
        <f>IF(AND(CS$3&gt;=$C$12,CS$3&lt;=$C$13),'Middle Budget'!$H$55/($C$13-$C$12+1),0)</f>
        <v>0</v>
      </c>
      <c r="CT72" s="3">
        <f>IF(AND(CT$3&gt;=$C$12,CT$3&lt;=$C$13),'Middle Budget'!$H$55/($C$13-$C$12+1),0)</f>
        <v>0</v>
      </c>
      <c r="CU72" s="3">
        <f>IF(AND(CU$3&gt;=$C$12,CU$3&lt;=$C$13),'Middle Budget'!$H$55/($C$13-$C$12+1),0)</f>
        <v>0</v>
      </c>
      <c r="CV72" s="3">
        <f>IF(AND(CV$3&gt;=$C$12,CV$3&lt;=$C$13),'Middle Budget'!$H$55/($C$13-$C$12+1),0)</f>
        <v>0</v>
      </c>
      <c r="CW72" s="3">
        <f>IF(AND(CW$3&gt;=$C$12,CW$3&lt;=$C$13),'Middle Budget'!$H$55/($C$13-$C$12+1),0)</f>
        <v>0</v>
      </c>
      <c r="CX72" s="3">
        <f>IF(AND(CX$3&gt;=$C$12,CX$3&lt;=$C$13),'Middle Budget'!$H$55/($C$13-$C$12+1),0)</f>
        <v>0</v>
      </c>
      <c r="CY72" s="3">
        <f>IF(AND(CY$3&gt;=$C$12,CY$3&lt;=$C$13),'Middle Budget'!$H$55/($C$13-$C$12+1),0)</f>
        <v>0</v>
      </c>
      <c r="CZ72" s="3">
        <f>IF(AND(CZ$3&gt;=$C$12,CZ$3&lt;=$C$13),'Middle Budget'!$H$55/($C$13-$C$12+1),0)</f>
        <v>0</v>
      </c>
      <c r="DA72" s="3">
        <f>IF(AND(DA$3&gt;=$C$12,DA$3&lt;=$C$13),'Middle Budget'!$H$55/($C$13-$C$12+1),0)</f>
        <v>0</v>
      </c>
      <c r="DB72" s="3">
        <f>IF(AND(DB$3&gt;=$C$12,DB$3&lt;=$C$13),'Middle Budget'!$H$55/($C$13-$C$12+1),0)</f>
        <v>0</v>
      </c>
      <c r="DC72" s="3">
        <f>IF(AND(DC$3&gt;=$C$12,DC$3&lt;=$C$13),'Middle Budget'!$H$55/($C$13-$C$12+1),0)</f>
        <v>0</v>
      </c>
      <c r="DD72" s="3">
        <f>IF(AND(DD$3&gt;=$C$12,DD$3&lt;=$C$13),'Middle Budget'!$H$55/($C$13-$C$12+1),0)</f>
        <v>0</v>
      </c>
      <c r="DE72" s="3">
        <f>IF(AND(DE$3&gt;=$C$12,DE$3&lt;=$C$13),'Middle Budget'!$H$55/($C$13-$C$12+1),0)</f>
        <v>0</v>
      </c>
      <c r="DF72" s="3">
        <f>IF(AND(DF$3&gt;=$C$12,DF$3&lt;=$C$13),'Middle Budget'!$H$55/($C$13-$C$12+1),0)</f>
        <v>0</v>
      </c>
      <c r="DG72" s="3">
        <f>IF(AND(DG$3&gt;=$C$12,DG$3&lt;=$C$13),'Middle Budget'!$H$55/($C$13-$C$12+1),0)</f>
        <v>0</v>
      </c>
      <c r="DH72" s="3">
        <f>IF(AND(DH$3&gt;=$C$12,DH$3&lt;=$C$13),'Middle Budget'!$H$55/($C$13-$C$12+1),0)</f>
        <v>0</v>
      </c>
      <c r="DI72" s="3">
        <f>IF(AND(DI$3&gt;=$C$12,DI$3&lt;=$C$13),'Middle Budget'!$H$55/($C$13-$C$12+1),0)</f>
        <v>0</v>
      </c>
      <c r="DJ72" s="3">
        <f>IF(AND(DJ$3&gt;=$C$12,DJ$3&lt;=$C$13),'Middle Budget'!$H$55/($C$13-$C$12+1),0)</f>
        <v>0</v>
      </c>
      <c r="DK72" s="3">
        <f>IF(AND(DK$3&gt;=$C$12,DK$3&lt;=$C$13),'Middle Budget'!$H$55/($C$13-$C$12+1),0)</f>
        <v>0</v>
      </c>
      <c r="DL72" s="3">
        <f>IF(AND(DL$3&gt;=$C$12,DL$3&lt;=$C$13),'Middle Budget'!$H$55/($C$13-$C$12+1),0)</f>
        <v>0</v>
      </c>
      <c r="DM72" s="3">
        <f>IF(AND(DM$3&gt;=$C$12,DM$3&lt;=$C$13),'Middle Budget'!$H$55/($C$13-$C$12+1),0)</f>
        <v>0</v>
      </c>
      <c r="DN72" s="3">
        <f>IF(AND(DN$3&gt;=$C$12,DN$3&lt;=$C$13),'Middle Budget'!$H$55/($C$13-$C$12+1),0)</f>
        <v>0</v>
      </c>
      <c r="DO72" s="3">
        <f>IF(AND(DO$3&gt;=$C$12,DO$3&lt;=$C$13),'Middle Budget'!$H$55/($C$13-$C$12+1),0)</f>
        <v>0</v>
      </c>
      <c r="DP72" s="3">
        <f>IF(AND(DP$3&gt;=$C$12,DP$3&lt;=$C$13),'Middle Budget'!$H$55/($C$13-$C$12+1),0)</f>
        <v>0</v>
      </c>
      <c r="DQ72" s="3">
        <f>IF(AND(DQ$3&gt;=$C$12,DQ$3&lt;=$C$13),'Middle Budget'!$H$55/($C$13-$C$12+1),0)</f>
        <v>0</v>
      </c>
      <c r="DR72" s="3">
        <f>IF(AND(DR$3&gt;=$C$12,DR$3&lt;=$C$13),'Middle Budget'!$H$55/($C$13-$C$12+1),0)</f>
        <v>0</v>
      </c>
      <c r="DS72" s="3">
        <f>IF(AND(DS$3&gt;=$C$12,DS$3&lt;=$C$13),'Middle Budget'!$H$55/($C$13-$C$12+1),0)</f>
        <v>0</v>
      </c>
      <c r="DT72" s="3">
        <f>IF(AND(DT$3&gt;=$C$12,DT$3&lt;=$C$13),'Middle Budget'!$H$55/($C$13-$C$12+1),0)</f>
        <v>0</v>
      </c>
      <c r="DU72" s="3">
        <f>IF(AND(DU$3&gt;=$C$12,DU$3&lt;=$C$13),'Middle Budget'!$H$55/($C$13-$C$12+1),0)</f>
        <v>0</v>
      </c>
      <c r="DV72" s="3">
        <f>IF(AND(DV$3&gt;=$C$12,DV$3&lt;=$C$13),'Middle Budget'!$H$55/($C$13-$C$12+1),0)</f>
        <v>0</v>
      </c>
      <c r="DW72" s="3">
        <f>IF(AND(DW$3&gt;=$C$12,DW$3&lt;=$C$13),'Middle Budget'!$H$55/($C$13-$C$12+1),0)</f>
        <v>0</v>
      </c>
      <c r="DX72" s="3">
        <f>IF(AND(DX$3&gt;=$C$12,DX$3&lt;=$C$13),'Middle Budget'!$H$55/($C$13-$C$12+1),0)</f>
        <v>0</v>
      </c>
      <c r="DY72" s="3">
        <f>IF(AND(DY$3&gt;=$C$12,DY$3&lt;=$C$13),'Middle Budget'!$H$55/($C$13-$C$12+1),0)</f>
        <v>0</v>
      </c>
      <c r="DZ72" s="3">
        <f>IF(AND(DZ$3&gt;=$C$12,DZ$3&lt;=$C$13),'Middle Budget'!$H$55/($C$13-$C$12+1),0)</f>
        <v>0</v>
      </c>
      <c r="EA72" s="3">
        <f>IF(AND(EA$3&gt;=$C$12,EA$3&lt;=$C$13),'Middle Budget'!$H$55/($C$13-$C$12+1),0)</f>
        <v>0</v>
      </c>
      <c r="EB72" s="3">
        <f>IF(AND(EB$3&gt;=$C$12,EB$3&lt;=$C$13),'Middle Budget'!$H$55/($C$13-$C$12+1),0)</f>
        <v>0</v>
      </c>
      <c r="EC72" s="3">
        <f>IF(AND(EC$3&gt;=$C$12,EC$3&lt;=$C$13),'Middle Budget'!$H$55/($C$13-$C$12+1),0)</f>
        <v>0</v>
      </c>
      <c r="ED72" s="3">
        <f>IF(AND(ED$3&gt;=$C$12,ED$3&lt;=$C$13),'Middle Budget'!$H$55/($C$13-$C$12+1),0)</f>
        <v>0</v>
      </c>
      <c r="EE72" s="3">
        <f>IF(AND(EE$3&gt;=$C$12,EE$3&lt;=$C$13),'Middle Budget'!$H$55/($C$13-$C$12+1),0)</f>
        <v>0</v>
      </c>
      <c r="EF72" s="3">
        <f>IF(AND(EF$3&gt;=$C$12,EF$3&lt;=$C$13),'Middle Budget'!$H$55/($C$13-$C$12+1),0)</f>
        <v>0</v>
      </c>
      <c r="EG72" s="3">
        <f>IF(AND(EG$3&gt;=$C$12,EG$3&lt;=$C$13),'Middle Budget'!$H$55/($C$13-$C$12+1),0)</f>
        <v>0</v>
      </c>
      <c r="EH72" s="3">
        <f>IF(AND(EH$3&gt;=$C$12,EH$3&lt;=$C$13),'Middle Budget'!$H$55/($C$13-$C$12+1),0)</f>
        <v>0</v>
      </c>
      <c r="EI72" s="3">
        <f>IF(AND(EI$3&gt;=$C$12,EI$3&lt;=$C$13),'Middle Budget'!$H$55/($C$13-$C$12+1),0)</f>
        <v>0</v>
      </c>
      <c r="EJ72" s="3">
        <f>IF(AND(EJ$3&gt;=$C$12,EJ$3&lt;=$C$13),'Middle Budget'!$H$55/($C$13-$C$12+1),0)</f>
        <v>0</v>
      </c>
      <c r="EK72" s="3">
        <f>IF(AND(EK$3&gt;=$C$12,EK$3&lt;=$C$13),'Middle Budget'!$H$55/($C$13-$C$12+1),0)</f>
        <v>0</v>
      </c>
      <c r="EL72" s="3">
        <f>IF(AND(EL$3&gt;=$C$12,EL$3&lt;=$C$13),'Middle Budget'!$H$55/($C$13-$C$12+1),0)</f>
        <v>0</v>
      </c>
      <c r="EM72" s="3">
        <f>IF(AND(EM$3&gt;=$C$12,EM$3&lt;=$C$13),'Middle Budget'!$H$55/($C$13-$C$12+1),0)</f>
        <v>0</v>
      </c>
      <c r="EN72" s="3">
        <f>IF(AND(EN$3&gt;=$C$12,EN$3&lt;=$C$13),'Middle Budget'!$H$55/($C$13-$C$12+1),0)</f>
        <v>0</v>
      </c>
      <c r="EO72" s="3">
        <f>IF(AND(EO$3&gt;=$C$12,EO$3&lt;=$C$13),'Middle Budget'!$H$55/($C$13-$C$12+1),0)</f>
        <v>0</v>
      </c>
      <c r="EP72" s="3">
        <f>IF(AND(EP$3&gt;=$C$12,EP$3&lt;=$C$13),'Middle Budget'!$H$55/($C$13-$C$12+1),0)</f>
        <v>0</v>
      </c>
      <c r="EQ72" s="3">
        <f>IF(AND(EQ$3&gt;=$C$12,EQ$3&lt;=$C$13),'Middle Budget'!$H$55/($C$13-$C$12+1),0)</f>
        <v>0</v>
      </c>
      <c r="ER72" s="3">
        <f>IF(AND(ER$3&gt;=$C$12,ER$3&lt;=$C$13),'Middle Budget'!$H$55/($C$13-$C$12+1),0)</f>
        <v>0</v>
      </c>
      <c r="ES72" s="3">
        <f>IF(AND(ES$3&gt;=$C$12,ES$3&lt;=$C$13),'Middle Budget'!$H$55/($C$13-$C$12+1),0)</f>
        <v>0</v>
      </c>
      <c r="ET72" s="3">
        <f>IF(AND(ET$3&gt;=$C$12,ET$3&lt;=$C$13),'Middle Budget'!$H$55/($C$13-$C$12+1),0)</f>
        <v>0</v>
      </c>
      <c r="EU72" s="3">
        <f>IF(AND(EU$3&gt;=$C$12,EU$3&lt;=$C$13),'Middle Budget'!$H$55/($C$13-$C$12+1),0)</f>
        <v>0</v>
      </c>
      <c r="EV72" s="3">
        <f>IF(AND(EV$3&gt;=$C$12,EV$3&lt;=$C$13),'Middle Budget'!$H$55/($C$13-$C$12+1),0)</f>
        <v>0</v>
      </c>
      <c r="EW72" s="3">
        <f>IF(AND(EW$3&gt;=$C$12,EW$3&lt;=$C$13),'Middle Budget'!$H$55/($C$13-$C$12+1),0)</f>
        <v>0</v>
      </c>
      <c r="EX72" s="3">
        <f>IF(AND(EX$3&gt;=$C$12,EX$3&lt;=$C$13),'Middle Budget'!$H$55/($C$13-$C$12+1),0)</f>
        <v>0</v>
      </c>
    </row>
    <row r="73" spans="1:154" ht="12.75" customHeight="1">
      <c r="A73" s="13"/>
      <c r="B73" s="3" t="s">
        <v>142</v>
      </c>
      <c r="C73" s="3"/>
      <c r="D73" s="3"/>
      <c r="E73" s="3"/>
      <c r="F73" s="3"/>
      <c r="G73" s="3"/>
      <c r="H73" s="3"/>
      <c r="I73" s="3">
        <f t="shared" si="137"/>
        <v>22646.575459270825</v>
      </c>
      <c r="J73" s="3">
        <v>0</v>
      </c>
      <c r="K73" s="3">
        <f t="shared" ref="K73:AP73" si="138">IF(K61&lt;0,-K61,0)</f>
        <v>0</v>
      </c>
      <c r="L73" s="3">
        <f t="shared" si="138"/>
        <v>0</v>
      </c>
      <c r="M73" s="3">
        <f t="shared" si="138"/>
        <v>0</v>
      </c>
      <c r="N73" s="3">
        <f t="shared" si="138"/>
        <v>0</v>
      </c>
      <c r="O73" s="3">
        <f t="shared" si="138"/>
        <v>0</v>
      </c>
      <c r="P73" s="3">
        <f t="shared" si="138"/>
        <v>0</v>
      </c>
      <c r="Q73" s="3">
        <f t="shared" si="138"/>
        <v>0</v>
      </c>
      <c r="R73" s="3">
        <f t="shared" si="138"/>
        <v>0</v>
      </c>
      <c r="S73" s="3">
        <f t="shared" si="138"/>
        <v>0</v>
      </c>
      <c r="T73" s="3">
        <f t="shared" si="138"/>
        <v>0</v>
      </c>
      <c r="U73" s="3">
        <f t="shared" si="138"/>
        <v>0</v>
      </c>
      <c r="V73" s="3">
        <f t="shared" si="138"/>
        <v>0</v>
      </c>
      <c r="W73" s="3">
        <f t="shared" si="138"/>
        <v>0</v>
      </c>
      <c r="X73" s="3">
        <f t="shared" si="138"/>
        <v>0</v>
      </c>
      <c r="Y73" s="3">
        <f t="shared" si="138"/>
        <v>0</v>
      </c>
      <c r="Z73" s="3">
        <f t="shared" si="138"/>
        <v>0</v>
      </c>
      <c r="AA73" s="3">
        <f t="shared" si="138"/>
        <v>0</v>
      </c>
      <c r="AB73" s="3">
        <f t="shared" si="138"/>
        <v>0</v>
      </c>
      <c r="AC73" s="3">
        <f t="shared" si="138"/>
        <v>0</v>
      </c>
      <c r="AD73" s="3">
        <f t="shared" si="138"/>
        <v>0</v>
      </c>
      <c r="AE73" s="3">
        <f t="shared" si="138"/>
        <v>0</v>
      </c>
      <c r="AF73" s="3">
        <f t="shared" si="138"/>
        <v>0</v>
      </c>
      <c r="AG73" s="3">
        <f t="shared" si="138"/>
        <v>0</v>
      </c>
      <c r="AH73" s="3">
        <f t="shared" si="138"/>
        <v>0</v>
      </c>
      <c r="AI73" s="3">
        <f t="shared" si="138"/>
        <v>0</v>
      </c>
      <c r="AJ73" s="3">
        <f t="shared" si="138"/>
        <v>22646.575459270825</v>
      </c>
      <c r="AK73" s="3">
        <f t="shared" si="138"/>
        <v>0</v>
      </c>
      <c r="AL73" s="3">
        <f t="shared" si="138"/>
        <v>0</v>
      </c>
      <c r="AM73" s="3">
        <f t="shared" si="138"/>
        <v>0</v>
      </c>
      <c r="AN73" s="3">
        <f t="shared" si="138"/>
        <v>0</v>
      </c>
      <c r="AO73" s="3">
        <f t="shared" si="138"/>
        <v>0</v>
      </c>
      <c r="AP73" s="3">
        <f t="shared" si="138"/>
        <v>0</v>
      </c>
      <c r="AQ73" s="3">
        <f t="shared" ref="AQ73:BV73" si="139">IF(AQ61&lt;0,-AQ61,0)</f>
        <v>0</v>
      </c>
      <c r="AR73" s="3">
        <f t="shared" si="139"/>
        <v>0</v>
      </c>
      <c r="AS73" s="3">
        <f t="shared" si="139"/>
        <v>0</v>
      </c>
      <c r="AT73" s="3">
        <f t="shared" si="139"/>
        <v>0</v>
      </c>
      <c r="AU73" s="3">
        <f t="shared" si="139"/>
        <v>0</v>
      </c>
      <c r="AV73" s="3">
        <f t="shared" si="139"/>
        <v>0</v>
      </c>
      <c r="AW73" s="3">
        <f t="shared" si="139"/>
        <v>0</v>
      </c>
      <c r="AX73" s="3">
        <f t="shared" si="139"/>
        <v>0</v>
      </c>
      <c r="AY73" s="3">
        <f t="shared" si="139"/>
        <v>0</v>
      </c>
      <c r="AZ73" s="3">
        <f t="shared" si="139"/>
        <v>0</v>
      </c>
      <c r="BA73" s="3">
        <f t="shared" si="139"/>
        <v>0</v>
      </c>
      <c r="BB73" s="3">
        <f t="shared" si="139"/>
        <v>0</v>
      </c>
      <c r="BC73" s="3">
        <f t="shared" si="139"/>
        <v>0</v>
      </c>
      <c r="BD73" s="3">
        <f t="shared" si="139"/>
        <v>0</v>
      </c>
      <c r="BE73" s="3">
        <f t="shared" si="139"/>
        <v>0</v>
      </c>
      <c r="BF73" s="3">
        <f t="shared" si="139"/>
        <v>0</v>
      </c>
      <c r="BG73" s="3">
        <f t="shared" si="139"/>
        <v>0</v>
      </c>
      <c r="BH73" s="3">
        <f t="shared" si="139"/>
        <v>0</v>
      </c>
      <c r="BI73" s="3">
        <f t="shared" si="139"/>
        <v>0</v>
      </c>
      <c r="BJ73" s="3">
        <f t="shared" si="139"/>
        <v>0</v>
      </c>
      <c r="BK73" s="3">
        <f t="shared" si="139"/>
        <v>0</v>
      </c>
      <c r="BL73" s="3">
        <f t="shared" si="139"/>
        <v>0</v>
      </c>
      <c r="BM73" s="3">
        <f t="shared" si="139"/>
        <v>0</v>
      </c>
      <c r="BN73" s="3">
        <f t="shared" si="139"/>
        <v>0</v>
      </c>
      <c r="BO73" s="3">
        <f t="shared" si="139"/>
        <v>0</v>
      </c>
      <c r="BP73" s="3">
        <f t="shared" si="139"/>
        <v>0</v>
      </c>
      <c r="BQ73" s="3">
        <f t="shared" si="139"/>
        <v>0</v>
      </c>
      <c r="BR73" s="3">
        <f t="shared" si="139"/>
        <v>0</v>
      </c>
      <c r="BS73" s="3">
        <f t="shared" si="139"/>
        <v>0</v>
      </c>
      <c r="BT73" s="3">
        <f t="shared" si="139"/>
        <v>0</v>
      </c>
      <c r="BU73" s="3">
        <f t="shared" si="139"/>
        <v>0</v>
      </c>
      <c r="BV73" s="3">
        <f t="shared" si="139"/>
        <v>0</v>
      </c>
      <c r="BW73" s="3">
        <f t="shared" ref="BW73:DB73" si="140">IF(BW61&lt;0,-BW61,0)</f>
        <v>0</v>
      </c>
      <c r="BX73" s="3">
        <f t="shared" si="140"/>
        <v>0</v>
      </c>
      <c r="BY73" s="3">
        <f t="shared" si="140"/>
        <v>0</v>
      </c>
      <c r="BZ73" s="3">
        <f t="shared" si="140"/>
        <v>0</v>
      </c>
      <c r="CA73" s="3">
        <f t="shared" si="140"/>
        <v>0</v>
      </c>
      <c r="CB73" s="3">
        <f t="shared" si="140"/>
        <v>0</v>
      </c>
      <c r="CC73" s="3">
        <f t="shared" si="140"/>
        <v>0</v>
      </c>
      <c r="CD73" s="3">
        <f t="shared" si="140"/>
        <v>0</v>
      </c>
      <c r="CE73" s="3">
        <f t="shared" si="140"/>
        <v>0</v>
      </c>
      <c r="CF73" s="3">
        <f t="shared" si="140"/>
        <v>0</v>
      </c>
      <c r="CG73" s="3">
        <f t="shared" si="140"/>
        <v>0</v>
      </c>
      <c r="CH73" s="3">
        <f t="shared" si="140"/>
        <v>0</v>
      </c>
      <c r="CI73" s="3">
        <f t="shared" si="140"/>
        <v>0</v>
      </c>
      <c r="CJ73" s="3">
        <f t="shared" si="140"/>
        <v>0</v>
      </c>
      <c r="CK73" s="3">
        <f t="shared" si="140"/>
        <v>0</v>
      </c>
      <c r="CL73" s="3">
        <f t="shared" si="140"/>
        <v>0</v>
      </c>
      <c r="CM73" s="3">
        <f t="shared" si="140"/>
        <v>0</v>
      </c>
      <c r="CN73" s="3">
        <f t="shared" si="140"/>
        <v>0</v>
      </c>
      <c r="CO73" s="3">
        <f t="shared" si="140"/>
        <v>0</v>
      </c>
      <c r="CP73" s="3">
        <f t="shared" si="140"/>
        <v>0</v>
      </c>
      <c r="CQ73" s="3">
        <f t="shared" si="140"/>
        <v>0</v>
      </c>
      <c r="CR73" s="3">
        <f t="shared" si="140"/>
        <v>0</v>
      </c>
      <c r="CS73" s="3">
        <f t="shared" si="140"/>
        <v>0</v>
      </c>
      <c r="CT73" s="3">
        <f t="shared" si="140"/>
        <v>0</v>
      </c>
      <c r="CU73" s="3">
        <f t="shared" si="140"/>
        <v>0</v>
      </c>
      <c r="CV73" s="3">
        <f t="shared" si="140"/>
        <v>0</v>
      </c>
      <c r="CW73" s="3">
        <f t="shared" si="140"/>
        <v>0</v>
      </c>
      <c r="CX73" s="3">
        <f t="shared" si="140"/>
        <v>0</v>
      </c>
      <c r="CY73" s="3">
        <f t="shared" si="140"/>
        <v>0</v>
      </c>
      <c r="CZ73" s="3">
        <f t="shared" si="140"/>
        <v>0</v>
      </c>
      <c r="DA73" s="3">
        <f t="shared" si="140"/>
        <v>0</v>
      </c>
      <c r="DB73" s="3">
        <f t="shared" si="140"/>
        <v>0</v>
      </c>
      <c r="DC73" s="3">
        <f t="shared" ref="DC73:EH73" si="141">IF(DC61&lt;0,-DC61,0)</f>
        <v>0</v>
      </c>
      <c r="DD73" s="3">
        <f t="shared" si="141"/>
        <v>0</v>
      </c>
      <c r="DE73" s="3">
        <f t="shared" si="141"/>
        <v>0</v>
      </c>
      <c r="DF73" s="3">
        <f t="shared" si="141"/>
        <v>0</v>
      </c>
      <c r="DG73" s="3">
        <f t="shared" si="141"/>
        <v>0</v>
      </c>
      <c r="DH73" s="3">
        <f t="shared" si="141"/>
        <v>0</v>
      </c>
      <c r="DI73" s="3">
        <f t="shared" si="141"/>
        <v>0</v>
      </c>
      <c r="DJ73" s="3">
        <f t="shared" si="141"/>
        <v>0</v>
      </c>
      <c r="DK73" s="3">
        <f t="shared" si="141"/>
        <v>0</v>
      </c>
      <c r="DL73" s="3">
        <f t="shared" si="141"/>
        <v>0</v>
      </c>
      <c r="DM73" s="3">
        <f t="shared" si="141"/>
        <v>0</v>
      </c>
      <c r="DN73" s="3">
        <f t="shared" si="141"/>
        <v>0</v>
      </c>
      <c r="DO73" s="3">
        <f t="shared" si="141"/>
        <v>0</v>
      </c>
      <c r="DP73" s="3">
        <f t="shared" si="141"/>
        <v>0</v>
      </c>
      <c r="DQ73" s="3">
        <f t="shared" si="141"/>
        <v>0</v>
      </c>
      <c r="DR73" s="3">
        <f t="shared" si="141"/>
        <v>0</v>
      </c>
      <c r="DS73" s="3">
        <f t="shared" si="141"/>
        <v>0</v>
      </c>
      <c r="DT73" s="3">
        <f t="shared" si="141"/>
        <v>0</v>
      </c>
      <c r="DU73" s="3">
        <f t="shared" si="141"/>
        <v>0</v>
      </c>
      <c r="DV73" s="3">
        <f t="shared" si="141"/>
        <v>0</v>
      </c>
      <c r="DW73" s="3">
        <f t="shared" si="141"/>
        <v>0</v>
      </c>
      <c r="DX73" s="3">
        <f t="shared" si="141"/>
        <v>0</v>
      </c>
      <c r="DY73" s="3">
        <f t="shared" si="141"/>
        <v>0</v>
      </c>
      <c r="DZ73" s="3">
        <f t="shared" si="141"/>
        <v>0</v>
      </c>
      <c r="EA73" s="3">
        <f t="shared" si="141"/>
        <v>0</v>
      </c>
      <c r="EB73" s="3">
        <f t="shared" si="141"/>
        <v>0</v>
      </c>
      <c r="EC73" s="3">
        <f t="shared" si="141"/>
        <v>0</v>
      </c>
      <c r="ED73" s="3">
        <f t="shared" si="141"/>
        <v>0</v>
      </c>
      <c r="EE73" s="3">
        <f t="shared" si="141"/>
        <v>0</v>
      </c>
      <c r="EF73" s="3">
        <f t="shared" si="141"/>
        <v>0</v>
      </c>
      <c r="EG73" s="3">
        <f t="shared" si="141"/>
        <v>0</v>
      </c>
      <c r="EH73" s="3">
        <f t="shared" si="141"/>
        <v>0</v>
      </c>
      <c r="EI73" s="3">
        <f t="shared" ref="EI73:EX73" si="142">IF(EI61&lt;0,-EI61,0)</f>
        <v>0</v>
      </c>
      <c r="EJ73" s="3">
        <f t="shared" si="142"/>
        <v>0</v>
      </c>
      <c r="EK73" s="3">
        <f t="shared" si="142"/>
        <v>0</v>
      </c>
      <c r="EL73" s="3">
        <f t="shared" si="142"/>
        <v>0</v>
      </c>
      <c r="EM73" s="3">
        <f t="shared" si="142"/>
        <v>0</v>
      </c>
      <c r="EN73" s="3">
        <f t="shared" si="142"/>
        <v>0</v>
      </c>
      <c r="EO73" s="3">
        <f t="shared" si="142"/>
        <v>0</v>
      </c>
      <c r="EP73" s="3">
        <f t="shared" si="142"/>
        <v>0</v>
      </c>
      <c r="EQ73" s="3">
        <f t="shared" si="142"/>
        <v>0</v>
      </c>
      <c r="ER73" s="3">
        <f t="shared" si="142"/>
        <v>0</v>
      </c>
      <c r="ES73" s="3">
        <f t="shared" si="142"/>
        <v>0</v>
      </c>
      <c r="ET73" s="3">
        <f t="shared" si="142"/>
        <v>0</v>
      </c>
      <c r="EU73" s="3">
        <f t="shared" si="142"/>
        <v>0</v>
      </c>
      <c r="EV73" s="3">
        <f t="shared" si="142"/>
        <v>0</v>
      </c>
      <c r="EW73" s="3">
        <f t="shared" si="142"/>
        <v>0</v>
      </c>
      <c r="EX73" s="3">
        <f t="shared" si="142"/>
        <v>0</v>
      </c>
    </row>
    <row r="74" spans="1:154" ht="12.75" customHeight="1">
      <c r="A74" s="13"/>
      <c r="B74" s="3" t="s">
        <v>143</v>
      </c>
      <c r="C74" s="3"/>
      <c r="D74" s="3"/>
      <c r="E74" s="3"/>
      <c r="F74" s="3"/>
      <c r="G74" s="3"/>
      <c r="H74" s="3"/>
      <c r="I74" s="3">
        <f t="shared" si="137"/>
        <v>27353.424540729171</v>
      </c>
      <c r="J74" s="3">
        <v>0</v>
      </c>
      <c r="K74" s="3">
        <f>IF(AND(K$3&gt;=$C$14,K$3&lt;$C$16),IF($I$73&gt;='Middle Budget'!$E$85,0,('Middle Budget'!$E$85-$I$73)/($C$16-$C$14)),0)</f>
        <v>0</v>
      </c>
      <c r="L74" s="3">
        <f>IF(AND(L$3&gt;=$C$14,L$3&lt;$C$16),IF($I$73&gt;='Middle Budget'!$E$85,0,('Middle Budget'!$E$85-$I$73)/($C$16-$C$14)),0)</f>
        <v>0</v>
      </c>
      <c r="M74" s="3">
        <f>IF(AND(M$3&gt;=$C$14,M$3&lt;$C$16),IF($I$73&gt;='Middle Budget'!$E$85,0,('Middle Budget'!$E$85-$I$73)/($C$16-$C$14)),0)</f>
        <v>0</v>
      </c>
      <c r="N74" s="3">
        <f>IF(AND(N$3&gt;=$C$14,N$3&lt;$C$16),IF($I$73&gt;='Middle Budget'!$E$85,0,('Middle Budget'!$E$85-$I$73)/($C$16-$C$14)),0)</f>
        <v>0</v>
      </c>
      <c r="O74" s="3">
        <f>IF(AND(O$3&gt;=$C$14,O$3&lt;$C$16),IF($I$73&gt;='Middle Budget'!$E$85,0,('Middle Budget'!$E$85-$I$73)/($C$16-$C$14)),0)</f>
        <v>0</v>
      </c>
      <c r="P74" s="3">
        <f>IF(AND(P$3&gt;=$C$14,P$3&lt;$C$16),IF($I$73&gt;='Middle Budget'!$E$85,0,('Middle Budget'!$E$85-$I$73)/($C$16-$C$14)),0)</f>
        <v>0</v>
      </c>
      <c r="Q74" s="3">
        <f>IF(AND(Q$3&gt;=$C$14,Q$3&lt;$C$16),IF($I$73&gt;='Middle Budget'!$E$85,0,('Middle Budget'!$E$85-$I$73)/($C$16-$C$14)),0)</f>
        <v>0</v>
      </c>
      <c r="R74" s="3">
        <f>IF(AND(R$3&gt;=$C$14,R$3&lt;$C$16),IF($I$73&gt;='Middle Budget'!$E$85,0,('Middle Budget'!$E$85-$I$73)/($C$16-$C$14)),0)</f>
        <v>0</v>
      </c>
      <c r="S74" s="3">
        <f>IF(AND(S$3&gt;=$C$14,S$3&lt;$C$16),IF($I$73&gt;='Middle Budget'!$E$85,0,('Middle Budget'!$E$85-$I$73)/($C$16-$C$14)),0)</f>
        <v>0</v>
      </c>
      <c r="T74" s="3">
        <f>IF(AND(T$3&gt;=$C$14,T$3&lt;$C$16),IF($I$73&gt;='Middle Budget'!$E$85,0,('Middle Budget'!$E$85-$I$73)/($C$16-$C$14)),0)</f>
        <v>0</v>
      </c>
      <c r="U74" s="3">
        <f>IF(AND(U$3&gt;=$C$14,U$3&lt;$C$16),IF($I$73&gt;='Middle Budget'!$E$85,0,('Middle Budget'!$E$85-$I$73)/($C$16-$C$14)),0)</f>
        <v>0</v>
      </c>
      <c r="V74" s="3">
        <f>IF(AND(V$3&gt;=$C$14,V$3&lt;$C$16),IF($I$73&gt;='Middle Budget'!$E$85,0,('Middle Budget'!$E$85-$I$73)/($C$16-$C$14)),0)</f>
        <v>0</v>
      </c>
      <c r="W74" s="3">
        <f>IF(AND(W$3&gt;=$C$14,W$3&lt;$C$16),IF($I$73&gt;='Middle Budget'!$E$85,0,('Middle Budget'!$E$85-$I$73)/($C$16-$C$14)),0)</f>
        <v>0</v>
      </c>
      <c r="X74" s="3">
        <f>IF(AND(X$3&gt;=$C$14,X$3&lt;$C$16),IF($I$73&gt;='Middle Budget'!$E$85,0,('Middle Budget'!$E$85-$I$73)/($C$16-$C$14)),0)</f>
        <v>0</v>
      </c>
      <c r="Y74" s="3">
        <f>IF(AND(Y$3&gt;=$C$14,Y$3&lt;$C$16),IF($I$73&gt;='Middle Budget'!$E$85,0,('Middle Budget'!$E$85-$I$73)/($C$16-$C$14)),0)</f>
        <v>0</v>
      </c>
      <c r="Z74" s="3">
        <f>IF(AND(Z$3&gt;=$C$14,Z$3&lt;$C$16),IF($I$73&gt;='Middle Budget'!$E$85,0,('Middle Budget'!$E$85-$I$73)/($C$16-$C$14)),0)</f>
        <v>0</v>
      </c>
      <c r="AA74" s="3">
        <f>IF(AND(AA$3&gt;=$C$14,AA$3&lt;$C$16),IF($I$73&gt;='Middle Budget'!$E$85,0,('Middle Budget'!$E$85-$I$73)/($C$16-$C$14)),0)</f>
        <v>0</v>
      </c>
      <c r="AB74" s="3">
        <f>IF(AND(AB$3&gt;=$C$14,AB$3&lt;$C$16),IF($I$73&gt;='Middle Budget'!$E$85,0,('Middle Budget'!$E$85-$I$73)/($C$16-$C$14)),0)</f>
        <v>0</v>
      </c>
      <c r="AC74" s="3">
        <f>IF(AND(AC$3&gt;=$C$14,AC$3&lt;$C$16),IF($I$73&gt;='Middle Budget'!$E$85,0,('Middle Budget'!$E$85-$I$73)/($C$16-$C$14)),0)</f>
        <v>0</v>
      </c>
      <c r="AD74" s="3">
        <f>IF(AND(AD$3&gt;=$C$14,AD$3&lt;$C$16),IF($I$73&gt;='Middle Budget'!$E$85,0,('Middle Budget'!$E$85-$I$73)/($C$16-$C$14)),0)</f>
        <v>0</v>
      </c>
      <c r="AE74" s="3">
        <f>IF(AND(AE$3&gt;=$C$14,AE$3&lt;$C$16),IF($I$73&gt;='Middle Budget'!$E$85,0,('Middle Budget'!$E$85-$I$73)/($C$16-$C$14)),0)</f>
        <v>0</v>
      </c>
      <c r="AF74" s="3">
        <f>IF(AND(AF$3&gt;=$C$14,AF$3&lt;$C$16),IF($I$73&gt;='Middle Budget'!$E$85,0,('Middle Budget'!$E$85-$I$73)/($C$16-$C$14)),0)</f>
        <v>0</v>
      </c>
      <c r="AG74" s="3">
        <f>IF(AND(AG$3&gt;=$C$14,AG$3&lt;$C$16),IF($I$73&gt;='Middle Budget'!$E$85,0,('Middle Budget'!$E$85-$I$73)/($C$16-$C$14)),0)</f>
        <v>0</v>
      </c>
      <c r="AH74" s="3">
        <f>IF(AND(AH$3&gt;=$C$14,AH$3&lt;$C$16),IF($I$73&gt;='Middle Budget'!$E$85,0,('Middle Budget'!$E$85-$I$73)/($C$16-$C$14)),0)</f>
        <v>0</v>
      </c>
      <c r="AI74" s="3">
        <f>IF(AND(AI$3&gt;=$C$14,AI$3&lt;$C$16),IF($I$73&gt;='Middle Budget'!$E$85,0,('Middle Budget'!$E$85-$I$73)/($C$16-$C$14)),0)</f>
        <v>2279.4520450607647</v>
      </c>
      <c r="AJ74" s="3">
        <f>IF(AND(AJ$3&gt;=$C$14,AJ$3&lt;$C$16),IF($I$73&gt;='Middle Budget'!$E$85,0,('Middle Budget'!$E$85-$I$73)/($C$16-$C$14)),0)</f>
        <v>2279.4520450607647</v>
      </c>
      <c r="AK74" s="3">
        <f>IF(AND(AK$3&gt;=$C$14,AK$3&lt;$C$16),IF($I$73&gt;='Middle Budget'!$E$85,0,('Middle Budget'!$E$85-$I$73)/($C$16-$C$14)),0)</f>
        <v>2279.4520450607647</v>
      </c>
      <c r="AL74" s="3">
        <f>IF(AND(AL$3&gt;=$C$14,AL$3&lt;$C$16),IF($I$73&gt;='Middle Budget'!$E$85,0,('Middle Budget'!$E$85-$I$73)/($C$16-$C$14)),0)</f>
        <v>2279.4520450607647</v>
      </c>
      <c r="AM74" s="3">
        <f>IF(AND(AM$3&gt;=$C$14,AM$3&lt;$C$16),IF($I$73&gt;='Middle Budget'!$E$85,0,('Middle Budget'!$E$85-$I$73)/($C$16-$C$14)),0)</f>
        <v>2279.4520450607647</v>
      </c>
      <c r="AN74" s="3">
        <f>IF(AND(AN$3&gt;=$C$14,AN$3&lt;$C$16),IF($I$73&gt;='Middle Budget'!$E$85,0,('Middle Budget'!$E$85-$I$73)/($C$16-$C$14)),0)</f>
        <v>2279.4520450607647</v>
      </c>
      <c r="AO74" s="3">
        <f>IF(AND(AO$3&gt;=$C$14,AO$3&lt;$C$16),IF($I$73&gt;='Middle Budget'!$E$85,0,('Middle Budget'!$E$85-$I$73)/($C$16-$C$14)),0)</f>
        <v>2279.4520450607647</v>
      </c>
      <c r="AP74" s="3">
        <f>IF(AND(AP$3&gt;=$C$14,AP$3&lt;$C$16),IF($I$73&gt;='Middle Budget'!$E$85,0,('Middle Budget'!$E$85-$I$73)/($C$16-$C$14)),0)</f>
        <v>2279.4520450607647</v>
      </c>
      <c r="AQ74" s="3">
        <f>IF(AND(AQ$3&gt;=$C$14,AQ$3&lt;$C$16),IF($I$73&gt;='Middle Budget'!$E$85,0,('Middle Budget'!$E$85-$I$73)/($C$16-$C$14)),0)</f>
        <v>2279.4520450607647</v>
      </c>
      <c r="AR74" s="3">
        <f>IF(AND(AR$3&gt;=$C$14,AR$3&lt;$C$16),IF($I$73&gt;='Middle Budget'!$E$85,0,('Middle Budget'!$E$85-$I$73)/($C$16-$C$14)),0)</f>
        <v>2279.4520450607647</v>
      </c>
      <c r="AS74" s="3">
        <f>IF(AND(AS$3&gt;=$C$14,AS$3&lt;$C$16),IF($I$73&gt;='Middle Budget'!$E$85,0,('Middle Budget'!$E$85-$I$73)/($C$16-$C$14)),0)</f>
        <v>2279.4520450607647</v>
      </c>
      <c r="AT74" s="3">
        <f>IF(AND(AT$3&gt;=$C$14,AT$3&lt;$C$16),IF($I$73&gt;='Middle Budget'!$E$85,0,('Middle Budget'!$E$85-$I$73)/($C$16-$C$14)),0)</f>
        <v>2279.4520450607647</v>
      </c>
      <c r="AU74" s="3">
        <f>IF(AND(AU$3&gt;=$C$14,AU$3&lt;$C$16),IF($I$73&gt;='Middle Budget'!$E$85,0,('Middle Budget'!$E$85-$I$73)/($C$16-$C$14)),0)</f>
        <v>0</v>
      </c>
      <c r="AV74" s="3">
        <f>IF(AND(AV$3&gt;=$C$14,AV$3&lt;$C$16),IF($I$73&gt;='Middle Budget'!$E$85,0,('Middle Budget'!$E$85-$I$73)/($C$16-$C$14)),0)</f>
        <v>0</v>
      </c>
      <c r="AW74" s="3">
        <f>IF(AND(AW$3&gt;=$C$14,AW$3&lt;$C$16),IF($I$73&gt;='Middle Budget'!$E$85,0,('Middle Budget'!$E$85-$I$73)/($C$16-$C$14)),0)</f>
        <v>0</v>
      </c>
      <c r="AX74" s="3">
        <f>IF(AND(AX$3&gt;=$C$14,AX$3&lt;$C$16),IF($I$73&gt;='Middle Budget'!$E$85,0,('Middle Budget'!$E$85-$I$73)/($C$16-$C$14)),0)</f>
        <v>0</v>
      </c>
      <c r="AY74" s="3">
        <f>IF(AND(AY$3&gt;=$C$14,AY$3&lt;$C$16),IF($I$73&gt;='Middle Budget'!$E$85,0,('Middle Budget'!$E$85-$I$73)/($C$16-$C$14)),0)</f>
        <v>0</v>
      </c>
      <c r="AZ74" s="3">
        <f>IF(AND(AZ$3&gt;=$C$14,AZ$3&lt;$C$16),IF($I$73&gt;='Middle Budget'!$E$85,0,('Middle Budget'!$E$85-$I$73)/($C$16-$C$14)),0)</f>
        <v>0</v>
      </c>
      <c r="BA74" s="3">
        <f>IF(AND(BA$3&gt;=$C$14,BA$3&lt;$C$16),IF($I$73&gt;='Middle Budget'!$E$85,0,('Middle Budget'!$E$85-$I$73)/($C$16-$C$14)),0)</f>
        <v>0</v>
      </c>
      <c r="BB74" s="3">
        <f>IF(AND(BB$3&gt;=$C$14,BB$3&lt;$C$16),IF($I$73&gt;='Middle Budget'!$E$85,0,('Middle Budget'!$E$85-$I$73)/($C$16-$C$14)),0)</f>
        <v>0</v>
      </c>
      <c r="BC74" s="3">
        <f>IF(AND(BC$3&gt;=$C$14,BC$3&lt;$C$16),IF($I$73&gt;='Middle Budget'!$E$85,0,('Middle Budget'!$E$85-$I$73)/($C$16-$C$14)),0)</f>
        <v>0</v>
      </c>
      <c r="BD74" s="3">
        <f>IF(AND(BD$3&gt;=$C$14,BD$3&lt;$C$16),IF($I$73&gt;='Middle Budget'!$E$85,0,('Middle Budget'!$E$85-$I$73)/($C$16-$C$14)),0)</f>
        <v>0</v>
      </c>
      <c r="BE74" s="3">
        <f>IF(AND(BE$3&gt;=$C$14,BE$3&lt;$C$16),IF($I$73&gt;='Middle Budget'!$E$85,0,('Middle Budget'!$E$85-$I$73)/($C$16-$C$14)),0)</f>
        <v>0</v>
      </c>
      <c r="BF74" s="3">
        <f>IF(AND(BF$3&gt;=$C$14,BF$3&lt;$C$16),IF($I$73&gt;='Middle Budget'!$E$85,0,('Middle Budget'!$E$85-$I$73)/($C$16-$C$14)),0)</f>
        <v>0</v>
      </c>
      <c r="BG74" s="3">
        <f>IF(AND(BG$3&gt;=$C$14,BG$3&lt;$C$16),IF($I$73&gt;='Middle Budget'!$E$85,0,('Middle Budget'!$E$85-$I$73)/($C$16-$C$14)),0)</f>
        <v>0</v>
      </c>
      <c r="BH74" s="3">
        <f>IF(AND(BH$3&gt;=$C$14,BH$3&lt;$C$16),IF($I$73&gt;='Middle Budget'!$E$85,0,('Middle Budget'!$E$85-$I$73)/($C$16-$C$14)),0)</f>
        <v>0</v>
      </c>
      <c r="BI74" s="3">
        <f>IF(AND(BI$3&gt;=$C$14,BI$3&lt;$C$16),IF($I$73&gt;='Middle Budget'!$E$85,0,('Middle Budget'!$E$85-$I$73)/($C$16-$C$14)),0)</f>
        <v>0</v>
      </c>
      <c r="BJ74" s="3">
        <f>IF(AND(BJ$3&gt;=$C$14,BJ$3&lt;$C$16),IF($I$73&gt;='Middle Budget'!$E$85,0,('Middle Budget'!$E$85-$I$73)/($C$16-$C$14)),0)</f>
        <v>0</v>
      </c>
      <c r="BK74" s="3">
        <f>IF(AND(BK$3&gt;=$C$14,BK$3&lt;$C$16),IF($I$73&gt;='Middle Budget'!$E$85,0,('Middle Budget'!$E$85-$I$73)/($C$16-$C$14)),0)</f>
        <v>0</v>
      </c>
      <c r="BL74" s="3">
        <f>IF(AND(BL$3&gt;=$C$14,BL$3&lt;$C$16),IF($I$73&gt;='Middle Budget'!$E$85,0,('Middle Budget'!$E$85-$I$73)/($C$16-$C$14)),0)</f>
        <v>0</v>
      </c>
      <c r="BM74" s="3">
        <f>IF(AND(BM$3&gt;=$C$14,BM$3&lt;$C$16),IF($I$73&gt;='Middle Budget'!$E$85,0,('Middle Budget'!$E$85-$I$73)/($C$16-$C$14)),0)</f>
        <v>0</v>
      </c>
      <c r="BN74" s="3">
        <f>IF(AND(BN$3&gt;=$C$14,BN$3&lt;$C$16),IF($I$73&gt;='Middle Budget'!$E$85,0,('Middle Budget'!$E$85-$I$73)/($C$16-$C$14)),0)</f>
        <v>0</v>
      </c>
      <c r="BO74" s="3">
        <f>IF(AND(BO$3&gt;=$C$14,BO$3&lt;$C$16),IF($I$73&gt;='Middle Budget'!$E$85,0,('Middle Budget'!$E$85-$I$73)/($C$16-$C$14)),0)</f>
        <v>0</v>
      </c>
      <c r="BP74" s="3">
        <f>IF(AND(BP$3&gt;=$C$14,BP$3&lt;$C$16),IF($I$73&gt;='Middle Budget'!$E$85,0,('Middle Budget'!$E$85-$I$73)/($C$16-$C$14)),0)</f>
        <v>0</v>
      </c>
      <c r="BQ74" s="3">
        <f>IF(AND(BQ$3&gt;=$C$14,BQ$3&lt;$C$16),IF($I$73&gt;='Middle Budget'!$E$85,0,('Middle Budget'!$E$85-$I$73)/($C$16-$C$14)),0)</f>
        <v>0</v>
      </c>
      <c r="BR74" s="3">
        <f>IF(AND(BR$3&gt;=$C$14,BR$3&lt;$C$16),IF($I$73&gt;='Middle Budget'!$E$85,0,('Middle Budget'!$E$85-$I$73)/($C$16-$C$14)),0)</f>
        <v>0</v>
      </c>
      <c r="BS74" s="3">
        <f>IF(AND(BS$3&gt;=$C$14,BS$3&lt;$C$16),IF($I$73&gt;='Middle Budget'!$E$85,0,('Middle Budget'!$E$85-$I$73)/($C$16-$C$14)),0)</f>
        <v>0</v>
      </c>
      <c r="BT74" s="3">
        <f>IF(AND(BT$3&gt;=$C$14,BT$3&lt;$C$16),IF($I$73&gt;='Middle Budget'!$E$85,0,('Middle Budget'!$E$85-$I$73)/($C$16-$C$14)),0)</f>
        <v>0</v>
      </c>
      <c r="BU74" s="3">
        <f>IF(AND(BU$3&gt;=$C$14,BU$3&lt;$C$16),IF($I$73&gt;='Middle Budget'!$E$85,0,('Middle Budget'!$E$85-$I$73)/($C$16-$C$14)),0)</f>
        <v>0</v>
      </c>
      <c r="BV74" s="3">
        <f>IF(AND(BV$3&gt;=$C$14,BV$3&lt;$C$16),IF($I$73&gt;='Middle Budget'!$E$85,0,('Middle Budget'!$E$85-$I$73)/($C$16-$C$14)),0)</f>
        <v>0</v>
      </c>
      <c r="BW74" s="3">
        <f>IF(AND(BW$3&gt;=$C$14,BW$3&lt;$C$16),IF($I$73&gt;='Middle Budget'!$E$85,0,('Middle Budget'!$E$85-$I$73)/($C$16-$C$14)),0)</f>
        <v>0</v>
      </c>
      <c r="BX74" s="3">
        <f>IF(AND(BX$3&gt;=$C$14,BX$3&lt;$C$16),IF($I$73&gt;='Middle Budget'!$E$85,0,('Middle Budget'!$E$85-$I$73)/($C$16-$C$14)),0)</f>
        <v>0</v>
      </c>
      <c r="BY74" s="3">
        <f>IF(AND(BY$3&gt;=$C$14,BY$3&lt;$C$16),IF($I$73&gt;='Middle Budget'!$E$85,0,('Middle Budget'!$E$85-$I$73)/($C$16-$C$14)),0)</f>
        <v>0</v>
      </c>
      <c r="BZ74" s="3">
        <f>IF(AND(BZ$3&gt;=$C$14,BZ$3&lt;$C$16),IF($I$73&gt;='Middle Budget'!$E$85,0,('Middle Budget'!$E$85-$I$73)/($C$16-$C$14)),0)</f>
        <v>0</v>
      </c>
      <c r="CA74" s="3">
        <f>IF(AND(CA$3&gt;=$C$14,CA$3&lt;$C$16),IF($I$73&gt;='Middle Budget'!$E$85,0,('Middle Budget'!$E$85-$I$73)/($C$16-$C$14)),0)</f>
        <v>0</v>
      </c>
      <c r="CB74" s="3">
        <f>IF(AND(CB$3&gt;=$C$14,CB$3&lt;$C$16),IF($I$73&gt;='Middle Budget'!$E$85,0,('Middle Budget'!$E$85-$I$73)/($C$16-$C$14)),0)</f>
        <v>0</v>
      </c>
      <c r="CC74" s="3">
        <f>IF(AND(CC$3&gt;=$C$14,CC$3&lt;$C$16),IF($I$73&gt;='Middle Budget'!$E$85,0,('Middle Budget'!$E$85-$I$73)/($C$16-$C$14)),0)</f>
        <v>0</v>
      </c>
      <c r="CD74" s="3">
        <f>IF(AND(CD$3&gt;=$C$14,CD$3&lt;$C$16),IF($I$73&gt;='Middle Budget'!$E$85,0,('Middle Budget'!$E$85-$I$73)/($C$16-$C$14)),0)</f>
        <v>0</v>
      </c>
      <c r="CE74" s="3">
        <f>IF(AND(CE$3&gt;=$C$14,CE$3&lt;$C$16),IF($I$73&gt;='Middle Budget'!$E$85,0,('Middle Budget'!$E$85-$I$73)/($C$16-$C$14)),0)</f>
        <v>0</v>
      </c>
      <c r="CF74" s="3">
        <f>IF(AND(CF$3&gt;=$C$14,CF$3&lt;$C$16),IF($I$73&gt;='Middle Budget'!$E$85,0,('Middle Budget'!$E$85-$I$73)/($C$16-$C$14)),0)</f>
        <v>0</v>
      </c>
      <c r="CG74" s="3">
        <f>IF(AND(CG$3&gt;=$C$14,CG$3&lt;$C$16),IF($I$73&gt;='Middle Budget'!$E$85,0,('Middle Budget'!$E$85-$I$73)/($C$16-$C$14)),0)</f>
        <v>0</v>
      </c>
      <c r="CH74" s="3">
        <f>IF(AND(CH$3&gt;=$C$14,CH$3&lt;$C$16),IF($I$73&gt;='Middle Budget'!$E$85,0,('Middle Budget'!$E$85-$I$73)/($C$16-$C$14)),0)</f>
        <v>0</v>
      </c>
      <c r="CI74" s="3">
        <f>IF(AND(CI$3&gt;=$C$14,CI$3&lt;$C$16),IF($I$73&gt;='Middle Budget'!$E$85,0,('Middle Budget'!$E$85-$I$73)/($C$16-$C$14)),0)</f>
        <v>0</v>
      </c>
      <c r="CJ74" s="3">
        <f>IF(AND(CJ$3&gt;=$C$14,CJ$3&lt;$C$16),IF($I$73&gt;='Middle Budget'!$E$85,0,('Middle Budget'!$E$85-$I$73)/($C$16-$C$14)),0)</f>
        <v>0</v>
      </c>
      <c r="CK74" s="3">
        <f>IF(AND(CK$3&gt;=$C$14,CK$3&lt;$C$16),IF($I$73&gt;='Middle Budget'!$E$85,0,('Middle Budget'!$E$85-$I$73)/($C$16-$C$14)),0)</f>
        <v>0</v>
      </c>
      <c r="CL74" s="3">
        <f>IF(AND(CL$3&gt;=$C$14,CL$3&lt;$C$16),IF($I$73&gt;='Middle Budget'!$E$85,0,('Middle Budget'!$E$85-$I$73)/($C$16-$C$14)),0)</f>
        <v>0</v>
      </c>
      <c r="CM74" s="3">
        <f>IF(AND(CM$3&gt;=$C$14,CM$3&lt;$C$16),IF($I$73&gt;='Middle Budget'!$E$85,0,('Middle Budget'!$E$85-$I$73)/($C$16-$C$14)),0)</f>
        <v>0</v>
      </c>
      <c r="CN74" s="3">
        <f>IF(AND(CN$3&gt;=$C$14,CN$3&lt;$C$16),IF($I$73&gt;='Middle Budget'!$E$85,0,('Middle Budget'!$E$85-$I$73)/($C$16-$C$14)),0)</f>
        <v>0</v>
      </c>
      <c r="CO74" s="3">
        <f>IF(AND(CO$3&gt;=$C$14,CO$3&lt;$C$16),IF($I$73&gt;='Middle Budget'!$E$85,0,('Middle Budget'!$E$85-$I$73)/($C$16-$C$14)),0)</f>
        <v>0</v>
      </c>
      <c r="CP74" s="3">
        <f>IF(AND(CP$3&gt;=$C$14,CP$3&lt;$C$16),IF($I$73&gt;='Middle Budget'!$E$85,0,('Middle Budget'!$E$85-$I$73)/($C$16-$C$14)),0)</f>
        <v>0</v>
      </c>
      <c r="CQ74" s="3">
        <f>IF(AND(CQ$3&gt;=$C$14,CQ$3&lt;$C$16),IF($I$73&gt;='Middle Budget'!$E$85,0,('Middle Budget'!$E$85-$I$73)/($C$16-$C$14)),0)</f>
        <v>0</v>
      </c>
      <c r="CR74" s="3">
        <f>IF(AND(CR$3&gt;=$C$14,CR$3&lt;$C$16),IF($I$73&gt;='Middle Budget'!$E$85,0,('Middle Budget'!$E$85-$I$73)/($C$16-$C$14)),0)</f>
        <v>0</v>
      </c>
      <c r="CS74" s="3">
        <f>IF(AND(CS$3&gt;=$C$14,CS$3&lt;$C$16),IF($I$73&gt;='Middle Budget'!$E$85,0,('Middle Budget'!$E$85-$I$73)/($C$16-$C$14)),0)</f>
        <v>0</v>
      </c>
      <c r="CT74" s="3">
        <f>IF(AND(CT$3&gt;=$C$14,CT$3&lt;$C$16),IF($I$73&gt;='Middle Budget'!$E$85,0,('Middle Budget'!$E$85-$I$73)/($C$16-$C$14)),0)</f>
        <v>0</v>
      </c>
      <c r="CU74" s="3">
        <f>IF(AND(CU$3&gt;=$C$14,CU$3&lt;$C$16),IF($I$73&gt;='Middle Budget'!$E$85,0,('Middle Budget'!$E$85-$I$73)/($C$16-$C$14)),0)</f>
        <v>0</v>
      </c>
      <c r="CV74" s="3">
        <f>IF(AND(CV$3&gt;=$C$14,CV$3&lt;$C$16),IF($I$73&gt;='Middle Budget'!$E$85,0,('Middle Budget'!$E$85-$I$73)/($C$16-$C$14)),0)</f>
        <v>0</v>
      </c>
      <c r="CW74" s="3">
        <f>IF(AND(CW$3&gt;=$C$14,CW$3&lt;$C$16),IF($I$73&gt;='Middle Budget'!$E$85,0,('Middle Budget'!$E$85-$I$73)/($C$16-$C$14)),0)</f>
        <v>0</v>
      </c>
      <c r="CX74" s="3">
        <f>IF(AND(CX$3&gt;=$C$14,CX$3&lt;$C$16),IF($I$73&gt;='Middle Budget'!$E$85,0,('Middle Budget'!$E$85-$I$73)/($C$16-$C$14)),0)</f>
        <v>0</v>
      </c>
      <c r="CY74" s="3">
        <f>IF(AND(CY$3&gt;=$C$14,CY$3&lt;$C$16),IF($I$73&gt;='Middle Budget'!$E$85,0,('Middle Budget'!$E$85-$I$73)/($C$16-$C$14)),0)</f>
        <v>0</v>
      </c>
      <c r="CZ74" s="3">
        <f>IF(AND(CZ$3&gt;=$C$14,CZ$3&lt;$C$16),IF($I$73&gt;='Middle Budget'!$E$85,0,('Middle Budget'!$E$85-$I$73)/($C$16-$C$14)),0)</f>
        <v>0</v>
      </c>
      <c r="DA74" s="3">
        <f>IF(AND(DA$3&gt;=$C$14,DA$3&lt;$C$16),IF($I$73&gt;='Middle Budget'!$E$85,0,('Middle Budget'!$E$85-$I$73)/($C$16-$C$14)),0)</f>
        <v>0</v>
      </c>
      <c r="DB74" s="3">
        <f>IF(AND(DB$3&gt;=$C$14,DB$3&lt;$C$16),IF($I$73&gt;='Middle Budget'!$E$85,0,('Middle Budget'!$E$85-$I$73)/($C$16-$C$14)),0)</f>
        <v>0</v>
      </c>
      <c r="DC74" s="3">
        <f>IF(AND(DC$3&gt;=$C$14,DC$3&lt;$C$16),IF($I$73&gt;='Middle Budget'!$E$85,0,('Middle Budget'!$E$85-$I$73)/($C$16-$C$14)),0)</f>
        <v>0</v>
      </c>
      <c r="DD74" s="3">
        <f>IF(AND(DD$3&gt;=$C$14,DD$3&lt;$C$16),IF($I$73&gt;='Middle Budget'!$E$85,0,('Middle Budget'!$E$85-$I$73)/($C$16-$C$14)),0)</f>
        <v>0</v>
      </c>
      <c r="DE74" s="3">
        <f>IF(AND(DE$3&gt;=$C$14,DE$3&lt;$C$16),IF($I$73&gt;='Middle Budget'!$E$85,0,('Middle Budget'!$E$85-$I$73)/($C$16-$C$14)),0)</f>
        <v>0</v>
      </c>
      <c r="DF74" s="3">
        <f>IF(AND(DF$3&gt;=$C$14,DF$3&lt;$C$16),IF($I$73&gt;='Middle Budget'!$E$85,0,('Middle Budget'!$E$85-$I$73)/($C$16-$C$14)),0)</f>
        <v>0</v>
      </c>
      <c r="DG74" s="3">
        <f>IF(AND(DG$3&gt;=$C$14,DG$3&lt;$C$16),IF($I$73&gt;='Middle Budget'!$E$85,0,('Middle Budget'!$E$85-$I$73)/($C$16-$C$14)),0)</f>
        <v>0</v>
      </c>
      <c r="DH74" s="3">
        <f>IF(AND(DH$3&gt;=$C$14,DH$3&lt;$C$16),IF($I$73&gt;='Middle Budget'!$E$85,0,('Middle Budget'!$E$85-$I$73)/($C$16-$C$14)),0)</f>
        <v>0</v>
      </c>
      <c r="DI74" s="3">
        <f>IF(AND(DI$3&gt;=$C$14,DI$3&lt;$C$16),IF($I$73&gt;='Middle Budget'!$E$85,0,('Middle Budget'!$E$85-$I$73)/($C$16-$C$14)),0)</f>
        <v>0</v>
      </c>
      <c r="DJ74" s="3">
        <f>IF(AND(DJ$3&gt;=$C$14,DJ$3&lt;$C$16),IF($I$73&gt;='Middle Budget'!$E$85,0,('Middle Budget'!$E$85-$I$73)/($C$16-$C$14)),0)</f>
        <v>0</v>
      </c>
      <c r="DK74" s="3">
        <f>IF(AND(DK$3&gt;=$C$14,DK$3&lt;$C$16),IF($I$73&gt;='Middle Budget'!$E$85,0,('Middle Budget'!$E$85-$I$73)/($C$16-$C$14)),0)</f>
        <v>0</v>
      </c>
      <c r="DL74" s="3">
        <f>IF(AND(DL$3&gt;=$C$14,DL$3&lt;$C$16),IF($I$73&gt;='Middle Budget'!$E$85,0,('Middle Budget'!$E$85-$I$73)/($C$16-$C$14)),0)</f>
        <v>0</v>
      </c>
      <c r="DM74" s="3">
        <f>IF(AND(DM$3&gt;=$C$14,DM$3&lt;$C$16),IF($I$73&gt;='Middle Budget'!$E$85,0,('Middle Budget'!$E$85-$I$73)/($C$16-$C$14)),0)</f>
        <v>0</v>
      </c>
      <c r="DN74" s="3">
        <f>IF(AND(DN$3&gt;=$C$14,DN$3&lt;$C$16),IF($I$73&gt;='Middle Budget'!$E$85,0,('Middle Budget'!$E$85-$I$73)/($C$16-$C$14)),0)</f>
        <v>0</v>
      </c>
      <c r="DO74" s="3">
        <f>IF(AND(DO$3&gt;=$C$14,DO$3&lt;$C$16),IF($I$73&gt;='Middle Budget'!$E$85,0,('Middle Budget'!$E$85-$I$73)/($C$16-$C$14)),0)</f>
        <v>0</v>
      </c>
      <c r="DP74" s="3">
        <f>IF(AND(DP$3&gt;=$C$14,DP$3&lt;$C$16),IF($I$73&gt;='Middle Budget'!$E$85,0,('Middle Budget'!$E$85-$I$73)/($C$16-$C$14)),0)</f>
        <v>0</v>
      </c>
      <c r="DQ74" s="3">
        <f>IF(AND(DQ$3&gt;=$C$14,DQ$3&lt;$C$16),IF($I$73&gt;='Middle Budget'!$E$85,0,('Middle Budget'!$E$85-$I$73)/($C$16-$C$14)),0)</f>
        <v>0</v>
      </c>
      <c r="DR74" s="3">
        <f>IF(AND(DR$3&gt;=$C$14,DR$3&lt;$C$16),IF($I$73&gt;='Middle Budget'!$E$85,0,('Middle Budget'!$E$85-$I$73)/($C$16-$C$14)),0)</f>
        <v>0</v>
      </c>
      <c r="DS74" s="3">
        <f>IF(AND(DS$3&gt;=$C$14,DS$3&lt;$C$16),IF($I$73&gt;='Middle Budget'!$E$85,0,('Middle Budget'!$E$85-$I$73)/($C$16-$C$14)),0)</f>
        <v>0</v>
      </c>
      <c r="DT74" s="3">
        <f>IF(AND(DT$3&gt;=$C$14,DT$3&lt;$C$16),IF($I$73&gt;='Middle Budget'!$E$85,0,('Middle Budget'!$E$85-$I$73)/($C$16-$C$14)),0)</f>
        <v>0</v>
      </c>
      <c r="DU74" s="3">
        <f>IF(AND(DU$3&gt;=$C$14,DU$3&lt;$C$16),IF($I$73&gt;='Middle Budget'!$E$85,0,('Middle Budget'!$E$85-$I$73)/($C$16-$C$14)),0)</f>
        <v>0</v>
      </c>
      <c r="DV74" s="3">
        <f>IF(AND(DV$3&gt;=$C$14,DV$3&lt;$C$16),IF($I$73&gt;='Middle Budget'!$E$85,0,('Middle Budget'!$E$85-$I$73)/($C$16-$C$14)),0)</f>
        <v>0</v>
      </c>
      <c r="DW74" s="3">
        <f>IF(AND(DW$3&gt;=$C$14,DW$3&lt;$C$16),IF($I$73&gt;='Middle Budget'!$E$85,0,('Middle Budget'!$E$85-$I$73)/($C$16-$C$14)),0)</f>
        <v>0</v>
      </c>
      <c r="DX74" s="3">
        <f>IF(AND(DX$3&gt;=$C$14,DX$3&lt;$C$16),IF($I$73&gt;='Middle Budget'!$E$85,0,('Middle Budget'!$E$85-$I$73)/($C$16-$C$14)),0)</f>
        <v>0</v>
      </c>
      <c r="DY74" s="3">
        <f>IF(AND(DY$3&gt;=$C$14,DY$3&lt;$C$16),IF($I$73&gt;='Middle Budget'!$E$85,0,('Middle Budget'!$E$85-$I$73)/($C$16-$C$14)),0)</f>
        <v>0</v>
      </c>
      <c r="DZ74" s="3">
        <f>IF(AND(DZ$3&gt;=$C$14,DZ$3&lt;$C$16),IF($I$73&gt;='Middle Budget'!$E$85,0,('Middle Budget'!$E$85-$I$73)/($C$16-$C$14)),0)</f>
        <v>0</v>
      </c>
      <c r="EA74" s="3">
        <f>IF(AND(EA$3&gt;=$C$14,EA$3&lt;$C$16),IF($I$73&gt;='Middle Budget'!$E$85,0,('Middle Budget'!$E$85-$I$73)/($C$16-$C$14)),0)</f>
        <v>0</v>
      </c>
      <c r="EB74" s="3">
        <f>IF(AND(EB$3&gt;=$C$14,EB$3&lt;$C$16),IF($I$73&gt;='Middle Budget'!$E$85,0,('Middle Budget'!$E$85-$I$73)/($C$16-$C$14)),0)</f>
        <v>0</v>
      </c>
      <c r="EC74" s="3">
        <f>IF(AND(EC$3&gt;=$C$14,EC$3&lt;$C$16),IF($I$73&gt;='Middle Budget'!$E$85,0,('Middle Budget'!$E$85-$I$73)/($C$16-$C$14)),0)</f>
        <v>0</v>
      </c>
      <c r="ED74" s="3">
        <f>IF(AND(ED$3&gt;=$C$14,ED$3&lt;$C$16),IF($I$73&gt;='Middle Budget'!$E$85,0,('Middle Budget'!$E$85-$I$73)/($C$16-$C$14)),0)</f>
        <v>0</v>
      </c>
      <c r="EE74" s="3">
        <f>IF(AND(EE$3&gt;=$C$14,EE$3&lt;$C$16),IF($I$73&gt;='Middle Budget'!$E$85,0,('Middle Budget'!$E$85-$I$73)/($C$16-$C$14)),0)</f>
        <v>0</v>
      </c>
      <c r="EF74" s="3">
        <f>IF(AND(EF$3&gt;=$C$14,EF$3&lt;$C$16),IF($I$73&gt;='Middle Budget'!$E$85,0,('Middle Budget'!$E$85-$I$73)/($C$16-$C$14)),0)</f>
        <v>0</v>
      </c>
      <c r="EG74" s="3">
        <f>IF(AND(EG$3&gt;=$C$14,EG$3&lt;$C$16),IF($I$73&gt;='Middle Budget'!$E$85,0,('Middle Budget'!$E$85-$I$73)/($C$16-$C$14)),0)</f>
        <v>0</v>
      </c>
      <c r="EH74" s="3">
        <f>IF(AND(EH$3&gt;=$C$14,EH$3&lt;$C$16),IF($I$73&gt;='Middle Budget'!$E$85,0,('Middle Budget'!$E$85-$I$73)/($C$16-$C$14)),0)</f>
        <v>0</v>
      </c>
      <c r="EI74" s="3">
        <f>IF(AND(EI$3&gt;=$C$14,EI$3&lt;$C$16),IF($I$73&gt;='Middle Budget'!$E$85,0,('Middle Budget'!$E$85-$I$73)/($C$16-$C$14)),0)</f>
        <v>0</v>
      </c>
      <c r="EJ74" s="3">
        <f>IF(AND(EJ$3&gt;=$C$14,EJ$3&lt;$C$16),IF($I$73&gt;='Middle Budget'!$E$85,0,('Middle Budget'!$E$85-$I$73)/($C$16-$C$14)),0)</f>
        <v>0</v>
      </c>
      <c r="EK74" s="3">
        <f>IF(AND(EK$3&gt;=$C$14,EK$3&lt;$C$16),IF($I$73&gt;='Middle Budget'!$E$85,0,('Middle Budget'!$E$85-$I$73)/($C$16-$C$14)),0)</f>
        <v>0</v>
      </c>
      <c r="EL74" s="3">
        <f>IF(AND(EL$3&gt;=$C$14,EL$3&lt;$C$16),IF($I$73&gt;='Middle Budget'!$E$85,0,('Middle Budget'!$E$85-$I$73)/($C$16-$C$14)),0)</f>
        <v>0</v>
      </c>
      <c r="EM74" s="3">
        <f>IF(AND(EM$3&gt;=$C$14,EM$3&lt;$C$16),IF($I$73&gt;='Middle Budget'!$E$85,0,('Middle Budget'!$E$85-$I$73)/($C$16-$C$14)),0)</f>
        <v>0</v>
      </c>
      <c r="EN74" s="3">
        <f>IF(AND(EN$3&gt;=$C$14,EN$3&lt;$C$16),IF($I$73&gt;='Middle Budget'!$E$85,0,('Middle Budget'!$E$85-$I$73)/($C$16-$C$14)),0)</f>
        <v>0</v>
      </c>
      <c r="EO74" s="3">
        <f>IF(AND(EO$3&gt;=$C$14,EO$3&lt;$C$16),IF($I$73&gt;='Middle Budget'!$E$85,0,('Middle Budget'!$E$85-$I$73)/($C$16-$C$14)),0)</f>
        <v>0</v>
      </c>
      <c r="EP74" s="3">
        <f>IF(AND(EP$3&gt;=$C$14,EP$3&lt;$C$16),IF($I$73&gt;='Middle Budget'!$E$85,0,('Middle Budget'!$E$85-$I$73)/($C$16-$C$14)),0)</f>
        <v>0</v>
      </c>
      <c r="EQ74" s="3">
        <f>IF(AND(EQ$3&gt;=$C$14,EQ$3&lt;$C$16),IF($I$73&gt;='Middle Budget'!$E$85,0,('Middle Budget'!$E$85-$I$73)/($C$16-$C$14)),0)</f>
        <v>0</v>
      </c>
      <c r="ER74" s="3">
        <f>IF(AND(ER$3&gt;=$C$14,ER$3&lt;$C$16),IF($I$73&gt;='Middle Budget'!$E$85,0,('Middle Budget'!$E$85-$I$73)/($C$16-$C$14)),0)</f>
        <v>0</v>
      </c>
      <c r="ES74" s="3">
        <f>IF(AND(ES$3&gt;=$C$14,ES$3&lt;$C$16),IF($I$73&gt;='Middle Budget'!$E$85,0,('Middle Budget'!$E$85-$I$73)/($C$16-$C$14)),0)</f>
        <v>0</v>
      </c>
      <c r="ET74" s="3">
        <f>IF(AND(ET$3&gt;=$C$14,ET$3&lt;$C$16),IF($I$73&gt;='Middle Budget'!$E$85,0,('Middle Budget'!$E$85-$I$73)/($C$16-$C$14)),0)</f>
        <v>0</v>
      </c>
      <c r="EU74" s="3">
        <f>IF(AND(EU$3&gt;=$C$14,EU$3&lt;$C$16),IF($I$73&gt;='Middle Budget'!$E$85,0,('Middle Budget'!$E$85-$I$73)/($C$16-$C$14)),0)</f>
        <v>0</v>
      </c>
      <c r="EV74" s="3">
        <f>IF(AND(EV$3&gt;=$C$14,EV$3&lt;$C$16),IF($I$73&gt;='Middle Budget'!$E$85,0,('Middle Budget'!$E$85-$I$73)/($C$16-$C$14)),0)</f>
        <v>0</v>
      </c>
      <c r="EW74" s="3">
        <f>IF(AND(EW$3&gt;=$C$14,EW$3&lt;$C$16),IF($I$73&gt;='Middle Budget'!$E$85,0,('Middle Budget'!$E$85-$I$73)/($C$16-$C$14)),0)</f>
        <v>0</v>
      </c>
      <c r="EX74" s="3">
        <f>IF(AND(EX$3&gt;=$C$14,EX$3&lt;$C$16),IF($I$73&gt;='Middle Budget'!$E$85,0,('Middle Budget'!$E$85-$I$73)/($C$16-$C$14)),0)</f>
        <v>0</v>
      </c>
    </row>
    <row r="75" spans="1:154" ht="12.75" customHeight="1">
      <c r="A75" s="12"/>
      <c r="B75" s="4"/>
      <c r="C75" s="4" t="s">
        <v>91</v>
      </c>
      <c r="D75" s="4"/>
      <c r="E75" s="4"/>
      <c r="F75" s="4"/>
      <c r="G75" s="4"/>
      <c r="H75" s="4"/>
      <c r="I75" s="191">
        <f t="shared" ref="I75:AN75" ca="1" si="143">SUM(I69:I74)</f>
        <v>114070416.62265003</v>
      </c>
      <c r="J75" s="191">
        <f t="shared" ca="1" si="143"/>
        <v>16178240.825462027</v>
      </c>
      <c r="K75" s="191">
        <f t="shared" si="143"/>
        <v>4041435.8479687693</v>
      </c>
      <c r="L75" s="191">
        <f t="shared" si="143"/>
        <v>4041435.8479687693</v>
      </c>
      <c r="M75" s="191">
        <f t="shared" si="143"/>
        <v>4041435.8479687693</v>
      </c>
      <c r="N75" s="191">
        <f t="shared" si="143"/>
        <v>4041435.8479687693</v>
      </c>
      <c r="O75" s="191">
        <f t="shared" si="143"/>
        <v>4041435.8479687693</v>
      </c>
      <c r="P75" s="191">
        <f t="shared" si="143"/>
        <v>4041435.8479687693</v>
      </c>
      <c r="Q75" s="191">
        <f t="shared" si="143"/>
        <v>4041435.8479687693</v>
      </c>
      <c r="R75" s="191">
        <f t="shared" si="143"/>
        <v>4041435.8479687693</v>
      </c>
      <c r="S75" s="191">
        <f t="shared" si="143"/>
        <v>4041435.8479687693</v>
      </c>
      <c r="T75" s="191">
        <f t="shared" si="143"/>
        <v>4041435.8479687693</v>
      </c>
      <c r="U75" s="191">
        <f t="shared" si="143"/>
        <v>4041435.8479687693</v>
      </c>
      <c r="V75" s="191">
        <f t="shared" si="143"/>
        <v>4041435.8479687693</v>
      </c>
      <c r="W75" s="191">
        <f t="shared" si="143"/>
        <v>4041435.8479687693</v>
      </c>
      <c r="X75" s="191">
        <f t="shared" si="143"/>
        <v>4041435.8479687693</v>
      </c>
      <c r="Y75" s="191">
        <f t="shared" si="143"/>
        <v>4041435.8479687693</v>
      </c>
      <c r="Z75" s="191">
        <f t="shared" si="143"/>
        <v>4041435.8479687693</v>
      </c>
      <c r="AA75" s="191">
        <f t="shared" si="143"/>
        <v>4041435.8479687693</v>
      </c>
      <c r="AB75" s="191">
        <f t="shared" si="143"/>
        <v>4041435.8479687693</v>
      </c>
      <c r="AC75" s="191">
        <f t="shared" si="143"/>
        <v>4041435.8479687693</v>
      </c>
      <c r="AD75" s="191">
        <f t="shared" si="143"/>
        <v>4041435.8479687693</v>
      </c>
      <c r="AE75" s="191">
        <f t="shared" si="143"/>
        <v>4041435.8479687693</v>
      </c>
      <c r="AF75" s="191">
        <f t="shared" si="143"/>
        <v>4041435.8479687693</v>
      </c>
      <c r="AG75" s="191">
        <f t="shared" si="143"/>
        <v>4041435.8479687693</v>
      </c>
      <c r="AH75" s="191">
        <f t="shared" si="143"/>
        <v>4041435.8479687693</v>
      </c>
      <c r="AI75" s="191">
        <f t="shared" si="143"/>
        <v>426137.17501383001</v>
      </c>
      <c r="AJ75" s="191">
        <f t="shared" si="143"/>
        <v>448783.75047310087</v>
      </c>
      <c r="AK75" s="191">
        <f t="shared" si="143"/>
        <v>2279.4520450607647</v>
      </c>
      <c r="AL75" s="191">
        <f t="shared" si="143"/>
        <v>2279.4520450607647</v>
      </c>
      <c r="AM75" s="191">
        <f t="shared" si="143"/>
        <v>2279.4520450607647</v>
      </c>
      <c r="AN75" s="191">
        <f t="shared" si="143"/>
        <v>2279.4520450607647</v>
      </c>
      <c r="AO75" s="191">
        <f t="shared" ref="AO75:BT75" si="144">SUM(AO69:AO74)</f>
        <v>2279.4520450607647</v>
      </c>
      <c r="AP75" s="191">
        <f t="shared" si="144"/>
        <v>2279.4520450607647</v>
      </c>
      <c r="AQ75" s="191">
        <f t="shared" si="144"/>
        <v>2279.4520450607647</v>
      </c>
      <c r="AR75" s="191">
        <f t="shared" si="144"/>
        <v>2279.4520450607647</v>
      </c>
      <c r="AS75" s="191">
        <f t="shared" si="144"/>
        <v>2279.4520450607647</v>
      </c>
      <c r="AT75" s="191">
        <f t="shared" si="144"/>
        <v>2279.4520450607647</v>
      </c>
      <c r="AU75" s="191">
        <f t="shared" si="144"/>
        <v>0</v>
      </c>
      <c r="AV75" s="191">
        <f t="shared" si="144"/>
        <v>0</v>
      </c>
      <c r="AW75" s="191">
        <f t="shared" si="144"/>
        <v>0</v>
      </c>
      <c r="AX75" s="191">
        <f t="shared" si="144"/>
        <v>0</v>
      </c>
      <c r="AY75" s="191">
        <f t="shared" si="144"/>
        <v>0</v>
      </c>
      <c r="AZ75" s="191">
        <f t="shared" si="144"/>
        <v>0</v>
      </c>
      <c r="BA75" s="191">
        <f t="shared" si="144"/>
        <v>0</v>
      </c>
      <c r="BB75" s="191">
        <f t="shared" si="144"/>
        <v>0</v>
      </c>
      <c r="BC75" s="191">
        <f t="shared" si="144"/>
        <v>0</v>
      </c>
      <c r="BD75" s="191">
        <f t="shared" si="144"/>
        <v>0</v>
      </c>
      <c r="BE75" s="191">
        <f t="shared" si="144"/>
        <v>0</v>
      </c>
      <c r="BF75" s="191">
        <f t="shared" si="144"/>
        <v>0</v>
      </c>
      <c r="BG75" s="191">
        <f t="shared" si="144"/>
        <v>0</v>
      </c>
      <c r="BH75" s="191">
        <f t="shared" si="144"/>
        <v>0</v>
      </c>
      <c r="BI75" s="191">
        <f t="shared" si="144"/>
        <v>0</v>
      </c>
      <c r="BJ75" s="191">
        <f t="shared" si="144"/>
        <v>0</v>
      </c>
      <c r="BK75" s="191">
        <f t="shared" si="144"/>
        <v>0</v>
      </c>
      <c r="BL75" s="191">
        <f t="shared" si="144"/>
        <v>0</v>
      </c>
      <c r="BM75" s="191">
        <f t="shared" si="144"/>
        <v>0</v>
      </c>
      <c r="BN75" s="191">
        <f t="shared" si="144"/>
        <v>0</v>
      </c>
      <c r="BO75" s="191">
        <f t="shared" si="144"/>
        <v>0</v>
      </c>
      <c r="BP75" s="191">
        <f t="shared" si="144"/>
        <v>0</v>
      </c>
      <c r="BQ75" s="191">
        <f t="shared" si="144"/>
        <v>0</v>
      </c>
      <c r="BR75" s="191">
        <f t="shared" si="144"/>
        <v>0</v>
      </c>
      <c r="BS75" s="191">
        <f t="shared" si="144"/>
        <v>0</v>
      </c>
      <c r="BT75" s="191">
        <f t="shared" si="144"/>
        <v>0</v>
      </c>
      <c r="BU75" s="191">
        <f t="shared" ref="BU75:CZ75" si="145">SUM(BU69:BU74)</f>
        <v>0</v>
      </c>
      <c r="BV75" s="191">
        <f t="shared" si="145"/>
        <v>0</v>
      </c>
      <c r="BW75" s="191">
        <f t="shared" si="145"/>
        <v>0</v>
      </c>
      <c r="BX75" s="191">
        <f t="shared" si="145"/>
        <v>0</v>
      </c>
      <c r="BY75" s="191">
        <f t="shared" si="145"/>
        <v>0</v>
      </c>
      <c r="BZ75" s="191">
        <f t="shared" si="145"/>
        <v>0</v>
      </c>
      <c r="CA75" s="191">
        <f t="shared" si="145"/>
        <v>0</v>
      </c>
      <c r="CB75" s="191">
        <f t="shared" si="145"/>
        <v>0</v>
      </c>
      <c r="CC75" s="191">
        <f t="shared" si="145"/>
        <v>0</v>
      </c>
      <c r="CD75" s="191">
        <f t="shared" si="145"/>
        <v>0</v>
      </c>
      <c r="CE75" s="191">
        <f t="shared" si="145"/>
        <v>0</v>
      </c>
      <c r="CF75" s="191">
        <f t="shared" si="145"/>
        <v>0</v>
      </c>
      <c r="CG75" s="191">
        <f t="shared" si="145"/>
        <v>0</v>
      </c>
      <c r="CH75" s="191">
        <f t="shared" si="145"/>
        <v>0</v>
      </c>
      <c r="CI75" s="191">
        <f t="shared" si="145"/>
        <v>0</v>
      </c>
      <c r="CJ75" s="191">
        <f t="shared" si="145"/>
        <v>0</v>
      </c>
      <c r="CK75" s="191">
        <f t="shared" si="145"/>
        <v>0</v>
      </c>
      <c r="CL75" s="191">
        <f t="shared" si="145"/>
        <v>0</v>
      </c>
      <c r="CM75" s="191">
        <f t="shared" si="145"/>
        <v>0</v>
      </c>
      <c r="CN75" s="191">
        <f t="shared" si="145"/>
        <v>0</v>
      </c>
      <c r="CO75" s="191">
        <f t="shared" si="145"/>
        <v>0</v>
      </c>
      <c r="CP75" s="191">
        <f t="shared" si="145"/>
        <v>0</v>
      </c>
      <c r="CQ75" s="191">
        <f t="shared" si="145"/>
        <v>0</v>
      </c>
      <c r="CR75" s="191">
        <f t="shared" si="145"/>
        <v>0</v>
      </c>
      <c r="CS75" s="191">
        <f t="shared" si="145"/>
        <v>0</v>
      </c>
      <c r="CT75" s="191">
        <f t="shared" si="145"/>
        <v>0</v>
      </c>
      <c r="CU75" s="191">
        <f t="shared" si="145"/>
        <v>0</v>
      </c>
      <c r="CV75" s="191">
        <f t="shared" si="145"/>
        <v>0</v>
      </c>
      <c r="CW75" s="191">
        <f t="shared" si="145"/>
        <v>0</v>
      </c>
      <c r="CX75" s="191">
        <f t="shared" si="145"/>
        <v>0</v>
      </c>
      <c r="CY75" s="191">
        <f t="shared" si="145"/>
        <v>0</v>
      </c>
      <c r="CZ75" s="191">
        <f t="shared" si="145"/>
        <v>0</v>
      </c>
      <c r="DA75" s="191">
        <f t="shared" ref="DA75:EF75" si="146">SUM(DA69:DA74)</f>
        <v>0</v>
      </c>
      <c r="DB75" s="191">
        <f t="shared" si="146"/>
        <v>0</v>
      </c>
      <c r="DC75" s="191">
        <f t="shared" si="146"/>
        <v>0</v>
      </c>
      <c r="DD75" s="191">
        <f t="shared" si="146"/>
        <v>0</v>
      </c>
      <c r="DE75" s="191">
        <f t="shared" si="146"/>
        <v>0</v>
      </c>
      <c r="DF75" s="191">
        <f t="shared" si="146"/>
        <v>0</v>
      </c>
      <c r="DG75" s="191">
        <f t="shared" si="146"/>
        <v>0</v>
      </c>
      <c r="DH75" s="191">
        <f t="shared" si="146"/>
        <v>0</v>
      </c>
      <c r="DI75" s="191">
        <f t="shared" si="146"/>
        <v>0</v>
      </c>
      <c r="DJ75" s="191">
        <f t="shared" si="146"/>
        <v>0</v>
      </c>
      <c r="DK75" s="191">
        <f t="shared" si="146"/>
        <v>0</v>
      </c>
      <c r="DL75" s="191">
        <f t="shared" si="146"/>
        <v>0</v>
      </c>
      <c r="DM75" s="191">
        <f t="shared" si="146"/>
        <v>0</v>
      </c>
      <c r="DN75" s="191">
        <f t="shared" si="146"/>
        <v>0</v>
      </c>
      <c r="DO75" s="191">
        <f t="shared" si="146"/>
        <v>0</v>
      </c>
      <c r="DP75" s="191">
        <f t="shared" si="146"/>
        <v>0</v>
      </c>
      <c r="DQ75" s="191">
        <f t="shared" si="146"/>
        <v>0</v>
      </c>
      <c r="DR75" s="191">
        <f t="shared" si="146"/>
        <v>0</v>
      </c>
      <c r="DS75" s="191">
        <f t="shared" si="146"/>
        <v>0</v>
      </c>
      <c r="DT75" s="191">
        <f t="shared" si="146"/>
        <v>0</v>
      </c>
      <c r="DU75" s="191">
        <f t="shared" si="146"/>
        <v>0</v>
      </c>
      <c r="DV75" s="191">
        <f t="shared" si="146"/>
        <v>0</v>
      </c>
      <c r="DW75" s="191">
        <f t="shared" si="146"/>
        <v>0</v>
      </c>
      <c r="DX75" s="191">
        <f t="shared" si="146"/>
        <v>0</v>
      </c>
      <c r="DY75" s="191">
        <f t="shared" si="146"/>
        <v>0</v>
      </c>
      <c r="DZ75" s="191">
        <f t="shared" si="146"/>
        <v>0</v>
      </c>
      <c r="EA75" s="191">
        <f t="shared" si="146"/>
        <v>0</v>
      </c>
      <c r="EB75" s="191">
        <f t="shared" si="146"/>
        <v>0</v>
      </c>
      <c r="EC75" s="191">
        <f t="shared" si="146"/>
        <v>0</v>
      </c>
      <c r="ED75" s="191">
        <f t="shared" si="146"/>
        <v>0</v>
      </c>
      <c r="EE75" s="191">
        <f t="shared" si="146"/>
        <v>0</v>
      </c>
      <c r="EF75" s="191">
        <f t="shared" si="146"/>
        <v>0</v>
      </c>
      <c r="EG75" s="191">
        <f t="shared" ref="EG75:EX75" si="147">SUM(EG69:EG74)</f>
        <v>0</v>
      </c>
      <c r="EH75" s="191">
        <f t="shared" si="147"/>
        <v>0</v>
      </c>
      <c r="EI75" s="191">
        <f t="shared" si="147"/>
        <v>0</v>
      </c>
      <c r="EJ75" s="191">
        <f t="shared" si="147"/>
        <v>0</v>
      </c>
      <c r="EK75" s="191">
        <f t="shared" si="147"/>
        <v>0</v>
      </c>
      <c r="EL75" s="191">
        <f t="shared" si="147"/>
        <v>0</v>
      </c>
      <c r="EM75" s="191">
        <f t="shared" si="147"/>
        <v>0</v>
      </c>
      <c r="EN75" s="191">
        <f t="shared" si="147"/>
        <v>0</v>
      </c>
      <c r="EO75" s="191">
        <f t="shared" si="147"/>
        <v>0</v>
      </c>
      <c r="EP75" s="191">
        <f t="shared" si="147"/>
        <v>0</v>
      </c>
      <c r="EQ75" s="191">
        <f t="shared" si="147"/>
        <v>0</v>
      </c>
      <c r="ER75" s="191">
        <f t="shared" si="147"/>
        <v>0</v>
      </c>
      <c r="ES75" s="191">
        <f t="shared" si="147"/>
        <v>0</v>
      </c>
      <c r="ET75" s="191">
        <f t="shared" si="147"/>
        <v>0</v>
      </c>
      <c r="EU75" s="191">
        <f t="shared" si="147"/>
        <v>0</v>
      </c>
      <c r="EV75" s="191">
        <f t="shared" si="147"/>
        <v>0</v>
      </c>
      <c r="EW75" s="191">
        <f t="shared" si="147"/>
        <v>0</v>
      </c>
      <c r="EX75" s="191">
        <f t="shared" si="147"/>
        <v>0</v>
      </c>
    </row>
    <row r="76" spans="1:154" ht="12.75" customHeight="1">
      <c r="A76" s="12"/>
      <c r="B76" s="3"/>
      <c r="C76" s="3"/>
      <c r="D76" s="3"/>
      <c r="E76" s="3"/>
      <c r="F76" s="3"/>
      <c r="G76" s="3"/>
      <c r="H76" s="3"/>
      <c r="I76" s="3"/>
      <c r="K76" s="3"/>
      <c r="L76" s="3"/>
      <c r="M76" s="3"/>
      <c r="N76" s="3"/>
      <c r="O76" s="3"/>
      <c r="P76" s="3"/>
      <c r="Q76" s="3"/>
      <c r="R76" s="3"/>
      <c r="S76" s="3"/>
      <c r="T76" s="3"/>
      <c r="U76" s="6"/>
      <c r="V76" s="8"/>
      <c r="W76" s="3"/>
      <c r="X76" s="3"/>
      <c r="Y76" s="3"/>
      <c r="Z76" s="3"/>
      <c r="AA76" s="3"/>
      <c r="AB76" s="3"/>
      <c r="AC76" s="3"/>
      <c r="AD76" s="3"/>
      <c r="AE76" s="3"/>
      <c r="AF76" s="3"/>
      <c r="AG76" s="6"/>
      <c r="AH76" s="8"/>
      <c r="AI76" s="3"/>
      <c r="AJ76" s="3"/>
      <c r="AK76" s="3"/>
      <c r="AL76" s="3"/>
      <c r="AM76" s="3"/>
      <c r="AN76" s="3"/>
      <c r="AO76" s="3"/>
      <c r="AP76" s="3"/>
      <c r="AQ76" s="3"/>
      <c r="AR76" s="3"/>
      <c r="AS76" s="6"/>
      <c r="AT76" s="8"/>
      <c r="AU76" s="3"/>
      <c r="AV76" s="3"/>
      <c r="AW76" s="3"/>
      <c r="AX76" s="3"/>
      <c r="AY76" s="3"/>
      <c r="AZ76" s="3"/>
      <c r="BA76" s="3"/>
      <c r="BB76" s="3"/>
      <c r="BC76" s="3"/>
      <c r="BD76" s="3"/>
      <c r="BE76" s="6"/>
      <c r="BF76" s="8"/>
      <c r="BG76" s="3"/>
      <c r="BH76" s="3"/>
      <c r="BI76" s="3"/>
      <c r="BJ76" s="3"/>
      <c r="BK76" s="3"/>
      <c r="BL76" s="3"/>
      <c r="BM76" s="3"/>
      <c r="BN76" s="3"/>
      <c r="BO76" s="3"/>
      <c r="BP76" s="3"/>
      <c r="BQ76" s="6"/>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row>
    <row r="77" spans="1:154" ht="12.75" customHeight="1" thickBot="1">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row>
    <row r="78" spans="1:154" ht="12.75" customHeight="1" thickBot="1">
      <c r="A78" s="12"/>
      <c r="B78" s="925" t="s">
        <v>154</v>
      </c>
      <c r="C78" s="926"/>
      <c r="D78" s="926"/>
      <c r="E78" s="926"/>
      <c r="F78" s="926"/>
      <c r="G78" s="926"/>
      <c r="H78" s="926"/>
      <c r="I78" s="927"/>
      <c r="K78" s="3"/>
      <c r="L78" s="3"/>
      <c r="M78" s="3"/>
      <c r="N78" s="3"/>
      <c r="O78" s="3"/>
      <c r="P78" s="3"/>
      <c r="Q78" s="3"/>
      <c r="R78" s="3"/>
      <c r="S78" s="3"/>
      <c r="T78" s="3"/>
      <c r="U78" s="6"/>
      <c r="V78" s="8"/>
      <c r="W78" s="3"/>
      <c r="X78" s="3"/>
      <c r="Y78" s="3"/>
      <c r="Z78" s="3"/>
      <c r="AA78" s="3"/>
      <c r="AB78" s="3"/>
      <c r="AC78" s="3"/>
      <c r="AD78" s="3"/>
      <c r="AE78" s="3"/>
      <c r="AF78" s="3"/>
      <c r="AG78" s="6"/>
      <c r="AH78" s="8"/>
      <c r="AI78" s="3"/>
      <c r="AJ78" s="3"/>
      <c r="AK78" s="3"/>
      <c r="AL78" s="3"/>
      <c r="AM78" s="3"/>
      <c r="AN78" s="3"/>
      <c r="AO78" s="3"/>
      <c r="AP78" s="3"/>
      <c r="AQ78" s="3"/>
      <c r="AR78" s="3"/>
      <c r="AS78" s="6"/>
      <c r="AT78" s="8"/>
      <c r="AU78" s="3"/>
      <c r="AV78" s="3"/>
      <c r="AW78" s="3"/>
      <c r="AX78" s="3"/>
      <c r="AY78" s="3"/>
      <c r="AZ78" s="3"/>
      <c r="BA78" s="3"/>
      <c r="BB78" s="3"/>
      <c r="BC78" s="3"/>
      <c r="BD78" s="3"/>
      <c r="BE78" s="6"/>
      <c r="BF78" s="8"/>
      <c r="BG78" s="3"/>
      <c r="BH78" s="3"/>
      <c r="BI78" s="3"/>
      <c r="BJ78" s="3"/>
      <c r="BK78" s="3"/>
      <c r="BL78" s="3"/>
      <c r="BM78" s="3"/>
      <c r="BN78" s="3"/>
      <c r="BO78" s="3"/>
      <c r="BP78" s="3"/>
      <c r="BQ78" s="6"/>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row>
    <row r="79" spans="1:154" ht="12.75" customHeight="1">
      <c r="A79" s="12"/>
      <c r="B79" s="3"/>
      <c r="C79" s="3"/>
      <c r="D79" s="3"/>
      <c r="E79" s="3"/>
      <c r="F79" s="3"/>
      <c r="G79" s="3"/>
      <c r="H79" s="3"/>
      <c r="I79" s="3"/>
      <c r="K79" s="3"/>
      <c r="L79" s="3"/>
      <c r="M79" s="3"/>
      <c r="N79" s="3"/>
      <c r="O79" s="3"/>
      <c r="P79" s="3"/>
      <c r="Q79" s="3"/>
      <c r="R79" s="3"/>
      <c r="S79" s="3"/>
      <c r="T79" s="3"/>
      <c r="U79" s="6"/>
      <c r="V79" s="8"/>
      <c r="W79" s="3"/>
      <c r="X79" s="3"/>
      <c r="Y79" s="3"/>
      <c r="Z79" s="3"/>
      <c r="AA79" s="3"/>
      <c r="AB79" s="3"/>
      <c r="AC79" s="3"/>
      <c r="AD79" s="3"/>
      <c r="AE79" s="3"/>
      <c r="AF79" s="3"/>
      <c r="AG79" s="6"/>
      <c r="AH79" s="8"/>
      <c r="AI79" s="3"/>
      <c r="AJ79" s="3"/>
      <c r="AK79" s="3"/>
      <c r="AL79" s="3"/>
      <c r="AM79" s="3"/>
      <c r="AN79" s="3"/>
      <c r="AO79" s="3"/>
      <c r="AP79" s="3"/>
      <c r="AQ79" s="3"/>
      <c r="AR79" s="3"/>
      <c r="AS79" s="6"/>
      <c r="AT79" s="8"/>
      <c r="AU79" s="3"/>
      <c r="AV79" s="3"/>
      <c r="AW79" s="3"/>
      <c r="AX79" s="3"/>
      <c r="AY79" s="3"/>
      <c r="AZ79" s="3"/>
      <c r="BA79" s="3"/>
      <c r="BB79" s="3"/>
      <c r="BC79" s="3"/>
      <c r="BD79" s="3"/>
      <c r="BE79" s="6"/>
      <c r="BF79" s="8"/>
      <c r="BG79" s="3"/>
      <c r="BH79" s="3"/>
      <c r="BI79" s="3"/>
      <c r="BJ79" s="3"/>
      <c r="BK79" s="3"/>
      <c r="BL79" s="3"/>
      <c r="BM79" s="3"/>
      <c r="BN79" s="3"/>
      <c r="BO79" s="3"/>
      <c r="BP79" s="3"/>
      <c r="BQ79" s="6"/>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row>
    <row r="80" spans="1:154" ht="12.75" customHeight="1">
      <c r="A80" s="12"/>
      <c r="B80" s="4" t="s">
        <v>151</v>
      </c>
      <c r="C80" s="3"/>
      <c r="D80" s="3"/>
      <c r="E80" s="3"/>
      <c r="F80" s="3"/>
      <c r="G80" s="3"/>
      <c r="H80" s="3"/>
      <c r="I80" s="3"/>
      <c r="K80" s="3"/>
      <c r="L80" s="3"/>
      <c r="M80" s="3"/>
      <c r="N80" s="3"/>
      <c r="O80" s="3"/>
      <c r="P80" s="3"/>
      <c r="Q80" s="3"/>
      <c r="R80" s="3"/>
      <c r="S80" s="3"/>
      <c r="T80" s="3"/>
      <c r="U80" s="6"/>
      <c r="V80" s="8"/>
      <c r="W80" s="3"/>
      <c r="X80" s="3"/>
      <c r="Y80" s="3"/>
      <c r="Z80" s="3"/>
      <c r="AA80" s="3"/>
      <c r="AB80" s="3"/>
      <c r="AC80" s="3"/>
      <c r="AD80" s="3"/>
      <c r="AE80" s="3"/>
      <c r="AF80" s="3"/>
      <c r="AG80" s="6"/>
      <c r="AH80" s="8"/>
      <c r="AI80" s="3"/>
      <c r="AJ80" s="3"/>
      <c r="AK80" s="3"/>
      <c r="AL80" s="3"/>
      <c r="AM80" s="3"/>
      <c r="AN80" s="3"/>
      <c r="AO80" s="3"/>
      <c r="AP80" s="3"/>
      <c r="AQ80" s="3"/>
      <c r="AR80" s="3"/>
      <c r="AS80" s="6"/>
      <c r="AT80" s="8"/>
      <c r="AU80" s="3"/>
      <c r="AV80" s="3"/>
      <c r="AW80" s="3"/>
      <c r="AX80" s="3"/>
      <c r="AY80" s="3"/>
      <c r="AZ80" s="3"/>
      <c r="BA80" s="3"/>
      <c r="BB80" s="3"/>
      <c r="BC80" s="3"/>
      <c r="BD80" s="3"/>
      <c r="BE80" s="6"/>
      <c r="BF80" s="8"/>
      <c r="BG80" s="3"/>
      <c r="BH80" s="3"/>
      <c r="BI80" s="3"/>
      <c r="BJ80" s="3"/>
      <c r="BK80" s="3"/>
      <c r="BL80" s="3"/>
      <c r="BM80" s="3"/>
      <c r="BN80" s="3"/>
      <c r="BO80" s="3"/>
      <c r="BP80" s="3"/>
      <c r="BQ80" s="6"/>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row>
    <row r="81" spans="1:154" ht="12.75" customHeight="1">
      <c r="A81" s="12"/>
      <c r="B81" s="3">
        <v>1</v>
      </c>
      <c r="C81" s="3" t="s">
        <v>152</v>
      </c>
      <c r="D81" s="3"/>
      <c r="E81" s="3"/>
      <c r="F81" s="3"/>
      <c r="G81" s="3"/>
      <c r="H81" s="3"/>
      <c r="I81" s="3"/>
      <c r="K81" s="3"/>
      <c r="L81" s="3"/>
      <c r="M81" s="3"/>
      <c r="N81" s="3"/>
      <c r="O81" s="3"/>
      <c r="P81" s="3"/>
      <c r="Q81" s="3"/>
      <c r="R81" s="3"/>
      <c r="S81" s="3"/>
      <c r="T81" s="3"/>
      <c r="U81" s="6"/>
      <c r="V81" s="8"/>
      <c r="W81" s="3"/>
      <c r="X81" s="3"/>
      <c r="Y81" s="3"/>
      <c r="Z81" s="3"/>
      <c r="AA81" s="3"/>
      <c r="AB81" s="3"/>
      <c r="AC81" s="3"/>
      <c r="AD81" s="3"/>
      <c r="AE81" s="3"/>
      <c r="AF81" s="3"/>
      <c r="AG81" s="6"/>
      <c r="AH81" s="8"/>
      <c r="AI81" s="3"/>
      <c r="AJ81" s="3"/>
      <c r="AK81" s="3"/>
      <c r="AL81" s="3"/>
      <c r="AM81" s="3"/>
      <c r="AN81" s="3"/>
      <c r="AO81" s="3"/>
      <c r="AP81" s="3"/>
      <c r="AQ81" s="3"/>
      <c r="AR81" s="3"/>
      <c r="AS81" s="6"/>
      <c r="AT81" s="8"/>
      <c r="AU81" s="3"/>
      <c r="AV81" s="3"/>
      <c r="AW81" s="3"/>
      <c r="AX81" s="3"/>
      <c r="AY81" s="3"/>
      <c r="AZ81" s="3"/>
      <c r="BA81" s="3"/>
      <c r="BB81" s="3"/>
      <c r="BC81" s="3"/>
      <c r="BD81" s="3"/>
      <c r="BE81" s="6"/>
      <c r="BF81" s="8"/>
      <c r="BG81" s="3"/>
      <c r="BH81" s="3"/>
      <c r="BI81" s="3"/>
      <c r="BJ81" s="3"/>
      <c r="BK81" s="3"/>
      <c r="BL81" s="3"/>
      <c r="BM81" s="3"/>
      <c r="BN81" s="3"/>
      <c r="BO81" s="3"/>
      <c r="BP81" s="3"/>
      <c r="BQ81" s="6"/>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row>
    <row r="82" spans="1:154" ht="12.75" customHeight="1">
      <c r="A82" s="12"/>
      <c r="B82" s="3">
        <v>2</v>
      </c>
      <c r="C82" s="3" t="s">
        <v>254</v>
      </c>
      <c r="D82" s="3"/>
      <c r="E82" s="3"/>
      <c r="F82" s="3"/>
      <c r="G82" s="3"/>
      <c r="H82" s="3"/>
      <c r="I82" s="3"/>
      <c r="K82" s="3"/>
      <c r="L82" s="3"/>
      <c r="M82" s="3"/>
      <c r="N82" s="3"/>
      <c r="O82" s="3"/>
      <c r="P82" s="3"/>
      <c r="Q82" s="3"/>
      <c r="R82" s="3"/>
      <c r="S82" s="3"/>
      <c r="T82" s="3"/>
      <c r="U82" s="6"/>
      <c r="V82" s="8"/>
      <c r="W82" s="3"/>
      <c r="X82" s="3"/>
      <c r="Y82" s="3"/>
      <c r="Z82" s="3"/>
      <c r="AA82" s="3"/>
      <c r="AB82" s="3"/>
      <c r="AC82" s="3"/>
      <c r="AD82" s="3"/>
      <c r="AE82" s="3"/>
      <c r="AF82" s="3"/>
      <c r="AG82" s="6"/>
      <c r="AH82" s="8"/>
      <c r="AI82" s="3"/>
      <c r="AJ82" s="3"/>
      <c r="AK82" s="3"/>
      <c r="AL82" s="3"/>
      <c r="AM82" s="3"/>
      <c r="AN82" s="3"/>
      <c r="AO82" s="3"/>
      <c r="AP82" s="3"/>
      <c r="AQ82" s="3"/>
      <c r="AR82" s="3"/>
      <c r="AS82" s="6"/>
      <c r="AT82" s="8"/>
      <c r="AU82" s="3"/>
      <c r="AV82" s="3"/>
      <c r="AW82" s="3"/>
      <c r="AX82" s="3"/>
      <c r="AY82" s="3"/>
      <c r="AZ82" s="3"/>
      <c r="BA82" s="3"/>
      <c r="BB82" s="3"/>
      <c r="BC82" s="3"/>
      <c r="BD82" s="3"/>
      <c r="BE82" s="6"/>
      <c r="BF82" s="8"/>
      <c r="BG82" s="3"/>
      <c r="BH82" s="3"/>
      <c r="BI82" s="3"/>
      <c r="BJ82" s="3"/>
      <c r="BK82" s="3"/>
      <c r="BL82" s="3"/>
      <c r="BM82" s="3"/>
      <c r="BN82" s="3"/>
      <c r="BO82" s="3"/>
      <c r="BP82" s="3"/>
      <c r="BQ82" s="6"/>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row>
    <row r="83" spans="1:154" ht="12.75" customHeight="1">
      <c r="A83" s="12"/>
      <c r="B83" s="3">
        <v>3</v>
      </c>
      <c r="C83" s="3" t="s">
        <v>252</v>
      </c>
      <c r="D83" s="3"/>
      <c r="E83" s="3"/>
      <c r="F83" s="3"/>
      <c r="G83" s="3"/>
      <c r="H83" s="3"/>
      <c r="I83" s="3"/>
      <c r="K83" s="3"/>
      <c r="L83" s="3"/>
      <c r="M83" s="3"/>
      <c r="N83" s="3"/>
      <c r="O83" s="3"/>
      <c r="P83" s="3"/>
      <c r="Q83" s="3"/>
      <c r="R83" s="3"/>
      <c r="S83" s="3"/>
      <c r="T83" s="3"/>
      <c r="U83" s="6"/>
      <c r="V83" s="8"/>
      <c r="W83" s="3"/>
      <c r="X83" s="3"/>
      <c r="Y83" s="3"/>
      <c r="Z83" s="3"/>
      <c r="AA83" s="3"/>
      <c r="AB83" s="3"/>
      <c r="AC83" s="3"/>
      <c r="AD83" s="3"/>
      <c r="AE83" s="3"/>
      <c r="AF83" s="3"/>
      <c r="AG83" s="6"/>
      <c r="AH83" s="8"/>
      <c r="AI83" s="3"/>
      <c r="AJ83" s="3"/>
      <c r="AK83" s="3"/>
      <c r="AL83" s="3"/>
      <c r="AM83" s="3"/>
      <c r="AN83" s="3"/>
      <c r="AO83" s="3"/>
      <c r="AP83" s="3"/>
      <c r="AQ83" s="3"/>
      <c r="AR83" s="3"/>
      <c r="AS83" s="6"/>
      <c r="AT83" s="8"/>
      <c r="AU83" s="3"/>
      <c r="AV83" s="3"/>
      <c r="AW83" s="3"/>
      <c r="AX83" s="3"/>
      <c r="AY83" s="3"/>
      <c r="AZ83" s="3"/>
      <c r="BA83" s="3"/>
      <c r="BB83" s="3"/>
      <c r="BC83" s="3"/>
      <c r="BD83" s="3"/>
      <c r="BE83" s="6"/>
      <c r="BF83" s="8"/>
      <c r="BG83" s="3"/>
      <c r="BH83" s="3"/>
      <c r="BI83" s="3"/>
      <c r="BJ83" s="3"/>
      <c r="BK83" s="3"/>
      <c r="BL83" s="3"/>
      <c r="BM83" s="3"/>
      <c r="BN83" s="3"/>
      <c r="BO83" s="3"/>
      <c r="BP83" s="3"/>
      <c r="BQ83" s="6"/>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row>
    <row r="84" spans="1:154" ht="12.75" customHeight="1" thickBot="1">
      <c r="A84" s="12"/>
      <c r="B84" s="3">
        <v>4</v>
      </c>
      <c r="C84" s="3" t="s">
        <v>253</v>
      </c>
      <c r="D84" s="3"/>
      <c r="E84" s="3"/>
      <c r="F84" s="3"/>
      <c r="G84" s="3"/>
      <c r="H84" s="3"/>
      <c r="I84" s="3"/>
      <c r="K84" s="3"/>
      <c r="L84" s="3"/>
      <c r="M84" s="3"/>
      <c r="N84" s="3"/>
      <c r="O84" s="3"/>
      <c r="P84" s="3"/>
      <c r="Q84" s="3"/>
      <c r="R84" s="3"/>
      <c r="S84" s="3"/>
      <c r="T84" s="3"/>
      <c r="U84" s="6"/>
      <c r="V84" s="8"/>
      <c r="W84" s="3"/>
      <c r="X84" s="3"/>
      <c r="Y84" s="3"/>
      <c r="Z84" s="3"/>
      <c r="AA84" s="3"/>
      <c r="AB84" s="3"/>
      <c r="AC84" s="3"/>
      <c r="AD84" s="3"/>
      <c r="AE84" s="3"/>
      <c r="AF84" s="3"/>
      <c r="AG84" s="6"/>
      <c r="AH84" s="8"/>
      <c r="AI84" s="3"/>
      <c r="AJ84" s="3"/>
      <c r="AK84" s="3"/>
      <c r="AL84" s="3"/>
      <c r="AM84" s="3"/>
      <c r="AN84" s="3"/>
      <c r="AO84" s="3"/>
      <c r="AP84" s="3"/>
      <c r="AQ84" s="3"/>
      <c r="AR84" s="3"/>
      <c r="AS84" s="6"/>
      <c r="AT84" s="8"/>
      <c r="AU84" s="3"/>
      <c r="AV84" s="3"/>
      <c r="AW84" s="3"/>
      <c r="AX84" s="3"/>
      <c r="AY84" s="3"/>
      <c r="AZ84" s="3"/>
      <c r="BA84" s="3"/>
      <c r="BB84" s="3"/>
      <c r="BC84" s="3"/>
      <c r="BD84" s="3"/>
      <c r="BE84" s="6"/>
      <c r="BF84" s="8"/>
      <c r="BG84" s="3"/>
      <c r="BH84" s="3"/>
      <c r="BI84" s="3"/>
      <c r="BJ84" s="3"/>
      <c r="BK84" s="3"/>
      <c r="BL84" s="3"/>
      <c r="BM84" s="3"/>
      <c r="BN84" s="3"/>
      <c r="BO84" s="3"/>
      <c r="BP84" s="3"/>
      <c r="BQ84" s="6"/>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row>
    <row r="85" spans="1:154" ht="12.75" customHeight="1" thickBot="1">
      <c r="A85" s="12"/>
      <c r="B85" s="3"/>
      <c r="D85" s="3"/>
      <c r="E85" s="3"/>
      <c r="F85" s="3"/>
      <c r="G85" s="3"/>
      <c r="H85" s="3"/>
      <c r="I85" s="223" t="s">
        <v>5</v>
      </c>
      <c r="J85" s="224" t="s">
        <v>72</v>
      </c>
      <c r="K85" s="3"/>
      <c r="L85" s="3"/>
      <c r="M85" s="3"/>
      <c r="N85" s="3"/>
      <c r="O85" s="3"/>
      <c r="P85" s="3"/>
      <c r="Q85" s="3"/>
      <c r="R85" s="3"/>
      <c r="S85" s="3"/>
      <c r="T85" s="3"/>
      <c r="U85" s="6"/>
      <c r="V85" s="8"/>
      <c r="W85" s="3"/>
      <c r="X85" s="3"/>
      <c r="Y85" s="3"/>
      <c r="Z85" s="3"/>
      <c r="AA85" s="3"/>
      <c r="AB85" s="3"/>
      <c r="AC85" s="3"/>
      <c r="AD85" s="3"/>
      <c r="AE85" s="3"/>
      <c r="AF85" s="3"/>
      <c r="AG85" s="6"/>
      <c r="AH85" s="8"/>
      <c r="AI85" s="3"/>
      <c r="AJ85" s="3"/>
      <c r="AK85" s="3"/>
      <c r="AL85" s="3"/>
      <c r="AM85" s="3"/>
      <c r="AN85" s="3"/>
      <c r="AO85" s="3"/>
      <c r="AP85" s="3"/>
      <c r="AQ85" s="3"/>
      <c r="AR85" s="3"/>
      <c r="AS85" s="6"/>
      <c r="AT85" s="8"/>
      <c r="AU85" s="3"/>
      <c r="AV85" s="3"/>
      <c r="AW85" s="3"/>
      <c r="AX85" s="3"/>
      <c r="AY85" s="3"/>
      <c r="AZ85" s="3"/>
      <c r="BA85" s="3"/>
      <c r="BB85" s="3"/>
      <c r="BC85" s="3"/>
      <c r="BD85" s="3"/>
      <c r="BE85" s="6"/>
      <c r="BF85" s="8"/>
      <c r="BG85" s="3"/>
      <c r="BH85" s="3"/>
      <c r="BI85" s="3"/>
      <c r="BJ85" s="3"/>
      <c r="BK85" s="3"/>
      <c r="BL85" s="3"/>
      <c r="BM85" s="3"/>
      <c r="BN85" s="3"/>
      <c r="BO85" s="3"/>
      <c r="BP85" s="3"/>
      <c r="BQ85" s="6"/>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row>
    <row r="86" spans="1:154" ht="12.75" customHeight="1">
      <c r="A86" s="12"/>
      <c r="B86" s="3"/>
      <c r="C86" s="3"/>
      <c r="D86" s="3"/>
      <c r="E86" s="3"/>
      <c r="F86" s="3"/>
      <c r="G86" s="3"/>
      <c r="H86" s="3"/>
      <c r="I86" s="3"/>
      <c r="K86" s="3"/>
      <c r="L86" s="3"/>
      <c r="M86" s="3"/>
      <c r="N86" s="3"/>
      <c r="O86" s="3"/>
      <c r="P86" s="3"/>
      <c r="Q86" s="3"/>
      <c r="R86" s="3"/>
      <c r="S86" s="3"/>
      <c r="T86" s="3"/>
      <c r="U86" s="6"/>
      <c r="V86" s="8"/>
      <c r="W86" s="3"/>
      <c r="X86" s="3"/>
      <c r="Y86" s="3"/>
      <c r="Z86" s="3"/>
      <c r="AA86" s="3"/>
      <c r="AB86" s="3"/>
      <c r="AC86" s="3"/>
      <c r="AD86" s="3"/>
      <c r="AE86" s="3"/>
      <c r="AF86" s="3"/>
      <c r="AG86" s="6"/>
      <c r="AH86" s="8"/>
      <c r="AI86" s="3"/>
      <c r="AJ86" s="3"/>
      <c r="AK86" s="3"/>
      <c r="AL86" s="3"/>
      <c r="AM86" s="3"/>
      <c r="AN86" s="3"/>
      <c r="AO86" s="3"/>
      <c r="AP86" s="3"/>
      <c r="AQ86" s="3"/>
      <c r="AR86" s="3"/>
      <c r="AS86" s="6"/>
      <c r="AT86" s="8"/>
      <c r="AU86" s="3"/>
      <c r="AV86" s="3"/>
      <c r="AW86" s="3"/>
      <c r="AX86" s="3"/>
      <c r="AY86" s="3"/>
      <c r="AZ86" s="3"/>
      <c r="BA86" s="3"/>
      <c r="BB86" s="3"/>
      <c r="BC86" s="3"/>
      <c r="BD86" s="3"/>
      <c r="BE86" s="6"/>
      <c r="BF86" s="8"/>
      <c r="BG86" s="3"/>
      <c r="BH86" s="3"/>
      <c r="BI86" s="3"/>
      <c r="BJ86" s="3"/>
      <c r="BK86" s="3"/>
      <c r="BL86" s="3"/>
      <c r="BM86" s="3"/>
      <c r="BN86" s="3"/>
      <c r="BO86" s="3"/>
      <c r="BP86" s="3"/>
      <c r="BQ86" s="6"/>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row>
    <row r="87" spans="1:154" ht="12.75" customHeight="1">
      <c r="A87" s="12"/>
      <c r="B87" s="4"/>
      <c r="C87" s="4" t="s">
        <v>91</v>
      </c>
      <c r="D87" s="4"/>
      <c r="E87" s="4"/>
      <c r="F87" s="4"/>
      <c r="G87" s="4"/>
      <c r="H87" s="4"/>
      <c r="I87" s="7">
        <f ca="1">SUM(J87:EX87)</f>
        <v>114070416.62265015</v>
      </c>
      <c r="J87" s="7">
        <f ca="1">J$75</f>
        <v>16178240.825462027</v>
      </c>
      <c r="K87" s="7">
        <f t="shared" ref="K87:BV87" si="148">K$75</f>
        <v>4041435.8479687693</v>
      </c>
      <c r="L87" s="7">
        <f t="shared" si="148"/>
        <v>4041435.8479687693</v>
      </c>
      <c r="M87" s="7">
        <f t="shared" si="148"/>
        <v>4041435.8479687693</v>
      </c>
      <c r="N87" s="7">
        <f t="shared" si="148"/>
        <v>4041435.8479687693</v>
      </c>
      <c r="O87" s="7">
        <f t="shared" si="148"/>
        <v>4041435.8479687693</v>
      </c>
      <c r="P87" s="7">
        <f t="shared" si="148"/>
        <v>4041435.8479687693</v>
      </c>
      <c r="Q87" s="7">
        <f t="shared" si="148"/>
        <v>4041435.8479687693</v>
      </c>
      <c r="R87" s="7">
        <f t="shared" si="148"/>
        <v>4041435.8479687693</v>
      </c>
      <c r="S87" s="7">
        <f t="shared" si="148"/>
        <v>4041435.8479687693</v>
      </c>
      <c r="T87" s="7">
        <f t="shared" si="148"/>
        <v>4041435.8479687693</v>
      </c>
      <c r="U87" s="7">
        <f t="shared" si="148"/>
        <v>4041435.8479687693</v>
      </c>
      <c r="V87" s="7">
        <f t="shared" si="148"/>
        <v>4041435.8479687693</v>
      </c>
      <c r="W87" s="7">
        <f t="shared" si="148"/>
        <v>4041435.8479687693</v>
      </c>
      <c r="X87" s="7">
        <f t="shared" si="148"/>
        <v>4041435.8479687693</v>
      </c>
      <c r="Y87" s="7">
        <f t="shared" si="148"/>
        <v>4041435.8479687693</v>
      </c>
      <c r="Z87" s="7">
        <f t="shared" si="148"/>
        <v>4041435.8479687693</v>
      </c>
      <c r="AA87" s="7">
        <f t="shared" si="148"/>
        <v>4041435.8479687693</v>
      </c>
      <c r="AB87" s="7">
        <f t="shared" si="148"/>
        <v>4041435.8479687693</v>
      </c>
      <c r="AC87" s="7">
        <f t="shared" si="148"/>
        <v>4041435.8479687693</v>
      </c>
      <c r="AD87" s="7">
        <f t="shared" si="148"/>
        <v>4041435.8479687693</v>
      </c>
      <c r="AE87" s="7">
        <f t="shared" si="148"/>
        <v>4041435.8479687693</v>
      </c>
      <c r="AF87" s="7">
        <f t="shared" si="148"/>
        <v>4041435.8479687693</v>
      </c>
      <c r="AG87" s="7">
        <f t="shared" si="148"/>
        <v>4041435.8479687693</v>
      </c>
      <c r="AH87" s="7">
        <f t="shared" si="148"/>
        <v>4041435.8479687693</v>
      </c>
      <c r="AI87" s="7">
        <f t="shared" si="148"/>
        <v>426137.17501383001</v>
      </c>
      <c r="AJ87" s="7">
        <f t="shared" si="148"/>
        <v>448783.75047310087</v>
      </c>
      <c r="AK87" s="7">
        <f t="shared" si="148"/>
        <v>2279.4520450607647</v>
      </c>
      <c r="AL87" s="7">
        <f t="shared" si="148"/>
        <v>2279.4520450607647</v>
      </c>
      <c r="AM87" s="7">
        <f t="shared" si="148"/>
        <v>2279.4520450607647</v>
      </c>
      <c r="AN87" s="7">
        <f t="shared" si="148"/>
        <v>2279.4520450607647</v>
      </c>
      <c r="AO87" s="7">
        <f t="shared" si="148"/>
        <v>2279.4520450607647</v>
      </c>
      <c r="AP87" s="7">
        <f t="shared" si="148"/>
        <v>2279.4520450607647</v>
      </c>
      <c r="AQ87" s="7">
        <f t="shared" si="148"/>
        <v>2279.4520450607647</v>
      </c>
      <c r="AR87" s="7">
        <f t="shared" si="148"/>
        <v>2279.4520450607647</v>
      </c>
      <c r="AS87" s="7">
        <f t="shared" si="148"/>
        <v>2279.4520450607647</v>
      </c>
      <c r="AT87" s="7">
        <f t="shared" si="148"/>
        <v>2279.4520450607647</v>
      </c>
      <c r="AU87" s="7">
        <f t="shared" si="148"/>
        <v>0</v>
      </c>
      <c r="AV87" s="7">
        <f t="shared" si="148"/>
        <v>0</v>
      </c>
      <c r="AW87" s="7">
        <f t="shared" si="148"/>
        <v>0</v>
      </c>
      <c r="AX87" s="7">
        <f t="shared" si="148"/>
        <v>0</v>
      </c>
      <c r="AY87" s="7">
        <f t="shared" si="148"/>
        <v>0</v>
      </c>
      <c r="AZ87" s="7">
        <f t="shared" si="148"/>
        <v>0</v>
      </c>
      <c r="BA87" s="7">
        <f t="shared" si="148"/>
        <v>0</v>
      </c>
      <c r="BB87" s="7">
        <f t="shared" si="148"/>
        <v>0</v>
      </c>
      <c r="BC87" s="7">
        <f t="shared" si="148"/>
        <v>0</v>
      </c>
      <c r="BD87" s="7">
        <f t="shared" si="148"/>
        <v>0</v>
      </c>
      <c r="BE87" s="7">
        <f t="shared" si="148"/>
        <v>0</v>
      </c>
      <c r="BF87" s="7">
        <f t="shared" si="148"/>
        <v>0</v>
      </c>
      <c r="BG87" s="7">
        <f t="shared" si="148"/>
        <v>0</v>
      </c>
      <c r="BH87" s="7">
        <f t="shared" si="148"/>
        <v>0</v>
      </c>
      <c r="BI87" s="7">
        <f t="shared" si="148"/>
        <v>0</v>
      </c>
      <c r="BJ87" s="7">
        <f t="shared" si="148"/>
        <v>0</v>
      </c>
      <c r="BK87" s="7">
        <f t="shared" si="148"/>
        <v>0</v>
      </c>
      <c r="BL87" s="7">
        <f t="shared" si="148"/>
        <v>0</v>
      </c>
      <c r="BM87" s="7">
        <f t="shared" si="148"/>
        <v>0</v>
      </c>
      <c r="BN87" s="7">
        <f t="shared" si="148"/>
        <v>0</v>
      </c>
      <c r="BO87" s="7">
        <f t="shared" si="148"/>
        <v>0</v>
      </c>
      <c r="BP87" s="7">
        <f t="shared" si="148"/>
        <v>0</v>
      </c>
      <c r="BQ87" s="7">
        <f t="shared" si="148"/>
        <v>0</v>
      </c>
      <c r="BR87" s="7">
        <f t="shared" si="148"/>
        <v>0</v>
      </c>
      <c r="BS87" s="7">
        <f t="shared" si="148"/>
        <v>0</v>
      </c>
      <c r="BT87" s="7">
        <f t="shared" si="148"/>
        <v>0</v>
      </c>
      <c r="BU87" s="7">
        <f t="shared" si="148"/>
        <v>0</v>
      </c>
      <c r="BV87" s="7">
        <f t="shared" si="148"/>
        <v>0</v>
      </c>
      <c r="BW87" s="7">
        <f t="shared" ref="BW87:EH87" si="149">BW$75</f>
        <v>0</v>
      </c>
      <c r="BX87" s="7">
        <f t="shared" si="149"/>
        <v>0</v>
      </c>
      <c r="BY87" s="7">
        <f t="shared" si="149"/>
        <v>0</v>
      </c>
      <c r="BZ87" s="7">
        <f t="shared" si="149"/>
        <v>0</v>
      </c>
      <c r="CA87" s="7">
        <f t="shared" si="149"/>
        <v>0</v>
      </c>
      <c r="CB87" s="7">
        <f t="shared" si="149"/>
        <v>0</v>
      </c>
      <c r="CC87" s="7">
        <f t="shared" si="149"/>
        <v>0</v>
      </c>
      <c r="CD87" s="7">
        <f t="shared" si="149"/>
        <v>0</v>
      </c>
      <c r="CE87" s="7">
        <f t="shared" si="149"/>
        <v>0</v>
      </c>
      <c r="CF87" s="7">
        <f t="shared" si="149"/>
        <v>0</v>
      </c>
      <c r="CG87" s="7">
        <f t="shared" si="149"/>
        <v>0</v>
      </c>
      <c r="CH87" s="7">
        <f t="shared" si="149"/>
        <v>0</v>
      </c>
      <c r="CI87" s="7">
        <f t="shared" si="149"/>
        <v>0</v>
      </c>
      <c r="CJ87" s="7">
        <f t="shared" si="149"/>
        <v>0</v>
      </c>
      <c r="CK87" s="7">
        <f t="shared" si="149"/>
        <v>0</v>
      </c>
      <c r="CL87" s="7">
        <f t="shared" si="149"/>
        <v>0</v>
      </c>
      <c r="CM87" s="7">
        <f t="shared" si="149"/>
        <v>0</v>
      </c>
      <c r="CN87" s="7">
        <f t="shared" si="149"/>
        <v>0</v>
      </c>
      <c r="CO87" s="7">
        <f t="shared" si="149"/>
        <v>0</v>
      </c>
      <c r="CP87" s="7">
        <f t="shared" si="149"/>
        <v>0</v>
      </c>
      <c r="CQ87" s="7">
        <f t="shared" si="149"/>
        <v>0</v>
      </c>
      <c r="CR87" s="7">
        <f t="shared" si="149"/>
        <v>0</v>
      </c>
      <c r="CS87" s="7">
        <f t="shared" si="149"/>
        <v>0</v>
      </c>
      <c r="CT87" s="7">
        <f t="shared" si="149"/>
        <v>0</v>
      </c>
      <c r="CU87" s="7">
        <f t="shared" si="149"/>
        <v>0</v>
      </c>
      <c r="CV87" s="7">
        <f t="shared" si="149"/>
        <v>0</v>
      </c>
      <c r="CW87" s="7">
        <f t="shared" si="149"/>
        <v>0</v>
      </c>
      <c r="CX87" s="7">
        <f t="shared" si="149"/>
        <v>0</v>
      </c>
      <c r="CY87" s="7">
        <f t="shared" si="149"/>
        <v>0</v>
      </c>
      <c r="CZ87" s="7">
        <f t="shared" si="149"/>
        <v>0</v>
      </c>
      <c r="DA87" s="7">
        <f t="shared" si="149"/>
        <v>0</v>
      </c>
      <c r="DB87" s="7">
        <f t="shared" si="149"/>
        <v>0</v>
      </c>
      <c r="DC87" s="7">
        <f t="shared" si="149"/>
        <v>0</v>
      </c>
      <c r="DD87" s="7">
        <f t="shared" si="149"/>
        <v>0</v>
      </c>
      <c r="DE87" s="7">
        <f t="shared" si="149"/>
        <v>0</v>
      </c>
      <c r="DF87" s="7">
        <f t="shared" si="149"/>
        <v>0</v>
      </c>
      <c r="DG87" s="7">
        <f t="shared" si="149"/>
        <v>0</v>
      </c>
      <c r="DH87" s="7">
        <f t="shared" si="149"/>
        <v>0</v>
      </c>
      <c r="DI87" s="7">
        <f t="shared" si="149"/>
        <v>0</v>
      </c>
      <c r="DJ87" s="7">
        <f t="shared" si="149"/>
        <v>0</v>
      </c>
      <c r="DK87" s="7">
        <f t="shared" si="149"/>
        <v>0</v>
      </c>
      <c r="DL87" s="7">
        <f t="shared" si="149"/>
        <v>0</v>
      </c>
      <c r="DM87" s="7">
        <f t="shared" si="149"/>
        <v>0</v>
      </c>
      <c r="DN87" s="7">
        <f t="shared" si="149"/>
        <v>0</v>
      </c>
      <c r="DO87" s="7">
        <f t="shared" si="149"/>
        <v>0</v>
      </c>
      <c r="DP87" s="7">
        <f t="shared" si="149"/>
        <v>0</v>
      </c>
      <c r="DQ87" s="7">
        <f t="shared" si="149"/>
        <v>0</v>
      </c>
      <c r="DR87" s="7">
        <f t="shared" si="149"/>
        <v>0</v>
      </c>
      <c r="DS87" s="7">
        <f t="shared" si="149"/>
        <v>0</v>
      </c>
      <c r="DT87" s="7">
        <f t="shared" si="149"/>
        <v>0</v>
      </c>
      <c r="DU87" s="7">
        <f t="shared" si="149"/>
        <v>0</v>
      </c>
      <c r="DV87" s="7">
        <f t="shared" si="149"/>
        <v>0</v>
      </c>
      <c r="DW87" s="7">
        <f t="shared" si="149"/>
        <v>0</v>
      </c>
      <c r="DX87" s="7">
        <f t="shared" si="149"/>
        <v>0</v>
      </c>
      <c r="DY87" s="7">
        <f t="shared" si="149"/>
        <v>0</v>
      </c>
      <c r="DZ87" s="7">
        <f t="shared" si="149"/>
        <v>0</v>
      </c>
      <c r="EA87" s="7">
        <f t="shared" si="149"/>
        <v>0</v>
      </c>
      <c r="EB87" s="7">
        <f t="shared" si="149"/>
        <v>0</v>
      </c>
      <c r="EC87" s="7">
        <f t="shared" si="149"/>
        <v>0</v>
      </c>
      <c r="ED87" s="7">
        <f t="shared" si="149"/>
        <v>0</v>
      </c>
      <c r="EE87" s="7">
        <f t="shared" si="149"/>
        <v>0</v>
      </c>
      <c r="EF87" s="7">
        <f t="shared" si="149"/>
        <v>0</v>
      </c>
      <c r="EG87" s="7">
        <f t="shared" si="149"/>
        <v>0</v>
      </c>
      <c r="EH87" s="7">
        <f t="shared" si="149"/>
        <v>0</v>
      </c>
      <c r="EI87" s="7">
        <f t="shared" ref="EI87:EX87" si="150">EI$75</f>
        <v>0</v>
      </c>
      <c r="EJ87" s="7">
        <f t="shared" si="150"/>
        <v>0</v>
      </c>
      <c r="EK87" s="7">
        <f t="shared" si="150"/>
        <v>0</v>
      </c>
      <c r="EL87" s="7">
        <f t="shared" si="150"/>
        <v>0</v>
      </c>
      <c r="EM87" s="7">
        <f t="shared" si="150"/>
        <v>0</v>
      </c>
      <c r="EN87" s="7">
        <f t="shared" si="150"/>
        <v>0</v>
      </c>
      <c r="EO87" s="7">
        <f t="shared" si="150"/>
        <v>0</v>
      </c>
      <c r="EP87" s="7">
        <f t="shared" si="150"/>
        <v>0</v>
      </c>
      <c r="EQ87" s="7">
        <f t="shared" si="150"/>
        <v>0</v>
      </c>
      <c r="ER87" s="7">
        <f t="shared" si="150"/>
        <v>0</v>
      </c>
      <c r="ES87" s="7">
        <f t="shared" si="150"/>
        <v>0</v>
      </c>
      <c r="ET87" s="7">
        <f t="shared" si="150"/>
        <v>0</v>
      </c>
      <c r="EU87" s="7">
        <f t="shared" si="150"/>
        <v>0</v>
      </c>
      <c r="EV87" s="7">
        <f t="shared" si="150"/>
        <v>0</v>
      </c>
      <c r="EW87" s="7">
        <f t="shared" si="150"/>
        <v>0</v>
      </c>
      <c r="EX87" s="7">
        <f t="shared" si="150"/>
        <v>0</v>
      </c>
    </row>
    <row r="88" spans="1:154" ht="12.75" customHeight="1">
      <c r="A88" s="12"/>
      <c r="B88" s="3"/>
      <c r="C88" s="3"/>
      <c r="D88" s="3"/>
      <c r="E88" s="3"/>
      <c r="F88" s="3"/>
      <c r="G88" s="3"/>
      <c r="H88" s="3"/>
      <c r="I88" s="3"/>
      <c r="K88" s="3"/>
      <c r="L88" s="3"/>
      <c r="M88" s="3"/>
      <c r="N88" s="3"/>
      <c r="O88" s="3"/>
      <c r="P88" s="3"/>
      <c r="Q88" s="3"/>
      <c r="R88" s="3"/>
      <c r="S88" s="3"/>
      <c r="T88" s="3"/>
      <c r="U88" s="6"/>
      <c r="V88" s="8"/>
      <c r="W88" s="3"/>
      <c r="X88" s="3"/>
      <c r="Y88" s="3"/>
      <c r="Z88" s="3"/>
      <c r="AA88" s="3"/>
      <c r="AB88" s="3"/>
      <c r="AC88" s="3"/>
      <c r="AD88" s="3"/>
      <c r="AE88" s="3"/>
      <c r="AF88" s="3"/>
      <c r="AG88" s="6"/>
      <c r="AH88" s="8"/>
      <c r="AI88" s="3"/>
      <c r="AJ88" s="3"/>
      <c r="AK88" s="3"/>
      <c r="AL88" s="3"/>
      <c r="AM88" s="3"/>
      <c r="AN88" s="3"/>
      <c r="AO88" s="3"/>
      <c r="AP88" s="3"/>
      <c r="AQ88" s="3"/>
      <c r="AR88" s="3"/>
      <c r="AS88" s="6"/>
      <c r="AT88" s="8"/>
      <c r="AU88" s="3"/>
      <c r="AV88" s="3"/>
      <c r="AW88" s="3"/>
      <c r="AX88" s="3"/>
      <c r="AY88" s="3"/>
      <c r="AZ88" s="3"/>
      <c r="BA88" s="3"/>
      <c r="BB88" s="3"/>
      <c r="BC88" s="3"/>
      <c r="BD88" s="3"/>
      <c r="BE88" s="6"/>
      <c r="BF88" s="8"/>
      <c r="BG88" s="3"/>
      <c r="BH88" s="3"/>
      <c r="BI88" s="3"/>
      <c r="BJ88" s="3"/>
      <c r="BK88" s="3"/>
      <c r="BL88" s="3"/>
      <c r="BM88" s="3"/>
      <c r="BN88" s="3"/>
      <c r="BO88" s="3"/>
      <c r="BP88" s="3"/>
      <c r="BQ88" s="6"/>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row>
    <row r="89" spans="1:154" ht="12.75" customHeight="1">
      <c r="A89" s="13"/>
      <c r="B89" s="4" t="s">
        <v>148</v>
      </c>
      <c r="C89" s="3"/>
      <c r="E89" s="3"/>
      <c r="F89" s="3"/>
      <c r="G89" s="3"/>
      <c r="H89" s="3"/>
    </row>
    <row r="90" spans="1:154" ht="12.75" customHeight="1">
      <c r="A90" s="13"/>
      <c r="B90" s="3"/>
      <c r="C90" s="1" t="s">
        <v>158</v>
      </c>
      <c r="D90" s="437" t="s">
        <v>157</v>
      </c>
      <c r="E90" s="3"/>
      <c r="F90" s="3"/>
      <c r="G90" s="3"/>
      <c r="H90" s="3"/>
      <c r="I90" s="3">
        <f ca="1">SUM(J90:EX90)</f>
        <v>9189830.5414744616</v>
      </c>
      <c r="J90" s="3">
        <v>0</v>
      </c>
      <c r="K90" s="3">
        <f t="shared" ref="K90:AP90" ca="1" si="151">J119*$D91/12</f>
        <v>0</v>
      </c>
      <c r="L90" s="3">
        <f t="shared" ca="1" si="151"/>
        <v>0</v>
      </c>
      <c r="M90" s="3">
        <f t="shared" ca="1" si="151"/>
        <v>0</v>
      </c>
      <c r="N90" s="3">
        <f t="shared" ca="1" si="151"/>
        <v>0</v>
      </c>
      <c r="O90" s="3">
        <f t="shared" ca="1" si="151"/>
        <v>0</v>
      </c>
      <c r="P90" s="3">
        <f t="shared" ca="1" si="151"/>
        <v>0</v>
      </c>
      <c r="Q90" s="3">
        <f t="shared" ca="1" si="151"/>
        <v>0</v>
      </c>
      <c r="R90" s="3">
        <f t="shared" ca="1" si="151"/>
        <v>14519.136376095354</v>
      </c>
      <c r="S90" s="3">
        <f ca="1">R119*$D91/12</f>
        <v>34798.911297820297</v>
      </c>
      <c r="T90" s="3">
        <f t="shared" ca="1" si="151"/>
        <v>55180.085094154085</v>
      </c>
      <c r="U90" s="3">
        <f ca="1">T119*$D91/12</f>
        <v>75663.164759469961</v>
      </c>
      <c r="V90" s="3">
        <f ca="1">U119*$D91/12</f>
        <v>96248.659823112772</v>
      </c>
      <c r="W90" s="3">
        <f t="shared" ca="1" si="151"/>
        <v>116937.08236207439</v>
      </c>
      <c r="X90" s="3">
        <f t="shared" ca="1" si="151"/>
        <v>137728.94701373126</v>
      </c>
      <c r="Y90" s="3">
        <f t="shared" ca="1" si="151"/>
        <v>158624.7709886471</v>
      </c>
      <c r="Z90" s="3">
        <f ca="1">Y119*$D91/12</f>
        <v>179625.07408343835</v>
      </c>
      <c r="AA90" s="3">
        <f t="shared" ca="1" si="151"/>
        <v>200730.37869370435</v>
      </c>
      <c r="AB90" s="3">
        <f t="shared" ca="1" si="151"/>
        <v>221941.2098270226</v>
      </c>
      <c r="AC90" s="3">
        <f t="shared" ca="1" si="151"/>
        <v>243258.09511600839</v>
      </c>
      <c r="AD90" s="3">
        <f ca="1">AC119*$D91/12</f>
        <v>264681.56483144034</v>
      </c>
      <c r="AE90" s="3">
        <f t="shared" ca="1" si="151"/>
        <v>286212.15189545072</v>
      </c>
      <c r="AF90" s="3">
        <f t="shared" ca="1" si="151"/>
        <v>307850.39189478243</v>
      </c>
      <c r="AG90" s="3">
        <f t="shared" ca="1" si="151"/>
        <v>329596.8230941121</v>
      </c>
      <c r="AH90" s="3">
        <f t="shared" ca="1" si="151"/>
        <v>351451.98644943995</v>
      </c>
      <c r="AI90" s="3">
        <f t="shared" ca="1" si="151"/>
        <v>373416.42562154558</v>
      </c>
      <c r="AJ90" s="3">
        <f t="shared" ca="1" si="151"/>
        <v>377401.24232062936</v>
      </c>
      <c r="AK90" s="3">
        <f t="shared" ca="1" si="151"/>
        <v>381532.1672846147</v>
      </c>
      <c r="AL90" s="3">
        <f t="shared" ca="1" si="151"/>
        <v>383176.48925345391</v>
      </c>
      <c r="AM90" s="3">
        <f t="shared" ca="1" si="151"/>
        <v>384439.15069388604</v>
      </c>
      <c r="AN90" s="3">
        <f t="shared" ca="1" si="151"/>
        <v>385316.32309358666</v>
      </c>
      <c r="AO90" s="3">
        <f t="shared" ca="1" si="151"/>
        <v>385804.15169784729</v>
      </c>
      <c r="AP90" s="3">
        <f t="shared" ca="1" si="151"/>
        <v>385898.75535502407</v>
      </c>
      <c r="AQ90" s="3">
        <f t="shared" ref="AQ90:BV90" ca="1" si="152">AP119*$D91/12</f>
        <v>385596.22636114084</v>
      </c>
      <c r="AR90" s="3">
        <f t="shared" ca="1" si="152"/>
        <v>384892.63030364341</v>
      </c>
      <c r="AS90" s="3">
        <f t="shared" ca="1" si="152"/>
        <v>383784.00590430037</v>
      </c>
      <c r="AT90" s="3">
        <f t="shared" ca="1" si="152"/>
        <v>382788.06162352604</v>
      </c>
      <c r="AU90" s="3">
        <f t="shared" ca="1" si="152"/>
        <v>381383.0940753654</v>
      </c>
      <c r="AV90" s="3">
        <f t="shared" ca="1" si="152"/>
        <v>379784.46142849582</v>
      </c>
      <c r="AW90" s="3">
        <f t="shared" ca="1" si="152"/>
        <v>379784.46142845834</v>
      </c>
      <c r="AX90" s="3">
        <f t="shared" ca="1" si="152"/>
        <v>379784.46142840601</v>
      </c>
      <c r="AY90" s="3">
        <f t="shared" ca="1" si="152"/>
        <v>0</v>
      </c>
      <c r="AZ90" s="3">
        <f t="shared" ca="1" si="152"/>
        <v>0</v>
      </c>
      <c r="BA90" s="3">
        <f t="shared" ca="1" si="152"/>
        <v>0</v>
      </c>
      <c r="BB90" s="3">
        <f t="shared" ca="1" si="152"/>
        <v>0</v>
      </c>
      <c r="BC90" s="3">
        <f t="shared" ca="1" si="152"/>
        <v>0</v>
      </c>
      <c r="BD90" s="3">
        <f t="shared" ca="1" si="152"/>
        <v>0</v>
      </c>
      <c r="BE90" s="3">
        <f t="shared" ca="1" si="152"/>
        <v>0</v>
      </c>
      <c r="BF90" s="3">
        <f t="shared" ca="1" si="152"/>
        <v>0</v>
      </c>
      <c r="BG90" s="3">
        <f t="shared" ca="1" si="152"/>
        <v>0</v>
      </c>
      <c r="BH90" s="3">
        <f t="shared" ca="1" si="152"/>
        <v>0</v>
      </c>
      <c r="BI90" s="3">
        <f t="shared" ca="1" si="152"/>
        <v>0</v>
      </c>
      <c r="BJ90" s="3">
        <f t="shared" ca="1" si="152"/>
        <v>0</v>
      </c>
      <c r="BK90" s="3">
        <f t="shared" ca="1" si="152"/>
        <v>0</v>
      </c>
      <c r="BL90" s="3">
        <f t="shared" ca="1" si="152"/>
        <v>0</v>
      </c>
      <c r="BM90" s="3">
        <f t="shared" ca="1" si="152"/>
        <v>0</v>
      </c>
      <c r="BN90" s="3">
        <f t="shared" ca="1" si="152"/>
        <v>0</v>
      </c>
      <c r="BO90" s="3">
        <f t="shared" ca="1" si="152"/>
        <v>0</v>
      </c>
      <c r="BP90" s="3">
        <f t="shared" ca="1" si="152"/>
        <v>0</v>
      </c>
      <c r="BQ90" s="3">
        <f t="shared" ca="1" si="152"/>
        <v>0</v>
      </c>
      <c r="BR90" s="3">
        <f t="shared" ca="1" si="152"/>
        <v>0</v>
      </c>
      <c r="BS90" s="3">
        <f t="shared" ca="1" si="152"/>
        <v>0</v>
      </c>
      <c r="BT90" s="3">
        <f t="shared" ca="1" si="152"/>
        <v>0</v>
      </c>
      <c r="BU90" s="3">
        <f t="shared" ca="1" si="152"/>
        <v>0</v>
      </c>
      <c r="BV90" s="3">
        <f t="shared" ca="1" si="152"/>
        <v>0</v>
      </c>
      <c r="BW90" s="3">
        <f t="shared" ref="BW90:DB90" ca="1" si="153">BV119*$D91/12</f>
        <v>0</v>
      </c>
      <c r="BX90" s="3">
        <f t="shared" ca="1" si="153"/>
        <v>0</v>
      </c>
      <c r="BY90" s="3">
        <f t="shared" ca="1" si="153"/>
        <v>0</v>
      </c>
      <c r="BZ90" s="3">
        <f t="shared" ca="1" si="153"/>
        <v>0</v>
      </c>
      <c r="CA90" s="3">
        <f t="shared" ca="1" si="153"/>
        <v>0</v>
      </c>
      <c r="CB90" s="3">
        <f t="shared" ca="1" si="153"/>
        <v>0</v>
      </c>
      <c r="CC90" s="3">
        <f t="shared" ca="1" si="153"/>
        <v>0</v>
      </c>
      <c r="CD90" s="3">
        <f t="shared" ca="1" si="153"/>
        <v>0</v>
      </c>
      <c r="CE90" s="3">
        <f t="shared" ca="1" si="153"/>
        <v>0</v>
      </c>
      <c r="CF90" s="3">
        <f t="shared" ca="1" si="153"/>
        <v>0</v>
      </c>
      <c r="CG90" s="3">
        <f t="shared" ca="1" si="153"/>
        <v>0</v>
      </c>
      <c r="CH90" s="3">
        <f t="shared" ca="1" si="153"/>
        <v>0</v>
      </c>
      <c r="CI90" s="3">
        <f t="shared" ca="1" si="153"/>
        <v>0</v>
      </c>
      <c r="CJ90" s="3">
        <f t="shared" ca="1" si="153"/>
        <v>0</v>
      </c>
      <c r="CK90" s="3">
        <f t="shared" ca="1" si="153"/>
        <v>0</v>
      </c>
      <c r="CL90" s="3">
        <f t="shared" ca="1" si="153"/>
        <v>0</v>
      </c>
      <c r="CM90" s="3">
        <f t="shared" ca="1" si="153"/>
        <v>0</v>
      </c>
      <c r="CN90" s="3">
        <f t="shared" ca="1" si="153"/>
        <v>0</v>
      </c>
      <c r="CO90" s="3">
        <f t="shared" ca="1" si="153"/>
        <v>0</v>
      </c>
      <c r="CP90" s="3">
        <f t="shared" ca="1" si="153"/>
        <v>0</v>
      </c>
      <c r="CQ90" s="3">
        <f t="shared" ca="1" si="153"/>
        <v>0</v>
      </c>
      <c r="CR90" s="3">
        <f t="shared" ca="1" si="153"/>
        <v>0</v>
      </c>
      <c r="CS90" s="3">
        <f t="shared" ca="1" si="153"/>
        <v>0</v>
      </c>
      <c r="CT90" s="3">
        <f t="shared" ca="1" si="153"/>
        <v>0</v>
      </c>
      <c r="CU90" s="3">
        <f t="shared" ca="1" si="153"/>
        <v>0</v>
      </c>
      <c r="CV90" s="3">
        <f t="shared" ca="1" si="153"/>
        <v>0</v>
      </c>
      <c r="CW90" s="3">
        <f t="shared" ca="1" si="153"/>
        <v>0</v>
      </c>
      <c r="CX90" s="3">
        <f t="shared" ca="1" si="153"/>
        <v>0</v>
      </c>
      <c r="CY90" s="3">
        <f t="shared" ca="1" si="153"/>
        <v>0</v>
      </c>
      <c r="CZ90" s="3">
        <f t="shared" ca="1" si="153"/>
        <v>0</v>
      </c>
      <c r="DA90" s="3">
        <f t="shared" ca="1" si="153"/>
        <v>0</v>
      </c>
      <c r="DB90" s="3">
        <f t="shared" ca="1" si="153"/>
        <v>0</v>
      </c>
      <c r="DC90" s="3">
        <f t="shared" ref="DC90:EH90" ca="1" si="154">DB119*$D91/12</f>
        <v>0</v>
      </c>
      <c r="DD90" s="3">
        <f t="shared" ca="1" si="154"/>
        <v>0</v>
      </c>
      <c r="DE90" s="3">
        <f t="shared" ca="1" si="154"/>
        <v>0</v>
      </c>
      <c r="DF90" s="3">
        <f t="shared" ca="1" si="154"/>
        <v>0</v>
      </c>
      <c r="DG90" s="3">
        <f t="shared" ca="1" si="154"/>
        <v>0</v>
      </c>
      <c r="DH90" s="3">
        <f t="shared" ca="1" si="154"/>
        <v>0</v>
      </c>
      <c r="DI90" s="3">
        <f t="shared" ca="1" si="154"/>
        <v>0</v>
      </c>
      <c r="DJ90" s="3">
        <f t="shared" ca="1" si="154"/>
        <v>0</v>
      </c>
      <c r="DK90" s="3">
        <f t="shared" ca="1" si="154"/>
        <v>0</v>
      </c>
      <c r="DL90" s="3">
        <f t="shared" ca="1" si="154"/>
        <v>0</v>
      </c>
      <c r="DM90" s="3">
        <f t="shared" ca="1" si="154"/>
        <v>0</v>
      </c>
      <c r="DN90" s="3">
        <f t="shared" ca="1" si="154"/>
        <v>0</v>
      </c>
      <c r="DO90" s="3">
        <f t="shared" ca="1" si="154"/>
        <v>0</v>
      </c>
      <c r="DP90" s="3">
        <f t="shared" ca="1" si="154"/>
        <v>0</v>
      </c>
      <c r="DQ90" s="3">
        <f t="shared" ca="1" si="154"/>
        <v>0</v>
      </c>
      <c r="DR90" s="3">
        <f t="shared" ca="1" si="154"/>
        <v>0</v>
      </c>
      <c r="DS90" s="3">
        <f t="shared" ca="1" si="154"/>
        <v>0</v>
      </c>
      <c r="DT90" s="3">
        <f t="shared" ca="1" si="154"/>
        <v>0</v>
      </c>
      <c r="DU90" s="3">
        <f t="shared" ca="1" si="154"/>
        <v>0</v>
      </c>
      <c r="DV90" s="3">
        <f t="shared" ca="1" si="154"/>
        <v>0</v>
      </c>
      <c r="DW90" s="3">
        <f t="shared" ca="1" si="154"/>
        <v>0</v>
      </c>
      <c r="DX90" s="3">
        <f t="shared" ca="1" si="154"/>
        <v>0</v>
      </c>
      <c r="DY90" s="3">
        <f t="shared" ca="1" si="154"/>
        <v>0</v>
      </c>
      <c r="DZ90" s="3">
        <f t="shared" ca="1" si="154"/>
        <v>0</v>
      </c>
      <c r="EA90" s="3">
        <f t="shared" ca="1" si="154"/>
        <v>0</v>
      </c>
      <c r="EB90" s="3">
        <f t="shared" ca="1" si="154"/>
        <v>0</v>
      </c>
      <c r="EC90" s="3">
        <f t="shared" ca="1" si="154"/>
        <v>0</v>
      </c>
      <c r="ED90" s="3">
        <f t="shared" ca="1" si="154"/>
        <v>0</v>
      </c>
      <c r="EE90" s="3">
        <f t="shared" ca="1" si="154"/>
        <v>0</v>
      </c>
      <c r="EF90" s="3">
        <f t="shared" ca="1" si="154"/>
        <v>0</v>
      </c>
      <c r="EG90" s="3">
        <f t="shared" ca="1" si="154"/>
        <v>0</v>
      </c>
      <c r="EH90" s="3">
        <f t="shared" ca="1" si="154"/>
        <v>0</v>
      </c>
      <c r="EI90" s="3">
        <f t="shared" ref="EI90:EX90" ca="1" si="155">EH119*$D91/12</f>
        <v>0</v>
      </c>
      <c r="EJ90" s="3">
        <f t="shared" ca="1" si="155"/>
        <v>0</v>
      </c>
      <c r="EK90" s="3">
        <f t="shared" ca="1" si="155"/>
        <v>0</v>
      </c>
      <c r="EL90" s="3">
        <f t="shared" ca="1" si="155"/>
        <v>0</v>
      </c>
      <c r="EM90" s="3">
        <f t="shared" ca="1" si="155"/>
        <v>0</v>
      </c>
      <c r="EN90" s="3">
        <f t="shared" ca="1" si="155"/>
        <v>0</v>
      </c>
      <c r="EO90" s="3">
        <f t="shared" ca="1" si="155"/>
        <v>0</v>
      </c>
      <c r="EP90" s="3">
        <f t="shared" ca="1" si="155"/>
        <v>0</v>
      </c>
      <c r="EQ90" s="3">
        <f t="shared" ca="1" si="155"/>
        <v>0</v>
      </c>
      <c r="ER90" s="3">
        <f t="shared" ca="1" si="155"/>
        <v>0</v>
      </c>
      <c r="ES90" s="3">
        <f t="shared" ca="1" si="155"/>
        <v>0</v>
      </c>
      <c r="ET90" s="3">
        <f t="shared" ca="1" si="155"/>
        <v>0</v>
      </c>
      <c r="EU90" s="3">
        <f t="shared" ca="1" si="155"/>
        <v>0</v>
      </c>
      <c r="EV90" s="3">
        <f t="shared" ca="1" si="155"/>
        <v>0</v>
      </c>
      <c r="EW90" s="3">
        <f t="shared" ca="1" si="155"/>
        <v>0</v>
      </c>
      <c r="EX90" s="3">
        <f t="shared" ca="1" si="155"/>
        <v>0</v>
      </c>
    </row>
    <row r="91" spans="1:154" ht="12.75" customHeight="1">
      <c r="A91" s="13"/>
      <c r="B91" s="3"/>
      <c r="C91" s="3" t="s">
        <v>92</v>
      </c>
      <c r="D91" s="438">
        <f>'Middle Budget'!H36</f>
        <v>6.0000000000000005E-2</v>
      </c>
      <c r="E91" s="3"/>
      <c r="F91" s="3"/>
      <c r="G91" s="3"/>
      <c r="H91" s="3"/>
      <c r="I91" s="3">
        <f ca="1">SUM(J91:EX91)</f>
        <v>-4504634.3469133805</v>
      </c>
      <c r="J91" s="3">
        <v>0</v>
      </c>
      <c r="K91" s="3">
        <f ca="1">IF(AND(K90&gt;0,K$61&gt;0),IF(K90&gt;K$61,-K$61,-K90),0)</f>
        <v>0</v>
      </c>
      <c r="L91" s="3">
        <f t="shared" ref="L91:BW91" ca="1" si="156">IF(AND(L90&gt;0,L$61&gt;0),IF(L90&gt;L$61,-L$61,-L90),0)</f>
        <v>0</v>
      </c>
      <c r="M91" s="3">
        <f t="shared" ca="1" si="156"/>
        <v>0</v>
      </c>
      <c r="N91" s="3">
        <f t="shared" ca="1" si="156"/>
        <v>0</v>
      </c>
      <c r="O91" s="3">
        <f t="shared" ca="1" si="156"/>
        <v>0</v>
      </c>
      <c r="P91" s="3">
        <f t="shared" ca="1" si="156"/>
        <v>0</v>
      </c>
      <c r="Q91" s="3">
        <f t="shared" ca="1" si="156"/>
        <v>0</v>
      </c>
      <c r="R91" s="3">
        <f t="shared" ca="1" si="156"/>
        <v>0</v>
      </c>
      <c r="S91" s="3">
        <f t="shared" ca="1" si="156"/>
        <v>0</v>
      </c>
      <c r="T91" s="3">
        <f t="shared" ca="1" si="156"/>
        <v>0</v>
      </c>
      <c r="U91" s="3">
        <f t="shared" ca="1" si="156"/>
        <v>0</v>
      </c>
      <c r="V91" s="3">
        <f t="shared" ca="1" si="156"/>
        <v>0</v>
      </c>
      <c r="W91" s="3">
        <f t="shared" ca="1" si="156"/>
        <v>0</v>
      </c>
      <c r="X91" s="3">
        <f t="shared" ca="1" si="156"/>
        <v>0</v>
      </c>
      <c r="Y91" s="3">
        <f t="shared" ca="1" si="156"/>
        <v>0</v>
      </c>
      <c r="Z91" s="3">
        <f t="shared" ca="1" si="156"/>
        <v>0</v>
      </c>
      <c r="AA91" s="3">
        <f t="shared" ca="1" si="156"/>
        <v>0</v>
      </c>
      <c r="AB91" s="3">
        <f t="shared" ca="1" si="156"/>
        <v>0</v>
      </c>
      <c r="AC91" s="3">
        <f t="shared" ca="1" si="156"/>
        <v>0</v>
      </c>
      <c r="AD91" s="3">
        <f t="shared" ca="1" si="156"/>
        <v>0</v>
      </c>
      <c r="AE91" s="3">
        <f t="shared" ca="1" si="156"/>
        <v>0</v>
      </c>
      <c r="AF91" s="3">
        <f t="shared" ca="1" si="156"/>
        <v>0</v>
      </c>
      <c r="AG91" s="3">
        <f t="shared" ca="1" si="156"/>
        <v>0</v>
      </c>
      <c r="AH91" s="3">
        <f t="shared" ca="1" si="156"/>
        <v>0</v>
      </c>
      <c r="AI91" s="3">
        <f t="shared" ca="1" si="156"/>
        <v>-2590.2608217514016</v>
      </c>
      <c r="AJ91" s="3">
        <f t="shared" ca="1" si="156"/>
        <v>0</v>
      </c>
      <c r="AK91" s="3">
        <f t="shared" ca="1" si="156"/>
        <v>-54947.225565328525</v>
      </c>
      <c r="AL91" s="3">
        <f t="shared" ca="1" si="156"/>
        <v>-132923.65321561176</v>
      </c>
      <c r="AM91" s="3">
        <f t="shared" ca="1" si="156"/>
        <v>-211284.12280230189</v>
      </c>
      <c r="AN91" s="3">
        <f t="shared" ca="1" si="156"/>
        <v>-290030.05428977951</v>
      </c>
      <c r="AO91" s="3">
        <f t="shared" ca="1" si="156"/>
        <v>-369162.87231042917</v>
      </c>
      <c r="AP91" s="3">
        <f t="shared" ca="1" si="156"/>
        <v>-385898.75535502407</v>
      </c>
      <c r="AQ91" s="3">
        <f t="shared" ca="1" si="156"/>
        <v>-385596.22636114084</v>
      </c>
      <c r="AR91" s="3">
        <f t="shared" ca="1" si="156"/>
        <v>-384892.63030364341</v>
      </c>
      <c r="AS91" s="3">
        <f t="shared" ca="1" si="156"/>
        <v>-383784.00590430037</v>
      </c>
      <c r="AT91" s="3">
        <f t="shared" ca="1" si="156"/>
        <v>-382788.06162352604</v>
      </c>
      <c r="AU91" s="3">
        <f t="shared" ca="1" si="156"/>
        <v>-381383.0940753654</v>
      </c>
      <c r="AV91" s="3">
        <f t="shared" ca="1" si="156"/>
        <v>-379784.46142849582</v>
      </c>
      <c r="AW91" s="3">
        <f t="shared" ca="1" si="156"/>
        <v>-379784.46142845834</v>
      </c>
      <c r="AX91" s="3">
        <f t="shared" ca="1" si="156"/>
        <v>-379784.46142840601</v>
      </c>
      <c r="AY91" s="3">
        <f t="shared" ca="1" si="156"/>
        <v>0</v>
      </c>
      <c r="AZ91" s="3">
        <f t="shared" ca="1" si="156"/>
        <v>0</v>
      </c>
      <c r="BA91" s="3">
        <f t="shared" ca="1" si="156"/>
        <v>0</v>
      </c>
      <c r="BB91" s="3">
        <f t="shared" ca="1" si="156"/>
        <v>0</v>
      </c>
      <c r="BC91" s="3">
        <f t="shared" ca="1" si="156"/>
        <v>0</v>
      </c>
      <c r="BD91" s="3">
        <f t="shared" ca="1" si="156"/>
        <v>0</v>
      </c>
      <c r="BE91" s="3">
        <f t="shared" ca="1" si="156"/>
        <v>0</v>
      </c>
      <c r="BF91" s="3">
        <f t="shared" ca="1" si="156"/>
        <v>0</v>
      </c>
      <c r="BG91" s="3">
        <f t="shared" ca="1" si="156"/>
        <v>0</v>
      </c>
      <c r="BH91" s="3">
        <f t="shared" ca="1" si="156"/>
        <v>0</v>
      </c>
      <c r="BI91" s="3">
        <f t="shared" ca="1" si="156"/>
        <v>0</v>
      </c>
      <c r="BJ91" s="3">
        <f t="shared" ca="1" si="156"/>
        <v>0</v>
      </c>
      <c r="BK91" s="3">
        <f t="shared" ca="1" si="156"/>
        <v>0</v>
      </c>
      <c r="BL91" s="3">
        <f t="shared" ca="1" si="156"/>
        <v>0</v>
      </c>
      <c r="BM91" s="3">
        <f t="shared" ca="1" si="156"/>
        <v>0</v>
      </c>
      <c r="BN91" s="3">
        <f t="shared" ca="1" si="156"/>
        <v>0</v>
      </c>
      <c r="BO91" s="3">
        <f t="shared" ca="1" si="156"/>
        <v>0</v>
      </c>
      <c r="BP91" s="3">
        <f t="shared" ca="1" si="156"/>
        <v>0</v>
      </c>
      <c r="BQ91" s="3">
        <f t="shared" ca="1" si="156"/>
        <v>0</v>
      </c>
      <c r="BR91" s="3">
        <f t="shared" ca="1" si="156"/>
        <v>0</v>
      </c>
      <c r="BS91" s="3">
        <f t="shared" ca="1" si="156"/>
        <v>0</v>
      </c>
      <c r="BT91" s="3">
        <f t="shared" ca="1" si="156"/>
        <v>0</v>
      </c>
      <c r="BU91" s="3">
        <f t="shared" ca="1" si="156"/>
        <v>0</v>
      </c>
      <c r="BV91" s="3">
        <f t="shared" ca="1" si="156"/>
        <v>0</v>
      </c>
      <c r="BW91" s="3">
        <f t="shared" ca="1" si="156"/>
        <v>0</v>
      </c>
      <c r="BX91" s="3">
        <f t="shared" ref="BX91:EI91" ca="1" si="157">IF(AND(BX90&gt;0,BX$61&gt;0),IF(BX90&gt;BX$61,-BX$61,-BX90),0)</f>
        <v>0</v>
      </c>
      <c r="BY91" s="3">
        <f t="shared" ca="1" si="157"/>
        <v>0</v>
      </c>
      <c r="BZ91" s="3">
        <f t="shared" ca="1" si="157"/>
        <v>0</v>
      </c>
      <c r="CA91" s="3">
        <f t="shared" ca="1" si="157"/>
        <v>0</v>
      </c>
      <c r="CB91" s="3">
        <f t="shared" ca="1" si="157"/>
        <v>0</v>
      </c>
      <c r="CC91" s="3">
        <f t="shared" ca="1" si="157"/>
        <v>0</v>
      </c>
      <c r="CD91" s="3">
        <f t="shared" ca="1" si="157"/>
        <v>0</v>
      </c>
      <c r="CE91" s="3">
        <f t="shared" ca="1" si="157"/>
        <v>0</v>
      </c>
      <c r="CF91" s="3">
        <f t="shared" ca="1" si="157"/>
        <v>0</v>
      </c>
      <c r="CG91" s="3">
        <f t="shared" ca="1" si="157"/>
        <v>0</v>
      </c>
      <c r="CH91" s="3">
        <f t="shared" ca="1" si="157"/>
        <v>0</v>
      </c>
      <c r="CI91" s="3">
        <f t="shared" ca="1" si="157"/>
        <v>0</v>
      </c>
      <c r="CJ91" s="3">
        <f t="shared" ca="1" si="157"/>
        <v>0</v>
      </c>
      <c r="CK91" s="3">
        <f t="shared" ca="1" si="157"/>
        <v>0</v>
      </c>
      <c r="CL91" s="3">
        <f t="shared" ca="1" si="157"/>
        <v>0</v>
      </c>
      <c r="CM91" s="3">
        <f t="shared" ca="1" si="157"/>
        <v>0</v>
      </c>
      <c r="CN91" s="3">
        <f t="shared" ca="1" si="157"/>
        <v>0</v>
      </c>
      <c r="CO91" s="3">
        <f t="shared" ca="1" si="157"/>
        <v>0</v>
      </c>
      <c r="CP91" s="3">
        <f t="shared" ca="1" si="157"/>
        <v>0</v>
      </c>
      <c r="CQ91" s="3">
        <f t="shared" ca="1" si="157"/>
        <v>0</v>
      </c>
      <c r="CR91" s="3">
        <f t="shared" ca="1" si="157"/>
        <v>0</v>
      </c>
      <c r="CS91" s="3">
        <f t="shared" ca="1" si="157"/>
        <v>0</v>
      </c>
      <c r="CT91" s="3">
        <f t="shared" ca="1" si="157"/>
        <v>0</v>
      </c>
      <c r="CU91" s="3">
        <f t="shared" ca="1" si="157"/>
        <v>0</v>
      </c>
      <c r="CV91" s="3">
        <f t="shared" ca="1" si="157"/>
        <v>0</v>
      </c>
      <c r="CW91" s="3">
        <f t="shared" ca="1" si="157"/>
        <v>0</v>
      </c>
      <c r="CX91" s="3">
        <f t="shared" ca="1" si="157"/>
        <v>0</v>
      </c>
      <c r="CY91" s="3">
        <f t="shared" ca="1" si="157"/>
        <v>0</v>
      </c>
      <c r="CZ91" s="3">
        <f t="shared" ca="1" si="157"/>
        <v>0</v>
      </c>
      <c r="DA91" s="3">
        <f t="shared" ca="1" si="157"/>
        <v>0</v>
      </c>
      <c r="DB91" s="3">
        <f t="shared" ca="1" si="157"/>
        <v>0</v>
      </c>
      <c r="DC91" s="3">
        <f t="shared" ca="1" si="157"/>
        <v>0</v>
      </c>
      <c r="DD91" s="3">
        <f t="shared" ca="1" si="157"/>
        <v>0</v>
      </c>
      <c r="DE91" s="3">
        <f t="shared" ca="1" si="157"/>
        <v>0</v>
      </c>
      <c r="DF91" s="3">
        <f t="shared" ca="1" si="157"/>
        <v>0</v>
      </c>
      <c r="DG91" s="3">
        <f t="shared" ca="1" si="157"/>
        <v>0</v>
      </c>
      <c r="DH91" s="3">
        <f t="shared" ca="1" si="157"/>
        <v>0</v>
      </c>
      <c r="DI91" s="3">
        <f t="shared" ca="1" si="157"/>
        <v>0</v>
      </c>
      <c r="DJ91" s="3">
        <f t="shared" ca="1" si="157"/>
        <v>0</v>
      </c>
      <c r="DK91" s="3">
        <f t="shared" ca="1" si="157"/>
        <v>0</v>
      </c>
      <c r="DL91" s="3">
        <f t="shared" ca="1" si="157"/>
        <v>0</v>
      </c>
      <c r="DM91" s="3">
        <f t="shared" ca="1" si="157"/>
        <v>0</v>
      </c>
      <c r="DN91" s="3">
        <f t="shared" ca="1" si="157"/>
        <v>0</v>
      </c>
      <c r="DO91" s="3">
        <f t="shared" ca="1" si="157"/>
        <v>0</v>
      </c>
      <c r="DP91" s="3">
        <f t="shared" ca="1" si="157"/>
        <v>0</v>
      </c>
      <c r="DQ91" s="3">
        <f t="shared" ca="1" si="157"/>
        <v>0</v>
      </c>
      <c r="DR91" s="3">
        <f t="shared" ca="1" si="157"/>
        <v>0</v>
      </c>
      <c r="DS91" s="3">
        <f t="shared" ca="1" si="157"/>
        <v>0</v>
      </c>
      <c r="DT91" s="3">
        <f t="shared" ca="1" si="157"/>
        <v>0</v>
      </c>
      <c r="DU91" s="3">
        <f t="shared" ca="1" si="157"/>
        <v>0</v>
      </c>
      <c r="DV91" s="3">
        <f t="shared" ca="1" si="157"/>
        <v>0</v>
      </c>
      <c r="DW91" s="3">
        <f t="shared" ca="1" si="157"/>
        <v>0</v>
      </c>
      <c r="DX91" s="3">
        <f t="shared" ca="1" si="157"/>
        <v>0</v>
      </c>
      <c r="DY91" s="3">
        <f t="shared" ca="1" si="157"/>
        <v>0</v>
      </c>
      <c r="DZ91" s="3">
        <f t="shared" ca="1" si="157"/>
        <v>0</v>
      </c>
      <c r="EA91" s="3">
        <f t="shared" ca="1" si="157"/>
        <v>0</v>
      </c>
      <c r="EB91" s="3">
        <f t="shared" ca="1" si="157"/>
        <v>0</v>
      </c>
      <c r="EC91" s="3">
        <f t="shared" ca="1" si="157"/>
        <v>0</v>
      </c>
      <c r="ED91" s="3">
        <f t="shared" ca="1" si="157"/>
        <v>0</v>
      </c>
      <c r="EE91" s="3">
        <f t="shared" ca="1" si="157"/>
        <v>0</v>
      </c>
      <c r="EF91" s="3">
        <f t="shared" ca="1" si="157"/>
        <v>0</v>
      </c>
      <c r="EG91" s="3">
        <f t="shared" ca="1" si="157"/>
        <v>0</v>
      </c>
      <c r="EH91" s="3">
        <f t="shared" ca="1" si="157"/>
        <v>0</v>
      </c>
      <c r="EI91" s="3">
        <f t="shared" ca="1" si="157"/>
        <v>0</v>
      </c>
      <c r="EJ91" s="3">
        <f t="shared" ref="EJ91:EX91" ca="1" si="158">IF(AND(EJ90&gt;0,EJ$61&gt;0),IF(EJ90&gt;EJ$61,-EJ$61,-EJ90),0)</f>
        <v>0</v>
      </c>
      <c r="EK91" s="3">
        <f t="shared" ca="1" si="158"/>
        <v>0</v>
      </c>
      <c r="EL91" s="3">
        <f t="shared" ca="1" si="158"/>
        <v>0</v>
      </c>
      <c r="EM91" s="3">
        <f t="shared" ca="1" si="158"/>
        <v>0</v>
      </c>
      <c r="EN91" s="3">
        <f t="shared" ca="1" si="158"/>
        <v>0</v>
      </c>
      <c r="EO91" s="3">
        <f t="shared" ca="1" si="158"/>
        <v>0</v>
      </c>
      <c r="EP91" s="3">
        <f t="shared" ca="1" si="158"/>
        <v>0</v>
      </c>
      <c r="EQ91" s="3">
        <f t="shared" ca="1" si="158"/>
        <v>0</v>
      </c>
      <c r="ER91" s="3">
        <f t="shared" ca="1" si="158"/>
        <v>0</v>
      </c>
      <c r="ES91" s="3">
        <f t="shared" ca="1" si="158"/>
        <v>0</v>
      </c>
      <c r="ET91" s="3">
        <f t="shared" ca="1" si="158"/>
        <v>0</v>
      </c>
      <c r="EU91" s="3">
        <f t="shared" ca="1" si="158"/>
        <v>0</v>
      </c>
      <c r="EV91" s="3">
        <f t="shared" ca="1" si="158"/>
        <v>0</v>
      </c>
      <c r="EW91" s="3">
        <f t="shared" ca="1" si="158"/>
        <v>0</v>
      </c>
      <c r="EX91" s="3">
        <f t="shared" ca="1" si="158"/>
        <v>0</v>
      </c>
    </row>
    <row r="92" spans="1:154" s="3" customFormat="1" ht="12.75" customHeight="1">
      <c r="A92" s="12"/>
      <c r="D92" s="4"/>
      <c r="E92" s="4"/>
      <c r="F92" s="4"/>
      <c r="G92" s="4"/>
      <c r="H92" s="4"/>
      <c r="I92" s="15">
        <f ca="1">SUM(I90:I91)</f>
        <v>4685196.194561081</v>
      </c>
      <c r="J92" s="15">
        <f t="shared" ref="J92:BU92" si="159">SUM(J90:J91)</f>
        <v>0</v>
      </c>
      <c r="K92" s="15">
        <f t="shared" ca="1" si="159"/>
        <v>0</v>
      </c>
      <c r="L92" s="15">
        <f t="shared" ca="1" si="159"/>
        <v>0</v>
      </c>
      <c r="M92" s="15">
        <f t="shared" ca="1" si="159"/>
        <v>0</v>
      </c>
      <c r="N92" s="15">
        <f t="shared" ca="1" si="159"/>
        <v>0</v>
      </c>
      <c r="O92" s="15">
        <f t="shared" ca="1" si="159"/>
        <v>0</v>
      </c>
      <c r="P92" s="15">
        <f t="shared" ca="1" si="159"/>
        <v>0</v>
      </c>
      <c r="Q92" s="15">
        <f t="shared" ca="1" si="159"/>
        <v>0</v>
      </c>
      <c r="R92" s="15">
        <f t="shared" ca="1" si="159"/>
        <v>14519.136376095354</v>
      </c>
      <c r="S92" s="15">
        <f t="shared" ca="1" si="159"/>
        <v>34798.911297820297</v>
      </c>
      <c r="T92" s="15">
        <f t="shared" ca="1" si="159"/>
        <v>55180.085094154085</v>
      </c>
      <c r="U92" s="15">
        <f t="shared" ca="1" si="159"/>
        <v>75663.164759469961</v>
      </c>
      <c r="V92" s="15">
        <f t="shared" ca="1" si="159"/>
        <v>96248.659823112772</v>
      </c>
      <c r="W92" s="15">
        <f t="shared" ca="1" si="159"/>
        <v>116937.08236207439</v>
      </c>
      <c r="X92" s="15">
        <f t="shared" ca="1" si="159"/>
        <v>137728.94701373126</v>
      </c>
      <c r="Y92" s="15">
        <f t="shared" ca="1" si="159"/>
        <v>158624.7709886471</v>
      </c>
      <c r="Z92" s="15">
        <f t="shared" ca="1" si="159"/>
        <v>179625.07408343835</v>
      </c>
      <c r="AA92" s="15">
        <f t="shared" ca="1" si="159"/>
        <v>200730.37869370435</v>
      </c>
      <c r="AB92" s="15">
        <f t="shared" ca="1" si="159"/>
        <v>221941.2098270226</v>
      </c>
      <c r="AC92" s="15">
        <f t="shared" ca="1" si="159"/>
        <v>243258.09511600839</v>
      </c>
      <c r="AD92" s="15">
        <f t="shared" ca="1" si="159"/>
        <v>264681.56483144034</v>
      </c>
      <c r="AE92" s="15">
        <f t="shared" ca="1" si="159"/>
        <v>286212.15189545072</v>
      </c>
      <c r="AF92" s="15">
        <f t="shared" ca="1" si="159"/>
        <v>307850.39189478243</v>
      </c>
      <c r="AG92" s="15">
        <f t="shared" ca="1" si="159"/>
        <v>329596.8230941121</v>
      </c>
      <c r="AH92" s="15">
        <f t="shared" ca="1" si="159"/>
        <v>351451.98644943995</v>
      </c>
      <c r="AI92" s="15">
        <f t="shared" ca="1" si="159"/>
        <v>370826.16479979421</v>
      </c>
      <c r="AJ92" s="15">
        <f t="shared" ca="1" si="159"/>
        <v>377401.24232062936</v>
      </c>
      <c r="AK92" s="15">
        <f t="shared" ca="1" si="159"/>
        <v>326584.94171928614</v>
      </c>
      <c r="AL92" s="15">
        <f t="shared" ca="1" si="159"/>
        <v>250252.83603784215</v>
      </c>
      <c r="AM92" s="15">
        <f t="shared" ca="1" si="159"/>
        <v>173155.02789158415</v>
      </c>
      <c r="AN92" s="15">
        <f t="shared" ca="1" si="159"/>
        <v>95286.26880380715</v>
      </c>
      <c r="AO92" s="15">
        <f t="shared" ca="1" si="159"/>
        <v>16641.279387418122</v>
      </c>
      <c r="AP92" s="15">
        <f t="shared" ca="1" si="159"/>
        <v>0</v>
      </c>
      <c r="AQ92" s="15">
        <f t="shared" ca="1" si="159"/>
        <v>0</v>
      </c>
      <c r="AR92" s="15">
        <f t="shared" ca="1" si="159"/>
        <v>0</v>
      </c>
      <c r="AS92" s="15">
        <f t="shared" ca="1" si="159"/>
        <v>0</v>
      </c>
      <c r="AT92" s="15">
        <f t="shared" ca="1" si="159"/>
        <v>0</v>
      </c>
      <c r="AU92" s="15">
        <f t="shared" ca="1" si="159"/>
        <v>0</v>
      </c>
      <c r="AV92" s="15">
        <f t="shared" ca="1" si="159"/>
        <v>0</v>
      </c>
      <c r="AW92" s="15">
        <f t="shared" ca="1" si="159"/>
        <v>0</v>
      </c>
      <c r="AX92" s="15">
        <f t="shared" ca="1" si="159"/>
        <v>0</v>
      </c>
      <c r="AY92" s="15">
        <f t="shared" ca="1" si="159"/>
        <v>0</v>
      </c>
      <c r="AZ92" s="15">
        <f t="shared" ca="1" si="159"/>
        <v>0</v>
      </c>
      <c r="BA92" s="15">
        <f t="shared" ca="1" si="159"/>
        <v>0</v>
      </c>
      <c r="BB92" s="15">
        <f t="shared" ca="1" si="159"/>
        <v>0</v>
      </c>
      <c r="BC92" s="15">
        <f t="shared" ca="1" si="159"/>
        <v>0</v>
      </c>
      <c r="BD92" s="15">
        <f t="shared" ca="1" si="159"/>
        <v>0</v>
      </c>
      <c r="BE92" s="15">
        <f t="shared" ca="1" si="159"/>
        <v>0</v>
      </c>
      <c r="BF92" s="15">
        <f t="shared" ca="1" si="159"/>
        <v>0</v>
      </c>
      <c r="BG92" s="15">
        <f t="shared" ca="1" si="159"/>
        <v>0</v>
      </c>
      <c r="BH92" s="15">
        <f t="shared" ca="1" si="159"/>
        <v>0</v>
      </c>
      <c r="BI92" s="15">
        <f t="shared" ca="1" si="159"/>
        <v>0</v>
      </c>
      <c r="BJ92" s="15">
        <f t="shared" ca="1" si="159"/>
        <v>0</v>
      </c>
      <c r="BK92" s="15">
        <f t="shared" ca="1" si="159"/>
        <v>0</v>
      </c>
      <c r="BL92" s="15">
        <f t="shared" ca="1" si="159"/>
        <v>0</v>
      </c>
      <c r="BM92" s="15">
        <f t="shared" ca="1" si="159"/>
        <v>0</v>
      </c>
      <c r="BN92" s="15">
        <f t="shared" ca="1" si="159"/>
        <v>0</v>
      </c>
      <c r="BO92" s="15">
        <f t="shared" ca="1" si="159"/>
        <v>0</v>
      </c>
      <c r="BP92" s="15">
        <f t="shared" ca="1" si="159"/>
        <v>0</v>
      </c>
      <c r="BQ92" s="15">
        <f t="shared" ca="1" si="159"/>
        <v>0</v>
      </c>
      <c r="BR92" s="15">
        <f t="shared" ca="1" si="159"/>
        <v>0</v>
      </c>
      <c r="BS92" s="15">
        <f t="shared" ca="1" si="159"/>
        <v>0</v>
      </c>
      <c r="BT92" s="15">
        <f t="shared" ca="1" si="159"/>
        <v>0</v>
      </c>
      <c r="BU92" s="15">
        <f t="shared" ca="1" si="159"/>
        <v>0</v>
      </c>
      <c r="BV92" s="15">
        <f t="shared" ref="BV92:EG92" ca="1" si="160">SUM(BV90:BV91)</f>
        <v>0</v>
      </c>
      <c r="BW92" s="15">
        <f t="shared" ca="1" si="160"/>
        <v>0</v>
      </c>
      <c r="BX92" s="15">
        <f t="shared" ca="1" si="160"/>
        <v>0</v>
      </c>
      <c r="BY92" s="15">
        <f t="shared" ca="1" si="160"/>
        <v>0</v>
      </c>
      <c r="BZ92" s="15">
        <f t="shared" ca="1" si="160"/>
        <v>0</v>
      </c>
      <c r="CA92" s="15">
        <f t="shared" ca="1" si="160"/>
        <v>0</v>
      </c>
      <c r="CB92" s="15">
        <f t="shared" ca="1" si="160"/>
        <v>0</v>
      </c>
      <c r="CC92" s="15">
        <f t="shared" ca="1" si="160"/>
        <v>0</v>
      </c>
      <c r="CD92" s="15">
        <f t="shared" ca="1" si="160"/>
        <v>0</v>
      </c>
      <c r="CE92" s="15">
        <f t="shared" ca="1" si="160"/>
        <v>0</v>
      </c>
      <c r="CF92" s="15">
        <f t="shared" ca="1" si="160"/>
        <v>0</v>
      </c>
      <c r="CG92" s="15">
        <f t="shared" ca="1" si="160"/>
        <v>0</v>
      </c>
      <c r="CH92" s="15">
        <f t="shared" ca="1" si="160"/>
        <v>0</v>
      </c>
      <c r="CI92" s="15">
        <f t="shared" ca="1" si="160"/>
        <v>0</v>
      </c>
      <c r="CJ92" s="15">
        <f t="shared" ca="1" si="160"/>
        <v>0</v>
      </c>
      <c r="CK92" s="15">
        <f t="shared" ca="1" si="160"/>
        <v>0</v>
      </c>
      <c r="CL92" s="15">
        <f t="shared" ca="1" si="160"/>
        <v>0</v>
      </c>
      <c r="CM92" s="15">
        <f t="shared" ca="1" si="160"/>
        <v>0</v>
      </c>
      <c r="CN92" s="15">
        <f t="shared" ca="1" si="160"/>
        <v>0</v>
      </c>
      <c r="CO92" s="15">
        <f t="shared" ca="1" si="160"/>
        <v>0</v>
      </c>
      <c r="CP92" s="15">
        <f t="shared" ca="1" si="160"/>
        <v>0</v>
      </c>
      <c r="CQ92" s="15">
        <f t="shared" ca="1" si="160"/>
        <v>0</v>
      </c>
      <c r="CR92" s="15">
        <f t="shared" ca="1" si="160"/>
        <v>0</v>
      </c>
      <c r="CS92" s="15">
        <f t="shared" ca="1" si="160"/>
        <v>0</v>
      </c>
      <c r="CT92" s="15">
        <f t="shared" ca="1" si="160"/>
        <v>0</v>
      </c>
      <c r="CU92" s="15">
        <f t="shared" ca="1" si="160"/>
        <v>0</v>
      </c>
      <c r="CV92" s="15">
        <f t="shared" ca="1" si="160"/>
        <v>0</v>
      </c>
      <c r="CW92" s="15">
        <f t="shared" ca="1" si="160"/>
        <v>0</v>
      </c>
      <c r="CX92" s="15">
        <f t="shared" ca="1" si="160"/>
        <v>0</v>
      </c>
      <c r="CY92" s="15">
        <f t="shared" ca="1" si="160"/>
        <v>0</v>
      </c>
      <c r="CZ92" s="15">
        <f t="shared" ca="1" si="160"/>
        <v>0</v>
      </c>
      <c r="DA92" s="15">
        <f t="shared" ca="1" si="160"/>
        <v>0</v>
      </c>
      <c r="DB92" s="15">
        <f t="shared" ca="1" si="160"/>
        <v>0</v>
      </c>
      <c r="DC92" s="15">
        <f t="shared" ca="1" si="160"/>
        <v>0</v>
      </c>
      <c r="DD92" s="15">
        <f t="shared" ca="1" si="160"/>
        <v>0</v>
      </c>
      <c r="DE92" s="15">
        <f t="shared" ca="1" si="160"/>
        <v>0</v>
      </c>
      <c r="DF92" s="15">
        <f t="shared" ca="1" si="160"/>
        <v>0</v>
      </c>
      <c r="DG92" s="15">
        <f t="shared" ca="1" si="160"/>
        <v>0</v>
      </c>
      <c r="DH92" s="15">
        <f t="shared" ca="1" si="160"/>
        <v>0</v>
      </c>
      <c r="DI92" s="15">
        <f t="shared" ca="1" si="160"/>
        <v>0</v>
      </c>
      <c r="DJ92" s="15">
        <f t="shared" ca="1" si="160"/>
        <v>0</v>
      </c>
      <c r="DK92" s="15">
        <f t="shared" ca="1" si="160"/>
        <v>0</v>
      </c>
      <c r="DL92" s="15">
        <f t="shared" ca="1" si="160"/>
        <v>0</v>
      </c>
      <c r="DM92" s="15">
        <f t="shared" ca="1" si="160"/>
        <v>0</v>
      </c>
      <c r="DN92" s="15">
        <f t="shared" ca="1" si="160"/>
        <v>0</v>
      </c>
      <c r="DO92" s="15">
        <f t="shared" ca="1" si="160"/>
        <v>0</v>
      </c>
      <c r="DP92" s="15">
        <f t="shared" ca="1" si="160"/>
        <v>0</v>
      </c>
      <c r="DQ92" s="15">
        <f t="shared" ca="1" si="160"/>
        <v>0</v>
      </c>
      <c r="DR92" s="15">
        <f t="shared" ca="1" si="160"/>
        <v>0</v>
      </c>
      <c r="DS92" s="15">
        <f t="shared" ca="1" si="160"/>
        <v>0</v>
      </c>
      <c r="DT92" s="15">
        <f t="shared" ca="1" si="160"/>
        <v>0</v>
      </c>
      <c r="DU92" s="15">
        <f t="shared" ca="1" si="160"/>
        <v>0</v>
      </c>
      <c r="DV92" s="15">
        <f t="shared" ca="1" si="160"/>
        <v>0</v>
      </c>
      <c r="DW92" s="15">
        <f t="shared" ca="1" si="160"/>
        <v>0</v>
      </c>
      <c r="DX92" s="15">
        <f t="shared" ca="1" si="160"/>
        <v>0</v>
      </c>
      <c r="DY92" s="15">
        <f t="shared" ca="1" si="160"/>
        <v>0</v>
      </c>
      <c r="DZ92" s="15">
        <f t="shared" ca="1" si="160"/>
        <v>0</v>
      </c>
      <c r="EA92" s="15">
        <f t="shared" ca="1" si="160"/>
        <v>0</v>
      </c>
      <c r="EB92" s="15">
        <f t="shared" ca="1" si="160"/>
        <v>0</v>
      </c>
      <c r="EC92" s="15">
        <f t="shared" ca="1" si="160"/>
        <v>0</v>
      </c>
      <c r="ED92" s="15">
        <f t="shared" ca="1" si="160"/>
        <v>0</v>
      </c>
      <c r="EE92" s="15">
        <f t="shared" ca="1" si="160"/>
        <v>0</v>
      </c>
      <c r="EF92" s="15">
        <f t="shared" ca="1" si="160"/>
        <v>0</v>
      </c>
      <c r="EG92" s="15">
        <f t="shared" ca="1" si="160"/>
        <v>0</v>
      </c>
      <c r="EH92" s="15">
        <f t="shared" ref="EH92:EX92" ca="1" si="161">SUM(EH90:EH91)</f>
        <v>0</v>
      </c>
      <c r="EI92" s="15">
        <f t="shared" ca="1" si="161"/>
        <v>0</v>
      </c>
      <c r="EJ92" s="15">
        <f t="shared" ca="1" si="161"/>
        <v>0</v>
      </c>
      <c r="EK92" s="15">
        <f t="shared" ca="1" si="161"/>
        <v>0</v>
      </c>
      <c r="EL92" s="15">
        <f t="shared" ca="1" si="161"/>
        <v>0</v>
      </c>
      <c r="EM92" s="15">
        <f t="shared" ca="1" si="161"/>
        <v>0</v>
      </c>
      <c r="EN92" s="15">
        <f t="shared" ca="1" si="161"/>
        <v>0</v>
      </c>
      <c r="EO92" s="15">
        <f t="shared" ca="1" si="161"/>
        <v>0</v>
      </c>
      <c r="EP92" s="15">
        <f t="shared" ca="1" si="161"/>
        <v>0</v>
      </c>
      <c r="EQ92" s="15">
        <f t="shared" ca="1" si="161"/>
        <v>0</v>
      </c>
      <c r="ER92" s="15">
        <f t="shared" ca="1" si="161"/>
        <v>0</v>
      </c>
      <c r="ES92" s="15">
        <f t="shared" ca="1" si="161"/>
        <v>0</v>
      </c>
      <c r="ET92" s="15">
        <f t="shared" ca="1" si="161"/>
        <v>0</v>
      </c>
      <c r="EU92" s="15">
        <f t="shared" ca="1" si="161"/>
        <v>0</v>
      </c>
      <c r="EV92" s="15">
        <f t="shared" ca="1" si="161"/>
        <v>0</v>
      </c>
      <c r="EW92" s="15">
        <f t="shared" ca="1" si="161"/>
        <v>0</v>
      </c>
      <c r="EX92" s="15">
        <f t="shared" ca="1" si="161"/>
        <v>0</v>
      </c>
    </row>
    <row r="93" spans="1:154" s="3" customFormat="1" ht="12.75" customHeight="1">
      <c r="A93" s="12"/>
      <c r="D93" s="4"/>
      <c r="E93" s="4"/>
      <c r="F93" s="4"/>
      <c r="G93" s="4"/>
      <c r="H93" s="4"/>
    </row>
    <row r="94" spans="1:154" ht="12.75" customHeight="1" thickBot="1">
      <c r="A94" s="12"/>
      <c r="B94" s="4" t="s">
        <v>93</v>
      </c>
      <c r="C94" s="4"/>
      <c r="D94" s="4"/>
      <c r="E94" s="4"/>
      <c r="F94" s="4"/>
      <c r="G94" s="4"/>
      <c r="H94" s="4"/>
      <c r="I94" s="14">
        <f t="shared" ref="I94:AN94" ca="1" si="162">I87+I92</f>
        <v>118755612.81721123</v>
      </c>
      <c r="J94" s="14">
        <f t="shared" ca="1" si="162"/>
        <v>16178240.825462027</v>
      </c>
      <c r="K94" s="14">
        <f t="shared" ca="1" si="162"/>
        <v>4041435.8479687693</v>
      </c>
      <c r="L94" s="14">
        <f t="shared" ca="1" si="162"/>
        <v>4041435.8479687693</v>
      </c>
      <c r="M94" s="14">
        <f t="shared" ca="1" si="162"/>
        <v>4041435.8479687693</v>
      </c>
      <c r="N94" s="14">
        <f t="shared" ca="1" si="162"/>
        <v>4041435.8479687693</v>
      </c>
      <c r="O94" s="14">
        <f t="shared" ca="1" si="162"/>
        <v>4041435.8479687693</v>
      </c>
      <c r="P94" s="14">
        <f t="shared" ca="1" si="162"/>
        <v>4041435.8479687693</v>
      </c>
      <c r="Q94" s="14">
        <f t="shared" ca="1" si="162"/>
        <v>4041435.8479687693</v>
      </c>
      <c r="R94" s="14">
        <f t="shared" ca="1" si="162"/>
        <v>4055954.9843448647</v>
      </c>
      <c r="S94" s="14">
        <f t="shared" ca="1" si="162"/>
        <v>4076234.7592665898</v>
      </c>
      <c r="T94" s="14">
        <f t="shared" ca="1" si="162"/>
        <v>4096615.9330629231</v>
      </c>
      <c r="U94" s="14">
        <f t="shared" ca="1" si="162"/>
        <v>4117099.0127282394</v>
      </c>
      <c r="V94" s="14">
        <f t="shared" ca="1" si="162"/>
        <v>4137684.5077918819</v>
      </c>
      <c r="W94" s="14">
        <f t="shared" ca="1" si="162"/>
        <v>4158372.9303308437</v>
      </c>
      <c r="X94" s="14">
        <f t="shared" ca="1" si="162"/>
        <v>4179164.7949825004</v>
      </c>
      <c r="Y94" s="14">
        <f t="shared" ca="1" si="162"/>
        <v>4200060.6189574162</v>
      </c>
      <c r="Z94" s="14">
        <f t="shared" ca="1" si="162"/>
        <v>4221060.9220522074</v>
      </c>
      <c r="AA94" s="14">
        <f t="shared" ca="1" si="162"/>
        <v>4242166.2266624738</v>
      </c>
      <c r="AB94" s="14">
        <f t="shared" ca="1" si="162"/>
        <v>4263377.0577957919</v>
      </c>
      <c r="AC94" s="14">
        <f t="shared" ca="1" si="162"/>
        <v>4284693.9430847773</v>
      </c>
      <c r="AD94" s="14">
        <f t="shared" ca="1" si="162"/>
        <v>4306117.4128002096</v>
      </c>
      <c r="AE94" s="14">
        <f t="shared" ca="1" si="162"/>
        <v>4327647.9998642197</v>
      </c>
      <c r="AF94" s="14">
        <f t="shared" ca="1" si="162"/>
        <v>4349286.2398635522</v>
      </c>
      <c r="AG94" s="14">
        <f t="shared" ca="1" si="162"/>
        <v>4371032.6710628811</v>
      </c>
      <c r="AH94" s="14">
        <f t="shared" ca="1" si="162"/>
        <v>4392887.8344182093</v>
      </c>
      <c r="AI94" s="14">
        <f t="shared" ca="1" si="162"/>
        <v>796963.33981362428</v>
      </c>
      <c r="AJ94" s="14">
        <f t="shared" ca="1" si="162"/>
        <v>826184.99279373023</v>
      </c>
      <c r="AK94" s="14">
        <f t="shared" ca="1" si="162"/>
        <v>328864.3937643469</v>
      </c>
      <c r="AL94" s="14">
        <f t="shared" ca="1" si="162"/>
        <v>252532.2880829029</v>
      </c>
      <c r="AM94" s="14">
        <f t="shared" ca="1" si="162"/>
        <v>175434.4799366449</v>
      </c>
      <c r="AN94" s="14">
        <f t="shared" ca="1" si="162"/>
        <v>97565.720848867917</v>
      </c>
      <c r="AO94" s="14">
        <f t="shared" ref="AO94:BT94" ca="1" si="163">AO87+AO92</f>
        <v>18920.731432478886</v>
      </c>
      <c r="AP94" s="14">
        <f t="shared" ca="1" si="163"/>
        <v>2279.4520450607647</v>
      </c>
      <c r="AQ94" s="14">
        <f t="shared" ca="1" si="163"/>
        <v>2279.4520450607647</v>
      </c>
      <c r="AR94" s="14">
        <f t="shared" ca="1" si="163"/>
        <v>2279.4520450607647</v>
      </c>
      <c r="AS94" s="14">
        <f t="shared" ca="1" si="163"/>
        <v>2279.4520450607647</v>
      </c>
      <c r="AT94" s="14">
        <f t="shared" ca="1" si="163"/>
        <v>2279.4520450607647</v>
      </c>
      <c r="AU94" s="14">
        <f t="shared" ca="1" si="163"/>
        <v>0</v>
      </c>
      <c r="AV94" s="14">
        <f t="shared" ca="1" si="163"/>
        <v>0</v>
      </c>
      <c r="AW94" s="14">
        <f t="shared" ca="1" si="163"/>
        <v>0</v>
      </c>
      <c r="AX94" s="14">
        <f t="shared" ca="1" si="163"/>
        <v>0</v>
      </c>
      <c r="AY94" s="14">
        <f t="shared" ca="1" si="163"/>
        <v>0</v>
      </c>
      <c r="AZ94" s="14">
        <f t="shared" ca="1" si="163"/>
        <v>0</v>
      </c>
      <c r="BA94" s="14">
        <f t="shared" ca="1" si="163"/>
        <v>0</v>
      </c>
      <c r="BB94" s="14">
        <f t="shared" ca="1" si="163"/>
        <v>0</v>
      </c>
      <c r="BC94" s="14">
        <f t="shared" ca="1" si="163"/>
        <v>0</v>
      </c>
      <c r="BD94" s="14">
        <f t="shared" ca="1" si="163"/>
        <v>0</v>
      </c>
      <c r="BE94" s="14">
        <f t="shared" ca="1" si="163"/>
        <v>0</v>
      </c>
      <c r="BF94" s="14">
        <f t="shared" ca="1" si="163"/>
        <v>0</v>
      </c>
      <c r="BG94" s="14">
        <f t="shared" ca="1" si="163"/>
        <v>0</v>
      </c>
      <c r="BH94" s="14">
        <f t="shared" ca="1" si="163"/>
        <v>0</v>
      </c>
      <c r="BI94" s="14">
        <f t="shared" ca="1" si="163"/>
        <v>0</v>
      </c>
      <c r="BJ94" s="14">
        <f t="shared" ca="1" si="163"/>
        <v>0</v>
      </c>
      <c r="BK94" s="14">
        <f t="shared" ca="1" si="163"/>
        <v>0</v>
      </c>
      <c r="BL94" s="14">
        <f t="shared" ca="1" si="163"/>
        <v>0</v>
      </c>
      <c r="BM94" s="14">
        <f t="shared" ca="1" si="163"/>
        <v>0</v>
      </c>
      <c r="BN94" s="14">
        <f t="shared" ca="1" si="163"/>
        <v>0</v>
      </c>
      <c r="BO94" s="14">
        <f t="shared" ca="1" si="163"/>
        <v>0</v>
      </c>
      <c r="BP94" s="14">
        <f t="shared" ca="1" si="163"/>
        <v>0</v>
      </c>
      <c r="BQ94" s="14">
        <f t="shared" ca="1" si="163"/>
        <v>0</v>
      </c>
      <c r="BR94" s="14">
        <f t="shared" ca="1" si="163"/>
        <v>0</v>
      </c>
      <c r="BS94" s="14">
        <f t="shared" ca="1" si="163"/>
        <v>0</v>
      </c>
      <c r="BT94" s="14">
        <f t="shared" ca="1" si="163"/>
        <v>0</v>
      </c>
      <c r="BU94" s="14">
        <f t="shared" ref="BU94:CZ94" ca="1" si="164">BU87+BU92</f>
        <v>0</v>
      </c>
      <c r="BV94" s="14">
        <f t="shared" ca="1" si="164"/>
        <v>0</v>
      </c>
      <c r="BW94" s="14">
        <f t="shared" ca="1" si="164"/>
        <v>0</v>
      </c>
      <c r="BX94" s="14">
        <f t="shared" ca="1" si="164"/>
        <v>0</v>
      </c>
      <c r="BY94" s="14">
        <f t="shared" ca="1" si="164"/>
        <v>0</v>
      </c>
      <c r="BZ94" s="14">
        <f t="shared" ca="1" si="164"/>
        <v>0</v>
      </c>
      <c r="CA94" s="14">
        <f t="shared" ca="1" si="164"/>
        <v>0</v>
      </c>
      <c r="CB94" s="14">
        <f t="shared" ca="1" si="164"/>
        <v>0</v>
      </c>
      <c r="CC94" s="14">
        <f t="shared" ca="1" si="164"/>
        <v>0</v>
      </c>
      <c r="CD94" s="14">
        <f t="shared" ca="1" si="164"/>
        <v>0</v>
      </c>
      <c r="CE94" s="14">
        <f t="shared" ca="1" si="164"/>
        <v>0</v>
      </c>
      <c r="CF94" s="14">
        <f t="shared" ca="1" si="164"/>
        <v>0</v>
      </c>
      <c r="CG94" s="14">
        <f t="shared" ca="1" si="164"/>
        <v>0</v>
      </c>
      <c r="CH94" s="14">
        <f t="shared" ca="1" si="164"/>
        <v>0</v>
      </c>
      <c r="CI94" s="14">
        <f t="shared" ca="1" si="164"/>
        <v>0</v>
      </c>
      <c r="CJ94" s="14">
        <f t="shared" ca="1" si="164"/>
        <v>0</v>
      </c>
      <c r="CK94" s="14">
        <f t="shared" ca="1" si="164"/>
        <v>0</v>
      </c>
      <c r="CL94" s="14">
        <f t="shared" ca="1" si="164"/>
        <v>0</v>
      </c>
      <c r="CM94" s="14">
        <f t="shared" ca="1" si="164"/>
        <v>0</v>
      </c>
      <c r="CN94" s="14">
        <f t="shared" ca="1" si="164"/>
        <v>0</v>
      </c>
      <c r="CO94" s="14">
        <f t="shared" ca="1" si="164"/>
        <v>0</v>
      </c>
      <c r="CP94" s="14">
        <f t="shared" ca="1" si="164"/>
        <v>0</v>
      </c>
      <c r="CQ94" s="14">
        <f t="shared" ca="1" si="164"/>
        <v>0</v>
      </c>
      <c r="CR94" s="14">
        <f t="shared" ca="1" si="164"/>
        <v>0</v>
      </c>
      <c r="CS94" s="14">
        <f t="shared" ca="1" si="164"/>
        <v>0</v>
      </c>
      <c r="CT94" s="14">
        <f t="shared" ca="1" si="164"/>
        <v>0</v>
      </c>
      <c r="CU94" s="14">
        <f t="shared" ca="1" si="164"/>
        <v>0</v>
      </c>
      <c r="CV94" s="14">
        <f t="shared" ca="1" si="164"/>
        <v>0</v>
      </c>
      <c r="CW94" s="14">
        <f t="shared" ca="1" si="164"/>
        <v>0</v>
      </c>
      <c r="CX94" s="14">
        <f t="shared" ca="1" si="164"/>
        <v>0</v>
      </c>
      <c r="CY94" s="14">
        <f t="shared" ca="1" si="164"/>
        <v>0</v>
      </c>
      <c r="CZ94" s="14">
        <f t="shared" ca="1" si="164"/>
        <v>0</v>
      </c>
      <c r="DA94" s="14">
        <f t="shared" ref="DA94:EF94" ca="1" si="165">DA87+DA92</f>
        <v>0</v>
      </c>
      <c r="DB94" s="14">
        <f t="shared" ca="1" si="165"/>
        <v>0</v>
      </c>
      <c r="DC94" s="14">
        <f t="shared" ca="1" si="165"/>
        <v>0</v>
      </c>
      <c r="DD94" s="14">
        <f t="shared" ca="1" si="165"/>
        <v>0</v>
      </c>
      <c r="DE94" s="14">
        <f t="shared" ca="1" si="165"/>
        <v>0</v>
      </c>
      <c r="DF94" s="14">
        <f t="shared" ca="1" si="165"/>
        <v>0</v>
      </c>
      <c r="DG94" s="14">
        <f t="shared" ca="1" si="165"/>
        <v>0</v>
      </c>
      <c r="DH94" s="14">
        <f t="shared" ca="1" si="165"/>
        <v>0</v>
      </c>
      <c r="DI94" s="14">
        <f t="shared" ca="1" si="165"/>
        <v>0</v>
      </c>
      <c r="DJ94" s="14">
        <f t="shared" ca="1" si="165"/>
        <v>0</v>
      </c>
      <c r="DK94" s="14">
        <f t="shared" ca="1" si="165"/>
        <v>0</v>
      </c>
      <c r="DL94" s="14">
        <f t="shared" ca="1" si="165"/>
        <v>0</v>
      </c>
      <c r="DM94" s="14">
        <f t="shared" ca="1" si="165"/>
        <v>0</v>
      </c>
      <c r="DN94" s="14">
        <f t="shared" ca="1" si="165"/>
        <v>0</v>
      </c>
      <c r="DO94" s="14">
        <f t="shared" ca="1" si="165"/>
        <v>0</v>
      </c>
      <c r="DP94" s="14">
        <f t="shared" ca="1" si="165"/>
        <v>0</v>
      </c>
      <c r="DQ94" s="14">
        <f t="shared" ca="1" si="165"/>
        <v>0</v>
      </c>
      <c r="DR94" s="14">
        <f t="shared" ca="1" si="165"/>
        <v>0</v>
      </c>
      <c r="DS94" s="14">
        <f t="shared" ca="1" si="165"/>
        <v>0</v>
      </c>
      <c r="DT94" s="14">
        <f t="shared" ca="1" si="165"/>
        <v>0</v>
      </c>
      <c r="DU94" s="14">
        <f t="shared" ca="1" si="165"/>
        <v>0</v>
      </c>
      <c r="DV94" s="14">
        <f t="shared" ca="1" si="165"/>
        <v>0</v>
      </c>
      <c r="DW94" s="14">
        <f t="shared" ca="1" si="165"/>
        <v>0</v>
      </c>
      <c r="DX94" s="14">
        <f t="shared" ca="1" si="165"/>
        <v>0</v>
      </c>
      <c r="DY94" s="14">
        <f t="shared" ca="1" si="165"/>
        <v>0</v>
      </c>
      <c r="DZ94" s="14">
        <f t="shared" ca="1" si="165"/>
        <v>0</v>
      </c>
      <c r="EA94" s="14">
        <f t="shared" ca="1" si="165"/>
        <v>0</v>
      </c>
      <c r="EB94" s="14">
        <f t="shared" ca="1" si="165"/>
        <v>0</v>
      </c>
      <c r="EC94" s="14">
        <f t="shared" ca="1" si="165"/>
        <v>0</v>
      </c>
      <c r="ED94" s="14">
        <f t="shared" ca="1" si="165"/>
        <v>0</v>
      </c>
      <c r="EE94" s="14">
        <f t="shared" ca="1" si="165"/>
        <v>0</v>
      </c>
      <c r="EF94" s="14">
        <f t="shared" ca="1" si="165"/>
        <v>0</v>
      </c>
      <c r="EG94" s="14">
        <f t="shared" ref="EG94:EX94" ca="1" si="166">EG87+EG92</f>
        <v>0</v>
      </c>
      <c r="EH94" s="14">
        <f t="shared" ca="1" si="166"/>
        <v>0</v>
      </c>
      <c r="EI94" s="14">
        <f t="shared" ca="1" si="166"/>
        <v>0</v>
      </c>
      <c r="EJ94" s="14">
        <f t="shared" ca="1" si="166"/>
        <v>0</v>
      </c>
      <c r="EK94" s="14">
        <f t="shared" ca="1" si="166"/>
        <v>0</v>
      </c>
      <c r="EL94" s="14">
        <f t="shared" ca="1" si="166"/>
        <v>0</v>
      </c>
      <c r="EM94" s="14">
        <f t="shared" ca="1" si="166"/>
        <v>0</v>
      </c>
      <c r="EN94" s="14">
        <f t="shared" ca="1" si="166"/>
        <v>0</v>
      </c>
      <c r="EO94" s="14">
        <f t="shared" ca="1" si="166"/>
        <v>0</v>
      </c>
      <c r="EP94" s="14">
        <f t="shared" ca="1" si="166"/>
        <v>0</v>
      </c>
      <c r="EQ94" s="14">
        <f t="shared" ca="1" si="166"/>
        <v>0</v>
      </c>
      <c r="ER94" s="14">
        <f t="shared" ca="1" si="166"/>
        <v>0</v>
      </c>
      <c r="ES94" s="14">
        <f t="shared" ca="1" si="166"/>
        <v>0</v>
      </c>
      <c r="ET94" s="14">
        <f t="shared" ca="1" si="166"/>
        <v>0</v>
      </c>
      <c r="EU94" s="14">
        <f t="shared" ca="1" si="166"/>
        <v>0</v>
      </c>
      <c r="EV94" s="14">
        <f t="shared" ca="1" si="166"/>
        <v>0</v>
      </c>
      <c r="EW94" s="14">
        <f t="shared" ca="1" si="166"/>
        <v>0</v>
      </c>
      <c r="EX94" s="14">
        <f t="shared" ca="1" si="166"/>
        <v>0</v>
      </c>
    </row>
    <row r="95" spans="1:154" ht="12.75" customHeight="1" thickTop="1">
      <c r="A95" s="12"/>
      <c r="B95" s="3"/>
      <c r="C95" s="3"/>
      <c r="D95" s="3"/>
      <c r="E95" s="3"/>
      <c r="F95" s="3"/>
      <c r="G95" s="3"/>
      <c r="H95" s="3"/>
      <c r="I95" s="238" t="str">
        <f ca="1">IF(ABS(I94-'Middle Budget'!L104)&lt;1,"OK","ERROR")</f>
        <v>OK</v>
      </c>
      <c r="K95" s="3"/>
      <c r="L95" s="3"/>
      <c r="M95" s="3"/>
      <c r="N95" s="3"/>
      <c r="O95" s="3"/>
      <c r="P95" s="3"/>
      <c r="Q95" s="3"/>
      <c r="R95" s="3"/>
      <c r="S95" s="3"/>
      <c r="T95" s="3"/>
      <c r="U95" s="6"/>
      <c r="V95" s="8"/>
      <c r="W95" s="3"/>
      <c r="X95" s="3"/>
      <c r="Y95" s="3"/>
      <c r="Z95" s="3"/>
      <c r="AA95" s="3"/>
      <c r="AB95" s="3"/>
      <c r="AC95" s="3"/>
      <c r="AD95" s="3"/>
      <c r="AE95" s="3"/>
      <c r="AF95" s="3"/>
      <c r="AG95" s="6"/>
      <c r="AH95" s="8"/>
      <c r="AI95" s="3"/>
      <c r="AJ95" s="3"/>
      <c r="AK95" s="3"/>
      <c r="AL95" s="3"/>
      <c r="AM95" s="3"/>
      <c r="AN95" s="3"/>
      <c r="AO95" s="3"/>
      <c r="AP95" s="3"/>
      <c r="AQ95" s="3"/>
      <c r="AR95" s="3"/>
      <c r="AS95" s="6"/>
      <c r="AT95" s="8"/>
      <c r="AU95" s="3"/>
      <c r="AV95" s="3"/>
      <c r="AW95" s="3"/>
      <c r="AX95" s="3"/>
      <c r="AY95" s="3"/>
      <c r="AZ95" s="3"/>
      <c r="BA95" s="3"/>
      <c r="BB95" s="3"/>
      <c r="BC95" s="3"/>
      <c r="BD95" s="3"/>
      <c r="BE95" s="6"/>
      <c r="BF95" s="8"/>
      <c r="BG95" s="3"/>
      <c r="BH95" s="3"/>
      <c r="BI95" s="3"/>
      <c r="BJ95" s="3"/>
      <c r="BK95" s="3"/>
      <c r="BL95" s="3"/>
      <c r="BM95" s="3"/>
      <c r="BN95" s="3"/>
      <c r="BO95" s="3"/>
      <c r="BP95" s="3"/>
      <c r="BQ95" s="6"/>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row>
    <row r="96" spans="1:154" ht="12.75" customHeight="1">
      <c r="A96" s="12"/>
      <c r="B96" s="4" t="s">
        <v>94</v>
      </c>
      <c r="C96" s="4"/>
      <c r="D96" s="4"/>
      <c r="E96" s="4"/>
      <c r="F96" s="4"/>
      <c r="G96" s="4"/>
      <c r="H96" s="4"/>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row>
    <row r="97" spans="1:154" ht="12.75" customHeight="1">
      <c r="A97" s="12"/>
      <c r="C97" s="3" t="s">
        <v>95</v>
      </c>
      <c r="D97" s="3"/>
      <c r="E97" s="3"/>
      <c r="F97" s="3"/>
      <c r="G97" s="3"/>
      <c r="H97" s="3"/>
      <c r="I97" s="250"/>
      <c r="J97" s="7">
        <f ca="1">'Middle Budget'!L49</f>
        <v>41564464.486024126</v>
      </c>
      <c r="K97" s="7">
        <f ca="1">J99</f>
        <v>25386223.660562173</v>
      </c>
      <c r="L97" s="7">
        <f t="shared" ref="L97:BW97" ca="1" si="167">K99</f>
        <v>21344787.812593475</v>
      </c>
      <c r="M97" s="7">
        <f t="shared" ca="1" si="167"/>
        <v>17303351.964624766</v>
      </c>
      <c r="N97" s="7">
        <f t="shared" ca="1" si="167"/>
        <v>13261916.116656061</v>
      </c>
      <c r="O97" s="7">
        <f ca="1">N99</f>
        <v>9220480.2686873078</v>
      </c>
      <c r="P97" s="7">
        <f t="shared" ca="1" si="167"/>
        <v>5179044.4207185572</v>
      </c>
      <c r="Q97" s="7">
        <f t="shared" ca="1" si="167"/>
        <v>1137608.5727497656</v>
      </c>
      <c r="R97" s="7">
        <f t="shared" ca="1" si="167"/>
        <v>0</v>
      </c>
      <c r="S97" s="7">
        <f t="shared" ca="1" si="167"/>
        <v>0</v>
      </c>
      <c r="T97" s="7">
        <f t="shared" ca="1" si="167"/>
        <v>0</v>
      </c>
      <c r="U97" s="7">
        <f t="shared" ca="1" si="167"/>
        <v>0</v>
      </c>
      <c r="V97" s="7">
        <f t="shared" ca="1" si="167"/>
        <v>0</v>
      </c>
      <c r="W97" s="7">
        <f t="shared" ca="1" si="167"/>
        <v>0</v>
      </c>
      <c r="X97" s="7">
        <f t="shared" ca="1" si="167"/>
        <v>0</v>
      </c>
      <c r="Y97" s="7">
        <f t="shared" ca="1" si="167"/>
        <v>0</v>
      </c>
      <c r="Z97" s="7">
        <f t="shared" ca="1" si="167"/>
        <v>0</v>
      </c>
      <c r="AA97" s="7">
        <f t="shared" ca="1" si="167"/>
        <v>0</v>
      </c>
      <c r="AB97" s="7">
        <f t="shared" ca="1" si="167"/>
        <v>0</v>
      </c>
      <c r="AC97" s="7">
        <f t="shared" ca="1" si="167"/>
        <v>0</v>
      </c>
      <c r="AD97" s="7">
        <f t="shared" ca="1" si="167"/>
        <v>0</v>
      </c>
      <c r="AE97" s="7">
        <f t="shared" ca="1" si="167"/>
        <v>0</v>
      </c>
      <c r="AF97" s="7">
        <f t="shared" ca="1" si="167"/>
        <v>0</v>
      </c>
      <c r="AG97" s="7">
        <f t="shared" ca="1" si="167"/>
        <v>0</v>
      </c>
      <c r="AH97" s="7">
        <f t="shared" ca="1" si="167"/>
        <v>0</v>
      </c>
      <c r="AI97" s="7">
        <f t="shared" ca="1" si="167"/>
        <v>0</v>
      </c>
      <c r="AJ97" s="7">
        <f t="shared" ca="1" si="167"/>
        <v>0</v>
      </c>
      <c r="AK97" s="7">
        <f t="shared" ca="1" si="167"/>
        <v>0</v>
      </c>
      <c r="AL97" s="7">
        <f t="shared" ca="1" si="167"/>
        <v>0</v>
      </c>
      <c r="AM97" s="7">
        <f t="shared" ca="1" si="167"/>
        <v>0</v>
      </c>
      <c r="AN97" s="7">
        <f t="shared" ca="1" si="167"/>
        <v>0</v>
      </c>
      <c r="AO97" s="7">
        <f t="shared" ca="1" si="167"/>
        <v>0</v>
      </c>
      <c r="AP97" s="7">
        <f t="shared" ca="1" si="167"/>
        <v>0</v>
      </c>
      <c r="AQ97" s="7">
        <f t="shared" ca="1" si="167"/>
        <v>0</v>
      </c>
      <c r="AR97" s="7">
        <f t="shared" ca="1" si="167"/>
        <v>0</v>
      </c>
      <c r="AS97" s="7">
        <f t="shared" ca="1" si="167"/>
        <v>0</v>
      </c>
      <c r="AT97" s="7">
        <f t="shared" ca="1" si="167"/>
        <v>0</v>
      </c>
      <c r="AU97" s="7">
        <f t="shared" ca="1" si="167"/>
        <v>0</v>
      </c>
      <c r="AV97" s="7">
        <f t="shared" ca="1" si="167"/>
        <v>0</v>
      </c>
      <c r="AW97" s="7">
        <f t="shared" ca="1" si="167"/>
        <v>0</v>
      </c>
      <c r="AX97" s="7">
        <f t="shared" ca="1" si="167"/>
        <v>0</v>
      </c>
      <c r="AY97" s="7">
        <f t="shared" ca="1" si="167"/>
        <v>0</v>
      </c>
      <c r="AZ97" s="7">
        <f t="shared" ca="1" si="167"/>
        <v>0</v>
      </c>
      <c r="BA97" s="7">
        <f t="shared" ca="1" si="167"/>
        <v>0</v>
      </c>
      <c r="BB97" s="7">
        <f t="shared" ca="1" si="167"/>
        <v>0</v>
      </c>
      <c r="BC97" s="7">
        <f t="shared" ca="1" si="167"/>
        <v>0</v>
      </c>
      <c r="BD97" s="7">
        <f t="shared" ca="1" si="167"/>
        <v>0</v>
      </c>
      <c r="BE97" s="7">
        <f t="shared" ca="1" si="167"/>
        <v>0</v>
      </c>
      <c r="BF97" s="7">
        <f t="shared" ca="1" si="167"/>
        <v>0</v>
      </c>
      <c r="BG97" s="7">
        <f t="shared" ca="1" si="167"/>
        <v>0</v>
      </c>
      <c r="BH97" s="7">
        <f t="shared" ca="1" si="167"/>
        <v>0</v>
      </c>
      <c r="BI97" s="7">
        <f t="shared" ca="1" si="167"/>
        <v>0</v>
      </c>
      <c r="BJ97" s="7">
        <f t="shared" ca="1" si="167"/>
        <v>0</v>
      </c>
      <c r="BK97" s="7">
        <f t="shared" ca="1" si="167"/>
        <v>0</v>
      </c>
      <c r="BL97" s="7">
        <f t="shared" ca="1" si="167"/>
        <v>0</v>
      </c>
      <c r="BM97" s="7">
        <f t="shared" ca="1" si="167"/>
        <v>0</v>
      </c>
      <c r="BN97" s="7">
        <f t="shared" ca="1" si="167"/>
        <v>0</v>
      </c>
      <c r="BO97" s="7">
        <f t="shared" ca="1" si="167"/>
        <v>0</v>
      </c>
      <c r="BP97" s="7">
        <f t="shared" ca="1" si="167"/>
        <v>0</v>
      </c>
      <c r="BQ97" s="7">
        <f t="shared" ca="1" si="167"/>
        <v>0</v>
      </c>
      <c r="BR97" s="7">
        <f t="shared" ca="1" si="167"/>
        <v>0</v>
      </c>
      <c r="BS97" s="7">
        <f t="shared" ca="1" si="167"/>
        <v>0</v>
      </c>
      <c r="BT97" s="7">
        <f t="shared" ca="1" si="167"/>
        <v>0</v>
      </c>
      <c r="BU97" s="7">
        <f t="shared" ca="1" si="167"/>
        <v>0</v>
      </c>
      <c r="BV97" s="7">
        <f t="shared" ca="1" si="167"/>
        <v>0</v>
      </c>
      <c r="BW97" s="7">
        <f t="shared" ca="1" si="167"/>
        <v>0</v>
      </c>
      <c r="BX97" s="7">
        <f t="shared" ref="BX97:EI97" ca="1" si="168">BW99</f>
        <v>0</v>
      </c>
      <c r="BY97" s="7">
        <f t="shared" ca="1" si="168"/>
        <v>0</v>
      </c>
      <c r="BZ97" s="7">
        <f t="shared" ca="1" si="168"/>
        <v>0</v>
      </c>
      <c r="CA97" s="7">
        <f t="shared" ca="1" si="168"/>
        <v>0</v>
      </c>
      <c r="CB97" s="7">
        <f t="shared" ca="1" si="168"/>
        <v>0</v>
      </c>
      <c r="CC97" s="7">
        <f t="shared" ca="1" si="168"/>
        <v>0</v>
      </c>
      <c r="CD97" s="7">
        <f t="shared" ca="1" si="168"/>
        <v>0</v>
      </c>
      <c r="CE97" s="7">
        <f t="shared" ca="1" si="168"/>
        <v>0</v>
      </c>
      <c r="CF97" s="7">
        <f t="shared" ca="1" si="168"/>
        <v>0</v>
      </c>
      <c r="CG97" s="7">
        <f t="shared" ca="1" si="168"/>
        <v>0</v>
      </c>
      <c r="CH97" s="7">
        <f t="shared" ca="1" si="168"/>
        <v>0</v>
      </c>
      <c r="CI97" s="7">
        <f t="shared" ca="1" si="168"/>
        <v>0</v>
      </c>
      <c r="CJ97" s="7">
        <f t="shared" ca="1" si="168"/>
        <v>0</v>
      </c>
      <c r="CK97" s="7">
        <f t="shared" ca="1" si="168"/>
        <v>0</v>
      </c>
      <c r="CL97" s="7">
        <f t="shared" ca="1" si="168"/>
        <v>0</v>
      </c>
      <c r="CM97" s="7">
        <f t="shared" ca="1" si="168"/>
        <v>0</v>
      </c>
      <c r="CN97" s="7">
        <f t="shared" ca="1" si="168"/>
        <v>0</v>
      </c>
      <c r="CO97" s="7">
        <f t="shared" ca="1" si="168"/>
        <v>0</v>
      </c>
      <c r="CP97" s="7">
        <f t="shared" ca="1" si="168"/>
        <v>0</v>
      </c>
      <c r="CQ97" s="7">
        <f t="shared" ca="1" si="168"/>
        <v>0</v>
      </c>
      <c r="CR97" s="7">
        <f t="shared" ca="1" si="168"/>
        <v>0</v>
      </c>
      <c r="CS97" s="7">
        <f t="shared" ca="1" si="168"/>
        <v>0</v>
      </c>
      <c r="CT97" s="7">
        <f t="shared" ca="1" si="168"/>
        <v>0</v>
      </c>
      <c r="CU97" s="7">
        <f t="shared" ca="1" si="168"/>
        <v>0</v>
      </c>
      <c r="CV97" s="7">
        <f t="shared" ca="1" si="168"/>
        <v>0</v>
      </c>
      <c r="CW97" s="7">
        <f t="shared" ca="1" si="168"/>
        <v>0</v>
      </c>
      <c r="CX97" s="7">
        <f t="shared" ca="1" si="168"/>
        <v>0</v>
      </c>
      <c r="CY97" s="7">
        <f t="shared" ca="1" si="168"/>
        <v>0</v>
      </c>
      <c r="CZ97" s="7">
        <f t="shared" ca="1" si="168"/>
        <v>0</v>
      </c>
      <c r="DA97" s="7">
        <f t="shared" ca="1" si="168"/>
        <v>0</v>
      </c>
      <c r="DB97" s="7">
        <f t="shared" ca="1" si="168"/>
        <v>0</v>
      </c>
      <c r="DC97" s="7">
        <f t="shared" ca="1" si="168"/>
        <v>0</v>
      </c>
      <c r="DD97" s="7">
        <f t="shared" ca="1" si="168"/>
        <v>0</v>
      </c>
      <c r="DE97" s="7">
        <f t="shared" ca="1" si="168"/>
        <v>0</v>
      </c>
      <c r="DF97" s="7">
        <f t="shared" ca="1" si="168"/>
        <v>0</v>
      </c>
      <c r="DG97" s="7">
        <f t="shared" ca="1" si="168"/>
        <v>0</v>
      </c>
      <c r="DH97" s="7">
        <f t="shared" ca="1" si="168"/>
        <v>0</v>
      </c>
      <c r="DI97" s="7">
        <f t="shared" ca="1" si="168"/>
        <v>0</v>
      </c>
      <c r="DJ97" s="7">
        <f t="shared" ca="1" si="168"/>
        <v>0</v>
      </c>
      <c r="DK97" s="7">
        <f t="shared" ca="1" si="168"/>
        <v>0</v>
      </c>
      <c r="DL97" s="7">
        <f t="shared" ca="1" si="168"/>
        <v>0</v>
      </c>
      <c r="DM97" s="7">
        <f t="shared" ca="1" si="168"/>
        <v>0</v>
      </c>
      <c r="DN97" s="7">
        <f t="shared" ca="1" si="168"/>
        <v>0</v>
      </c>
      <c r="DO97" s="7">
        <f t="shared" ca="1" si="168"/>
        <v>0</v>
      </c>
      <c r="DP97" s="7">
        <f t="shared" ca="1" si="168"/>
        <v>0</v>
      </c>
      <c r="DQ97" s="7">
        <f t="shared" ca="1" si="168"/>
        <v>0</v>
      </c>
      <c r="DR97" s="7">
        <f t="shared" ca="1" si="168"/>
        <v>0</v>
      </c>
      <c r="DS97" s="7">
        <f t="shared" ca="1" si="168"/>
        <v>0</v>
      </c>
      <c r="DT97" s="7">
        <f t="shared" ca="1" si="168"/>
        <v>0</v>
      </c>
      <c r="DU97" s="7">
        <f t="shared" ca="1" si="168"/>
        <v>0</v>
      </c>
      <c r="DV97" s="7">
        <f t="shared" ca="1" si="168"/>
        <v>0</v>
      </c>
      <c r="DW97" s="7">
        <f t="shared" ca="1" si="168"/>
        <v>0</v>
      </c>
      <c r="DX97" s="7">
        <f t="shared" ca="1" si="168"/>
        <v>0</v>
      </c>
      <c r="DY97" s="7">
        <f t="shared" ca="1" si="168"/>
        <v>0</v>
      </c>
      <c r="DZ97" s="7">
        <f t="shared" ca="1" si="168"/>
        <v>0</v>
      </c>
      <c r="EA97" s="7">
        <f t="shared" ca="1" si="168"/>
        <v>0</v>
      </c>
      <c r="EB97" s="7">
        <f t="shared" ca="1" si="168"/>
        <v>0</v>
      </c>
      <c r="EC97" s="7">
        <f t="shared" ca="1" si="168"/>
        <v>0</v>
      </c>
      <c r="ED97" s="7">
        <f t="shared" ca="1" si="168"/>
        <v>0</v>
      </c>
      <c r="EE97" s="7">
        <f t="shared" ca="1" si="168"/>
        <v>0</v>
      </c>
      <c r="EF97" s="7">
        <f t="shared" ca="1" si="168"/>
        <v>0</v>
      </c>
      <c r="EG97" s="7">
        <f t="shared" ca="1" si="168"/>
        <v>0</v>
      </c>
      <c r="EH97" s="7">
        <f t="shared" ca="1" si="168"/>
        <v>0</v>
      </c>
      <c r="EI97" s="7">
        <f t="shared" ca="1" si="168"/>
        <v>0</v>
      </c>
      <c r="EJ97" s="7">
        <f t="shared" ref="EJ97:EX97" ca="1" si="169">EI99</f>
        <v>0</v>
      </c>
      <c r="EK97" s="7">
        <f t="shared" ca="1" si="169"/>
        <v>0</v>
      </c>
      <c r="EL97" s="7">
        <f t="shared" ca="1" si="169"/>
        <v>0</v>
      </c>
      <c r="EM97" s="7">
        <f t="shared" ca="1" si="169"/>
        <v>0</v>
      </c>
      <c r="EN97" s="7">
        <f t="shared" ca="1" si="169"/>
        <v>0</v>
      </c>
      <c r="EO97" s="7">
        <f t="shared" ca="1" si="169"/>
        <v>0</v>
      </c>
      <c r="EP97" s="7">
        <f t="shared" ca="1" si="169"/>
        <v>0</v>
      </c>
      <c r="EQ97" s="7">
        <f t="shared" ca="1" si="169"/>
        <v>0</v>
      </c>
      <c r="ER97" s="7">
        <f t="shared" ca="1" si="169"/>
        <v>0</v>
      </c>
      <c r="ES97" s="7">
        <f t="shared" ca="1" si="169"/>
        <v>0</v>
      </c>
      <c r="ET97" s="7">
        <f t="shared" ca="1" si="169"/>
        <v>0</v>
      </c>
      <c r="EU97" s="7">
        <f t="shared" ca="1" si="169"/>
        <v>0</v>
      </c>
      <c r="EV97" s="7">
        <f t="shared" ca="1" si="169"/>
        <v>0</v>
      </c>
      <c r="EW97" s="7">
        <f t="shared" ca="1" si="169"/>
        <v>0</v>
      </c>
      <c r="EX97" s="7">
        <f t="shared" ca="1" si="169"/>
        <v>0</v>
      </c>
    </row>
    <row r="98" spans="1:154" ht="12.75" customHeight="1">
      <c r="A98" s="12"/>
      <c r="C98" s="3" t="s">
        <v>96</v>
      </c>
      <c r="D98" s="3"/>
      <c r="E98" s="3"/>
      <c r="F98" s="3"/>
      <c r="G98" s="3"/>
      <c r="H98" s="3"/>
      <c r="I98" s="3"/>
      <c r="J98" s="3">
        <f ca="1">-'Middle Budget'!F49</f>
        <v>-16178240.825462028</v>
      </c>
      <c r="K98" s="3">
        <f ca="1">IF(AND(K97&gt;0,K87&gt;0),IF(K87&lt;=K97,-K87,-K97),0)</f>
        <v>-4041435.8479687693</v>
      </c>
      <c r="L98" s="3">
        <f t="shared" ref="L98:BW98" ca="1" si="170">IF(AND(L97&gt;0,L87&gt;0),IF(L87&lt;=L97,-L87,-L97),0)</f>
        <v>-4041435.8479687693</v>
      </c>
      <c r="M98" s="3">
        <f t="shared" ca="1" si="170"/>
        <v>-4041435.8479687693</v>
      </c>
      <c r="N98" s="3">
        <f t="shared" ca="1" si="170"/>
        <v>-4041435.8479687693</v>
      </c>
      <c r="O98" s="3">
        <f t="shared" ca="1" si="170"/>
        <v>-4041435.8479687693</v>
      </c>
      <c r="P98" s="3">
        <f t="shared" ca="1" si="170"/>
        <v>-4041435.8479687693</v>
      </c>
      <c r="Q98" s="3">
        <f t="shared" ca="1" si="170"/>
        <v>-1137608.5727497656</v>
      </c>
      <c r="R98" s="3">
        <f t="shared" ca="1" si="170"/>
        <v>0</v>
      </c>
      <c r="S98" s="3">
        <f t="shared" ca="1" si="170"/>
        <v>0</v>
      </c>
      <c r="T98" s="3">
        <f t="shared" ca="1" si="170"/>
        <v>0</v>
      </c>
      <c r="U98" s="3">
        <f t="shared" ca="1" si="170"/>
        <v>0</v>
      </c>
      <c r="V98" s="3">
        <f t="shared" ca="1" si="170"/>
        <v>0</v>
      </c>
      <c r="W98" s="3">
        <f t="shared" ca="1" si="170"/>
        <v>0</v>
      </c>
      <c r="X98" s="3">
        <f t="shared" ca="1" si="170"/>
        <v>0</v>
      </c>
      <c r="Y98" s="3">
        <f t="shared" ca="1" si="170"/>
        <v>0</v>
      </c>
      <c r="Z98" s="3">
        <f t="shared" ca="1" si="170"/>
        <v>0</v>
      </c>
      <c r="AA98" s="3">
        <f t="shared" ca="1" si="170"/>
        <v>0</v>
      </c>
      <c r="AB98" s="3">
        <f t="shared" ca="1" si="170"/>
        <v>0</v>
      </c>
      <c r="AC98" s="3">
        <f t="shared" ca="1" si="170"/>
        <v>0</v>
      </c>
      <c r="AD98" s="3">
        <f t="shared" ca="1" si="170"/>
        <v>0</v>
      </c>
      <c r="AE98" s="3">
        <f t="shared" ca="1" si="170"/>
        <v>0</v>
      </c>
      <c r="AF98" s="3">
        <f t="shared" ca="1" si="170"/>
        <v>0</v>
      </c>
      <c r="AG98" s="3">
        <f t="shared" ca="1" si="170"/>
        <v>0</v>
      </c>
      <c r="AH98" s="3">
        <f t="shared" ca="1" si="170"/>
        <v>0</v>
      </c>
      <c r="AI98" s="3">
        <f t="shared" ca="1" si="170"/>
        <v>0</v>
      </c>
      <c r="AJ98" s="3">
        <f t="shared" ca="1" si="170"/>
        <v>0</v>
      </c>
      <c r="AK98" s="3">
        <f t="shared" ca="1" si="170"/>
        <v>0</v>
      </c>
      <c r="AL98" s="3">
        <f t="shared" ca="1" si="170"/>
        <v>0</v>
      </c>
      <c r="AM98" s="3">
        <f t="shared" ca="1" si="170"/>
        <v>0</v>
      </c>
      <c r="AN98" s="3">
        <f t="shared" ca="1" si="170"/>
        <v>0</v>
      </c>
      <c r="AO98" s="3">
        <f t="shared" ca="1" si="170"/>
        <v>0</v>
      </c>
      <c r="AP98" s="3">
        <f t="shared" ca="1" si="170"/>
        <v>0</v>
      </c>
      <c r="AQ98" s="3">
        <f t="shared" ca="1" si="170"/>
        <v>0</v>
      </c>
      <c r="AR98" s="3">
        <f t="shared" ca="1" si="170"/>
        <v>0</v>
      </c>
      <c r="AS98" s="3">
        <f t="shared" ca="1" si="170"/>
        <v>0</v>
      </c>
      <c r="AT98" s="3">
        <f t="shared" ca="1" si="170"/>
        <v>0</v>
      </c>
      <c r="AU98" s="3">
        <f t="shared" ca="1" si="170"/>
        <v>0</v>
      </c>
      <c r="AV98" s="3">
        <f t="shared" ca="1" si="170"/>
        <v>0</v>
      </c>
      <c r="AW98" s="3">
        <f t="shared" ca="1" si="170"/>
        <v>0</v>
      </c>
      <c r="AX98" s="3">
        <f t="shared" ca="1" si="170"/>
        <v>0</v>
      </c>
      <c r="AY98" s="3">
        <f t="shared" ca="1" si="170"/>
        <v>0</v>
      </c>
      <c r="AZ98" s="3">
        <f t="shared" ca="1" si="170"/>
        <v>0</v>
      </c>
      <c r="BA98" s="3">
        <f t="shared" ca="1" si="170"/>
        <v>0</v>
      </c>
      <c r="BB98" s="3">
        <f t="shared" ca="1" si="170"/>
        <v>0</v>
      </c>
      <c r="BC98" s="3">
        <f t="shared" ca="1" si="170"/>
        <v>0</v>
      </c>
      <c r="BD98" s="3">
        <f t="shared" ca="1" si="170"/>
        <v>0</v>
      </c>
      <c r="BE98" s="3">
        <f t="shared" ca="1" si="170"/>
        <v>0</v>
      </c>
      <c r="BF98" s="3">
        <f t="shared" ca="1" si="170"/>
        <v>0</v>
      </c>
      <c r="BG98" s="3">
        <f t="shared" ca="1" si="170"/>
        <v>0</v>
      </c>
      <c r="BH98" s="3">
        <f t="shared" ca="1" si="170"/>
        <v>0</v>
      </c>
      <c r="BI98" s="3">
        <f t="shared" ca="1" si="170"/>
        <v>0</v>
      </c>
      <c r="BJ98" s="3">
        <f t="shared" ca="1" si="170"/>
        <v>0</v>
      </c>
      <c r="BK98" s="3">
        <f t="shared" ca="1" si="170"/>
        <v>0</v>
      </c>
      <c r="BL98" s="3">
        <f t="shared" ca="1" si="170"/>
        <v>0</v>
      </c>
      <c r="BM98" s="3">
        <f t="shared" ca="1" si="170"/>
        <v>0</v>
      </c>
      <c r="BN98" s="3">
        <f t="shared" ca="1" si="170"/>
        <v>0</v>
      </c>
      <c r="BO98" s="3">
        <f t="shared" ca="1" si="170"/>
        <v>0</v>
      </c>
      <c r="BP98" s="3">
        <f t="shared" ca="1" si="170"/>
        <v>0</v>
      </c>
      <c r="BQ98" s="3">
        <f t="shared" ca="1" si="170"/>
        <v>0</v>
      </c>
      <c r="BR98" s="3">
        <f t="shared" ca="1" si="170"/>
        <v>0</v>
      </c>
      <c r="BS98" s="3">
        <f t="shared" ca="1" si="170"/>
        <v>0</v>
      </c>
      <c r="BT98" s="3">
        <f t="shared" ca="1" si="170"/>
        <v>0</v>
      </c>
      <c r="BU98" s="3">
        <f t="shared" ca="1" si="170"/>
        <v>0</v>
      </c>
      <c r="BV98" s="3">
        <f t="shared" ca="1" si="170"/>
        <v>0</v>
      </c>
      <c r="BW98" s="3">
        <f t="shared" ca="1" si="170"/>
        <v>0</v>
      </c>
      <c r="BX98" s="3">
        <f t="shared" ref="BX98:EI98" ca="1" si="171">IF(AND(BX97&gt;0,BX87&gt;0),IF(BX87&lt;=BX97,-BX87,-BX97),0)</f>
        <v>0</v>
      </c>
      <c r="BY98" s="3">
        <f t="shared" ca="1" si="171"/>
        <v>0</v>
      </c>
      <c r="BZ98" s="3">
        <f t="shared" ca="1" si="171"/>
        <v>0</v>
      </c>
      <c r="CA98" s="3">
        <f t="shared" ca="1" si="171"/>
        <v>0</v>
      </c>
      <c r="CB98" s="3">
        <f t="shared" ca="1" si="171"/>
        <v>0</v>
      </c>
      <c r="CC98" s="3">
        <f t="shared" ca="1" si="171"/>
        <v>0</v>
      </c>
      <c r="CD98" s="3">
        <f t="shared" ca="1" si="171"/>
        <v>0</v>
      </c>
      <c r="CE98" s="3">
        <f t="shared" ca="1" si="171"/>
        <v>0</v>
      </c>
      <c r="CF98" s="3">
        <f t="shared" ca="1" si="171"/>
        <v>0</v>
      </c>
      <c r="CG98" s="3">
        <f t="shared" ca="1" si="171"/>
        <v>0</v>
      </c>
      <c r="CH98" s="3">
        <f t="shared" ca="1" si="171"/>
        <v>0</v>
      </c>
      <c r="CI98" s="3">
        <f t="shared" ca="1" si="171"/>
        <v>0</v>
      </c>
      <c r="CJ98" s="3">
        <f t="shared" ca="1" si="171"/>
        <v>0</v>
      </c>
      <c r="CK98" s="3">
        <f t="shared" ca="1" si="171"/>
        <v>0</v>
      </c>
      <c r="CL98" s="3">
        <f t="shared" ca="1" si="171"/>
        <v>0</v>
      </c>
      <c r="CM98" s="3">
        <f t="shared" ca="1" si="171"/>
        <v>0</v>
      </c>
      <c r="CN98" s="3">
        <f t="shared" ca="1" si="171"/>
        <v>0</v>
      </c>
      <c r="CO98" s="3">
        <f t="shared" ca="1" si="171"/>
        <v>0</v>
      </c>
      <c r="CP98" s="3">
        <f t="shared" ca="1" si="171"/>
        <v>0</v>
      </c>
      <c r="CQ98" s="3">
        <f t="shared" ca="1" si="171"/>
        <v>0</v>
      </c>
      <c r="CR98" s="3">
        <f t="shared" ca="1" si="171"/>
        <v>0</v>
      </c>
      <c r="CS98" s="3">
        <f t="shared" ca="1" si="171"/>
        <v>0</v>
      </c>
      <c r="CT98" s="3">
        <f t="shared" ca="1" si="171"/>
        <v>0</v>
      </c>
      <c r="CU98" s="3">
        <f t="shared" ca="1" si="171"/>
        <v>0</v>
      </c>
      <c r="CV98" s="3">
        <f t="shared" ca="1" si="171"/>
        <v>0</v>
      </c>
      <c r="CW98" s="3">
        <f t="shared" ca="1" si="171"/>
        <v>0</v>
      </c>
      <c r="CX98" s="3">
        <f t="shared" ca="1" si="171"/>
        <v>0</v>
      </c>
      <c r="CY98" s="3">
        <f t="shared" ca="1" si="171"/>
        <v>0</v>
      </c>
      <c r="CZ98" s="3">
        <f t="shared" ca="1" si="171"/>
        <v>0</v>
      </c>
      <c r="DA98" s="3">
        <f t="shared" ca="1" si="171"/>
        <v>0</v>
      </c>
      <c r="DB98" s="3">
        <f t="shared" ca="1" si="171"/>
        <v>0</v>
      </c>
      <c r="DC98" s="3">
        <f t="shared" ca="1" si="171"/>
        <v>0</v>
      </c>
      <c r="DD98" s="3">
        <f t="shared" ca="1" si="171"/>
        <v>0</v>
      </c>
      <c r="DE98" s="3">
        <f t="shared" ca="1" si="171"/>
        <v>0</v>
      </c>
      <c r="DF98" s="3">
        <f t="shared" ca="1" si="171"/>
        <v>0</v>
      </c>
      <c r="DG98" s="3">
        <f t="shared" ca="1" si="171"/>
        <v>0</v>
      </c>
      <c r="DH98" s="3">
        <f t="shared" ca="1" si="171"/>
        <v>0</v>
      </c>
      <c r="DI98" s="3">
        <f t="shared" ca="1" si="171"/>
        <v>0</v>
      </c>
      <c r="DJ98" s="3">
        <f t="shared" ca="1" si="171"/>
        <v>0</v>
      </c>
      <c r="DK98" s="3">
        <f t="shared" ca="1" si="171"/>
        <v>0</v>
      </c>
      <c r="DL98" s="3">
        <f t="shared" ca="1" si="171"/>
        <v>0</v>
      </c>
      <c r="DM98" s="3">
        <f t="shared" ca="1" si="171"/>
        <v>0</v>
      </c>
      <c r="DN98" s="3">
        <f t="shared" ca="1" si="171"/>
        <v>0</v>
      </c>
      <c r="DO98" s="3">
        <f t="shared" ca="1" si="171"/>
        <v>0</v>
      </c>
      <c r="DP98" s="3">
        <f t="shared" ca="1" si="171"/>
        <v>0</v>
      </c>
      <c r="DQ98" s="3">
        <f t="shared" ca="1" si="171"/>
        <v>0</v>
      </c>
      <c r="DR98" s="3">
        <f t="shared" ca="1" si="171"/>
        <v>0</v>
      </c>
      <c r="DS98" s="3">
        <f t="shared" ca="1" si="171"/>
        <v>0</v>
      </c>
      <c r="DT98" s="3">
        <f t="shared" ca="1" si="171"/>
        <v>0</v>
      </c>
      <c r="DU98" s="3">
        <f t="shared" ca="1" si="171"/>
        <v>0</v>
      </c>
      <c r="DV98" s="3">
        <f t="shared" ca="1" si="171"/>
        <v>0</v>
      </c>
      <c r="DW98" s="3">
        <f t="shared" ca="1" si="171"/>
        <v>0</v>
      </c>
      <c r="DX98" s="3">
        <f t="shared" ca="1" si="171"/>
        <v>0</v>
      </c>
      <c r="DY98" s="3">
        <f t="shared" ca="1" si="171"/>
        <v>0</v>
      </c>
      <c r="DZ98" s="3">
        <f t="shared" ca="1" si="171"/>
        <v>0</v>
      </c>
      <c r="EA98" s="3">
        <f t="shared" ca="1" si="171"/>
        <v>0</v>
      </c>
      <c r="EB98" s="3">
        <f t="shared" ca="1" si="171"/>
        <v>0</v>
      </c>
      <c r="EC98" s="3">
        <f t="shared" ca="1" si="171"/>
        <v>0</v>
      </c>
      <c r="ED98" s="3">
        <f t="shared" ca="1" si="171"/>
        <v>0</v>
      </c>
      <c r="EE98" s="3">
        <f t="shared" ca="1" si="171"/>
        <v>0</v>
      </c>
      <c r="EF98" s="3">
        <f t="shared" ca="1" si="171"/>
        <v>0</v>
      </c>
      <c r="EG98" s="3">
        <f t="shared" ca="1" si="171"/>
        <v>0</v>
      </c>
      <c r="EH98" s="3">
        <f t="shared" ca="1" si="171"/>
        <v>0</v>
      </c>
      <c r="EI98" s="3">
        <f t="shared" ca="1" si="171"/>
        <v>0</v>
      </c>
      <c r="EJ98" s="3">
        <f t="shared" ref="EJ98:EX98" ca="1" si="172">IF(AND(EJ97&gt;0,EJ87&gt;0),IF(EJ87&lt;=EJ97,-EJ87,-EJ97),0)</f>
        <v>0</v>
      </c>
      <c r="EK98" s="3">
        <f t="shared" ca="1" si="172"/>
        <v>0</v>
      </c>
      <c r="EL98" s="3">
        <f t="shared" ca="1" si="172"/>
        <v>0</v>
      </c>
      <c r="EM98" s="3">
        <f t="shared" ca="1" si="172"/>
        <v>0</v>
      </c>
      <c r="EN98" s="3">
        <f t="shared" ca="1" si="172"/>
        <v>0</v>
      </c>
      <c r="EO98" s="3">
        <f t="shared" ca="1" si="172"/>
        <v>0</v>
      </c>
      <c r="EP98" s="3">
        <f t="shared" ca="1" si="172"/>
        <v>0</v>
      </c>
      <c r="EQ98" s="3">
        <f t="shared" ca="1" si="172"/>
        <v>0</v>
      </c>
      <c r="ER98" s="3">
        <f t="shared" ca="1" si="172"/>
        <v>0</v>
      </c>
      <c r="ES98" s="3">
        <f t="shared" ca="1" si="172"/>
        <v>0</v>
      </c>
      <c r="ET98" s="3">
        <f t="shared" ca="1" si="172"/>
        <v>0</v>
      </c>
      <c r="EU98" s="3">
        <f t="shared" ca="1" si="172"/>
        <v>0</v>
      </c>
      <c r="EV98" s="3">
        <f t="shared" ca="1" si="172"/>
        <v>0</v>
      </c>
      <c r="EW98" s="3">
        <f t="shared" ca="1" si="172"/>
        <v>0</v>
      </c>
      <c r="EX98" s="3">
        <f t="shared" ca="1" si="172"/>
        <v>0</v>
      </c>
    </row>
    <row r="99" spans="1:154" ht="12.75" customHeight="1" thickBot="1">
      <c r="A99" s="12"/>
      <c r="C99" s="3" t="s">
        <v>97</v>
      </c>
      <c r="D99" s="3"/>
      <c r="E99" s="3"/>
      <c r="F99" s="3"/>
      <c r="G99" s="3"/>
      <c r="H99" s="3"/>
      <c r="I99" s="7"/>
      <c r="J99" s="14">
        <f t="shared" ref="J99:AO99" ca="1" si="173">SUM(J97:J98)</f>
        <v>25386223.660562098</v>
      </c>
      <c r="K99" s="14">
        <f t="shared" ca="1" si="173"/>
        <v>21344787.812593404</v>
      </c>
      <c r="L99" s="14">
        <f t="shared" ca="1" si="173"/>
        <v>17303351.964624707</v>
      </c>
      <c r="M99" s="14">
        <f t="shared" ca="1" si="173"/>
        <v>13261916.116655998</v>
      </c>
      <c r="N99" s="14">
        <f t="shared" ca="1" si="173"/>
        <v>9220480.2686872929</v>
      </c>
      <c r="O99" s="14">
        <f t="shared" ca="1" si="173"/>
        <v>5179044.4207185386</v>
      </c>
      <c r="P99" s="14">
        <f t="shared" ca="1" si="173"/>
        <v>1137608.5727497879</v>
      </c>
      <c r="Q99" s="14">
        <f t="shared" ca="1" si="173"/>
        <v>0</v>
      </c>
      <c r="R99" s="14">
        <f t="shared" ca="1" si="173"/>
        <v>0</v>
      </c>
      <c r="S99" s="14">
        <f t="shared" ca="1" si="173"/>
        <v>0</v>
      </c>
      <c r="T99" s="14">
        <f t="shared" ca="1" si="173"/>
        <v>0</v>
      </c>
      <c r="U99" s="14">
        <f t="shared" ca="1" si="173"/>
        <v>0</v>
      </c>
      <c r="V99" s="14">
        <f t="shared" ca="1" si="173"/>
        <v>0</v>
      </c>
      <c r="W99" s="14">
        <f t="shared" ca="1" si="173"/>
        <v>0</v>
      </c>
      <c r="X99" s="14">
        <f t="shared" ca="1" si="173"/>
        <v>0</v>
      </c>
      <c r="Y99" s="14">
        <f t="shared" ca="1" si="173"/>
        <v>0</v>
      </c>
      <c r="Z99" s="14">
        <f t="shared" ca="1" si="173"/>
        <v>0</v>
      </c>
      <c r="AA99" s="14">
        <f t="shared" ca="1" si="173"/>
        <v>0</v>
      </c>
      <c r="AB99" s="14">
        <f t="shared" ca="1" si="173"/>
        <v>0</v>
      </c>
      <c r="AC99" s="14">
        <f t="shared" ca="1" si="173"/>
        <v>0</v>
      </c>
      <c r="AD99" s="14">
        <f t="shared" ca="1" si="173"/>
        <v>0</v>
      </c>
      <c r="AE99" s="14">
        <f t="shared" ca="1" si="173"/>
        <v>0</v>
      </c>
      <c r="AF99" s="14">
        <f t="shared" ca="1" si="173"/>
        <v>0</v>
      </c>
      <c r="AG99" s="14">
        <f t="shared" ca="1" si="173"/>
        <v>0</v>
      </c>
      <c r="AH99" s="14">
        <f t="shared" ca="1" si="173"/>
        <v>0</v>
      </c>
      <c r="AI99" s="14">
        <f t="shared" ca="1" si="173"/>
        <v>0</v>
      </c>
      <c r="AJ99" s="14">
        <f t="shared" ca="1" si="173"/>
        <v>0</v>
      </c>
      <c r="AK99" s="14">
        <f t="shared" ca="1" si="173"/>
        <v>0</v>
      </c>
      <c r="AL99" s="14">
        <f t="shared" ca="1" si="173"/>
        <v>0</v>
      </c>
      <c r="AM99" s="14">
        <f t="shared" ca="1" si="173"/>
        <v>0</v>
      </c>
      <c r="AN99" s="14">
        <f t="shared" ca="1" si="173"/>
        <v>0</v>
      </c>
      <c r="AO99" s="14">
        <f t="shared" ca="1" si="173"/>
        <v>0</v>
      </c>
      <c r="AP99" s="14">
        <f t="shared" ref="AP99:DA99" ca="1" si="174">SUM(AP97:AP98)</f>
        <v>0</v>
      </c>
      <c r="AQ99" s="14">
        <f t="shared" ca="1" si="174"/>
        <v>0</v>
      </c>
      <c r="AR99" s="14">
        <f t="shared" ca="1" si="174"/>
        <v>0</v>
      </c>
      <c r="AS99" s="14">
        <f t="shared" ca="1" si="174"/>
        <v>0</v>
      </c>
      <c r="AT99" s="14">
        <f t="shared" ca="1" si="174"/>
        <v>0</v>
      </c>
      <c r="AU99" s="14">
        <f t="shared" ca="1" si="174"/>
        <v>0</v>
      </c>
      <c r="AV99" s="14">
        <f t="shared" ca="1" si="174"/>
        <v>0</v>
      </c>
      <c r="AW99" s="14">
        <f t="shared" ca="1" si="174"/>
        <v>0</v>
      </c>
      <c r="AX99" s="14">
        <f t="shared" ca="1" si="174"/>
        <v>0</v>
      </c>
      <c r="AY99" s="14">
        <f t="shared" ca="1" si="174"/>
        <v>0</v>
      </c>
      <c r="AZ99" s="14">
        <f t="shared" ca="1" si="174"/>
        <v>0</v>
      </c>
      <c r="BA99" s="14">
        <f t="shared" ca="1" si="174"/>
        <v>0</v>
      </c>
      <c r="BB99" s="14">
        <f t="shared" ca="1" si="174"/>
        <v>0</v>
      </c>
      <c r="BC99" s="14">
        <f t="shared" ca="1" si="174"/>
        <v>0</v>
      </c>
      <c r="BD99" s="14">
        <f t="shared" ca="1" si="174"/>
        <v>0</v>
      </c>
      <c r="BE99" s="14">
        <f t="shared" ca="1" si="174"/>
        <v>0</v>
      </c>
      <c r="BF99" s="14">
        <f t="shared" ca="1" si="174"/>
        <v>0</v>
      </c>
      <c r="BG99" s="14">
        <f t="shared" ca="1" si="174"/>
        <v>0</v>
      </c>
      <c r="BH99" s="14">
        <f t="shared" ca="1" si="174"/>
        <v>0</v>
      </c>
      <c r="BI99" s="14">
        <f t="shared" ca="1" si="174"/>
        <v>0</v>
      </c>
      <c r="BJ99" s="14">
        <f t="shared" ca="1" si="174"/>
        <v>0</v>
      </c>
      <c r="BK99" s="14">
        <f t="shared" ca="1" si="174"/>
        <v>0</v>
      </c>
      <c r="BL99" s="14">
        <f t="shared" ca="1" si="174"/>
        <v>0</v>
      </c>
      <c r="BM99" s="14">
        <f t="shared" ca="1" si="174"/>
        <v>0</v>
      </c>
      <c r="BN99" s="14">
        <f t="shared" ca="1" si="174"/>
        <v>0</v>
      </c>
      <c r="BO99" s="14">
        <f t="shared" ca="1" si="174"/>
        <v>0</v>
      </c>
      <c r="BP99" s="14">
        <f t="shared" ca="1" si="174"/>
        <v>0</v>
      </c>
      <c r="BQ99" s="14">
        <f t="shared" ca="1" si="174"/>
        <v>0</v>
      </c>
      <c r="BR99" s="14">
        <f t="shared" ca="1" si="174"/>
        <v>0</v>
      </c>
      <c r="BS99" s="14">
        <f t="shared" ca="1" si="174"/>
        <v>0</v>
      </c>
      <c r="BT99" s="14">
        <f t="shared" ca="1" si="174"/>
        <v>0</v>
      </c>
      <c r="BU99" s="14">
        <f t="shared" ca="1" si="174"/>
        <v>0</v>
      </c>
      <c r="BV99" s="14">
        <f t="shared" ca="1" si="174"/>
        <v>0</v>
      </c>
      <c r="BW99" s="14">
        <f t="shared" ca="1" si="174"/>
        <v>0</v>
      </c>
      <c r="BX99" s="14">
        <f t="shared" ca="1" si="174"/>
        <v>0</v>
      </c>
      <c r="BY99" s="14">
        <f t="shared" ca="1" si="174"/>
        <v>0</v>
      </c>
      <c r="BZ99" s="14">
        <f t="shared" ca="1" si="174"/>
        <v>0</v>
      </c>
      <c r="CA99" s="14">
        <f t="shared" ca="1" si="174"/>
        <v>0</v>
      </c>
      <c r="CB99" s="14">
        <f t="shared" ca="1" si="174"/>
        <v>0</v>
      </c>
      <c r="CC99" s="14">
        <f t="shared" ca="1" si="174"/>
        <v>0</v>
      </c>
      <c r="CD99" s="14">
        <f t="shared" ca="1" si="174"/>
        <v>0</v>
      </c>
      <c r="CE99" s="14">
        <f t="shared" ca="1" si="174"/>
        <v>0</v>
      </c>
      <c r="CF99" s="14">
        <f t="shared" ca="1" si="174"/>
        <v>0</v>
      </c>
      <c r="CG99" s="14">
        <f t="shared" ca="1" si="174"/>
        <v>0</v>
      </c>
      <c r="CH99" s="14">
        <f t="shared" ca="1" si="174"/>
        <v>0</v>
      </c>
      <c r="CI99" s="14">
        <f t="shared" ca="1" si="174"/>
        <v>0</v>
      </c>
      <c r="CJ99" s="14">
        <f t="shared" ca="1" si="174"/>
        <v>0</v>
      </c>
      <c r="CK99" s="14">
        <f t="shared" ca="1" si="174"/>
        <v>0</v>
      </c>
      <c r="CL99" s="14">
        <f t="shared" ca="1" si="174"/>
        <v>0</v>
      </c>
      <c r="CM99" s="14">
        <f t="shared" ca="1" si="174"/>
        <v>0</v>
      </c>
      <c r="CN99" s="14">
        <f t="shared" ca="1" si="174"/>
        <v>0</v>
      </c>
      <c r="CO99" s="14">
        <f t="shared" ca="1" si="174"/>
        <v>0</v>
      </c>
      <c r="CP99" s="14">
        <f t="shared" ca="1" si="174"/>
        <v>0</v>
      </c>
      <c r="CQ99" s="14">
        <f t="shared" ca="1" si="174"/>
        <v>0</v>
      </c>
      <c r="CR99" s="14">
        <f t="shared" ca="1" si="174"/>
        <v>0</v>
      </c>
      <c r="CS99" s="14">
        <f t="shared" ca="1" si="174"/>
        <v>0</v>
      </c>
      <c r="CT99" s="14">
        <f t="shared" ca="1" si="174"/>
        <v>0</v>
      </c>
      <c r="CU99" s="14">
        <f t="shared" ca="1" si="174"/>
        <v>0</v>
      </c>
      <c r="CV99" s="14">
        <f t="shared" ca="1" si="174"/>
        <v>0</v>
      </c>
      <c r="CW99" s="14">
        <f t="shared" ca="1" si="174"/>
        <v>0</v>
      </c>
      <c r="CX99" s="14">
        <f t="shared" ca="1" si="174"/>
        <v>0</v>
      </c>
      <c r="CY99" s="14">
        <f t="shared" ca="1" si="174"/>
        <v>0</v>
      </c>
      <c r="CZ99" s="14">
        <f t="shared" ca="1" si="174"/>
        <v>0</v>
      </c>
      <c r="DA99" s="14">
        <f t="shared" ca="1" si="174"/>
        <v>0</v>
      </c>
      <c r="DB99" s="14">
        <f t="shared" ref="DB99:EX99" ca="1" si="175">SUM(DB97:DB98)</f>
        <v>0</v>
      </c>
      <c r="DC99" s="14">
        <f t="shared" ca="1" si="175"/>
        <v>0</v>
      </c>
      <c r="DD99" s="14">
        <f t="shared" ca="1" si="175"/>
        <v>0</v>
      </c>
      <c r="DE99" s="14">
        <f t="shared" ca="1" si="175"/>
        <v>0</v>
      </c>
      <c r="DF99" s="14">
        <f t="shared" ca="1" si="175"/>
        <v>0</v>
      </c>
      <c r="DG99" s="14">
        <f t="shared" ca="1" si="175"/>
        <v>0</v>
      </c>
      <c r="DH99" s="14">
        <f t="shared" ca="1" si="175"/>
        <v>0</v>
      </c>
      <c r="DI99" s="14">
        <f t="shared" ca="1" si="175"/>
        <v>0</v>
      </c>
      <c r="DJ99" s="14">
        <f t="shared" ca="1" si="175"/>
        <v>0</v>
      </c>
      <c r="DK99" s="14">
        <f t="shared" ca="1" si="175"/>
        <v>0</v>
      </c>
      <c r="DL99" s="14">
        <f t="shared" ca="1" si="175"/>
        <v>0</v>
      </c>
      <c r="DM99" s="14">
        <f t="shared" ca="1" si="175"/>
        <v>0</v>
      </c>
      <c r="DN99" s="14">
        <f t="shared" ca="1" si="175"/>
        <v>0</v>
      </c>
      <c r="DO99" s="14">
        <f t="shared" ca="1" si="175"/>
        <v>0</v>
      </c>
      <c r="DP99" s="14">
        <f t="shared" ca="1" si="175"/>
        <v>0</v>
      </c>
      <c r="DQ99" s="14">
        <f t="shared" ca="1" si="175"/>
        <v>0</v>
      </c>
      <c r="DR99" s="14">
        <f t="shared" ca="1" si="175"/>
        <v>0</v>
      </c>
      <c r="DS99" s="14">
        <f t="shared" ca="1" si="175"/>
        <v>0</v>
      </c>
      <c r="DT99" s="14">
        <f t="shared" ca="1" si="175"/>
        <v>0</v>
      </c>
      <c r="DU99" s="14">
        <f t="shared" ca="1" si="175"/>
        <v>0</v>
      </c>
      <c r="DV99" s="14">
        <f t="shared" ca="1" si="175"/>
        <v>0</v>
      </c>
      <c r="DW99" s="14">
        <f t="shared" ca="1" si="175"/>
        <v>0</v>
      </c>
      <c r="DX99" s="14">
        <f t="shared" ca="1" si="175"/>
        <v>0</v>
      </c>
      <c r="DY99" s="14">
        <f t="shared" ca="1" si="175"/>
        <v>0</v>
      </c>
      <c r="DZ99" s="14">
        <f t="shared" ca="1" si="175"/>
        <v>0</v>
      </c>
      <c r="EA99" s="14">
        <f t="shared" ca="1" si="175"/>
        <v>0</v>
      </c>
      <c r="EB99" s="14">
        <f t="shared" ca="1" si="175"/>
        <v>0</v>
      </c>
      <c r="EC99" s="14">
        <f t="shared" ca="1" si="175"/>
        <v>0</v>
      </c>
      <c r="ED99" s="14">
        <f t="shared" ca="1" si="175"/>
        <v>0</v>
      </c>
      <c r="EE99" s="14">
        <f t="shared" ca="1" si="175"/>
        <v>0</v>
      </c>
      <c r="EF99" s="14">
        <f t="shared" ca="1" si="175"/>
        <v>0</v>
      </c>
      <c r="EG99" s="14">
        <f t="shared" ca="1" si="175"/>
        <v>0</v>
      </c>
      <c r="EH99" s="14">
        <f t="shared" ca="1" si="175"/>
        <v>0</v>
      </c>
      <c r="EI99" s="14">
        <f t="shared" ca="1" si="175"/>
        <v>0</v>
      </c>
      <c r="EJ99" s="14">
        <f t="shared" ca="1" si="175"/>
        <v>0</v>
      </c>
      <c r="EK99" s="14">
        <f t="shared" ca="1" si="175"/>
        <v>0</v>
      </c>
      <c r="EL99" s="14">
        <f t="shared" ca="1" si="175"/>
        <v>0</v>
      </c>
      <c r="EM99" s="14">
        <f t="shared" ca="1" si="175"/>
        <v>0</v>
      </c>
      <c r="EN99" s="14">
        <f t="shared" ca="1" si="175"/>
        <v>0</v>
      </c>
      <c r="EO99" s="14">
        <f t="shared" ca="1" si="175"/>
        <v>0</v>
      </c>
      <c r="EP99" s="14">
        <f t="shared" ca="1" si="175"/>
        <v>0</v>
      </c>
      <c r="EQ99" s="14">
        <f t="shared" ca="1" si="175"/>
        <v>0</v>
      </c>
      <c r="ER99" s="14">
        <f t="shared" ca="1" si="175"/>
        <v>0</v>
      </c>
      <c r="ES99" s="14">
        <f t="shared" ca="1" si="175"/>
        <v>0</v>
      </c>
      <c r="ET99" s="14">
        <f t="shared" ca="1" si="175"/>
        <v>0</v>
      </c>
      <c r="EU99" s="14">
        <f t="shared" ca="1" si="175"/>
        <v>0</v>
      </c>
      <c r="EV99" s="14">
        <f t="shared" ca="1" si="175"/>
        <v>0</v>
      </c>
      <c r="EW99" s="14">
        <f t="shared" ca="1" si="175"/>
        <v>0</v>
      </c>
      <c r="EX99" s="14">
        <f t="shared" ca="1" si="175"/>
        <v>0</v>
      </c>
    </row>
    <row r="100" spans="1:154" ht="12.75" customHeight="1" thickTop="1">
      <c r="A100" s="12"/>
      <c r="B100" s="3"/>
      <c r="C100" s="3"/>
      <c r="D100" s="3"/>
      <c r="E100" s="3"/>
      <c r="F100" s="3"/>
      <c r="G100" s="3"/>
      <c r="H100" s="3"/>
      <c r="I100" s="3"/>
      <c r="K100" s="3"/>
      <c r="L100" s="3"/>
      <c r="M100" s="3"/>
      <c r="N100" s="3"/>
      <c r="O100" s="3"/>
      <c r="P100" s="3"/>
      <c r="Q100" s="3"/>
      <c r="R100" s="3"/>
      <c r="S100" s="3"/>
      <c r="T100" s="3"/>
      <c r="U100" s="6"/>
      <c r="V100" s="8"/>
      <c r="W100" s="3"/>
      <c r="X100" s="3"/>
      <c r="Y100" s="3"/>
      <c r="Z100" s="3"/>
      <c r="AA100" s="3"/>
      <c r="AB100" s="3"/>
      <c r="AC100" s="3"/>
      <c r="AD100" s="3"/>
      <c r="AE100" s="3"/>
      <c r="AF100" s="3"/>
      <c r="AG100" s="6"/>
      <c r="AH100" s="8"/>
      <c r="AI100" s="3"/>
      <c r="AJ100" s="3"/>
      <c r="AK100" s="3"/>
      <c r="AL100" s="3"/>
      <c r="AM100" s="3"/>
      <c r="AN100" s="3"/>
      <c r="AO100" s="3"/>
      <c r="AP100" s="3"/>
      <c r="AQ100" s="3"/>
      <c r="AR100" s="3"/>
      <c r="AS100" s="6"/>
      <c r="AT100" s="8"/>
      <c r="AU100" s="3"/>
      <c r="AV100" s="3"/>
      <c r="AW100" s="3"/>
      <c r="AX100" s="3"/>
      <c r="AY100" s="3"/>
      <c r="AZ100" s="3"/>
      <c r="BA100" s="3"/>
      <c r="BB100" s="3"/>
      <c r="BC100" s="3"/>
      <c r="BD100" s="3"/>
      <c r="BE100" s="6"/>
      <c r="BF100" s="8"/>
      <c r="BG100" s="3"/>
      <c r="BH100" s="3"/>
      <c r="BI100" s="3"/>
      <c r="BJ100" s="3"/>
      <c r="BK100" s="3"/>
      <c r="BL100" s="3"/>
      <c r="BM100" s="3"/>
      <c r="BN100" s="3"/>
      <c r="BO100" s="3"/>
      <c r="BP100" s="3"/>
      <c r="BQ100" s="6"/>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row>
    <row r="101" spans="1:154" ht="12.75" customHeight="1">
      <c r="A101" s="12"/>
      <c r="B101" s="4" t="s">
        <v>98</v>
      </c>
      <c r="C101" s="4"/>
      <c r="D101" s="922" t="s">
        <v>99</v>
      </c>
      <c r="E101" s="923"/>
      <c r="F101" s="924"/>
      <c r="G101" s="4"/>
      <c r="H101" s="4"/>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row>
    <row r="102" spans="1:154" ht="12.75" customHeight="1">
      <c r="C102" s="3" t="s">
        <v>95</v>
      </c>
      <c r="D102" s="410" t="s">
        <v>100</v>
      </c>
      <c r="F102" s="714">
        <f ca="1">'Middle Budget'!R18</f>
        <v>162687761.05846339</v>
      </c>
      <c r="G102" s="3"/>
      <c r="H102" s="3"/>
      <c r="I102" s="250"/>
      <c r="J102" s="7">
        <v>0</v>
      </c>
      <c r="K102" s="7">
        <f ca="1">J106</f>
        <v>-41564464.486024201</v>
      </c>
      <c r="L102" s="7">
        <f t="shared" ref="L102:BW102" ca="1" si="176">K106</f>
        <v>-41564464.486024275</v>
      </c>
      <c r="M102" s="7">
        <f t="shared" ca="1" si="176"/>
        <v>-41564464.486024335</v>
      </c>
      <c r="N102" s="7">
        <f t="shared" ca="1" si="176"/>
        <v>-41564464.486024395</v>
      </c>
      <c r="O102" s="7">
        <f t="shared" ca="1" si="176"/>
        <v>-41564464.48602441</v>
      </c>
      <c r="P102" s="7">
        <f t="shared" ca="1" si="176"/>
        <v>-41564464.486024424</v>
      </c>
      <c r="Q102" s="7">
        <f t="shared" ca="1" si="176"/>
        <v>-41564464.486024395</v>
      </c>
      <c r="R102" s="7">
        <f t="shared" ca="1" si="176"/>
        <v>-41564464.48602432</v>
      </c>
      <c r="S102" s="7">
        <f t="shared" ca="1" si="176"/>
        <v>-41564464.486024201</v>
      </c>
      <c r="T102" s="7">
        <f t="shared" ca="1" si="176"/>
        <v>-41564464.486024022</v>
      </c>
      <c r="U102" s="7">
        <f t="shared" ca="1" si="176"/>
        <v>-41564464.486023769</v>
      </c>
      <c r="V102" s="7">
        <f t="shared" ca="1" si="176"/>
        <v>-41564464.486023426</v>
      </c>
      <c r="W102" s="7">
        <f t="shared" ca="1" si="176"/>
        <v>-41564464.486022979</v>
      </c>
      <c r="X102" s="7">
        <f t="shared" ca="1" si="176"/>
        <v>-41564464.486022428</v>
      </c>
      <c r="Y102" s="7">
        <f t="shared" ca="1" si="176"/>
        <v>-41564464.486021757</v>
      </c>
      <c r="Z102" s="7">
        <f t="shared" ca="1" si="176"/>
        <v>-41564464.486020923</v>
      </c>
      <c r="AA102" s="7">
        <f t="shared" ca="1" si="176"/>
        <v>-41564464.486019939</v>
      </c>
      <c r="AB102" s="7">
        <f t="shared" ca="1" si="176"/>
        <v>-41564464.486018762</v>
      </c>
      <c r="AC102" s="7">
        <f t="shared" ca="1" si="176"/>
        <v>-41564464.486017406</v>
      </c>
      <c r="AD102" s="7">
        <f t="shared" ca="1" si="176"/>
        <v>-41564464.486015826</v>
      </c>
      <c r="AE102" s="7">
        <f t="shared" ca="1" si="176"/>
        <v>-41564464.486014009</v>
      </c>
      <c r="AF102" s="7">
        <f t="shared" ca="1" si="176"/>
        <v>-41564464.486011952</v>
      </c>
      <c r="AG102" s="7">
        <f t="shared" ca="1" si="176"/>
        <v>-41564464.486009642</v>
      </c>
      <c r="AH102" s="7">
        <f t="shared" ca="1" si="176"/>
        <v>-41564464.486007079</v>
      </c>
      <c r="AI102" s="7">
        <f t="shared" ca="1" si="176"/>
        <v>-41564464.486004278</v>
      </c>
      <c r="AJ102" s="7">
        <f t="shared" ca="1" si="176"/>
        <v>-41564464.486001298</v>
      </c>
      <c r="AK102" s="7">
        <f t="shared" ca="1" si="176"/>
        <v>-41564464.485998139</v>
      </c>
      <c r="AL102" s="7">
        <f t="shared" ca="1" si="176"/>
        <v>-41564464.485994875</v>
      </c>
      <c r="AM102" s="7">
        <f t="shared" ca="1" si="176"/>
        <v>-41564464.485991612</v>
      </c>
      <c r="AN102" s="7">
        <f t="shared" ca="1" si="176"/>
        <v>-41564464.485988423</v>
      </c>
      <c r="AO102" s="7">
        <f t="shared" ca="1" si="176"/>
        <v>-41564464.485985443</v>
      </c>
      <c r="AP102" s="7">
        <f t="shared" ca="1" si="176"/>
        <v>-41564464.48598285</v>
      </c>
      <c r="AQ102" s="7">
        <f t="shared" ca="1" si="176"/>
        <v>-41564464.485980794</v>
      </c>
      <c r="AR102" s="7">
        <f t="shared" ca="1" si="176"/>
        <v>-41564464.485979497</v>
      </c>
      <c r="AS102" s="7">
        <f t="shared" ca="1" si="176"/>
        <v>-41564464.485979199</v>
      </c>
      <c r="AT102" s="7">
        <f t="shared" ca="1" si="176"/>
        <v>-41564464.485980183</v>
      </c>
      <c r="AU102" s="7">
        <f t="shared" ca="1" si="176"/>
        <v>-41564464.485982761</v>
      </c>
      <c r="AV102" s="7">
        <f t="shared" ca="1" si="176"/>
        <v>-41564464.485987261</v>
      </c>
      <c r="AW102" s="7">
        <f t="shared" ca="1" si="176"/>
        <v>-41241276.313413903</v>
      </c>
      <c r="AX102" s="7">
        <f t="shared" ca="1" si="176"/>
        <v>-40916220.289444923</v>
      </c>
      <c r="AY102" s="7">
        <f t="shared" ca="1" si="176"/>
        <v>43722024.457126699</v>
      </c>
      <c r="AZ102" s="7">
        <f t="shared" ca="1" si="176"/>
        <v>43722024.457133383</v>
      </c>
      <c r="BA102" s="7">
        <f t="shared" ca="1" si="176"/>
        <v>43722024.457141191</v>
      </c>
      <c r="BB102" s="7">
        <f t="shared" ca="1" si="176"/>
        <v>43722024.45715028</v>
      </c>
      <c r="BC102" s="7">
        <f t="shared" ca="1" si="176"/>
        <v>43722024.457160763</v>
      </c>
      <c r="BD102" s="7">
        <f t="shared" ca="1" si="176"/>
        <v>43722024.457172692</v>
      </c>
      <c r="BE102" s="7">
        <f t="shared" ca="1" si="176"/>
        <v>43722024.45718617</v>
      </c>
      <c r="BF102" s="7">
        <f t="shared" ca="1" si="176"/>
        <v>43722024.457201287</v>
      </c>
      <c r="BG102" s="7">
        <f t="shared" ca="1" si="176"/>
        <v>43722024.457218088</v>
      </c>
      <c r="BH102" s="7">
        <f t="shared" ca="1" si="176"/>
        <v>43722024.457236566</v>
      </c>
      <c r="BI102" s="7">
        <f t="shared" ca="1" si="176"/>
        <v>43722024.457256578</v>
      </c>
      <c r="BJ102" s="7">
        <f t="shared" ca="1" si="176"/>
        <v>43722024.457278192</v>
      </c>
      <c r="BK102" s="7">
        <f t="shared" ca="1" si="176"/>
        <v>43722024.457301512</v>
      </c>
      <c r="BL102" s="7">
        <f t="shared" ca="1" si="176"/>
        <v>43722024.4573268</v>
      </c>
      <c r="BM102" s="7">
        <f t="shared" ca="1" si="176"/>
        <v>43722024.45735269</v>
      </c>
      <c r="BN102" s="7">
        <f t="shared" ca="1" si="176"/>
        <v>43722024.457377762</v>
      </c>
      <c r="BO102" s="7">
        <f t="shared" ca="1" si="176"/>
        <v>43722024.45740059</v>
      </c>
      <c r="BP102" s="7">
        <f t="shared" ca="1" si="176"/>
        <v>43722024.457419306</v>
      </c>
      <c r="BQ102" s="7">
        <f t="shared" ca="1" si="176"/>
        <v>43722024.457432084</v>
      </c>
      <c r="BR102" s="7">
        <f t="shared" ca="1" si="176"/>
        <v>43722024.457436934</v>
      </c>
      <c r="BS102" s="7">
        <f t="shared" ca="1" si="176"/>
        <v>43722024.457431689</v>
      </c>
      <c r="BT102" s="7">
        <f t="shared" ca="1" si="176"/>
        <v>43722024.457414068</v>
      </c>
      <c r="BU102" s="7">
        <f t="shared" ca="1" si="176"/>
        <v>43722024.457381524</v>
      </c>
      <c r="BV102" s="7">
        <f t="shared" ca="1" si="176"/>
        <v>43722024.457331516</v>
      </c>
      <c r="BW102" s="7">
        <f t="shared" ca="1" si="176"/>
        <v>43722024.457261391</v>
      </c>
      <c r="BX102" s="7">
        <f t="shared" ref="BX102:EI102" ca="1" si="177">BW106</f>
        <v>43722024.457168311</v>
      </c>
      <c r="BY102" s="7">
        <f t="shared" ca="1" si="177"/>
        <v>43722024.45704928</v>
      </c>
      <c r="BZ102" s="7">
        <f t="shared" ca="1" si="177"/>
        <v>43722024.45690123</v>
      </c>
      <c r="CA102" s="7">
        <f t="shared" ca="1" si="177"/>
        <v>43722024.45672112</v>
      </c>
      <c r="CB102" s="7">
        <f t="shared" ca="1" si="177"/>
        <v>43722024.456505746</v>
      </c>
      <c r="CC102" s="7">
        <f t="shared" ca="1" si="177"/>
        <v>43722024.456252038</v>
      </c>
      <c r="CD102" s="7">
        <f t="shared" ca="1" si="177"/>
        <v>43722024.455956653</v>
      </c>
      <c r="CE102" s="7">
        <f t="shared" ca="1" si="177"/>
        <v>43722024.455616571</v>
      </c>
      <c r="CF102" s="7">
        <f t="shared" ca="1" si="177"/>
        <v>43722024.455228731</v>
      </c>
      <c r="CG102" s="7">
        <f t="shared" ca="1" si="177"/>
        <v>43722024.454790816</v>
      </c>
      <c r="CH102" s="7">
        <f t="shared" ca="1" si="177"/>
        <v>43722024.454299435</v>
      </c>
      <c r="CI102" s="7">
        <f t="shared" ca="1" si="177"/>
        <v>43722024.453751385</v>
      </c>
      <c r="CJ102" s="7">
        <f t="shared" ca="1" si="177"/>
        <v>43722024.453143597</v>
      </c>
      <c r="CK102" s="7">
        <f t="shared" ca="1" si="177"/>
        <v>43722024.452477179</v>
      </c>
      <c r="CL102" s="7">
        <f t="shared" ca="1" si="177"/>
        <v>43722024.451755919</v>
      </c>
      <c r="CM102" s="7">
        <f t="shared" ca="1" si="177"/>
        <v>43722024.450982101</v>
      </c>
      <c r="CN102" s="7">
        <f t="shared" ca="1" si="177"/>
        <v>43722024.45016554</v>
      </c>
      <c r="CO102" s="7">
        <f t="shared" ca="1" si="177"/>
        <v>43722024.449293762</v>
      </c>
      <c r="CP102" s="7">
        <f t="shared" ca="1" si="177"/>
        <v>43722024.448388189</v>
      </c>
      <c r="CQ102" s="7">
        <f t="shared" ca="1" si="177"/>
        <v>43722024.447450727</v>
      </c>
      <c r="CR102" s="7">
        <f t="shared" ca="1" si="177"/>
        <v>43722024.446590371</v>
      </c>
      <c r="CS102" s="7">
        <f t="shared" ca="1" si="177"/>
        <v>43722024.445655331</v>
      </c>
      <c r="CT102" s="7">
        <f t="shared" ca="1" si="177"/>
        <v>43722024.444655307</v>
      </c>
      <c r="CU102" s="7">
        <f t="shared" ca="1" si="177"/>
        <v>43722024.443572022</v>
      </c>
      <c r="CV102" s="7">
        <f t="shared" ca="1" si="177"/>
        <v>43722024.443120845</v>
      </c>
      <c r="CW102" s="7">
        <f t="shared" ca="1" si="177"/>
        <v>43722024.44338458</v>
      </c>
      <c r="CX102" s="7">
        <f t="shared" ca="1" si="177"/>
        <v>43722024.444444887</v>
      </c>
      <c r="CY102" s="7">
        <f t="shared" ca="1" si="177"/>
        <v>43722024.446382582</v>
      </c>
      <c r="CZ102" s="7">
        <f t="shared" ca="1" si="177"/>
        <v>43722024.449277528</v>
      </c>
      <c r="DA102" s="7">
        <f t="shared" ca="1" si="177"/>
        <v>43722024.453208402</v>
      </c>
      <c r="DB102" s="7">
        <f t="shared" ca="1" si="177"/>
        <v>43722024.458252884</v>
      </c>
      <c r="DC102" s="7">
        <f t="shared" ca="1" si="177"/>
        <v>43722024.464487635</v>
      </c>
      <c r="DD102" s="7">
        <f t="shared" ca="1" si="177"/>
        <v>43722024.471987359</v>
      </c>
      <c r="DE102" s="7">
        <f t="shared" ca="1" si="177"/>
        <v>43722024.480824925</v>
      </c>
      <c r="DF102" s="7">
        <f t="shared" ca="1" si="177"/>
        <v>43722024.491073765</v>
      </c>
      <c r="DG102" s="7">
        <f t="shared" ca="1" si="177"/>
        <v>43722024.50280676</v>
      </c>
      <c r="DH102" s="7">
        <f t="shared" ca="1" si="177"/>
        <v>43722024.516090728</v>
      </c>
      <c r="DI102" s="7">
        <f t="shared" ca="1" si="177"/>
        <v>43722024.530978397</v>
      </c>
      <c r="DJ102" s="7">
        <f t="shared" ca="1" si="177"/>
        <v>43722024.547510378</v>
      </c>
      <c r="DK102" s="7">
        <f t="shared" ca="1" si="177"/>
        <v>43722024.565720119</v>
      </c>
      <c r="DL102" s="7">
        <f t="shared" ca="1" si="177"/>
        <v>43722024.585619643</v>
      </c>
      <c r="DM102" s="7">
        <f t="shared" ca="1" si="177"/>
        <v>43722024.607245781</v>
      </c>
      <c r="DN102" s="7">
        <f t="shared" ca="1" si="177"/>
        <v>43722024.630562626</v>
      </c>
      <c r="DO102" s="7">
        <f t="shared" ca="1" si="177"/>
        <v>43722024.655561432</v>
      </c>
      <c r="DP102" s="7">
        <f t="shared" ca="1" si="177"/>
        <v>43722024.682006404</v>
      </c>
      <c r="DQ102" s="7">
        <f t="shared" ca="1" si="177"/>
        <v>43722024.710216425</v>
      </c>
      <c r="DR102" s="7">
        <f t="shared" ca="1" si="177"/>
        <v>43722024.740131535</v>
      </c>
      <c r="DS102" s="7">
        <f t="shared" ca="1" si="177"/>
        <v>43722024.771718435</v>
      </c>
      <c r="DT102" s="7">
        <f t="shared" ca="1" si="177"/>
        <v>43722024.803117938</v>
      </c>
      <c r="DU102" s="7">
        <f t="shared" ca="1" si="177"/>
        <v>43722024.83379709</v>
      </c>
      <c r="DV102" s="7">
        <f t="shared" ca="1" si="177"/>
        <v>43722024.863745734</v>
      </c>
      <c r="DW102" s="7">
        <f t="shared" ca="1" si="177"/>
        <v>43722024.891022444</v>
      </c>
      <c r="DX102" s="7">
        <f t="shared" ca="1" si="177"/>
        <v>43722024.920933396</v>
      </c>
      <c r="DY102" s="7">
        <f t="shared" ca="1" si="177"/>
        <v>43722024.945308633</v>
      </c>
      <c r="DZ102" s="7">
        <f t="shared" ca="1" si="177"/>
        <v>43722024.968519635</v>
      </c>
      <c r="EA102" s="7">
        <f t="shared" ca="1" si="177"/>
        <v>43722024.950349286</v>
      </c>
      <c r="EB102" s="7">
        <f t="shared" ca="1" si="177"/>
        <v>43722024.987398714</v>
      </c>
      <c r="EC102" s="7">
        <f t="shared" ca="1" si="177"/>
        <v>43722025.023681462</v>
      </c>
      <c r="ED102" s="7">
        <f t="shared" ca="1" si="177"/>
        <v>43722025.069633514</v>
      </c>
      <c r="EE102" s="7">
        <f t="shared" ca="1" si="177"/>
        <v>43722024.751704067</v>
      </c>
      <c r="EF102" s="7">
        <f t="shared" ca="1" si="177"/>
        <v>43722024.39045544</v>
      </c>
      <c r="EG102" s="7">
        <f t="shared" ca="1" si="177"/>
        <v>43722023.986206539</v>
      </c>
      <c r="EH102" s="7">
        <f t="shared" ca="1" si="177"/>
        <v>43722023.539289474</v>
      </c>
      <c r="EI102" s="7">
        <f t="shared" ca="1" si="177"/>
        <v>43722023.050052807</v>
      </c>
      <c r="EJ102" s="7">
        <f t="shared" ref="EJ102:EX102" ca="1" si="178">EI106</f>
        <v>43722022.51885055</v>
      </c>
      <c r="EK102" s="7">
        <f t="shared" ca="1" si="178"/>
        <v>43722021.946041182</v>
      </c>
      <c r="EL102" s="7">
        <f t="shared" ca="1" si="178"/>
        <v>43722021.332034819</v>
      </c>
      <c r="EM102" s="7">
        <f t="shared" ca="1" si="178"/>
        <v>43722020.67742411</v>
      </c>
      <c r="EN102" s="7">
        <f t="shared" ca="1" si="178"/>
        <v>43722019.982754931</v>
      </c>
      <c r="EO102" s="7">
        <f t="shared" ca="1" si="178"/>
        <v>43722019.248065963</v>
      </c>
      <c r="EP102" s="7">
        <f t="shared" ca="1" si="178"/>
        <v>43722018.473583646</v>
      </c>
      <c r="EQ102" s="7">
        <f t="shared" ca="1" si="178"/>
        <v>43722017.662149169</v>
      </c>
      <c r="ER102" s="7">
        <f t="shared" ca="1" si="178"/>
        <v>43722016.819526672</v>
      </c>
      <c r="ES102" s="7">
        <f t="shared" ca="1" si="178"/>
        <v>43722015.950602837</v>
      </c>
      <c r="ET102" s="7">
        <f t="shared" ca="1" si="178"/>
        <v>43722015.060266741</v>
      </c>
      <c r="EU102" s="7">
        <f t="shared" ca="1" si="178"/>
        <v>43722014.155210517</v>
      </c>
      <c r="EV102" s="7">
        <f t="shared" ca="1" si="178"/>
        <v>43722013.236648776</v>
      </c>
      <c r="EW102" s="7">
        <f t="shared" ca="1" si="178"/>
        <v>43722012.31903106</v>
      </c>
      <c r="EX102" s="7">
        <f t="shared" ca="1" si="178"/>
        <v>43722011.403425008</v>
      </c>
    </row>
    <row r="103" spans="1:154" ht="12.75" customHeight="1">
      <c r="A103" s="1"/>
      <c r="C103" s="3" t="s">
        <v>101</v>
      </c>
      <c r="D103" s="410" t="s">
        <v>102</v>
      </c>
      <c r="F103" s="713">
        <f ca="1">'Middle Budget'!R19</f>
        <v>-2033597.0132307925</v>
      </c>
      <c r="G103" s="3"/>
      <c r="H103" s="3"/>
      <c r="I103" s="7">
        <f ca="1">SUM(J103:EX103)</f>
        <v>-41564464.486024201</v>
      </c>
      <c r="J103" s="3">
        <f ca="1">-'Middle Budget'!L49</f>
        <v>-41564464.486024126</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c r="AD103" s="3">
        <v>0</v>
      </c>
      <c r="AE103" s="3">
        <v>0</v>
      </c>
      <c r="AF103" s="3">
        <v>0</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3">
        <v>0</v>
      </c>
      <c r="CR103" s="3">
        <v>0</v>
      </c>
      <c r="CS103" s="3">
        <v>0</v>
      </c>
      <c r="CT103" s="3">
        <v>0</v>
      </c>
      <c r="CU103" s="3">
        <v>0</v>
      </c>
      <c r="CV103" s="3">
        <v>0</v>
      </c>
      <c r="CW103" s="3">
        <v>0</v>
      </c>
      <c r="CX103" s="3">
        <v>0</v>
      </c>
      <c r="CY103" s="3">
        <v>0</v>
      </c>
      <c r="CZ103" s="3">
        <v>0</v>
      </c>
      <c r="DA103" s="3">
        <v>0</v>
      </c>
      <c r="DB103" s="3">
        <v>0</v>
      </c>
      <c r="DC103" s="3">
        <v>0</v>
      </c>
      <c r="DD103" s="3">
        <v>0</v>
      </c>
      <c r="DE103" s="3">
        <v>0</v>
      </c>
      <c r="DF103" s="3">
        <v>0</v>
      </c>
      <c r="DG103" s="3">
        <v>0</v>
      </c>
      <c r="DH103" s="3">
        <v>0</v>
      </c>
      <c r="DI103" s="3">
        <v>0</v>
      </c>
      <c r="DJ103" s="3">
        <v>0</v>
      </c>
      <c r="DK103" s="3">
        <v>0</v>
      </c>
      <c r="DL103" s="3">
        <v>0</v>
      </c>
      <c r="DM103" s="3">
        <v>0</v>
      </c>
      <c r="DN103" s="3">
        <v>0</v>
      </c>
      <c r="DO103" s="3">
        <v>0</v>
      </c>
      <c r="DP103" s="3">
        <v>0</v>
      </c>
      <c r="DQ103" s="3">
        <v>0</v>
      </c>
      <c r="DR103" s="3">
        <v>0</v>
      </c>
      <c r="DS103" s="3">
        <v>0</v>
      </c>
      <c r="DT103" s="3">
        <v>0</v>
      </c>
      <c r="DU103" s="3">
        <v>0</v>
      </c>
      <c r="DV103" s="3">
        <v>0</v>
      </c>
      <c r="DW103" s="3">
        <v>0</v>
      </c>
      <c r="DX103" s="3">
        <v>0</v>
      </c>
      <c r="DY103" s="3">
        <v>0</v>
      </c>
      <c r="DZ103" s="3">
        <v>0</v>
      </c>
      <c r="EA103" s="3">
        <v>0</v>
      </c>
      <c r="EB103" s="3">
        <v>0</v>
      </c>
      <c r="EC103" s="3">
        <v>0</v>
      </c>
      <c r="ED103" s="3">
        <v>0</v>
      </c>
      <c r="EE103" s="3">
        <v>0</v>
      </c>
      <c r="EF103" s="3">
        <v>0</v>
      </c>
      <c r="EG103" s="3">
        <v>0</v>
      </c>
      <c r="EH103" s="3">
        <v>0</v>
      </c>
      <c r="EI103" s="3">
        <v>0</v>
      </c>
      <c r="EJ103" s="3">
        <v>0</v>
      </c>
      <c r="EK103" s="3">
        <v>0</v>
      </c>
      <c r="EL103" s="3">
        <v>0</v>
      </c>
      <c r="EM103" s="3">
        <v>0</v>
      </c>
      <c r="EN103" s="3">
        <v>0</v>
      </c>
      <c r="EO103" s="3">
        <v>0</v>
      </c>
      <c r="EP103" s="3">
        <v>0</v>
      </c>
      <c r="EQ103" s="3">
        <v>0</v>
      </c>
      <c r="ER103" s="3">
        <v>0</v>
      </c>
      <c r="ES103" s="3">
        <v>0</v>
      </c>
      <c r="ET103" s="3">
        <v>0</v>
      </c>
      <c r="EU103" s="3">
        <v>0</v>
      </c>
      <c r="EV103" s="3">
        <v>0</v>
      </c>
      <c r="EW103" s="3">
        <v>0</v>
      </c>
      <c r="EX103" s="3">
        <v>0</v>
      </c>
    </row>
    <row r="104" spans="1:154" ht="12.75" customHeight="1">
      <c r="A104" s="1"/>
      <c r="C104" s="3" t="s">
        <v>353</v>
      </c>
      <c r="D104" s="410" t="s">
        <v>103</v>
      </c>
      <c r="F104" s="413">
        <f ca="1">SUM(F102:F103)</f>
        <v>160654164.04523259</v>
      </c>
      <c r="G104" s="3"/>
      <c r="H104" s="3"/>
      <c r="I104" s="3">
        <f ca="1">SUM(J104:EX104)</f>
        <v>975172.92521529761</v>
      </c>
      <c r="J104" s="3">
        <v>0</v>
      </c>
      <c r="K104" s="3">
        <f>IF(AND(K3&gt;$C$16,K3&lt;=$C$17),IF((K$61+K91)&gt;0,K$61+K91,0),0)</f>
        <v>0</v>
      </c>
      <c r="L104" s="3">
        <f t="shared" ref="L104:BW104" si="179">IF(AND(L3&gt;$C$16,L3&lt;=$C$17),IF((L$61+L91)&gt;0,L$61+L91,0),0)</f>
        <v>0</v>
      </c>
      <c r="M104" s="3">
        <f t="shared" si="179"/>
        <v>0</v>
      </c>
      <c r="N104" s="3">
        <f t="shared" si="179"/>
        <v>0</v>
      </c>
      <c r="O104" s="3">
        <f t="shared" si="179"/>
        <v>0</v>
      </c>
      <c r="P104" s="3">
        <f t="shared" si="179"/>
        <v>0</v>
      </c>
      <c r="Q104" s="3">
        <f t="shared" si="179"/>
        <v>0</v>
      </c>
      <c r="R104" s="3">
        <f t="shared" si="179"/>
        <v>0</v>
      </c>
      <c r="S104" s="3">
        <f t="shared" si="179"/>
        <v>0</v>
      </c>
      <c r="T104" s="3">
        <f t="shared" si="179"/>
        <v>0</v>
      </c>
      <c r="U104" s="3">
        <f t="shared" si="179"/>
        <v>0</v>
      </c>
      <c r="V104" s="3">
        <f t="shared" si="179"/>
        <v>0</v>
      </c>
      <c r="W104" s="3">
        <f t="shared" si="179"/>
        <v>0</v>
      </c>
      <c r="X104" s="3">
        <f t="shared" si="179"/>
        <v>0</v>
      </c>
      <c r="Y104" s="3">
        <f t="shared" si="179"/>
        <v>0</v>
      </c>
      <c r="Z104" s="3">
        <f t="shared" si="179"/>
        <v>0</v>
      </c>
      <c r="AA104" s="3">
        <f t="shared" si="179"/>
        <v>0</v>
      </c>
      <c r="AB104" s="3">
        <f t="shared" si="179"/>
        <v>0</v>
      </c>
      <c r="AC104" s="3">
        <f t="shared" si="179"/>
        <v>0</v>
      </c>
      <c r="AD104" s="3">
        <f t="shared" si="179"/>
        <v>0</v>
      </c>
      <c r="AE104" s="3">
        <f t="shared" si="179"/>
        <v>0</v>
      </c>
      <c r="AF104" s="3">
        <f t="shared" si="179"/>
        <v>0</v>
      </c>
      <c r="AG104" s="3">
        <f t="shared" si="179"/>
        <v>0</v>
      </c>
      <c r="AH104" s="3">
        <f t="shared" si="179"/>
        <v>0</v>
      </c>
      <c r="AI104" s="3">
        <f t="shared" si="179"/>
        <v>0</v>
      </c>
      <c r="AJ104" s="3">
        <f t="shared" si="179"/>
        <v>0</v>
      </c>
      <c r="AK104" s="3">
        <f t="shared" si="179"/>
        <v>0</v>
      </c>
      <c r="AL104" s="3">
        <f t="shared" si="179"/>
        <v>0</v>
      </c>
      <c r="AM104" s="3">
        <f t="shared" si="179"/>
        <v>0</v>
      </c>
      <c r="AN104" s="3">
        <f t="shared" si="179"/>
        <v>0</v>
      </c>
      <c r="AO104" s="3">
        <f t="shared" si="179"/>
        <v>0</v>
      </c>
      <c r="AP104" s="3">
        <f t="shared" si="179"/>
        <v>0</v>
      </c>
      <c r="AQ104" s="3">
        <f t="shared" si="179"/>
        <v>0</v>
      </c>
      <c r="AR104" s="3">
        <f t="shared" si="179"/>
        <v>0</v>
      </c>
      <c r="AS104" s="3">
        <f t="shared" si="179"/>
        <v>0</v>
      </c>
      <c r="AT104" s="3">
        <f t="shared" si="179"/>
        <v>0</v>
      </c>
      <c r="AU104" s="3">
        <f t="shared" si="179"/>
        <v>0</v>
      </c>
      <c r="AV104" s="3">
        <f t="shared" ca="1" si="179"/>
        <v>323188.17258014542</v>
      </c>
      <c r="AW104" s="3">
        <f t="shared" ca="1" si="179"/>
        <v>325056.02397842426</v>
      </c>
      <c r="AX104" s="3">
        <f t="shared" ca="1" si="179"/>
        <v>326928.72865656781</v>
      </c>
      <c r="AY104" s="3">
        <f t="shared" si="179"/>
        <v>0</v>
      </c>
      <c r="AZ104" s="3">
        <f t="shared" si="179"/>
        <v>0</v>
      </c>
      <c r="BA104" s="3">
        <f t="shared" si="179"/>
        <v>0</v>
      </c>
      <c r="BB104" s="3">
        <f t="shared" si="179"/>
        <v>0</v>
      </c>
      <c r="BC104" s="3">
        <f t="shared" si="179"/>
        <v>0</v>
      </c>
      <c r="BD104" s="3">
        <f t="shared" si="179"/>
        <v>0</v>
      </c>
      <c r="BE104" s="3">
        <f t="shared" si="179"/>
        <v>0</v>
      </c>
      <c r="BF104" s="3">
        <f t="shared" si="179"/>
        <v>0</v>
      </c>
      <c r="BG104" s="3">
        <f t="shared" si="179"/>
        <v>0</v>
      </c>
      <c r="BH104" s="3">
        <f t="shared" si="179"/>
        <v>0</v>
      </c>
      <c r="BI104" s="3">
        <f t="shared" si="179"/>
        <v>0</v>
      </c>
      <c r="BJ104" s="3">
        <f t="shared" si="179"/>
        <v>0</v>
      </c>
      <c r="BK104" s="3">
        <f t="shared" si="179"/>
        <v>0</v>
      </c>
      <c r="BL104" s="3">
        <f t="shared" si="179"/>
        <v>0</v>
      </c>
      <c r="BM104" s="3">
        <f t="shared" si="179"/>
        <v>0</v>
      </c>
      <c r="BN104" s="3">
        <f t="shared" si="179"/>
        <v>0</v>
      </c>
      <c r="BO104" s="3">
        <f t="shared" si="179"/>
        <v>0</v>
      </c>
      <c r="BP104" s="3">
        <f t="shared" si="179"/>
        <v>0</v>
      </c>
      <c r="BQ104" s="3">
        <f t="shared" si="179"/>
        <v>0</v>
      </c>
      <c r="BR104" s="3">
        <f t="shared" si="179"/>
        <v>0</v>
      </c>
      <c r="BS104" s="3">
        <f t="shared" si="179"/>
        <v>0</v>
      </c>
      <c r="BT104" s="3">
        <f t="shared" si="179"/>
        <v>0</v>
      </c>
      <c r="BU104" s="3">
        <f t="shared" si="179"/>
        <v>0</v>
      </c>
      <c r="BV104" s="3">
        <f t="shared" si="179"/>
        <v>0</v>
      </c>
      <c r="BW104" s="3">
        <f t="shared" si="179"/>
        <v>0</v>
      </c>
      <c r="BX104" s="3">
        <f t="shared" ref="BX104:EI104" si="180">IF(AND(BX3&gt;$C$16,BX3&lt;=$C$17),IF((BX$61+BX91)&gt;0,BX$61+BX91,0),0)</f>
        <v>0</v>
      </c>
      <c r="BY104" s="3">
        <f t="shared" si="180"/>
        <v>0</v>
      </c>
      <c r="BZ104" s="3">
        <f t="shared" si="180"/>
        <v>0</v>
      </c>
      <c r="CA104" s="3">
        <f t="shared" si="180"/>
        <v>0</v>
      </c>
      <c r="CB104" s="3">
        <f t="shared" si="180"/>
        <v>0</v>
      </c>
      <c r="CC104" s="3">
        <f t="shared" si="180"/>
        <v>0</v>
      </c>
      <c r="CD104" s="3">
        <f t="shared" si="180"/>
        <v>0</v>
      </c>
      <c r="CE104" s="3">
        <f t="shared" si="180"/>
        <v>0</v>
      </c>
      <c r="CF104" s="3">
        <f t="shared" si="180"/>
        <v>0</v>
      </c>
      <c r="CG104" s="3">
        <f t="shared" si="180"/>
        <v>0</v>
      </c>
      <c r="CH104" s="3">
        <f t="shared" si="180"/>
        <v>0</v>
      </c>
      <c r="CI104" s="3">
        <f t="shared" si="180"/>
        <v>0</v>
      </c>
      <c r="CJ104" s="3">
        <f t="shared" si="180"/>
        <v>0</v>
      </c>
      <c r="CK104" s="3">
        <f t="shared" si="180"/>
        <v>0</v>
      </c>
      <c r="CL104" s="3">
        <f t="shared" si="180"/>
        <v>0</v>
      </c>
      <c r="CM104" s="3">
        <f t="shared" si="180"/>
        <v>0</v>
      </c>
      <c r="CN104" s="3">
        <f t="shared" si="180"/>
        <v>0</v>
      </c>
      <c r="CO104" s="3">
        <f t="shared" si="180"/>
        <v>0</v>
      </c>
      <c r="CP104" s="3">
        <f t="shared" si="180"/>
        <v>0</v>
      </c>
      <c r="CQ104" s="3">
        <f t="shared" si="180"/>
        <v>0</v>
      </c>
      <c r="CR104" s="3">
        <f t="shared" si="180"/>
        <v>0</v>
      </c>
      <c r="CS104" s="3">
        <f t="shared" si="180"/>
        <v>0</v>
      </c>
      <c r="CT104" s="3">
        <f t="shared" si="180"/>
        <v>0</v>
      </c>
      <c r="CU104" s="3">
        <f t="shared" si="180"/>
        <v>0</v>
      </c>
      <c r="CV104" s="3">
        <f t="shared" si="180"/>
        <v>0</v>
      </c>
      <c r="CW104" s="3">
        <f t="shared" si="180"/>
        <v>0</v>
      </c>
      <c r="CX104" s="3">
        <f t="shared" si="180"/>
        <v>0</v>
      </c>
      <c r="CY104" s="3">
        <f t="shared" si="180"/>
        <v>0</v>
      </c>
      <c r="CZ104" s="3">
        <f t="shared" si="180"/>
        <v>0</v>
      </c>
      <c r="DA104" s="3">
        <f t="shared" si="180"/>
        <v>0</v>
      </c>
      <c r="DB104" s="3">
        <f t="shared" si="180"/>
        <v>0</v>
      </c>
      <c r="DC104" s="3">
        <f t="shared" si="180"/>
        <v>0</v>
      </c>
      <c r="DD104" s="3">
        <f t="shared" si="180"/>
        <v>0</v>
      </c>
      <c r="DE104" s="3">
        <f t="shared" si="180"/>
        <v>0</v>
      </c>
      <c r="DF104" s="3">
        <f t="shared" si="180"/>
        <v>0</v>
      </c>
      <c r="DG104" s="3">
        <f t="shared" si="180"/>
        <v>0</v>
      </c>
      <c r="DH104" s="3">
        <f t="shared" si="180"/>
        <v>0</v>
      </c>
      <c r="DI104" s="3">
        <f t="shared" si="180"/>
        <v>0</v>
      </c>
      <c r="DJ104" s="3">
        <f t="shared" si="180"/>
        <v>0</v>
      </c>
      <c r="DK104" s="3">
        <f t="shared" si="180"/>
        <v>0</v>
      </c>
      <c r="DL104" s="3">
        <f t="shared" si="180"/>
        <v>0</v>
      </c>
      <c r="DM104" s="3">
        <f t="shared" si="180"/>
        <v>0</v>
      </c>
      <c r="DN104" s="3">
        <f t="shared" si="180"/>
        <v>0</v>
      </c>
      <c r="DO104" s="3">
        <f t="shared" si="180"/>
        <v>0</v>
      </c>
      <c r="DP104" s="3">
        <f t="shared" si="180"/>
        <v>0</v>
      </c>
      <c r="DQ104" s="3">
        <f t="shared" si="180"/>
        <v>0</v>
      </c>
      <c r="DR104" s="3">
        <f t="shared" si="180"/>
        <v>0</v>
      </c>
      <c r="DS104" s="3">
        <f t="shared" si="180"/>
        <v>0</v>
      </c>
      <c r="DT104" s="3">
        <f t="shared" si="180"/>
        <v>0</v>
      </c>
      <c r="DU104" s="3">
        <f t="shared" si="180"/>
        <v>0</v>
      </c>
      <c r="DV104" s="3">
        <f t="shared" si="180"/>
        <v>0</v>
      </c>
      <c r="DW104" s="3">
        <f t="shared" si="180"/>
        <v>0</v>
      </c>
      <c r="DX104" s="3">
        <f t="shared" si="180"/>
        <v>0</v>
      </c>
      <c r="DY104" s="3">
        <f t="shared" si="180"/>
        <v>0</v>
      </c>
      <c r="DZ104" s="3">
        <f t="shared" si="180"/>
        <v>0</v>
      </c>
      <c r="EA104" s="3">
        <f t="shared" si="180"/>
        <v>0</v>
      </c>
      <c r="EB104" s="3">
        <f t="shared" si="180"/>
        <v>0</v>
      </c>
      <c r="EC104" s="3">
        <f t="shared" si="180"/>
        <v>0</v>
      </c>
      <c r="ED104" s="3">
        <f t="shared" si="180"/>
        <v>0</v>
      </c>
      <c r="EE104" s="3">
        <f t="shared" si="180"/>
        <v>0</v>
      </c>
      <c r="EF104" s="3">
        <f t="shared" si="180"/>
        <v>0</v>
      </c>
      <c r="EG104" s="3">
        <f t="shared" si="180"/>
        <v>0</v>
      </c>
      <c r="EH104" s="3">
        <f t="shared" si="180"/>
        <v>0</v>
      </c>
      <c r="EI104" s="3">
        <f t="shared" si="180"/>
        <v>0</v>
      </c>
      <c r="EJ104" s="3">
        <f t="shared" ref="EJ104:EX104" si="181">IF(AND(EJ3&gt;$C$16,EJ3&lt;=$C$17),IF((EJ$61+EJ91)&gt;0,EJ$61+EJ91,0),0)</f>
        <v>0</v>
      </c>
      <c r="EK104" s="3">
        <f t="shared" si="181"/>
        <v>0</v>
      </c>
      <c r="EL104" s="3">
        <f t="shared" si="181"/>
        <v>0</v>
      </c>
      <c r="EM104" s="3">
        <f t="shared" si="181"/>
        <v>0</v>
      </c>
      <c r="EN104" s="3">
        <f t="shared" si="181"/>
        <v>0</v>
      </c>
      <c r="EO104" s="3">
        <f t="shared" si="181"/>
        <v>0</v>
      </c>
      <c r="EP104" s="3">
        <f t="shared" si="181"/>
        <v>0</v>
      </c>
      <c r="EQ104" s="3">
        <f t="shared" si="181"/>
        <v>0</v>
      </c>
      <c r="ER104" s="3">
        <f t="shared" si="181"/>
        <v>0</v>
      </c>
      <c r="ES104" s="3">
        <f t="shared" si="181"/>
        <v>0</v>
      </c>
      <c r="ET104" s="3">
        <f t="shared" si="181"/>
        <v>0</v>
      </c>
      <c r="EU104" s="3">
        <f t="shared" si="181"/>
        <v>0</v>
      </c>
      <c r="EV104" s="3">
        <f t="shared" si="181"/>
        <v>0</v>
      </c>
      <c r="EW104" s="3">
        <f t="shared" si="181"/>
        <v>0</v>
      </c>
      <c r="EX104" s="3">
        <f t="shared" si="181"/>
        <v>0</v>
      </c>
    </row>
    <row r="105" spans="1:154" ht="12.75" customHeight="1">
      <c r="A105" s="1"/>
      <c r="C105" s="3" t="s">
        <v>351</v>
      </c>
      <c r="D105" s="410" t="s">
        <v>13</v>
      </c>
      <c r="F105" s="713">
        <f ca="1">'Middle Budget'!R21</f>
        <v>-119141568.55886751</v>
      </c>
      <c r="G105" s="3"/>
      <c r="H105" s="3"/>
      <c r="I105" s="3">
        <f ca="1">SUM(J105:EX105)</f>
        <v>84311316.017927572</v>
      </c>
      <c r="J105" s="3">
        <v>0</v>
      </c>
      <c r="K105" s="3">
        <f>IF(K$3=$C$17,$F$104+K118,0)</f>
        <v>0</v>
      </c>
      <c r="L105" s="3">
        <f t="shared" ref="L105:BW105" si="182">IF(L$3=$C$17,$F$104+L118,0)</f>
        <v>0</v>
      </c>
      <c r="M105" s="3">
        <f t="shared" si="182"/>
        <v>0</v>
      </c>
      <c r="N105" s="3">
        <f t="shared" si="182"/>
        <v>0</v>
      </c>
      <c r="O105" s="3">
        <f t="shared" si="182"/>
        <v>0</v>
      </c>
      <c r="P105" s="3">
        <f t="shared" si="182"/>
        <v>0</v>
      </c>
      <c r="Q105" s="3">
        <f t="shared" si="182"/>
        <v>0</v>
      </c>
      <c r="R105" s="3">
        <f t="shared" si="182"/>
        <v>0</v>
      </c>
      <c r="S105" s="3">
        <f t="shared" si="182"/>
        <v>0</v>
      </c>
      <c r="T105" s="3">
        <f t="shared" si="182"/>
        <v>0</v>
      </c>
      <c r="U105" s="3">
        <f t="shared" si="182"/>
        <v>0</v>
      </c>
      <c r="V105" s="3">
        <f t="shared" si="182"/>
        <v>0</v>
      </c>
      <c r="W105" s="3">
        <f t="shared" si="182"/>
        <v>0</v>
      </c>
      <c r="X105" s="3">
        <f t="shared" si="182"/>
        <v>0</v>
      </c>
      <c r="Y105" s="3">
        <f t="shared" si="182"/>
        <v>0</v>
      </c>
      <c r="Z105" s="3">
        <f t="shared" si="182"/>
        <v>0</v>
      </c>
      <c r="AA105" s="3">
        <f t="shared" si="182"/>
        <v>0</v>
      </c>
      <c r="AB105" s="3">
        <f t="shared" si="182"/>
        <v>0</v>
      </c>
      <c r="AC105" s="3">
        <f t="shared" si="182"/>
        <v>0</v>
      </c>
      <c r="AD105" s="3">
        <f t="shared" si="182"/>
        <v>0</v>
      </c>
      <c r="AE105" s="3">
        <f t="shared" si="182"/>
        <v>0</v>
      </c>
      <c r="AF105" s="3">
        <f t="shared" si="182"/>
        <v>0</v>
      </c>
      <c r="AG105" s="3">
        <f t="shared" si="182"/>
        <v>0</v>
      </c>
      <c r="AH105" s="3">
        <f t="shared" si="182"/>
        <v>0</v>
      </c>
      <c r="AI105" s="3">
        <f t="shared" si="182"/>
        <v>0</v>
      </c>
      <c r="AJ105" s="3">
        <f t="shared" si="182"/>
        <v>0</v>
      </c>
      <c r="AK105" s="3">
        <f t="shared" si="182"/>
        <v>0</v>
      </c>
      <c r="AL105" s="3">
        <f t="shared" si="182"/>
        <v>0</v>
      </c>
      <c r="AM105" s="3">
        <f t="shared" si="182"/>
        <v>0</v>
      </c>
      <c r="AN105" s="3">
        <f t="shared" si="182"/>
        <v>0</v>
      </c>
      <c r="AO105" s="3">
        <f t="shared" si="182"/>
        <v>0</v>
      </c>
      <c r="AP105" s="3">
        <f t="shared" si="182"/>
        <v>0</v>
      </c>
      <c r="AQ105" s="3">
        <f t="shared" si="182"/>
        <v>0</v>
      </c>
      <c r="AR105" s="3">
        <f t="shared" si="182"/>
        <v>0</v>
      </c>
      <c r="AS105" s="3">
        <f t="shared" si="182"/>
        <v>0</v>
      </c>
      <c r="AT105" s="3">
        <f>IF(AT$3=$C$17,$F$104+AT118,0)</f>
        <v>0</v>
      </c>
      <c r="AU105" s="3">
        <f t="shared" si="182"/>
        <v>0</v>
      </c>
      <c r="AV105" s="3">
        <f t="shared" si="182"/>
        <v>0</v>
      </c>
      <c r="AW105" s="3">
        <f t="shared" si="182"/>
        <v>0</v>
      </c>
      <c r="AX105" s="3">
        <f t="shared" ca="1" si="182"/>
        <v>84311316.017909512</v>
      </c>
      <c r="AY105" s="3">
        <f t="shared" si="182"/>
        <v>0</v>
      </c>
      <c r="AZ105" s="3">
        <f t="shared" si="182"/>
        <v>0</v>
      </c>
      <c r="BA105" s="3">
        <f t="shared" si="182"/>
        <v>0</v>
      </c>
      <c r="BB105" s="3">
        <f t="shared" si="182"/>
        <v>0</v>
      </c>
      <c r="BC105" s="3">
        <f t="shared" si="182"/>
        <v>0</v>
      </c>
      <c r="BD105" s="3">
        <f t="shared" si="182"/>
        <v>0</v>
      </c>
      <c r="BE105" s="3">
        <f t="shared" si="182"/>
        <v>0</v>
      </c>
      <c r="BF105" s="3">
        <f t="shared" si="182"/>
        <v>0</v>
      </c>
      <c r="BG105" s="3">
        <f t="shared" si="182"/>
        <v>0</v>
      </c>
      <c r="BH105" s="3">
        <f t="shared" si="182"/>
        <v>0</v>
      </c>
      <c r="BI105" s="3">
        <f t="shared" si="182"/>
        <v>0</v>
      </c>
      <c r="BJ105" s="3">
        <f t="shared" si="182"/>
        <v>0</v>
      </c>
      <c r="BK105" s="3">
        <f t="shared" si="182"/>
        <v>0</v>
      </c>
      <c r="BL105" s="3">
        <f t="shared" si="182"/>
        <v>0</v>
      </c>
      <c r="BM105" s="3">
        <f t="shared" si="182"/>
        <v>0</v>
      </c>
      <c r="BN105" s="3">
        <f t="shared" si="182"/>
        <v>0</v>
      </c>
      <c r="BO105" s="3">
        <f t="shared" si="182"/>
        <v>0</v>
      </c>
      <c r="BP105" s="3">
        <f t="shared" si="182"/>
        <v>0</v>
      </c>
      <c r="BQ105" s="3">
        <f t="shared" si="182"/>
        <v>0</v>
      </c>
      <c r="BR105" s="3">
        <f t="shared" si="182"/>
        <v>0</v>
      </c>
      <c r="BS105" s="3">
        <f t="shared" si="182"/>
        <v>0</v>
      </c>
      <c r="BT105" s="3">
        <f t="shared" si="182"/>
        <v>0</v>
      </c>
      <c r="BU105" s="3">
        <f t="shared" si="182"/>
        <v>0</v>
      </c>
      <c r="BV105" s="3">
        <f t="shared" si="182"/>
        <v>0</v>
      </c>
      <c r="BW105" s="3">
        <f t="shared" si="182"/>
        <v>0</v>
      </c>
      <c r="BX105" s="3">
        <f t="shared" ref="BX105:EI105" si="183">IF(BX$3=$C$17,$F$104+BX118,0)</f>
        <v>0</v>
      </c>
      <c r="BY105" s="3">
        <f t="shared" si="183"/>
        <v>0</v>
      </c>
      <c r="BZ105" s="3">
        <f t="shared" si="183"/>
        <v>0</v>
      </c>
      <c r="CA105" s="3">
        <f t="shared" si="183"/>
        <v>0</v>
      </c>
      <c r="CB105" s="3">
        <f t="shared" si="183"/>
        <v>0</v>
      </c>
      <c r="CC105" s="3">
        <f t="shared" si="183"/>
        <v>0</v>
      </c>
      <c r="CD105" s="3">
        <f t="shared" si="183"/>
        <v>0</v>
      </c>
      <c r="CE105" s="3">
        <f t="shared" si="183"/>
        <v>0</v>
      </c>
      <c r="CF105" s="3">
        <f t="shared" si="183"/>
        <v>0</v>
      </c>
      <c r="CG105" s="3">
        <f t="shared" si="183"/>
        <v>0</v>
      </c>
      <c r="CH105" s="3">
        <f t="shared" si="183"/>
        <v>0</v>
      </c>
      <c r="CI105" s="3">
        <f t="shared" si="183"/>
        <v>0</v>
      </c>
      <c r="CJ105" s="3">
        <f t="shared" si="183"/>
        <v>0</v>
      </c>
      <c r="CK105" s="3">
        <f t="shared" si="183"/>
        <v>0</v>
      </c>
      <c r="CL105" s="3">
        <f t="shared" si="183"/>
        <v>0</v>
      </c>
      <c r="CM105" s="3">
        <f t="shared" si="183"/>
        <v>0</v>
      </c>
      <c r="CN105" s="3">
        <f t="shared" si="183"/>
        <v>0</v>
      </c>
      <c r="CO105" s="3">
        <f t="shared" si="183"/>
        <v>0</v>
      </c>
      <c r="CP105" s="3">
        <f t="shared" si="183"/>
        <v>0</v>
      </c>
      <c r="CQ105" s="3">
        <f t="shared" si="183"/>
        <v>0</v>
      </c>
      <c r="CR105" s="3">
        <f t="shared" si="183"/>
        <v>0</v>
      </c>
      <c r="CS105" s="3">
        <f t="shared" si="183"/>
        <v>0</v>
      </c>
      <c r="CT105" s="3">
        <f t="shared" si="183"/>
        <v>0</v>
      </c>
      <c r="CU105" s="3">
        <f t="shared" si="183"/>
        <v>0</v>
      </c>
      <c r="CV105" s="3">
        <f t="shared" si="183"/>
        <v>0</v>
      </c>
      <c r="CW105" s="3">
        <f t="shared" si="183"/>
        <v>0</v>
      </c>
      <c r="CX105" s="3">
        <f t="shared" si="183"/>
        <v>0</v>
      </c>
      <c r="CY105" s="3">
        <f t="shared" si="183"/>
        <v>0</v>
      </c>
      <c r="CZ105" s="3">
        <f t="shared" si="183"/>
        <v>0</v>
      </c>
      <c r="DA105" s="3">
        <f t="shared" si="183"/>
        <v>0</v>
      </c>
      <c r="DB105" s="3">
        <f t="shared" si="183"/>
        <v>0</v>
      </c>
      <c r="DC105" s="3">
        <f t="shared" si="183"/>
        <v>0</v>
      </c>
      <c r="DD105" s="3">
        <f t="shared" si="183"/>
        <v>0</v>
      </c>
      <c r="DE105" s="3">
        <f t="shared" si="183"/>
        <v>0</v>
      </c>
      <c r="DF105" s="3">
        <f t="shared" si="183"/>
        <v>0</v>
      </c>
      <c r="DG105" s="3">
        <f t="shared" si="183"/>
        <v>0</v>
      </c>
      <c r="DH105" s="3">
        <f t="shared" si="183"/>
        <v>0</v>
      </c>
      <c r="DI105" s="3">
        <f t="shared" si="183"/>
        <v>0</v>
      </c>
      <c r="DJ105" s="3">
        <f t="shared" si="183"/>
        <v>0</v>
      </c>
      <c r="DK105" s="3">
        <f t="shared" si="183"/>
        <v>0</v>
      </c>
      <c r="DL105" s="3">
        <f t="shared" si="183"/>
        <v>0</v>
      </c>
      <c r="DM105" s="3">
        <f t="shared" si="183"/>
        <v>0</v>
      </c>
      <c r="DN105" s="3">
        <f t="shared" si="183"/>
        <v>0</v>
      </c>
      <c r="DO105" s="3">
        <f t="shared" si="183"/>
        <v>0</v>
      </c>
      <c r="DP105" s="3">
        <f t="shared" si="183"/>
        <v>0</v>
      </c>
      <c r="DQ105" s="3">
        <f t="shared" si="183"/>
        <v>0</v>
      </c>
      <c r="DR105" s="3">
        <f t="shared" si="183"/>
        <v>0</v>
      </c>
      <c r="DS105" s="3">
        <f t="shared" si="183"/>
        <v>0</v>
      </c>
      <c r="DT105" s="3">
        <f t="shared" si="183"/>
        <v>0</v>
      </c>
      <c r="DU105" s="3">
        <f t="shared" si="183"/>
        <v>0</v>
      </c>
      <c r="DV105" s="3">
        <f t="shared" si="183"/>
        <v>0</v>
      </c>
      <c r="DW105" s="3">
        <f t="shared" si="183"/>
        <v>0</v>
      </c>
      <c r="DX105" s="3">
        <f t="shared" si="183"/>
        <v>0</v>
      </c>
      <c r="DY105" s="3">
        <f t="shared" si="183"/>
        <v>0</v>
      </c>
      <c r="DZ105" s="3">
        <f t="shared" si="183"/>
        <v>0</v>
      </c>
      <c r="EA105" s="3">
        <f t="shared" si="183"/>
        <v>0</v>
      </c>
      <c r="EB105" s="3">
        <f t="shared" si="183"/>
        <v>0</v>
      </c>
      <c r="EC105" s="3">
        <f t="shared" si="183"/>
        <v>0</v>
      </c>
      <c r="ED105" s="3">
        <f t="shared" si="183"/>
        <v>0</v>
      </c>
      <c r="EE105" s="3">
        <f t="shared" si="183"/>
        <v>0</v>
      </c>
      <c r="EF105" s="3">
        <f t="shared" si="183"/>
        <v>0</v>
      </c>
      <c r="EG105" s="3">
        <f t="shared" si="183"/>
        <v>0</v>
      </c>
      <c r="EH105" s="3">
        <f t="shared" si="183"/>
        <v>0</v>
      </c>
      <c r="EI105" s="3">
        <f t="shared" si="183"/>
        <v>0</v>
      </c>
      <c r="EJ105" s="3">
        <f t="shared" ref="EJ105:EX105" si="184">IF(EJ$3=$C$17,$F$104+EJ118,0)</f>
        <v>0</v>
      </c>
      <c r="EK105" s="3">
        <f t="shared" si="184"/>
        <v>0</v>
      </c>
      <c r="EL105" s="3">
        <f t="shared" si="184"/>
        <v>0</v>
      </c>
      <c r="EM105" s="3">
        <f t="shared" si="184"/>
        <v>0</v>
      </c>
      <c r="EN105" s="3">
        <f t="shared" si="184"/>
        <v>0</v>
      </c>
      <c r="EO105" s="3">
        <f t="shared" si="184"/>
        <v>0</v>
      </c>
      <c r="EP105" s="3">
        <f t="shared" si="184"/>
        <v>0</v>
      </c>
      <c r="EQ105" s="3">
        <f t="shared" si="184"/>
        <v>0</v>
      </c>
      <c r="ER105" s="3">
        <f t="shared" si="184"/>
        <v>0</v>
      </c>
      <c r="ES105" s="3">
        <f t="shared" si="184"/>
        <v>0</v>
      </c>
      <c r="ET105" s="3">
        <f t="shared" si="184"/>
        <v>0</v>
      </c>
      <c r="EU105" s="3">
        <f t="shared" si="184"/>
        <v>0</v>
      </c>
      <c r="EV105" s="3">
        <f t="shared" si="184"/>
        <v>0</v>
      </c>
      <c r="EW105" s="3">
        <f t="shared" si="184"/>
        <v>0</v>
      </c>
      <c r="EX105" s="3">
        <f t="shared" si="184"/>
        <v>0</v>
      </c>
    </row>
    <row r="106" spans="1:154" ht="12.75" customHeight="1" thickBot="1">
      <c r="C106" s="3" t="s">
        <v>97</v>
      </c>
      <c r="D106" s="410" t="s">
        <v>99</v>
      </c>
      <c r="F106" s="414">
        <f ca="1">SUM(F104:F105)</f>
        <v>41512595.48636508</v>
      </c>
      <c r="G106" s="3"/>
      <c r="H106" s="3"/>
      <c r="I106" s="14">
        <f ca="1">SUM(I103:I105)</f>
        <v>43722024.457118668</v>
      </c>
      <c r="J106" s="14">
        <f ca="1">SUM(J102:J105)</f>
        <v>-41564464.486024126</v>
      </c>
      <c r="K106" s="14">
        <f t="shared" ref="K106:BU106" ca="1" si="185">SUM(K102:K105)</f>
        <v>-41564464.486024201</v>
      </c>
      <c r="L106" s="14">
        <f t="shared" ca="1" si="185"/>
        <v>-41564464.486024275</v>
      </c>
      <c r="M106" s="14">
        <f t="shared" ca="1" si="185"/>
        <v>-41564464.486024335</v>
      </c>
      <c r="N106" s="14">
        <f t="shared" ca="1" si="185"/>
        <v>-41564464.486024395</v>
      </c>
      <c r="O106" s="14">
        <f t="shared" ca="1" si="185"/>
        <v>-41564464.48602441</v>
      </c>
      <c r="P106" s="14">
        <f t="shared" ca="1" si="185"/>
        <v>-41564464.486024424</v>
      </c>
      <c r="Q106" s="14">
        <f t="shared" ca="1" si="185"/>
        <v>-41564464.486024395</v>
      </c>
      <c r="R106" s="14">
        <f t="shared" ca="1" si="185"/>
        <v>-41564464.48602432</v>
      </c>
      <c r="S106" s="14">
        <f t="shared" ca="1" si="185"/>
        <v>-41564464.486024201</v>
      </c>
      <c r="T106" s="14">
        <f t="shared" ca="1" si="185"/>
        <v>-41564464.486024022</v>
      </c>
      <c r="U106" s="14">
        <f t="shared" ca="1" si="185"/>
        <v>-41564464.486023769</v>
      </c>
      <c r="V106" s="14">
        <f t="shared" ca="1" si="185"/>
        <v>-41564464.486023426</v>
      </c>
      <c r="W106" s="14">
        <f t="shared" ca="1" si="185"/>
        <v>-41564464.486022979</v>
      </c>
      <c r="X106" s="14">
        <f t="shared" ca="1" si="185"/>
        <v>-41564464.486022428</v>
      </c>
      <c r="Y106" s="14">
        <f t="shared" ca="1" si="185"/>
        <v>-41564464.486021757</v>
      </c>
      <c r="Z106" s="14">
        <f t="shared" ca="1" si="185"/>
        <v>-41564464.486020923</v>
      </c>
      <c r="AA106" s="14">
        <f t="shared" ca="1" si="185"/>
        <v>-41564464.486019939</v>
      </c>
      <c r="AB106" s="14">
        <f t="shared" ca="1" si="185"/>
        <v>-41564464.486018762</v>
      </c>
      <c r="AC106" s="14">
        <f t="shared" ca="1" si="185"/>
        <v>-41564464.486017406</v>
      </c>
      <c r="AD106" s="14">
        <f t="shared" ca="1" si="185"/>
        <v>-41564464.486015826</v>
      </c>
      <c r="AE106" s="14">
        <f t="shared" ca="1" si="185"/>
        <v>-41564464.486014009</v>
      </c>
      <c r="AF106" s="14">
        <f t="shared" ca="1" si="185"/>
        <v>-41564464.486011952</v>
      </c>
      <c r="AG106" s="14">
        <f t="shared" ca="1" si="185"/>
        <v>-41564464.486009642</v>
      </c>
      <c r="AH106" s="14">
        <f t="shared" ca="1" si="185"/>
        <v>-41564464.486007079</v>
      </c>
      <c r="AI106" s="14">
        <f t="shared" ca="1" si="185"/>
        <v>-41564464.486004278</v>
      </c>
      <c r="AJ106" s="14">
        <f t="shared" ca="1" si="185"/>
        <v>-41564464.486001298</v>
      </c>
      <c r="AK106" s="14">
        <f t="shared" ca="1" si="185"/>
        <v>-41564464.485998139</v>
      </c>
      <c r="AL106" s="14">
        <f t="shared" ca="1" si="185"/>
        <v>-41564464.485994875</v>
      </c>
      <c r="AM106" s="14">
        <f t="shared" ca="1" si="185"/>
        <v>-41564464.485991612</v>
      </c>
      <c r="AN106" s="14">
        <f t="shared" ca="1" si="185"/>
        <v>-41564464.485988423</v>
      </c>
      <c r="AO106" s="14">
        <f t="shared" ca="1" si="185"/>
        <v>-41564464.485985443</v>
      </c>
      <c r="AP106" s="14">
        <f t="shared" ca="1" si="185"/>
        <v>-41564464.48598285</v>
      </c>
      <c r="AQ106" s="14">
        <f t="shared" ca="1" si="185"/>
        <v>-41564464.485980794</v>
      </c>
      <c r="AR106" s="14">
        <f t="shared" ca="1" si="185"/>
        <v>-41564464.485979497</v>
      </c>
      <c r="AS106" s="14">
        <f t="shared" ca="1" si="185"/>
        <v>-41564464.485979199</v>
      </c>
      <c r="AT106" s="14">
        <f t="shared" ca="1" si="185"/>
        <v>-41564464.485980183</v>
      </c>
      <c r="AU106" s="14">
        <f t="shared" ca="1" si="185"/>
        <v>-41564464.485982761</v>
      </c>
      <c r="AV106" s="14">
        <f t="shared" ca="1" si="185"/>
        <v>-41241276.313407116</v>
      </c>
      <c r="AW106" s="14">
        <f t="shared" ca="1" si="185"/>
        <v>-40916220.289435476</v>
      </c>
      <c r="AX106" s="14">
        <f t="shared" ca="1" si="185"/>
        <v>43722024.457121156</v>
      </c>
      <c r="AY106" s="14">
        <f t="shared" ca="1" si="185"/>
        <v>43722024.457126699</v>
      </c>
      <c r="AZ106" s="14">
        <f t="shared" ca="1" si="185"/>
        <v>43722024.457133383</v>
      </c>
      <c r="BA106" s="14">
        <f t="shared" ca="1" si="185"/>
        <v>43722024.457141191</v>
      </c>
      <c r="BB106" s="14">
        <f t="shared" ca="1" si="185"/>
        <v>43722024.45715028</v>
      </c>
      <c r="BC106" s="14">
        <f t="shared" ca="1" si="185"/>
        <v>43722024.457160763</v>
      </c>
      <c r="BD106" s="14">
        <f t="shared" ca="1" si="185"/>
        <v>43722024.457172692</v>
      </c>
      <c r="BE106" s="14">
        <f t="shared" ca="1" si="185"/>
        <v>43722024.45718617</v>
      </c>
      <c r="BF106" s="14">
        <f t="shared" ca="1" si="185"/>
        <v>43722024.457201287</v>
      </c>
      <c r="BG106" s="14">
        <f t="shared" ca="1" si="185"/>
        <v>43722024.457218088</v>
      </c>
      <c r="BH106" s="14">
        <f t="shared" ca="1" si="185"/>
        <v>43722024.457236566</v>
      </c>
      <c r="BI106" s="14">
        <f t="shared" ca="1" si="185"/>
        <v>43722024.457256578</v>
      </c>
      <c r="BJ106" s="14">
        <f t="shared" ca="1" si="185"/>
        <v>43722024.457278192</v>
      </c>
      <c r="BK106" s="14">
        <f t="shared" ca="1" si="185"/>
        <v>43722024.457301512</v>
      </c>
      <c r="BL106" s="14">
        <f t="shared" ca="1" si="185"/>
        <v>43722024.4573268</v>
      </c>
      <c r="BM106" s="14">
        <f t="shared" ca="1" si="185"/>
        <v>43722024.45735269</v>
      </c>
      <c r="BN106" s="14">
        <f t="shared" ca="1" si="185"/>
        <v>43722024.457377762</v>
      </c>
      <c r="BO106" s="14">
        <f t="shared" ca="1" si="185"/>
        <v>43722024.45740059</v>
      </c>
      <c r="BP106" s="14">
        <f t="shared" ca="1" si="185"/>
        <v>43722024.457419306</v>
      </c>
      <c r="BQ106" s="14">
        <f t="shared" ca="1" si="185"/>
        <v>43722024.457432084</v>
      </c>
      <c r="BR106" s="14">
        <f t="shared" ca="1" si="185"/>
        <v>43722024.457436934</v>
      </c>
      <c r="BS106" s="14">
        <f t="shared" ca="1" si="185"/>
        <v>43722024.457431689</v>
      </c>
      <c r="BT106" s="14">
        <f t="shared" ca="1" si="185"/>
        <v>43722024.457414068</v>
      </c>
      <c r="BU106" s="14">
        <f t="shared" ca="1" si="185"/>
        <v>43722024.457381524</v>
      </c>
      <c r="BV106" s="14">
        <f t="shared" ref="BV106:EG106" ca="1" si="186">SUM(BV102:BV105)</f>
        <v>43722024.457331516</v>
      </c>
      <c r="BW106" s="14">
        <f t="shared" ca="1" si="186"/>
        <v>43722024.457261391</v>
      </c>
      <c r="BX106" s="14">
        <f t="shared" ca="1" si="186"/>
        <v>43722024.457168311</v>
      </c>
      <c r="BY106" s="14">
        <f t="shared" ca="1" si="186"/>
        <v>43722024.45704928</v>
      </c>
      <c r="BZ106" s="14">
        <f t="shared" ca="1" si="186"/>
        <v>43722024.45690123</v>
      </c>
      <c r="CA106" s="14">
        <f t="shared" ca="1" si="186"/>
        <v>43722024.45672112</v>
      </c>
      <c r="CB106" s="14">
        <f t="shared" ca="1" si="186"/>
        <v>43722024.456505746</v>
      </c>
      <c r="CC106" s="14">
        <f t="shared" ca="1" si="186"/>
        <v>43722024.456252038</v>
      </c>
      <c r="CD106" s="14">
        <f t="shared" ca="1" si="186"/>
        <v>43722024.455956653</v>
      </c>
      <c r="CE106" s="14">
        <f t="shared" ca="1" si="186"/>
        <v>43722024.455616571</v>
      </c>
      <c r="CF106" s="14">
        <f t="shared" ca="1" si="186"/>
        <v>43722024.455228731</v>
      </c>
      <c r="CG106" s="14">
        <f t="shared" ca="1" si="186"/>
        <v>43722024.454790816</v>
      </c>
      <c r="CH106" s="14">
        <f t="shared" ca="1" si="186"/>
        <v>43722024.454299435</v>
      </c>
      <c r="CI106" s="14">
        <f t="shared" ca="1" si="186"/>
        <v>43722024.453751385</v>
      </c>
      <c r="CJ106" s="14">
        <f t="shared" ca="1" si="186"/>
        <v>43722024.453143597</v>
      </c>
      <c r="CK106" s="14">
        <f t="shared" ca="1" si="186"/>
        <v>43722024.452477179</v>
      </c>
      <c r="CL106" s="14">
        <f t="shared" ca="1" si="186"/>
        <v>43722024.451755919</v>
      </c>
      <c r="CM106" s="14">
        <f t="shared" ca="1" si="186"/>
        <v>43722024.450982101</v>
      </c>
      <c r="CN106" s="14">
        <f t="shared" ca="1" si="186"/>
        <v>43722024.45016554</v>
      </c>
      <c r="CO106" s="14">
        <f t="shared" ca="1" si="186"/>
        <v>43722024.449293762</v>
      </c>
      <c r="CP106" s="14">
        <f t="shared" ca="1" si="186"/>
        <v>43722024.448388189</v>
      </c>
      <c r="CQ106" s="14">
        <f t="shared" ca="1" si="186"/>
        <v>43722024.447450727</v>
      </c>
      <c r="CR106" s="14">
        <f t="shared" ca="1" si="186"/>
        <v>43722024.446590371</v>
      </c>
      <c r="CS106" s="14">
        <f t="shared" ca="1" si="186"/>
        <v>43722024.445655331</v>
      </c>
      <c r="CT106" s="14">
        <f t="shared" ca="1" si="186"/>
        <v>43722024.444655307</v>
      </c>
      <c r="CU106" s="14">
        <f t="shared" ca="1" si="186"/>
        <v>43722024.443572022</v>
      </c>
      <c r="CV106" s="14">
        <f t="shared" ca="1" si="186"/>
        <v>43722024.443120845</v>
      </c>
      <c r="CW106" s="14">
        <f t="shared" ca="1" si="186"/>
        <v>43722024.44338458</v>
      </c>
      <c r="CX106" s="14">
        <f t="shared" ca="1" si="186"/>
        <v>43722024.444444887</v>
      </c>
      <c r="CY106" s="14">
        <f t="shared" ca="1" si="186"/>
        <v>43722024.446382582</v>
      </c>
      <c r="CZ106" s="14">
        <f t="shared" ca="1" si="186"/>
        <v>43722024.449277528</v>
      </c>
      <c r="DA106" s="14">
        <f t="shared" ca="1" si="186"/>
        <v>43722024.453208402</v>
      </c>
      <c r="DB106" s="14">
        <f t="shared" ca="1" si="186"/>
        <v>43722024.458252884</v>
      </c>
      <c r="DC106" s="14">
        <f t="shared" ca="1" si="186"/>
        <v>43722024.464487635</v>
      </c>
      <c r="DD106" s="14">
        <f t="shared" ca="1" si="186"/>
        <v>43722024.471987359</v>
      </c>
      <c r="DE106" s="14">
        <f t="shared" ca="1" si="186"/>
        <v>43722024.480824925</v>
      </c>
      <c r="DF106" s="14">
        <f t="shared" ca="1" si="186"/>
        <v>43722024.491073765</v>
      </c>
      <c r="DG106" s="14">
        <f t="shared" ca="1" si="186"/>
        <v>43722024.50280676</v>
      </c>
      <c r="DH106" s="14">
        <f t="shared" ca="1" si="186"/>
        <v>43722024.516090728</v>
      </c>
      <c r="DI106" s="14">
        <f t="shared" ca="1" si="186"/>
        <v>43722024.530978397</v>
      </c>
      <c r="DJ106" s="14">
        <f t="shared" ca="1" si="186"/>
        <v>43722024.547510378</v>
      </c>
      <c r="DK106" s="14">
        <f t="shared" ca="1" si="186"/>
        <v>43722024.565720119</v>
      </c>
      <c r="DL106" s="14">
        <f t="shared" ca="1" si="186"/>
        <v>43722024.585619643</v>
      </c>
      <c r="DM106" s="14">
        <f t="shared" ca="1" si="186"/>
        <v>43722024.607245781</v>
      </c>
      <c r="DN106" s="14">
        <f t="shared" ca="1" si="186"/>
        <v>43722024.630562626</v>
      </c>
      <c r="DO106" s="14">
        <f t="shared" ca="1" si="186"/>
        <v>43722024.655561432</v>
      </c>
      <c r="DP106" s="14">
        <f t="shared" ca="1" si="186"/>
        <v>43722024.682006404</v>
      </c>
      <c r="DQ106" s="14">
        <f t="shared" ca="1" si="186"/>
        <v>43722024.710216425</v>
      </c>
      <c r="DR106" s="14">
        <f t="shared" ca="1" si="186"/>
        <v>43722024.740131535</v>
      </c>
      <c r="DS106" s="14">
        <f t="shared" ca="1" si="186"/>
        <v>43722024.771718435</v>
      </c>
      <c r="DT106" s="14">
        <f t="shared" ca="1" si="186"/>
        <v>43722024.803117938</v>
      </c>
      <c r="DU106" s="14">
        <f t="shared" ca="1" si="186"/>
        <v>43722024.83379709</v>
      </c>
      <c r="DV106" s="14">
        <f t="shared" ca="1" si="186"/>
        <v>43722024.863745734</v>
      </c>
      <c r="DW106" s="14">
        <f t="shared" ca="1" si="186"/>
        <v>43722024.891022444</v>
      </c>
      <c r="DX106" s="14">
        <f t="shared" ca="1" si="186"/>
        <v>43722024.920933396</v>
      </c>
      <c r="DY106" s="14">
        <f t="shared" ca="1" si="186"/>
        <v>43722024.945308633</v>
      </c>
      <c r="DZ106" s="14">
        <f t="shared" ca="1" si="186"/>
        <v>43722024.968519635</v>
      </c>
      <c r="EA106" s="14">
        <f t="shared" ca="1" si="186"/>
        <v>43722024.950349286</v>
      </c>
      <c r="EB106" s="14">
        <f t="shared" ca="1" si="186"/>
        <v>43722024.987398714</v>
      </c>
      <c r="EC106" s="14">
        <f t="shared" ca="1" si="186"/>
        <v>43722025.023681462</v>
      </c>
      <c r="ED106" s="14">
        <f t="shared" ca="1" si="186"/>
        <v>43722025.069633514</v>
      </c>
      <c r="EE106" s="14">
        <f t="shared" ca="1" si="186"/>
        <v>43722024.751704067</v>
      </c>
      <c r="EF106" s="14">
        <f t="shared" ca="1" si="186"/>
        <v>43722024.39045544</v>
      </c>
      <c r="EG106" s="14">
        <f t="shared" ca="1" si="186"/>
        <v>43722023.986206539</v>
      </c>
      <c r="EH106" s="14">
        <f t="shared" ref="EH106:EX106" ca="1" si="187">SUM(EH102:EH105)</f>
        <v>43722023.539289474</v>
      </c>
      <c r="EI106" s="14">
        <f t="shared" ca="1" si="187"/>
        <v>43722023.050052807</v>
      </c>
      <c r="EJ106" s="14">
        <f t="shared" ca="1" si="187"/>
        <v>43722022.51885055</v>
      </c>
      <c r="EK106" s="14">
        <f t="shared" ca="1" si="187"/>
        <v>43722021.946041182</v>
      </c>
      <c r="EL106" s="14">
        <f t="shared" ca="1" si="187"/>
        <v>43722021.332034819</v>
      </c>
      <c r="EM106" s="14">
        <f t="shared" ca="1" si="187"/>
        <v>43722020.67742411</v>
      </c>
      <c r="EN106" s="14">
        <f t="shared" ca="1" si="187"/>
        <v>43722019.982754931</v>
      </c>
      <c r="EO106" s="14">
        <f t="shared" ca="1" si="187"/>
        <v>43722019.248065963</v>
      </c>
      <c r="EP106" s="14">
        <f t="shared" ca="1" si="187"/>
        <v>43722018.473583646</v>
      </c>
      <c r="EQ106" s="14">
        <f t="shared" ca="1" si="187"/>
        <v>43722017.662149169</v>
      </c>
      <c r="ER106" s="14">
        <f t="shared" ca="1" si="187"/>
        <v>43722016.819526672</v>
      </c>
      <c r="ES106" s="14">
        <f t="shared" ca="1" si="187"/>
        <v>43722015.950602837</v>
      </c>
      <c r="ET106" s="14">
        <f t="shared" ca="1" si="187"/>
        <v>43722015.060266741</v>
      </c>
      <c r="EU106" s="14">
        <f t="shared" ca="1" si="187"/>
        <v>43722014.155210517</v>
      </c>
      <c r="EV106" s="14">
        <f t="shared" ca="1" si="187"/>
        <v>43722013.236648776</v>
      </c>
      <c r="EW106" s="14">
        <f t="shared" ca="1" si="187"/>
        <v>43722012.31903106</v>
      </c>
      <c r="EX106" s="14">
        <f t="shared" ca="1" si="187"/>
        <v>43722011.403425008</v>
      </c>
    </row>
    <row r="107" spans="1:154" ht="12.75" customHeight="1" thickTop="1">
      <c r="A107" s="12"/>
      <c r="B107" s="3"/>
      <c r="C107" s="3"/>
      <c r="D107" s="410" t="s">
        <v>350</v>
      </c>
      <c r="F107" s="713">
        <f ca="1">I104-I115</f>
        <v>2209428.970741997</v>
      </c>
      <c r="G107" s="3"/>
      <c r="H107" s="3"/>
      <c r="I107" s="3"/>
      <c r="K107" s="3"/>
      <c r="L107" s="3"/>
      <c r="M107" s="3"/>
      <c r="N107" s="3"/>
      <c r="O107" s="3"/>
      <c r="P107" s="3"/>
      <c r="Q107" s="3"/>
      <c r="R107" s="3"/>
      <c r="S107" s="3"/>
      <c r="T107" s="3"/>
      <c r="U107" s="6"/>
      <c r="V107" s="8"/>
      <c r="W107" s="3"/>
      <c r="X107" s="3"/>
      <c r="Y107" s="3"/>
      <c r="Z107" s="3"/>
      <c r="AA107" s="3"/>
      <c r="AB107" s="3"/>
      <c r="AC107" s="3"/>
      <c r="AD107" s="3"/>
      <c r="AE107" s="3"/>
      <c r="AF107" s="3"/>
      <c r="AG107" s="6"/>
      <c r="AH107" s="8"/>
      <c r="AI107" s="3"/>
      <c r="AJ107" s="3"/>
      <c r="AK107" s="3"/>
      <c r="AL107" s="3"/>
      <c r="AM107" s="3"/>
      <c r="AN107" s="3"/>
      <c r="AO107" s="3"/>
      <c r="AP107" s="3"/>
      <c r="AQ107" s="3"/>
      <c r="AR107" s="3"/>
      <c r="AS107" s="6"/>
      <c r="AT107" s="8"/>
      <c r="AU107" s="3"/>
      <c r="AV107" s="3"/>
      <c r="AW107" s="3"/>
      <c r="AX107" s="3"/>
      <c r="AY107" s="3"/>
      <c r="AZ107" s="3"/>
      <c r="BA107" s="3"/>
      <c r="BB107" s="3"/>
      <c r="BC107" s="3"/>
      <c r="BD107" s="3"/>
      <c r="BE107" s="6"/>
      <c r="BF107" s="8"/>
      <c r="BG107" s="3"/>
      <c r="BH107" s="3"/>
      <c r="BI107" s="3"/>
      <c r="BJ107" s="3"/>
      <c r="BK107" s="3"/>
      <c r="BL107" s="3"/>
      <c r="BM107" s="3"/>
      <c r="BN107" s="3"/>
      <c r="BO107" s="3"/>
      <c r="BP107" s="3"/>
      <c r="BQ107" s="6"/>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row>
    <row r="108" spans="1:154" ht="12.75" customHeight="1" thickBot="1">
      <c r="A108" s="12"/>
      <c r="B108" s="3"/>
      <c r="C108" s="3" t="s">
        <v>104</v>
      </c>
      <c r="D108" s="715"/>
      <c r="F108" s="716">
        <f ca="1">SUM(F106:F107)</f>
        <v>43722024.457107075</v>
      </c>
      <c r="G108" s="3"/>
      <c r="H108" s="3"/>
      <c r="I108" s="7">
        <f ca="1">SUM(J108:EX108)</f>
        <v>43722024.457118668</v>
      </c>
      <c r="J108" s="7">
        <f ca="1">SUM(J103:J105)</f>
        <v>-41564464.486024126</v>
      </c>
      <c r="K108" s="7">
        <f t="shared" ref="K108:BV108" si="188">SUM(K103:K105)</f>
        <v>0</v>
      </c>
      <c r="L108" s="7">
        <f t="shared" si="188"/>
        <v>0</v>
      </c>
      <c r="M108" s="7">
        <f t="shared" si="188"/>
        <v>0</v>
      </c>
      <c r="N108" s="7">
        <f t="shared" si="188"/>
        <v>0</v>
      </c>
      <c r="O108" s="7">
        <f t="shared" si="188"/>
        <v>0</v>
      </c>
      <c r="P108" s="7">
        <f t="shared" si="188"/>
        <v>0</v>
      </c>
      <c r="Q108" s="7">
        <f t="shared" si="188"/>
        <v>0</v>
      </c>
      <c r="R108" s="7">
        <f t="shared" si="188"/>
        <v>0</v>
      </c>
      <c r="S108" s="7">
        <f t="shared" si="188"/>
        <v>0</v>
      </c>
      <c r="T108" s="7">
        <f t="shared" si="188"/>
        <v>0</v>
      </c>
      <c r="U108" s="7">
        <f t="shared" si="188"/>
        <v>0</v>
      </c>
      <c r="V108" s="7">
        <f t="shared" si="188"/>
        <v>0</v>
      </c>
      <c r="W108" s="7">
        <f t="shared" si="188"/>
        <v>0</v>
      </c>
      <c r="X108" s="7">
        <f t="shared" si="188"/>
        <v>0</v>
      </c>
      <c r="Y108" s="7">
        <f t="shared" si="188"/>
        <v>0</v>
      </c>
      <c r="Z108" s="7">
        <f t="shared" si="188"/>
        <v>0</v>
      </c>
      <c r="AA108" s="7">
        <f t="shared" si="188"/>
        <v>0</v>
      </c>
      <c r="AB108" s="7">
        <f t="shared" si="188"/>
        <v>0</v>
      </c>
      <c r="AC108" s="7">
        <f t="shared" si="188"/>
        <v>0</v>
      </c>
      <c r="AD108" s="7">
        <f t="shared" si="188"/>
        <v>0</v>
      </c>
      <c r="AE108" s="7">
        <f t="shared" si="188"/>
        <v>0</v>
      </c>
      <c r="AF108" s="7">
        <f t="shared" si="188"/>
        <v>0</v>
      </c>
      <c r="AG108" s="7">
        <f t="shared" si="188"/>
        <v>0</v>
      </c>
      <c r="AH108" s="7">
        <f t="shared" si="188"/>
        <v>0</v>
      </c>
      <c r="AI108" s="7">
        <f t="shared" si="188"/>
        <v>0</v>
      </c>
      <c r="AJ108" s="7">
        <f t="shared" si="188"/>
        <v>0</v>
      </c>
      <c r="AK108" s="7">
        <f t="shared" si="188"/>
        <v>0</v>
      </c>
      <c r="AL108" s="7">
        <f t="shared" si="188"/>
        <v>0</v>
      </c>
      <c r="AM108" s="7">
        <f t="shared" si="188"/>
        <v>0</v>
      </c>
      <c r="AN108" s="7">
        <f t="shared" si="188"/>
        <v>0</v>
      </c>
      <c r="AO108" s="7">
        <f t="shared" si="188"/>
        <v>0</v>
      </c>
      <c r="AP108" s="7">
        <f t="shared" si="188"/>
        <v>0</v>
      </c>
      <c r="AQ108" s="7">
        <f t="shared" si="188"/>
        <v>0</v>
      </c>
      <c r="AR108" s="7">
        <f t="shared" si="188"/>
        <v>0</v>
      </c>
      <c r="AS108" s="7">
        <f t="shared" si="188"/>
        <v>0</v>
      </c>
      <c r="AT108" s="7">
        <f t="shared" si="188"/>
        <v>0</v>
      </c>
      <c r="AU108" s="7">
        <f t="shared" si="188"/>
        <v>0</v>
      </c>
      <c r="AV108" s="7">
        <f t="shared" ca="1" si="188"/>
        <v>323188.17258014542</v>
      </c>
      <c r="AW108" s="7">
        <f t="shared" ca="1" si="188"/>
        <v>325056.02397842426</v>
      </c>
      <c r="AX108" s="7">
        <f t="shared" ca="1" si="188"/>
        <v>84638244.746566087</v>
      </c>
      <c r="AY108" s="7">
        <f t="shared" si="188"/>
        <v>0</v>
      </c>
      <c r="AZ108" s="7">
        <f t="shared" si="188"/>
        <v>0</v>
      </c>
      <c r="BA108" s="7">
        <f t="shared" si="188"/>
        <v>0</v>
      </c>
      <c r="BB108" s="7">
        <f t="shared" si="188"/>
        <v>0</v>
      </c>
      <c r="BC108" s="7">
        <f t="shared" si="188"/>
        <v>0</v>
      </c>
      <c r="BD108" s="7">
        <f t="shared" si="188"/>
        <v>0</v>
      </c>
      <c r="BE108" s="7">
        <f t="shared" si="188"/>
        <v>0</v>
      </c>
      <c r="BF108" s="7">
        <f t="shared" si="188"/>
        <v>0</v>
      </c>
      <c r="BG108" s="7">
        <f t="shared" si="188"/>
        <v>0</v>
      </c>
      <c r="BH108" s="7">
        <f t="shared" si="188"/>
        <v>0</v>
      </c>
      <c r="BI108" s="7">
        <f t="shared" si="188"/>
        <v>0</v>
      </c>
      <c r="BJ108" s="7">
        <f t="shared" si="188"/>
        <v>0</v>
      </c>
      <c r="BK108" s="7">
        <f t="shared" si="188"/>
        <v>0</v>
      </c>
      <c r="BL108" s="7">
        <f t="shared" si="188"/>
        <v>0</v>
      </c>
      <c r="BM108" s="7">
        <f t="shared" si="188"/>
        <v>0</v>
      </c>
      <c r="BN108" s="7">
        <f t="shared" si="188"/>
        <v>0</v>
      </c>
      <c r="BO108" s="7">
        <f t="shared" si="188"/>
        <v>0</v>
      </c>
      <c r="BP108" s="7">
        <f t="shared" si="188"/>
        <v>0</v>
      </c>
      <c r="BQ108" s="7">
        <f t="shared" si="188"/>
        <v>0</v>
      </c>
      <c r="BR108" s="7">
        <f t="shared" si="188"/>
        <v>0</v>
      </c>
      <c r="BS108" s="7">
        <f t="shared" si="188"/>
        <v>0</v>
      </c>
      <c r="BT108" s="7">
        <f t="shared" si="188"/>
        <v>0</v>
      </c>
      <c r="BU108" s="7">
        <f t="shared" si="188"/>
        <v>0</v>
      </c>
      <c r="BV108" s="7">
        <f t="shared" si="188"/>
        <v>0</v>
      </c>
      <c r="BW108" s="7">
        <f t="shared" ref="BW108:EH108" si="189">SUM(BW103:BW105)</f>
        <v>0</v>
      </c>
      <c r="BX108" s="7">
        <f t="shared" si="189"/>
        <v>0</v>
      </c>
      <c r="BY108" s="7">
        <f t="shared" si="189"/>
        <v>0</v>
      </c>
      <c r="BZ108" s="7">
        <f t="shared" si="189"/>
        <v>0</v>
      </c>
      <c r="CA108" s="7">
        <f t="shared" si="189"/>
        <v>0</v>
      </c>
      <c r="CB108" s="7">
        <f t="shared" si="189"/>
        <v>0</v>
      </c>
      <c r="CC108" s="7">
        <f t="shared" si="189"/>
        <v>0</v>
      </c>
      <c r="CD108" s="7">
        <f t="shared" si="189"/>
        <v>0</v>
      </c>
      <c r="CE108" s="7">
        <f t="shared" si="189"/>
        <v>0</v>
      </c>
      <c r="CF108" s="7">
        <f t="shared" si="189"/>
        <v>0</v>
      </c>
      <c r="CG108" s="7">
        <f t="shared" si="189"/>
        <v>0</v>
      </c>
      <c r="CH108" s="7">
        <f t="shared" si="189"/>
        <v>0</v>
      </c>
      <c r="CI108" s="7">
        <f t="shared" si="189"/>
        <v>0</v>
      </c>
      <c r="CJ108" s="7">
        <f t="shared" si="189"/>
        <v>0</v>
      </c>
      <c r="CK108" s="7">
        <f t="shared" si="189"/>
        <v>0</v>
      </c>
      <c r="CL108" s="7">
        <f t="shared" si="189"/>
        <v>0</v>
      </c>
      <c r="CM108" s="7">
        <f t="shared" si="189"/>
        <v>0</v>
      </c>
      <c r="CN108" s="7">
        <f t="shared" si="189"/>
        <v>0</v>
      </c>
      <c r="CO108" s="7">
        <f t="shared" si="189"/>
        <v>0</v>
      </c>
      <c r="CP108" s="7">
        <f t="shared" si="189"/>
        <v>0</v>
      </c>
      <c r="CQ108" s="7">
        <f t="shared" si="189"/>
        <v>0</v>
      </c>
      <c r="CR108" s="7">
        <f t="shared" si="189"/>
        <v>0</v>
      </c>
      <c r="CS108" s="7">
        <f t="shared" si="189"/>
        <v>0</v>
      </c>
      <c r="CT108" s="7">
        <f t="shared" si="189"/>
        <v>0</v>
      </c>
      <c r="CU108" s="7">
        <f t="shared" si="189"/>
        <v>0</v>
      </c>
      <c r="CV108" s="7">
        <f t="shared" si="189"/>
        <v>0</v>
      </c>
      <c r="CW108" s="7">
        <f t="shared" si="189"/>
        <v>0</v>
      </c>
      <c r="CX108" s="7">
        <f t="shared" si="189"/>
        <v>0</v>
      </c>
      <c r="CY108" s="7">
        <f t="shared" si="189"/>
        <v>0</v>
      </c>
      <c r="CZ108" s="7">
        <f t="shared" si="189"/>
        <v>0</v>
      </c>
      <c r="DA108" s="7">
        <f t="shared" si="189"/>
        <v>0</v>
      </c>
      <c r="DB108" s="7">
        <f t="shared" si="189"/>
        <v>0</v>
      </c>
      <c r="DC108" s="7">
        <f t="shared" si="189"/>
        <v>0</v>
      </c>
      <c r="DD108" s="7">
        <f t="shared" si="189"/>
        <v>0</v>
      </c>
      <c r="DE108" s="7">
        <f t="shared" si="189"/>
        <v>0</v>
      </c>
      <c r="DF108" s="7">
        <f t="shared" si="189"/>
        <v>0</v>
      </c>
      <c r="DG108" s="7">
        <f t="shared" si="189"/>
        <v>0</v>
      </c>
      <c r="DH108" s="7">
        <f t="shared" si="189"/>
        <v>0</v>
      </c>
      <c r="DI108" s="7">
        <f t="shared" si="189"/>
        <v>0</v>
      </c>
      <c r="DJ108" s="7">
        <f t="shared" si="189"/>
        <v>0</v>
      </c>
      <c r="DK108" s="7">
        <f t="shared" si="189"/>
        <v>0</v>
      </c>
      <c r="DL108" s="7">
        <f t="shared" si="189"/>
        <v>0</v>
      </c>
      <c r="DM108" s="7">
        <f t="shared" si="189"/>
        <v>0</v>
      </c>
      <c r="DN108" s="7">
        <f t="shared" si="189"/>
        <v>0</v>
      </c>
      <c r="DO108" s="7">
        <f t="shared" si="189"/>
        <v>0</v>
      </c>
      <c r="DP108" s="7">
        <f t="shared" si="189"/>
        <v>0</v>
      </c>
      <c r="DQ108" s="7">
        <f t="shared" si="189"/>
        <v>0</v>
      </c>
      <c r="DR108" s="7">
        <f t="shared" si="189"/>
        <v>0</v>
      </c>
      <c r="DS108" s="7">
        <f t="shared" si="189"/>
        <v>0</v>
      </c>
      <c r="DT108" s="7">
        <f t="shared" si="189"/>
        <v>0</v>
      </c>
      <c r="DU108" s="7">
        <f t="shared" si="189"/>
        <v>0</v>
      </c>
      <c r="DV108" s="7">
        <f t="shared" si="189"/>
        <v>0</v>
      </c>
      <c r="DW108" s="7">
        <f t="shared" si="189"/>
        <v>0</v>
      </c>
      <c r="DX108" s="7">
        <f t="shared" si="189"/>
        <v>0</v>
      </c>
      <c r="DY108" s="7">
        <f t="shared" si="189"/>
        <v>0</v>
      </c>
      <c r="DZ108" s="7">
        <f t="shared" si="189"/>
        <v>0</v>
      </c>
      <c r="EA108" s="7">
        <f t="shared" si="189"/>
        <v>0</v>
      </c>
      <c r="EB108" s="7">
        <f t="shared" si="189"/>
        <v>0</v>
      </c>
      <c r="EC108" s="7">
        <f t="shared" si="189"/>
        <v>0</v>
      </c>
      <c r="ED108" s="7">
        <f t="shared" si="189"/>
        <v>0</v>
      </c>
      <c r="EE108" s="7">
        <f t="shared" si="189"/>
        <v>0</v>
      </c>
      <c r="EF108" s="7">
        <f t="shared" si="189"/>
        <v>0</v>
      </c>
      <c r="EG108" s="7">
        <f t="shared" si="189"/>
        <v>0</v>
      </c>
      <c r="EH108" s="7">
        <f t="shared" si="189"/>
        <v>0</v>
      </c>
      <c r="EI108" s="7">
        <f t="shared" ref="EI108:EX108" si="190">SUM(EI103:EI105)</f>
        <v>0</v>
      </c>
      <c r="EJ108" s="7">
        <f t="shared" si="190"/>
        <v>0</v>
      </c>
      <c r="EK108" s="7">
        <f t="shared" si="190"/>
        <v>0</v>
      </c>
      <c r="EL108" s="7">
        <f t="shared" si="190"/>
        <v>0</v>
      </c>
      <c r="EM108" s="7">
        <f t="shared" si="190"/>
        <v>0</v>
      </c>
      <c r="EN108" s="7">
        <f t="shared" si="190"/>
        <v>0</v>
      </c>
      <c r="EO108" s="7">
        <f t="shared" si="190"/>
        <v>0</v>
      </c>
      <c r="EP108" s="7">
        <f t="shared" si="190"/>
        <v>0</v>
      </c>
      <c r="EQ108" s="7">
        <f t="shared" si="190"/>
        <v>0</v>
      </c>
      <c r="ER108" s="7">
        <f t="shared" si="190"/>
        <v>0</v>
      </c>
      <c r="ES108" s="7">
        <f t="shared" si="190"/>
        <v>0</v>
      </c>
      <c r="ET108" s="7">
        <f t="shared" si="190"/>
        <v>0</v>
      </c>
      <c r="EU108" s="7">
        <f t="shared" si="190"/>
        <v>0</v>
      </c>
      <c r="EV108" s="7">
        <f t="shared" si="190"/>
        <v>0</v>
      </c>
      <c r="EW108" s="7">
        <f t="shared" si="190"/>
        <v>0</v>
      </c>
      <c r="EX108" s="7">
        <f t="shared" si="190"/>
        <v>0</v>
      </c>
    </row>
    <row r="109" spans="1:154" ht="12.75" customHeight="1" thickTop="1">
      <c r="A109" s="12"/>
      <c r="B109" s="3"/>
      <c r="C109" s="3"/>
      <c r="D109" s="715"/>
      <c r="F109" s="717"/>
      <c r="G109" s="3"/>
      <c r="H109" s="3"/>
      <c r="I109" s="238" t="str">
        <f ca="1">IF(ABS(I108-F108)&lt;1,"OK","ERROR")</f>
        <v>OK</v>
      </c>
      <c r="K109" s="3"/>
      <c r="L109" s="3"/>
      <c r="M109" s="3"/>
      <c r="N109" s="3"/>
      <c r="O109" s="3"/>
      <c r="P109" s="3"/>
      <c r="Q109" s="3"/>
      <c r="R109" s="3"/>
      <c r="S109" s="3"/>
      <c r="T109" s="3"/>
      <c r="U109" s="6"/>
      <c r="V109" s="8"/>
      <c r="W109" s="3"/>
      <c r="X109" s="3"/>
      <c r="Y109" s="3"/>
      <c r="Z109" s="3"/>
      <c r="AA109" s="3"/>
      <c r="AB109" s="3"/>
      <c r="AC109" s="3"/>
      <c r="AD109" s="3"/>
      <c r="AE109" s="3"/>
      <c r="AF109" s="3"/>
      <c r="AG109" s="6"/>
      <c r="AH109" s="8"/>
      <c r="AI109" s="3"/>
      <c r="AJ109" s="3"/>
      <c r="AK109" s="3"/>
      <c r="AL109" s="3"/>
      <c r="AM109" s="3"/>
      <c r="AN109" s="3"/>
      <c r="AO109" s="3"/>
      <c r="AP109" s="3"/>
      <c r="AQ109" s="3"/>
      <c r="AR109" s="3"/>
      <c r="AS109" s="6"/>
      <c r="AT109" s="8"/>
      <c r="AU109" s="3"/>
      <c r="AV109" s="3"/>
      <c r="AW109" s="3"/>
      <c r="AX109" s="3"/>
      <c r="AY109" s="3"/>
      <c r="AZ109" s="3"/>
      <c r="BA109" s="3"/>
      <c r="BB109" s="3"/>
      <c r="BC109" s="3"/>
      <c r="BD109" s="3"/>
      <c r="BE109" s="6"/>
      <c r="BF109" s="8"/>
      <c r="BG109" s="3"/>
      <c r="BH109" s="3"/>
      <c r="BI109" s="3"/>
      <c r="BJ109" s="3"/>
      <c r="BK109" s="3"/>
      <c r="BL109" s="3"/>
      <c r="BM109" s="3"/>
      <c r="BN109" s="3"/>
      <c r="BO109" s="3"/>
      <c r="BP109" s="3"/>
      <c r="BQ109" s="6"/>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row>
    <row r="110" spans="1:154" ht="12.75" customHeight="1">
      <c r="B110" s="3"/>
      <c r="C110" s="3"/>
      <c r="D110" s="415" t="s">
        <v>105</v>
      </c>
      <c r="E110" s="416"/>
      <c r="F110" s="718">
        <f ca="1">XIRR(J108:EX108,$J$4:$EX$4)</f>
        <v>0.24086857438087464</v>
      </c>
      <c r="G110" s="3"/>
      <c r="H110" s="3"/>
      <c r="I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row>
    <row r="111" spans="1:154" ht="12.75" customHeight="1">
      <c r="A111" s="12"/>
      <c r="B111" s="4" t="s">
        <v>315</v>
      </c>
      <c r="C111" s="4"/>
      <c r="G111" s="4"/>
      <c r="H111" s="4"/>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row>
    <row r="112" spans="1:154" ht="12.75" customHeight="1">
      <c r="C112" s="3" t="s">
        <v>95</v>
      </c>
      <c r="D112" s="707" t="s">
        <v>314</v>
      </c>
      <c r="E112" s="708"/>
      <c r="F112" s="709"/>
      <c r="G112" s="3"/>
      <c r="H112" s="3"/>
      <c r="I112" s="250"/>
      <c r="J112" s="7">
        <v>0</v>
      </c>
      <c r="K112" s="7">
        <f ca="1">J119</f>
        <v>0</v>
      </c>
      <c r="L112" s="7">
        <f t="shared" ref="L112:BW112" ca="1" si="191">K119</f>
        <v>0</v>
      </c>
      <c r="M112" s="7">
        <f t="shared" ca="1" si="191"/>
        <v>0</v>
      </c>
      <c r="N112" s="7">
        <f t="shared" ca="1" si="191"/>
        <v>0</v>
      </c>
      <c r="O112" s="7">
        <f t="shared" ca="1" si="191"/>
        <v>0</v>
      </c>
      <c r="P112" s="7">
        <f t="shared" ca="1" si="191"/>
        <v>0</v>
      </c>
      <c r="Q112" s="7">
        <f t="shared" ca="1" si="191"/>
        <v>0</v>
      </c>
      <c r="R112" s="7">
        <f t="shared" ca="1" si="191"/>
        <v>2903827.2752190707</v>
      </c>
      <c r="S112" s="7">
        <f t="shared" ca="1" si="191"/>
        <v>6959782.2595640589</v>
      </c>
      <c r="T112" s="7">
        <f t="shared" ca="1" si="191"/>
        <v>11036017.018830815</v>
      </c>
      <c r="U112" s="7">
        <f t="shared" ca="1" si="191"/>
        <v>15132632.951893991</v>
      </c>
      <c r="V112" s="7">
        <f t="shared" ca="1" si="191"/>
        <v>19249731.964622553</v>
      </c>
      <c r="W112" s="7">
        <f t="shared" ca="1" si="191"/>
        <v>23387416.472414874</v>
      </c>
      <c r="X112" s="7">
        <f t="shared" ca="1" si="191"/>
        <v>27545789.402746249</v>
      </c>
      <c r="Y112" s="7">
        <f t="shared" ca="1" si="191"/>
        <v>31724954.19772942</v>
      </c>
      <c r="Z112" s="7">
        <f t="shared" ca="1" si="191"/>
        <v>35925014.816687666</v>
      </c>
      <c r="AA112" s="7">
        <f t="shared" ca="1" si="191"/>
        <v>40146075.738740861</v>
      </c>
      <c r="AB112" s="7">
        <f t="shared" ca="1" si="191"/>
        <v>44388241.965404518</v>
      </c>
      <c r="AC112" s="7">
        <f t="shared" ca="1" si="191"/>
        <v>48651619.023201674</v>
      </c>
      <c r="AD112" s="7">
        <f t="shared" ca="1" si="191"/>
        <v>52936312.96628806</v>
      </c>
      <c r="AE112" s="7">
        <f t="shared" ca="1" si="191"/>
        <v>57242430.379090138</v>
      </c>
      <c r="AF112" s="7">
        <f t="shared" ca="1" si="191"/>
        <v>61570078.378956482</v>
      </c>
      <c r="AG112" s="7">
        <f t="shared" ca="1" si="191"/>
        <v>65919364.618822418</v>
      </c>
      <c r="AH112" s="7">
        <f t="shared" ca="1" si="191"/>
        <v>70290397.28988798</v>
      </c>
      <c r="AI112" s="7">
        <f t="shared" ca="1" si="191"/>
        <v>74683285.124309108</v>
      </c>
      <c r="AJ112" s="7">
        <f t="shared" ca="1" si="191"/>
        <v>75480248.464125872</v>
      </c>
      <c r="AK112" s="7">
        <f t="shared" ca="1" si="191"/>
        <v>76306433.456922933</v>
      </c>
      <c r="AL112" s="7">
        <f t="shared" ca="1" si="191"/>
        <v>76635297.850690782</v>
      </c>
      <c r="AM112" s="7">
        <f t="shared" ca="1" si="191"/>
        <v>76887830.138777211</v>
      </c>
      <c r="AN112" s="7">
        <f t="shared" ca="1" si="191"/>
        <v>77063264.618717328</v>
      </c>
      <c r="AO112" s="7">
        <f t="shared" ca="1" si="191"/>
        <v>77160830.339569449</v>
      </c>
      <c r="AP112" s="7">
        <f t="shared" ca="1" si="191"/>
        <v>77179751.071004808</v>
      </c>
      <c r="AQ112" s="7">
        <f t="shared" ca="1" si="191"/>
        <v>77119245.272228166</v>
      </c>
      <c r="AR112" s="7">
        <f t="shared" ca="1" si="191"/>
        <v>76978526.060728669</v>
      </c>
      <c r="AS112" s="7">
        <f t="shared" ca="1" si="191"/>
        <v>76756801.180860072</v>
      </c>
      <c r="AT112" s="7">
        <f t="shared" ca="1" si="191"/>
        <v>76557612.324705198</v>
      </c>
      <c r="AU112" s="7">
        <f t="shared" ca="1" si="191"/>
        <v>76276618.815073073</v>
      </c>
      <c r="AV112" s="7">
        <f t="shared" ca="1" si="191"/>
        <v>75956892.285699159</v>
      </c>
      <c r="AW112" s="7">
        <f t="shared" ca="1" si="191"/>
        <v>75956892.285691664</v>
      </c>
      <c r="AX112" s="7">
        <f t="shared" ca="1" si="191"/>
        <v>75956892.285681203</v>
      </c>
      <c r="AY112" s="7">
        <f t="shared" ca="1" si="191"/>
        <v>0</v>
      </c>
      <c r="AZ112" s="7">
        <f t="shared" ca="1" si="191"/>
        <v>0</v>
      </c>
      <c r="BA112" s="7">
        <f t="shared" ca="1" si="191"/>
        <v>0</v>
      </c>
      <c r="BB112" s="7">
        <f t="shared" ca="1" si="191"/>
        <v>0</v>
      </c>
      <c r="BC112" s="7">
        <f t="shared" ca="1" si="191"/>
        <v>0</v>
      </c>
      <c r="BD112" s="7">
        <f t="shared" ca="1" si="191"/>
        <v>0</v>
      </c>
      <c r="BE112" s="7">
        <f t="shared" ca="1" si="191"/>
        <v>0</v>
      </c>
      <c r="BF112" s="7">
        <f t="shared" ca="1" si="191"/>
        <v>0</v>
      </c>
      <c r="BG112" s="7">
        <f t="shared" ca="1" si="191"/>
        <v>0</v>
      </c>
      <c r="BH112" s="7">
        <f t="shared" ca="1" si="191"/>
        <v>0</v>
      </c>
      <c r="BI112" s="7">
        <f t="shared" ca="1" si="191"/>
        <v>0</v>
      </c>
      <c r="BJ112" s="7">
        <f t="shared" ca="1" si="191"/>
        <v>0</v>
      </c>
      <c r="BK112" s="7">
        <f t="shared" ca="1" si="191"/>
        <v>0</v>
      </c>
      <c r="BL112" s="7">
        <f t="shared" ca="1" si="191"/>
        <v>0</v>
      </c>
      <c r="BM112" s="7">
        <f t="shared" ca="1" si="191"/>
        <v>0</v>
      </c>
      <c r="BN112" s="7">
        <f t="shared" ca="1" si="191"/>
        <v>0</v>
      </c>
      <c r="BO112" s="7">
        <f t="shared" ca="1" si="191"/>
        <v>0</v>
      </c>
      <c r="BP112" s="7">
        <f t="shared" ca="1" si="191"/>
        <v>0</v>
      </c>
      <c r="BQ112" s="7">
        <f t="shared" ca="1" si="191"/>
        <v>0</v>
      </c>
      <c r="BR112" s="7">
        <f t="shared" ca="1" si="191"/>
        <v>0</v>
      </c>
      <c r="BS112" s="7">
        <f t="shared" ca="1" si="191"/>
        <v>0</v>
      </c>
      <c r="BT112" s="7">
        <f t="shared" ca="1" si="191"/>
        <v>0</v>
      </c>
      <c r="BU112" s="7">
        <f t="shared" ca="1" si="191"/>
        <v>0</v>
      </c>
      <c r="BV112" s="7">
        <f t="shared" ca="1" si="191"/>
        <v>0</v>
      </c>
      <c r="BW112" s="7">
        <f t="shared" ca="1" si="191"/>
        <v>0</v>
      </c>
      <c r="BX112" s="7">
        <f t="shared" ref="BX112:EI112" ca="1" si="192">BW119</f>
        <v>0</v>
      </c>
      <c r="BY112" s="7">
        <f t="shared" ca="1" si="192"/>
        <v>0</v>
      </c>
      <c r="BZ112" s="7">
        <f t="shared" ca="1" si="192"/>
        <v>0</v>
      </c>
      <c r="CA112" s="7">
        <f t="shared" ca="1" si="192"/>
        <v>0</v>
      </c>
      <c r="CB112" s="7">
        <f t="shared" ca="1" si="192"/>
        <v>0</v>
      </c>
      <c r="CC112" s="7">
        <f t="shared" ca="1" si="192"/>
        <v>0</v>
      </c>
      <c r="CD112" s="7">
        <f t="shared" ca="1" si="192"/>
        <v>0</v>
      </c>
      <c r="CE112" s="7">
        <f t="shared" ca="1" si="192"/>
        <v>0</v>
      </c>
      <c r="CF112" s="7">
        <f t="shared" ca="1" si="192"/>
        <v>0</v>
      </c>
      <c r="CG112" s="7">
        <f t="shared" ca="1" si="192"/>
        <v>0</v>
      </c>
      <c r="CH112" s="7">
        <f t="shared" ca="1" si="192"/>
        <v>0</v>
      </c>
      <c r="CI112" s="7">
        <f t="shared" ca="1" si="192"/>
        <v>0</v>
      </c>
      <c r="CJ112" s="7">
        <f t="shared" ca="1" si="192"/>
        <v>0</v>
      </c>
      <c r="CK112" s="7">
        <f t="shared" ca="1" si="192"/>
        <v>0</v>
      </c>
      <c r="CL112" s="7">
        <f t="shared" ca="1" si="192"/>
        <v>0</v>
      </c>
      <c r="CM112" s="7">
        <f t="shared" ca="1" si="192"/>
        <v>0</v>
      </c>
      <c r="CN112" s="7">
        <f t="shared" ca="1" si="192"/>
        <v>0</v>
      </c>
      <c r="CO112" s="7">
        <f t="shared" ca="1" si="192"/>
        <v>0</v>
      </c>
      <c r="CP112" s="7">
        <f t="shared" ca="1" si="192"/>
        <v>0</v>
      </c>
      <c r="CQ112" s="7">
        <f t="shared" ca="1" si="192"/>
        <v>0</v>
      </c>
      <c r="CR112" s="7">
        <f t="shared" ca="1" si="192"/>
        <v>0</v>
      </c>
      <c r="CS112" s="7">
        <f t="shared" ca="1" si="192"/>
        <v>0</v>
      </c>
      <c r="CT112" s="7">
        <f t="shared" ca="1" si="192"/>
        <v>0</v>
      </c>
      <c r="CU112" s="7">
        <f t="shared" ca="1" si="192"/>
        <v>0</v>
      </c>
      <c r="CV112" s="7">
        <f t="shared" ca="1" si="192"/>
        <v>0</v>
      </c>
      <c r="CW112" s="7">
        <f t="shared" ca="1" si="192"/>
        <v>0</v>
      </c>
      <c r="CX112" s="7">
        <f t="shared" ca="1" si="192"/>
        <v>0</v>
      </c>
      <c r="CY112" s="7">
        <f t="shared" ca="1" si="192"/>
        <v>0</v>
      </c>
      <c r="CZ112" s="7">
        <f t="shared" ca="1" si="192"/>
        <v>0</v>
      </c>
      <c r="DA112" s="7">
        <f t="shared" ca="1" si="192"/>
        <v>0</v>
      </c>
      <c r="DB112" s="7">
        <f t="shared" ca="1" si="192"/>
        <v>0</v>
      </c>
      <c r="DC112" s="7">
        <f t="shared" ca="1" si="192"/>
        <v>0</v>
      </c>
      <c r="DD112" s="7">
        <f t="shared" ca="1" si="192"/>
        <v>0</v>
      </c>
      <c r="DE112" s="7">
        <f t="shared" ca="1" si="192"/>
        <v>0</v>
      </c>
      <c r="DF112" s="7">
        <f t="shared" ca="1" si="192"/>
        <v>0</v>
      </c>
      <c r="DG112" s="7">
        <f t="shared" ca="1" si="192"/>
        <v>0</v>
      </c>
      <c r="DH112" s="7">
        <f t="shared" ca="1" si="192"/>
        <v>0</v>
      </c>
      <c r="DI112" s="7">
        <f t="shared" ca="1" si="192"/>
        <v>0</v>
      </c>
      <c r="DJ112" s="7">
        <f t="shared" ca="1" si="192"/>
        <v>0</v>
      </c>
      <c r="DK112" s="7">
        <f t="shared" ca="1" si="192"/>
        <v>0</v>
      </c>
      <c r="DL112" s="7">
        <f t="shared" ca="1" si="192"/>
        <v>0</v>
      </c>
      <c r="DM112" s="7">
        <f t="shared" ca="1" si="192"/>
        <v>0</v>
      </c>
      <c r="DN112" s="7">
        <f t="shared" ca="1" si="192"/>
        <v>0</v>
      </c>
      <c r="DO112" s="7">
        <f t="shared" ca="1" si="192"/>
        <v>0</v>
      </c>
      <c r="DP112" s="7">
        <f t="shared" ca="1" si="192"/>
        <v>0</v>
      </c>
      <c r="DQ112" s="7">
        <f t="shared" ca="1" si="192"/>
        <v>0</v>
      </c>
      <c r="DR112" s="7">
        <f t="shared" ca="1" si="192"/>
        <v>0</v>
      </c>
      <c r="DS112" s="7">
        <f t="shared" ca="1" si="192"/>
        <v>0</v>
      </c>
      <c r="DT112" s="7">
        <f t="shared" ca="1" si="192"/>
        <v>0</v>
      </c>
      <c r="DU112" s="7">
        <f t="shared" ca="1" si="192"/>
        <v>0</v>
      </c>
      <c r="DV112" s="7">
        <f t="shared" ca="1" si="192"/>
        <v>0</v>
      </c>
      <c r="DW112" s="7">
        <f t="shared" ca="1" si="192"/>
        <v>0</v>
      </c>
      <c r="DX112" s="7">
        <f t="shared" ca="1" si="192"/>
        <v>0</v>
      </c>
      <c r="DY112" s="7">
        <f t="shared" ca="1" si="192"/>
        <v>0</v>
      </c>
      <c r="DZ112" s="7">
        <f t="shared" ca="1" si="192"/>
        <v>0</v>
      </c>
      <c r="EA112" s="7">
        <f t="shared" ca="1" si="192"/>
        <v>0</v>
      </c>
      <c r="EB112" s="7">
        <f t="shared" ca="1" si="192"/>
        <v>0</v>
      </c>
      <c r="EC112" s="7">
        <f t="shared" ca="1" si="192"/>
        <v>0</v>
      </c>
      <c r="ED112" s="7">
        <f t="shared" ca="1" si="192"/>
        <v>0</v>
      </c>
      <c r="EE112" s="7">
        <f t="shared" ca="1" si="192"/>
        <v>0</v>
      </c>
      <c r="EF112" s="7">
        <f t="shared" ca="1" si="192"/>
        <v>0</v>
      </c>
      <c r="EG112" s="7">
        <f t="shared" ca="1" si="192"/>
        <v>0</v>
      </c>
      <c r="EH112" s="7">
        <f t="shared" ca="1" si="192"/>
        <v>0</v>
      </c>
      <c r="EI112" s="7">
        <f t="shared" ca="1" si="192"/>
        <v>0</v>
      </c>
      <c r="EJ112" s="7">
        <f t="shared" ref="EJ112:EX112" ca="1" si="193">EI119</f>
        <v>0</v>
      </c>
      <c r="EK112" s="7">
        <f t="shared" ca="1" si="193"/>
        <v>0</v>
      </c>
      <c r="EL112" s="7">
        <f t="shared" ca="1" si="193"/>
        <v>0</v>
      </c>
      <c r="EM112" s="7">
        <f t="shared" ca="1" si="193"/>
        <v>0</v>
      </c>
      <c r="EN112" s="7">
        <f t="shared" ca="1" si="193"/>
        <v>0</v>
      </c>
      <c r="EO112" s="7">
        <f t="shared" ca="1" si="193"/>
        <v>0</v>
      </c>
      <c r="EP112" s="7">
        <f t="shared" ca="1" si="193"/>
        <v>0</v>
      </c>
      <c r="EQ112" s="7">
        <f t="shared" ca="1" si="193"/>
        <v>0</v>
      </c>
      <c r="ER112" s="7">
        <f t="shared" ca="1" si="193"/>
        <v>0</v>
      </c>
      <c r="ES112" s="7">
        <f t="shared" ca="1" si="193"/>
        <v>0</v>
      </c>
      <c r="ET112" s="7">
        <f t="shared" ca="1" si="193"/>
        <v>0</v>
      </c>
      <c r="EU112" s="7">
        <f t="shared" ca="1" si="193"/>
        <v>0</v>
      </c>
      <c r="EV112" s="7">
        <f t="shared" ca="1" si="193"/>
        <v>0</v>
      </c>
      <c r="EW112" s="7">
        <f t="shared" ca="1" si="193"/>
        <v>0</v>
      </c>
      <c r="EX112" s="7">
        <f t="shared" ca="1" si="193"/>
        <v>0</v>
      </c>
    </row>
    <row r="113" spans="1:154" ht="12.75" customHeight="1">
      <c r="A113" s="1"/>
      <c r="C113" s="3" t="s">
        <v>153</v>
      </c>
      <c r="D113" s="410" t="s">
        <v>106</v>
      </c>
      <c r="F113" s="411">
        <f ca="1">F115-F114</f>
        <v>72505952.13662605</v>
      </c>
      <c r="G113" s="3"/>
      <c r="H113" s="3"/>
      <c r="I113" s="7">
        <f t="shared" ref="I113:I118" ca="1" si="194">SUM(J113:EX113)</f>
        <v>72505952.136625767</v>
      </c>
      <c r="J113" s="3">
        <f ca="1">'Middle Budget'!F48</f>
        <v>0</v>
      </c>
      <c r="K113" s="3">
        <f ca="1">K87+K98</f>
        <v>0</v>
      </c>
      <c r="L113" s="3">
        <f t="shared" ref="L113:BW113" ca="1" si="195">L87+L98</f>
        <v>0</v>
      </c>
      <c r="M113" s="3">
        <f t="shared" ca="1" si="195"/>
        <v>0</v>
      </c>
      <c r="N113" s="3">
        <f t="shared" ca="1" si="195"/>
        <v>0</v>
      </c>
      <c r="O113" s="3">
        <f t="shared" ca="1" si="195"/>
        <v>0</v>
      </c>
      <c r="P113" s="3">
        <f t="shared" ca="1" si="195"/>
        <v>0</v>
      </c>
      <c r="Q113" s="3">
        <f t="shared" ca="1" si="195"/>
        <v>2903827.2752190037</v>
      </c>
      <c r="R113" s="3">
        <f t="shared" ca="1" si="195"/>
        <v>4041435.8479687693</v>
      </c>
      <c r="S113" s="3">
        <f t="shared" ca="1" si="195"/>
        <v>4041435.8479687693</v>
      </c>
      <c r="T113" s="3">
        <f t="shared" ca="1" si="195"/>
        <v>4041435.8479687693</v>
      </c>
      <c r="U113" s="3">
        <f t="shared" ca="1" si="195"/>
        <v>4041435.8479687693</v>
      </c>
      <c r="V113" s="3">
        <f t="shared" ca="1" si="195"/>
        <v>4041435.8479687693</v>
      </c>
      <c r="W113" s="3">
        <f t="shared" ca="1" si="195"/>
        <v>4041435.8479687693</v>
      </c>
      <c r="X113" s="3">
        <f t="shared" ca="1" si="195"/>
        <v>4041435.8479687693</v>
      </c>
      <c r="Y113" s="3">
        <f t="shared" ca="1" si="195"/>
        <v>4041435.8479687693</v>
      </c>
      <c r="Z113" s="3">
        <f t="shared" ca="1" si="195"/>
        <v>4041435.8479687693</v>
      </c>
      <c r="AA113" s="3">
        <f t="shared" ca="1" si="195"/>
        <v>4041435.8479687693</v>
      </c>
      <c r="AB113" s="3">
        <f t="shared" ca="1" si="195"/>
        <v>4041435.8479687693</v>
      </c>
      <c r="AC113" s="3">
        <f t="shared" ca="1" si="195"/>
        <v>4041435.8479687693</v>
      </c>
      <c r="AD113" s="3">
        <f t="shared" ca="1" si="195"/>
        <v>4041435.8479687693</v>
      </c>
      <c r="AE113" s="3">
        <f t="shared" ca="1" si="195"/>
        <v>4041435.8479687693</v>
      </c>
      <c r="AF113" s="3">
        <f t="shared" ca="1" si="195"/>
        <v>4041435.8479687693</v>
      </c>
      <c r="AG113" s="3">
        <f t="shared" ca="1" si="195"/>
        <v>4041435.8479687693</v>
      </c>
      <c r="AH113" s="3">
        <f t="shared" ca="1" si="195"/>
        <v>4041435.8479687693</v>
      </c>
      <c r="AI113" s="3">
        <f t="shared" ca="1" si="195"/>
        <v>426137.17501383001</v>
      </c>
      <c r="AJ113" s="3">
        <f t="shared" ca="1" si="195"/>
        <v>448783.75047310087</v>
      </c>
      <c r="AK113" s="3">
        <f t="shared" ca="1" si="195"/>
        <v>2279.4520450607647</v>
      </c>
      <c r="AL113" s="3">
        <f t="shared" ca="1" si="195"/>
        <v>2279.4520450607647</v>
      </c>
      <c r="AM113" s="3">
        <f t="shared" ca="1" si="195"/>
        <v>2279.4520450607647</v>
      </c>
      <c r="AN113" s="3">
        <f t="shared" ca="1" si="195"/>
        <v>2279.4520450607647</v>
      </c>
      <c r="AO113" s="3">
        <f t="shared" ca="1" si="195"/>
        <v>2279.4520450607647</v>
      </c>
      <c r="AP113" s="3">
        <f t="shared" ca="1" si="195"/>
        <v>2279.4520450607647</v>
      </c>
      <c r="AQ113" s="3">
        <f t="shared" ca="1" si="195"/>
        <v>2279.4520450607647</v>
      </c>
      <c r="AR113" s="3">
        <f t="shared" ca="1" si="195"/>
        <v>2279.4520450607647</v>
      </c>
      <c r="AS113" s="3">
        <f t="shared" ca="1" si="195"/>
        <v>2279.4520450607647</v>
      </c>
      <c r="AT113" s="3">
        <f t="shared" ca="1" si="195"/>
        <v>2279.4520450607647</v>
      </c>
      <c r="AU113" s="3">
        <f t="shared" ca="1" si="195"/>
        <v>0</v>
      </c>
      <c r="AV113" s="3">
        <f t="shared" ca="1" si="195"/>
        <v>0</v>
      </c>
      <c r="AW113" s="3">
        <f t="shared" ca="1" si="195"/>
        <v>0</v>
      </c>
      <c r="AX113" s="3">
        <f t="shared" ca="1" si="195"/>
        <v>0</v>
      </c>
      <c r="AY113" s="3">
        <f t="shared" ca="1" si="195"/>
        <v>0</v>
      </c>
      <c r="AZ113" s="3">
        <f t="shared" ca="1" si="195"/>
        <v>0</v>
      </c>
      <c r="BA113" s="3">
        <f t="shared" ca="1" si="195"/>
        <v>0</v>
      </c>
      <c r="BB113" s="3">
        <f t="shared" ca="1" si="195"/>
        <v>0</v>
      </c>
      <c r="BC113" s="3">
        <f t="shared" ca="1" si="195"/>
        <v>0</v>
      </c>
      <c r="BD113" s="3">
        <f t="shared" ca="1" si="195"/>
        <v>0</v>
      </c>
      <c r="BE113" s="3">
        <f t="shared" ca="1" si="195"/>
        <v>0</v>
      </c>
      <c r="BF113" s="3">
        <f t="shared" ca="1" si="195"/>
        <v>0</v>
      </c>
      <c r="BG113" s="3">
        <f t="shared" ca="1" si="195"/>
        <v>0</v>
      </c>
      <c r="BH113" s="3">
        <f t="shared" ca="1" si="195"/>
        <v>0</v>
      </c>
      <c r="BI113" s="3">
        <f t="shared" ca="1" si="195"/>
        <v>0</v>
      </c>
      <c r="BJ113" s="3">
        <f t="shared" ca="1" si="195"/>
        <v>0</v>
      </c>
      <c r="BK113" s="3">
        <f t="shared" ca="1" si="195"/>
        <v>0</v>
      </c>
      <c r="BL113" s="3">
        <f t="shared" ca="1" si="195"/>
        <v>0</v>
      </c>
      <c r="BM113" s="3">
        <f t="shared" ca="1" si="195"/>
        <v>0</v>
      </c>
      <c r="BN113" s="3">
        <f t="shared" ca="1" si="195"/>
        <v>0</v>
      </c>
      <c r="BO113" s="3">
        <f t="shared" ca="1" si="195"/>
        <v>0</v>
      </c>
      <c r="BP113" s="3">
        <f t="shared" ca="1" si="195"/>
        <v>0</v>
      </c>
      <c r="BQ113" s="3">
        <f t="shared" ca="1" si="195"/>
        <v>0</v>
      </c>
      <c r="BR113" s="3">
        <f t="shared" ca="1" si="195"/>
        <v>0</v>
      </c>
      <c r="BS113" s="3">
        <f t="shared" ca="1" si="195"/>
        <v>0</v>
      </c>
      <c r="BT113" s="3">
        <f t="shared" ca="1" si="195"/>
        <v>0</v>
      </c>
      <c r="BU113" s="3">
        <f t="shared" ca="1" si="195"/>
        <v>0</v>
      </c>
      <c r="BV113" s="3">
        <f t="shared" ca="1" si="195"/>
        <v>0</v>
      </c>
      <c r="BW113" s="3">
        <f t="shared" ca="1" si="195"/>
        <v>0</v>
      </c>
      <c r="BX113" s="3">
        <f t="shared" ref="BX113:EI113" ca="1" si="196">BX87+BX98</f>
        <v>0</v>
      </c>
      <c r="BY113" s="3">
        <f t="shared" ca="1" si="196"/>
        <v>0</v>
      </c>
      <c r="BZ113" s="3">
        <f t="shared" ca="1" si="196"/>
        <v>0</v>
      </c>
      <c r="CA113" s="3">
        <f t="shared" ca="1" si="196"/>
        <v>0</v>
      </c>
      <c r="CB113" s="3">
        <f t="shared" ca="1" si="196"/>
        <v>0</v>
      </c>
      <c r="CC113" s="3">
        <f t="shared" ca="1" si="196"/>
        <v>0</v>
      </c>
      <c r="CD113" s="3">
        <f t="shared" ca="1" si="196"/>
        <v>0</v>
      </c>
      <c r="CE113" s="3">
        <f t="shared" ca="1" si="196"/>
        <v>0</v>
      </c>
      <c r="CF113" s="3">
        <f t="shared" ca="1" si="196"/>
        <v>0</v>
      </c>
      <c r="CG113" s="3">
        <f t="shared" ca="1" si="196"/>
        <v>0</v>
      </c>
      <c r="CH113" s="3">
        <f t="shared" ca="1" si="196"/>
        <v>0</v>
      </c>
      <c r="CI113" s="3">
        <f t="shared" ca="1" si="196"/>
        <v>0</v>
      </c>
      <c r="CJ113" s="3">
        <f t="shared" ca="1" si="196"/>
        <v>0</v>
      </c>
      <c r="CK113" s="3">
        <f t="shared" ca="1" si="196"/>
        <v>0</v>
      </c>
      <c r="CL113" s="3">
        <f t="shared" ca="1" si="196"/>
        <v>0</v>
      </c>
      <c r="CM113" s="3">
        <f t="shared" ca="1" si="196"/>
        <v>0</v>
      </c>
      <c r="CN113" s="3">
        <f t="shared" ca="1" si="196"/>
        <v>0</v>
      </c>
      <c r="CO113" s="3">
        <f t="shared" ca="1" si="196"/>
        <v>0</v>
      </c>
      <c r="CP113" s="3">
        <f t="shared" ca="1" si="196"/>
        <v>0</v>
      </c>
      <c r="CQ113" s="3">
        <f t="shared" ca="1" si="196"/>
        <v>0</v>
      </c>
      <c r="CR113" s="3">
        <f t="shared" ca="1" si="196"/>
        <v>0</v>
      </c>
      <c r="CS113" s="3">
        <f t="shared" ca="1" si="196"/>
        <v>0</v>
      </c>
      <c r="CT113" s="3">
        <f t="shared" ca="1" si="196"/>
        <v>0</v>
      </c>
      <c r="CU113" s="3">
        <f t="shared" ca="1" si="196"/>
        <v>0</v>
      </c>
      <c r="CV113" s="3">
        <f t="shared" ca="1" si="196"/>
        <v>0</v>
      </c>
      <c r="CW113" s="3">
        <f t="shared" ca="1" si="196"/>
        <v>0</v>
      </c>
      <c r="CX113" s="3">
        <f t="shared" ca="1" si="196"/>
        <v>0</v>
      </c>
      <c r="CY113" s="3">
        <f t="shared" ca="1" si="196"/>
        <v>0</v>
      </c>
      <c r="CZ113" s="3">
        <f t="shared" ca="1" si="196"/>
        <v>0</v>
      </c>
      <c r="DA113" s="3">
        <f t="shared" ca="1" si="196"/>
        <v>0</v>
      </c>
      <c r="DB113" s="3">
        <f t="shared" ca="1" si="196"/>
        <v>0</v>
      </c>
      <c r="DC113" s="3">
        <f t="shared" ca="1" si="196"/>
        <v>0</v>
      </c>
      <c r="DD113" s="3">
        <f t="shared" ca="1" si="196"/>
        <v>0</v>
      </c>
      <c r="DE113" s="3">
        <f t="shared" ca="1" si="196"/>
        <v>0</v>
      </c>
      <c r="DF113" s="3">
        <f t="shared" ca="1" si="196"/>
        <v>0</v>
      </c>
      <c r="DG113" s="3">
        <f t="shared" ca="1" si="196"/>
        <v>0</v>
      </c>
      <c r="DH113" s="3">
        <f t="shared" ca="1" si="196"/>
        <v>0</v>
      </c>
      <c r="DI113" s="3">
        <f t="shared" ca="1" si="196"/>
        <v>0</v>
      </c>
      <c r="DJ113" s="3">
        <f t="shared" ca="1" si="196"/>
        <v>0</v>
      </c>
      <c r="DK113" s="3">
        <f t="shared" ca="1" si="196"/>
        <v>0</v>
      </c>
      <c r="DL113" s="3">
        <f t="shared" ca="1" si="196"/>
        <v>0</v>
      </c>
      <c r="DM113" s="3">
        <f t="shared" ca="1" si="196"/>
        <v>0</v>
      </c>
      <c r="DN113" s="3">
        <f t="shared" ca="1" si="196"/>
        <v>0</v>
      </c>
      <c r="DO113" s="3">
        <f t="shared" ca="1" si="196"/>
        <v>0</v>
      </c>
      <c r="DP113" s="3">
        <f t="shared" ca="1" si="196"/>
        <v>0</v>
      </c>
      <c r="DQ113" s="3">
        <f t="shared" ca="1" si="196"/>
        <v>0</v>
      </c>
      <c r="DR113" s="3">
        <f t="shared" ca="1" si="196"/>
        <v>0</v>
      </c>
      <c r="DS113" s="3">
        <f t="shared" ca="1" si="196"/>
        <v>0</v>
      </c>
      <c r="DT113" s="3">
        <f t="shared" ca="1" si="196"/>
        <v>0</v>
      </c>
      <c r="DU113" s="3">
        <f t="shared" ca="1" si="196"/>
        <v>0</v>
      </c>
      <c r="DV113" s="3">
        <f t="shared" ca="1" si="196"/>
        <v>0</v>
      </c>
      <c r="DW113" s="3">
        <f t="shared" ca="1" si="196"/>
        <v>0</v>
      </c>
      <c r="DX113" s="3">
        <f t="shared" ca="1" si="196"/>
        <v>0</v>
      </c>
      <c r="DY113" s="3">
        <f t="shared" ca="1" si="196"/>
        <v>0</v>
      </c>
      <c r="DZ113" s="3">
        <f t="shared" ca="1" si="196"/>
        <v>0</v>
      </c>
      <c r="EA113" s="3">
        <f t="shared" ca="1" si="196"/>
        <v>0</v>
      </c>
      <c r="EB113" s="3">
        <f t="shared" ca="1" si="196"/>
        <v>0</v>
      </c>
      <c r="EC113" s="3">
        <f t="shared" ca="1" si="196"/>
        <v>0</v>
      </c>
      <c r="ED113" s="3">
        <f t="shared" ca="1" si="196"/>
        <v>0</v>
      </c>
      <c r="EE113" s="3">
        <f t="shared" ca="1" si="196"/>
        <v>0</v>
      </c>
      <c r="EF113" s="3">
        <f t="shared" ca="1" si="196"/>
        <v>0</v>
      </c>
      <c r="EG113" s="3">
        <f t="shared" ca="1" si="196"/>
        <v>0</v>
      </c>
      <c r="EH113" s="3">
        <f t="shared" ca="1" si="196"/>
        <v>0</v>
      </c>
      <c r="EI113" s="3">
        <f t="shared" ca="1" si="196"/>
        <v>0</v>
      </c>
      <c r="EJ113" s="3">
        <f t="shared" ref="EJ113:EX113" ca="1" si="197">EJ87+EJ98</f>
        <v>0</v>
      </c>
      <c r="EK113" s="3">
        <f t="shared" ca="1" si="197"/>
        <v>0</v>
      </c>
      <c r="EL113" s="3">
        <f t="shared" ca="1" si="197"/>
        <v>0</v>
      </c>
      <c r="EM113" s="3">
        <f t="shared" ca="1" si="197"/>
        <v>0</v>
      </c>
      <c r="EN113" s="3">
        <f t="shared" ca="1" si="197"/>
        <v>0</v>
      </c>
      <c r="EO113" s="3">
        <f t="shared" ca="1" si="197"/>
        <v>0</v>
      </c>
      <c r="EP113" s="3">
        <f t="shared" ca="1" si="197"/>
        <v>0</v>
      </c>
      <c r="EQ113" s="3">
        <f t="shared" ca="1" si="197"/>
        <v>0</v>
      </c>
      <c r="ER113" s="3">
        <f t="shared" ca="1" si="197"/>
        <v>0</v>
      </c>
      <c r="ES113" s="3">
        <f t="shared" ca="1" si="197"/>
        <v>0</v>
      </c>
      <c r="ET113" s="3">
        <f t="shared" ca="1" si="197"/>
        <v>0</v>
      </c>
      <c r="EU113" s="3">
        <f t="shared" ca="1" si="197"/>
        <v>0</v>
      </c>
      <c r="EV113" s="3">
        <f t="shared" ca="1" si="197"/>
        <v>0</v>
      </c>
      <c r="EW113" s="3">
        <f t="shared" ca="1" si="197"/>
        <v>0</v>
      </c>
      <c r="EX113" s="3">
        <f t="shared" ca="1" si="197"/>
        <v>0</v>
      </c>
    </row>
    <row r="114" spans="1:154" ht="12.75" customHeight="1">
      <c r="A114" s="1"/>
      <c r="C114" s="3" t="s">
        <v>336</v>
      </c>
      <c r="D114" s="410" t="s">
        <v>107</v>
      </c>
      <c r="F114" s="412">
        <f ca="1">'Middle Budget'!L57</f>
        <v>4685196.1945615411</v>
      </c>
      <c r="G114" s="3"/>
      <c r="H114" s="3"/>
      <c r="I114" s="3">
        <f t="shared" ca="1" si="194"/>
        <v>4685196.1945610819</v>
      </c>
      <c r="J114" s="3">
        <f t="shared" ref="J114:AO114" si="198">J92</f>
        <v>0</v>
      </c>
      <c r="K114" s="3">
        <f t="shared" ca="1" si="198"/>
        <v>0</v>
      </c>
      <c r="L114" s="3">
        <f t="shared" ca="1" si="198"/>
        <v>0</v>
      </c>
      <c r="M114" s="3">
        <f t="shared" ca="1" si="198"/>
        <v>0</v>
      </c>
      <c r="N114" s="3">
        <f t="shared" ca="1" si="198"/>
        <v>0</v>
      </c>
      <c r="O114" s="3">
        <f t="shared" ca="1" si="198"/>
        <v>0</v>
      </c>
      <c r="P114" s="3">
        <f t="shared" ca="1" si="198"/>
        <v>0</v>
      </c>
      <c r="Q114" s="3">
        <f t="shared" ca="1" si="198"/>
        <v>0</v>
      </c>
      <c r="R114" s="3">
        <f t="shared" ca="1" si="198"/>
        <v>14519.136376095354</v>
      </c>
      <c r="S114" s="3">
        <f t="shared" ca="1" si="198"/>
        <v>34798.911297820297</v>
      </c>
      <c r="T114" s="3">
        <f t="shared" ca="1" si="198"/>
        <v>55180.085094154085</v>
      </c>
      <c r="U114" s="3">
        <f t="shared" ca="1" si="198"/>
        <v>75663.164759469961</v>
      </c>
      <c r="V114" s="3">
        <f t="shared" ca="1" si="198"/>
        <v>96248.659823112772</v>
      </c>
      <c r="W114" s="3">
        <f t="shared" ca="1" si="198"/>
        <v>116937.08236207439</v>
      </c>
      <c r="X114" s="3">
        <f t="shared" ca="1" si="198"/>
        <v>137728.94701373126</v>
      </c>
      <c r="Y114" s="3">
        <f t="shared" ca="1" si="198"/>
        <v>158624.7709886471</v>
      </c>
      <c r="Z114" s="3">
        <f t="shared" ca="1" si="198"/>
        <v>179625.07408343835</v>
      </c>
      <c r="AA114" s="3">
        <f t="shared" ca="1" si="198"/>
        <v>200730.37869370435</v>
      </c>
      <c r="AB114" s="3">
        <f t="shared" ca="1" si="198"/>
        <v>221941.2098270226</v>
      </c>
      <c r="AC114" s="3">
        <f t="shared" ca="1" si="198"/>
        <v>243258.09511600839</v>
      </c>
      <c r="AD114" s="3">
        <f t="shared" ca="1" si="198"/>
        <v>264681.56483144034</v>
      </c>
      <c r="AE114" s="3">
        <f t="shared" ca="1" si="198"/>
        <v>286212.15189545072</v>
      </c>
      <c r="AF114" s="3">
        <f t="shared" ca="1" si="198"/>
        <v>307850.39189478243</v>
      </c>
      <c r="AG114" s="3">
        <f t="shared" ca="1" si="198"/>
        <v>329596.8230941121</v>
      </c>
      <c r="AH114" s="3">
        <f t="shared" ca="1" si="198"/>
        <v>351451.98644943995</v>
      </c>
      <c r="AI114" s="3">
        <f t="shared" ca="1" si="198"/>
        <v>370826.16479979421</v>
      </c>
      <c r="AJ114" s="3">
        <f t="shared" ca="1" si="198"/>
        <v>377401.24232062936</v>
      </c>
      <c r="AK114" s="3">
        <f t="shared" ca="1" si="198"/>
        <v>326584.94171928614</v>
      </c>
      <c r="AL114" s="3">
        <f t="shared" ca="1" si="198"/>
        <v>250252.83603784215</v>
      </c>
      <c r="AM114" s="3">
        <f t="shared" ca="1" si="198"/>
        <v>173155.02789158415</v>
      </c>
      <c r="AN114" s="3">
        <f t="shared" ca="1" si="198"/>
        <v>95286.26880380715</v>
      </c>
      <c r="AO114" s="3">
        <f t="shared" ca="1" si="198"/>
        <v>16641.279387418122</v>
      </c>
      <c r="AP114" s="3">
        <f t="shared" ref="AP114:BU114" ca="1" si="199">AP92</f>
        <v>0</v>
      </c>
      <c r="AQ114" s="3">
        <f t="shared" ca="1" si="199"/>
        <v>0</v>
      </c>
      <c r="AR114" s="3">
        <f t="shared" ca="1" si="199"/>
        <v>0</v>
      </c>
      <c r="AS114" s="3">
        <f t="shared" ca="1" si="199"/>
        <v>0</v>
      </c>
      <c r="AT114" s="3">
        <f t="shared" ca="1" si="199"/>
        <v>0</v>
      </c>
      <c r="AU114" s="3">
        <f t="shared" ca="1" si="199"/>
        <v>0</v>
      </c>
      <c r="AV114" s="3">
        <f t="shared" ca="1" si="199"/>
        <v>0</v>
      </c>
      <c r="AW114" s="3">
        <f t="shared" ca="1" si="199"/>
        <v>0</v>
      </c>
      <c r="AX114" s="3">
        <f t="shared" ca="1" si="199"/>
        <v>0</v>
      </c>
      <c r="AY114" s="3">
        <f t="shared" ca="1" si="199"/>
        <v>0</v>
      </c>
      <c r="AZ114" s="3">
        <f t="shared" ca="1" si="199"/>
        <v>0</v>
      </c>
      <c r="BA114" s="3">
        <f t="shared" ca="1" si="199"/>
        <v>0</v>
      </c>
      <c r="BB114" s="3">
        <f t="shared" ca="1" si="199"/>
        <v>0</v>
      </c>
      <c r="BC114" s="3">
        <f t="shared" ca="1" si="199"/>
        <v>0</v>
      </c>
      <c r="BD114" s="3">
        <f t="shared" ca="1" si="199"/>
        <v>0</v>
      </c>
      <c r="BE114" s="3">
        <f t="shared" ca="1" si="199"/>
        <v>0</v>
      </c>
      <c r="BF114" s="3">
        <f t="shared" ca="1" si="199"/>
        <v>0</v>
      </c>
      <c r="BG114" s="3">
        <f t="shared" ca="1" si="199"/>
        <v>0</v>
      </c>
      <c r="BH114" s="3">
        <f t="shared" ca="1" si="199"/>
        <v>0</v>
      </c>
      <c r="BI114" s="3">
        <f t="shared" ca="1" si="199"/>
        <v>0</v>
      </c>
      <c r="BJ114" s="3">
        <f t="shared" ca="1" si="199"/>
        <v>0</v>
      </c>
      <c r="BK114" s="3">
        <f t="shared" ca="1" si="199"/>
        <v>0</v>
      </c>
      <c r="BL114" s="3">
        <f t="shared" ca="1" si="199"/>
        <v>0</v>
      </c>
      <c r="BM114" s="3">
        <f t="shared" ca="1" si="199"/>
        <v>0</v>
      </c>
      <c r="BN114" s="3">
        <f t="shared" ca="1" si="199"/>
        <v>0</v>
      </c>
      <c r="BO114" s="3">
        <f t="shared" ca="1" si="199"/>
        <v>0</v>
      </c>
      <c r="BP114" s="3">
        <f t="shared" ca="1" si="199"/>
        <v>0</v>
      </c>
      <c r="BQ114" s="3">
        <f t="shared" ca="1" si="199"/>
        <v>0</v>
      </c>
      <c r="BR114" s="3">
        <f t="shared" ca="1" si="199"/>
        <v>0</v>
      </c>
      <c r="BS114" s="3">
        <f t="shared" ca="1" si="199"/>
        <v>0</v>
      </c>
      <c r="BT114" s="3">
        <f t="shared" ca="1" si="199"/>
        <v>0</v>
      </c>
      <c r="BU114" s="3">
        <f t="shared" ca="1" si="199"/>
        <v>0</v>
      </c>
      <c r="BV114" s="3">
        <f t="shared" ref="BV114:DA114" ca="1" si="200">BV92</f>
        <v>0</v>
      </c>
      <c r="BW114" s="3">
        <f t="shared" ca="1" si="200"/>
        <v>0</v>
      </c>
      <c r="BX114" s="3">
        <f t="shared" ca="1" si="200"/>
        <v>0</v>
      </c>
      <c r="BY114" s="3">
        <f t="shared" ca="1" si="200"/>
        <v>0</v>
      </c>
      <c r="BZ114" s="3">
        <f t="shared" ca="1" si="200"/>
        <v>0</v>
      </c>
      <c r="CA114" s="3">
        <f t="shared" ca="1" si="200"/>
        <v>0</v>
      </c>
      <c r="CB114" s="3">
        <f t="shared" ca="1" si="200"/>
        <v>0</v>
      </c>
      <c r="CC114" s="3">
        <f t="shared" ca="1" si="200"/>
        <v>0</v>
      </c>
      <c r="CD114" s="3">
        <f t="shared" ca="1" si="200"/>
        <v>0</v>
      </c>
      <c r="CE114" s="3">
        <f t="shared" ca="1" si="200"/>
        <v>0</v>
      </c>
      <c r="CF114" s="3">
        <f t="shared" ca="1" si="200"/>
        <v>0</v>
      </c>
      <c r="CG114" s="3">
        <f t="shared" ca="1" si="200"/>
        <v>0</v>
      </c>
      <c r="CH114" s="3">
        <f t="shared" ca="1" si="200"/>
        <v>0</v>
      </c>
      <c r="CI114" s="3">
        <f t="shared" ca="1" si="200"/>
        <v>0</v>
      </c>
      <c r="CJ114" s="3">
        <f t="shared" ca="1" si="200"/>
        <v>0</v>
      </c>
      <c r="CK114" s="3">
        <f t="shared" ca="1" si="200"/>
        <v>0</v>
      </c>
      <c r="CL114" s="3">
        <f t="shared" ca="1" si="200"/>
        <v>0</v>
      </c>
      <c r="CM114" s="3">
        <f t="shared" ca="1" si="200"/>
        <v>0</v>
      </c>
      <c r="CN114" s="3">
        <f t="shared" ca="1" si="200"/>
        <v>0</v>
      </c>
      <c r="CO114" s="3">
        <f t="shared" ca="1" si="200"/>
        <v>0</v>
      </c>
      <c r="CP114" s="3">
        <f t="shared" ca="1" si="200"/>
        <v>0</v>
      </c>
      <c r="CQ114" s="3">
        <f t="shared" ca="1" si="200"/>
        <v>0</v>
      </c>
      <c r="CR114" s="3">
        <f t="shared" ca="1" si="200"/>
        <v>0</v>
      </c>
      <c r="CS114" s="3">
        <f t="shared" ca="1" si="200"/>
        <v>0</v>
      </c>
      <c r="CT114" s="3">
        <f t="shared" ca="1" si="200"/>
        <v>0</v>
      </c>
      <c r="CU114" s="3">
        <f t="shared" ca="1" si="200"/>
        <v>0</v>
      </c>
      <c r="CV114" s="3">
        <f t="shared" ca="1" si="200"/>
        <v>0</v>
      </c>
      <c r="CW114" s="3">
        <f t="shared" ca="1" si="200"/>
        <v>0</v>
      </c>
      <c r="CX114" s="3">
        <f t="shared" ca="1" si="200"/>
        <v>0</v>
      </c>
      <c r="CY114" s="3">
        <f t="shared" ca="1" si="200"/>
        <v>0</v>
      </c>
      <c r="CZ114" s="3">
        <f t="shared" ca="1" si="200"/>
        <v>0</v>
      </c>
      <c r="DA114" s="3">
        <f t="shared" ca="1" si="200"/>
        <v>0</v>
      </c>
      <c r="DB114" s="3">
        <f t="shared" ref="DB114:EG114" ca="1" si="201">DB92</f>
        <v>0</v>
      </c>
      <c r="DC114" s="3">
        <f t="shared" ca="1" si="201"/>
        <v>0</v>
      </c>
      <c r="DD114" s="3">
        <f t="shared" ca="1" si="201"/>
        <v>0</v>
      </c>
      <c r="DE114" s="3">
        <f t="shared" ca="1" si="201"/>
        <v>0</v>
      </c>
      <c r="DF114" s="3">
        <f t="shared" ca="1" si="201"/>
        <v>0</v>
      </c>
      <c r="DG114" s="3">
        <f t="shared" ca="1" si="201"/>
        <v>0</v>
      </c>
      <c r="DH114" s="3">
        <f t="shared" ca="1" si="201"/>
        <v>0</v>
      </c>
      <c r="DI114" s="3">
        <f t="shared" ca="1" si="201"/>
        <v>0</v>
      </c>
      <c r="DJ114" s="3">
        <f t="shared" ca="1" si="201"/>
        <v>0</v>
      </c>
      <c r="DK114" s="3">
        <f t="shared" ca="1" si="201"/>
        <v>0</v>
      </c>
      <c r="DL114" s="3">
        <f t="shared" ca="1" si="201"/>
        <v>0</v>
      </c>
      <c r="DM114" s="3">
        <f t="shared" ca="1" si="201"/>
        <v>0</v>
      </c>
      <c r="DN114" s="3">
        <f t="shared" ca="1" si="201"/>
        <v>0</v>
      </c>
      <c r="DO114" s="3">
        <f t="shared" ca="1" si="201"/>
        <v>0</v>
      </c>
      <c r="DP114" s="3">
        <f t="shared" ca="1" si="201"/>
        <v>0</v>
      </c>
      <c r="DQ114" s="3">
        <f t="shared" ca="1" si="201"/>
        <v>0</v>
      </c>
      <c r="DR114" s="3">
        <f t="shared" ca="1" si="201"/>
        <v>0</v>
      </c>
      <c r="DS114" s="3">
        <f t="shared" ca="1" si="201"/>
        <v>0</v>
      </c>
      <c r="DT114" s="3">
        <f t="shared" ca="1" si="201"/>
        <v>0</v>
      </c>
      <c r="DU114" s="3">
        <f t="shared" ca="1" si="201"/>
        <v>0</v>
      </c>
      <c r="DV114" s="3">
        <f t="shared" ca="1" si="201"/>
        <v>0</v>
      </c>
      <c r="DW114" s="3">
        <f t="shared" ca="1" si="201"/>
        <v>0</v>
      </c>
      <c r="DX114" s="3">
        <f t="shared" ca="1" si="201"/>
        <v>0</v>
      </c>
      <c r="DY114" s="3">
        <f t="shared" ca="1" si="201"/>
        <v>0</v>
      </c>
      <c r="DZ114" s="3">
        <f t="shared" ca="1" si="201"/>
        <v>0</v>
      </c>
      <c r="EA114" s="3">
        <f t="shared" ca="1" si="201"/>
        <v>0</v>
      </c>
      <c r="EB114" s="3">
        <f t="shared" ca="1" si="201"/>
        <v>0</v>
      </c>
      <c r="EC114" s="3">
        <f t="shared" ca="1" si="201"/>
        <v>0</v>
      </c>
      <c r="ED114" s="3">
        <f t="shared" ca="1" si="201"/>
        <v>0</v>
      </c>
      <c r="EE114" s="3">
        <f t="shared" ca="1" si="201"/>
        <v>0</v>
      </c>
      <c r="EF114" s="3">
        <f t="shared" ca="1" si="201"/>
        <v>0</v>
      </c>
      <c r="EG114" s="3">
        <f t="shared" ca="1" si="201"/>
        <v>0</v>
      </c>
      <c r="EH114" s="3">
        <f t="shared" ref="EH114:EX114" ca="1" si="202">EH92</f>
        <v>0</v>
      </c>
      <c r="EI114" s="3">
        <f t="shared" ca="1" si="202"/>
        <v>0</v>
      </c>
      <c r="EJ114" s="3">
        <f t="shared" ca="1" si="202"/>
        <v>0</v>
      </c>
      <c r="EK114" s="3">
        <f t="shared" ca="1" si="202"/>
        <v>0</v>
      </c>
      <c r="EL114" s="3">
        <f t="shared" ca="1" si="202"/>
        <v>0</v>
      </c>
      <c r="EM114" s="3">
        <f t="shared" ca="1" si="202"/>
        <v>0</v>
      </c>
      <c r="EN114" s="3">
        <f t="shared" ca="1" si="202"/>
        <v>0</v>
      </c>
      <c r="EO114" s="3">
        <f t="shared" ca="1" si="202"/>
        <v>0</v>
      </c>
      <c r="EP114" s="3">
        <f t="shared" ca="1" si="202"/>
        <v>0</v>
      </c>
      <c r="EQ114" s="3">
        <f t="shared" ca="1" si="202"/>
        <v>0</v>
      </c>
      <c r="ER114" s="3">
        <f t="shared" ca="1" si="202"/>
        <v>0</v>
      </c>
      <c r="ES114" s="3">
        <f t="shared" ca="1" si="202"/>
        <v>0</v>
      </c>
      <c r="ET114" s="3">
        <f t="shared" ca="1" si="202"/>
        <v>0</v>
      </c>
      <c r="EU114" s="3">
        <f t="shared" ca="1" si="202"/>
        <v>0</v>
      </c>
      <c r="EV114" s="3">
        <f t="shared" ca="1" si="202"/>
        <v>0</v>
      </c>
      <c r="EW114" s="3">
        <f t="shared" ca="1" si="202"/>
        <v>0</v>
      </c>
      <c r="EX114" s="3">
        <f t="shared" ca="1" si="202"/>
        <v>0</v>
      </c>
    </row>
    <row r="115" spans="1:154" ht="12.75" customHeight="1">
      <c r="A115" s="1"/>
      <c r="C115" s="3" t="s">
        <v>352</v>
      </c>
      <c r="D115" s="415" t="s">
        <v>5</v>
      </c>
      <c r="E115" s="416"/>
      <c r="F115" s="417">
        <f ca="1">'Middle Budget'!L48</f>
        <v>77191148.331187665</v>
      </c>
      <c r="G115" s="3"/>
      <c r="H115" s="3"/>
      <c r="I115" s="3">
        <f t="shared" ca="1" si="194"/>
        <v>-1234256.0455266293</v>
      </c>
      <c r="J115" s="3">
        <v>0</v>
      </c>
      <c r="K115" s="3">
        <f ca="1">IF(K3&lt;=$C$16,IF(AND(SUM(K112:K114)&gt;0,(K$61+K91)&gt;0),IF(SUM(K112:K114)&gt;(K$61+K91),-(K$61+K91),-SUM(K112:K114)),0),0)</f>
        <v>0</v>
      </c>
      <c r="L115" s="3">
        <f t="shared" ref="L115:BW115" ca="1" si="203">IF(L3&lt;=$C$16,IF(AND(SUM(L112:L114)&gt;0,(L$61+L91)&gt;0),IF(SUM(L112:L114)&gt;(L$61+L91),-(L$61+L91),-SUM(L112:L114)),0),0)</f>
        <v>0</v>
      </c>
      <c r="M115" s="3">
        <f t="shared" ca="1" si="203"/>
        <v>0</v>
      </c>
      <c r="N115" s="3">
        <f t="shared" ca="1" si="203"/>
        <v>0</v>
      </c>
      <c r="O115" s="3">
        <f t="shared" ca="1" si="203"/>
        <v>0</v>
      </c>
      <c r="P115" s="3">
        <f t="shared" ca="1" si="203"/>
        <v>0</v>
      </c>
      <c r="Q115" s="3">
        <f t="shared" ca="1" si="203"/>
        <v>0</v>
      </c>
      <c r="R115" s="3">
        <f t="shared" ca="1" si="203"/>
        <v>0</v>
      </c>
      <c r="S115" s="3">
        <f t="shared" ca="1" si="203"/>
        <v>0</v>
      </c>
      <c r="T115" s="3">
        <f t="shared" ca="1" si="203"/>
        <v>0</v>
      </c>
      <c r="U115" s="3">
        <f t="shared" ca="1" si="203"/>
        <v>0</v>
      </c>
      <c r="V115" s="3">
        <f t="shared" ca="1" si="203"/>
        <v>0</v>
      </c>
      <c r="W115" s="3">
        <f t="shared" ca="1" si="203"/>
        <v>0</v>
      </c>
      <c r="X115" s="3">
        <f t="shared" ca="1" si="203"/>
        <v>0</v>
      </c>
      <c r="Y115" s="3">
        <f t="shared" ca="1" si="203"/>
        <v>0</v>
      </c>
      <c r="Z115" s="3">
        <f t="shared" ca="1" si="203"/>
        <v>0</v>
      </c>
      <c r="AA115" s="3">
        <f t="shared" ca="1" si="203"/>
        <v>0</v>
      </c>
      <c r="AB115" s="3">
        <f t="shared" ca="1" si="203"/>
        <v>0</v>
      </c>
      <c r="AC115" s="3">
        <f t="shared" ca="1" si="203"/>
        <v>0</v>
      </c>
      <c r="AD115" s="3">
        <f t="shared" ca="1" si="203"/>
        <v>0</v>
      </c>
      <c r="AE115" s="3">
        <f t="shared" ca="1" si="203"/>
        <v>0</v>
      </c>
      <c r="AF115" s="3">
        <f t="shared" ca="1" si="203"/>
        <v>0</v>
      </c>
      <c r="AG115" s="3">
        <f t="shared" ca="1" si="203"/>
        <v>0</v>
      </c>
      <c r="AH115" s="3">
        <f t="shared" ca="1" si="203"/>
        <v>0</v>
      </c>
      <c r="AI115" s="3">
        <f t="shared" ca="1" si="203"/>
        <v>0</v>
      </c>
      <c r="AJ115" s="3">
        <f t="shared" ca="1" si="203"/>
        <v>0</v>
      </c>
      <c r="AK115" s="3">
        <f t="shared" ca="1" si="203"/>
        <v>0</v>
      </c>
      <c r="AL115" s="3">
        <f t="shared" ca="1" si="203"/>
        <v>0</v>
      </c>
      <c r="AM115" s="3">
        <f t="shared" ca="1" si="203"/>
        <v>0</v>
      </c>
      <c r="AN115" s="3">
        <f t="shared" ca="1" si="203"/>
        <v>0</v>
      </c>
      <c r="AO115" s="3">
        <f t="shared" ca="1" si="203"/>
        <v>0</v>
      </c>
      <c r="AP115" s="3">
        <f t="shared" ca="1" si="203"/>
        <v>-62785.250824003073</v>
      </c>
      <c r="AQ115" s="3">
        <f t="shared" ca="1" si="203"/>
        <v>-142998.66354603018</v>
      </c>
      <c r="AR115" s="3">
        <f t="shared" ca="1" si="203"/>
        <v>-224004.33191411151</v>
      </c>
      <c r="AS115" s="3">
        <f t="shared" ca="1" si="203"/>
        <v>-201468.30819896818</v>
      </c>
      <c r="AT115" s="3">
        <f t="shared" ca="1" si="203"/>
        <v>-283272.96167443623</v>
      </c>
      <c r="AU115" s="3">
        <f t="shared" ca="1" si="203"/>
        <v>-319726.52936905838</v>
      </c>
      <c r="AV115" s="3">
        <f t="shared" si="203"/>
        <v>0</v>
      </c>
      <c r="AW115" s="3">
        <f t="shared" si="203"/>
        <v>0</v>
      </c>
      <c r="AX115" s="3">
        <f t="shared" si="203"/>
        <v>0</v>
      </c>
      <c r="AY115" s="3">
        <f t="shared" si="203"/>
        <v>0</v>
      </c>
      <c r="AZ115" s="3">
        <f t="shared" si="203"/>
        <v>0</v>
      </c>
      <c r="BA115" s="3">
        <f t="shared" si="203"/>
        <v>0</v>
      </c>
      <c r="BB115" s="3">
        <f t="shared" si="203"/>
        <v>0</v>
      </c>
      <c r="BC115" s="3">
        <f t="shared" si="203"/>
        <v>0</v>
      </c>
      <c r="BD115" s="3">
        <f t="shared" si="203"/>
        <v>0</v>
      </c>
      <c r="BE115" s="3">
        <f t="shared" si="203"/>
        <v>0</v>
      </c>
      <c r="BF115" s="3">
        <f t="shared" si="203"/>
        <v>0</v>
      </c>
      <c r="BG115" s="3">
        <f t="shared" si="203"/>
        <v>0</v>
      </c>
      <c r="BH115" s="3">
        <f t="shared" si="203"/>
        <v>0</v>
      </c>
      <c r="BI115" s="3">
        <f t="shared" si="203"/>
        <v>0</v>
      </c>
      <c r="BJ115" s="3">
        <f t="shared" si="203"/>
        <v>0</v>
      </c>
      <c r="BK115" s="3">
        <f t="shared" si="203"/>
        <v>0</v>
      </c>
      <c r="BL115" s="3">
        <f t="shared" si="203"/>
        <v>0</v>
      </c>
      <c r="BM115" s="3">
        <f t="shared" si="203"/>
        <v>0</v>
      </c>
      <c r="BN115" s="3">
        <f t="shared" si="203"/>
        <v>0</v>
      </c>
      <c r="BO115" s="3">
        <f t="shared" si="203"/>
        <v>0</v>
      </c>
      <c r="BP115" s="3">
        <f t="shared" si="203"/>
        <v>0</v>
      </c>
      <c r="BQ115" s="3">
        <f t="shared" si="203"/>
        <v>0</v>
      </c>
      <c r="BR115" s="3">
        <f t="shared" si="203"/>
        <v>0</v>
      </c>
      <c r="BS115" s="3">
        <f t="shared" si="203"/>
        <v>0</v>
      </c>
      <c r="BT115" s="3">
        <f t="shared" si="203"/>
        <v>0</v>
      </c>
      <c r="BU115" s="3">
        <f t="shared" si="203"/>
        <v>0</v>
      </c>
      <c r="BV115" s="3">
        <f t="shared" si="203"/>
        <v>0</v>
      </c>
      <c r="BW115" s="3">
        <f t="shared" si="203"/>
        <v>0</v>
      </c>
      <c r="BX115" s="3">
        <f t="shared" ref="BX115:EI115" si="204">IF(BX3&lt;=$C$16,IF(AND(SUM(BX112:BX114)&gt;0,(BX$61+BX91)&gt;0),IF(SUM(BX112:BX114)&gt;(BX$61+BX91),-(BX$61+BX91),-SUM(BX112:BX114)),0),0)</f>
        <v>0</v>
      </c>
      <c r="BY115" s="3">
        <f t="shared" si="204"/>
        <v>0</v>
      </c>
      <c r="BZ115" s="3">
        <f t="shared" si="204"/>
        <v>0</v>
      </c>
      <c r="CA115" s="3">
        <f t="shared" si="204"/>
        <v>0</v>
      </c>
      <c r="CB115" s="3">
        <f t="shared" si="204"/>
        <v>0</v>
      </c>
      <c r="CC115" s="3">
        <f t="shared" si="204"/>
        <v>0</v>
      </c>
      <c r="CD115" s="3">
        <f t="shared" si="204"/>
        <v>0</v>
      </c>
      <c r="CE115" s="3">
        <f t="shared" si="204"/>
        <v>0</v>
      </c>
      <c r="CF115" s="3">
        <f t="shared" si="204"/>
        <v>0</v>
      </c>
      <c r="CG115" s="3">
        <f t="shared" si="204"/>
        <v>0</v>
      </c>
      <c r="CH115" s="3">
        <f t="shared" si="204"/>
        <v>0</v>
      </c>
      <c r="CI115" s="3">
        <f t="shared" si="204"/>
        <v>0</v>
      </c>
      <c r="CJ115" s="3">
        <f t="shared" si="204"/>
        <v>0</v>
      </c>
      <c r="CK115" s="3">
        <f t="shared" si="204"/>
        <v>0</v>
      </c>
      <c r="CL115" s="3">
        <f t="shared" si="204"/>
        <v>0</v>
      </c>
      <c r="CM115" s="3">
        <f t="shared" si="204"/>
        <v>0</v>
      </c>
      <c r="CN115" s="3">
        <f t="shared" si="204"/>
        <v>0</v>
      </c>
      <c r="CO115" s="3">
        <f t="shared" si="204"/>
        <v>0</v>
      </c>
      <c r="CP115" s="3">
        <f t="shared" si="204"/>
        <v>0</v>
      </c>
      <c r="CQ115" s="3">
        <f t="shared" si="204"/>
        <v>0</v>
      </c>
      <c r="CR115" s="3">
        <f t="shared" si="204"/>
        <v>0</v>
      </c>
      <c r="CS115" s="3">
        <f t="shared" si="204"/>
        <v>0</v>
      </c>
      <c r="CT115" s="3">
        <f t="shared" si="204"/>
        <v>0</v>
      </c>
      <c r="CU115" s="3">
        <f t="shared" si="204"/>
        <v>0</v>
      </c>
      <c r="CV115" s="3">
        <f t="shared" si="204"/>
        <v>0</v>
      </c>
      <c r="CW115" s="3">
        <f t="shared" si="204"/>
        <v>0</v>
      </c>
      <c r="CX115" s="3">
        <f t="shared" si="204"/>
        <v>0</v>
      </c>
      <c r="CY115" s="3">
        <f t="shared" si="204"/>
        <v>0</v>
      </c>
      <c r="CZ115" s="3">
        <f t="shared" si="204"/>
        <v>0</v>
      </c>
      <c r="DA115" s="3">
        <f t="shared" si="204"/>
        <v>0</v>
      </c>
      <c r="DB115" s="3">
        <f t="shared" si="204"/>
        <v>0</v>
      </c>
      <c r="DC115" s="3">
        <f t="shared" si="204"/>
        <v>0</v>
      </c>
      <c r="DD115" s="3">
        <f t="shared" si="204"/>
        <v>0</v>
      </c>
      <c r="DE115" s="3">
        <f t="shared" si="204"/>
        <v>0</v>
      </c>
      <c r="DF115" s="3">
        <f t="shared" si="204"/>
        <v>0</v>
      </c>
      <c r="DG115" s="3">
        <f t="shared" si="204"/>
        <v>0</v>
      </c>
      <c r="DH115" s="3">
        <f t="shared" si="204"/>
        <v>0</v>
      </c>
      <c r="DI115" s="3">
        <f t="shared" si="204"/>
        <v>0</v>
      </c>
      <c r="DJ115" s="3">
        <f t="shared" si="204"/>
        <v>0</v>
      </c>
      <c r="DK115" s="3">
        <f t="shared" si="204"/>
        <v>0</v>
      </c>
      <c r="DL115" s="3">
        <f t="shared" si="204"/>
        <v>0</v>
      </c>
      <c r="DM115" s="3">
        <f t="shared" si="204"/>
        <v>0</v>
      </c>
      <c r="DN115" s="3">
        <f t="shared" si="204"/>
        <v>0</v>
      </c>
      <c r="DO115" s="3">
        <f t="shared" si="204"/>
        <v>0</v>
      </c>
      <c r="DP115" s="3">
        <f t="shared" si="204"/>
        <v>0</v>
      </c>
      <c r="DQ115" s="3">
        <f t="shared" si="204"/>
        <v>0</v>
      </c>
      <c r="DR115" s="3">
        <f t="shared" si="204"/>
        <v>0</v>
      </c>
      <c r="DS115" s="3">
        <f t="shared" si="204"/>
        <v>0</v>
      </c>
      <c r="DT115" s="3">
        <f t="shared" si="204"/>
        <v>0</v>
      </c>
      <c r="DU115" s="3">
        <f t="shared" si="204"/>
        <v>0</v>
      </c>
      <c r="DV115" s="3">
        <f t="shared" si="204"/>
        <v>0</v>
      </c>
      <c r="DW115" s="3">
        <f t="shared" si="204"/>
        <v>0</v>
      </c>
      <c r="DX115" s="3">
        <f t="shared" si="204"/>
        <v>0</v>
      </c>
      <c r="DY115" s="3">
        <f t="shared" si="204"/>
        <v>0</v>
      </c>
      <c r="DZ115" s="3">
        <f t="shared" si="204"/>
        <v>0</v>
      </c>
      <c r="EA115" s="3">
        <f t="shared" si="204"/>
        <v>0</v>
      </c>
      <c r="EB115" s="3">
        <f t="shared" si="204"/>
        <v>0</v>
      </c>
      <c r="EC115" s="3">
        <f t="shared" si="204"/>
        <v>0</v>
      </c>
      <c r="ED115" s="3">
        <f t="shared" si="204"/>
        <v>0</v>
      </c>
      <c r="EE115" s="3">
        <f t="shared" si="204"/>
        <v>0</v>
      </c>
      <c r="EF115" s="3">
        <f t="shared" si="204"/>
        <v>0</v>
      </c>
      <c r="EG115" s="3">
        <f t="shared" si="204"/>
        <v>0</v>
      </c>
      <c r="EH115" s="3">
        <f t="shared" si="204"/>
        <v>0</v>
      </c>
      <c r="EI115" s="3">
        <f t="shared" si="204"/>
        <v>0</v>
      </c>
      <c r="EJ115" s="3">
        <f t="shared" ref="EJ115:EX115" si="205">IF(EJ3&lt;=$C$16,IF(AND(SUM(EJ112:EJ114)&gt;0,(EJ$61+EJ91)&gt;0),IF(SUM(EJ112:EJ114)&gt;(EJ$61+EJ91),-(EJ$61+EJ91),-SUM(EJ112:EJ114)),0),0)</f>
        <v>0</v>
      </c>
      <c r="EK115" s="3">
        <f t="shared" si="205"/>
        <v>0</v>
      </c>
      <c r="EL115" s="3">
        <f t="shared" si="205"/>
        <v>0</v>
      </c>
      <c r="EM115" s="3">
        <f t="shared" si="205"/>
        <v>0</v>
      </c>
      <c r="EN115" s="3">
        <f t="shared" si="205"/>
        <v>0</v>
      </c>
      <c r="EO115" s="3">
        <f t="shared" si="205"/>
        <v>0</v>
      </c>
      <c r="EP115" s="3">
        <f t="shared" si="205"/>
        <v>0</v>
      </c>
      <c r="EQ115" s="3">
        <f t="shared" si="205"/>
        <v>0</v>
      </c>
      <c r="ER115" s="3">
        <f t="shared" si="205"/>
        <v>0</v>
      </c>
      <c r="ES115" s="3">
        <f t="shared" si="205"/>
        <v>0</v>
      </c>
      <c r="ET115" s="3">
        <f t="shared" si="205"/>
        <v>0</v>
      </c>
      <c r="EU115" s="3">
        <f t="shared" si="205"/>
        <v>0</v>
      </c>
      <c r="EV115" s="3">
        <f t="shared" si="205"/>
        <v>0</v>
      </c>
      <c r="EW115" s="3">
        <f t="shared" si="205"/>
        <v>0</v>
      </c>
      <c r="EX115" s="3">
        <f t="shared" si="205"/>
        <v>0</v>
      </c>
    </row>
    <row r="116" spans="1:154" ht="12.75" customHeight="1">
      <c r="A116" s="1"/>
      <c r="C116" s="3" t="s">
        <v>354</v>
      </c>
      <c r="D116" s="3"/>
      <c r="F116" s="238" t="str">
        <f ca="1">IF(ABS(F115-I113-I114)&lt;1,"OK","ERROR")</f>
        <v>OK</v>
      </c>
      <c r="G116" s="3"/>
      <c r="H116" s="3"/>
      <c r="I116" s="3">
        <f t="shared" ca="1" si="194"/>
        <v>0</v>
      </c>
      <c r="J116" s="3">
        <v>0</v>
      </c>
      <c r="K116" s="3">
        <f>IF(K$3=$C$17,'Middle Budget'!$L$106,0)</f>
        <v>0</v>
      </c>
      <c r="L116" s="3">
        <f>IF(L$3=$C$17,'Middle Budget'!$L$106,0)</f>
        <v>0</v>
      </c>
      <c r="M116" s="3">
        <f>IF(M$3=$C$17,'Middle Budget'!$L$106,0)</f>
        <v>0</v>
      </c>
      <c r="N116" s="3">
        <f>IF(N$3=$C$17,'Middle Budget'!$L$106,0)</f>
        <v>0</v>
      </c>
      <c r="O116" s="3">
        <f>IF(O$3=$C$17,'Middle Budget'!$L$106,0)</f>
        <v>0</v>
      </c>
      <c r="P116" s="3">
        <f>IF(P$3=$C$17,'Middle Budget'!$L$106,0)</f>
        <v>0</v>
      </c>
      <c r="Q116" s="3">
        <f>IF(Q$3=$C$17,'Middle Budget'!$L$106,0)</f>
        <v>0</v>
      </c>
      <c r="R116" s="3">
        <f>IF(R$3=$C$17,'Middle Budget'!$L$106,0)</f>
        <v>0</v>
      </c>
      <c r="S116" s="3">
        <f>IF(S$3=$C$17,'Middle Budget'!$L$106,0)</f>
        <v>0</v>
      </c>
      <c r="T116" s="3">
        <f>IF(T$3=$C$17,'Middle Budget'!$L$106,0)</f>
        <v>0</v>
      </c>
      <c r="U116" s="3">
        <f>IF(U$3=$C$17,'Middle Budget'!$L$106,0)</f>
        <v>0</v>
      </c>
      <c r="V116" s="3">
        <f>IF(V$3=$C$17,'Middle Budget'!$L$106,0)</f>
        <v>0</v>
      </c>
      <c r="W116" s="3">
        <f>IF(W$3=$C$17,'Middle Budget'!$L$106,0)</f>
        <v>0</v>
      </c>
      <c r="X116" s="3">
        <f>IF(X$3=$C$17,'Middle Budget'!$L$106,0)</f>
        <v>0</v>
      </c>
      <c r="Y116" s="3">
        <f>IF(Y$3=$C$17,'Middle Budget'!$L$106,0)</f>
        <v>0</v>
      </c>
      <c r="Z116" s="3">
        <f>IF(Z$3=$C$17,'Middle Budget'!$L$106,0)</f>
        <v>0</v>
      </c>
      <c r="AA116" s="3">
        <f>IF(AA$3=$C$17,'Middle Budget'!$L$106,0)</f>
        <v>0</v>
      </c>
      <c r="AB116" s="3">
        <f>IF(AB$3=$C$17,'Middle Budget'!$L$106,0)</f>
        <v>0</v>
      </c>
      <c r="AC116" s="3">
        <f>IF(AC$3=$C$17,'Middle Budget'!$L$106,0)</f>
        <v>0</v>
      </c>
      <c r="AD116" s="3">
        <f>IF(AD$3=$C$17,'Middle Budget'!$L$106,0)</f>
        <v>0</v>
      </c>
      <c r="AE116" s="3">
        <f>IF(AE$3=$C$17,'Middle Budget'!$L$106,0)</f>
        <v>0</v>
      </c>
      <c r="AF116" s="3">
        <f>IF(AF$3=$C$17,'Middle Budget'!$L$106,0)</f>
        <v>0</v>
      </c>
      <c r="AG116" s="3">
        <f>IF(AG$3=$C$17,'Middle Budget'!$L$106,0)</f>
        <v>0</v>
      </c>
      <c r="AH116" s="3">
        <f>IF(AH$3=$C$17,'Middle Budget'!$L$106,0)</f>
        <v>0</v>
      </c>
      <c r="AI116" s="3">
        <f>IF(AI$3=$C$17,'Middle Budget'!$L$106,0)</f>
        <v>0</v>
      </c>
      <c r="AJ116" s="3">
        <f>IF(AJ$3=$C$17,'Middle Budget'!$L$106,0)</f>
        <v>0</v>
      </c>
      <c r="AK116" s="3">
        <f>IF(AK$3=$C$17,'Middle Budget'!$L$106,0)</f>
        <v>0</v>
      </c>
      <c r="AL116" s="3">
        <f>IF(AL$3=$C$17,'Middle Budget'!$L$106,0)</f>
        <v>0</v>
      </c>
      <c r="AM116" s="3">
        <f>IF(AM$3=$C$17,'Middle Budget'!$L$106,0)</f>
        <v>0</v>
      </c>
      <c r="AN116" s="3">
        <f>IF(AN$3=$C$17,'Middle Budget'!$L$106,0)</f>
        <v>0</v>
      </c>
      <c r="AO116" s="3">
        <f>IF(AO$3=$C$17,'Middle Budget'!$L$106,0)</f>
        <v>0</v>
      </c>
      <c r="AP116" s="3">
        <f>IF(AP$3=$C$17,'Middle Budget'!$L$106,0)</f>
        <v>0</v>
      </c>
      <c r="AQ116" s="3">
        <f>IF(AQ$3=$C$17,'Middle Budget'!$L$106,0)</f>
        <v>0</v>
      </c>
      <c r="AR116" s="3">
        <f>IF(AR$3=$C$17,'Middle Budget'!$L$106,0)</f>
        <v>0</v>
      </c>
      <c r="AS116" s="3">
        <f>IF(AS$3=$C$17,'Middle Budget'!$L$106,0)</f>
        <v>0</v>
      </c>
      <c r="AT116" s="3">
        <f>IF(AT$3=$C$17,'Middle Budget'!$L$106,0)</f>
        <v>0</v>
      </c>
      <c r="AU116" s="3">
        <f>IF(AU$3=$C$17,'Middle Budget'!$L$106,0)</f>
        <v>0</v>
      </c>
      <c r="AV116" s="3">
        <f>IF(AV$3=$C$17,'Middle Budget'!$L$106,0)</f>
        <v>0</v>
      </c>
      <c r="AW116" s="3">
        <f>IF(AW$3=$C$17,'Middle Budget'!$L$106,0)</f>
        <v>0</v>
      </c>
      <c r="AX116" s="3">
        <f ca="1">IF(AX$3=$C$17,'Middle Budget'!$L$106,0)</f>
        <v>0</v>
      </c>
      <c r="AY116" s="3">
        <f>IF(AY$3=$C$17,'Middle Budget'!$L$106,0)</f>
        <v>0</v>
      </c>
      <c r="AZ116" s="3">
        <f>IF(AZ$3=$C$17,'Middle Budget'!$L$106,0)</f>
        <v>0</v>
      </c>
      <c r="BA116" s="3">
        <f>IF(BA$3=$C$17,'Middle Budget'!$L$106,0)</f>
        <v>0</v>
      </c>
      <c r="BB116" s="3">
        <f>IF(BB$3=$C$17,'Middle Budget'!$L$106,0)</f>
        <v>0</v>
      </c>
      <c r="BC116" s="3">
        <f>IF(BC$3=$C$17,'Middle Budget'!$L$106,0)</f>
        <v>0</v>
      </c>
      <c r="BD116" s="3">
        <f>IF(BD$3=$C$17,'Middle Budget'!$L$106,0)</f>
        <v>0</v>
      </c>
      <c r="BE116" s="3">
        <f>IF(BE$3=$C$17,'Middle Budget'!$L$106,0)</f>
        <v>0</v>
      </c>
      <c r="BF116" s="3">
        <f>IF(BF$3=$C$17,'Middle Budget'!$L$106,0)</f>
        <v>0</v>
      </c>
      <c r="BG116" s="3">
        <f>IF(BG$3=$C$17,'Middle Budget'!$L$106,0)</f>
        <v>0</v>
      </c>
      <c r="BH116" s="3">
        <f>IF(BH$3=$C$17,'Middle Budget'!$L$106,0)</f>
        <v>0</v>
      </c>
      <c r="BI116" s="3">
        <f>IF(BI$3=$C$17,'Middle Budget'!$L$106,0)</f>
        <v>0</v>
      </c>
      <c r="BJ116" s="3">
        <f>IF(BJ$3=$C$17,'Middle Budget'!$L$106,0)</f>
        <v>0</v>
      </c>
      <c r="BK116" s="3">
        <f>IF(BK$3=$C$17,'Middle Budget'!$L$106,0)</f>
        <v>0</v>
      </c>
      <c r="BL116" s="3">
        <f>IF(BL$3=$C$17,'Middle Budget'!$L$106,0)</f>
        <v>0</v>
      </c>
      <c r="BM116" s="3">
        <f>IF(BM$3=$C$17,'Middle Budget'!$L$106,0)</f>
        <v>0</v>
      </c>
      <c r="BN116" s="3">
        <f>IF(BN$3=$C$17,'Middle Budget'!$L$106,0)</f>
        <v>0</v>
      </c>
      <c r="BO116" s="3">
        <f>IF(BO$3=$C$17,'Middle Budget'!$L$106,0)</f>
        <v>0</v>
      </c>
      <c r="BP116" s="3">
        <f>IF(BP$3=$C$17,'Middle Budget'!$L$106,0)</f>
        <v>0</v>
      </c>
      <c r="BQ116" s="3">
        <f>IF(BQ$3=$C$17,'Middle Budget'!$L$106,0)</f>
        <v>0</v>
      </c>
      <c r="BR116" s="3">
        <f>IF(BR$3=$C$17,'Middle Budget'!$L$106,0)</f>
        <v>0</v>
      </c>
      <c r="BS116" s="3">
        <f>IF(BS$3=$C$17,'Middle Budget'!$L$106,0)</f>
        <v>0</v>
      </c>
      <c r="BT116" s="3">
        <f>IF(BT$3=$C$17,'Middle Budget'!$L$106,0)</f>
        <v>0</v>
      </c>
      <c r="BU116" s="3">
        <f>IF(BU$3=$C$17,'Middle Budget'!$L$106,0)</f>
        <v>0</v>
      </c>
      <c r="BV116" s="3">
        <f>IF(BV$3=$C$17,'Middle Budget'!$L$106,0)</f>
        <v>0</v>
      </c>
      <c r="BW116" s="3">
        <f>IF(BW$3=$C$17,'Middle Budget'!$L$106,0)</f>
        <v>0</v>
      </c>
      <c r="BX116" s="3">
        <f>IF(BX$3=$C$17,'Middle Budget'!$L$106,0)</f>
        <v>0</v>
      </c>
      <c r="BY116" s="3">
        <f>IF(BY$3=$C$17,'Middle Budget'!$L$106,0)</f>
        <v>0</v>
      </c>
      <c r="BZ116" s="3">
        <f>IF(BZ$3=$C$17,'Middle Budget'!$L$106,0)</f>
        <v>0</v>
      </c>
      <c r="CA116" s="3">
        <f>IF(CA$3=$C$17,'Middle Budget'!$L$106,0)</f>
        <v>0</v>
      </c>
      <c r="CB116" s="3">
        <f>IF(CB$3=$C$17,'Middle Budget'!$L$106,0)</f>
        <v>0</v>
      </c>
      <c r="CC116" s="3">
        <f>IF(CC$3=$C$17,'Middle Budget'!$L$106,0)</f>
        <v>0</v>
      </c>
      <c r="CD116" s="3">
        <f>IF(CD$3=$C$17,'Middle Budget'!$L$106,0)</f>
        <v>0</v>
      </c>
      <c r="CE116" s="3">
        <f>IF(CE$3=$C$17,'Middle Budget'!$L$106,0)</f>
        <v>0</v>
      </c>
      <c r="CF116" s="3">
        <f>IF(CF$3=$C$17,'Middle Budget'!$L$106,0)</f>
        <v>0</v>
      </c>
      <c r="CG116" s="3">
        <f>IF(CG$3=$C$17,'Middle Budget'!$L$106,0)</f>
        <v>0</v>
      </c>
      <c r="CH116" s="3">
        <f>IF(CH$3=$C$17,'Middle Budget'!$L$106,0)</f>
        <v>0</v>
      </c>
      <c r="CI116" s="3">
        <f>IF(CI$3=$C$17,'Middle Budget'!$L$106,0)</f>
        <v>0</v>
      </c>
      <c r="CJ116" s="3">
        <f>IF(CJ$3=$C$17,'Middle Budget'!$L$106,0)</f>
        <v>0</v>
      </c>
      <c r="CK116" s="3">
        <f>IF(CK$3=$C$17,'Middle Budget'!$L$106,0)</f>
        <v>0</v>
      </c>
      <c r="CL116" s="3">
        <f>IF(CL$3=$C$17,'Middle Budget'!$L$106,0)</f>
        <v>0</v>
      </c>
      <c r="CM116" s="3">
        <f>IF(CM$3=$C$17,'Middle Budget'!$L$106,0)</f>
        <v>0</v>
      </c>
      <c r="CN116" s="3">
        <f>IF(CN$3=$C$17,'Middle Budget'!$L$106,0)</f>
        <v>0</v>
      </c>
      <c r="CO116" s="3">
        <f>IF(CO$3=$C$17,'Middle Budget'!$L$106,0)</f>
        <v>0</v>
      </c>
      <c r="CP116" s="3">
        <f>IF(CP$3=$C$17,'Middle Budget'!$L$106,0)</f>
        <v>0</v>
      </c>
      <c r="CQ116" s="3">
        <f>IF(CQ$3=$C$17,'Middle Budget'!$L$106,0)</f>
        <v>0</v>
      </c>
      <c r="CR116" s="3">
        <f>IF(CR$3=$C$17,'Middle Budget'!$L$106,0)</f>
        <v>0</v>
      </c>
      <c r="CS116" s="3">
        <f>IF(CS$3=$C$17,'Middle Budget'!$L$106,0)</f>
        <v>0</v>
      </c>
      <c r="CT116" s="3">
        <f>IF(CT$3=$C$17,'Middle Budget'!$L$106,0)</f>
        <v>0</v>
      </c>
      <c r="CU116" s="3">
        <f>IF(CU$3=$C$17,'Middle Budget'!$L$106,0)</f>
        <v>0</v>
      </c>
      <c r="CV116" s="3">
        <f>IF(CV$3=$C$17,'Middle Budget'!$L$106,0)</f>
        <v>0</v>
      </c>
      <c r="CW116" s="3">
        <f>IF(CW$3=$C$17,'Middle Budget'!$L$106,0)</f>
        <v>0</v>
      </c>
      <c r="CX116" s="3">
        <f>IF(CX$3=$C$17,'Middle Budget'!$L$106,0)</f>
        <v>0</v>
      </c>
      <c r="CY116" s="3">
        <f>IF(CY$3=$C$17,'Middle Budget'!$L$106,0)</f>
        <v>0</v>
      </c>
      <c r="CZ116" s="3">
        <f>IF(CZ$3=$C$17,'Middle Budget'!$L$106,0)</f>
        <v>0</v>
      </c>
      <c r="DA116" s="3">
        <f>IF(DA$3=$C$17,'Middle Budget'!$L$106,0)</f>
        <v>0</v>
      </c>
      <c r="DB116" s="3">
        <f>IF(DB$3=$C$17,'Middle Budget'!$L$106,0)</f>
        <v>0</v>
      </c>
      <c r="DC116" s="3">
        <f>IF(DC$3=$C$17,'Middle Budget'!$L$106,0)</f>
        <v>0</v>
      </c>
      <c r="DD116" s="3">
        <f>IF(DD$3=$C$17,'Middle Budget'!$L$106,0)</f>
        <v>0</v>
      </c>
      <c r="DE116" s="3">
        <f>IF(DE$3=$C$17,'Middle Budget'!$L$106,0)</f>
        <v>0</v>
      </c>
      <c r="DF116" s="3">
        <f>IF(DF$3=$C$17,'Middle Budget'!$L$106,0)</f>
        <v>0</v>
      </c>
      <c r="DG116" s="3">
        <f>IF(DG$3=$C$17,'Middle Budget'!$L$106,0)</f>
        <v>0</v>
      </c>
      <c r="DH116" s="3">
        <f>IF(DH$3=$C$17,'Middle Budget'!$L$106,0)</f>
        <v>0</v>
      </c>
      <c r="DI116" s="3">
        <f>IF(DI$3=$C$17,'Middle Budget'!$L$106,0)</f>
        <v>0</v>
      </c>
      <c r="DJ116" s="3">
        <f>IF(DJ$3=$C$17,'Middle Budget'!$L$106,0)</f>
        <v>0</v>
      </c>
      <c r="DK116" s="3">
        <f>IF(DK$3=$C$17,'Middle Budget'!$L$106,0)</f>
        <v>0</v>
      </c>
      <c r="DL116" s="3">
        <f>IF(DL$3=$C$17,'Middle Budget'!$L$106,0)</f>
        <v>0</v>
      </c>
      <c r="DM116" s="3">
        <f>IF(DM$3=$C$17,'Middle Budget'!$L$106,0)</f>
        <v>0</v>
      </c>
      <c r="DN116" s="3">
        <f>IF(DN$3=$C$17,'Middle Budget'!$L$106,0)</f>
        <v>0</v>
      </c>
      <c r="DO116" s="3">
        <f>IF(DO$3=$C$17,'Middle Budget'!$L$106,0)</f>
        <v>0</v>
      </c>
      <c r="DP116" s="3">
        <f>IF(DP$3=$C$17,'Middle Budget'!$L$106,0)</f>
        <v>0</v>
      </c>
      <c r="DQ116" s="3">
        <f>IF(DQ$3=$C$17,'Middle Budget'!$L$106,0)</f>
        <v>0</v>
      </c>
      <c r="DR116" s="3">
        <f>IF(DR$3=$C$17,'Middle Budget'!$L$106,0)</f>
        <v>0</v>
      </c>
      <c r="DS116" s="3">
        <f>IF(DS$3=$C$17,'Middle Budget'!$L$106,0)</f>
        <v>0</v>
      </c>
      <c r="DT116" s="3">
        <f>IF(DT$3=$C$17,'Middle Budget'!$L$106,0)</f>
        <v>0</v>
      </c>
      <c r="DU116" s="3">
        <f>IF(DU$3=$C$17,'Middle Budget'!$L$106,0)</f>
        <v>0</v>
      </c>
      <c r="DV116" s="3">
        <f>IF(DV$3=$C$17,'Middle Budget'!$L$106,0)</f>
        <v>0</v>
      </c>
      <c r="DW116" s="3">
        <f>IF(DW$3=$C$17,'Middle Budget'!$L$106,0)</f>
        <v>0</v>
      </c>
      <c r="DX116" s="3">
        <f>IF(DX$3=$C$17,'Middle Budget'!$L$106,0)</f>
        <v>0</v>
      </c>
      <c r="DY116" s="3">
        <f>IF(DY$3=$C$17,'Middle Budget'!$L$106,0)</f>
        <v>0</v>
      </c>
      <c r="DZ116" s="3">
        <f>IF(DZ$3=$C$17,'Middle Budget'!$L$106,0)</f>
        <v>0</v>
      </c>
      <c r="EA116" s="3">
        <f>IF(EA$3=$C$17,'Middle Budget'!$L$106,0)</f>
        <v>0</v>
      </c>
      <c r="EB116" s="3">
        <f>IF(EB$3=$C$17,'Middle Budget'!$L$106,0)</f>
        <v>0</v>
      </c>
      <c r="EC116" s="3">
        <f>IF(EC$3=$C$17,'Middle Budget'!$L$106,0)</f>
        <v>0</v>
      </c>
      <c r="ED116" s="3">
        <f>IF(ED$3=$C$17,'Middle Budget'!$L$106,0)</f>
        <v>0</v>
      </c>
      <c r="EE116" s="3">
        <f>IF(EE$3=$C$17,'Middle Budget'!$L$106,0)</f>
        <v>0</v>
      </c>
      <c r="EF116" s="3">
        <f>IF(EF$3=$C$17,'Middle Budget'!$L$106,0)</f>
        <v>0</v>
      </c>
      <c r="EG116" s="3">
        <f>IF(EG$3=$C$17,'Middle Budget'!$L$106,0)</f>
        <v>0</v>
      </c>
      <c r="EH116" s="3">
        <f>IF(EH$3=$C$17,'Middle Budget'!$L$106,0)</f>
        <v>0</v>
      </c>
      <c r="EI116" s="3">
        <f>IF(EI$3=$C$17,'Middle Budget'!$L$106,0)</f>
        <v>0</v>
      </c>
      <c r="EJ116" s="3">
        <f>IF(EJ$3=$C$17,'Middle Budget'!$L$106,0)</f>
        <v>0</v>
      </c>
      <c r="EK116" s="3">
        <f>IF(EK$3=$C$17,'Middle Budget'!$L$106,0)</f>
        <v>0</v>
      </c>
      <c r="EL116" s="3">
        <f>IF(EL$3=$C$17,'Middle Budget'!$L$106,0)</f>
        <v>0</v>
      </c>
      <c r="EM116" s="3">
        <f>IF(EM$3=$C$17,'Middle Budget'!$L$106,0)</f>
        <v>0</v>
      </c>
      <c r="EN116" s="3">
        <f>IF(EN$3=$C$17,'Middle Budget'!$L$106,0)</f>
        <v>0</v>
      </c>
      <c r="EO116" s="3">
        <f>IF(EO$3=$C$17,'Middle Budget'!$L$106,0)</f>
        <v>0</v>
      </c>
      <c r="EP116" s="3">
        <f>IF(EP$3=$C$17,'Middle Budget'!$L$106,0)</f>
        <v>0</v>
      </c>
      <c r="EQ116" s="3">
        <f>IF(EQ$3=$C$17,'Middle Budget'!$L$106,0)</f>
        <v>0</v>
      </c>
      <c r="ER116" s="3">
        <f>IF(ER$3=$C$17,'Middle Budget'!$L$106,0)</f>
        <v>0</v>
      </c>
      <c r="ES116" s="3">
        <f>IF(ES$3=$C$17,'Middle Budget'!$L$106,0)</f>
        <v>0</v>
      </c>
      <c r="ET116" s="3">
        <f>IF(ET$3=$C$17,'Middle Budget'!$L$106,0)</f>
        <v>0</v>
      </c>
      <c r="EU116" s="3">
        <f>IF(EU$3=$C$17,'Middle Budget'!$L$106,0)</f>
        <v>0</v>
      </c>
      <c r="EV116" s="3">
        <f>IF(EV$3=$C$17,'Middle Budget'!$L$106,0)</f>
        <v>0</v>
      </c>
      <c r="EW116" s="3">
        <f>IF(EW$3=$C$17,'Middle Budget'!$L$106,0)</f>
        <v>0</v>
      </c>
      <c r="EX116" s="3">
        <f>IF(EX$3=$C$17,'Middle Budget'!$L$106,0)</f>
        <v>0</v>
      </c>
    </row>
    <row r="117" spans="1:154" ht="12.75" customHeight="1">
      <c r="A117" s="1"/>
      <c r="C117" s="3" t="s">
        <v>355</v>
      </c>
      <c r="D117" s="3"/>
      <c r="F117" s="7"/>
      <c r="G117" s="3"/>
      <c r="H117" s="3"/>
      <c r="I117" s="3">
        <f t="shared" ca="1" si="194"/>
        <v>385955.74165593908</v>
      </c>
      <c r="J117" s="3">
        <v>0</v>
      </c>
      <c r="K117" s="3">
        <f>IF(K$3=$C$17,'Middle Budget'!$L$107,0)</f>
        <v>0</v>
      </c>
      <c r="L117" s="3">
        <f>IF(L$3=$C$17,'Middle Budget'!$L$107,0)</f>
        <v>0</v>
      </c>
      <c r="M117" s="3">
        <f>IF(M$3=$C$17,'Middle Budget'!$L$107,0)</f>
        <v>0</v>
      </c>
      <c r="N117" s="3">
        <f>IF(N$3=$C$17,'Middle Budget'!$L$107,0)</f>
        <v>0</v>
      </c>
      <c r="O117" s="3">
        <f>IF(O$3=$C$17,'Middle Budget'!$L$107,0)</f>
        <v>0</v>
      </c>
      <c r="P117" s="3">
        <f>IF(P$3=$C$17,'Middle Budget'!$L$107,0)</f>
        <v>0</v>
      </c>
      <c r="Q117" s="3">
        <f>IF(Q$3=$C$17,'Middle Budget'!$L$107,0)</f>
        <v>0</v>
      </c>
      <c r="R117" s="3">
        <f>IF(R$3=$C$17,'Middle Budget'!$L$107,0)</f>
        <v>0</v>
      </c>
      <c r="S117" s="3">
        <f>IF(S$3=$C$17,'Middle Budget'!$L$107,0)</f>
        <v>0</v>
      </c>
      <c r="T117" s="3">
        <f>IF(T$3=$C$17,'Middle Budget'!$L$107,0)</f>
        <v>0</v>
      </c>
      <c r="U117" s="3">
        <f>IF(U$3=$C$17,'Middle Budget'!$L$107,0)</f>
        <v>0</v>
      </c>
      <c r="V117" s="3">
        <f>IF(V$3=$C$17,'Middle Budget'!$L$107,0)</f>
        <v>0</v>
      </c>
      <c r="W117" s="3">
        <f>IF(W$3=$C$17,'Middle Budget'!$L$107,0)</f>
        <v>0</v>
      </c>
      <c r="X117" s="3">
        <f>IF(X$3=$C$17,'Middle Budget'!$L$107,0)</f>
        <v>0</v>
      </c>
      <c r="Y117" s="3">
        <f>IF(Y$3=$C$17,'Middle Budget'!$L$107,0)</f>
        <v>0</v>
      </c>
      <c r="Z117" s="3">
        <f>IF(Z$3=$C$17,'Middle Budget'!$L$107,0)</f>
        <v>0</v>
      </c>
      <c r="AA117" s="3">
        <f>IF(AA$3=$C$17,'Middle Budget'!$L$107,0)</f>
        <v>0</v>
      </c>
      <c r="AB117" s="3">
        <f>IF(AB$3=$C$17,'Middle Budget'!$L$107,0)</f>
        <v>0</v>
      </c>
      <c r="AC117" s="3">
        <f>IF(AC$3=$C$17,'Middle Budget'!$L$107,0)</f>
        <v>0</v>
      </c>
      <c r="AD117" s="3">
        <f>IF(AD$3=$C$17,'Middle Budget'!$L$107,0)</f>
        <v>0</v>
      </c>
      <c r="AE117" s="3">
        <f>IF(AE$3=$C$17,'Middle Budget'!$L$107,0)</f>
        <v>0</v>
      </c>
      <c r="AF117" s="3">
        <f>IF(AF$3=$C$17,'Middle Budget'!$L$107,0)</f>
        <v>0</v>
      </c>
      <c r="AG117" s="3">
        <f>IF(AG$3=$C$17,'Middle Budget'!$L$107,0)</f>
        <v>0</v>
      </c>
      <c r="AH117" s="3">
        <f>IF(AH$3=$C$17,'Middle Budget'!$L$107,0)</f>
        <v>0</v>
      </c>
      <c r="AI117" s="3">
        <f>IF(AI$3=$C$17,'Middle Budget'!$L$107,0)</f>
        <v>0</v>
      </c>
      <c r="AJ117" s="3">
        <f>IF(AJ$3=$C$17,'Middle Budget'!$L$107,0)</f>
        <v>0</v>
      </c>
      <c r="AK117" s="3">
        <f>IF(AK$3=$C$17,'Middle Budget'!$L$107,0)</f>
        <v>0</v>
      </c>
      <c r="AL117" s="3">
        <f>IF(AL$3=$C$17,'Middle Budget'!$L$107,0)</f>
        <v>0</v>
      </c>
      <c r="AM117" s="3">
        <f>IF(AM$3=$C$17,'Middle Budget'!$L$107,0)</f>
        <v>0</v>
      </c>
      <c r="AN117" s="3">
        <f>IF(AN$3=$C$17,'Middle Budget'!$L$107,0)</f>
        <v>0</v>
      </c>
      <c r="AO117" s="3">
        <f>IF(AO$3=$C$17,'Middle Budget'!$L$107,0)</f>
        <v>0</v>
      </c>
      <c r="AP117" s="3">
        <f>IF(AP$3=$C$17,'Middle Budget'!$L$107,0)</f>
        <v>0</v>
      </c>
      <c r="AQ117" s="3">
        <f>IF(AQ$3=$C$17,'Middle Budget'!$L$107,0)</f>
        <v>0</v>
      </c>
      <c r="AR117" s="3">
        <f>IF(AR$3=$C$17,'Middle Budget'!$L$107,0)</f>
        <v>0</v>
      </c>
      <c r="AS117" s="3">
        <f>IF(AS$3=$C$17,'Middle Budget'!$L$107,0)</f>
        <v>0</v>
      </c>
      <c r="AT117" s="3">
        <f>IF(AT$3=$C$17,'Middle Budget'!$L$107,0)</f>
        <v>0</v>
      </c>
      <c r="AU117" s="3">
        <f>IF(AU$3=$C$17,'Middle Budget'!$L$107,0)</f>
        <v>0</v>
      </c>
      <c r="AV117" s="3">
        <f>IF(AV$3=$C$17,'Middle Budget'!$L$107,0)</f>
        <v>0</v>
      </c>
      <c r="AW117" s="3">
        <f>IF(AW$3=$C$17,'Middle Budget'!$L$107,0)</f>
        <v>0</v>
      </c>
      <c r="AX117" s="3">
        <f ca="1">IF(AX$3=$C$17,'Middle Budget'!$L$107,0)</f>
        <v>385955.74165593833</v>
      </c>
      <c r="AY117" s="3">
        <f>IF(AY$3=$C$17,'Middle Budget'!$L$107,0)</f>
        <v>0</v>
      </c>
      <c r="AZ117" s="3">
        <f>IF(AZ$3=$C$17,'Middle Budget'!$L$107,0)</f>
        <v>0</v>
      </c>
      <c r="BA117" s="3">
        <f>IF(BA$3=$C$17,'Middle Budget'!$L$107,0)</f>
        <v>0</v>
      </c>
      <c r="BB117" s="3">
        <f>IF(BB$3=$C$17,'Middle Budget'!$L$107,0)</f>
        <v>0</v>
      </c>
      <c r="BC117" s="3">
        <f>IF(BC$3=$C$17,'Middle Budget'!$L$107,0)</f>
        <v>0</v>
      </c>
      <c r="BD117" s="3">
        <f>IF(BD$3=$C$17,'Middle Budget'!$L$107,0)</f>
        <v>0</v>
      </c>
      <c r="BE117" s="3">
        <f>IF(BE$3=$C$17,'Middle Budget'!$L$107,0)</f>
        <v>0</v>
      </c>
      <c r="BF117" s="3">
        <f>IF(BF$3=$C$17,'Middle Budget'!$L$107,0)</f>
        <v>0</v>
      </c>
      <c r="BG117" s="3">
        <f>IF(BG$3=$C$17,'Middle Budget'!$L$107,0)</f>
        <v>0</v>
      </c>
      <c r="BH117" s="3">
        <f>IF(BH$3=$C$17,'Middle Budget'!$L$107,0)</f>
        <v>0</v>
      </c>
      <c r="BI117" s="3">
        <f>IF(BI$3=$C$17,'Middle Budget'!$L$107,0)</f>
        <v>0</v>
      </c>
      <c r="BJ117" s="3">
        <f>IF(BJ$3=$C$17,'Middle Budget'!$L$107,0)</f>
        <v>0</v>
      </c>
      <c r="BK117" s="3">
        <f>IF(BK$3=$C$17,'Middle Budget'!$L$107,0)</f>
        <v>0</v>
      </c>
      <c r="BL117" s="3">
        <f>IF(BL$3=$C$17,'Middle Budget'!$L$107,0)</f>
        <v>0</v>
      </c>
      <c r="BM117" s="3">
        <f>IF(BM$3=$C$17,'Middle Budget'!$L$107,0)</f>
        <v>0</v>
      </c>
      <c r="BN117" s="3">
        <f>IF(BN$3=$C$17,'Middle Budget'!$L$107,0)</f>
        <v>0</v>
      </c>
      <c r="BO117" s="3">
        <f>IF(BO$3=$C$17,'Middle Budget'!$L$107,0)</f>
        <v>0</v>
      </c>
      <c r="BP117" s="3">
        <f>IF(BP$3=$C$17,'Middle Budget'!$L$107,0)</f>
        <v>0</v>
      </c>
      <c r="BQ117" s="3">
        <f>IF(BQ$3=$C$17,'Middle Budget'!$L$107,0)</f>
        <v>0</v>
      </c>
      <c r="BR117" s="3">
        <f>IF(BR$3=$C$17,'Middle Budget'!$L$107,0)</f>
        <v>0</v>
      </c>
      <c r="BS117" s="3">
        <f>IF(BS$3=$C$17,'Middle Budget'!$L$107,0)</f>
        <v>0</v>
      </c>
      <c r="BT117" s="3">
        <f>IF(BT$3=$C$17,'Middle Budget'!$L$107,0)</f>
        <v>0</v>
      </c>
      <c r="BU117" s="3">
        <f>IF(BU$3=$C$17,'Middle Budget'!$L$107,0)</f>
        <v>0</v>
      </c>
      <c r="BV117" s="3">
        <f>IF(BV$3=$C$17,'Middle Budget'!$L$107,0)</f>
        <v>0</v>
      </c>
      <c r="BW117" s="3">
        <f>IF(BW$3=$C$17,'Middle Budget'!$L$107,0)</f>
        <v>0</v>
      </c>
      <c r="BX117" s="3">
        <f>IF(BX$3=$C$17,'Middle Budget'!$L$107,0)</f>
        <v>0</v>
      </c>
      <c r="BY117" s="3">
        <f>IF(BY$3=$C$17,'Middle Budget'!$L$107,0)</f>
        <v>0</v>
      </c>
      <c r="BZ117" s="3">
        <f>IF(BZ$3=$C$17,'Middle Budget'!$L$107,0)</f>
        <v>0</v>
      </c>
      <c r="CA117" s="3">
        <f>IF(CA$3=$C$17,'Middle Budget'!$L$107,0)</f>
        <v>0</v>
      </c>
      <c r="CB117" s="3">
        <f>IF(CB$3=$C$17,'Middle Budget'!$L$107,0)</f>
        <v>0</v>
      </c>
      <c r="CC117" s="3">
        <f>IF(CC$3=$C$17,'Middle Budget'!$L$107,0)</f>
        <v>0</v>
      </c>
      <c r="CD117" s="3">
        <f>IF(CD$3=$C$17,'Middle Budget'!$L$107,0)</f>
        <v>0</v>
      </c>
      <c r="CE117" s="3">
        <f>IF(CE$3=$C$17,'Middle Budget'!$L$107,0)</f>
        <v>0</v>
      </c>
      <c r="CF117" s="3">
        <f>IF(CF$3=$C$17,'Middle Budget'!$L$107,0)</f>
        <v>0</v>
      </c>
      <c r="CG117" s="3">
        <f>IF(CG$3=$C$17,'Middle Budget'!$L$107,0)</f>
        <v>0</v>
      </c>
      <c r="CH117" s="3">
        <f>IF(CH$3=$C$17,'Middle Budget'!$L$107,0)</f>
        <v>0</v>
      </c>
      <c r="CI117" s="3">
        <f>IF(CI$3=$C$17,'Middle Budget'!$L$107,0)</f>
        <v>0</v>
      </c>
      <c r="CJ117" s="3">
        <f>IF(CJ$3=$C$17,'Middle Budget'!$L$107,0)</f>
        <v>0</v>
      </c>
      <c r="CK117" s="3">
        <f>IF(CK$3=$C$17,'Middle Budget'!$L$107,0)</f>
        <v>0</v>
      </c>
      <c r="CL117" s="3">
        <f>IF(CL$3=$C$17,'Middle Budget'!$L$107,0)</f>
        <v>0</v>
      </c>
      <c r="CM117" s="3">
        <f>IF(CM$3=$C$17,'Middle Budget'!$L$107,0)</f>
        <v>0</v>
      </c>
      <c r="CN117" s="3">
        <f>IF(CN$3=$C$17,'Middle Budget'!$L$107,0)</f>
        <v>0</v>
      </c>
      <c r="CO117" s="3">
        <f>IF(CO$3=$C$17,'Middle Budget'!$L$107,0)</f>
        <v>0</v>
      </c>
      <c r="CP117" s="3">
        <f>IF(CP$3=$C$17,'Middle Budget'!$L$107,0)</f>
        <v>0</v>
      </c>
      <c r="CQ117" s="3">
        <f>IF(CQ$3=$C$17,'Middle Budget'!$L$107,0)</f>
        <v>0</v>
      </c>
      <c r="CR117" s="3">
        <f>IF(CR$3=$C$17,'Middle Budget'!$L$107,0)</f>
        <v>0</v>
      </c>
      <c r="CS117" s="3">
        <f>IF(CS$3=$C$17,'Middle Budget'!$L$107,0)</f>
        <v>0</v>
      </c>
      <c r="CT117" s="3">
        <f>IF(CT$3=$C$17,'Middle Budget'!$L$107,0)</f>
        <v>0</v>
      </c>
      <c r="CU117" s="3">
        <f>IF(CU$3=$C$17,'Middle Budget'!$L$107,0)</f>
        <v>0</v>
      </c>
      <c r="CV117" s="3">
        <f>IF(CV$3=$C$17,'Middle Budget'!$L$107,0)</f>
        <v>0</v>
      </c>
      <c r="CW117" s="3">
        <f>IF(CW$3=$C$17,'Middle Budget'!$L$107,0)</f>
        <v>0</v>
      </c>
      <c r="CX117" s="3">
        <f>IF(CX$3=$C$17,'Middle Budget'!$L$107,0)</f>
        <v>0</v>
      </c>
      <c r="CY117" s="3">
        <f>IF(CY$3=$C$17,'Middle Budget'!$L$107,0)</f>
        <v>0</v>
      </c>
      <c r="CZ117" s="3">
        <f>IF(CZ$3=$C$17,'Middle Budget'!$L$107,0)</f>
        <v>0</v>
      </c>
      <c r="DA117" s="3">
        <f>IF(DA$3=$C$17,'Middle Budget'!$L$107,0)</f>
        <v>0</v>
      </c>
      <c r="DB117" s="3">
        <f>IF(DB$3=$C$17,'Middle Budget'!$L$107,0)</f>
        <v>0</v>
      </c>
      <c r="DC117" s="3">
        <f>IF(DC$3=$C$17,'Middle Budget'!$L$107,0)</f>
        <v>0</v>
      </c>
      <c r="DD117" s="3">
        <f>IF(DD$3=$C$17,'Middle Budget'!$L$107,0)</f>
        <v>0</v>
      </c>
      <c r="DE117" s="3">
        <f>IF(DE$3=$C$17,'Middle Budget'!$L$107,0)</f>
        <v>0</v>
      </c>
      <c r="DF117" s="3">
        <f>IF(DF$3=$C$17,'Middle Budget'!$L$107,0)</f>
        <v>0</v>
      </c>
      <c r="DG117" s="3">
        <f>IF(DG$3=$C$17,'Middle Budget'!$L$107,0)</f>
        <v>0</v>
      </c>
      <c r="DH117" s="3">
        <f>IF(DH$3=$C$17,'Middle Budget'!$L$107,0)</f>
        <v>0</v>
      </c>
      <c r="DI117" s="3">
        <f>IF(DI$3=$C$17,'Middle Budget'!$L$107,0)</f>
        <v>0</v>
      </c>
      <c r="DJ117" s="3">
        <f>IF(DJ$3=$C$17,'Middle Budget'!$L$107,0)</f>
        <v>0</v>
      </c>
      <c r="DK117" s="3">
        <f>IF(DK$3=$C$17,'Middle Budget'!$L$107,0)</f>
        <v>0</v>
      </c>
      <c r="DL117" s="3">
        <f>IF(DL$3=$C$17,'Middle Budget'!$L$107,0)</f>
        <v>0</v>
      </c>
      <c r="DM117" s="3">
        <f>IF(DM$3=$C$17,'Middle Budget'!$L$107,0)</f>
        <v>0</v>
      </c>
      <c r="DN117" s="3">
        <f>IF(DN$3=$C$17,'Middle Budget'!$L$107,0)</f>
        <v>0</v>
      </c>
      <c r="DO117" s="3">
        <f>IF(DO$3=$C$17,'Middle Budget'!$L$107,0)</f>
        <v>0</v>
      </c>
      <c r="DP117" s="3">
        <f>IF(DP$3=$C$17,'Middle Budget'!$L$107,0)</f>
        <v>0</v>
      </c>
      <c r="DQ117" s="3">
        <f>IF(DQ$3=$C$17,'Middle Budget'!$L$107,0)</f>
        <v>0</v>
      </c>
      <c r="DR117" s="3">
        <f>IF(DR$3=$C$17,'Middle Budget'!$L$107,0)</f>
        <v>0</v>
      </c>
      <c r="DS117" s="3">
        <f>IF(DS$3=$C$17,'Middle Budget'!$L$107,0)</f>
        <v>0</v>
      </c>
      <c r="DT117" s="3">
        <f>IF(DT$3=$C$17,'Middle Budget'!$L$107,0)</f>
        <v>0</v>
      </c>
      <c r="DU117" s="3">
        <f>IF(DU$3=$C$17,'Middle Budget'!$L$107,0)</f>
        <v>0</v>
      </c>
      <c r="DV117" s="3">
        <f>IF(DV$3=$C$17,'Middle Budget'!$L$107,0)</f>
        <v>0</v>
      </c>
      <c r="DW117" s="3">
        <f>IF(DW$3=$C$17,'Middle Budget'!$L$107,0)</f>
        <v>0</v>
      </c>
      <c r="DX117" s="3">
        <f>IF(DX$3=$C$17,'Middle Budget'!$L$107,0)</f>
        <v>0</v>
      </c>
      <c r="DY117" s="3">
        <f>IF(DY$3=$C$17,'Middle Budget'!$L$107,0)</f>
        <v>0</v>
      </c>
      <c r="DZ117" s="3">
        <f>IF(DZ$3=$C$17,'Middle Budget'!$L$107,0)</f>
        <v>0</v>
      </c>
      <c r="EA117" s="3">
        <f>IF(EA$3=$C$17,'Middle Budget'!$L$107,0)</f>
        <v>0</v>
      </c>
      <c r="EB117" s="3">
        <f>IF(EB$3=$C$17,'Middle Budget'!$L$107,0)</f>
        <v>0</v>
      </c>
      <c r="EC117" s="3">
        <f>IF(EC$3=$C$17,'Middle Budget'!$L$107,0)</f>
        <v>0</v>
      </c>
      <c r="ED117" s="3">
        <f>IF(ED$3=$C$17,'Middle Budget'!$L$107,0)</f>
        <v>0</v>
      </c>
      <c r="EE117" s="3">
        <f>IF(EE$3=$C$17,'Middle Budget'!$L$107,0)</f>
        <v>0</v>
      </c>
      <c r="EF117" s="3">
        <f>IF(EF$3=$C$17,'Middle Budget'!$L$107,0)</f>
        <v>0</v>
      </c>
      <c r="EG117" s="3">
        <f>IF(EG$3=$C$17,'Middle Budget'!$L$107,0)</f>
        <v>0</v>
      </c>
      <c r="EH117" s="3">
        <f>IF(EH$3=$C$17,'Middle Budget'!$L$107,0)</f>
        <v>0</v>
      </c>
      <c r="EI117" s="3">
        <f>IF(EI$3=$C$17,'Middle Budget'!$L$107,0)</f>
        <v>0</v>
      </c>
      <c r="EJ117" s="3">
        <f>IF(EJ$3=$C$17,'Middle Budget'!$L$107,0)</f>
        <v>0</v>
      </c>
      <c r="EK117" s="3">
        <f>IF(EK$3=$C$17,'Middle Budget'!$L$107,0)</f>
        <v>0</v>
      </c>
      <c r="EL117" s="3">
        <f>IF(EL$3=$C$17,'Middle Budget'!$L$107,0)</f>
        <v>0</v>
      </c>
      <c r="EM117" s="3">
        <f>IF(EM$3=$C$17,'Middle Budget'!$L$107,0)</f>
        <v>0</v>
      </c>
      <c r="EN117" s="3">
        <f>IF(EN$3=$C$17,'Middle Budget'!$L$107,0)</f>
        <v>0</v>
      </c>
      <c r="EO117" s="3">
        <f>IF(EO$3=$C$17,'Middle Budget'!$L$107,0)</f>
        <v>0</v>
      </c>
      <c r="EP117" s="3">
        <f>IF(EP$3=$C$17,'Middle Budget'!$L$107,0)</f>
        <v>0</v>
      </c>
      <c r="EQ117" s="3">
        <f>IF(EQ$3=$C$17,'Middle Budget'!$L$107,0)</f>
        <v>0</v>
      </c>
      <c r="ER117" s="3">
        <f>IF(ER$3=$C$17,'Middle Budget'!$L$107,0)</f>
        <v>0</v>
      </c>
      <c r="ES117" s="3">
        <f>IF(ES$3=$C$17,'Middle Budget'!$L$107,0)</f>
        <v>0</v>
      </c>
      <c r="ET117" s="3">
        <f>IF(ET$3=$C$17,'Middle Budget'!$L$107,0)</f>
        <v>0</v>
      </c>
      <c r="EU117" s="3">
        <f>IF(EU$3=$C$17,'Middle Budget'!$L$107,0)</f>
        <v>0</v>
      </c>
      <c r="EV117" s="3">
        <f>IF(EV$3=$C$17,'Middle Budget'!$L$107,0)</f>
        <v>0</v>
      </c>
      <c r="EW117" s="3">
        <f>IF(EW$3=$C$17,'Middle Budget'!$L$107,0)</f>
        <v>0</v>
      </c>
      <c r="EX117" s="3">
        <f>IF(EX$3=$C$17,'Middle Budget'!$L$107,0)</f>
        <v>0</v>
      </c>
    </row>
    <row r="118" spans="1:154" ht="12.75" customHeight="1">
      <c r="A118" s="1"/>
      <c r="C118" s="3" t="s">
        <v>356</v>
      </c>
      <c r="G118" s="3"/>
      <c r="H118" s="3"/>
      <c r="I118" s="3">
        <f t="shared" ca="1" si="194"/>
        <v>-76342848.027323082</v>
      </c>
      <c r="J118" s="3">
        <v>0</v>
      </c>
      <c r="K118" s="3">
        <f>IF(K$3=$C$17,-SUM(K112:K117),0)</f>
        <v>0</v>
      </c>
      <c r="L118" s="3">
        <f>IF(L$3=$C$17,-SUM(L112:L117),0)</f>
        <v>0</v>
      </c>
      <c r="M118" s="3">
        <f t="shared" ref="M118:BW118" si="206">IF(M$3=$C$17,-SUM(M112:M117),0)</f>
        <v>0</v>
      </c>
      <c r="N118" s="3">
        <f t="shared" si="206"/>
        <v>0</v>
      </c>
      <c r="O118" s="3">
        <f t="shared" si="206"/>
        <v>0</v>
      </c>
      <c r="P118" s="3">
        <f t="shared" si="206"/>
        <v>0</v>
      </c>
      <c r="Q118" s="3">
        <f t="shared" si="206"/>
        <v>0</v>
      </c>
      <c r="R118" s="3">
        <f t="shared" si="206"/>
        <v>0</v>
      </c>
      <c r="S118" s="3">
        <f t="shared" si="206"/>
        <v>0</v>
      </c>
      <c r="T118" s="3">
        <f t="shared" si="206"/>
        <v>0</v>
      </c>
      <c r="U118" s="3">
        <f t="shared" si="206"/>
        <v>0</v>
      </c>
      <c r="V118" s="3">
        <f t="shared" si="206"/>
        <v>0</v>
      </c>
      <c r="W118" s="3">
        <f t="shared" si="206"/>
        <v>0</v>
      </c>
      <c r="X118" s="3">
        <f t="shared" si="206"/>
        <v>0</v>
      </c>
      <c r="Y118" s="3">
        <f t="shared" si="206"/>
        <v>0</v>
      </c>
      <c r="Z118" s="3">
        <f t="shared" si="206"/>
        <v>0</v>
      </c>
      <c r="AA118" s="3">
        <f t="shared" si="206"/>
        <v>0</v>
      </c>
      <c r="AB118" s="3">
        <f t="shared" si="206"/>
        <v>0</v>
      </c>
      <c r="AC118" s="3">
        <f t="shared" si="206"/>
        <v>0</v>
      </c>
      <c r="AD118" s="3">
        <f t="shared" si="206"/>
        <v>0</v>
      </c>
      <c r="AE118" s="3">
        <f t="shared" si="206"/>
        <v>0</v>
      </c>
      <c r="AF118" s="3">
        <f t="shared" si="206"/>
        <v>0</v>
      </c>
      <c r="AG118" s="3">
        <f t="shared" si="206"/>
        <v>0</v>
      </c>
      <c r="AH118" s="3">
        <f t="shared" si="206"/>
        <v>0</v>
      </c>
      <c r="AI118" s="3">
        <f t="shared" si="206"/>
        <v>0</v>
      </c>
      <c r="AJ118" s="3">
        <f t="shared" si="206"/>
        <v>0</v>
      </c>
      <c r="AK118" s="3">
        <f t="shared" si="206"/>
        <v>0</v>
      </c>
      <c r="AL118" s="3">
        <f t="shared" si="206"/>
        <v>0</v>
      </c>
      <c r="AM118" s="3">
        <f t="shared" si="206"/>
        <v>0</v>
      </c>
      <c r="AN118" s="3">
        <f t="shared" si="206"/>
        <v>0</v>
      </c>
      <c r="AO118" s="3">
        <f t="shared" si="206"/>
        <v>0</v>
      </c>
      <c r="AP118" s="3">
        <f t="shared" si="206"/>
        <v>0</v>
      </c>
      <c r="AQ118" s="3">
        <f t="shared" si="206"/>
        <v>0</v>
      </c>
      <c r="AR118" s="3">
        <f t="shared" si="206"/>
        <v>0</v>
      </c>
      <c r="AS118" s="3">
        <f t="shared" si="206"/>
        <v>0</v>
      </c>
      <c r="AT118" s="3">
        <f t="shared" si="206"/>
        <v>0</v>
      </c>
      <c r="AU118" s="3">
        <f t="shared" si="206"/>
        <v>0</v>
      </c>
      <c r="AV118" s="3">
        <f t="shared" si="206"/>
        <v>0</v>
      </c>
      <c r="AW118" s="3">
        <f t="shared" si="206"/>
        <v>0</v>
      </c>
      <c r="AX118" s="3">
        <f t="shared" ca="1" si="206"/>
        <v>-76342848.027337134</v>
      </c>
      <c r="AY118" s="3">
        <f t="shared" si="206"/>
        <v>0</v>
      </c>
      <c r="AZ118" s="3">
        <f t="shared" si="206"/>
        <v>0</v>
      </c>
      <c r="BA118" s="3">
        <f t="shared" si="206"/>
        <v>0</v>
      </c>
      <c r="BB118" s="3">
        <f t="shared" si="206"/>
        <v>0</v>
      </c>
      <c r="BC118" s="3">
        <f t="shared" si="206"/>
        <v>0</v>
      </c>
      <c r="BD118" s="3">
        <f t="shared" si="206"/>
        <v>0</v>
      </c>
      <c r="BE118" s="3">
        <f t="shared" si="206"/>
        <v>0</v>
      </c>
      <c r="BF118" s="3">
        <f t="shared" si="206"/>
        <v>0</v>
      </c>
      <c r="BG118" s="3">
        <f t="shared" si="206"/>
        <v>0</v>
      </c>
      <c r="BH118" s="3">
        <f t="shared" si="206"/>
        <v>0</v>
      </c>
      <c r="BI118" s="3">
        <f t="shared" si="206"/>
        <v>0</v>
      </c>
      <c r="BJ118" s="3">
        <f t="shared" si="206"/>
        <v>0</v>
      </c>
      <c r="BK118" s="3">
        <f t="shared" si="206"/>
        <v>0</v>
      </c>
      <c r="BL118" s="3">
        <f t="shared" si="206"/>
        <v>0</v>
      </c>
      <c r="BM118" s="3">
        <f t="shared" si="206"/>
        <v>0</v>
      </c>
      <c r="BN118" s="3">
        <f t="shared" si="206"/>
        <v>0</v>
      </c>
      <c r="BO118" s="3">
        <f t="shared" si="206"/>
        <v>0</v>
      </c>
      <c r="BP118" s="3">
        <f t="shared" si="206"/>
        <v>0</v>
      </c>
      <c r="BQ118" s="3">
        <f t="shared" si="206"/>
        <v>0</v>
      </c>
      <c r="BR118" s="3">
        <f t="shared" si="206"/>
        <v>0</v>
      </c>
      <c r="BS118" s="3">
        <f t="shared" si="206"/>
        <v>0</v>
      </c>
      <c r="BT118" s="3">
        <f t="shared" si="206"/>
        <v>0</v>
      </c>
      <c r="BU118" s="3">
        <f t="shared" si="206"/>
        <v>0</v>
      </c>
      <c r="BV118" s="3">
        <f t="shared" si="206"/>
        <v>0</v>
      </c>
      <c r="BW118" s="3">
        <f t="shared" si="206"/>
        <v>0</v>
      </c>
      <c r="BX118" s="3">
        <f t="shared" ref="BX118:EI118" si="207">IF(BX$3=$C$17,-SUM(BX112:BX117),0)</f>
        <v>0</v>
      </c>
      <c r="BY118" s="3">
        <f t="shared" si="207"/>
        <v>0</v>
      </c>
      <c r="BZ118" s="3">
        <f t="shared" si="207"/>
        <v>0</v>
      </c>
      <c r="CA118" s="3">
        <f t="shared" si="207"/>
        <v>0</v>
      </c>
      <c r="CB118" s="3">
        <f t="shared" si="207"/>
        <v>0</v>
      </c>
      <c r="CC118" s="3">
        <f t="shared" si="207"/>
        <v>0</v>
      </c>
      <c r="CD118" s="3">
        <f t="shared" si="207"/>
        <v>0</v>
      </c>
      <c r="CE118" s="3">
        <f t="shared" si="207"/>
        <v>0</v>
      </c>
      <c r="CF118" s="3">
        <f t="shared" si="207"/>
        <v>0</v>
      </c>
      <c r="CG118" s="3">
        <f t="shared" si="207"/>
        <v>0</v>
      </c>
      <c r="CH118" s="3">
        <f t="shared" si="207"/>
        <v>0</v>
      </c>
      <c r="CI118" s="3">
        <f t="shared" si="207"/>
        <v>0</v>
      </c>
      <c r="CJ118" s="3">
        <f t="shared" si="207"/>
        <v>0</v>
      </c>
      <c r="CK118" s="3">
        <f t="shared" si="207"/>
        <v>0</v>
      </c>
      <c r="CL118" s="3">
        <f t="shared" si="207"/>
        <v>0</v>
      </c>
      <c r="CM118" s="3">
        <f t="shared" si="207"/>
        <v>0</v>
      </c>
      <c r="CN118" s="3">
        <f t="shared" si="207"/>
        <v>0</v>
      </c>
      <c r="CO118" s="3">
        <f t="shared" si="207"/>
        <v>0</v>
      </c>
      <c r="CP118" s="3">
        <f t="shared" si="207"/>
        <v>0</v>
      </c>
      <c r="CQ118" s="3">
        <f t="shared" si="207"/>
        <v>0</v>
      </c>
      <c r="CR118" s="3">
        <f t="shared" si="207"/>
        <v>0</v>
      </c>
      <c r="CS118" s="3">
        <f t="shared" si="207"/>
        <v>0</v>
      </c>
      <c r="CT118" s="3">
        <f t="shared" si="207"/>
        <v>0</v>
      </c>
      <c r="CU118" s="3">
        <f t="shared" si="207"/>
        <v>0</v>
      </c>
      <c r="CV118" s="3">
        <f t="shared" si="207"/>
        <v>0</v>
      </c>
      <c r="CW118" s="3">
        <f t="shared" si="207"/>
        <v>0</v>
      </c>
      <c r="CX118" s="3">
        <f t="shared" si="207"/>
        <v>0</v>
      </c>
      <c r="CY118" s="3">
        <f t="shared" si="207"/>
        <v>0</v>
      </c>
      <c r="CZ118" s="3">
        <f t="shared" si="207"/>
        <v>0</v>
      </c>
      <c r="DA118" s="3">
        <f t="shared" si="207"/>
        <v>0</v>
      </c>
      <c r="DB118" s="3">
        <f t="shared" si="207"/>
        <v>0</v>
      </c>
      <c r="DC118" s="3">
        <f t="shared" si="207"/>
        <v>0</v>
      </c>
      <c r="DD118" s="3">
        <f t="shared" si="207"/>
        <v>0</v>
      </c>
      <c r="DE118" s="3">
        <f t="shared" si="207"/>
        <v>0</v>
      </c>
      <c r="DF118" s="3">
        <f t="shared" si="207"/>
        <v>0</v>
      </c>
      <c r="DG118" s="3">
        <f t="shared" si="207"/>
        <v>0</v>
      </c>
      <c r="DH118" s="3">
        <f t="shared" si="207"/>
        <v>0</v>
      </c>
      <c r="DI118" s="3">
        <f t="shared" si="207"/>
        <v>0</v>
      </c>
      <c r="DJ118" s="3">
        <f t="shared" si="207"/>
        <v>0</v>
      </c>
      <c r="DK118" s="3">
        <f t="shared" si="207"/>
        <v>0</v>
      </c>
      <c r="DL118" s="3">
        <f t="shared" si="207"/>
        <v>0</v>
      </c>
      <c r="DM118" s="3">
        <f t="shared" si="207"/>
        <v>0</v>
      </c>
      <c r="DN118" s="3">
        <f t="shared" si="207"/>
        <v>0</v>
      </c>
      <c r="DO118" s="3">
        <f t="shared" si="207"/>
        <v>0</v>
      </c>
      <c r="DP118" s="3">
        <f t="shared" si="207"/>
        <v>0</v>
      </c>
      <c r="DQ118" s="3">
        <f t="shared" si="207"/>
        <v>0</v>
      </c>
      <c r="DR118" s="3">
        <f t="shared" si="207"/>
        <v>0</v>
      </c>
      <c r="DS118" s="3">
        <f t="shared" si="207"/>
        <v>0</v>
      </c>
      <c r="DT118" s="3">
        <f t="shared" si="207"/>
        <v>0</v>
      </c>
      <c r="DU118" s="3">
        <f t="shared" si="207"/>
        <v>0</v>
      </c>
      <c r="DV118" s="3">
        <f t="shared" si="207"/>
        <v>0</v>
      </c>
      <c r="DW118" s="3">
        <f t="shared" si="207"/>
        <v>0</v>
      </c>
      <c r="DX118" s="3">
        <f t="shared" si="207"/>
        <v>0</v>
      </c>
      <c r="DY118" s="3">
        <f t="shared" si="207"/>
        <v>0</v>
      </c>
      <c r="DZ118" s="3">
        <f t="shared" si="207"/>
        <v>0</v>
      </c>
      <c r="EA118" s="3">
        <f t="shared" si="207"/>
        <v>0</v>
      </c>
      <c r="EB118" s="3">
        <f t="shared" si="207"/>
        <v>0</v>
      </c>
      <c r="EC118" s="3">
        <f t="shared" si="207"/>
        <v>0</v>
      </c>
      <c r="ED118" s="3">
        <f t="shared" si="207"/>
        <v>0</v>
      </c>
      <c r="EE118" s="3">
        <f t="shared" si="207"/>
        <v>0</v>
      </c>
      <c r="EF118" s="3">
        <f t="shared" si="207"/>
        <v>0</v>
      </c>
      <c r="EG118" s="3">
        <f t="shared" si="207"/>
        <v>0</v>
      </c>
      <c r="EH118" s="3">
        <f t="shared" si="207"/>
        <v>0</v>
      </c>
      <c r="EI118" s="3">
        <f t="shared" si="207"/>
        <v>0</v>
      </c>
      <c r="EJ118" s="3">
        <f t="shared" ref="EJ118:EX118" si="208">IF(EJ$3=$C$17,-SUM(EJ112:EJ117),0)</f>
        <v>0</v>
      </c>
      <c r="EK118" s="3">
        <f t="shared" si="208"/>
        <v>0</v>
      </c>
      <c r="EL118" s="3">
        <f t="shared" si="208"/>
        <v>0</v>
      </c>
      <c r="EM118" s="3">
        <f t="shared" si="208"/>
        <v>0</v>
      </c>
      <c r="EN118" s="3">
        <f t="shared" si="208"/>
        <v>0</v>
      </c>
      <c r="EO118" s="3">
        <f t="shared" si="208"/>
        <v>0</v>
      </c>
      <c r="EP118" s="3">
        <f t="shared" si="208"/>
        <v>0</v>
      </c>
      <c r="EQ118" s="3">
        <f t="shared" si="208"/>
        <v>0</v>
      </c>
      <c r="ER118" s="3">
        <f t="shared" si="208"/>
        <v>0</v>
      </c>
      <c r="ES118" s="3">
        <f t="shared" si="208"/>
        <v>0</v>
      </c>
      <c r="ET118" s="3">
        <f t="shared" si="208"/>
        <v>0</v>
      </c>
      <c r="EU118" s="3">
        <f t="shared" si="208"/>
        <v>0</v>
      </c>
      <c r="EV118" s="3">
        <f t="shared" si="208"/>
        <v>0</v>
      </c>
      <c r="EW118" s="3">
        <f t="shared" si="208"/>
        <v>0</v>
      </c>
      <c r="EX118" s="3">
        <f t="shared" si="208"/>
        <v>0</v>
      </c>
    </row>
    <row r="119" spans="1:154" ht="12.75" customHeight="1" thickBot="1">
      <c r="C119" s="3" t="s">
        <v>97</v>
      </c>
      <c r="D119" s="3"/>
      <c r="E119" s="3"/>
      <c r="F119" s="3"/>
      <c r="G119" s="3"/>
      <c r="H119" s="3"/>
      <c r="I119" s="14">
        <f ca="1">SUM(I113:I118)</f>
        <v>-6.9141387939453125E-6</v>
      </c>
      <c r="J119" s="14">
        <f ca="1">SUM(J112:J118)</f>
        <v>0</v>
      </c>
      <c r="K119" s="14">
        <f t="shared" ref="K119:BV119" ca="1" si="209">SUM(K112:K118)</f>
        <v>0</v>
      </c>
      <c r="L119" s="14">
        <f t="shared" ca="1" si="209"/>
        <v>0</v>
      </c>
      <c r="M119" s="14">
        <f t="shared" ca="1" si="209"/>
        <v>0</v>
      </c>
      <c r="N119" s="14">
        <f t="shared" ca="1" si="209"/>
        <v>0</v>
      </c>
      <c r="O119" s="14">
        <f t="shared" ca="1" si="209"/>
        <v>0</v>
      </c>
      <c r="P119" s="14">
        <f t="shared" ca="1" si="209"/>
        <v>0</v>
      </c>
      <c r="Q119" s="14">
        <f t="shared" ca="1" si="209"/>
        <v>2903827.2752190037</v>
      </c>
      <c r="R119" s="14">
        <f t="shared" ca="1" si="209"/>
        <v>6959782.259563935</v>
      </c>
      <c r="S119" s="14">
        <f t="shared" ca="1" si="209"/>
        <v>11036017.01883065</v>
      </c>
      <c r="T119" s="14">
        <f t="shared" ca="1" si="209"/>
        <v>15132632.951893739</v>
      </c>
      <c r="U119" s="14">
        <f t="shared" ca="1" si="209"/>
        <v>19249731.964622229</v>
      </c>
      <c r="V119" s="14">
        <f t="shared" ca="1" si="209"/>
        <v>23387416.472414434</v>
      </c>
      <c r="W119" s="14">
        <f t="shared" ca="1" si="209"/>
        <v>27545789.402745716</v>
      </c>
      <c r="X119" s="14">
        <f t="shared" ca="1" si="209"/>
        <v>31724954.197728749</v>
      </c>
      <c r="Y119" s="14">
        <f t="shared" ca="1" si="209"/>
        <v>35925014.816686839</v>
      </c>
      <c r="Z119" s="14">
        <f t="shared" ca="1" si="209"/>
        <v>40146075.738739878</v>
      </c>
      <c r="AA119" s="14">
        <f t="shared" ca="1" si="209"/>
        <v>44388241.965403341</v>
      </c>
      <c r="AB119" s="14">
        <f t="shared" ca="1" si="209"/>
        <v>48651619.023200311</v>
      </c>
      <c r="AC119" s="14">
        <f t="shared" ca="1" si="209"/>
        <v>52936312.966286458</v>
      </c>
      <c r="AD119" s="14">
        <f t="shared" ca="1" si="209"/>
        <v>57242430.379088275</v>
      </c>
      <c r="AE119" s="14">
        <f t="shared" ca="1" si="209"/>
        <v>61570078.378954358</v>
      </c>
      <c r="AF119" s="14">
        <f t="shared" ca="1" si="209"/>
        <v>65919364.618820034</v>
      </c>
      <c r="AG119" s="14">
        <f t="shared" ca="1" si="209"/>
        <v>70290397.289885297</v>
      </c>
      <c r="AH119" s="14">
        <f t="shared" ca="1" si="209"/>
        <v>74683285.124306187</v>
      </c>
      <c r="AI119" s="14">
        <f t="shared" ca="1" si="209"/>
        <v>75480248.464122728</v>
      </c>
      <c r="AJ119" s="14">
        <f t="shared" ca="1" si="209"/>
        <v>76306433.456919596</v>
      </c>
      <c r="AK119" s="14">
        <f t="shared" ca="1" si="209"/>
        <v>76635297.850687295</v>
      </c>
      <c r="AL119" s="14">
        <f t="shared" ca="1" si="209"/>
        <v>76887830.138773695</v>
      </c>
      <c r="AM119" s="14">
        <f t="shared" ca="1" si="209"/>
        <v>77063264.618713871</v>
      </c>
      <c r="AN119" s="14">
        <f t="shared" ca="1" si="209"/>
        <v>77160830.339566201</v>
      </c>
      <c r="AO119" s="14">
        <f t="shared" ca="1" si="209"/>
        <v>77179751.071001932</v>
      </c>
      <c r="AP119" s="14">
        <f t="shared" ca="1" si="209"/>
        <v>77119245.272225872</v>
      </c>
      <c r="AQ119" s="14">
        <f t="shared" ca="1" si="209"/>
        <v>76978526.060727209</v>
      </c>
      <c r="AR119" s="14">
        <f t="shared" ca="1" si="209"/>
        <v>76756801.180859625</v>
      </c>
      <c r="AS119" s="14">
        <f t="shared" ca="1" si="209"/>
        <v>76557612.324706167</v>
      </c>
      <c r="AT119" s="14">
        <f t="shared" ca="1" si="209"/>
        <v>76276618.81507583</v>
      </c>
      <c r="AU119" s="14">
        <f t="shared" ca="1" si="209"/>
        <v>75956892.285704017</v>
      </c>
      <c r="AV119" s="14">
        <f t="shared" ca="1" si="209"/>
        <v>75956892.285699159</v>
      </c>
      <c r="AW119" s="14">
        <f t="shared" ca="1" si="209"/>
        <v>75956892.285691664</v>
      </c>
      <c r="AX119" s="14">
        <f t="shared" ca="1" si="209"/>
        <v>0</v>
      </c>
      <c r="AY119" s="14">
        <f t="shared" ca="1" si="209"/>
        <v>0</v>
      </c>
      <c r="AZ119" s="14">
        <f t="shared" ca="1" si="209"/>
        <v>0</v>
      </c>
      <c r="BA119" s="14">
        <f t="shared" ca="1" si="209"/>
        <v>0</v>
      </c>
      <c r="BB119" s="14">
        <f t="shared" ca="1" si="209"/>
        <v>0</v>
      </c>
      <c r="BC119" s="14">
        <f t="shared" ca="1" si="209"/>
        <v>0</v>
      </c>
      <c r="BD119" s="14">
        <f t="shared" ca="1" si="209"/>
        <v>0</v>
      </c>
      <c r="BE119" s="14">
        <f t="shared" ca="1" si="209"/>
        <v>0</v>
      </c>
      <c r="BF119" s="14">
        <f t="shared" ca="1" si="209"/>
        <v>0</v>
      </c>
      <c r="BG119" s="14">
        <f t="shared" ca="1" si="209"/>
        <v>0</v>
      </c>
      <c r="BH119" s="14">
        <f t="shared" ca="1" si="209"/>
        <v>0</v>
      </c>
      <c r="BI119" s="14">
        <f t="shared" ca="1" si="209"/>
        <v>0</v>
      </c>
      <c r="BJ119" s="14">
        <f t="shared" ca="1" si="209"/>
        <v>0</v>
      </c>
      <c r="BK119" s="14">
        <f t="shared" ca="1" si="209"/>
        <v>0</v>
      </c>
      <c r="BL119" s="14">
        <f t="shared" ca="1" si="209"/>
        <v>0</v>
      </c>
      <c r="BM119" s="14">
        <f t="shared" ca="1" si="209"/>
        <v>0</v>
      </c>
      <c r="BN119" s="14">
        <f t="shared" ca="1" si="209"/>
        <v>0</v>
      </c>
      <c r="BO119" s="14">
        <f t="shared" ca="1" si="209"/>
        <v>0</v>
      </c>
      <c r="BP119" s="14">
        <f t="shared" ca="1" si="209"/>
        <v>0</v>
      </c>
      <c r="BQ119" s="14">
        <f t="shared" ca="1" si="209"/>
        <v>0</v>
      </c>
      <c r="BR119" s="14">
        <f t="shared" ca="1" si="209"/>
        <v>0</v>
      </c>
      <c r="BS119" s="14">
        <f t="shared" ca="1" si="209"/>
        <v>0</v>
      </c>
      <c r="BT119" s="14">
        <f t="shared" ca="1" si="209"/>
        <v>0</v>
      </c>
      <c r="BU119" s="14">
        <f t="shared" ca="1" si="209"/>
        <v>0</v>
      </c>
      <c r="BV119" s="14">
        <f t="shared" ca="1" si="209"/>
        <v>0</v>
      </c>
      <c r="BW119" s="14">
        <f t="shared" ref="BW119:EH119" ca="1" si="210">SUM(BW112:BW118)</f>
        <v>0</v>
      </c>
      <c r="BX119" s="14">
        <f t="shared" ca="1" si="210"/>
        <v>0</v>
      </c>
      <c r="BY119" s="14">
        <f t="shared" ca="1" si="210"/>
        <v>0</v>
      </c>
      <c r="BZ119" s="14">
        <f t="shared" ca="1" si="210"/>
        <v>0</v>
      </c>
      <c r="CA119" s="14">
        <f t="shared" ca="1" si="210"/>
        <v>0</v>
      </c>
      <c r="CB119" s="14">
        <f t="shared" ca="1" si="210"/>
        <v>0</v>
      </c>
      <c r="CC119" s="14">
        <f t="shared" ca="1" si="210"/>
        <v>0</v>
      </c>
      <c r="CD119" s="14">
        <f t="shared" ca="1" si="210"/>
        <v>0</v>
      </c>
      <c r="CE119" s="14">
        <f t="shared" ca="1" si="210"/>
        <v>0</v>
      </c>
      <c r="CF119" s="14">
        <f t="shared" ca="1" si="210"/>
        <v>0</v>
      </c>
      <c r="CG119" s="14">
        <f t="shared" ca="1" si="210"/>
        <v>0</v>
      </c>
      <c r="CH119" s="14">
        <f t="shared" ca="1" si="210"/>
        <v>0</v>
      </c>
      <c r="CI119" s="14">
        <f t="shared" ca="1" si="210"/>
        <v>0</v>
      </c>
      <c r="CJ119" s="14">
        <f t="shared" ca="1" si="210"/>
        <v>0</v>
      </c>
      <c r="CK119" s="14">
        <f t="shared" ca="1" si="210"/>
        <v>0</v>
      </c>
      <c r="CL119" s="14">
        <f t="shared" ca="1" si="210"/>
        <v>0</v>
      </c>
      <c r="CM119" s="14">
        <f t="shared" ca="1" si="210"/>
        <v>0</v>
      </c>
      <c r="CN119" s="14">
        <f t="shared" ca="1" si="210"/>
        <v>0</v>
      </c>
      <c r="CO119" s="14">
        <f t="shared" ca="1" si="210"/>
        <v>0</v>
      </c>
      <c r="CP119" s="14">
        <f t="shared" ca="1" si="210"/>
        <v>0</v>
      </c>
      <c r="CQ119" s="14">
        <f t="shared" ca="1" si="210"/>
        <v>0</v>
      </c>
      <c r="CR119" s="14">
        <f t="shared" ca="1" si="210"/>
        <v>0</v>
      </c>
      <c r="CS119" s="14">
        <f t="shared" ca="1" si="210"/>
        <v>0</v>
      </c>
      <c r="CT119" s="14">
        <f t="shared" ca="1" si="210"/>
        <v>0</v>
      </c>
      <c r="CU119" s="14">
        <f t="shared" ca="1" si="210"/>
        <v>0</v>
      </c>
      <c r="CV119" s="14">
        <f t="shared" ca="1" si="210"/>
        <v>0</v>
      </c>
      <c r="CW119" s="14">
        <f t="shared" ca="1" si="210"/>
        <v>0</v>
      </c>
      <c r="CX119" s="14">
        <f t="shared" ca="1" si="210"/>
        <v>0</v>
      </c>
      <c r="CY119" s="14">
        <f t="shared" ca="1" si="210"/>
        <v>0</v>
      </c>
      <c r="CZ119" s="14">
        <f t="shared" ca="1" si="210"/>
        <v>0</v>
      </c>
      <c r="DA119" s="14">
        <f t="shared" ca="1" si="210"/>
        <v>0</v>
      </c>
      <c r="DB119" s="14">
        <f t="shared" ca="1" si="210"/>
        <v>0</v>
      </c>
      <c r="DC119" s="14">
        <f t="shared" ca="1" si="210"/>
        <v>0</v>
      </c>
      <c r="DD119" s="14">
        <f t="shared" ca="1" si="210"/>
        <v>0</v>
      </c>
      <c r="DE119" s="14">
        <f t="shared" ca="1" si="210"/>
        <v>0</v>
      </c>
      <c r="DF119" s="14">
        <f t="shared" ca="1" si="210"/>
        <v>0</v>
      </c>
      <c r="DG119" s="14">
        <f t="shared" ca="1" si="210"/>
        <v>0</v>
      </c>
      <c r="DH119" s="14">
        <f t="shared" ca="1" si="210"/>
        <v>0</v>
      </c>
      <c r="DI119" s="14">
        <f t="shared" ca="1" si="210"/>
        <v>0</v>
      </c>
      <c r="DJ119" s="14">
        <f t="shared" ca="1" si="210"/>
        <v>0</v>
      </c>
      <c r="DK119" s="14">
        <f t="shared" ca="1" si="210"/>
        <v>0</v>
      </c>
      <c r="DL119" s="14">
        <f t="shared" ca="1" si="210"/>
        <v>0</v>
      </c>
      <c r="DM119" s="14">
        <f t="shared" ca="1" si="210"/>
        <v>0</v>
      </c>
      <c r="DN119" s="14">
        <f t="shared" ca="1" si="210"/>
        <v>0</v>
      </c>
      <c r="DO119" s="14">
        <f t="shared" ca="1" si="210"/>
        <v>0</v>
      </c>
      <c r="DP119" s="14">
        <f t="shared" ca="1" si="210"/>
        <v>0</v>
      </c>
      <c r="DQ119" s="14">
        <f t="shared" ca="1" si="210"/>
        <v>0</v>
      </c>
      <c r="DR119" s="14">
        <f t="shared" ca="1" si="210"/>
        <v>0</v>
      </c>
      <c r="DS119" s="14">
        <f t="shared" ca="1" si="210"/>
        <v>0</v>
      </c>
      <c r="DT119" s="14">
        <f t="shared" ca="1" si="210"/>
        <v>0</v>
      </c>
      <c r="DU119" s="14">
        <f t="shared" ca="1" si="210"/>
        <v>0</v>
      </c>
      <c r="DV119" s="14">
        <f t="shared" ca="1" si="210"/>
        <v>0</v>
      </c>
      <c r="DW119" s="14">
        <f t="shared" ca="1" si="210"/>
        <v>0</v>
      </c>
      <c r="DX119" s="14">
        <f t="shared" ca="1" si="210"/>
        <v>0</v>
      </c>
      <c r="DY119" s="14">
        <f t="shared" ca="1" si="210"/>
        <v>0</v>
      </c>
      <c r="DZ119" s="14">
        <f t="shared" ca="1" si="210"/>
        <v>0</v>
      </c>
      <c r="EA119" s="14">
        <f t="shared" ca="1" si="210"/>
        <v>0</v>
      </c>
      <c r="EB119" s="14">
        <f t="shared" ca="1" si="210"/>
        <v>0</v>
      </c>
      <c r="EC119" s="14">
        <f t="shared" ca="1" si="210"/>
        <v>0</v>
      </c>
      <c r="ED119" s="14">
        <f t="shared" ca="1" si="210"/>
        <v>0</v>
      </c>
      <c r="EE119" s="14">
        <f t="shared" ca="1" si="210"/>
        <v>0</v>
      </c>
      <c r="EF119" s="14">
        <f t="shared" ca="1" si="210"/>
        <v>0</v>
      </c>
      <c r="EG119" s="14">
        <f t="shared" ca="1" si="210"/>
        <v>0</v>
      </c>
      <c r="EH119" s="14">
        <f t="shared" ca="1" si="210"/>
        <v>0</v>
      </c>
      <c r="EI119" s="14">
        <f t="shared" ref="EI119:EX119" ca="1" si="211">SUM(EI112:EI118)</f>
        <v>0</v>
      </c>
      <c r="EJ119" s="14">
        <f t="shared" ca="1" si="211"/>
        <v>0</v>
      </c>
      <c r="EK119" s="14">
        <f t="shared" ca="1" si="211"/>
        <v>0</v>
      </c>
      <c r="EL119" s="14">
        <f t="shared" ca="1" si="211"/>
        <v>0</v>
      </c>
      <c r="EM119" s="14">
        <f t="shared" ca="1" si="211"/>
        <v>0</v>
      </c>
      <c r="EN119" s="14">
        <f t="shared" ca="1" si="211"/>
        <v>0</v>
      </c>
      <c r="EO119" s="14">
        <f t="shared" ca="1" si="211"/>
        <v>0</v>
      </c>
      <c r="EP119" s="14">
        <f t="shared" ca="1" si="211"/>
        <v>0</v>
      </c>
      <c r="EQ119" s="14">
        <f t="shared" ca="1" si="211"/>
        <v>0</v>
      </c>
      <c r="ER119" s="14">
        <f t="shared" ca="1" si="211"/>
        <v>0</v>
      </c>
      <c r="ES119" s="14">
        <f t="shared" ca="1" si="211"/>
        <v>0</v>
      </c>
      <c r="ET119" s="14">
        <f t="shared" ca="1" si="211"/>
        <v>0</v>
      </c>
      <c r="EU119" s="14">
        <f t="shared" ca="1" si="211"/>
        <v>0</v>
      </c>
      <c r="EV119" s="14">
        <f t="shared" ca="1" si="211"/>
        <v>0</v>
      </c>
      <c r="EW119" s="14">
        <f t="shared" ca="1" si="211"/>
        <v>0</v>
      </c>
      <c r="EX119" s="14">
        <f t="shared" ca="1" si="211"/>
        <v>0</v>
      </c>
    </row>
    <row r="120" spans="1:154" ht="12.75" customHeight="1" thickTop="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row>
    <row r="121" spans="1:154" ht="12.75" customHeight="1">
      <c r="B121" s="3"/>
      <c r="C121" s="3"/>
      <c r="D121" s="3"/>
      <c r="E121" s="3"/>
      <c r="F121" s="3"/>
      <c r="G121" s="3"/>
      <c r="H121" s="3"/>
      <c r="I121" s="3"/>
      <c r="J121" s="5"/>
      <c r="K121" s="408"/>
      <c r="L121" s="408"/>
      <c r="M121" s="408"/>
      <c r="N121" s="408"/>
      <c r="O121" s="408"/>
      <c r="P121" s="408"/>
      <c r="Q121" s="408"/>
      <c r="R121" s="408"/>
      <c r="S121" s="408"/>
      <c r="T121" s="408"/>
      <c r="U121" s="408"/>
      <c r="V121" s="408"/>
      <c r="W121" s="408"/>
      <c r="X121" s="408"/>
      <c r="Y121" s="408"/>
      <c r="Z121" s="408"/>
      <c r="AA121" s="408"/>
      <c r="AB121" s="408"/>
      <c r="AC121" s="408"/>
      <c r="AD121" s="408"/>
      <c r="AE121" s="408"/>
      <c r="AF121" s="408"/>
      <c r="AG121" s="408"/>
      <c r="AH121" s="408"/>
      <c r="AI121" s="408"/>
      <c r="AJ121" s="408"/>
      <c r="AK121" s="408"/>
      <c r="AL121" s="408"/>
      <c r="AM121" s="408"/>
      <c r="AN121" s="408"/>
      <c r="AO121" s="408"/>
      <c r="AP121" s="408"/>
      <c r="AQ121" s="408"/>
      <c r="AR121" s="408"/>
      <c r="AS121" s="408"/>
      <c r="AT121" s="408"/>
      <c r="AU121" s="408"/>
      <c r="AV121" s="408"/>
      <c r="AW121" s="408"/>
      <c r="AX121" s="408"/>
      <c r="AY121" s="408"/>
      <c r="AZ121" s="408"/>
      <c r="BA121" s="408"/>
      <c r="BB121" s="408"/>
      <c r="BC121" s="408"/>
      <c r="BD121" s="408"/>
      <c r="BE121" s="408"/>
      <c r="BF121" s="408"/>
      <c r="BG121" s="408"/>
      <c r="BH121" s="408"/>
      <c r="BI121" s="408"/>
      <c r="BJ121" s="408"/>
      <c r="BK121" s="408"/>
      <c r="BL121" s="408"/>
      <c r="BM121" s="408"/>
      <c r="BN121" s="408"/>
      <c r="BO121" s="408"/>
      <c r="BP121" s="408"/>
      <c r="BQ121" s="408"/>
      <c r="BR121" s="408"/>
      <c r="BS121" s="408"/>
      <c r="BT121" s="408"/>
      <c r="BU121" s="408"/>
      <c r="BV121" s="408"/>
      <c r="BW121" s="408"/>
      <c r="BX121" s="408"/>
      <c r="BY121" s="408"/>
      <c r="BZ121" s="408"/>
      <c r="CA121" s="408"/>
      <c r="CB121" s="408"/>
      <c r="CC121" s="408"/>
      <c r="CD121" s="408"/>
      <c r="CE121" s="408"/>
      <c r="CF121" s="408"/>
      <c r="CG121" s="408"/>
      <c r="CH121" s="408"/>
      <c r="CI121" s="408"/>
      <c r="CJ121" s="408"/>
      <c r="CK121" s="408"/>
      <c r="CL121" s="408"/>
      <c r="CM121" s="408"/>
      <c r="CN121" s="408"/>
      <c r="CO121" s="408"/>
      <c r="CP121" s="408"/>
      <c r="CQ121" s="408"/>
      <c r="CR121" s="408"/>
      <c r="CS121" s="408"/>
      <c r="CT121" s="408"/>
      <c r="CU121" s="408"/>
      <c r="CV121" s="408"/>
      <c r="CW121" s="408"/>
      <c r="CX121" s="408"/>
      <c r="CY121" s="408"/>
      <c r="CZ121" s="408"/>
      <c r="DA121" s="408"/>
      <c r="DB121" s="408"/>
      <c r="DC121" s="408"/>
      <c r="DD121" s="408"/>
      <c r="DE121" s="408"/>
      <c r="DF121" s="408"/>
      <c r="DG121" s="408"/>
      <c r="DH121" s="408"/>
      <c r="DI121" s="408"/>
      <c r="DJ121" s="408"/>
      <c r="DK121" s="408"/>
      <c r="DL121" s="408"/>
      <c r="DM121" s="408"/>
      <c r="DN121" s="408"/>
      <c r="DO121" s="408"/>
      <c r="DP121" s="408"/>
      <c r="DQ121" s="408"/>
      <c r="DR121" s="408"/>
      <c r="DS121" s="408"/>
      <c r="DT121" s="408"/>
      <c r="DU121" s="408"/>
      <c r="DV121" s="408"/>
      <c r="DW121" s="408"/>
      <c r="DX121" s="408"/>
      <c r="DY121" s="408"/>
      <c r="DZ121" s="408"/>
      <c r="EA121" s="408"/>
      <c r="EB121" s="408"/>
      <c r="EC121" s="408"/>
      <c r="ED121" s="408"/>
      <c r="EE121" s="408"/>
      <c r="EF121" s="408"/>
      <c r="EG121" s="408"/>
      <c r="EH121" s="408"/>
      <c r="EI121" s="408"/>
      <c r="EJ121" s="408"/>
      <c r="EK121" s="408"/>
      <c r="EL121" s="408"/>
      <c r="EM121" s="408"/>
      <c r="EN121" s="408"/>
      <c r="EO121" s="408"/>
      <c r="EP121" s="408"/>
      <c r="EQ121" s="408"/>
      <c r="ER121" s="408"/>
      <c r="ES121" s="408"/>
      <c r="ET121" s="408"/>
      <c r="EU121" s="408"/>
      <c r="EV121" s="408"/>
      <c r="EW121" s="408"/>
      <c r="EX121" s="408"/>
    </row>
    <row r="122" spans="1:154">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row>
    <row r="123" spans="1:15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row>
    <row r="124" spans="1:15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row>
    <row r="125" spans="1:154">
      <c r="B125" s="3"/>
      <c r="C125" s="3"/>
      <c r="D125" s="3"/>
      <c r="E125" s="3"/>
      <c r="F125" s="3"/>
      <c r="G125" s="3"/>
      <c r="H125" s="3"/>
      <c r="I125" s="3"/>
      <c r="J125" s="3"/>
      <c r="K125" s="419"/>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row>
    <row r="126" spans="1:154">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row>
    <row r="127" spans="1:154">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row>
    <row r="128" spans="1:154">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row>
    <row r="129" spans="2:154">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row>
    <row r="130" spans="2:154">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row>
    <row r="131" spans="2:154">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row>
    <row r="132" spans="2:154">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row>
    <row r="133" spans="2:154">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row>
    <row r="134" spans="2:15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row>
    <row r="135" spans="2:154">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row>
    <row r="136" spans="2:154">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row>
    <row r="137" spans="2:154">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row>
    <row r="138" spans="2:154">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row>
    <row r="139" spans="2:154">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row>
    <row r="140" spans="2:154">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row>
    <row r="141" spans="2:15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row>
    <row r="142" spans="2:15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row>
    <row r="143" spans="2:15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row>
    <row r="144" spans="2:15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row>
    <row r="145" spans="2:154">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row>
    <row r="146" spans="2:154">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row>
    <row r="147" spans="2:154">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row>
    <row r="148" spans="2:154">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row>
    <row r="149" spans="2:154">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row>
    <row r="150" spans="2:154">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row>
    <row r="151" spans="2:154">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row>
    <row r="152" spans="2:154">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row>
    <row r="153" spans="2:154">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row>
    <row r="154" spans="2: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row>
    <row r="155" spans="2:154">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row>
    <row r="156" spans="2:154">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row>
    <row r="157" spans="2:154">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row>
    <row r="158" spans="2:154">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row>
    <row r="159" spans="2:154">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row>
    <row r="160" spans="2:154">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row>
    <row r="161" spans="2:154">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row>
    <row r="162" spans="2:154">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row>
    <row r="163" spans="2:154">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row>
    <row r="164" spans="2:15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row>
    <row r="165" spans="2:154">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row>
    <row r="166" spans="2:154">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row>
    <row r="167" spans="2:154">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row>
    <row r="168" spans="2:154">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row>
    <row r="169" spans="2:154">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row>
    <row r="170" spans="2:15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row>
    <row r="171" spans="2:15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row>
    <row r="172" spans="2:15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row>
    <row r="173" spans="2:15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row>
    <row r="174" spans="2:15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row>
    <row r="175" spans="2:15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row>
    <row r="176" spans="2:15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row>
    <row r="177" spans="2:15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row>
    <row r="178" spans="2:15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row>
    <row r="179" spans="2:15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row>
    <row r="180" spans="2:15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row>
    <row r="181" spans="2:15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row>
    <row r="182" spans="2:15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row>
    <row r="183" spans="2:15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row>
    <row r="184" spans="2:15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row>
    <row r="185" spans="2:15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row>
    <row r="186" spans="2:15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row>
    <row r="187" spans="2:15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row>
    <row r="188" spans="2:15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row>
    <row r="189" spans="2:15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row>
    <row r="190" spans="2:15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row>
    <row r="191" spans="2:15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row>
    <row r="192" spans="2:154">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row>
    <row r="193" spans="2:154">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row>
    <row r="194" spans="2:15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row>
    <row r="195" spans="2:154">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row>
    <row r="196" spans="2:154">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row>
    <row r="197" spans="2:154">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row>
    <row r="198" spans="2:154">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row>
    <row r="199" spans="2:154">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row>
    <row r="200" spans="2:154">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row>
    <row r="201" spans="2:154">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row>
    <row r="202" spans="2:154">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row>
    <row r="203" spans="2:154">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row>
    <row r="204" spans="2:15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row>
    <row r="205" spans="2:154">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row>
    <row r="206" spans="2:154">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row>
    <row r="207" spans="2:154">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row>
    <row r="208" spans="2:154">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row>
    <row r="209" spans="2:15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row>
    <row r="210" spans="2:154">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row>
    <row r="211" spans="2:154">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row>
    <row r="212" spans="2:154">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row>
    <row r="213" spans="2:154">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row>
    <row r="214" spans="2:15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row>
    <row r="215" spans="2:154">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row>
    <row r="216" spans="2:154">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row>
    <row r="217" spans="2:154">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row>
    <row r="218" spans="2:154">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row>
    <row r="219" spans="2:154">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row>
    <row r="220" spans="2:15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row>
    <row r="221" spans="2:15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row>
    <row r="222" spans="2:15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row>
    <row r="223" spans="2:15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row>
    <row r="224" spans="2:15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row>
    <row r="225" spans="2:15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row>
    <row r="226" spans="2:15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row>
    <row r="227" spans="2:15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row>
    <row r="228" spans="2:15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row>
    <row r="229" spans="2:15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row>
    <row r="230" spans="2:15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row>
    <row r="231" spans="2:15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row>
    <row r="232" spans="2:15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row>
    <row r="233" spans="2:15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row>
    <row r="234" spans="2:15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row>
    <row r="235" spans="2:15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row>
    <row r="236" spans="2:15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row>
    <row r="237" spans="2:15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row>
    <row r="238" spans="2:15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row>
    <row r="239" spans="2:15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row>
    <row r="240" spans="2:15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row>
    <row r="241" spans="2:154">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row>
    <row r="242" spans="2:154">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row>
    <row r="243" spans="2:154">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row>
    <row r="244" spans="2:15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row>
    <row r="245" spans="2:154">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row>
    <row r="246" spans="2:15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row>
    <row r="247" spans="2:154">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row>
    <row r="248" spans="2:154">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row>
    <row r="249" spans="2:15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row>
    <row r="250" spans="2:15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row>
    <row r="251" spans="2:15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row>
    <row r="252" spans="2:15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row>
    <row r="253" spans="2:15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row>
    <row r="254" spans="2:1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row>
    <row r="255" spans="2:15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row>
    <row r="256" spans="2:15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row>
    <row r="257" spans="2:15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row>
    <row r="258" spans="2:15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row>
    <row r="259" spans="2:15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row>
    <row r="260" spans="2:15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row>
    <row r="261" spans="2:15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row>
    <row r="262" spans="2:15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row>
  </sheetData>
  <mergeCells count="6">
    <mergeCell ref="D101:F101"/>
    <mergeCell ref="B78:I78"/>
    <mergeCell ref="B19:I19"/>
    <mergeCell ref="B65:I65"/>
    <mergeCell ref="F32:G32"/>
    <mergeCell ref="B30:I30"/>
  </mergeCells>
  <conditionalFormatting sqref="K5:EX5">
    <cfRule type="cellIs" dxfId="2" priority="2" operator="equal">
      <formula>0</formula>
    </cfRule>
  </conditionalFormatting>
  <printOptions horizontalCentered="1"/>
  <pageMargins left="0.5" right="0.5" top="0.48" bottom="0.5" header="0.2" footer="0.2"/>
  <pageSetup scale="52" orientation="landscape" r:id="rId1"/>
  <headerFooter alignWithMargins="0">
    <oddHeader>&amp;R&amp;F</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A902-CA04-483E-A430-D84D80B29FAC}">
  <sheetPr transitionEvaluation="1">
    <pageSetUpPr autoPageBreaks="0" fitToPage="1"/>
  </sheetPr>
  <dimension ref="A1:AB180"/>
  <sheetViews>
    <sheetView showGridLines="0" zoomScale="70" zoomScaleNormal="70" zoomScaleSheetLayoutView="75" zoomScalePageLayoutView="60" workbookViewId="0"/>
  </sheetViews>
  <sheetFormatPr defaultColWidth="8.7109375" defaultRowHeight="18"/>
  <cols>
    <col min="1" max="2" width="1.7109375" style="21" customWidth="1"/>
    <col min="3" max="4" width="2.7109375" style="21" customWidth="1"/>
    <col min="5" max="5" width="100.7109375" style="21" customWidth="1"/>
    <col min="6" max="6" width="20.7109375" style="21" customWidth="1"/>
    <col min="7" max="7" width="2.7109375" style="21" customWidth="1"/>
    <col min="8" max="8" width="20.7109375" style="21" customWidth="1"/>
    <col min="9" max="9" width="1.140625" style="21" customWidth="1"/>
    <col min="10" max="10" width="2.7109375" style="21" customWidth="1"/>
    <col min="11" max="11" width="1.7109375" style="21" customWidth="1"/>
    <col min="12" max="12" width="20.7109375" style="21" customWidth="1"/>
    <col min="13" max="13" width="2.7109375" style="21" customWidth="1"/>
    <col min="14" max="14" width="20.7109375" style="21" customWidth="1"/>
    <col min="15" max="15" width="2.7109375" style="21" customWidth="1"/>
    <col min="16" max="16" width="20.7109375" style="21" customWidth="1"/>
    <col min="17" max="17" width="2.7109375" style="21" customWidth="1"/>
    <col min="18" max="18" width="20.7109375" style="21" customWidth="1"/>
    <col min="19" max="19" width="2.7109375" style="21" customWidth="1"/>
    <col min="20" max="20" width="20.7109375" style="21" customWidth="1"/>
    <col min="21" max="21" width="2.7109375" style="21" customWidth="1"/>
    <col min="22" max="22" width="20.7109375" style="21" customWidth="1"/>
    <col min="23" max="23" width="1.7109375" style="21" customWidth="1"/>
    <col min="24" max="24" width="2.28515625" style="21" customWidth="1"/>
    <col min="25" max="25" width="8.140625" style="21" customWidth="1"/>
    <col min="26" max="26" width="42.42578125" style="21" bestFit="1" customWidth="1"/>
    <col min="27" max="27" width="19.7109375" style="429" bestFit="1" customWidth="1"/>
    <col min="28" max="28" width="11.7109375" style="429" customWidth="1"/>
    <col min="29" max="247" width="8.7109375" style="21"/>
    <col min="248" max="248" width="1.7109375" style="21" customWidth="1"/>
    <col min="249" max="250" width="5.28515625" style="21" customWidth="1"/>
    <col min="251" max="251" width="3.7109375" style="21" customWidth="1"/>
    <col min="252" max="252" width="50.28515625" style="21" customWidth="1"/>
    <col min="253" max="253" width="10.42578125" style="21" bestFit="1" customWidth="1"/>
    <col min="254" max="254" width="38.7109375" style="21" customWidth="1"/>
    <col min="255" max="256" width="3.42578125" style="21" customWidth="1"/>
    <col min="257" max="257" width="21.28515625" style="21" bestFit="1" customWidth="1"/>
    <col min="258" max="258" width="14.7109375" style="21" bestFit="1" customWidth="1"/>
    <col min="259" max="259" width="12.28515625" style="21" bestFit="1" customWidth="1"/>
    <col min="260" max="261" width="2.28515625" style="21" customWidth="1"/>
    <col min="262" max="503" width="8.7109375" style="21"/>
    <col min="504" max="504" width="1.7109375" style="21" customWidth="1"/>
    <col min="505" max="506" width="5.28515625" style="21" customWidth="1"/>
    <col min="507" max="507" width="3.7109375" style="21" customWidth="1"/>
    <col min="508" max="508" width="50.28515625" style="21" customWidth="1"/>
    <col min="509" max="509" width="10.42578125" style="21" bestFit="1" customWidth="1"/>
    <col min="510" max="510" width="38.7109375" style="21" customWidth="1"/>
    <col min="511" max="512" width="3.42578125" style="21" customWidth="1"/>
    <col min="513" max="513" width="21.28515625" style="21" bestFit="1" customWidth="1"/>
    <col min="514" max="514" width="14.7109375" style="21" bestFit="1" customWidth="1"/>
    <col min="515" max="515" width="12.28515625" style="21" bestFit="1" customWidth="1"/>
    <col min="516" max="517" width="2.28515625" style="21" customWidth="1"/>
    <col min="518" max="759" width="8.7109375" style="21"/>
    <col min="760" max="760" width="1.7109375" style="21" customWidth="1"/>
    <col min="761" max="762" width="5.28515625" style="21" customWidth="1"/>
    <col min="763" max="763" width="3.7109375" style="21" customWidth="1"/>
    <col min="764" max="764" width="50.28515625" style="21" customWidth="1"/>
    <col min="765" max="765" width="10.42578125" style="21" bestFit="1" customWidth="1"/>
    <col min="766" max="766" width="38.7109375" style="21" customWidth="1"/>
    <col min="767" max="768" width="3.42578125" style="21" customWidth="1"/>
    <col min="769" max="769" width="21.28515625" style="21" bestFit="1" customWidth="1"/>
    <col min="770" max="770" width="14.7109375" style="21" bestFit="1" customWidth="1"/>
    <col min="771" max="771" width="12.28515625" style="21" bestFit="1" customWidth="1"/>
    <col min="772" max="773" width="2.28515625" style="21" customWidth="1"/>
    <col min="774" max="1015" width="8.7109375" style="21"/>
    <col min="1016" max="1016" width="1.7109375" style="21" customWidth="1"/>
    <col min="1017" max="1018" width="5.28515625" style="21" customWidth="1"/>
    <col min="1019" max="1019" width="3.7109375" style="21" customWidth="1"/>
    <col min="1020" max="1020" width="50.28515625" style="21" customWidth="1"/>
    <col min="1021" max="1021" width="10.42578125" style="21" bestFit="1" customWidth="1"/>
    <col min="1022" max="1022" width="38.7109375" style="21" customWidth="1"/>
    <col min="1023" max="1024" width="3.42578125" style="21" customWidth="1"/>
    <col min="1025" max="1025" width="21.28515625" style="21" bestFit="1" customWidth="1"/>
    <col min="1026" max="1026" width="14.7109375" style="21" bestFit="1" customWidth="1"/>
    <col min="1027" max="1027" width="12.28515625" style="21" bestFit="1" customWidth="1"/>
    <col min="1028" max="1029" width="2.28515625" style="21" customWidth="1"/>
    <col min="1030" max="1271" width="8.7109375" style="21"/>
    <col min="1272" max="1272" width="1.7109375" style="21" customWidth="1"/>
    <col min="1273" max="1274" width="5.28515625" style="21" customWidth="1"/>
    <col min="1275" max="1275" width="3.7109375" style="21" customWidth="1"/>
    <col min="1276" max="1276" width="50.28515625" style="21" customWidth="1"/>
    <col min="1277" max="1277" width="10.42578125" style="21" bestFit="1" customWidth="1"/>
    <col min="1278" max="1278" width="38.7109375" style="21" customWidth="1"/>
    <col min="1279" max="1280" width="3.42578125" style="21" customWidth="1"/>
    <col min="1281" max="1281" width="21.28515625" style="21" bestFit="1" customWidth="1"/>
    <col min="1282" max="1282" width="14.7109375" style="21" bestFit="1" customWidth="1"/>
    <col min="1283" max="1283" width="12.28515625" style="21" bestFit="1" customWidth="1"/>
    <col min="1284" max="1285" width="2.28515625" style="21" customWidth="1"/>
    <col min="1286" max="1527" width="8.7109375" style="21"/>
    <col min="1528" max="1528" width="1.7109375" style="21" customWidth="1"/>
    <col min="1529" max="1530" width="5.28515625" style="21" customWidth="1"/>
    <col min="1531" max="1531" width="3.7109375" style="21" customWidth="1"/>
    <col min="1532" max="1532" width="50.28515625" style="21" customWidth="1"/>
    <col min="1533" max="1533" width="10.42578125" style="21" bestFit="1" customWidth="1"/>
    <col min="1534" max="1534" width="38.7109375" style="21" customWidth="1"/>
    <col min="1535" max="1536" width="3.42578125" style="21" customWidth="1"/>
    <col min="1537" max="1537" width="21.28515625" style="21" bestFit="1" customWidth="1"/>
    <col min="1538" max="1538" width="14.7109375" style="21" bestFit="1" customWidth="1"/>
    <col min="1539" max="1539" width="12.28515625" style="21" bestFit="1" customWidth="1"/>
    <col min="1540" max="1541" width="2.28515625" style="21" customWidth="1"/>
    <col min="1542" max="1783" width="8.7109375" style="21"/>
    <col min="1784" max="1784" width="1.7109375" style="21" customWidth="1"/>
    <col min="1785" max="1786" width="5.28515625" style="21" customWidth="1"/>
    <col min="1787" max="1787" width="3.7109375" style="21" customWidth="1"/>
    <col min="1788" max="1788" width="50.28515625" style="21" customWidth="1"/>
    <col min="1789" max="1789" width="10.42578125" style="21" bestFit="1" customWidth="1"/>
    <col min="1790" max="1790" width="38.7109375" style="21" customWidth="1"/>
    <col min="1791" max="1792" width="3.42578125" style="21" customWidth="1"/>
    <col min="1793" max="1793" width="21.28515625" style="21" bestFit="1" customWidth="1"/>
    <col min="1794" max="1794" width="14.7109375" style="21" bestFit="1" customWidth="1"/>
    <col min="1795" max="1795" width="12.28515625" style="21" bestFit="1" customWidth="1"/>
    <col min="1796" max="1797" width="2.28515625" style="21" customWidth="1"/>
    <col min="1798" max="2039" width="8.7109375" style="21"/>
    <col min="2040" max="2040" width="1.7109375" style="21" customWidth="1"/>
    <col min="2041" max="2042" width="5.28515625" style="21" customWidth="1"/>
    <col min="2043" max="2043" width="3.7109375" style="21" customWidth="1"/>
    <col min="2044" max="2044" width="50.28515625" style="21" customWidth="1"/>
    <col min="2045" max="2045" width="10.42578125" style="21" bestFit="1" customWidth="1"/>
    <col min="2046" max="2046" width="38.7109375" style="21" customWidth="1"/>
    <col min="2047" max="2048" width="3.42578125" style="21" customWidth="1"/>
    <col min="2049" max="2049" width="21.28515625" style="21" bestFit="1" customWidth="1"/>
    <col min="2050" max="2050" width="14.7109375" style="21" bestFit="1" customWidth="1"/>
    <col min="2051" max="2051" width="12.28515625" style="21" bestFit="1" customWidth="1"/>
    <col min="2052" max="2053" width="2.28515625" style="21" customWidth="1"/>
    <col min="2054" max="2295" width="8.7109375" style="21"/>
    <col min="2296" max="2296" width="1.7109375" style="21" customWidth="1"/>
    <col min="2297" max="2298" width="5.28515625" style="21" customWidth="1"/>
    <col min="2299" max="2299" width="3.7109375" style="21" customWidth="1"/>
    <col min="2300" max="2300" width="50.28515625" style="21" customWidth="1"/>
    <col min="2301" max="2301" width="10.42578125" style="21" bestFit="1" customWidth="1"/>
    <col min="2302" max="2302" width="38.7109375" style="21" customWidth="1"/>
    <col min="2303" max="2304" width="3.42578125" style="21" customWidth="1"/>
    <col min="2305" max="2305" width="21.28515625" style="21" bestFit="1" customWidth="1"/>
    <col min="2306" max="2306" width="14.7109375" style="21" bestFit="1" customWidth="1"/>
    <col min="2307" max="2307" width="12.28515625" style="21" bestFit="1" customWidth="1"/>
    <col min="2308" max="2309" width="2.28515625" style="21" customWidth="1"/>
    <col min="2310" max="2551" width="8.7109375" style="21"/>
    <col min="2552" max="2552" width="1.7109375" style="21" customWidth="1"/>
    <col min="2553" max="2554" width="5.28515625" style="21" customWidth="1"/>
    <col min="2555" max="2555" width="3.7109375" style="21" customWidth="1"/>
    <col min="2556" max="2556" width="50.28515625" style="21" customWidth="1"/>
    <col min="2557" max="2557" width="10.42578125" style="21" bestFit="1" customWidth="1"/>
    <col min="2558" max="2558" width="38.7109375" style="21" customWidth="1"/>
    <col min="2559" max="2560" width="3.42578125" style="21" customWidth="1"/>
    <col min="2561" max="2561" width="21.28515625" style="21" bestFit="1" customWidth="1"/>
    <col min="2562" max="2562" width="14.7109375" style="21" bestFit="1" customWidth="1"/>
    <col min="2563" max="2563" width="12.28515625" style="21" bestFit="1" customWidth="1"/>
    <col min="2564" max="2565" width="2.28515625" style="21" customWidth="1"/>
    <col min="2566" max="2807" width="8.7109375" style="21"/>
    <col min="2808" max="2808" width="1.7109375" style="21" customWidth="1"/>
    <col min="2809" max="2810" width="5.28515625" style="21" customWidth="1"/>
    <col min="2811" max="2811" width="3.7109375" style="21" customWidth="1"/>
    <col min="2812" max="2812" width="50.28515625" style="21" customWidth="1"/>
    <col min="2813" max="2813" width="10.42578125" style="21" bestFit="1" customWidth="1"/>
    <col min="2814" max="2814" width="38.7109375" style="21" customWidth="1"/>
    <col min="2815" max="2816" width="3.42578125" style="21" customWidth="1"/>
    <col min="2817" max="2817" width="21.28515625" style="21" bestFit="1" customWidth="1"/>
    <col min="2818" max="2818" width="14.7109375" style="21" bestFit="1" customWidth="1"/>
    <col min="2819" max="2819" width="12.28515625" style="21" bestFit="1" customWidth="1"/>
    <col min="2820" max="2821" width="2.28515625" style="21" customWidth="1"/>
    <col min="2822" max="3063" width="8.7109375" style="21"/>
    <col min="3064" max="3064" width="1.7109375" style="21" customWidth="1"/>
    <col min="3065" max="3066" width="5.28515625" style="21" customWidth="1"/>
    <col min="3067" max="3067" width="3.7109375" style="21" customWidth="1"/>
    <col min="3068" max="3068" width="50.28515625" style="21" customWidth="1"/>
    <col min="3069" max="3069" width="10.42578125" style="21" bestFit="1" customWidth="1"/>
    <col min="3070" max="3070" width="38.7109375" style="21" customWidth="1"/>
    <col min="3071" max="3072" width="3.42578125" style="21" customWidth="1"/>
    <col min="3073" max="3073" width="21.28515625" style="21" bestFit="1" customWidth="1"/>
    <col min="3074" max="3074" width="14.7109375" style="21" bestFit="1" customWidth="1"/>
    <col min="3075" max="3075" width="12.28515625" style="21" bestFit="1" customWidth="1"/>
    <col min="3076" max="3077" width="2.28515625" style="21" customWidth="1"/>
    <col min="3078" max="3319" width="8.7109375" style="21"/>
    <col min="3320" max="3320" width="1.7109375" style="21" customWidth="1"/>
    <col min="3321" max="3322" width="5.28515625" style="21" customWidth="1"/>
    <col min="3323" max="3323" width="3.7109375" style="21" customWidth="1"/>
    <col min="3324" max="3324" width="50.28515625" style="21" customWidth="1"/>
    <col min="3325" max="3325" width="10.42578125" style="21" bestFit="1" customWidth="1"/>
    <col min="3326" max="3326" width="38.7109375" style="21" customWidth="1"/>
    <col min="3327" max="3328" width="3.42578125" style="21" customWidth="1"/>
    <col min="3329" max="3329" width="21.28515625" style="21" bestFit="1" customWidth="1"/>
    <col min="3330" max="3330" width="14.7109375" style="21" bestFit="1" customWidth="1"/>
    <col min="3331" max="3331" width="12.28515625" style="21" bestFit="1" customWidth="1"/>
    <col min="3332" max="3333" width="2.28515625" style="21" customWidth="1"/>
    <col min="3334" max="3575" width="8.7109375" style="21"/>
    <col min="3576" max="3576" width="1.7109375" style="21" customWidth="1"/>
    <col min="3577" max="3578" width="5.28515625" style="21" customWidth="1"/>
    <col min="3579" max="3579" width="3.7109375" style="21" customWidth="1"/>
    <col min="3580" max="3580" width="50.28515625" style="21" customWidth="1"/>
    <col min="3581" max="3581" width="10.42578125" style="21" bestFit="1" customWidth="1"/>
    <col min="3582" max="3582" width="38.7109375" style="21" customWidth="1"/>
    <col min="3583" max="3584" width="3.42578125" style="21" customWidth="1"/>
    <col min="3585" max="3585" width="21.28515625" style="21" bestFit="1" customWidth="1"/>
    <col min="3586" max="3586" width="14.7109375" style="21" bestFit="1" customWidth="1"/>
    <col min="3587" max="3587" width="12.28515625" style="21" bestFit="1" customWidth="1"/>
    <col min="3588" max="3589" width="2.28515625" style="21" customWidth="1"/>
    <col min="3590" max="3831" width="8.7109375" style="21"/>
    <col min="3832" max="3832" width="1.7109375" style="21" customWidth="1"/>
    <col min="3833" max="3834" width="5.28515625" style="21" customWidth="1"/>
    <col min="3835" max="3835" width="3.7109375" style="21" customWidth="1"/>
    <col min="3836" max="3836" width="50.28515625" style="21" customWidth="1"/>
    <col min="3837" max="3837" width="10.42578125" style="21" bestFit="1" customWidth="1"/>
    <col min="3838" max="3838" width="38.7109375" style="21" customWidth="1"/>
    <col min="3839" max="3840" width="3.42578125" style="21" customWidth="1"/>
    <col min="3841" max="3841" width="21.28515625" style="21" bestFit="1" customWidth="1"/>
    <col min="3842" max="3842" width="14.7109375" style="21" bestFit="1" customWidth="1"/>
    <col min="3843" max="3843" width="12.28515625" style="21" bestFit="1" customWidth="1"/>
    <col min="3844" max="3845" width="2.28515625" style="21" customWidth="1"/>
    <col min="3846" max="4087" width="8.7109375" style="21"/>
    <col min="4088" max="4088" width="1.7109375" style="21" customWidth="1"/>
    <col min="4089" max="4090" width="5.28515625" style="21" customWidth="1"/>
    <col min="4091" max="4091" width="3.7109375" style="21" customWidth="1"/>
    <col min="4092" max="4092" width="50.28515625" style="21" customWidth="1"/>
    <col min="4093" max="4093" width="10.42578125" style="21" bestFit="1" customWidth="1"/>
    <col min="4094" max="4094" width="38.7109375" style="21" customWidth="1"/>
    <col min="4095" max="4096" width="3.42578125" style="21" customWidth="1"/>
    <col min="4097" max="4097" width="21.28515625" style="21" bestFit="1" customWidth="1"/>
    <col min="4098" max="4098" width="14.7109375" style="21" bestFit="1" customWidth="1"/>
    <col min="4099" max="4099" width="12.28515625" style="21" bestFit="1" customWidth="1"/>
    <col min="4100" max="4101" width="2.28515625" style="21" customWidth="1"/>
    <col min="4102" max="4343" width="8.7109375" style="21"/>
    <col min="4344" max="4344" width="1.7109375" style="21" customWidth="1"/>
    <col min="4345" max="4346" width="5.28515625" style="21" customWidth="1"/>
    <col min="4347" max="4347" width="3.7109375" style="21" customWidth="1"/>
    <col min="4348" max="4348" width="50.28515625" style="21" customWidth="1"/>
    <col min="4349" max="4349" width="10.42578125" style="21" bestFit="1" customWidth="1"/>
    <col min="4350" max="4350" width="38.7109375" style="21" customWidth="1"/>
    <col min="4351" max="4352" width="3.42578125" style="21" customWidth="1"/>
    <col min="4353" max="4353" width="21.28515625" style="21" bestFit="1" customWidth="1"/>
    <col min="4354" max="4354" width="14.7109375" style="21" bestFit="1" customWidth="1"/>
    <col min="4355" max="4355" width="12.28515625" style="21" bestFit="1" customWidth="1"/>
    <col min="4356" max="4357" width="2.28515625" style="21" customWidth="1"/>
    <col min="4358" max="4599" width="8.7109375" style="21"/>
    <col min="4600" max="4600" width="1.7109375" style="21" customWidth="1"/>
    <col min="4601" max="4602" width="5.28515625" style="21" customWidth="1"/>
    <col min="4603" max="4603" width="3.7109375" style="21" customWidth="1"/>
    <col min="4604" max="4604" width="50.28515625" style="21" customWidth="1"/>
    <col min="4605" max="4605" width="10.42578125" style="21" bestFit="1" customWidth="1"/>
    <col min="4606" max="4606" width="38.7109375" style="21" customWidth="1"/>
    <col min="4607" max="4608" width="3.42578125" style="21" customWidth="1"/>
    <col min="4609" max="4609" width="21.28515625" style="21" bestFit="1" customWidth="1"/>
    <col min="4610" max="4610" width="14.7109375" style="21" bestFit="1" customWidth="1"/>
    <col min="4611" max="4611" width="12.28515625" style="21" bestFit="1" customWidth="1"/>
    <col min="4612" max="4613" width="2.28515625" style="21" customWidth="1"/>
    <col min="4614" max="4855" width="8.7109375" style="21"/>
    <col min="4856" max="4856" width="1.7109375" style="21" customWidth="1"/>
    <col min="4857" max="4858" width="5.28515625" style="21" customWidth="1"/>
    <col min="4859" max="4859" width="3.7109375" style="21" customWidth="1"/>
    <col min="4860" max="4860" width="50.28515625" style="21" customWidth="1"/>
    <col min="4861" max="4861" width="10.42578125" style="21" bestFit="1" customWidth="1"/>
    <col min="4862" max="4862" width="38.7109375" style="21" customWidth="1"/>
    <col min="4863" max="4864" width="3.42578125" style="21" customWidth="1"/>
    <col min="4865" max="4865" width="21.28515625" style="21" bestFit="1" customWidth="1"/>
    <col min="4866" max="4866" width="14.7109375" style="21" bestFit="1" customWidth="1"/>
    <col min="4867" max="4867" width="12.28515625" style="21" bestFit="1" customWidth="1"/>
    <col min="4868" max="4869" width="2.28515625" style="21" customWidth="1"/>
    <col min="4870" max="5111" width="8.7109375" style="21"/>
    <col min="5112" max="5112" width="1.7109375" style="21" customWidth="1"/>
    <col min="5113" max="5114" width="5.28515625" style="21" customWidth="1"/>
    <col min="5115" max="5115" width="3.7109375" style="21" customWidth="1"/>
    <col min="5116" max="5116" width="50.28515625" style="21" customWidth="1"/>
    <col min="5117" max="5117" width="10.42578125" style="21" bestFit="1" customWidth="1"/>
    <col min="5118" max="5118" width="38.7109375" style="21" customWidth="1"/>
    <col min="5119" max="5120" width="3.42578125" style="21" customWidth="1"/>
    <col min="5121" max="5121" width="21.28515625" style="21" bestFit="1" customWidth="1"/>
    <col min="5122" max="5122" width="14.7109375" style="21" bestFit="1" customWidth="1"/>
    <col min="5123" max="5123" width="12.28515625" style="21" bestFit="1" customWidth="1"/>
    <col min="5124" max="5125" width="2.28515625" style="21" customWidth="1"/>
    <col min="5126" max="5367" width="8.7109375" style="21"/>
    <col min="5368" max="5368" width="1.7109375" style="21" customWidth="1"/>
    <col min="5369" max="5370" width="5.28515625" style="21" customWidth="1"/>
    <col min="5371" max="5371" width="3.7109375" style="21" customWidth="1"/>
    <col min="5372" max="5372" width="50.28515625" style="21" customWidth="1"/>
    <col min="5373" max="5373" width="10.42578125" style="21" bestFit="1" customWidth="1"/>
    <col min="5374" max="5374" width="38.7109375" style="21" customWidth="1"/>
    <col min="5375" max="5376" width="3.42578125" style="21" customWidth="1"/>
    <col min="5377" max="5377" width="21.28515625" style="21" bestFit="1" customWidth="1"/>
    <col min="5378" max="5378" width="14.7109375" style="21" bestFit="1" customWidth="1"/>
    <col min="5379" max="5379" width="12.28515625" style="21" bestFit="1" customWidth="1"/>
    <col min="5380" max="5381" width="2.28515625" style="21" customWidth="1"/>
    <col min="5382" max="5623" width="8.7109375" style="21"/>
    <col min="5624" max="5624" width="1.7109375" style="21" customWidth="1"/>
    <col min="5625" max="5626" width="5.28515625" style="21" customWidth="1"/>
    <col min="5627" max="5627" width="3.7109375" style="21" customWidth="1"/>
    <col min="5628" max="5628" width="50.28515625" style="21" customWidth="1"/>
    <col min="5629" max="5629" width="10.42578125" style="21" bestFit="1" customWidth="1"/>
    <col min="5630" max="5630" width="38.7109375" style="21" customWidth="1"/>
    <col min="5631" max="5632" width="3.42578125" style="21" customWidth="1"/>
    <col min="5633" max="5633" width="21.28515625" style="21" bestFit="1" customWidth="1"/>
    <col min="5634" max="5634" width="14.7109375" style="21" bestFit="1" customWidth="1"/>
    <col min="5635" max="5635" width="12.28515625" style="21" bestFit="1" customWidth="1"/>
    <col min="5636" max="5637" width="2.28515625" style="21" customWidth="1"/>
    <col min="5638" max="5879" width="8.7109375" style="21"/>
    <col min="5880" max="5880" width="1.7109375" style="21" customWidth="1"/>
    <col min="5881" max="5882" width="5.28515625" style="21" customWidth="1"/>
    <col min="5883" max="5883" width="3.7109375" style="21" customWidth="1"/>
    <col min="5884" max="5884" width="50.28515625" style="21" customWidth="1"/>
    <col min="5885" max="5885" width="10.42578125" style="21" bestFit="1" customWidth="1"/>
    <col min="5886" max="5886" width="38.7109375" style="21" customWidth="1"/>
    <col min="5887" max="5888" width="3.42578125" style="21" customWidth="1"/>
    <col min="5889" max="5889" width="21.28515625" style="21" bestFit="1" customWidth="1"/>
    <col min="5890" max="5890" width="14.7109375" style="21" bestFit="1" customWidth="1"/>
    <col min="5891" max="5891" width="12.28515625" style="21" bestFit="1" customWidth="1"/>
    <col min="5892" max="5893" width="2.28515625" style="21" customWidth="1"/>
    <col min="5894" max="6135" width="8.7109375" style="21"/>
    <col min="6136" max="6136" width="1.7109375" style="21" customWidth="1"/>
    <col min="6137" max="6138" width="5.28515625" style="21" customWidth="1"/>
    <col min="6139" max="6139" width="3.7109375" style="21" customWidth="1"/>
    <col min="6140" max="6140" width="50.28515625" style="21" customWidth="1"/>
    <col min="6141" max="6141" width="10.42578125" style="21" bestFit="1" customWidth="1"/>
    <col min="6142" max="6142" width="38.7109375" style="21" customWidth="1"/>
    <col min="6143" max="6144" width="3.42578125" style="21" customWidth="1"/>
    <col min="6145" max="6145" width="21.28515625" style="21" bestFit="1" customWidth="1"/>
    <col min="6146" max="6146" width="14.7109375" style="21" bestFit="1" customWidth="1"/>
    <col min="6147" max="6147" width="12.28515625" style="21" bestFit="1" customWidth="1"/>
    <col min="6148" max="6149" width="2.28515625" style="21" customWidth="1"/>
    <col min="6150" max="6391" width="8.7109375" style="21"/>
    <col min="6392" max="6392" width="1.7109375" style="21" customWidth="1"/>
    <col min="6393" max="6394" width="5.28515625" style="21" customWidth="1"/>
    <col min="6395" max="6395" width="3.7109375" style="21" customWidth="1"/>
    <col min="6396" max="6396" width="50.28515625" style="21" customWidth="1"/>
    <col min="6397" max="6397" width="10.42578125" style="21" bestFit="1" customWidth="1"/>
    <col min="6398" max="6398" width="38.7109375" style="21" customWidth="1"/>
    <col min="6399" max="6400" width="3.42578125" style="21" customWidth="1"/>
    <col min="6401" max="6401" width="21.28515625" style="21" bestFit="1" customWidth="1"/>
    <col min="6402" max="6402" width="14.7109375" style="21" bestFit="1" customWidth="1"/>
    <col min="6403" max="6403" width="12.28515625" style="21" bestFit="1" customWidth="1"/>
    <col min="6404" max="6405" width="2.28515625" style="21" customWidth="1"/>
    <col min="6406" max="6647" width="8.7109375" style="21"/>
    <col min="6648" max="6648" width="1.7109375" style="21" customWidth="1"/>
    <col min="6649" max="6650" width="5.28515625" style="21" customWidth="1"/>
    <col min="6651" max="6651" width="3.7109375" style="21" customWidth="1"/>
    <col min="6652" max="6652" width="50.28515625" style="21" customWidth="1"/>
    <col min="6653" max="6653" width="10.42578125" style="21" bestFit="1" customWidth="1"/>
    <col min="6654" max="6654" width="38.7109375" style="21" customWidth="1"/>
    <col min="6655" max="6656" width="3.42578125" style="21" customWidth="1"/>
    <col min="6657" max="6657" width="21.28515625" style="21" bestFit="1" customWidth="1"/>
    <col min="6658" max="6658" width="14.7109375" style="21" bestFit="1" customWidth="1"/>
    <col min="6659" max="6659" width="12.28515625" style="21" bestFit="1" customWidth="1"/>
    <col min="6660" max="6661" width="2.28515625" style="21" customWidth="1"/>
    <col min="6662" max="6903" width="8.7109375" style="21"/>
    <col min="6904" max="6904" width="1.7109375" style="21" customWidth="1"/>
    <col min="6905" max="6906" width="5.28515625" style="21" customWidth="1"/>
    <col min="6907" max="6907" width="3.7109375" style="21" customWidth="1"/>
    <col min="6908" max="6908" width="50.28515625" style="21" customWidth="1"/>
    <col min="6909" max="6909" width="10.42578125" style="21" bestFit="1" customWidth="1"/>
    <col min="6910" max="6910" width="38.7109375" style="21" customWidth="1"/>
    <col min="6911" max="6912" width="3.42578125" style="21" customWidth="1"/>
    <col min="6913" max="6913" width="21.28515625" style="21" bestFit="1" customWidth="1"/>
    <col min="6914" max="6914" width="14.7109375" style="21" bestFit="1" customWidth="1"/>
    <col min="6915" max="6915" width="12.28515625" style="21" bestFit="1" customWidth="1"/>
    <col min="6916" max="6917" width="2.28515625" style="21" customWidth="1"/>
    <col min="6918" max="7159" width="8.7109375" style="21"/>
    <col min="7160" max="7160" width="1.7109375" style="21" customWidth="1"/>
    <col min="7161" max="7162" width="5.28515625" style="21" customWidth="1"/>
    <col min="7163" max="7163" width="3.7109375" style="21" customWidth="1"/>
    <col min="7164" max="7164" width="50.28515625" style="21" customWidth="1"/>
    <col min="7165" max="7165" width="10.42578125" style="21" bestFit="1" customWidth="1"/>
    <col min="7166" max="7166" width="38.7109375" style="21" customWidth="1"/>
    <col min="7167" max="7168" width="3.42578125" style="21" customWidth="1"/>
    <col min="7169" max="7169" width="21.28515625" style="21" bestFit="1" customWidth="1"/>
    <col min="7170" max="7170" width="14.7109375" style="21" bestFit="1" customWidth="1"/>
    <col min="7171" max="7171" width="12.28515625" style="21" bestFit="1" customWidth="1"/>
    <col min="7172" max="7173" width="2.28515625" style="21" customWidth="1"/>
    <col min="7174" max="7415" width="8.7109375" style="21"/>
    <col min="7416" max="7416" width="1.7109375" style="21" customWidth="1"/>
    <col min="7417" max="7418" width="5.28515625" style="21" customWidth="1"/>
    <col min="7419" max="7419" width="3.7109375" style="21" customWidth="1"/>
    <col min="7420" max="7420" width="50.28515625" style="21" customWidth="1"/>
    <col min="7421" max="7421" width="10.42578125" style="21" bestFit="1" customWidth="1"/>
    <col min="7422" max="7422" width="38.7109375" style="21" customWidth="1"/>
    <col min="7423" max="7424" width="3.42578125" style="21" customWidth="1"/>
    <col min="7425" max="7425" width="21.28515625" style="21" bestFit="1" customWidth="1"/>
    <col min="7426" max="7426" width="14.7109375" style="21" bestFit="1" customWidth="1"/>
    <col min="7427" max="7427" width="12.28515625" style="21" bestFit="1" customWidth="1"/>
    <col min="7428" max="7429" width="2.28515625" style="21" customWidth="1"/>
    <col min="7430" max="7671" width="8.7109375" style="21"/>
    <col min="7672" max="7672" width="1.7109375" style="21" customWidth="1"/>
    <col min="7673" max="7674" width="5.28515625" style="21" customWidth="1"/>
    <col min="7675" max="7675" width="3.7109375" style="21" customWidth="1"/>
    <col min="7676" max="7676" width="50.28515625" style="21" customWidth="1"/>
    <col min="7677" max="7677" width="10.42578125" style="21" bestFit="1" customWidth="1"/>
    <col min="7678" max="7678" width="38.7109375" style="21" customWidth="1"/>
    <col min="7679" max="7680" width="3.42578125" style="21" customWidth="1"/>
    <col min="7681" max="7681" width="21.28515625" style="21" bestFit="1" customWidth="1"/>
    <col min="7682" max="7682" width="14.7109375" style="21" bestFit="1" customWidth="1"/>
    <col min="7683" max="7683" width="12.28515625" style="21" bestFit="1" customWidth="1"/>
    <col min="7684" max="7685" width="2.28515625" style="21" customWidth="1"/>
    <col min="7686" max="7927" width="8.7109375" style="21"/>
    <col min="7928" max="7928" width="1.7109375" style="21" customWidth="1"/>
    <col min="7929" max="7930" width="5.28515625" style="21" customWidth="1"/>
    <col min="7931" max="7931" width="3.7109375" style="21" customWidth="1"/>
    <col min="7932" max="7932" width="50.28515625" style="21" customWidth="1"/>
    <col min="7933" max="7933" width="10.42578125" style="21" bestFit="1" customWidth="1"/>
    <col min="7934" max="7934" width="38.7109375" style="21" customWidth="1"/>
    <col min="7935" max="7936" width="3.42578125" style="21" customWidth="1"/>
    <col min="7937" max="7937" width="21.28515625" style="21" bestFit="1" customWidth="1"/>
    <col min="7938" max="7938" width="14.7109375" style="21" bestFit="1" customWidth="1"/>
    <col min="7939" max="7939" width="12.28515625" style="21" bestFit="1" customWidth="1"/>
    <col min="7940" max="7941" width="2.28515625" style="21" customWidth="1"/>
    <col min="7942" max="8183" width="8.7109375" style="21"/>
    <col min="8184" max="8184" width="1.7109375" style="21" customWidth="1"/>
    <col min="8185" max="8186" width="5.28515625" style="21" customWidth="1"/>
    <col min="8187" max="8187" width="3.7109375" style="21" customWidth="1"/>
    <col min="8188" max="8188" width="50.28515625" style="21" customWidth="1"/>
    <col min="8189" max="8189" width="10.42578125" style="21" bestFit="1" customWidth="1"/>
    <col min="8190" max="8190" width="38.7109375" style="21" customWidth="1"/>
    <col min="8191" max="8192" width="3.42578125" style="21" customWidth="1"/>
    <col min="8193" max="8193" width="21.28515625" style="21" bestFit="1" customWidth="1"/>
    <col min="8194" max="8194" width="14.7109375" style="21" bestFit="1" customWidth="1"/>
    <col min="8195" max="8195" width="12.28515625" style="21" bestFit="1" customWidth="1"/>
    <col min="8196" max="8197" width="2.28515625" style="21" customWidth="1"/>
    <col min="8198" max="8439" width="8.7109375" style="21"/>
    <col min="8440" max="8440" width="1.7109375" style="21" customWidth="1"/>
    <col min="8441" max="8442" width="5.28515625" style="21" customWidth="1"/>
    <col min="8443" max="8443" width="3.7109375" style="21" customWidth="1"/>
    <col min="8444" max="8444" width="50.28515625" style="21" customWidth="1"/>
    <col min="8445" max="8445" width="10.42578125" style="21" bestFit="1" customWidth="1"/>
    <col min="8446" max="8446" width="38.7109375" style="21" customWidth="1"/>
    <col min="8447" max="8448" width="3.42578125" style="21" customWidth="1"/>
    <col min="8449" max="8449" width="21.28515625" style="21" bestFit="1" customWidth="1"/>
    <col min="8450" max="8450" width="14.7109375" style="21" bestFit="1" customWidth="1"/>
    <col min="8451" max="8451" width="12.28515625" style="21" bestFit="1" customWidth="1"/>
    <col min="8452" max="8453" width="2.28515625" style="21" customWidth="1"/>
    <col min="8454" max="8695" width="8.7109375" style="21"/>
    <col min="8696" max="8696" width="1.7109375" style="21" customWidth="1"/>
    <col min="8697" max="8698" width="5.28515625" style="21" customWidth="1"/>
    <col min="8699" max="8699" width="3.7109375" style="21" customWidth="1"/>
    <col min="8700" max="8700" width="50.28515625" style="21" customWidth="1"/>
    <col min="8701" max="8701" width="10.42578125" style="21" bestFit="1" customWidth="1"/>
    <col min="8702" max="8702" width="38.7109375" style="21" customWidth="1"/>
    <col min="8703" max="8704" width="3.42578125" style="21" customWidth="1"/>
    <col min="8705" max="8705" width="21.28515625" style="21" bestFit="1" customWidth="1"/>
    <col min="8706" max="8706" width="14.7109375" style="21" bestFit="1" customWidth="1"/>
    <col min="8707" max="8707" width="12.28515625" style="21" bestFit="1" customWidth="1"/>
    <col min="8708" max="8709" width="2.28515625" style="21" customWidth="1"/>
    <col min="8710" max="8951" width="8.7109375" style="21"/>
    <col min="8952" max="8952" width="1.7109375" style="21" customWidth="1"/>
    <col min="8953" max="8954" width="5.28515625" style="21" customWidth="1"/>
    <col min="8955" max="8955" width="3.7109375" style="21" customWidth="1"/>
    <col min="8956" max="8956" width="50.28515625" style="21" customWidth="1"/>
    <col min="8957" max="8957" width="10.42578125" style="21" bestFit="1" customWidth="1"/>
    <col min="8958" max="8958" width="38.7109375" style="21" customWidth="1"/>
    <col min="8959" max="8960" width="3.42578125" style="21" customWidth="1"/>
    <col min="8961" max="8961" width="21.28515625" style="21" bestFit="1" customWidth="1"/>
    <col min="8962" max="8962" width="14.7109375" style="21" bestFit="1" customWidth="1"/>
    <col min="8963" max="8963" width="12.28515625" style="21" bestFit="1" customWidth="1"/>
    <col min="8964" max="8965" width="2.28515625" style="21" customWidth="1"/>
    <col min="8966" max="9207" width="8.7109375" style="21"/>
    <col min="9208" max="9208" width="1.7109375" style="21" customWidth="1"/>
    <col min="9209" max="9210" width="5.28515625" style="21" customWidth="1"/>
    <col min="9211" max="9211" width="3.7109375" style="21" customWidth="1"/>
    <col min="9212" max="9212" width="50.28515625" style="21" customWidth="1"/>
    <col min="9213" max="9213" width="10.42578125" style="21" bestFit="1" customWidth="1"/>
    <col min="9214" max="9214" width="38.7109375" style="21" customWidth="1"/>
    <col min="9215" max="9216" width="3.42578125" style="21" customWidth="1"/>
    <col min="9217" max="9217" width="21.28515625" style="21" bestFit="1" customWidth="1"/>
    <col min="9218" max="9218" width="14.7109375" style="21" bestFit="1" customWidth="1"/>
    <col min="9219" max="9219" width="12.28515625" style="21" bestFit="1" customWidth="1"/>
    <col min="9220" max="9221" width="2.28515625" style="21" customWidth="1"/>
    <col min="9222" max="9463" width="8.7109375" style="21"/>
    <col min="9464" max="9464" width="1.7109375" style="21" customWidth="1"/>
    <col min="9465" max="9466" width="5.28515625" style="21" customWidth="1"/>
    <col min="9467" max="9467" width="3.7109375" style="21" customWidth="1"/>
    <col min="9468" max="9468" width="50.28515625" style="21" customWidth="1"/>
    <col min="9469" max="9469" width="10.42578125" style="21" bestFit="1" customWidth="1"/>
    <col min="9470" max="9470" width="38.7109375" style="21" customWidth="1"/>
    <col min="9471" max="9472" width="3.42578125" style="21" customWidth="1"/>
    <col min="9473" max="9473" width="21.28515625" style="21" bestFit="1" customWidth="1"/>
    <col min="9474" max="9474" width="14.7109375" style="21" bestFit="1" customWidth="1"/>
    <col min="9475" max="9475" width="12.28515625" style="21" bestFit="1" customWidth="1"/>
    <col min="9476" max="9477" width="2.28515625" style="21" customWidth="1"/>
    <col min="9478" max="9719" width="8.7109375" style="21"/>
    <col min="9720" max="9720" width="1.7109375" style="21" customWidth="1"/>
    <col min="9721" max="9722" width="5.28515625" style="21" customWidth="1"/>
    <col min="9723" max="9723" width="3.7109375" style="21" customWidth="1"/>
    <col min="9724" max="9724" width="50.28515625" style="21" customWidth="1"/>
    <col min="9725" max="9725" width="10.42578125" style="21" bestFit="1" customWidth="1"/>
    <col min="9726" max="9726" width="38.7109375" style="21" customWidth="1"/>
    <col min="9727" max="9728" width="3.42578125" style="21" customWidth="1"/>
    <col min="9729" max="9729" width="21.28515625" style="21" bestFit="1" customWidth="1"/>
    <col min="9730" max="9730" width="14.7109375" style="21" bestFit="1" customWidth="1"/>
    <col min="9731" max="9731" width="12.28515625" style="21" bestFit="1" customWidth="1"/>
    <col min="9732" max="9733" width="2.28515625" style="21" customWidth="1"/>
    <col min="9734" max="9975" width="8.7109375" style="21"/>
    <col min="9976" max="9976" width="1.7109375" style="21" customWidth="1"/>
    <col min="9977" max="9978" width="5.28515625" style="21" customWidth="1"/>
    <col min="9979" max="9979" width="3.7109375" style="21" customWidth="1"/>
    <col min="9980" max="9980" width="50.28515625" style="21" customWidth="1"/>
    <col min="9981" max="9981" width="10.42578125" style="21" bestFit="1" customWidth="1"/>
    <col min="9982" max="9982" width="38.7109375" style="21" customWidth="1"/>
    <col min="9983" max="9984" width="3.42578125" style="21" customWidth="1"/>
    <col min="9985" max="9985" width="21.28515625" style="21" bestFit="1" customWidth="1"/>
    <col min="9986" max="9986" width="14.7109375" style="21" bestFit="1" customWidth="1"/>
    <col min="9987" max="9987" width="12.28515625" style="21" bestFit="1" customWidth="1"/>
    <col min="9988" max="9989" width="2.28515625" style="21" customWidth="1"/>
    <col min="9990" max="10231" width="8.7109375" style="21"/>
    <col min="10232" max="10232" width="1.7109375" style="21" customWidth="1"/>
    <col min="10233" max="10234" width="5.28515625" style="21" customWidth="1"/>
    <col min="10235" max="10235" width="3.7109375" style="21" customWidth="1"/>
    <col min="10236" max="10236" width="50.28515625" style="21" customWidth="1"/>
    <col min="10237" max="10237" width="10.42578125" style="21" bestFit="1" customWidth="1"/>
    <col min="10238" max="10238" width="38.7109375" style="21" customWidth="1"/>
    <col min="10239" max="10240" width="3.42578125" style="21" customWidth="1"/>
    <col min="10241" max="10241" width="21.28515625" style="21" bestFit="1" customWidth="1"/>
    <col min="10242" max="10242" width="14.7109375" style="21" bestFit="1" customWidth="1"/>
    <col min="10243" max="10243" width="12.28515625" style="21" bestFit="1" customWidth="1"/>
    <col min="10244" max="10245" width="2.28515625" style="21" customWidth="1"/>
    <col min="10246" max="10487" width="8.7109375" style="21"/>
    <col min="10488" max="10488" width="1.7109375" style="21" customWidth="1"/>
    <col min="10489" max="10490" width="5.28515625" style="21" customWidth="1"/>
    <col min="10491" max="10491" width="3.7109375" style="21" customWidth="1"/>
    <col min="10492" max="10492" width="50.28515625" style="21" customWidth="1"/>
    <col min="10493" max="10493" width="10.42578125" style="21" bestFit="1" customWidth="1"/>
    <col min="10494" max="10494" width="38.7109375" style="21" customWidth="1"/>
    <col min="10495" max="10496" width="3.42578125" style="21" customWidth="1"/>
    <col min="10497" max="10497" width="21.28515625" style="21" bestFit="1" customWidth="1"/>
    <col min="10498" max="10498" width="14.7109375" style="21" bestFit="1" customWidth="1"/>
    <col min="10499" max="10499" width="12.28515625" style="21" bestFit="1" customWidth="1"/>
    <col min="10500" max="10501" width="2.28515625" style="21" customWidth="1"/>
    <col min="10502" max="10743" width="8.7109375" style="21"/>
    <col min="10744" max="10744" width="1.7109375" style="21" customWidth="1"/>
    <col min="10745" max="10746" width="5.28515625" style="21" customWidth="1"/>
    <col min="10747" max="10747" width="3.7109375" style="21" customWidth="1"/>
    <col min="10748" max="10748" width="50.28515625" style="21" customWidth="1"/>
    <col min="10749" max="10749" width="10.42578125" style="21" bestFit="1" customWidth="1"/>
    <col min="10750" max="10750" width="38.7109375" style="21" customWidth="1"/>
    <col min="10751" max="10752" width="3.42578125" style="21" customWidth="1"/>
    <col min="10753" max="10753" width="21.28515625" style="21" bestFit="1" customWidth="1"/>
    <col min="10754" max="10754" width="14.7109375" style="21" bestFit="1" customWidth="1"/>
    <col min="10755" max="10755" width="12.28515625" style="21" bestFit="1" customWidth="1"/>
    <col min="10756" max="10757" width="2.28515625" style="21" customWidth="1"/>
    <col min="10758" max="10999" width="8.7109375" style="21"/>
    <col min="11000" max="11000" width="1.7109375" style="21" customWidth="1"/>
    <col min="11001" max="11002" width="5.28515625" style="21" customWidth="1"/>
    <col min="11003" max="11003" width="3.7109375" style="21" customWidth="1"/>
    <col min="11004" max="11004" width="50.28515625" style="21" customWidth="1"/>
    <col min="11005" max="11005" width="10.42578125" style="21" bestFit="1" customWidth="1"/>
    <col min="11006" max="11006" width="38.7109375" style="21" customWidth="1"/>
    <col min="11007" max="11008" width="3.42578125" style="21" customWidth="1"/>
    <col min="11009" max="11009" width="21.28515625" style="21" bestFit="1" customWidth="1"/>
    <col min="11010" max="11010" width="14.7109375" style="21" bestFit="1" customWidth="1"/>
    <col min="11011" max="11011" width="12.28515625" style="21" bestFit="1" customWidth="1"/>
    <col min="11012" max="11013" width="2.28515625" style="21" customWidth="1"/>
    <col min="11014" max="11255" width="8.7109375" style="21"/>
    <col min="11256" max="11256" width="1.7109375" style="21" customWidth="1"/>
    <col min="11257" max="11258" width="5.28515625" style="21" customWidth="1"/>
    <col min="11259" max="11259" width="3.7109375" style="21" customWidth="1"/>
    <col min="11260" max="11260" width="50.28515625" style="21" customWidth="1"/>
    <col min="11261" max="11261" width="10.42578125" style="21" bestFit="1" customWidth="1"/>
    <col min="11262" max="11262" width="38.7109375" style="21" customWidth="1"/>
    <col min="11263" max="11264" width="3.42578125" style="21" customWidth="1"/>
    <col min="11265" max="11265" width="21.28515625" style="21" bestFit="1" customWidth="1"/>
    <col min="11266" max="11266" width="14.7109375" style="21" bestFit="1" customWidth="1"/>
    <col min="11267" max="11267" width="12.28515625" style="21" bestFit="1" customWidth="1"/>
    <col min="11268" max="11269" width="2.28515625" style="21" customWidth="1"/>
    <col min="11270" max="11511" width="8.7109375" style="21"/>
    <col min="11512" max="11512" width="1.7109375" style="21" customWidth="1"/>
    <col min="11513" max="11514" width="5.28515625" style="21" customWidth="1"/>
    <col min="11515" max="11515" width="3.7109375" style="21" customWidth="1"/>
    <col min="11516" max="11516" width="50.28515625" style="21" customWidth="1"/>
    <col min="11517" max="11517" width="10.42578125" style="21" bestFit="1" customWidth="1"/>
    <col min="11518" max="11518" width="38.7109375" style="21" customWidth="1"/>
    <col min="11519" max="11520" width="3.42578125" style="21" customWidth="1"/>
    <col min="11521" max="11521" width="21.28515625" style="21" bestFit="1" customWidth="1"/>
    <col min="11522" max="11522" width="14.7109375" style="21" bestFit="1" customWidth="1"/>
    <col min="11523" max="11523" width="12.28515625" style="21" bestFit="1" customWidth="1"/>
    <col min="11524" max="11525" width="2.28515625" style="21" customWidth="1"/>
    <col min="11526" max="11767" width="8.7109375" style="21"/>
    <col min="11768" max="11768" width="1.7109375" style="21" customWidth="1"/>
    <col min="11769" max="11770" width="5.28515625" style="21" customWidth="1"/>
    <col min="11771" max="11771" width="3.7109375" style="21" customWidth="1"/>
    <col min="11772" max="11772" width="50.28515625" style="21" customWidth="1"/>
    <col min="11773" max="11773" width="10.42578125" style="21" bestFit="1" customWidth="1"/>
    <col min="11774" max="11774" width="38.7109375" style="21" customWidth="1"/>
    <col min="11775" max="11776" width="3.42578125" style="21" customWidth="1"/>
    <col min="11777" max="11777" width="21.28515625" style="21" bestFit="1" customWidth="1"/>
    <col min="11778" max="11778" width="14.7109375" style="21" bestFit="1" customWidth="1"/>
    <col min="11779" max="11779" width="12.28515625" style="21" bestFit="1" customWidth="1"/>
    <col min="11780" max="11781" width="2.28515625" style="21" customWidth="1"/>
    <col min="11782" max="12023" width="8.7109375" style="21"/>
    <col min="12024" max="12024" width="1.7109375" style="21" customWidth="1"/>
    <col min="12025" max="12026" width="5.28515625" style="21" customWidth="1"/>
    <col min="12027" max="12027" width="3.7109375" style="21" customWidth="1"/>
    <col min="12028" max="12028" width="50.28515625" style="21" customWidth="1"/>
    <col min="12029" max="12029" width="10.42578125" style="21" bestFit="1" customWidth="1"/>
    <col min="12030" max="12030" width="38.7109375" style="21" customWidth="1"/>
    <col min="12031" max="12032" width="3.42578125" style="21" customWidth="1"/>
    <col min="12033" max="12033" width="21.28515625" style="21" bestFit="1" customWidth="1"/>
    <col min="12034" max="12034" width="14.7109375" style="21" bestFit="1" customWidth="1"/>
    <col min="12035" max="12035" width="12.28515625" style="21" bestFit="1" customWidth="1"/>
    <col min="12036" max="12037" width="2.28515625" style="21" customWidth="1"/>
    <col min="12038" max="12279" width="8.7109375" style="21"/>
    <col min="12280" max="12280" width="1.7109375" style="21" customWidth="1"/>
    <col min="12281" max="12282" width="5.28515625" style="21" customWidth="1"/>
    <col min="12283" max="12283" width="3.7109375" style="21" customWidth="1"/>
    <col min="12284" max="12284" width="50.28515625" style="21" customWidth="1"/>
    <col min="12285" max="12285" width="10.42578125" style="21" bestFit="1" customWidth="1"/>
    <col min="12286" max="12286" width="38.7109375" style="21" customWidth="1"/>
    <col min="12287" max="12288" width="3.42578125" style="21" customWidth="1"/>
    <col min="12289" max="12289" width="21.28515625" style="21" bestFit="1" customWidth="1"/>
    <col min="12290" max="12290" width="14.7109375" style="21" bestFit="1" customWidth="1"/>
    <col min="12291" max="12291" width="12.28515625" style="21" bestFit="1" customWidth="1"/>
    <col min="12292" max="12293" width="2.28515625" style="21" customWidth="1"/>
    <col min="12294" max="12535" width="8.7109375" style="21"/>
    <col min="12536" max="12536" width="1.7109375" style="21" customWidth="1"/>
    <col min="12537" max="12538" width="5.28515625" style="21" customWidth="1"/>
    <col min="12539" max="12539" width="3.7109375" style="21" customWidth="1"/>
    <col min="12540" max="12540" width="50.28515625" style="21" customWidth="1"/>
    <col min="12541" max="12541" width="10.42578125" style="21" bestFit="1" customWidth="1"/>
    <col min="12542" max="12542" width="38.7109375" style="21" customWidth="1"/>
    <col min="12543" max="12544" width="3.42578125" style="21" customWidth="1"/>
    <col min="12545" max="12545" width="21.28515625" style="21" bestFit="1" customWidth="1"/>
    <col min="12546" max="12546" width="14.7109375" style="21" bestFit="1" customWidth="1"/>
    <col min="12547" max="12547" width="12.28515625" style="21" bestFit="1" customWidth="1"/>
    <col min="12548" max="12549" width="2.28515625" style="21" customWidth="1"/>
    <col min="12550" max="12791" width="8.7109375" style="21"/>
    <col min="12792" max="12792" width="1.7109375" style="21" customWidth="1"/>
    <col min="12793" max="12794" width="5.28515625" style="21" customWidth="1"/>
    <col min="12795" max="12795" width="3.7109375" style="21" customWidth="1"/>
    <col min="12796" max="12796" width="50.28515625" style="21" customWidth="1"/>
    <col min="12797" max="12797" width="10.42578125" style="21" bestFit="1" customWidth="1"/>
    <col min="12798" max="12798" width="38.7109375" style="21" customWidth="1"/>
    <col min="12799" max="12800" width="3.42578125" style="21" customWidth="1"/>
    <col min="12801" max="12801" width="21.28515625" style="21" bestFit="1" customWidth="1"/>
    <col min="12802" max="12802" width="14.7109375" style="21" bestFit="1" customWidth="1"/>
    <col min="12803" max="12803" width="12.28515625" style="21" bestFit="1" customWidth="1"/>
    <col min="12804" max="12805" width="2.28515625" style="21" customWidth="1"/>
    <col min="12806" max="13047" width="8.7109375" style="21"/>
    <col min="13048" max="13048" width="1.7109375" style="21" customWidth="1"/>
    <col min="13049" max="13050" width="5.28515625" style="21" customWidth="1"/>
    <col min="13051" max="13051" width="3.7109375" style="21" customWidth="1"/>
    <col min="13052" max="13052" width="50.28515625" style="21" customWidth="1"/>
    <col min="13053" max="13053" width="10.42578125" style="21" bestFit="1" customWidth="1"/>
    <col min="13054" max="13054" width="38.7109375" style="21" customWidth="1"/>
    <col min="13055" max="13056" width="3.42578125" style="21" customWidth="1"/>
    <col min="13057" max="13057" width="21.28515625" style="21" bestFit="1" customWidth="1"/>
    <col min="13058" max="13058" width="14.7109375" style="21" bestFit="1" customWidth="1"/>
    <col min="13059" max="13059" width="12.28515625" style="21" bestFit="1" customWidth="1"/>
    <col min="13060" max="13061" width="2.28515625" style="21" customWidth="1"/>
    <col min="13062" max="13303" width="8.7109375" style="21"/>
    <col min="13304" max="13304" width="1.7109375" style="21" customWidth="1"/>
    <col min="13305" max="13306" width="5.28515625" style="21" customWidth="1"/>
    <col min="13307" max="13307" width="3.7109375" style="21" customWidth="1"/>
    <col min="13308" max="13308" width="50.28515625" style="21" customWidth="1"/>
    <col min="13309" max="13309" width="10.42578125" style="21" bestFit="1" customWidth="1"/>
    <col min="13310" max="13310" width="38.7109375" style="21" customWidth="1"/>
    <col min="13311" max="13312" width="3.42578125" style="21" customWidth="1"/>
    <col min="13313" max="13313" width="21.28515625" style="21" bestFit="1" customWidth="1"/>
    <col min="13314" max="13314" width="14.7109375" style="21" bestFit="1" customWidth="1"/>
    <col min="13315" max="13315" width="12.28515625" style="21" bestFit="1" customWidth="1"/>
    <col min="13316" max="13317" width="2.28515625" style="21" customWidth="1"/>
    <col min="13318" max="13559" width="8.7109375" style="21"/>
    <col min="13560" max="13560" width="1.7109375" style="21" customWidth="1"/>
    <col min="13561" max="13562" width="5.28515625" style="21" customWidth="1"/>
    <col min="13563" max="13563" width="3.7109375" style="21" customWidth="1"/>
    <col min="13564" max="13564" width="50.28515625" style="21" customWidth="1"/>
    <col min="13565" max="13565" width="10.42578125" style="21" bestFit="1" customWidth="1"/>
    <col min="13566" max="13566" width="38.7109375" style="21" customWidth="1"/>
    <col min="13567" max="13568" width="3.42578125" style="21" customWidth="1"/>
    <col min="13569" max="13569" width="21.28515625" style="21" bestFit="1" customWidth="1"/>
    <col min="13570" max="13570" width="14.7109375" style="21" bestFit="1" customWidth="1"/>
    <col min="13571" max="13571" width="12.28515625" style="21" bestFit="1" customWidth="1"/>
    <col min="13572" max="13573" width="2.28515625" style="21" customWidth="1"/>
    <col min="13574" max="13815" width="8.7109375" style="21"/>
    <col min="13816" max="13816" width="1.7109375" style="21" customWidth="1"/>
    <col min="13817" max="13818" width="5.28515625" style="21" customWidth="1"/>
    <col min="13819" max="13819" width="3.7109375" style="21" customWidth="1"/>
    <col min="13820" max="13820" width="50.28515625" style="21" customWidth="1"/>
    <col min="13821" max="13821" width="10.42578125" style="21" bestFit="1" customWidth="1"/>
    <col min="13822" max="13822" width="38.7109375" style="21" customWidth="1"/>
    <col min="13823" max="13824" width="3.42578125" style="21" customWidth="1"/>
    <col min="13825" max="13825" width="21.28515625" style="21" bestFit="1" customWidth="1"/>
    <col min="13826" max="13826" width="14.7109375" style="21" bestFit="1" customWidth="1"/>
    <col min="13827" max="13827" width="12.28515625" style="21" bestFit="1" customWidth="1"/>
    <col min="13828" max="13829" width="2.28515625" style="21" customWidth="1"/>
    <col min="13830" max="14071" width="8.7109375" style="21"/>
    <col min="14072" max="14072" width="1.7109375" style="21" customWidth="1"/>
    <col min="14073" max="14074" width="5.28515625" style="21" customWidth="1"/>
    <col min="14075" max="14075" width="3.7109375" style="21" customWidth="1"/>
    <col min="14076" max="14076" width="50.28515625" style="21" customWidth="1"/>
    <col min="14077" max="14077" width="10.42578125" style="21" bestFit="1" customWidth="1"/>
    <col min="14078" max="14078" width="38.7109375" style="21" customWidth="1"/>
    <col min="14079" max="14080" width="3.42578125" style="21" customWidth="1"/>
    <col min="14081" max="14081" width="21.28515625" style="21" bestFit="1" customWidth="1"/>
    <col min="14082" max="14082" width="14.7109375" style="21" bestFit="1" customWidth="1"/>
    <col min="14083" max="14083" width="12.28515625" style="21" bestFit="1" customWidth="1"/>
    <col min="14084" max="14085" width="2.28515625" style="21" customWidth="1"/>
    <col min="14086" max="14327" width="8.7109375" style="21"/>
    <col min="14328" max="14328" width="1.7109375" style="21" customWidth="1"/>
    <col min="14329" max="14330" width="5.28515625" style="21" customWidth="1"/>
    <col min="14331" max="14331" width="3.7109375" style="21" customWidth="1"/>
    <col min="14332" max="14332" width="50.28515625" style="21" customWidth="1"/>
    <col min="14333" max="14333" width="10.42578125" style="21" bestFit="1" customWidth="1"/>
    <col min="14334" max="14334" width="38.7109375" style="21" customWidth="1"/>
    <col min="14335" max="14336" width="3.42578125" style="21" customWidth="1"/>
    <col min="14337" max="14337" width="21.28515625" style="21" bestFit="1" customWidth="1"/>
    <col min="14338" max="14338" width="14.7109375" style="21" bestFit="1" customWidth="1"/>
    <col min="14339" max="14339" width="12.28515625" style="21" bestFit="1" customWidth="1"/>
    <col min="14340" max="14341" width="2.28515625" style="21" customWidth="1"/>
    <col min="14342" max="14583" width="8.7109375" style="21"/>
    <col min="14584" max="14584" width="1.7109375" style="21" customWidth="1"/>
    <col min="14585" max="14586" width="5.28515625" style="21" customWidth="1"/>
    <col min="14587" max="14587" width="3.7109375" style="21" customWidth="1"/>
    <col min="14588" max="14588" width="50.28515625" style="21" customWidth="1"/>
    <col min="14589" max="14589" width="10.42578125" style="21" bestFit="1" customWidth="1"/>
    <col min="14590" max="14590" width="38.7109375" style="21" customWidth="1"/>
    <col min="14591" max="14592" width="3.42578125" style="21" customWidth="1"/>
    <col min="14593" max="14593" width="21.28515625" style="21" bestFit="1" customWidth="1"/>
    <col min="14594" max="14594" width="14.7109375" style="21" bestFit="1" customWidth="1"/>
    <col min="14595" max="14595" width="12.28515625" style="21" bestFit="1" customWidth="1"/>
    <col min="14596" max="14597" width="2.28515625" style="21" customWidth="1"/>
    <col min="14598" max="14839" width="8.7109375" style="21"/>
    <col min="14840" max="14840" width="1.7109375" style="21" customWidth="1"/>
    <col min="14841" max="14842" width="5.28515625" style="21" customWidth="1"/>
    <col min="14843" max="14843" width="3.7109375" style="21" customWidth="1"/>
    <col min="14844" max="14844" width="50.28515625" style="21" customWidth="1"/>
    <col min="14845" max="14845" width="10.42578125" style="21" bestFit="1" customWidth="1"/>
    <col min="14846" max="14846" width="38.7109375" style="21" customWidth="1"/>
    <col min="14847" max="14848" width="3.42578125" style="21" customWidth="1"/>
    <col min="14849" max="14849" width="21.28515625" style="21" bestFit="1" customWidth="1"/>
    <col min="14850" max="14850" width="14.7109375" style="21" bestFit="1" customWidth="1"/>
    <col min="14851" max="14851" width="12.28515625" style="21" bestFit="1" customWidth="1"/>
    <col min="14852" max="14853" width="2.28515625" style="21" customWidth="1"/>
    <col min="14854" max="15095" width="8.7109375" style="21"/>
    <col min="15096" max="15096" width="1.7109375" style="21" customWidth="1"/>
    <col min="15097" max="15098" width="5.28515625" style="21" customWidth="1"/>
    <col min="15099" max="15099" width="3.7109375" style="21" customWidth="1"/>
    <col min="15100" max="15100" width="50.28515625" style="21" customWidth="1"/>
    <col min="15101" max="15101" width="10.42578125" style="21" bestFit="1" customWidth="1"/>
    <col min="15102" max="15102" width="38.7109375" style="21" customWidth="1"/>
    <col min="15103" max="15104" width="3.42578125" style="21" customWidth="1"/>
    <col min="15105" max="15105" width="21.28515625" style="21" bestFit="1" customWidth="1"/>
    <col min="15106" max="15106" width="14.7109375" style="21" bestFit="1" customWidth="1"/>
    <col min="15107" max="15107" width="12.28515625" style="21" bestFit="1" customWidth="1"/>
    <col min="15108" max="15109" width="2.28515625" style="21" customWidth="1"/>
    <col min="15110" max="15351" width="8.7109375" style="21"/>
    <col min="15352" max="15352" width="1.7109375" style="21" customWidth="1"/>
    <col min="15353" max="15354" width="5.28515625" style="21" customWidth="1"/>
    <col min="15355" max="15355" width="3.7109375" style="21" customWidth="1"/>
    <col min="15356" max="15356" width="50.28515625" style="21" customWidth="1"/>
    <col min="15357" max="15357" width="10.42578125" style="21" bestFit="1" customWidth="1"/>
    <col min="15358" max="15358" width="38.7109375" style="21" customWidth="1"/>
    <col min="15359" max="15360" width="3.42578125" style="21" customWidth="1"/>
    <col min="15361" max="15361" width="21.28515625" style="21" bestFit="1" customWidth="1"/>
    <col min="15362" max="15362" width="14.7109375" style="21" bestFit="1" customWidth="1"/>
    <col min="15363" max="15363" width="12.28515625" style="21" bestFit="1" customWidth="1"/>
    <col min="15364" max="15365" width="2.28515625" style="21" customWidth="1"/>
    <col min="15366" max="15607" width="8.7109375" style="21"/>
    <col min="15608" max="15608" width="1.7109375" style="21" customWidth="1"/>
    <col min="15609" max="15610" width="5.28515625" style="21" customWidth="1"/>
    <col min="15611" max="15611" width="3.7109375" style="21" customWidth="1"/>
    <col min="15612" max="15612" width="50.28515625" style="21" customWidth="1"/>
    <col min="15613" max="15613" width="10.42578125" style="21" bestFit="1" customWidth="1"/>
    <col min="15614" max="15614" width="38.7109375" style="21" customWidth="1"/>
    <col min="15615" max="15616" width="3.42578125" style="21" customWidth="1"/>
    <col min="15617" max="15617" width="21.28515625" style="21" bestFit="1" customWidth="1"/>
    <col min="15618" max="15618" width="14.7109375" style="21" bestFit="1" customWidth="1"/>
    <col min="15619" max="15619" width="12.28515625" style="21" bestFit="1" customWidth="1"/>
    <col min="15620" max="15621" width="2.28515625" style="21" customWidth="1"/>
    <col min="15622" max="15863" width="8.7109375" style="21"/>
    <col min="15864" max="15864" width="1.7109375" style="21" customWidth="1"/>
    <col min="15865" max="15866" width="5.28515625" style="21" customWidth="1"/>
    <col min="15867" max="15867" width="3.7109375" style="21" customWidth="1"/>
    <col min="15868" max="15868" width="50.28515625" style="21" customWidth="1"/>
    <col min="15869" max="15869" width="10.42578125" style="21" bestFit="1" customWidth="1"/>
    <col min="15870" max="15870" width="38.7109375" style="21" customWidth="1"/>
    <col min="15871" max="15872" width="3.42578125" style="21" customWidth="1"/>
    <col min="15873" max="15873" width="21.28515625" style="21" bestFit="1" customWidth="1"/>
    <col min="15874" max="15874" width="14.7109375" style="21" bestFit="1" customWidth="1"/>
    <col min="15875" max="15875" width="12.28515625" style="21" bestFit="1" customWidth="1"/>
    <col min="15876" max="15877" width="2.28515625" style="21" customWidth="1"/>
    <col min="15878" max="16119" width="8.7109375" style="21"/>
    <col min="16120" max="16120" width="1.7109375" style="21" customWidth="1"/>
    <col min="16121" max="16122" width="5.28515625" style="21" customWidth="1"/>
    <col min="16123" max="16123" width="3.7109375" style="21" customWidth="1"/>
    <col min="16124" max="16124" width="50.28515625" style="21" customWidth="1"/>
    <col min="16125" max="16125" width="10.42578125" style="21" bestFit="1" customWidth="1"/>
    <col min="16126" max="16126" width="38.7109375" style="21" customWidth="1"/>
    <col min="16127" max="16128" width="3.42578125" style="21" customWidth="1"/>
    <col min="16129" max="16129" width="21.28515625" style="21" bestFit="1" customWidth="1"/>
    <col min="16130" max="16130" width="14.7109375" style="21" bestFit="1" customWidth="1"/>
    <col min="16131" max="16131" width="12.28515625" style="21" bestFit="1" customWidth="1"/>
    <col min="16132" max="16133" width="2.28515625" style="21" customWidth="1"/>
    <col min="16134" max="16384" width="8.7109375" style="21"/>
  </cols>
  <sheetData>
    <row r="1" spans="1:28" s="17" customFormat="1" ht="24">
      <c r="A1" s="117" t="str">
        <f>Summary!$A$1&amp;" - "&amp;Summary!$G$4</f>
        <v>301 E. ATLANTIC POMPANO BEACH - BUYER'S PREFERRED</v>
      </c>
      <c r="B1" s="118"/>
      <c r="C1" s="118"/>
      <c r="D1" s="119"/>
      <c r="E1" s="16"/>
      <c r="F1" s="16"/>
      <c r="G1" s="16"/>
      <c r="H1" s="16"/>
      <c r="I1" s="16"/>
      <c r="J1" s="384"/>
      <c r="K1" s="384"/>
      <c r="L1" s="16"/>
      <c r="M1" s="16"/>
      <c r="N1" s="16"/>
      <c r="O1" s="16"/>
      <c r="P1" s="384"/>
      <c r="Q1" s="384"/>
      <c r="R1" s="16"/>
      <c r="S1" s="16"/>
      <c r="T1" s="384"/>
      <c r="U1" s="384"/>
      <c r="V1" s="16"/>
      <c r="W1" s="16"/>
      <c r="X1" s="16"/>
      <c r="Z1" s="633" t="s">
        <v>145</v>
      </c>
      <c r="AA1" s="427"/>
      <c r="AB1" s="427"/>
    </row>
    <row r="2" spans="1:28" s="17" customFormat="1" ht="18.600000000000001" customHeight="1">
      <c r="B2" s="18"/>
      <c r="C2" s="18"/>
      <c r="E2" s="19"/>
      <c r="F2" s="19"/>
      <c r="G2" s="19"/>
      <c r="H2" s="19"/>
      <c r="I2" s="19"/>
      <c r="J2" s="19"/>
      <c r="K2" s="19"/>
      <c r="L2" s="19"/>
      <c r="M2" s="19"/>
      <c r="N2" s="20"/>
      <c r="O2" s="20"/>
      <c r="P2" s="20"/>
      <c r="Q2" s="20"/>
      <c r="R2" s="19"/>
      <c r="S2" s="19"/>
      <c r="T2" s="19"/>
      <c r="U2" s="19"/>
      <c r="V2" s="19"/>
      <c r="W2" s="19"/>
      <c r="X2" s="19"/>
      <c r="Z2" s="434" t="s">
        <v>146</v>
      </c>
      <c r="AA2" s="427"/>
      <c r="AB2" s="427"/>
    </row>
    <row r="3" spans="1:28" ht="18" customHeight="1">
      <c r="B3" s="22"/>
      <c r="C3" s="284"/>
      <c r="D3" s="285"/>
      <c r="E3" s="248"/>
      <c r="F3" s="248"/>
      <c r="G3" s="248"/>
      <c r="H3" s="248"/>
      <c r="I3" s="23"/>
      <c r="J3" s="24"/>
      <c r="K3" s="176"/>
      <c r="L3" s="248"/>
      <c r="M3" s="248"/>
      <c r="N3" s="248"/>
      <c r="O3" s="248"/>
      <c r="P3" s="248"/>
      <c r="Q3" s="248"/>
      <c r="R3" s="248"/>
      <c r="S3" s="248"/>
      <c r="T3" s="248"/>
      <c r="U3" s="248"/>
      <c r="V3" s="248"/>
      <c r="W3" s="23"/>
      <c r="X3" s="24"/>
      <c r="Z3" s="611" t="s">
        <v>303</v>
      </c>
      <c r="AA3" s="428"/>
    </row>
    <row r="4" spans="1:28" ht="18" customHeight="1">
      <c r="B4" s="177"/>
      <c r="C4" s="305" t="s">
        <v>175</v>
      </c>
      <c r="D4" s="27"/>
      <c r="E4" s="443"/>
      <c r="I4" s="242"/>
      <c r="K4" s="29"/>
      <c r="L4" s="89" t="s">
        <v>179</v>
      </c>
      <c r="M4" s="66"/>
      <c r="N4" s="305"/>
      <c r="O4" s="305"/>
      <c r="P4" s="305"/>
      <c r="Q4" s="305"/>
      <c r="R4" s="423"/>
      <c r="S4" s="423"/>
      <c r="T4" s="423"/>
      <c r="U4" s="423"/>
      <c r="V4" s="50"/>
      <c r="W4" s="251"/>
      <c r="X4" s="86"/>
      <c r="Y4" s="24"/>
      <c r="Z4" s="768" t="s">
        <v>375</v>
      </c>
      <c r="AA4" s="430"/>
    </row>
    <row r="5" spans="1:28" ht="18" customHeight="1">
      <c r="B5" s="177"/>
      <c r="C5" s="305"/>
      <c r="D5" s="27"/>
      <c r="E5" s="443"/>
      <c r="I5" s="242"/>
      <c r="K5" s="29"/>
      <c r="M5" s="66"/>
      <c r="N5" s="45"/>
      <c r="O5" s="45"/>
      <c r="P5" s="45"/>
      <c r="Q5" s="45"/>
      <c r="S5" s="423"/>
      <c r="W5" s="251"/>
      <c r="X5" s="86"/>
      <c r="Y5" s="24"/>
      <c r="Z5" s="435" t="s">
        <v>147</v>
      </c>
      <c r="AA5" s="430"/>
    </row>
    <row r="6" spans="1:28" ht="18" customHeight="1">
      <c r="B6" s="26"/>
      <c r="E6" s="21" t="s">
        <v>262</v>
      </c>
      <c r="H6" s="700">
        <f>'Middle Budget'!H6</f>
        <v>2.3362029384756657</v>
      </c>
      <c r="I6" s="242"/>
      <c r="K6" s="29"/>
      <c r="M6" s="66"/>
      <c r="N6" s="45"/>
      <c r="O6" s="45"/>
      <c r="P6" s="45"/>
      <c r="Q6" s="45"/>
      <c r="S6" s="423"/>
      <c r="W6" s="251"/>
      <c r="X6" s="86"/>
      <c r="Y6" s="24"/>
      <c r="Z6" s="440"/>
      <c r="AA6" s="430"/>
    </row>
    <row r="7" spans="1:28" ht="18" customHeight="1">
      <c r="B7" s="26"/>
      <c r="E7" s="21" t="s">
        <v>317</v>
      </c>
      <c r="H7" s="685">
        <f>H11/H6</f>
        <v>149.81575197759545</v>
      </c>
      <c r="I7" s="242"/>
      <c r="K7" s="29"/>
      <c r="L7" s="27" t="s">
        <v>199</v>
      </c>
      <c r="N7" s="424"/>
      <c r="O7" s="424"/>
      <c r="P7" s="424"/>
      <c r="Q7" s="424"/>
      <c r="T7" s="502" t="s">
        <v>311</v>
      </c>
      <c r="U7" s="503"/>
      <c r="V7" s="621" t="s">
        <v>20</v>
      </c>
      <c r="W7" s="251"/>
      <c r="X7" s="86"/>
      <c r="Y7" s="24"/>
      <c r="Z7" s="440"/>
      <c r="AA7" s="430"/>
    </row>
    <row r="8" spans="1:28" ht="18" customHeight="1">
      <c r="B8" s="26"/>
      <c r="E8" s="706" t="s">
        <v>381</v>
      </c>
      <c r="H8" s="851">
        <f>'Middle Budget'!H8</f>
        <v>8</v>
      </c>
      <c r="I8" s="242"/>
      <c r="K8" s="29"/>
      <c r="N8" s="424"/>
      <c r="O8" s="424"/>
      <c r="P8" s="424"/>
      <c r="Q8" s="424"/>
      <c r="T8" s="504">
        <f>H27</f>
        <v>40</v>
      </c>
      <c r="U8" s="505"/>
      <c r="V8" s="622">
        <f>H26</f>
        <v>37</v>
      </c>
      <c r="W8" s="251"/>
      <c r="X8" s="86"/>
      <c r="Y8" s="24"/>
      <c r="Z8" s="440"/>
      <c r="AA8" s="430"/>
    </row>
    <row r="9" spans="1:28" ht="18" customHeight="1">
      <c r="B9" s="26"/>
      <c r="E9" s="706" t="s">
        <v>382</v>
      </c>
      <c r="H9" s="442">
        <f>H12/H10</f>
        <v>525000</v>
      </c>
      <c r="I9" s="242"/>
      <c r="K9" s="29"/>
      <c r="L9" s="21" t="s">
        <v>200</v>
      </c>
      <c r="N9" s="424"/>
      <c r="O9" s="424"/>
      <c r="P9" s="424"/>
      <c r="Q9" s="424"/>
      <c r="R9" s="529" t="s">
        <v>1</v>
      </c>
      <c r="T9" s="444">
        <f>LOOKUP(H27,'Low ICF'!K3:EX3,'Low ICF'!K61:EX61)*12</f>
        <v>8480558.2810196858</v>
      </c>
      <c r="V9" s="21">
        <f>LOOKUP(H26,'Low ICF'!K3:EX3,'Low ICF'!K61:EX61)*12</f>
        <v>8413315.4813330844</v>
      </c>
      <c r="W9" s="251"/>
      <c r="X9" s="86"/>
      <c r="Y9" s="24"/>
      <c r="Z9" s="444"/>
      <c r="AA9" s="430"/>
    </row>
    <row r="10" spans="1:28" ht="18" customHeight="1">
      <c r="B10" s="26"/>
      <c r="E10" s="706" t="s">
        <v>383</v>
      </c>
      <c r="H10" s="852">
        <f>'Middle Budget'!H10</f>
        <v>0.5</v>
      </c>
      <c r="I10" s="242"/>
      <c r="K10" s="29"/>
      <c r="L10" s="45" t="s">
        <v>201</v>
      </c>
      <c r="N10" s="493"/>
      <c r="R10" s="530" t="s">
        <v>197</v>
      </c>
      <c r="T10" s="75">
        <f>LOOKUP(H27,'Low ICF'!K3:EX3,'Low ICF'!K57:EX57)*12</f>
        <v>1648510.5711870035</v>
      </c>
      <c r="V10" s="75">
        <f>LOOKUP(H26,'Low ICF'!K3:EX3,'Low ICF'!K57:EX57)*12</f>
        <v>1638365.4090030561</v>
      </c>
      <c r="W10" s="251"/>
      <c r="X10" s="86"/>
      <c r="Y10" s="24"/>
      <c r="Z10" s="444"/>
      <c r="AA10" s="430"/>
    </row>
    <row r="11" spans="1:28" ht="18" customHeight="1">
      <c r="B11" s="26"/>
      <c r="E11" s="45" t="s">
        <v>328</v>
      </c>
      <c r="F11" s="554"/>
      <c r="H11" s="441">
        <f>'Low NOI'!F14</f>
        <v>350</v>
      </c>
      <c r="I11" s="242"/>
      <c r="K11" s="29"/>
      <c r="L11" s="45" t="s">
        <v>202</v>
      </c>
      <c r="M11" s="75"/>
      <c r="N11" s="424"/>
      <c r="O11" s="424"/>
      <c r="P11" s="424"/>
      <c r="Q11" s="424"/>
      <c r="R11" s="640">
        <f>'Middle Budget'!R11</f>
        <v>0.75</v>
      </c>
      <c r="T11" s="75">
        <f ca="1">-T14*$R$11*$R$12*(1-R13)</f>
        <v>-2401400.2019296777</v>
      </c>
      <c r="V11" s="75">
        <f ca="1">-V14*R11*R12*(1-R13)</f>
        <v>-2383053.0596627584</v>
      </c>
      <c r="W11" s="251"/>
      <c r="X11" s="86"/>
      <c r="Y11" s="24"/>
      <c r="Z11" s="440"/>
      <c r="AA11" s="430"/>
    </row>
    <row r="12" spans="1:28" ht="18" customHeight="1">
      <c r="B12" s="26"/>
      <c r="E12" s="424" t="s">
        <v>160</v>
      </c>
      <c r="H12" s="442">
        <f>'Low NOI'!I14</f>
        <v>262500</v>
      </c>
      <c r="I12" s="242"/>
      <c r="K12" s="29"/>
      <c r="L12" s="45" t="s">
        <v>203</v>
      </c>
      <c r="M12" s="75"/>
      <c r="N12" s="424"/>
      <c r="R12" s="641">
        <f>'Middle Budget'!R12</f>
        <v>2.0501100000000001E-2</v>
      </c>
      <c r="T12" s="287">
        <f ca="1">SUM(T9:T11)</f>
        <v>7727668.6502770111</v>
      </c>
      <c r="V12" s="287">
        <f ca="1">SUM(V9:V11)</f>
        <v>7668627.8306733826</v>
      </c>
      <c r="W12" s="251"/>
      <c r="X12" s="86"/>
      <c r="Y12" s="24"/>
      <c r="Z12" s="440"/>
      <c r="AA12" s="430"/>
    </row>
    <row r="13" spans="1:28" ht="18" customHeight="1">
      <c r="B13" s="26"/>
      <c r="E13" s="21" t="s">
        <v>258</v>
      </c>
      <c r="F13" s="698"/>
      <c r="H13" s="553">
        <f>H12/H11</f>
        <v>750</v>
      </c>
      <c r="I13" s="242"/>
      <c r="K13" s="29"/>
      <c r="L13" s="21" t="s">
        <v>204</v>
      </c>
      <c r="N13" s="45"/>
      <c r="O13" s="45"/>
      <c r="P13" s="45"/>
      <c r="Q13" s="45"/>
      <c r="R13" s="642">
        <f>'Middle Budget'!R13</f>
        <v>0.04</v>
      </c>
      <c r="T13" s="613">
        <f>Summary!G32</f>
        <v>4.7500000000000001E-2</v>
      </c>
      <c r="V13" s="613">
        <f>Summary!G32</f>
        <v>4.7500000000000001E-2</v>
      </c>
      <c r="W13" s="251"/>
      <c r="X13" s="86"/>
      <c r="Y13" s="24"/>
      <c r="Z13" s="440"/>
      <c r="AA13" s="430"/>
    </row>
    <row r="14" spans="1:28" ht="18" customHeight="1" thickBot="1">
      <c r="B14" s="26"/>
      <c r="E14" s="424" t="s">
        <v>173</v>
      </c>
      <c r="F14" s="698"/>
      <c r="H14" s="686">
        <f>'Low NOI'!K14</f>
        <v>2740</v>
      </c>
      <c r="I14" s="242"/>
      <c r="K14" s="29"/>
      <c r="L14" s="21" t="s">
        <v>205</v>
      </c>
      <c r="T14" s="55">
        <f ca="1">IF(ABS(T13)&gt;0,T12/T13,0)</f>
        <v>162687761.05846339</v>
      </c>
      <c r="V14" s="55">
        <f ca="1">IF(ABS(V13)&gt;0,V12/V13,0)</f>
        <v>161444796.43522909</v>
      </c>
      <c r="W14" s="251"/>
      <c r="X14" s="86"/>
      <c r="Y14" s="24"/>
      <c r="Z14" s="440"/>
      <c r="AA14" s="430"/>
    </row>
    <row r="15" spans="1:28" ht="18" customHeight="1" thickTop="1">
      <c r="B15" s="26"/>
      <c r="E15" s="424" t="s">
        <v>174</v>
      </c>
      <c r="F15" s="698"/>
      <c r="H15" s="449">
        <f>'Low NOI'!M14</f>
        <v>3.6533333333333333</v>
      </c>
      <c r="I15" s="242"/>
      <c r="K15" s="29"/>
      <c r="N15" s="45"/>
      <c r="O15" s="45"/>
      <c r="P15" s="45"/>
      <c r="Q15" s="45"/>
      <c r="W15" s="251"/>
      <c r="X15" s="86"/>
      <c r="Y15" s="24"/>
      <c r="Z15" s="629"/>
      <c r="AA15" s="630"/>
    </row>
    <row r="16" spans="1:28" ht="18" customHeight="1">
      <c r="B16" s="26"/>
      <c r="E16" s="424" t="s">
        <v>359</v>
      </c>
      <c r="H16" s="620">
        <f>'Low NOI'!K62</f>
        <v>7738141.7087937603</v>
      </c>
      <c r="I16" s="242"/>
      <c r="K16" s="29"/>
      <c r="L16" s="87" t="s">
        <v>206</v>
      </c>
      <c r="N16" s="45"/>
      <c r="O16" s="45"/>
      <c r="P16" s="87"/>
      <c r="Q16" s="87"/>
      <c r="R16" s="87"/>
      <c r="S16" s="50"/>
      <c r="T16" s="444"/>
      <c r="U16" s="50"/>
      <c r="V16" s="75"/>
      <c r="W16" s="251"/>
      <c r="X16" s="86"/>
      <c r="Y16" s="24"/>
      <c r="Z16" s="628"/>
      <c r="AA16" s="431"/>
    </row>
    <row r="17" spans="2:27" ht="18" customHeight="1">
      <c r="B17" s="26"/>
      <c r="I17" s="242"/>
      <c r="K17" s="29"/>
      <c r="N17" s="45"/>
      <c r="O17" s="45"/>
      <c r="P17" s="87"/>
      <c r="Q17" s="87"/>
      <c r="R17" s="439" t="s">
        <v>5</v>
      </c>
      <c r="S17" s="496"/>
      <c r="T17" s="497" t="s">
        <v>6</v>
      </c>
      <c r="U17" s="496"/>
      <c r="V17" s="498" t="s">
        <v>14</v>
      </c>
      <c r="W17" s="251"/>
      <c r="X17" s="86"/>
      <c r="Y17" s="24"/>
      <c r="AA17" s="631"/>
    </row>
    <row r="18" spans="2:27" ht="18" customHeight="1">
      <c r="B18" s="29"/>
      <c r="C18" s="305" t="s">
        <v>176</v>
      </c>
      <c r="D18" s="87"/>
      <c r="I18" s="242"/>
      <c r="K18" s="29"/>
      <c r="L18" s="21" t="s">
        <v>312</v>
      </c>
      <c r="R18" s="444">
        <f ca="1">T14</f>
        <v>162687761.05846339</v>
      </c>
      <c r="T18" s="444">
        <f t="shared" ref="T18:T24" ca="1" si="0">R18/$H$11</f>
        <v>464822.17445275257</v>
      </c>
      <c r="U18" s="499"/>
      <c r="V18" s="444">
        <f t="shared" ref="V18:V24" ca="1" si="1">R18/$H$12</f>
        <v>619.76289927033679</v>
      </c>
      <c r="W18" s="251"/>
      <c r="X18" s="86"/>
      <c r="Y18" s="24"/>
      <c r="AA18" s="431"/>
    </row>
    <row r="19" spans="2:27" ht="18" customHeight="1">
      <c r="B19" s="29"/>
      <c r="C19" s="89"/>
      <c r="D19" s="87"/>
      <c r="F19" s="86"/>
      <c r="G19" s="86"/>
      <c r="H19" s="86"/>
      <c r="I19" s="242"/>
      <c r="K19" s="29"/>
      <c r="L19" s="930">
        <f>'Middle Budget'!L19</f>
        <v>1.2500000000000001E-2</v>
      </c>
      <c r="M19" s="930">
        <f>'Middle Budget'!M19</f>
        <v>0</v>
      </c>
      <c r="N19" s="930">
        <f>'Middle Budget'!N19</f>
        <v>0</v>
      </c>
      <c r="O19" s="930">
        <f>'Middle Budget'!O19</f>
        <v>0</v>
      </c>
      <c r="P19" s="930">
        <f>'Middle Budget'!P19</f>
        <v>0</v>
      </c>
      <c r="R19" s="401">
        <f ca="1">R18*-L19</f>
        <v>-2033597.0132307925</v>
      </c>
      <c r="S19" s="33"/>
      <c r="T19" s="401">
        <f t="shared" ca="1" si="0"/>
        <v>-5810.2771806594073</v>
      </c>
      <c r="U19" s="501"/>
      <c r="V19" s="401">
        <f t="shared" ca="1" si="1"/>
        <v>-7.7470362408792095</v>
      </c>
      <c r="W19" s="251"/>
      <c r="X19" s="86"/>
      <c r="Y19" s="24"/>
      <c r="AA19" s="431"/>
    </row>
    <row r="20" spans="2:27" ht="18" customHeight="1">
      <c r="B20" s="29"/>
      <c r="C20" s="89"/>
      <c r="E20" s="424" t="s">
        <v>323</v>
      </c>
      <c r="F20" s="426"/>
      <c r="H20" s="632">
        <f>'Middle Budget'!H20</f>
        <v>1</v>
      </c>
      <c r="I20" s="242"/>
      <c r="K20" s="29"/>
      <c r="L20" s="21" t="s">
        <v>207</v>
      </c>
      <c r="O20" s="45"/>
      <c r="R20" s="287">
        <f ca="1">SUM(R18:R19)</f>
        <v>160654164.04523259</v>
      </c>
      <c r="S20" s="33"/>
      <c r="T20" s="287">
        <f t="shared" ca="1" si="0"/>
        <v>459011.89727209311</v>
      </c>
      <c r="U20" s="501"/>
      <c r="V20" s="287">
        <f t="shared" ca="1" si="1"/>
        <v>612.01586302945748</v>
      </c>
      <c r="W20" s="251"/>
      <c r="X20" s="86"/>
      <c r="Y20" s="24"/>
      <c r="Z20" s="45"/>
      <c r="AA20" s="431"/>
    </row>
    <row r="21" spans="2:27" ht="18" customHeight="1">
      <c r="B21" s="29"/>
      <c r="C21" s="87"/>
      <c r="E21" s="424" t="s">
        <v>324</v>
      </c>
      <c r="G21" s="33"/>
      <c r="H21" s="616">
        <f>Summary!G42</f>
        <v>24</v>
      </c>
      <c r="I21" s="286"/>
      <c r="J21" s="75"/>
      <c r="K21" s="508"/>
      <c r="L21" s="445" t="s">
        <v>208</v>
      </c>
      <c r="O21" s="45"/>
      <c r="R21" s="401">
        <f ca="1">-L110</f>
        <v>-117954279.14461684</v>
      </c>
      <c r="S21" s="33"/>
      <c r="T21" s="401">
        <f t="shared" ca="1" si="0"/>
        <v>-337012.22612747666</v>
      </c>
      <c r="U21" s="500"/>
      <c r="V21" s="401">
        <f t="shared" ca="1" si="1"/>
        <v>-449.34963483663557</v>
      </c>
      <c r="W21" s="242"/>
      <c r="X21" s="86"/>
      <c r="Y21" s="24"/>
      <c r="AA21" s="431"/>
    </row>
    <row r="22" spans="2:27" ht="18" customHeight="1">
      <c r="B22" s="29"/>
      <c r="C22" s="87"/>
      <c r="E22" s="424" t="s">
        <v>325</v>
      </c>
      <c r="G22" s="33"/>
      <c r="H22" s="632">
        <f>'Middle Budget'!H22</f>
        <v>1</v>
      </c>
      <c r="I22" s="286"/>
      <c r="J22" s="75"/>
      <c r="K22" s="508"/>
      <c r="L22" s="21" t="s">
        <v>209</v>
      </c>
      <c r="O22" s="305"/>
      <c r="R22" s="295">
        <f ca="1">SUM(R20:R21)</f>
        <v>42699884.900615752</v>
      </c>
      <c r="S22" s="33"/>
      <c r="T22" s="295">
        <f t="shared" ca="1" si="0"/>
        <v>121999.67114461643</v>
      </c>
      <c r="U22" s="500"/>
      <c r="V22" s="295">
        <f t="shared" ca="1" si="1"/>
        <v>162.6662281928219</v>
      </c>
      <c r="W22" s="251"/>
      <c r="X22" s="86"/>
      <c r="Y22" s="24"/>
      <c r="AA22" s="431"/>
    </row>
    <row r="23" spans="2:27" ht="18" customHeight="1">
      <c r="B23" s="29"/>
      <c r="C23" s="87"/>
      <c r="E23" s="742">
        <f>'Middle Budget'!E23</f>
        <v>2</v>
      </c>
      <c r="G23" s="33"/>
      <c r="H23" s="551">
        <f>H21+E23</f>
        <v>26</v>
      </c>
      <c r="I23" s="242"/>
      <c r="K23" s="29"/>
      <c r="L23" s="21" t="s">
        <v>344</v>
      </c>
      <c r="R23" s="75">
        <f ca="1">'Low ICF'!I104-'Low ICF'!I115</f>
        <v>2244685.5927067576</v>
      </c>
      <c r="T23" s="401">
        <f t="shared" ca="1" si="0"/>
        <v>6413.3874077335931</v>
      </c>
      <c r="U23" s="500"/>
      <c r="V23" s="401">
        <f t="shared" ca="1" si="1"/>
        <v>8.5511832103114571</v>
      </c>
      <c r="W23" s="242"/>
      <c r="X23" s="86"/>
      <c r="Y23" s="24"/>
      <c r="AA23" s="431"/>
    </row>
    <row r="24" spans="2:27" ht="18" customHeight="1" thickBot="1">
      <c r="B24" s="29"/>
      <c r="E24" s="634">
        <f>'Middle Budget'!E24</f>
        <v>1</v>
      </c>
      <c r="G24" s="24"/>
      <c r="H24" s="552">
        <f>H21+E24</f>
        <v>25</v>
      </c>
      <c r="I24" s="242"/>
      <c r="K24" s="29"/>
      <c r="L24" s="21" t="s">
        <v>345</v>
      </c>
      <c r="R24" s="55">
        <f ca="1">SUM(R22:R23)</f>
        <v>44944570.493322507</v>
      </c>
      <c r="S24" s="33"/>
      <c r="T24" s="55">
        <f t="shared" ca="1" si="0"/>
        <v>128413.05855235002</v>
      </c>
      <c r="U24" s="500"/>
      <c r="V24" s="55">
        <f t="shared" ca="1" si="1"/>
        <v>171.21741140313335</v>
      </c>
      <c r="W24" s="251"/>
      <c r="Z24" s="45"/>
      <c r="AA24" s="431"/>
    </row>
    <row r="25" spans="2:27" ht="18" customHeight="1" thickTop="1">
      <c r="B25" s="29"/>
      <c r="E25" s="21" t="s">
        <v>326</v>
      </c>
      <c r="H25" s="425">
        <f>(H11*(1-'Low NOI'!$Y$9))/(H26-H24+1)</f>
        <v>25.576923076923077</v>
      </c>
      <c r="I25" s="242"/>
      <c r="K25" s="29"/>
      <c r="W25" s="242"/>
      <c r="Z25" s="42"/>
      <c r="AA25" s="431"/>
    </row>
    <row r="26" spans="2:27" ht="18" customHeight="1">
      <c r="B26" s="29"/>
      <c r="E26" s="623">
        <f>Summary!G31</f>
        <v>12</v>
      </c>
      <c r="H26" s="552">
        <f>H24+E26</f>
        <v>37</v>
      </c>
      <c r="I26" s="242"/>
      <c r="K26" s="29"/>
      <c r="L26" s="89" t="s">
        <v>178</v>
      </c>
      <c r="W26" s="251"/>
      <c r="Z26" s="45"/>
      <c r="AA26" s="431"/>
    </row>
    <row r="27" spans="2:27" ht="18" customHeight="1">
      <c r="B27" s="29"/>
      <c r="E27" s="635">
        <f>'Middle Budget'!E27</f>
        <v>3</v>
      </c>
      <c r="H27" s="552">
        <f>H26+E27</f>
        <v>40</v>
      </c>
      <c r="I27" s="242"/>
      <c r="K27" s="29"/>
      <c r="W27" s="242"/>
      <c r="Z27" s="42"/>
    </row>
    <row r="28" spans="2:27" ht="18" customHeight="1">
      <c r="B28" s="29"/>
      <c r="I28" s="242"/>
      <c r="K28" s="29"/>
      <c r="L28" s="87" t="s">
        <v>243</v>
      </c>
      <c r="W28" s="242"/>
      <c r="Z28" s="42"/>
    </row>
    <row r="29" spans="2:27" ht="18" customHeight="1">
      <c r="B29" s="29"/>
      <c r="C29" s="89" t="s">
        <v>198</v>
      </c>
      <c r="I29" s="242"/>
      <c r="K29" s="29"/>
      <c r="L29" s="446" t="s">
        <v>227</v>
      </c>
      <c r="V29" s="426">
        <f ca="1">H16/L110</f>
        <v>6.5602890924427393E-2</v>
      </c>
      <c r="W29" s="495"/>
    </row>
    <row r="30" spans="2:27" ht="18" customHeight="1">
      <c r="B30" s="29"/>
      <c r="C30" s="89"/>
      <c r="F30" s="86"/>
      <c r="G30" s="541"/>
      <c r="H30" s="86"/>
      <c r="I30" s="242"/>
      <c r="K30" s="29"/>
      <c r="L30" s="693" t="s">
        <v>365</v>
      </c>
      <c r="V30" s="426">
        <f ca="1">IF(ABS(R21)&gt;0,-R22/R21,0)</f>
        <v>0.36200369507802188</v>
      </c>
      <c r="W30" s="494"/>
      <c r="Z30" s="45"/>
    </row>
    <row r="31" spans="2:27" ht="18" customHeight="1">
      <c r="B31" s="29"/>
      <c r="C31" s="45"/>
      <c r="E31" s="45" t="s">
        <v>164</v>
      </c>
      <c r="G31" s="33"/>
      <c r="H31" s="636">
        <f>'Middle Budget'!H31</f>
        <v>0.65</v>
      </c>
      <c r="I31" s="242"/>
      <c r="K31" s="29"/>
      <c r="L31" s="693" t="s">
        <v>366</v>
      </c>
      <c r="V31" s="426">
        <f ca="1">'Low ICF'!F110</f>
        <v>0.24813606142997738</v>
      </c>
      <c r="W31" s="494"/>
      <c r="Z31" s="432"/>
    </row>
    <row r="32" spans="2:27" ht="18" customHeight="1">
      <c r="B32" s="29"/>
      <c r="C32" s="45"/>
      <c r="E32" s="45" t="s">
        <v>165</v>
      </c>
      <c r="G32" s="33"/>
      <c r="H32" s="636">
        <f>'Middle Budget'!H32</f>
        <v>0.55000000000000004</v>
      </c>
      <c r="I32" s="242"/>
      <c r="K32" s="29"/>
      <c r="L32" s="693" t="s">
        <v>367</v>
      </c>
      <c r="V32" s="418">
        <f ca="1">(R24+L49)/L49</f>
        <v>2.0922062508193813</v>
      </c>
      <c r="W32" s="495"/>
    </row>
    <row r="33" spans="2:28" ht="18" customHeight="1">
      <c r="B33" s="29"/>
      <c r="C33" s="45"/>
      <c r="E33" s="45" t="s">
        <v>223</v>
      </c>
      <c r="G33" s="33"/>
      <c r="H33" s="637">
        <f>'Middle Budget'!H33</f>
        <v>8.5000000000000006E-2</v>
      </c>
      <c r="I33" s="242"/>
      <c r="K33" s="29"/>
      <c r="W33" s="495"/>
      <c r="Z33" s="45"/>
    </row>
    <row r="34" spans="2:28" ht="18" customHeight="1">
      <c r="B34" s="29"/>
      <c r="C34" s="45"/>
      <c r="E34" s="45" t="s">
        <v>177</v>
      </c>
      <c r="H34" s="638">
        <f>'Middle Budget'!H34</f>
        <v>3.5000000000000003E-2</v>
      </c>
      <c r="I34" s="242"/>
      <c r="K34" s="29"/>
      <c r="L34" s="87" t="s">
        <v>244</v>
      </c>
      <c r="W34" s="495"/>
      <c r="Z34" s="45"/>
    </row>
    <row r="35" spans="2:28" ht="18" customHeight="1">
      <c r="B35" s="29"/>
      <c r="C35" s="45"/>
      <c r="E35" s="45" t="s">
        <v>166</v>
      </c>
      <c r="H35" s="638">
        <f>'Middle Budget'!H35</f>
        <v>2.5000000000000001E-2</v>
      </c>
      <c r="I35" s="242"/>
      <c r="K35" s="29"/>
      <c r="L35" s="446" t="s">
        <v>321</v>
      </c>
      <c r="V35" s="426">
        <f ca="1">L155</f>
        <v>0.14069564928989614</v>
      </c>
      <c r="W35" s="495"/>
      <c r="Z35" s="45"/>
    </row>
    <row r="36" spans="2:28" ht="18" customHeight="1">
      <c r="B36" s="29"/>
      <c r="C36" s="45"/>
      <c r="E36" s="45" t="s">
        <v>167</v>
      </c>
      <c r="G36" s="33"/>
      <c r="H36" s="400">
        <f>H34+H35</f>
        <v>6.0000000000000005E-2</v>
      </c>
      <c r="I36" s="242"/>
      <c r="K36" s="29"/>
      <c r="L36" s="446" t="s">
        <v>322</v>
      </c>
      <c r="V36" s="426">
        <f ca="1">H155</f>
        <v>8.2007947951504262E-2</v>
      </c>
      <c r="W36" s="495"/>
      <c r="Z36" s="45"/>
    </row>
    <row r="37" spans="2:28" ht="18" customHeight="1">
      <c r="B37" s="29"/>
      <c r="C37" s="45"/>
      <c r="E37" s="45" t="s">
        <v>168</v>
      </c>
      <c r="G37" s="33"/>
      <c r="H37" s="639">
        <f>'Middle Budget'!H37</f>
        <v>12</v>
      </c>
      <c r="I37" s="242"/>
      <c r="K37" s="29"/>
      <c r="L37" s="446"/>
      <c r="V37" s="426"/>
      <c r="W37" s="495"/>
      <c r="Z37" s="45"/>
    </row>
    <row r="38" spans="2:28" ht="18" customHeight="1">
      <c r="B38" s="29"/>
      <c r="C38" s="45"/>
      <c r="E38" s="45" t="s">
        <v>169</v>
      </c>
      <c r="G38" s="33"/>
      <c r="H38" s="436">
        <f ca="1">L48*H36/12*H37</f>
        <v>4585314.6141441055</v>
      </c>
      <c r="I38" s="823"/>
      <c r="K38" s="29"/>
      <c r="L38" s="446"/>
      <c r="V38" s="426"/>
      <c r="W38" s="848"/>
      <c r="Z38" s="45"/>
    </row>
    <row r="39" spans="2:28" ht="18" customHeight="1">
      <c r="B39" s="29"/>
      <c r="C39" s="45"/>
      <c r="E39" s="45" t="s">
        <v>170</v>
      </c>
      <c r="H39" s="637">
        <f>'Middle Budget'!H39</f>
        <v>0.01</v>
      </c>
      <c r="I39" s="823"/>
      <c r="K39" s="29"/>
      <c r="L39" s="446"/>
      <c r="V39" s="426"/>
      <c r="W39" s="848"/>
      <c r="Z39" s="45"/>
    </row>
    <row r="40" spans="2:28" ht="18" customHeight="1">
      <c r="B40" s="29"/>
      <c r="C40" s="45"/>
      <c r="E40" s="45" t="s">
        <v>171</v>
      </c>
      <c r="H40" s="637">
        <f>'Middle Budget'!H40</f>
        <v>5.0000000000000001E-3</v>
      </c>
      <c r="I40" s="823"/>
      <c r="K40" s="29"/>
      <c r="L40" s="446"/>
      <c r="V40" s="426"/>
      <c r="W40" s="848"/>
      <c r="Z40" s="45"/>
    </row>
    <row r="41" spans="2:28" ht="18" customHeight="1">
      <c r="B41" s="56"/>
      <c r="C41" s="395"/>
      <c r="D41" s="395"/>
      <c r="E41" s="395"/>
      <c r="F41" s="395"/>
      <c r="G41" s="395"/>
      <c r="H41" s="395"/>
      <c r="I41" s="175"/>
      <c r="K41" s="56"/>
      <c r="L41" s="395"/>
      <c r="M41" s="395"/>
      <c r="N41" s="420"/>
      <c r="O41" s="420"/>
      <c r="P41" s="420"/>
      <c r="Q41" s="420"/>
      <c r="R41" s="421"/>
      <c r="S41" s="421"/>
      <c r="T41" s="421"/>
      <c r="U41" s="421"/>
      <c r="V41" s="422"/>
      <c r="W41" s="175"/>
    </row>
    <row r="42" spans="2:28" s="17" customFormat="1" ht="18.600000000000001" customHeight="1">
      <c r="B42" s="18"/>
      <c r="C42" s="18"/>
      <c r="E42" s="19"/>
      <c r="F42" s="19"/>
      <c r="G42" s="19"/>
      <c r="H42" s="19"/>
      <c r="I42" s="19"/>
      <c r="J42" s="19"/>
      <c r="K42" s="19"/>
      <c r="L42" s="19"/>
      <c r="M42" s="19"/>
      <c r="N42" s="20"/>
      <c r="O42" s="20"/>
      <c r="P42" s="20"/>
      <c r="Q42" s="20"/>
      <c r="R42" s="19"/>
      <c r="S42" s="19"/>
      <c r="T42" s="19"/>
      <c r="U42" s="19"/>
      <c r="V42" s="19"/>
      <c r="W42" s="19"/>
      <c r="X42" s="19"/>
      <c r="AA42" s="427"/>
      <c r="AB42" s="427"/>
    </row>
    <row r="43" spans="2:28" ht="18" customHeight="1">
      <c r="B43" s="22"/>
      <c r="C43" s="284"/>
      <c r="D43" s="285"/>
      <c r="E43" s="248"/>
      <c r="F43" s="248"/>
      <c r="G43" s="248"/>
      <c r="H43" s="248"/>
      <c r="I43" s="248"/>
      <c r="J43" s="248"/>
      <c r="K43" s="248"/>
      <c r="L43" s="248"/>
      <c r="M43" s="248"/>
      <c r="N43" s="288"/>
      <c r="O43" s="288"/>
      <c r="P43" s="288"/>
      <c r="Q43" s="288"/>
      <c r="R43" s="288"/>
      <c r="S43" s="288"/>
      <c r="T43" s="288"/>
      <c r="U43" s="288"/>
      <c r="V43" s="288"/>
      <c r="W43" s="23"/>
      <c r="X43" s="24"/>
    </row>
    <row r="44" spans="2:28" ht="18" customHeight="1">
      <c r="B44" s="26" t="s">
        <v>2</v>
      </c>
      <c r="D44" s="27"/>
      <c r="F44" s="22"/>
      <c r="G44" s="248"/>
      <c r="H44" s="284"/>
      <c r="I44" s="284"/>
      <c r="J44" s="461"/>
      <c r="K44" s="284"/>
      <c r="L44" s="284"/>
      <c r="M44" s="284"/>
      <c r="N44" s="284"/>
      <c r="O44" s="284"/>
      <c r="P44" s="284"/>
      <c r="Q44" s="284"/>
      <c r="R44" s="284"/>
      <c r="S44" s="458"/>
      <c r="T44" s="458" t="s">
        <v>0</v>
      </c>
      <c r="U44" s="458"/>
      <c r="V44" s="459" t="s">
        <v>155</v>
      </c>
      <c r="W44" s="289"/>
      <c r="X44" s="28"/>
      <c r="Y44" s="24"/>
    </row>
    <row r="45" spans="2:28" ht="18" customHeight="1">
      <c r="B45" s="29"/>
      <c r="D45" s="27"/>
      <c r="F45" s="454" t="s">
        <v>3</v>
      </c>
      <c r="G45" s="385"/>
      <c r="H45" s="455" t="s">
        <v>4</v>
      </c>
      <c r="I45" s="395"/>
      <c r="J45" s="462"/>
      <c r="K45" s="395"/>
      <c r="L45" s="455" t="s">
        <v>5</v>
      </c>
      <c r="M45" s="395"/>
      <c r="N45" s="455" t="s">
        <v>6</v>
      </c>
      <c r="O45" s="455"/>
      <c r="P45" s="455" t="s">
        <v>14</v>
      </c>
      <c r="Q45" s="455"/>
      <c r="R45" s="460" t="s">
        <v>172</v>
      </c>
      <c r="S45" s="395"/>
      <c r="T45" s="455" t="s">
        <v>213</v>
      </c>
      <c r="U45" s="395"/>
      <c r="V45" s="456" t="s">
        <v>156</v>
      </c>
      <c r="W45" s="289"/>
      <c r="X45" s="28"/>
      <c r="Y45" s="24"/>
    </row>
    <row r="46" spans="2:28" ht="18" customHeight="1">
      <c r="B46" s="29"/>
      <c r="D46" s="27"/>
      <c r="F46" s="50"/>
      <c r="G46" s="24"/>
      <c r="H46" s="50"/>
      <c r="J46" s="463"/>
      <c r="L46" s="50"/>
      <c r="N46" s="50"/>
      <c r="O46" s="50"/>
      <c r="P46" s="50"/>
      <c r="Q46" s="50"/>
      <c r="R46" s="457"/>
      <c r="T46" s="514" t="s">
        <v>212</v>
      </c>
      <c r="V46" s="514" t="s">
        <v>228</v>
      </c>
      <c r="W46" s="289"/>
      <c r="X46" s="28"/>
      <c r="Y46" s="24"/>
    </row>
    <row r="47" spans="2:28" ht="18" customHeight="1">
      <c r="B47" s="29"/>
      <c r="D47" s="27" t="s">
        <v>7</v>
      </c>
      <c r="E47" s="31"/>
      <c r="F47" s="33"/>
      <c r="G47" s="32"/>
      <c r="J47" s="463"/>
      <c r="L47" s="33"/>
      <c r="O47" s="33"/>
      <c r="P47" s="33"/>
      <c r="Q47" s="33"/>
      <c r="W47" s="242"/>
    </row>
    <row r="48" spans="2:28" ht="18" customHeight="1">
      <c r="B48" s="29"/>
      <c r="D48" s="34"/>
      <c r="E48" s="35" t="s">
        <v>245</v>
      </c>
      <c r="F48" s="37">
        <f ca="1">F58-F49</f>
        <v>0</v>
      </c>
      <c r="G48" s="36"/>
      <c r="H48" s="37">
        <f ca="1">L48-F48</f>
        <v>76421910.235735089</v>
      </c>
      <c r="J48" s="463"/>
      <c r="L48" s="444">
        <f ca="1">MIN(H31*L58,H32*V14,H16/H33)</f>
        <v>76421910.235734954</v>
      </c>
      <c r="N48" s="37">
        <f ca="1">L48/$H$11</f>
        <v>218348.31495924274</v>
      </c>
      <c r="O48" s="37"/>
      <c r="P48" s="37">
        <f ca="1">L48/$H$12</f>
        <v>291.13108661232366</v>
      </c>
      <c r="Q48" s="37"/>
      <c r="R48" s="402">
        <f ca="1">L48/$L$58</f>
        <v>0.65</v>
      </c>
      <c r="S48" s="402"/>
      <c r="T48" s="406">
        <f ca="1">H16/L48</f>
        <v>0.10125553895374102</v>
      </c>
      <c r="U48" s="402"/>
      <c r="V48" s="409">
        <f ca="1">L48/$V$14</f>
        <v>0.47336248626876665</v>
      </c>
      <c r="W48" s="225"/>
      <c r="X48" s="39"/>
      <c r="Z48" s="71"/>
    </row>
    <row r="49" spans="2:24" ht="18" customHeight="1">
      <c r="B49" s="29"/>
      <c r="C49" s="41"/>
      <c r="D49" s="34"/>
      <c r="E49" s="42" t="s">
        <v>8</v>
      </c>
      <c r="F49" s="44">
        <f ca="1">IF(L49&lt;F58,L49,F58)</f>
        <v>15114625.311172515</v>
      </c>
      <c r="G49" s="43"/>
      <c r="H49" s="44">
        <f ca="1">L49-F49</f>
        <v>26035634.046530992</v>
      </c>
      <c r="J49" s="463"/>
      <c r="L49" s="401">
        <f ca="1">L58-L48</f>
        <v>41150259.357703432</v>
      </c>
      <c r="N49" s="44">
        <f ca="1">L49/$H$11</f>
        <v>117572.16959343838</v>
      </c>
      <c r="O49" s="44"/>
      <c r="P49" s="44">
        <f ca="1">L49/$H$12</f>
        <v>156.76289279125118</v>
      </c>
      <c r="Q49" s="44"/>
      <c r="R49" s="402">
        <f ca="1">L49/$L$58</f>
        <v>0.35</v>
      </c>
      <c r="S49" s="402"/>
      <c r="T49" s="402"/>
      <c r="U49" s="402"/>
      <c r="W49" s="225"/>
      <c r="X49" s="38"/>
    </row>
    <row r="50" spans="2:24" ht="18" customHeight="1" thickBot="1">
      <c r="B50" s="29"/>
      <c r="C50" s="41"/>
      <c r="E50" s="45"/>
      <c r="F50" s="252">
        <f ca="1">SUM(F48:F49)</f>
        <v>15114625.311172515</v>
      </c>
      <c r="G50" s="43"/>
      <c r="H50" s="252">
        <f ca="1">L50-F50</f>
        <v>102457544.28226608</v>
      </c>
      <c r="J50" s="463"/>
      <c r="L50" s="252">
        <f ca="1">SUM(L48:L49)</f>
        <v>117572169.59343839</v>
      </c>
      <c r="N50" s="252">
        <f ca="1">L50/$H$11</f>
        <v>335920.4845526811</v>
      </c>
      <c r="O50" s="48"/>
      <c r="P50" s="252">
        <f ca="1">L50/$H$12</f>
        <v>447.8939794035748</v>
      </c>
      <c r="Q50" s="48"/>
      <c r="R50" s="448">
        <f ca="1">SUM(R48:R49)</f>
        <v>1</v>
      </c>
      <c r="S50" s="38"/>
      <c r="T50" s="38"/>
      <c r="U50" s="38"/>
      <c r="W50" s="225"/>
      <c r="X50" s="38"/>
    </row>
    <row r="51" spans="2:24" ht="18" customHeight="1" thickTop="1">
      <c r="B51" s="29"/>
      <c r="C51" s="41"/>
      <c r="D51" s="27" t="s">
        <v>9</v>
      </c>
      <c r="E51" s="45"/>
      <c r="F51" s="48"/>
      <c r="G51" s="43"/>
      <c r="J51" s="463"/>
      <c r="L51" s="365"/>
      <c r="O51" s="50"/>
      <c r="Q51" s="50"/>
      <c r="R51" s="393"/>
      <c r="S51" s="51"/>
      <c r="T51" s="51"/>
      <c r="U51" s="51"/>
      <c r="V51" s="51"/>
      <c r="W51" s="225"/>
      <c r="X51" s="38"/>
    </row>
    <row r="52" spans="2:24" ht="18" customHeight="1">
      <c r="B52" s="29"/>
      <c r="C52" s="41"/>
      <c r="D52" s="41"/>
      <c r="E52" s="45" t="s">
        <v>224</v>
      </c>
      <c r="F52" s="37">
        <f>L52</f>
        <v>12250000</v>
      </c>
      <c r="G52" s="43"/>
      <c r="H52" s="37">
        <f t="shared" ref="H52:H58" si="2">L52-F52</f>
        <v>0</v>
      </c>
      <c r="J52" s="463"/>
      <c r="L52" s="444">
        <f>L71</f>
        <v>12250000</v>
      </c>
      <c r="N52" s="37">
        <f t="shared" ref="N52:N58" si="3">L52/$H$11</f>
        <v>35000</v>
      </c>
      <c r="O52" s="37"/>
      <c r="P52" s="37">
        <f t="shared" ref="P52:P58" si="4">L52/$H$12</f>
        <v>46.666666666666664</v>
      </c>
      <c r="Q52" s="37"/>
      <c r="R52" s="52"/>
      <c r="S52" s="52"/>
      <c r="T52" s="52"/>
      <c r="U52" s="52"/>
      <c r="V52" s="53"/>
      <c r="W52" s="225"/>
      <c r="X52" s="38"/>
    </row>
    <row r="53" spans="2:24" ht="18" customHeight="1">
      <c r="B53" s="29"/>
      <c r="C53" s="41"/>
      <c r="E53" s="45" t="s">
        <v>10</v>
      </c>
      <c r="F53" s="44">
        <f ca="1">L53</f>
        <v>1664625.3111725135</v>
      </c>
      <c r="G53" s="43"/>
      <c r="H53" s="44">
        <f t="shared" ca="1" si="2"/>
        <v>0</v>
      </c>
      <c r="J53" s="463"/>
      <c r="L53" s="401">
        <f ca="1">L98</f>
        <v>1664625.311172511</v>
      </c>
      <c r="N53" s="44">
        <f t="shared" ca="1" si="3"/>
        <v>4756.072317635746</v>
      </c>
      <c r="O53" s="44"/>
      <c r="P53" s="44">
        <f t="shared" ca="1" si="4"/>
        <v>6.3414297568476607</v>
      </c>
      <c r="Q53" s="44"/>
      <c r="R53" s="52"/>
      <c r="S53" s="52"/>
      <c r="T53" s="52"/>
      <c r="U53" s="52"/>
      <c r="V53" s="53"/>
      <c r="W53" s="225"/>
      <c r="X53" s="38"/>
    </row>
    <row r="54" spans="2:24" ht="18" customHeight="1">
      <c r="B54" s="29"/>
      <c r="C54" s="41"/>
      <c r="E54" s="45" t="s">
        <v>11</v>
      </c>
      <c r="F54" s="643">
        <f>'Middle Budget'!F54</f>
        <v>0</v>
      </c>
      <c r="G54" s="43"/>
      <c r="H54" s="44">
        <f t="shared" si="2"/>
        <v>86821875</v>
      </c>
      <c r="J54" s="463"/>
      <c r="L54" s="401">
        <f>L76</f>
        <v>86821875</v>
      </c>
      <c r="N54" s="44">
        <f t="shared" si="3"/>
        <v>248062.5</v>
      </c>
      <c r="O54" s="44"/>
      <c r="P54" s="44">
        <f t="shared" si="4"/>
        <v>330.75</v>
      </c>
      <c r="Q54" s="44"/>
      <c r="R54" s="394"/>
      <c r="S54" s="52"/>
      <c r="T54" s="52"/>
      <c r="U54" s="52"/>
      <c r="V54" s="53"/>
      <c r="W54" s="225"/>
      <c r="X54" s="38"/>
    </row>
    <row r="55" spans="2:24" ht="18" customHeight="1">
      <c r="B55" s="29"/>
      <c r="C55" s="41"/>
      <c r="D55" s="34"/>
      <c r="E55" s="45" t="s">
        <v>216</v>
      </c>
      <c r="F55" s="644">
        <f>'Middle Budget'!F55</f>
        <v>1200000</v>
      </c>
      <c r="G55" s="43"/>
      <c r="H55" s="44">
        <f t="shared" si="2"/>
        <v>10986045.15042875</v>
      </c>
      <c r="J55" s="463"/>
      <c r="L55" s="401">
        <f>L88-L85</f>
        <v>12186045.15042875</v>
      </c>
      <c r="N55" s="44">
        <f t="shared" si="3"/>
        <v>34817.271858367858</v>
      </c>
      <c r="O55" s="44"/>
      <c r="P55" s="44">
        <f t="shared" si="4"/>
        <v>46.423029144490478</v>
      </c>
      <c r="Q55" s="44"/>
      <c r="R55" s="52"/>
      <c r="S55" s="52"/>
      <c r="T55" s="52"/>
      <c r="U55" s="52"/>
      <c r="V55" s="53"/>
      <c r="W55" s="225"/>
      <c r="X55" s="38"/>
    </row>
    <row r="56" spans="2:24" ht="18" customHeight="1">
      <c r="B56" s="29"/>
      <c r="C56" s="41"/>
      <c r="D56" s="34"/>
      <c r="E56" s="45" t="s">
        <v>149</v>
      </c>
      <c r="F56" s="643">
        <f>'Middle Budget'!F56</f>
        <v>0</v>
      </c>
      <c r="G56" s="43"/>
      <c r="H56" s="44">
        <f t="shared" si="2"/>
        <v>50000</v>
      </c>
      <c r="J56" s="463"/>
      <c r="L56" s="401">
        <f>L85</f>
        <v>50000</v>
      </c>
      <c r="N56" s="44">
        <f t="shared" si="3"/>
        <v>142.85714285714286</v>
      </c>
      <c r="O56" s="44"/>
      <c r="P56" s="44">
        <f t="shared" si="4"/>
        <v>0.19047619047619047</v>
      </c>
      <c r="Q56" s="44"/>
      <c r="R56" s="52"/>
      <c r="S56" s="52"/>
      <c r="T56" s="52"/>
      <c r="U56" s="52"/>
      <c r="V56" s="53"/>
      <c r="W56" s="225"/>
      <c r="X56" s="38"/>
    </row>
    <row r="57" spans="2:24" ht="18" customHeight="1">
      <c r="B57" s="29"/>
      <c r="C57" s="41"/>
      <c r="E57" s="45" t="s">
        <v>249</v>
      </c>
      <c r="F57" s="643">
        <f>'Middle Budget'!F57</f>
        <v>0</v>
      </c>
      <c r="G57" s="43"/>
      <c r="H57" s="44">
        <f t="shared" ca="1" si="2"/>
        <v>4599624.1318371287</v>
      </c>
      <c r="J57" s="463"/>
      <c r="L57" s="401">
        <f ca="1">L102</f>
        <v>4599624.1318369024</v>
      </c>
      <c r="N57" s="44">
        <f t="shared" ca="1" si="3"/>
        <v>13141.78323381972</v>
      </c>
      <c r="O57" s="44"/>
      <c r="P57" s="44">
        <f t="shared" ca="1" si="4"/>
        <v>17.522377645092963</v>
      </c>
      <c r="Q57" s="44"/>
      <c r="R57" s="52"/>
      <c r="S57" s="52"/>
      <c r="T57" s="52"/>
      <c r="U57" s="52"/>
      <c r="V57" s="53"/>
      <c r="W57" s="225"/>
      <c r="X57" s="38"/>
    </row>
    <row r="58" spans="2:24" ht="18" customHeight="1" thickBot="1">
      <c r="B58" s="29"/>
      <c r="C58" s="41"/>
      <c r="E58" s="45"/>
      <c r="F58" s="55">
        <f ca="1">SUM(F52:F57)</f>
        <v>15114625.311172513</v>
      </c>
      <c r="G58" s="43"/>
      <c r="H58" s="55">
        <f t="shared" ca="1" si="2"/>
        <v>102457544.28226587</v>
      </c>
      <c r="J58" s="463"/>
      <c r="L58" s="55">
        <f ca="1">IF(ABS(SUM(L52:L57)-L104)&lt;1,SUM(L52:L57),"ERROR")</f>
        <v>117572169.59343816</v>
      </c>
      <c r="N58" s="55">
        <f t="shared" ca="1" si="3"/>
        <v>335920.48455268046</v>
      </c>
      <c r="O58" s="37"/>
      <c r="P58" s="55">
        <f t="shared" ca="1" si="4"/>
        <v>447.89397940357395</v>
      </c>
      <c r="Q58" s="37"/>
      <c r="R58" s="52"/>
      <c r="S58" s="52"/>
      <c r="T58" s="52"/>
      <c r="U58" s="52"/>
      <c r="V58" s="53"/>
      <c r="W58" s="225"/>
      <c r="X58" s="38"/>
    </row>
    <row r="59" spans="2:24" ht="18" customHeight="1" thickTop="1">
      <c r="B59" s="29"/>
      <c r="C59" s="41"/>
      <c r="E59" s="45"/>
      <c r="F59" s="444"/>
      <c r="G59" s="43"/>
      <c r="H59" s="444"/>
      <c r="J59" s="463"/>
      <c r="L59" s="444"/>
      <c r="N59" s="444"/>
      <c r="O59" s="37"/>
      <c r="P59" s="444"/>
      <c r="Q59" s="37"/>
      <c r="R59" s="52"/>
      <c r="S59" s="52"/>
      <c r="T59" s="52"/>
      <c r="U59" s="52"/>
      <c r="V59" s="53"/>
      <c r="W59" s="705"/>
      <c r="X59" s="38"/>
    </row>
    <row r="60" spans="2:24" ht="18" customHeight="1">
      <c r="B60" s="29"/>
      <c r="C60" s="41"/>
      <c r="E60" s="21" t="s">
        <v>307</v>
      </c>
      <c r="F60" s="444"/>
      <c r="G60" s="43"/>
      <c r="H60" s="444"/>
      <c r="J60" s="463"/>
      <c r="L60" s="444"/>
      <c r="N60" s="444"/>
      <c r="O60" s="37"/>
      <c r="P60" s="444"/>
      <c r="Q60" s="37"/>
      <c r="R60" s="52"/>
      <c r="S60" s="52"/>
      <c r="T60" s="52"/>
      <c r="U60" s="52"/>
      <c r="V60" s="53"/>
      <c r="W60" s="705"/>
      <c r="X60" s="38"/>
    </row>
    <row r="61" spans="2:24" ht="18" customHeight="1">
      <c r="B61" s="29"/>
      <c r="C61" s="41"/>
      <c r="E61" s="571" t="s">
        <v>308</v>
      </c>
      <c r="F61" s="444"/>
      <c r="G61" s="43"/>
      <c r="H61" s="444"/>
      <c r="J61" s="463"/>
      <c r="L61" s="444">
        <f ca="1">L58</f>
        <v>117572169.59343816</v>
      </c>
      <c r="N61" s="444"/>
      <c r="O61" s="37"/>
      <c r="P61" s="444"/>
      <c r="Q61" s="37"/>
      <c r="R61" s="52"/>
      <c r="S61" s="52"/>
      <c r="T61" s="52"/>
      <c r="U61" s="52"/>
      <c r="V61" s="53"/>
      <c r="W61" s="705"/>
      <c r="X61" s="38"/>
    </row>
    <row r="62" spans="2:24" ht="18" customHeight="1">
      <c r="B62" s="29"/>
      <c r="C62" s="41"/>
      <c r="E62" s="571" t="s">
        <v>309</v>
      </c>
      <c r="F62" s="444"/>
      <c r="G62" s="43"/>
      <c r="H62" s="444"/>
      <c r="J62" s="463"/>
      <c r="L62" s="401">
        <f ca="1">L106</f>
        <v>0</v>
      </c>
      <c r="N62" s="444"/>
      <c r="O62" s="37"/>
      <c r="P62" s="444"/>
      <c r="Q62" s="37"/>
      <c r="R62" s="52"/>
      <c r="S62" s="52"/>
      <c r="T62" s="52"/>
      <c r="U62" s="52"/>
      <c r="V62" s="53"/>
      <c r="W62" s="705"/>
      <c r="X62" s="38"/>
    </row>
    <row r="63" spans="2:24" ht="18" customHeight="1">
      <c r="B63" s="29"/>
      <c r="C63" s="41"/>
      <c r="E63" s="571" t="s">
        <v>310</v>
      </c>
      <c r="F63" s="444"/>
      <c r="G63" s="43"/>
      <c r="H63" s="444"/>
      <c r="J63" s="463"/>
      <c r="L63" s="401">
        <f ca="1">L107</f>
        <v>382109.55117867544</v>
      </c>
      <c r="N63" s="444"/>
      <c r="O63" s="37"/>
      <c r="P63" s="444"/>
      <c r="Q63" s="37"/>
      <c r="R63" s="52"/>
      <c r="S63" s="52"/>
      <c r="T63" s="52"/>
      <c r="U63" s="52"/>
      <c r="V63" s="53"/>
      <c r="W63" s="705"/>
      <c r="X63" s="38"/>
    </row>
    <row r="64" spans="2:24" ht="18" customHeight="1" thickBot="1">
      <c r="B64" s="29"/>
      <c r="C64" s="41"/>
      <c r="E64" s="571" t="s">
        <v>13</v>
      </c>
      <c r="F64" s="444"/>
      <c r="G64" s="43"/>
      <c r="H64" s="444"/>
      <c r="J64" s="463"/>
      <c r="L64" s="55">
        <f ca="1">SUM(L61:L63)</f>
        <v>117954279.14461684</v>
      </c>
      <c r="N64" s="444"/>
      <c r="O64" s="37"/>
      <c r="P64" s="444"/>
      <c r="Q64" s="37"/>
      <c r="R64" s="52"/>
      <c r="S64" s="52"/>
      <c r="T64" s="52"/>
      <c r="U64" s="52"/>
      <c r="V64" s="53"/>
      <c r="W64" s="705"/>
      <c r="X64" s="38"/>
    </row>
    <row r="65" spans="2:25" ht="18" customHeight="1" thickTop="1">
      <c r="B65" s="56"/>
      <c r="C65" s="57"/>
      <c r="D65" s="58"/>
      <c r="E65" s="59"/>
      <c r="F65" s="60"/>
      <c r="G65" s="61"/>
      <c r="H65" s="62"/>
      <c r="I65" s="58"/>
      <c r="J65" s="395"/>
      <c r="K65" s="395"/>
      <c r="L65" s="58"/>
      <c r="M65" s="58"/>
      <c r="N65" s="62"/>
      <c r="O65" s="62"/>
      <c r="P65" s="404"/>
      <c r="Q65" s="404"/>
      <c r="R65" s="63"/>
      <c r="S65" s="63"/>
      <c r="T65" s="403"/>
      <c r="U65" s="403"/>
      <c r="V65" s="63"/>
      <c r="W65" s="64"/>
      <c r="X65" s="38"/>
    </row>
    <row r="66" spans="2:25" ht="18" customHeight="1">
      <c r="C66" s="41"/>
      <c r="E66" s="45"/>
      <c r="F66" s="47"/>
      <c r="G66" s="43"/>
      <c r="H66" s="48"/>
      <c r="N66" s="48"/>
      <c r="O66" s="48"/>
      <c r="P66" s="48"/>
      <c r="Q66" s="48"/>
      <c r="R66" s="38"/>
      <c r="S66" s="38"/>
      <c r="T66" s="38"/>
      <c r="U66" s="38"/>
      <c r="V66" s="38"/>
      <c r="W66" s="38"/>
      <c r="X66" s="38"/>
    </row>
    <row r="67" spans="2:25" ht="18" customHeight="1">
      <c r="B67" s="22"/>
      <c r="C67" s="290"/>
      <c r="D67" s="284"/>
      <c r="E67" s="249"/>
      <c r="F67" s="291"/>
      <c r="G67" s="292"/>
      <c r="H67" s="293"/>
      <c r="I67" s="284"/>
      <c r="J67" s="284"/>
      <c r="K67" s="284"/>
      <c r="L67" s="284"/>
      <c r="M67" s="284"/>
      <c r="N67" s="293"/>
      <c r="O67" s="293"/>
      <c r="P67" s="293"/>
      <c r="Q67" s="293"/>
      <c r="R67" s="294"/>
      <c r="S67" s="294"/>
      <c r="T67" s="294"/>
      <c r="U67" s="294"/>
      <c r="V67" s="294"/>
      <c r="W67" s="65"/>
      <c r="X67" s="38"/>
    </row>
    <row r="68" spans="2:25" ht="18" customHeight="1">
      <c r="B68" s="26" t="s">
        <v>12</v>
      </c>
      <c r="C68" s="41"/>
      <c r="E68" s="45"/>
      <c r="G68" s="43"/>
      <c r="H68" s="50"/>
      <c r="L68" s="50"/>
      <c r="M68" s="66"/>
      <c r="N68" s="50"/>
      <c r="O68" s="50"/>
      <c r="P68" s="50"/>
      <c r="Q68" s="50"/>
      <c r="R68" s="38"/>
      <c r="S68" s="38"/>
      <c r="T68" s="38"/>
      <c r="U68" s="38"/>
      <c r="V68" s="38"/>
      <c r="W68" s="225"/>
      <c r="X68" s="38"/>
    </row>
    <row r="69" spans="2:25" ht="18" customHeight="1">
      <c r="B69" s="29"/>
      <c r="D69" s="27"/>
      <c r="E69" s="24"/>
      <c r="G69" s="24"/>
      <c r="L69" s="509" t="s">
        <v>13</v>
      </c>
      <c r="M69" s="510"/>
      <c r="N69" s="496" t="s">
        <v>6</v>
      </c>
      <c r="O69" s="496"/>
      <c r="P69" s="511" t="s">
        <v>14</v>
      </c>
      <c r="Q69" s="50"/>
      <c r="S69" s="50"/>
      <c r="U69" s="50"/>
      <c r="W69" s="242"/>
    </row>
    <row r="70" spans="2:25" ht="18" customHeight="1">
      <c r="B70" s="29"/>
      <c r="D70" s="27"/>
      <c r="E70" s="24"/>
      <c r="G70" s="24"/>
      <c r="L70" s="24"/>
      <c r="S70" s="50"/>
      <c r="U70" s="50"/>
      <c r="W70" s="242"/>
    </row>
    <row r="71" spans="2:25" ht="18" customHeight="1">
      <c r="B71" s="29"/>
      <c r="C71" s="41"/>
      <c r="D71" s="21" t="s">
        <v>217</v>
      </c>
      <c r="G71" s="38"/>
      <c r="L71" s="689">
        <f>Summary!G12</f>
        <v>12250000</v>
      </c>
      <c r="N71" s="380">
        <f>L71/$H$11</f>
        <v>35000</v>
      </c>
      <c r="P71" s="380">
        <f>L71/$H$12</f>
        <v>46.666666666666664</v>
      </c>
      <c r="S71" s="37"/>
      <c r="U71" s="37"/>
      <c r="W71" s="253"/>
      <c r="X71" s="37"/>
    </row>
    <row r="72" spans="2:25" ht="18" customHeight="1">
      <c r="B72" s="29"/>
      <c r="F72" s="68"/>
      <c r="I72" s="68"/>
      <c r="J72" s="68"/>
      <c r="K72" s="68"/>
      <c r="S72" s="54"/>
      <c r="U72" s="54"/>
      <c r="W72" s="253"/>
      <c r="X72" s="37"/>
    </row>
    <row r="73" spans="2:25" ht="18" customHeight="1">
      <c r="B73" s="29"/>
      <c r="D73" s="21" t="s">
        <v>11</v>
      </c>
      <c r="F73" s="68"/>
      <c r="I73" s="68"/>
      <c r="J73" s="68"/>
      <c r="K73" s="68"/>
      <c r="W73" s="253"/>
      <c r="X73" s="37"/>
    </row>
    <row r="74" spans="2:25" ht="18" customHeight="1">
      <c r="B74" s="29"/>
      <c r="E74" s="614">
        <f>Summary!G36</f>
        <v>315</v>
      </c>
      <c r="F74" s="72"/>
      <c r="G74" s="73"/>
      <c r="I74" s="69"/>
      <c r="J74" s="69"/>
      <c r="K74" s="69"/>
      <c r="L74" s="368">
        <f>E74*H12</f>
        <v>82687500</v>
      </c>
      <c r="N74" s="368">
        <f>L74/$H$11</f>
        <v>236250</v>
      </c>
      <c r="P74" s="368">
        <f>L74/$H$12</f>
        <v>315</v>
      </c>
      <c r="W74" s="253"/>
      <c r="X74" s="37"/>
    </row>
    <row r="75" spans="2:25" ht="18" customHeight="1">
      <c r="B75" s="29"/>
      <c r="D75" s="34"/>
      <c r="E75" s="615">
        <f>Summary!G37</f>
        <v>0.05</v>
      </c>
      <c r="F75" s="72"/>
      <c r="G75" s="73"/>
      <c r="I75" s="69"/>
      <c r="J75" s="69"/>
      <c r="K75" s="69"/>
      <c r="L75" s="368">
        <f>L74*E75</f>
        <v>4134375</v>
      </c>
      <c r="N75" s="368">
        <f>L75/$H$11</f>
        <v>11812.5</v>
      </c>
      <c r="P75" s="368">
        <f>L75/$H$12</f>
        <v>15.75</v>
      </c>
      <c r="S75" s="44"/>
      <c r="U75" s="44"/>
      <c r="W75" s="253"/>
      <c r="X75" s="37"/>
    </row>
    <row r="76" spans="2:25" ht="18" customHeight="1">
      <c r="B76" s="29"/>
      <c r="F76" s="894" t="s">
        <v>394</v>
      </c>
      <c r="G76" s="895"/>
      <c r="H76" s="896"/>
      <c r="I76" s="69"/>
      <c r="J76" s="69"/>
      <c r="K76" s="69"/>
      <c r="L76" s="369">
        <f>SUM(L74:L75)</f>
        <v>86821875</v>
      </c>
      <c r="N76" s="287">
        <f>L76/$H$11</f>
        <v>248062.5</v>
      </c>
      <c r="P76" s="287">
        <f>L76/$H$12</f>
        <v>330.75</v>
      </c>
      <c r="S76" s="44"/>
      <c r="U76" s="44"/>
      <c r="W76" s="253"/>
      <c r="X76" s="37"/>
    </row>
    <row r="77" spans="2:25" ht="18" customHeight="1">
      <c r="B77" s="29"/>
      <c r="C77" s="34"/>
      <c r="D77" s="21" t="s">
        <v>113</v>
      </c>
      <c r="F77" s="897" t="s">
        <v>384</v>
      </c>
      <c r="G77" s="898"/>
      <c r="H77" s="899"/>
      <c r="I77" s="69"/>
      <c r="J77" s="69"/>
      <c r="K77" s="69"/>
      <c r="L77" s="368"/>
      <c r="N77" s="44"/>
      <c r="P77" s="44"/>
      <c r="S77" s="44"/>
      <c r="U77" s="44"/>
      <c r="W77" s="253"/>
      <c r="X77" s="37"/>
    </row>
    <row r="78" spans="2:25" ht="18" customHeight="1">
      <c r="B78" s="29"/>
      <c r="C78" s="41"/>
      <c r="E78" s="74" t="s">
        <v>15</v>
      </c>
      <c r="F78" s="855" t="s">
        <v>385</v>
      </c>
      <c r="G78" s="544"/>
      <c r="H78" s="856" t="s">
        <v>386</v>
      </c>
      <c r="I78" s="68"/>
      <c r="J78" s="68"/>
      <c r="K78" s="68"/>
      <c r="L78" s="650">
        <f>'Middle Budget'!L78</f>
        <v>1250000</v>
      </c>
      <c r="N78" s="75">
        <f t="shared" ref="N78:N88" si="5">L78/$H$11</f>
        <v>3571.4285714285716</v>
      </c>
      <c r="P78" s="75">
        <f t="shared" ref="P78:P88" si="6">L78/$H$12</f>
        <v>4.7619047619047619</v>
      </c>
      <c r="S78" s="76"/>
      <c r="U78" s="76"/>
      <c r="W78" s="242"/>
    </row>
    <row r="79" spans="2:25" ht="18" customHeight="1">
      <c r="B79" s="29"/>
      <c r="C79" s="41"/>
      <c r="E79" s="21" t="s">
        <v>318</v>
      </c>
      <c r="F79" s="857">
        <f>'Low NOI'!F10+'Low NOI'!F11</f>
        <v>210</v>
      </c>
      <c r="G79" s="858"/>
      <c r="H79" s="859">
        <f>'Low NOI'!F12</f>
        <v>140</v>
      </c>
      <c r="I79" s="69"/>
      <c r="J79" s="69"/>
      <c r="K79" s="69"/>
      <c r="L79" s="650">
        <f>'Middle Budget'!L79</f>
        <v>500000</v>
      </c>
      <c r="N79" s="75">
        <f t="shared" si="5"/>
        <v>1428.5714285714287</v>
      </c>
      <c r="P79" s="75">
        <f t="shared" si="6"/>
        <v>1.9047619047619047</v>
      </c>
      <c r="S79" s="76"/>
      <c r="U79" s="76"/>
      <c r="W79" s="242"/>
    </row>
    <row r="80" spans="2:25" ht="18" customHeight="1">
      <c r="B80" s="29"/>
      <c r="C80" s="41"/>
      <c r="D80" s="34"/>
      <c r="E80" s="21" t="s">
        <v>122</v>
      </c>
      <c r="F80" s="900" t="s">
        <v>387</v>
      </c>
      <c r="G80" s="901"/>
      <c r="H80" s="902"/>
      <c r="I80" s="69"/>
      <c r="J80" s="69"/>
      <c r="K80" s="69"/>
      <c r="L80" s="650">
        <f>'Middle Budget'!L80</f>
        <v>250000</v>
      </c>
      <c r="N80" s="75">
        <f t="shared" si="5"/>
        <v>714.28571428571433</v>
      </c>
      <c r="P80" s="75">
        <f t="shared" si="6"/>
        <v>0.95238095238095233</v>
      </c>
      <c r="S80" s="76"/>
      <c r="U80" s="76"/>
      <c r="W80" s="242"/>
      <c r="Y80" s="25"/>
    </row>
    <row r="81" spans="2:25" ht="18" customHeight="1">
      <c r="B81" s="29"/>
      <c r="C81" s="41"/>
      <c r="D81" s="34"/>
      <c r="E81" s="741">
        <f>L71*R11*R12*(1-R13)</f>
        <v>180819.70199999999</v>
      </c>
      <c r="F81" s="872">
        <f>'Middle Budget'!F81</f>
        <v>375</v>
      </c>
      <c r="G81" s="702"/>
      <c r="H81" s="873">
        <f>'Middle Budget'!H81</f>
        <v>1475</v>
      </c>
      <c r="I81" s="69"/>
      <c r="J81" s="69"/>
      <c r="K81" s="69"/>
      <c r="L81" s="75">
        <f>E81/12*H24</f>
        <v>376707.71249999997</v>
      </c>
      <c r="N81" s="75">
        <f t="shared" si="5"/>
        <v>1076.3077499999999</v>
      </c>
      <c r="P81" s="75">
        <f t="shared" si="6"/>
        <v>1.4350769999999999</v>
      </c>
      <c r="S81" s="76"/>
      <c r="U81" s="76"/>
      <c r="W81" s="242"/>
      <c r="Y81" s="25"/>
    </row>
    <row r="82" spans="2:25" ht="18" customHeight="1">
      <c r="B82" s="29"/>
      <c r="C82" s="41"/>
      <c r="D82" s="34"/>
      <c r="E82" s="726">
        <f>'Middle Budget'!E82</f>
        <v>0.02</v>
      </c>
      <c r="F82" s="862">
        <f>$F$79*F81</f>
        <v>78750</v>
      </c>
      <c r="G82" s="703"/>
      <c r="H82" s="863">
        <f>$H$79*H81</f>
        <v>206500</v>
      </c>
      <c r="I82" s="69"/>
      <c r="J82" s="69"/>
      <c r="K82" s="69"/>
      <c r="L82" s="75">
        <f>E82*L76</f>
        <v>1736437.5</v>
      </c>
      <c r="N82" s="75">
        <f t="shared" si="5"/>
        <v>4961.25</v>
      </c>
      <c r="P82" s="75">
        <f t="shared" si="6"/>
        <v>6.6150000000000002</v>
      </c>
      <c r="S82" s="76"/>
      <c r="U82" s="76"/>
      <c r="W82" s="242"/>
      <c r="Y82" s="25"/>
    </row>
    <row r="83" spans="2:25" ht="18" customHeight="1">
      <c r="B83" s="29"/>
      <c r="C83" s="41"/>
      <c r="D83" s="34"/>
      <c r="E83" s="878">
        <f>G96/H11</f>
        <v>11767.634285714286</v>
      </c>
      <c r="F83" s="864" t="s">
        <v>388</v>
      </c>
      <c r="G83" s="905">
        <f>F82+H82</f>
        <v>285250</v>
      </c>
      <c r="H83" s="906"/>
      <c r="I83" s="69"/>
      <c r="J83" s="69"/>
      <c r="K83" s="69"/>
      <c r="L83" s="75">
        <f>E83*H11</f>
        <v>4118672</v>
      </c>
      <c r="N83" s="75">
        <f t="shared" si="5"/>
        <v>11767.634285714286</v>
      </c>
      <c r="P83" s="75">
        <f t="shared" si="6"/>
        <v>15.690179047619047</v>
      </c>
      <c r="S83" s="76"/>
      <c r="U83" s="76"/>
      <c r="W83" s="242"/>
      <c r="Y83" s="25"/>
    </row>
    <row r="84" spans="2:25" ht="18" customHeight="1">
      <c r="B84" s="29"/>
      <c r="C84" s="41"/>
      <c r="D84" s="34"/>
      <c r="E84" s="725">
        <f>'Middle Budget'!E84</f>
        <v>9.1929237303386962E-3</v>
      </c>
      <c r="F84" s="900" t="s">
        <v>395</v>
      </c>
      <c r="G84" s="901"/>
      <c r="H84" s="902"/>
      <c r="I84" s="69"/>
      <c r="J84" s="69"/>
      <c r="K84" s="69"/>
      <c r="L84" s="75">
        <f>E84*L76</f>
        <v>798146.875</v>
      </c>
      <c r="N84" s="75">
        <f t="shared" si="5"/>
        <v>2280.4196428571427</v>
      </c>
      <c r="P84" s="75">
        <f t="shared" si="6"/>
        <v>3.0405595238095238</v>
      </c>
      <c r="S84" s="76"/>
      <c r="U84" s="76"/>
      <c r="W84" s="242"/>
      <c r="Y84" s="25"/>
    </row>
    <row r="85" spans="2:25" ht="18" customHeight="1">
      <c r="B85" s="29"/>
      <c r="C85" s="41"/>
      <c r="D85" s="34"/>
      <c r="E85" s="645">
        <f>'Middle Budget'!E85</f>
        <v>50000</v>
      </c>
      <c r="F85" s="872">
        <f>'Middle Budget'!F85</f>
        <v>617</v>
      </c>
      <c r="G85" s="874"/>
      <c r="H85" s="875">
        <f>'Middle Budget'!H85</f>
        <v>617</v>
      </c>
      <c r="I85" s="69"/>
      <c r="J85" s="69"/>
      <c r="K85" s="69"/>
      <c r="L85" s="75">
        <f>'Low ICF'!I73+'Low ICF'!I74</f>
        <v>50000</v>
      </c>
      <c r="N85" s="75">
        <f t="shared" si="5"/>
        <v>142.85714285714286</v>
      </c>
      <c r="P85" s="75">
        <f t="shared" si="6"/>
        <v>0.19047619047619047</v>
      </c>
      <c r="S85" s="76"/>
      <c r="U85" s="76"/>
      <c r="W85" s="242"/>
      <c r="Y85" s="25"/>
    </row>
    <row r="86" spans="2:25" ht="18" customHeight="1">
      <c r="B86" s="29"/>
      <c r="C86" s="41"/>
      <c r="D86" s="34"/>
      <c r="E86" s="646">
        <f>'Middle Budget'!E86</f>
        <v>0.03</v>
      </c>
      <c r="F86" s="862">
        <f>$F$79*F85</f>
        <v>129570</v>
      </c>
      <c r="G86" s="703"/>
      <c r="H86" s="863">
        <f>$H$79*H85</f>
        <v>86380</v>
      </c>
      <c r="I86" s="69"/>
      <c r="J86" s="69"/>
      <c r="K86" s="69"/>
      <c r="L86" s="75">
        <f>SUM(L78:L84)*E86</f>
        <v>270898.92262500001</v>
      </c>
      <c r="N86" s="75">
        <f t="shared" si="5"/>
        <v>773.99692178571433</v>
      </c>
      <c r="P86" s="75">
        <f t="shared" si="6"/>
        <v>1.0319958957142858</v>
      </c>
      <c r="S86" s="76"/>
      <c r="U86" s="76"/>
      <c r="W86" s="242"/>
      <c r="Y86" s="25"/>
    </row>
    <row r="87" spans="2:25" ht="18" customHeight="1">
      <c r="B87" s="29"/>
      <c r="C87" s="41"/>
      <c r="E87" s="627">
        <f>Summary!G40</f>
        <v>0.03</v>
      </c>
      <c r="F87" s="864" t="s">
        <v>389</v>
      </c>
      <c r="G87" s="907">
        <f>F86+H86</f>
        <v>215950</v>
      </c>
      <c r="H87" s="908"/>
      <c r="I87" s="69"/>
      <c r="J87" s="69"/>
      <c r="K87" s="69"/>
      <c r="L87" s="75">
        <f>E87*(L76+SUM(L78:L86))</f>
        <v>2885182.1403037496</v>
      </c>
      <c r="N87" s="75">
        <f t="shared" si="5"/>
        <v>8243.3775437249988</v>
      </c>
      <c r="P87" s="75">
        <f t="shared" si="6"/>
        <v>10.991170058299998</v>
      </c>
      <c r="R87" s="889">
        <f ca="1">L87/L110</f>
        <v>2.4460173562388495E-2</v>
      </c>
      <c r="S87" s="889"/>
      <c r="T87" s="889"/>
      <c r="U87" s="889"/>
      <c r="V87" s="889"/>
      <c r="W87" s="242"/>
    </row>
    <row r="88" spans="2:25" ht="18" customHeight="1">
      <c r="B88" s="29"/>
      <c r="C88" s="41"/>
      <c r="F88" s="900" t="s">
        <v>390</v>
      </c>
      <c r="G88" s="901"/>
      <c r="H88" s="902"/>
      <c r="I88" s="69"/>
      <c r="J88" s="69"/>
      <c r="K88" s="69"/>
      <c r="L88" s="370">
        <f>SUM(L78:L87)</f>
        <v>12236045.15042875</v>
      </c>
      <c r="N88" s="184">
        <f t="shared" si="5"/>
        <v>34960.129001224996</v>
      </c>
      <c r="P88" s="184">
        <f t="shared" si="6"/>
        <v>46.613505334966668</v>
      </c>
      <c r="R88" s="931">
        <f>L88/L76</f>
        <v>0.14093274477692114</v>
      </c>
      <c r="S88" s="931"/>
      <c r="T88" s="931"/>
      <c r="U88" s="931"/>
      <c r="V88" s="931"/>
      <c r="W88" s="242"/>
    </row>
    <row r="89" spans="2:25" ht="18" customHeight="1">
      <c r="B89" s="29"/>
      <c r="C89" s="41"/>
      <c r="D89" s="21" t="s">
        <v>10</v>
      </c>
      <c r="F89" s="876">
        <f>'Middle Budget'!F89</f>
        <v>0</v>
      </c>
      <c r="G89" s="546"/>
      <c r="H89" s="865"/>
      <c r="I89" s="69"/>
      <c r="J89" s="69"/>
      <c r="K89" s="69"/>
      <c r="L89" s="76"/>
      <c r="N89" s="76"/>
      <c r="P89" s="76"/>
      <c r="R89" s="932">
        <f ca="1">(L88+L98+L102+L108)/L76</f>
        <v>0.21748440867715468</v>
      </c>
      <c r="S89" s="932"/>
      <c r="T89" s="932"/>
      <c r="U89" s="932"/>
      <c r="V89" s="932"/>
      <c r="W89" s="242"/>
    </row>
    <row r="90" spans="2:25" ht="18" customHeight="1">
      <c r="B90" s="29"/>
      <c r="C90" s="41"/>
      <c r="E90" s="542">
        <f>H39</f>
        <v>0.01</v>
      </c>
      <c r="F90" s="862">
        <f>$H$11*F89</f>
        <v>0</v>
      </c>
      <c r="G90" s="547"/>
      <c r="H90" s="863"/>
      <c r="I90" s="69"/>
      <c r="J90" s="69"/>
      <c r="K90" s="69"/>
      <c r="L90" s="44">
        <f ca="1">E90*L48</f>
        <v>764219.10235734959</v>
      </c>
      <c r="N90" s="44">
        <f t="shared" ref="N90:N98" ca="1" si="7">L90/$H$11</f>
        <v>2183.4831495924273</v>
      </c>
      <c r="P90" s="44">
        <f t="shared" ref="P90:P98" ca="1" si="8">L90/$H$12</f>
        <v>2.9113108661232365</v>
      </c>
      <c r="S90" s="76"/>
      <c r="U90" s="76"/>
      <c r="W90" s="242"/>
    </row>
    <row r="91" spans="2:25" ht="18" customHeight="1">
      <c r="B91" s="29"/>
      <c r="C91" s="41"/>
      <c r="E91" s="647">
        <f>'Middle Budget'!E91</f>
        <v>0</v>
      </c>
      <c r="F91" s="900" t="s">
        <v>392</v>
      </c>
      <c r="G91" s="901"/>
      <c r="H91" s="902"/>
      <c r="I91" s="69"/>
      <c r="J91" s="69"/>
      <c r="K91" s="69"/>
      <c r="L91" s="44">
        <f ca="1">E91*L48</f>
        <v>0</v>
      </c>
      <c r="N91" s="44">
        <f t="shared" ca="1" si="7"/>
        <v>0</v>
      </c>
      <c r="P91" s="44">
        <f t="shared" ca="1" si="8"/>
        <v>0</v>
      </c>
      <c r="S91" s="76"/>
      <c r="U91" s="76"/>
      <c r="W91" s="242"/>
    </row>
    <row r="92" spans="2:25" ht="18" customHeight="1">
      <c r="B92" s="29"/>
      <c r="C92" s="41"/>
      <c r="E92" s="21" t="s">
        <v>16</v>
      </c>
      <c r="F92" s="876">
        <f>'Middle Budget'!F92</f>
        <v>10000</v>
      </c>
      <c r="G92" s="546"/>
      <c r="H92" s="865"/>
      <c r="I92" s="447"/>
      <c r="J92" s="447"/>
      <c r="K92" s="447"/>
      <c r="L92" s="651">
        <f>'Middle Budget'!L92</f>
        <v>5000</v>
      </c>
      <c r="N92" s="76">
        <f t="shared" si="7"/>
        <v>14.285714285714286</v>
      </c>
      <c r="P92" s="76">
        <f t="shared" si="8"/>
        <v>1.9047619047619049E-2</v>
      </c>
      <c r="S92" s="76"/>
      <c r="U92" s="76"/>
      <c r="W92" s="242"/>
    </row>
    <row r="93" spans="2:25" ht="18" customHeight="1">
      <c r="B93" s="29"/>
      <c r="C93" s="41"/>
      <c r="E93" s="21" t="s">
        <v>123</v>
      </c>
      <c r="F93" s="862">
        <f>$H$11*F92</f>
        <v>3500000</v>
      </c>
      <c r="G93" s="547"/>
      <c r="H93" s="863"/>
      <c r="I93" s="447"/>
      <c r="J93" s="447"/>
      <c r="K93" s="447"/>
      <c r="L93" s="651">
        <f>'Middle Budget'!L93</f>
        <v>50000</v>
      </c>
      <c r="N93" s="76">
        <f t="shared" si="7"/>
        <v>142.85714285714286</v>
      </c>
      <c r="P93" s="76">
        <f t="shared" si="8"/>
        <v>0.19047619047619047</v>
      </c>
      <c r="S93" s="76"/>
      <c r="U93" s="76"/>
      <c r="W93" s="242"/>
    </row>
    <row r="94" spans="2:25" ht="18" customHeight="1">
      <c r="B94" s="29"/>
      <c r="C94" s="41"/>
      <c r="E94" s="648">
        <f>'Middle Budget'!E94</f>
        <v>0</v>
      </c>
      <c r="F94" s="900" t="s">
        <v>393</v>
      </c>
      <c r="G94" s="901"/>
      <c r="H94" s="902"/>
      <c r="I94" s="69"/>
      <c r="J94" s="69"/>
      <c r="K94" s="69"/>
      <c r="L94" s="76">
        <f ca="1">E94*L48</f>
        <v>0</v>
      </c>
      <c r="N94" s="76">
        <f t="shared" ca="1" si="7"/>
        <v>0</v>
      </c>
      <c r="P94" s="76">
        <f t="shared" ca="1" si="8"/>
        <v>0</v>
      </c>
      <c r="S94" s="76"/>
      <c r="U94" s="76"/>
      <c r="W94" s="242"/>
    </row>
    <row r="95" spans="2:25" ht="18" customHeight="1">
      <c r="B95" s="29"/>
      <c r="C95" s="41"/>
      <c r="E95" s="649">
        <f>'Middle Budget'!E95</f>
        <v>5.4999999999999997E-3</v>
      </c>
      <c r="F95" s="877">
        <f>'Middle Budget'!F95</f>
        <v>117472</v>
      </c>
      <c r="G95" s="547"/>
      <c r="H95" s="863"/>
      <c r="I95" s="69"/>
      <c r="J95" s="69"/>
      <c r="K95" s="69"/>
      <c r="L95" s="44">
        <f ca="1">E95*L48</f>
        <v>420320.50629654224</v>
      </c>
      <c r="N95" s="44">
        <f t="shared" ca="1" si="7"/>
        <v>1200.9157322758349</v>
      </c>
      <c r="P95" s="44">
        <f t="shared" ca="1" si="8"/>
        <v>1.60122097636778</v>
      </c>
      <c r="W95" s="242"/>
    </row>
    <row r="96" spans="2:25" ht="18" customHeight="1">
      <c r="B96" s="29"/>
      <c r="C96" s="41"/>
      <c r="E96" s="77" t="s">
        <v>17</v>
      </c>
      <c r="F96" s="867" t="s">
        <v>391</v>
      </c>
      <c r="G96" s="903">
        <f>G83+G87+F90+F93+F95</f>
        <v>4118672</v>
      </c>
      <c r="H96" s="904"/>
      <c r="I96" s="69"/>
      <c r="J96" s="69"/>
      <c r="K96" s="69"/>
      <c r="L96" s="44">
        <f ca="1">IF(L48&lt;10000000,(15075+((L48-5000000)/1000*2.25))*1.1,(26325+((L48-10000000)/1000*2))*1.1)</f>
        <v>175085.70251861689</v>
      </c>
      <c r="N96" s="44">
        <f t="shared" ca="1" si="7"/>
        <v>500.24486433890542</v>
      </c>
      <c r="P96" s="44">
        <f t="shared" ca="1" si="8"/>
        <v>0.66699315245187385</v>
      </c>
      <c r="W96" s="242"/>
    </row>
    <row r="97" spans="2:27" ht="18" customHeight="1">
      <c r="B97" s="29"/>
      <c r="C97" s="41"/>
      <c r="E97" s="77" t="s">
        <v>378</v>
      </c>
      <c r="I97" s="69"/>
      <c r="J97" s="69"/>
      <c r="K97" s="69"/>
      <c r="L97" s="643">
        <f>'Middle Budget'!L97</f>
        <v>250000</v>
      </c>
      <c r="N97" s="76">
        <f t="shared" si="7"/>
        <v>714.28571428571433</v>
      </c>
      <c r="P97" s="76">
        <f t="shared" si="8"/>
        <v>0.95238095238095233</v>
      </c>
      <c r="S97" s="76"/>
      <c r="U97" s="76"/>
      <c r="W97" s="242"/>
    </row>
    <row r="98" spans="2:27" ht="18" customHeight="1">
      <c r="B98" s="29"/>
      <c r="C98" s="41"/>
      <c r="E98" s="78"/>
      <c r="I98" s="69"/>
      <c r="J98" s="69"/>
      <c r="K98" s="69"/>
      <c r="L98" s="184">
        <f ca="1">SUM(L90:L97)</f>
        <v>1664625.3111725086</v>
      </c>
      <c r="N98" s="184">
        <f t="shared" ca="1" si="7"/>
        <v>4756.0723176357387</v>
      </c>
      <c r="P98" s="184">
        <f t="shared" ca="1" si="8"/>
        <v>6.3414297568476519</v>
      </c>
      <c r="S98" s="76"/>
      <c r="U98" s="76"/>
      <c r="W98" s="242"/>
    </row>
    <row r="99" spans="2:27" ht="18" customHeight="1">
      <c r="B99" s="29"/>
      <c r="C99" s="41"/>
      <c r="D99" s="45" t="s">
        <v>249</v>
      </c>
      <c r="E99" s="78"/>
      <c r="I99" s="69"/>
      <c r="J99" s="69"/>
      <c r="K99" s="69"/>
      <c r="L99" s="76"/>
      <c r="N99" s="76"/>
      <c r="P99" s="76"/>
      <c r="S99" s="76"/>
      <c r="U99" s="76"/>
      <c r="W99" s="242"/>
    </row>
    <row r="100" spans="2:27" ht="18" customHeight="1">
      <c r="B100" s="29"/>
      <c r="C100" s="41"/>
      <c r="E100" s="21" t="s">
        <v>214</v>
      </c>
      <c r="I100" s="69"/>
      <c r="J100" s="69"/>
      <c r="K100" s="69"/>
      <c r="L100" s="368">
        <f ca="1">'Low ICF'!I90</f>
        <v>9069001.8567852266</v>
      </c>
      <c r="N100" s="44">
        <f ca="1">L100/$H$11</f>
        <v>25911.43387652922</v>
      </c>
      <c r="P100" s="44">
        <f ca="1">L100/$H$12</f>
        <v>34.548578502038957</v>
      </c>
      <c r="S100" s="76"/>
      <c r="U100" s="76"/>
      <c r="W100" s="242"/>
    </row>
    <row r="101" spans="2:27" ht="18" customHeight="1">
      <c r="B101" s="29"/>
      <c r="C101" s="41"/>
      <c r="D101" s="45"/>
      <c r="E101" s="21" t="s">
        <v>215</v>
      </c>
      <c r="I101" s="69"/>
      <c r="J101" s="69"/>
      <c r="K101" s="69"/>
      <c r="L101" s="368">
        <f ca="1">'Low ICF'!I91</f>
        <v>-4469377.7249485496</v>
      </c>
      <c r="N101" s="44">
        <f ca="1">L101/$H$11</f>
        <v>-12769.650642710141</v>
      </c>
      <c r="P101" s="44">
        <f ca="1">L101/$H$12</f>
        <v>-17.026200856946854</v>
      </c>
      <c r="S101" s="76"/>
      <c r="U101" s="76"/>
      <c r="W101" s="242"/>
    </row>
    <row r="102" spans="2:27" ht="18" customHeight="1">
      <c r="B102" s="29"/>
      <c r="C102" s="41"/>
      <c r="D102" s="45"/>
      <c r="I102" s="69"/>
      <c r="J102" s="69"/>
      <c r="K102" s="69"/>
      <c r="L102" s="287">
        <f ca="1">SUM(L100:L101)</f>
        <v>4599624.131836677</v>
      </c>
      <c r="N102" s="287">
        <f ca="1">L102/$H$11</f>
        <v>13141.783233819076</v>
      </c>
      <c r="P102" s="287">
        <f ca="1">L102/$H$12</f>
        <v>17.522377645092103</v>
      </c>
      <c r="S102" s="76"/>
      <c r="U102" s="76"/>
      <c r="W102" s="242"/>
    </row>
    <row r="103" spans="2:27" ht="18" customHeight="1">
      <c r="B103" s="29"/>
      <c r="C103" s="41"/>
      <c r="I103" s="79"/>
      <c r="J103" s="79"/>
      <c r="K103" s="79"/>
      <c r="L103" s="76"/>
      <c r="N103" s="76"/>
      <c r="P103" s="76"/>
      <c r="S103" s="76"/>
      <c r="U103" s="76"/>
      <c r="W103" s="242"/>
    </row>
    <row r="104" spans="2:27" ht="18" customHeight="1">
      <c r="B104" s="29"/>
      <c r="C104" s="41"/>
      <c r="E104" s="27" t="s">
        <v>18</v>
      </c>
      <c r="I104" s="38"/>
      <c r="J104" s="38"/>
      <c r="K104" s="38"/>
      <c r="L104" s="295">
        <f ca="1">L71+L76+L88+L98+L102</f>
        <v>117572169.59343794</v>
      </c>
      <c r="N104" s="295">
        <f ca="1">L104/$H$11</f>
        <v>335920.48455267982</v>
      </c>
      <c r="P104" s="295">
        <f ca="1">L104/$H$12</f>
        <v>447.8939794035731</v>
      </c>
      <c r="S104" s="44"/>
      <c r="U104" s="44"/>
      <c r="W104" s="242"/>
    </row>
    <row r="105" spans="2:27" ht="18" customHeight="1">
      <c r="B105" s="29"/>
      <c r="C105" s="41"/>
      <c r="E105" s="45"/>
      <c r="F105" s="880" t="s">
        <v>162</v>
      </c>
      <c r="G105" s="881"/>
      <c r="H105" s="882"/>
      <c r="I105" s="38"/>
      <c r="J105" s="38"/>
      <c r="K105" s="38"/>
      <c r="L105" s="37"/>
      <c r="N105" s="37"/>
      <c r="P105" s="37"/>
      <c r="S105" s="44"/>
      <c r="U105" s="44"/>
      <c r="W105" s="242"/>
    </row>
    <row r="106" spans="2:27" ht="18" customHeight="1">
      <c r="B106" s="29"/>
      <c r="C106" s="41"/>
      <c r="E106" s="45" t="s">
        <v>250</v>
      </c>
      <c r="F106" s="29" t="s">
        <v>162</v>
      </c>
      <c r="G106" s="402"/>
      <c r="H106" s="253">
        <f ca="1">H38</f>
        <v>4585314.6141441055</v>
      </c>
      <c r="I106" s="38"/>
      <c r="J106" s="38"/>
      <c r="K106" s="38"/>
      <c r="L106" s="368">
        <f ca="1">H108</f>
        <v>0</v>
      </c>
      <c r="N106" s="44">
        <f ca="1">L106/$H$11</f>
        <v>0</v>
      </c>
      <c r="P106" s="44">
        <f ca="1">L106/$H$12</f>
        <v>0</v>
      </c>
      <c r="S106" s="44"/>
      <c r="U106" s="44"/>
      <c r="W106" s="242"/>
    </row>
    <row r="107" spans="2:27" ht="18" customHeight="1">
      <c r="B107" s="29"/>
      <c r="C107" s="41"/>
      <c r="E107" s="45" t="s">
        <v>251</v>
      </c>
      <c r="F107" s="29" t="s">
        <v>161</v>
      </c>
      <c r="G107" s="402"/>
      <c r="H107" s="407">
        <f ca="1">L100</f>
        <v>9069001.8567852266</v>
      </c>
      <c r="I107" s="38"/>
      <c r="J107" s="38"/>
      <c r="K107" s="38"/>
      <c r="L107" s="368">
        <f ca="1">L48*H40</f>
        <v>382109.5511786748</v>
      </c>
      <c r="N107" s="44">
        <f ca="1">L107/$H$11</f>
        <v>1091.7415747962136</v>
      </c>
      <c r="P107" s="44">
        <f ca="1">L107/$H$12</f>
        <v>1.4556554330616183</v>
      </c>
      <c r="S107" s="44"/>
      <c r="U107" s="44"/>
      <c r="W107" s="242"/>
    </row>
    <row r="108" spans="2:27" ht="18" customHeight="1">
      <c r="B108" s="29"/>
      <c r="C108" s="41"/>
      <c r="E108" s="45"/>
      <c r="F108" s="178" t="s">
        <v>163</v>
      </c>
      <c r="G108" s="403"/>
      <c r="H108" s="397">
        <f ca="1">IF(H106&lt;=H107,0,H106-H107)</f>
        <v>0</v>
      </c>
      <c r="I108" s="38"/>
      <c r="J108" s="38"/>
      <c r="K108" s="38"/>
      <c r="L108" s="369">
        <f ca="1">SUM(L106:L107)</f>
        <v>382109.5511786748</v>
      </c>
      <c r="N108" s="287">
        <f ca="1">L108/$H$11</f>
        <v>1091.7415747962136</v>
      </c>
      <c r="P108" s="287">
        <f ca="1">L108/$H$12</f>
        <v>1.4556554330616183</v>
      </c>
      <c r="S108" s="44"/>
      <c r="U108" s="44"/>
      <c r="W108" s="242"/>
      <c r="AA108" s="431"/>
    </row>
    <row r="109" spans="2:27" ht="18" customHeight="1">
      <c r="B109" s="29"/>
      <c r="C109" s="41"/>
      <c r="E109" s="45"/>
      <c r="F109" s="45"/>
      <c r="G109" s="543"/>
      <c r="H109" s="436"/>
      <c r="I109" s="38"/>
      <c r="J109" s="38"/>
      <c r="K109" s="38"/>
      <c r="L109" s="44"/>
      <c r="N109" s="44"/>
      <c r="P109" s="44"/>
      <c r="S109" s="44"/>
      <c r="U109" s="44"/>
      <c r="W109" s="242"/>
    </row>
    <row r="110" spans="2:27" ht="18" customHeight="1" thickBot="1">
      <c r="B110" s="29"/>
      <c r="C110" s="41"/>
      <c r="E110" s="27" t="s">
        <v>13</v>
      </c>
      <c r="I110" s="38"/>
      <c r="J110" s="38"/>
      <c r="K110" s="38"/>
      <c r="L110" s="55">
        <f ca="1">L104+L108</f>
        <v>117954279.14461662</v>
      </c>
      <c r="N110" s="55">
        <f ca="1">L110/$H$11</f>
        <v>337012.22612747608</v>
      </c>
      <c r="P110" s="55">
        <f ca="1">L110/$H$12</f>
        <v>449.34963483663472</v>
      </c>
      <c r="S110" s="44"/>
      <c r="U110" s="44"/>
      <c r="W110" s="242"/>
    </row>
    <row r="111" spans="2:27" ht="18" customHeight="1" thickTop="1">
      <c r="B111" s="56"/>
      <c r="C111" s="58"/>
      <c r="D111" s="80"/>
      <c r="E111" s="81"/>
      <c r="F111" s="67"/>
      <c r="G111" s="81"/>
      <c r="H111" s="81"/>
      <c r="I111" s="81"/>
      <c r="J111" s="385"/>
      <c r="K111" s="385"/>
      <c r="L111" s="81"/>
      <c r="M111" s="81"/>
      <c r="N111" s="82"/>
      <c r="O111" s="82"/>
      <c r="P111" s="405"/>
      <c r="Q111" s="405"/>
      <c r="R111" s="81"/>
      <c r="S111" s="81"/>
      <c r="T111" s="385"/>
      <c r="U111" s="385"/>
      <c r="V111" s="81"/>
      <c r="W111" s="83"/>
      <c r="X111" s="24"/>
    </row>
    <row r="112" spans="2:27" ht="18" customHeight="1">
      <c r="D112" s="27"/>
      <c r="E112" s="24"/>
      <c r="F112" s="24"/>
      <c r="G112" s="24"/>
      <c r="H112" s="247"/>
      <c r="I112" s="24"/>
      <c r="J112" s="24"/>
      <c r="K112" s="24"/>
      <c r="L112" s="24"/>
      <c r="M112" s="24"/>
      <c r="N112" s="24"/>
      <c r="O112" s="24"/>
      <c r="P112" s="24"/>
      <c r="Q112" s="24"/>
      <c r="R112" s="24"/>
      <c r="S112" s="24"/>
      <c r="T112" s="24"/>
      <c r="U112" s="24"/>
      <c r="V112" s="247"/>
      <c r="W112" s="24"/>
      <c r="X112" s="24"/>
    </row>
    <row r="113" spans="2:25" ht="18" customHeight="1">
      <c r="B113" s="22"/>
      <c r="C113" s="284"/>
      <c r="D113" s="285"/>
      <c r="E113" s="248"/>
      <c r="F113" s="248"/>
      <c r="G113" s="248"/>
      <c r="H113" s="248"/>
      <c r="I113" s="248"/>
      <c r="J113" s="248"/>
      <c r="K113" s="248"/>
      <c r="L113" s="248"/>
      <c r="M113" s="248"/>
      <c r="N113" s="248"/>
      <c r="O113" s="248"/>
      <c r="P113" s="248"/>
      <c r="Q113" s="248"/>
      <c r="R113" s="248"/>
      <c r="S113" s="248"/>
      <c r="T113" s="248"/>
      <c r="U113" s="248"/>
      <c r="V113" s="248"/>
      <c r="W113" s="23"/>
      <c r="X113" s="24"/>
    </row>
    <row r="114" spans="2:25" ht="18" customHeight="1">
      <c r="B114" s="26" t="s">
        <v>19</v>
      </c>
      <c r="D114" s="27"/>
      <c r="E114" s="84"/>
      <c r="R114" s="85"/>
      <c r="S114" s="85"/>
      <c r="T114" s="85"/>
      <c r="U114" s="85"/>
      <c r="V114" s="88"/>
      <c r="W114" s="251"/>
      <c r="X114" s="86"/>
      <c r="Y114" s="24"/>
    </row>
    <row r="115" spans="2:25" ht="18" customHeight="1">
      <c r="B115" s="29"/>
      <c r="D115" s="27"/>
      <c r="E115" s="24"/>
      <c r="F115" s="24"/>
      <c r="G115" s="24"/>
      <c r="H115" s="30" t="s">
        <v>20</v>
      </c>
      <c r="L115" s="50"/>
      <c r="M115" s="66"/>
      <c r="N115" s="50"/>
      <c r="O115" s="50"/>
      <c r="P115" s="50"/>
      <c r="Q115" s="50"/>
      <c r="V115" s="86"/>
      <c r="W115" s="251"/>
      <c r="X115" s="86"/>
      <c r="Y115" s="24"/>
    </row>
    <row r="116" spans="2:25" ht="18" customHeight="1">
      <c r="B116" s="29"/>
      <c r="C116" s="87"/>
      <c r="D116" s="89" t="s">
        <v>21</v>
      </c>
      <c r="E116" s="90"/>
      <c r="F116" s="91"/>
      <c r="G116" s="91"/>
      <c r="I116" s="92"/>
      <c r="J116" s="92"/>
      <c r="K116" s="92"/>
      <c r="L116" s="92"/>
      <c r="M116" s="92"/>
      <c r="N116" s="93"/>
      <c r="O116" s="93"/>
      <c r="P116" s="93"/>
      <c r="Q116" s="93"/>
      <c r="R116" s="50"/>
      <c r="S116" s="50"/>
      <c r="T116" s="50"/>
      <c r="U116" s="50"/>
      <c r="V116" s="50"/>
      <c r="W116" s="242"/>
    </row>
    <row r="117" spans="2:25" ht="18" customHeight="1">
      <c r="B117" s="29"/>
      <c r="C117" s="87"/>
      <c r="D117" s="91"/>
      <c r="E117" s="94" t="s">
        <v>22</v>
      </c>
      <c r="F117" s="91"/>
      <c r="G117" s="91"/>
      <c r="H117" s="652">
        <f>'Middle Budget'!H117</f>
        <v>0.75</v>
      </c>
      <c r="L117" s="95"/>
      <c r="R117" s="95"/>
      <c r="S117" s="95"/>
      <c r="T117" s="95"/>
      <c r="U117" s="95"/>
      <c r="V117" s="96"/>
      <c r="W117" s="242"/>
    </row>
    <row r="118" spans="2:25" ht="18" customHeight="1">
      <c r="B118" s="29"/>
      <c r="C118" s="87"/>
      <c r="D118" s="91"/>
      <c r="E118" s="94" t="s">
        <v>23</v>
      </c>
      <c r="F118" s="91"/>
      <c r="G118" s="91"/>
      <c r="H118" s="653">
        <f>'Middle Budget'!H118</f>
        <v>1.25</v>
      </c>
      <c r="L118" s="97"/>
      <c r="R118" s="97"/>
      <c r="S118" s="97"/>
      <c r="T118" s="97"/>
      <c r="U118" s="97"/>
      <c r="V118" s="98"/>
      <c r="W118" s="242"/>
    </row>
    <row r="119" spans="2:25" ht="18" customHeight="1">
      <c r="B119" s="29"/>
      <c r="C119" s="87"/>
      <c r="D119" s="91"/>
      <c r="E119" s="94" t="s">
        <v>115</v>
      </c>
      <c r="F119" s="91"/>
      <c r="G119" s="91"/>
      <c r="H119" s="652">
        <f>'Middle Budget'!H119</f>
        <v>0.95</v>
      </c>
      <c r="L119" s="99"/>
      <c r="R119" s="97"/>
      <c r="S119" s="97"/>
      <c r="T119" s="97"/>
      <c r="U119" s="97"/>
      <c r="V119" s="100"/>
      <c r="W119" s="242"/>
    </row>
    <row r="120" spans="2:25" ht="18" customHeight="1">
      <c r="B120" s="29"/>
      <c r="C120" s="87"/>
      <c r="D120" s="91"/>
      <c r="E120" s="94" t="s">
        <v>24</v>
      </c>
      <c r="F120" s="91"/>
      <c r="G120" s="91"/>
      <c r="H120" s="654">
        <f>'Middle Budget'!H120</f>
        <v>5.7500000000000002E-2</v>
      </c>
      <c r="L120" s="99"/>
      <c r="R120" s="99"/>
      <c r="S120" s="99"/>
      <c r="T120" s="99"/>
      <c r="U120" s="99"/>
      <c r="V120" s="100"/>
      <c r="W120" s="242"/>
    </row>
    <row r="121" spans="2:25" ht="18" customHeight="1">
      <c r="B121" s="29"/>
      <c r="C121" s="87"/>
      <c r="D121" s="91"/>
      <c r="E121" s="94" t="s">
        <v>25</v>
      </c>
      <c r="F121" s="91"/>
      <c r="G121" s="91"/>
      <c r="H121" s="655">
        <f>'Middle Budget'!H121</f>
        <v>30</v>
      </c>
      <c r="L121" s="101"/>
      <c r="R121" s="101"/>
      <c r="S121" s="101"/>
      <c r="T121" s="101"/>
      <c r="U121" s="101"/>
      <c r="V121" s="102"/>
      <c r="W121" s="242"/>
    </row>
    <row r="122" spans="2:25" ht="18" customHeight="1">
      <c r="B122" s="29"/>
      <c r="C122" s="87"/>
      <c r="D122" s="91"/>
      <c r="E122" s="506">
        <f>$H$27</f>
        <v>40</v>
      </c>
      <c r="F122" s="91"/>
      <c r="G122" s="91"/>
      <c r="H122" s="103">
        <f>LOOKUP(H27,'Low ICF'!K3:EX3,'Low ICF'!K61:EX61)*12</f>
        <v>8480558.2810196858</v>
      </c>
      <c r="L122" s="507"/>
      <c r="R122" s="103"/>
      <c r="S122" s="103"/>
      <c r="T122" s="103"/>
      <c r="U122" s="103"/>
      <c r="V122" s="103"/>
      <c r="W122" s="242"/>
    </row>
    <row r="123" spans="2:25" ht="18" customHeight="1">
      <c r="B123" s="29"/>
      <c r="C123" s="87"/>
      <c r="D123" s="91"/>
      <c r="E123" s="94" t="s">
        <v>313</v>
      </c>
      <c r="F123" s="91"/>
      <c r="G123" s="91"/>
      <c r="H123" s="103">
        <f ca="1">T14</f>
        <v>162687761.05846339</v>
      </c>
      <c r="L123" s="103"/>
      <c r="R123" s="103"/>
      <c r="S123" s="103"/>
      <c r="T123" s="103"/>
      <c r="U123" s="103"/>
      <c r="V123" s="103"/>
      <c r="W123" s="242"/>
    </row>
    <row r="124" spans="2:25" ht="18" customHeight="1">
      <c r="B124" s="29"/>
      <c r="C124" s="87"/>
      <c r="D124" s="91"/>
      <c r="E124" s="91"/>
      <c r="F124" s="91"/>
      <c r="G124" s="91"/>
      <c r="H124" s="91"/>
      <c r="L124" s="91"/>
      <c r="R124" s="91"/>
      <c r="S124" s="91"/>
      <c r="T124" s="91"/>
      <c r="U124" s="91"/>
      <c r="V124" s="91"/>
      <c r="W124" s="242"/>
    </row>
    <row r="125" spans="2:25" ht="18" customHeight="1">
      <c r="B125" s="29"/>
      <c r="C125" s="87"/>
      <c r="D125" s="91"/>
      <c r="E125" s="94" t="s">
        <v>26</v>
      </c>
      <c r="F125" s="91"/>
      <c r="G125" s="91"/>
      <c r="H125" s="103">
        <f ca="1">H123*H117</f>
        <v>122015820.79384755</v>
      </c>
      <c r="L125" s="103"/>
      <c r="R125" s="103"/>
      <c r="S125" s="103"/>
      <c r="T125" s="103"/>
      <c r="U125" s="103"/>
      <c r="V125" s="104"/>
      <c r="W125" s="242"/>
    </row>
    <row r="126" spans="2:25" ht="18" customHeight="1">
      <c r="B126" s="29"/>
      <c r="C126" s="87"/>
      <c r="D126" s="91"/>
      <c r="E126" s="94" t="s">
        <v>27</v>
      </c>
      <c r="F126" s="91"/>
      <c r="G126" s="91"/>
      <c r="H126" s="103">
        <f>PV(H120/12,H121*12,(-H122/H118)/12,0)</f>
        <v>96880885.706970274</v>
      </c>
      <c r="L126" s="103"/>
      <c r="R126" s="103"/>
      <c r="S126" s="103"/>
      <c r="T126" s="103"/>
      <c r="U126" s="103"/>
      <c r="V126" s="105"/>
      <c r="W126" s="242"/>
    </row>
    <row r="127" spans="2:25" ht="18" customHeight="1">
      <c r="B127" s="29"/>
      <c r="C127" s="87"/>
      <c r="D127" s="91"/>
      <c r="E127" s="94" t="s">
        <v>114</v>
      </c>
      <c r="F127" s="91"/>
      <c r="G127" s="91"/>
      <c r="H127" s="103">
        <f ca="1">H119*L110</f>
        <v>112056565.18738578</v>
      </c>
      <c r="L127" s="103"/>
      <c r="R127" s="103"/>
      <c r="S127" s="103"/>
      <c r="T127" s="103"/>
      <c r="U127" s="103"/>
      <c r="V127" s="103"/>
      <c r="W127" s="242"/>
    </row>
    <row r="128" spans="2:25" ht="18" customHeight="1">
      <c r="B128" s="29"/>
      <c r="C128" s="87"/>
      <c r="D128" s="91"/>
      <c r="E128" s="94" t="s">
        <v>28</v>
      </c>
      <c r="F128" s="91"/>
      <c r="G128" s="91"/>
      <c r="H128" s="296">
        <f ca="1">MIN(H125:H127)</f>
        <v>96880885.706970274</v>
      </c>
      <c r="L128" s="103"/>
      <c r="R128" s="103"/>
      <c r="S128" s="103"/>
      <c r="T128" s="103"/>
      <c r="U128" s="103"/>
      <c r="V128" s="103"/>
      <c r="W128" s="242"/>
    </row>
    <row r="129" spans="2:23" ht="18" customHeight="1">
      <c r="B129" s="29"/>
      <c r="C129" s="87"/>
      <c r="D129" s="91"/>
      <c r="E129" s="91"/>
      <c r="F129" s="91"/>
      <c r="G129" s="91"/>
      <c r="H129" s="91"/>
      <c r="L129" s="91"/>
      <c r="R129" s="91"/>
      <c r="S129" s="91"/>
      <c r="T129" s="91"/>
      <c r="U129" s="91"/>
      <c r="V129" s="91"/>
      <c r="W129" s="242"/>
    </row>
    <row r="130" spans="2:23" ht="18" customHeight="1">
      <c r="B130" s="29"/>
      <c r="C130" s="87"/>
      <c r="D130" s="89" t="s">
        <v>29</v>
      </c>
      <c r="E130" s="90"/>
      <c r="F130" s="91"/>
      <c r="G130" s="91"/>
      <c r="H130" s="91"/>
      <c r="L130" s="91"/>
      <c r="R130" s="91"/>
      <c r="S130" s="91"/>
      <c r="T130" s="91"/>
      <c r="U130" s="91"/>
      <c r="V130" s="91"/>
      <c r="W130" s="242"/>
    </row>
    <row r="131" spans="2:23" ht="18" customHeight="1">
      <c r="B131" s="29"/>
      <c r="C131" s="87"/>
      <c r="D131" s="91"/>
      <c r="E131" s="94" t="s">
        <v>305</v>
      </c>
      <c r="H131" s="106">
        <f ca="1">H128*H120</f>
        <v>5570650.9281507907</v>
      </c>
      <c r="L131" s="106"/>
      <c r="R131" s="106"/>
      <c r="S131" s="106"/>
      <c r="T131" s="106"/>
      <c r="U131" s="106"/>
      <c r="V131" s="106"/>
      <c r="W131" s="242"/>
    </row>
    <row r="132" spans="2:23" ht="18" customHeight="1">
      <c r="B132" s="29"/>
      <c r="C132" s="87"/>
      <c r="D132" s="91"/>
      <c r="E132" s="94" t="s">
        <v>304</v>
      </c>
      <c r="F132" s="91"/>
      <c r="G132" s="91"/>
      <c r="H132" s="106">
        <f ca="1">PMT(H120/12,H121*12,-H128,0)*12</f>
        <v>6784446.6248157639</v>
      </c>
      <c r="L132" s="106"/>
      <c r="R132" s="106"/>
      <c r="S132" s="106"/>
      <c r="T132" s="106"/>
      <c r="U132" s="106"/>
      <c r="V132" s="106"/>
      <c r="W132" s="242"/>
    </row>
    <row r="133" spans="2:23" ht="18" customHeight="1">
      <c r="B133" s="29"/>
      <c r="C133" s="87"/>
      <c r="D133" s="91"/>
      <c r="E133" s="94" t="s">
        <v>30</v>
      </c>
      <c r="F133" s="91"/>
      <c r="G133" s="91"/>
      <c r="H133" s="107">
        <f ca="1">H128/H123</f>
        <v>0.59550199152445893</v>
      </c>
      <c r="L133" s="107"/>
      <c r="R133" s="107"/>
      <c r="S133" s="107"/>
      <c r="T133" s="107"/>
      <c r="U133" s="107"/>
      <c r="V133" s="107"/>
      <c r="W133" s="242"/>
    </row>
    <row r="134" spans="2:23" ht="18" customHeight="1">
      <c r="B134" s="29"/>
      <c r="C134" s="87"/>
      <c r="D134" s="91"/>
      <c r="E134" s="94" t="s">
        <v>31</v>
      </c>
      <c r="F134" s="91"/>
      <c r="G134" s="91"/>
      <c r="H134" s="108">
        <f ca="1">H122/H132</f>
        <v>1.2499999999999971</v>
      </c>
      <c r="L134" s="108"/>
      <c r="R134" s="108"/>
      <c r="S134" s="108"/>
      <c r="T134" s="108"/>
      <c r="U134" s="108"/>
      <c r="V134" s="108"/>
      <c r="W134" s="242"/>
    </row>
    <row r="135" spans="2:23" ht="18" customHeight="1">
      <c r="B135" s="29"/>
      <c r="C135" s="87"/>
      <c r="D135" s="91"/>
      <c r="E135" s="94" t="s">
        <v>32</v>
      </c>
      <c r="F135" s="91"/>
      <c r="G135" s="91"/>
      <c r="H135" s="109">
        <f ca="1">H122/H128</f>
        <v>8.7535928466532756E-2</v>
      </c>
      <c r="L135" s="109"/>
      <c r="R135" s="109"/>
      <c r="S135" s="109"/>
      <c r="T135" s="109"/>
      <c r="U135" s="109"/>
      <c r="V135" s="109"/>
      <c r="W135" s="242"/>
    </row>
    <row r="136" spans="2:23" ht="18" customHeight="1">
      <c r="B136" s="29"/>
      <c r="C136" s="87"/>
      <c r="D136" s="91"/>
      <c r="E136" s="94"/>
      <c r="F136" s="91"/>
      <c r="G136" s="91"/>
      <c r="H136" s="109"/>
      <c r="R136" s="109"/>
      <c r="S136" s="109"/>
      <c r="T136" s="109"/>
      <c r="U136" s="109"/>
      <c r="V136" s="109"/>
      <c r="W136" s="242"/>
    </row>
    <row r="137" spans="2:23" ht="18" customHeight="1">
      <c r="B137" s="29"/>
      <c r="C137" s="87"/>
      <c r="D137" s="89" t="s">
        <v>33</v>
      </c>
      <c r="E137" s="94"/>
      <c r="F137" s="91"/>
      <c r="G137" s="91"/>
      <c r="H137" s="109"/>
      <c r="R137" s="109"/>
      <c r="S137" s="109"/>
      <c r="T137" s="109"/>
      <c r="U137" s="109"/>
      <c r="V137" s="109"/>
      <c r="W137" s="242"/>
    </row>
    <row r="138" spans="2:23" ht="18" customHeight="1">
      <c r="B138" s="29"/>
      <c r="C138" s="87"/>
      <c r="D138" s="91"/>
      <c r="E138" s="94" t="s">
        <v>34</v>
      </c>
      <c r="F138" s="91"/>
      <c r="G138" s="91"/>
      <c r="H138" s="110">
        <f ca="1">H128</f>
        <v>96880885.706970274</v>
      </c>
      <c r="I138" s="75"/>
      <c r="J138" s="75"/>
      <c r="K138" s="75"/>
      <c r="L138" s="75"/>
      <c r="R138" s="109"/>
      <c r="S138" s="109"/>
      <c r="T138" s="109"/>
      <c r="U138" s="109"/>
      <c r="V138" s="110"/>
      <c r="W138" s="242"/>
    </row>
    <row r="139" spans="2:23" ht="18" customHeight="1">
      <c r="B139" s="29"/>
      <c r="C139" s="87"/>
      <c r="D139" s="91"/>
      <c r="E139" s="656">
        <f>'Middle Budget'!E139</f>
        <v>5.0000000000000001E-3</v>
      </c>
      <c r="F139" s="91"/>
      <c r="G139" s="91"/>
      <c r="H139" s="111">
        <f ca="1">H138*-$E139</f>
        <v>-484404.42853485141</v>
      </c>
      <c r="I139" s="75"/>
      <c r="J139" s="75"/>
      <c r="K139" s="75"/>
      <c r="L139" s="75"/>
      <c r="R139" s="109"/>
      <c r="S139" s="109"/>
      <c r="T139" s="109"/>
      <c r="U139" s="109"/>
      <c r="V139" s="111"/>
      <c r="W139" s="242"/>
    </row>
    <row r="140" spans="2:23" ht="18" customHeight="1">
      <c r="B140" s="29"/>
      <c r="C140" s="87"/>
      <c r="D140" s="91"/>
      <c r="E140" s="398" t="s">
        <v>246</v>
      </c>
      <c r="F140" s="91"/>
      <c r="G140" s="91"/>
      <c r="H140" s="399">
        <f ca="1">-L106</f>
        <v>0</v>
      </c>
      <c r="I140" s="75"/>
      <c r="J140" s="75"/>
      <c r="K140" s="75"/>
      <c r="L140" s="75"/>
      <c r="R140" s="109"/>
      <c r="S140" s="109"/>
      <c r="T140" s="109"/>
      <c r="U140" s="109"/>
      <c r="V140" s="111"/>
      <c r="W140" s="242"/>
    </row>
    <row r="141" spans="2:23" ht="18" customHeight="1">
      <c r="B141" s="29"/>
      <c r="C141" s="87"/>
      <c r="D141" s="91"/>
      <c r="E141" s="398" t="s">
        <v>247</v>
      </c>
      <c r="F141" s="91"/>
      <c r="G141" s="91"/>
      <c r="H141" s="399">
        <f ca="1">-L107</f>
        <v>-382109.5511786748</v>
      </c>
      <c r="I141" s="75"/>
      <c r="J141" s="75"/>
      <c r="K141" s="75"/>
      <c r="L141" s="75"/>
      <c r="R141" s="109"/>
      <c r="S141" s="109"/>
      <c r="T141" s="109"/>
      <c r="U141" s="109"/>
      <c r="V141" s="111"/>
      <c r="W141" s="242"/>
    </row>
    <row r="142" spans="2:23" ht="18" customHeight="1">
      <c r="B142" s="29"/>
      <c r="C142" s="87"/>
      <c r="D142" s="148" t="s">
        <v>35</v>
      </c>
      <c r="E142" s="94" t="s">
        <v>248</v>
      </c>
      <c r="F142" s="91"/>
      <c r="G142" s="91"/>
      <c r="H142" s="399">
        <f ca="1">'Low ICF'!I118</f>
        <v>-75546396.203904703</v>
      </c>
      <c r="I142" s="75"/>
      <c r="J142" s="75"/>
      <c r="K142" s="75"/>
      <c r="L142" s="75"/>
      <c r="R142" s="109"/>
      <c r="S142" s="109"/>
      <c r="T142" s="109"/>
      <c r="U142" s="109"/>
      <c r="V142" s="111"/>
      <c r="W142" s="242"/>
    </row>
    <row r="143" spans="2:23" ht="18" customHeight="1" thickBot="1">
      <c r="B143" s="29"/>
      <c r="C143" s="87"/>
      <c r="D143" s="91"/>
      <c r="E143" s="94" t="s">
        <v>36</v>
      </c>
      <c r="F143" s="91"/>
      <c r="G143" s="91"/>
      <c r="H143" s="254">
        <f ca="1">SUM(H138:H142)</f>
        <v>20467975.523352042</v>
      </c>
      <c r="I143" s="75"/>
      <c r="J143" s="75"/>
      <c r="K143" s="75"/>
      <c r="L143" s="75"/>
      <c r="R143" s="109"/>
      <c r="S143" s="109"/>
      <c r="T143" s="109"/>
      <c r="U143" s="109"/>
      <c r="V143" s="110"/>
      <c r="W143" s="242"/>
    </row>
    <row r="144" spans="2:23" ht="18" customHeight="1" thickTop="1">
      <c r="B144" s="29"/>
      <c r="C144" s="87"/>
      <c r="D144" s="91"/>
      <c r="E144" s="94"/>
      <c r="F144" s="91"/>
      <c r="G144" s="91"/>
      <c r="H144" s="110"/>
      <c r="I144" s="75"/>
      <c r="J144" s="75"/>
      <c r="K144" s="75"/>
      <c r="L144" s="75"/>
      <c r="R144" s="109"/>
      <c r="S144" s="109"/>
      <c r="T144" s="109"/>
      <c r="U144" s="109"/>
      <c r="V144" s="110"/>
      <c r="W144" s="242"/>
    </row>
    <row r="145" spans="2:23" ht="18" customHeight="1">
      <c r="B145" s="29"/>
      <c r="C145" s="87"/>
      <c r="D145" s="89" t="s">
        <v>37</v>
      </c>
      <c r="E145" s="94"/>
      <c r="F145" s="91"/>
      <c r="G145" s="91"/>
      <c r="H145" s="110"/>
      <c r="I145" s="75"/>
      <c r="J145" s="75"/>
      <c r="K145" s="75"/>
      <c r="L145" s="75"/>
      <c r="R145" s="109"/>
      <c r="S145" s="109"/>
      <c r="T145" s="109"/>
      <c r="U145" s="109"/>
      <c r="V145" s="110"/>
      <c r="W145" s="242"/>
    </row>
    <row r="146" spans="2:23" ht="18" customHeight="1">
      <c r="B146" s="29"/>
      <c r="C146" s="87"/>
      <c r="D146" s="91"/>
      <c r="E146" s="94" t="s">
        <v>38</v>
      </c>
      <c r="F146" s="91"/>
      <c r="G146" s="91"/>
      <c r="H146" s="110">
        <f ca="1">L49</f>
        <v>41150259.357703432</v>
      </c>
      <c r="I146" s="75"/>
      <c r="J146" s="75"/>
      <c r="K146" s="75"/>
      <c r="L146" s="75"/>
      <c r="R146" s="109"/>
      <c r="S146" s="109"/>
      <c r="T146" s="109"/>
      <c r="U146" s="109"/>
      <c r="V146" s="110"/>
      <c r="W146" s="242"/>
    </row>
    <row r="147" spans="2:23" ht="18" customHeight="1">
      <c r="B147" s="29"/>
      <c r="C147" s="87"/>
      <c r="D147" s="91"/>
      <c r="E147" s="371" t="s">
        <v>259</v>
      </c>
      <c r="F147" s="91"/>
      <c r="G147" s="91"/>
      <c r="H147" s="111">
        <f ca="1">-H143</f>
        <v>-20467975.523352042</v>
      </c>
      <c r="I147" s="75"/>
      <c r="J147" s="75"/>
      <c r="K147" s="75"/>
      <c r="L147" s="113"/>
      <c r="R147" s="109"/>
      <c r="S147" s="109"/>
      <c r="T147" s="109"/>
      <c r="U147" s="109"/>
      <c r="V147" s="110"/>
      <c r="W147" s="242"/>
    </row>
    <row r="148" spans="2:23" ht="18" customHeight="1" thickBot="1">
      <c r="B148" s="29"/>
      <c r="C148" s="87"/>
      <c r="D148" s="91"/>
      <c r="E148" s="94" t="s">
        <v>39</v>
      </c>
      <c r="F148" s="91"/>
      <c r="G148" s="91"/>
      <c r="H148" s="254">
        <f ca="1">SUM(H146:H147)</f>
        <v>20682283.834351391</v>
      </c>
      <c r="I148" s="75"/>
      <c r="J148" s="75"/>
      <c r="K148" s="75"/>
      <c r="L148" s="113"/>
      <c r="R148" s="109"/>
      <c r="S148" s="109"/>
      <c r="T148" s="109"/>
      <c r="U148" s="109"/>
      <c r="V148" s="110"/>
      <c r="W148" s="242"/>
    </row>
    <row r="149" spans="2:23" ht="18" customHeight="1" thickTop="1">
      <c r="B149" s="29"/>
      <c r="C149" s="87"/>
      <c r="D149" s="91"/>
      <c r="E149" s="94"/>
      <c r="F149" s="91"/>
      <c r="G149" s="91"/>
      <c r="H149" s="110"/>
      <c r="I149" s="75"/>
      <c r="J149" s="75"/>
      <c r="K149" s="75"/>
      <c r="L149" s="75"/>
      <c r="R149" s="109"/>
      <c r="S149" s="109"/>
      <c r="T149" s="109"/>
      <c r="U149" s="109"/>
      <c r="V149" s="110"/>
      <c r="W149" s="242"/>
    </row>
    <row r="150" spans="2:23" ht="18" customHeight="1">
      <c r="B150" s="29"/>
      <c r="C150" s="87"/>
      <c r="D150" s="91"/>
      <c r="E150" s="94"/>
      <c r="F150" s="91"/>
      <c r="G150" s="91"/>
      <c r="H150" s="617" t="s">
        <v>279</v>
      </c>
      <c r="I150" s="75"/>
      <c r="J150" s="75"/>
      <c r="K150" s="75"/>
      <c r="L150" s="617" t="s">
        <v>278</v>
      </c>
      <c r="R150" s="109"/>
      <c r="S150" s="109"/>
      <c r="T150" s="109"/>
      <c r="U150" s="109"/>
      <c r="V150" s="110"/>
      <c r="W150" s="242"/>
    </row>
    <row r="151" spans="2:23" ht="18" customHeight="1">
      <c r="B151" s="29"/>
      <c r="C151" s="87"/>
      <c r="D151" s="91"/>
      <c r="E151" s="226">
        <f>$H$27</f>
        <v>40</v>
      </c>
      <c r="F151" s="91"/>
      <c r="G151" s="91"/>
      <c r="H151" s="110">
        <f>$H$122</f>
        <v>8480558.2810196858</v>
      </c>
      <c r="I151" s="75"/>
      <c r="J151" s="75"/>
      <c r="K151" s="75"/>
      <c r="L151" s="110">
        <f>$H$122</f>
        <v>8480558.2810196858</v>
      </c>
      <c r="R151" s="109"/>
      <c r="S151" s="109"/>
      <c r="T151" s="109"/>
      <c r="U151" s="109"/>
      <c r="V151" s="110"/>
      <c r="W151" s="242"/>
    </row>
    <row r="152" spans="2:23" ht="18" customHeight="1">
      <c r="B152" s="29"/>
      <c r="C152" s="87"/>
      <c r="D152" s="91"/>
      <c r="E152" s="94" t="s">
        <v>306</v>
      </c>
      <c r="F152" s="91"/>
      <c r="G152" s="91"/>
      <c r="H152" s="111">
        <f ca="1">-$H$132</f>
        <v>-6784446.6248157639</v>
      </c>
      <c r="I152" s="75"/>
      <c r="J152" s="75"/>
      <c r="K152" s="75"/>
      <c r="L152" s="111">
        <f ca="1">-$H$131</f>
        <v>-5570650.9281507907</v>
      </c>
      <c r="R152" s="109"/>
      <c r="S152" s="109"/>
      <c r="T152" s="109"/>
      <c r="U152" s="109"/>
      <c r="V152" s="110"/>
      <c r="W152" s="242"/>
    </row>
    <row r="153" spans="2:23" ht="18" customHeight="1" thickBot="1">
      <c r="B153" s="29"/>
      <c r="C153" s="87"/>
      <c r="D153" s="91"/>
      <c r="E153" s="94" t="s">
        <v>144</v>
      </c>
      <c r="F153" s="91"/>
      <c r="G153" s="91"/>
      <c r="H153" s="254">
        <f ca="1">SUM(H151:H152)</f>
        <v>1696111.6562039219</v>
      </c>
      <c r="I153" s="75"/>
      <c r="J153" s="75"/>
      <c r="K153" s="75"/>
      <c r="L153" s="254">
        <f ca="1">SUM(L151:L152)</f>
        <v>2909907.352868895</v>
      </c>
      <c r="R153" s="109"/>
      <c r="S153" s="109"/>
      <c r="T153" s="109"/>
      <c r="U153" s="109"/>
      <c r="V153" s="110"/>
      <c r="W153" s="242"/>
    </row>
    <row r="154" spans="2:23" ht="18" customHeight="1" thickTop="1">
      <c r="B154" s="29"/>
      <c r="C154" s="87"/>
      <c r="D154" s="91"/>
      <c r="E154" s="94"/>
      <c r="F154" s="91"/>
      <c r="G154" s="91"/>
      <c r="H154" s="110"/>
      <c r="I154" s="75"/>
      <c r="J154" s="75"/>
      <c r="K154" s="75"/>
      <c r="L154" s="75"/>
      <c r="R154" s="109"/>
      <c r="S154" s="109"/>
      <c r="T154" s="109"/>
      <c r="U154" s="109"/>
      <c r="V154" s="110"/>
      <c r="W154" s="242"/>
    </row>
    <row r="155" spans="2:23" ht="18" customHeight="1">
      <c r="B155" s="29"/>
      <c r="C155" s="87"/>
      <c r="D155" s="91"/>
      <c r="E155" s="94" t="s">
        <v>40</v>
      </c>
      <c r="F155" s="91"/>
      <c r="G155" s="91"/>
      <c r="H155" s="109">
        <f ca="1">IF($H$148&gt;0,H153/$H$148,"-")</f>
        <v>8.2007947951416998E-2</v>
      </c>
      <c r="I155" s="75"/>
      <c r="J155" s="75"/>
      <c r="K155" s="109"/>
      <c r="L155" s="109">
        <f ca="1">IF($H$148&gt;0,L153/$H$148,"-")</f>
        <v>0.14069564928974643</v>
      </c>
      <c r="R155" s="109"/>
      <c r="S155" s="109"/>
      <c r="T155" s="109"/>
      <c r="U155" s="109"/>
      <c r="V155" s="110"/>
      <c r="W155" s="242"/>
    </row>
    <row r="156" spans="2:23" ht="18" customHeight="1">
      <c r="B156" s="29"/>
      <c r="C156" s="87"/>
      <c r="D156" s="91"/>
      <c r="E156" s="94"/>
      <c r="F156" s="91"/>
      <c r="G156" s="91"/>
      <c r="H156" s="109"/>
      <c r="I156" s="75"/>
      <c r="J156" s="75"/>
      <c r="K156" s="75"/>
      <c r="L156" s="75"/>
      <c r="R156" s="109"/>
      <c r="S156" s="109"/>
      <c r="T156" s="109"/>
      <c r="U156" s="109"/>
      <c r="V156" s="110"/>
      <c r="W156" s="242"/>
    </row>
    <row r="157" spans="2:23" ht="18" customHeight="1">
      <c r="B157" s="29"/>
      <c r="C157" s="87"/>
      <c r="D157" s="148" t="s">
        <v>35</v>
      </c>
      <c r="E157" s="396" t="s">
        <v>41</v>
      </c>
      <c r="F157" s="91"/>
      <c r="G157" s="91"/>
      <c r="H157" s="109"/>
      <c r="I157" s="75"/>
      <c r="J157" s="75"/>
      <c r="K157" s="75"/>
      <c r="L157" s="75"/>
      <c r="R157" s="109"/>
      <c r="S157" s="109"/>
      <c r="T157" s="109"/>
      <c r="U157" s="109"/>
      <c r="V157" s="110"/>
      <c r="W157" s="242"/>
    </row>
    <row r="158" spans="2:23" ht="18" customHeight="1">
      <c r="B158" s="56"/>
      <c r="C158" s="58"/>
      <c r="D158" s="58"/>
      <c r="E158" s="58"/>
      <c r="F158" s="58"/>
      <c r="G158" s="58"/>
      <c r="H158" s="58"/>
      <c r="I158" s="58"/>
      <c r="J158" s="395"/>
      <c r="K158" s="395"/>
      <c r="L158" s="58"/>
      <c r="M158" s="58"/>
      <c r="N158" s="58"/>
      <c r="O158" s="58"/>
      <c r="P158" s="395"/>
      <c r="Q158" s="395"/>
      <c r="R158" s="58"/>
      <c r="S158" s="58"/>
      <c r="T158" s="395"/>
      <c r="U158" s="395"/>
      <c r="V158" s="58"/>
      <c r="W158" s="175"/>
    </row>
    <row r="159" spans="2:23" ht="18" customHeight="1"/>
    <row r="160" spans="2:23" ht="18" customHeight="1">
      <c r="C160" s="34"/>
    </row>
    <row r="161" spans="3:25" ht="18" customHeight="1">
      <c r="C161" s="34"/>
      <c r="H161" s="112"/>
      <c r="N161" s="113"/>
      <c r="O161" s="113"/>
      <c r="P161" s="113"/>
      <c r="Q161" s="113"/>
    </row>
    <row r="162" spans="3:25" ht="18" customHeight="1">
      <c r="C162" s="114"/>
      <c r="D162" s="892"/>
      <c r="E162" s="892"/>
      <c r="F162" s="892"/>
      <c r="G162" s="892"/>
      <c r="H162" s="892"/>
      <c r="I162" s="892"/>
      <c r="J162" s="892"/>
      <c r="K162" s="892"/>
      <c r="L162" s="892"/>
      <c r="M162" s="892"/>
      <c r="N162" s="892"/>
      <c r="O162" s="282"/>
      <c r="P162" s="282"/>
      <c r="Q162" s="282"/>
    </row>
    <row r="163" spans="3:25" ht="18" customHeight="1">
      <c r="H163" s="115"/>
    </row>
    <row r="164" spans="3:25" ht="18" customHeight="1">
      <c r="H164" s="115"/>
    </row>
    <row r="165" spans="3:25" ht="18" customHeight="1"/>
    <row r="166" spans="3:25" ht="18" customHeight="1"/>
    <row r="167" spans="3:25" ht="18" customHeight="1"/>
    <row r="168" spans="3:25" ht="18" customHeight="1"/>
    <row r="169" spans="3:25" ht="18" customHeight="1"/>
    <row r="170" spans="3:25" ht="18" customHeight="1"/>
    <row r="171" spans="3:25" ht="18" customHeight="1"/>
    <row r="172" spans="3:25" ht="18" customHeight="1"/>
    <row r="173" spans="3:25" ht="18" customHeight="1"/>
    <row r="174" spans="3:25" ht="18" customHeight="1"/>
    <row r="175" spans="3:25" ht="18" customHeight="1"/>
    <row r="176" spans="3:25" ht="18" customHeight="1">
      <c r="Y176" s="116"/>
    </row>
    <row r="177" ht="18" customHeight="1"/>
    <row r="178" ht="18" customHeight="1"/>
    <row r="179" ht="18" customHeight="1"/>
    <row r="180" ht="18" customHeight="1"/>
  </sheetData>
  <mergeCells count="16">
    <mergeCell ref="L19:P19"/>
    <mergeCell ref="F105:H105"/>
    <mergeCell ref="D162:N162"/>
    <mergeCell ref="R87:V87"/>
    <mergeCell ref="R88:V88"/>
    <mergeCell ref="R89:V89"/>
    <mergeCell ref="F76:H76"/>
    <mergeCell ref="F77:H77"/>
    <mergeCell ref="F80:H80"/>
    <mergeCell ref="G83:H83"/>
    <mergeCell ref="F84:H84"/>
    <mergeCell ref="G87:H87"/>
    <mergeCell ref="F88:H88"/>
    <mergeCell ref="F91:H91"/>
    <mergeCell ref="F94:H94"/>
    <mergeCell ref="G96:H96"/>
  </mergeCells>
  <printOptions horizontalCentered="1"/>
  <pageMargins left="0.25" right="0.25" top="0.75" bottom="0.75" header="0.3" footer="0.3"/>
  <pageSetup scale="45" fitToHeight="0" orientation="landscape" r:id="rId1"/>
  <headerFooter alignWithMargins="0">
    <oddHeader>&amp;R&amp;F</oddHeader>
    <oddFooter>&amp;C&amp;A</oddFooter>
  </headerFooter>
  <rowBreaks count="2" manualBreakCount="2">
    <brk id="65" max="23" man="1"/>
    <brk id="111" max="2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7C3D-5CF7-433D-B008-6A130A776E6D}">
  <sheetPr>
    <pageSetUpPr autoPageBreaks="0" fitToPage="1"/>
  </sheetPr>
  <dimension ref="A1:AM112"/>
  <sheetViews>
    <sheetView showGridLines="0" zoomScale="70" zoomScaleNormal="70" zoomScaleSheetLayoutView="70" zoomScalePageLayoutView="60" workbookViewId="0"/>
  </sheetViews>
  <sheetFormatPr defaultColWidth="10.85546875" defaultRowHeight="18"/>
  <cols>
    <col min="1" max="1" width="1.7109375" style="91" customWidth="1"/>
    <col min="2" max="2" width="3" style="91" customWidth="1"/>
    <col min="3" max="3" width="2.7109375" style="91" customWidth="1"/>
    <col min="4" max="4" width="1.7109375" style="91" customWidth="1"/>
    <col min="5" max="5" width="58.85546875" style="91" customWidth="1"/>
    <col min="6" max="9" width="12.7109375" style="91" customWidth="1"/>
    <col min="10" max="10" width="2.28515625" style="91" customWidth="1"/>
    <col min="11" max="11" width="18.85546875" style="91" bestFit="1" customWidth="1"/>
    <col min="12" max="12" width="1.7109375" style="91" customWidth="1"/>
    <col min="13" max="13" width="16.28515625" style="91" bestFit="1" customWidth="1"/>
    <col min="14" max="14" width="1.7109375" style="91" customWidth="1"/>
    <col min="15" max="15" width="17.140625" style="91" bestFit="1" customWidth="1"/>
    <col min="16" max="16" width="3.5703125" style="91" customWidth="1"/>
    <col min="17" max="17" width="0.85546875" style="91" customWidth="1"/>
    <col min="18" max="18" width="3.5703125" style="91" customWidth="1"/>
    <col min="19" max="19" width="19.7109375" style="91" customWidth="1"/>
    <col min="20" max="20" width="3.7109375" style="91" customWidth="1"/>
    <col min="21" max="21" width="19.7109375" style="91" customWidth="1"/>
    <col min="22" max="22" width="3.7109375" style="91" customWidth="1"/>
    <col min="23" max="23" width="19.7109375" style="91" customWidth="1"/>
    <col min="24" max="24" width="3.7109375" style="91" customWidth="1"/>
    <col min="25" max="25" width="19.7109375" style="91" customWidth="1"/>
    <col min="26" max="26" width="3.7109375" style="91" customWidth="1"/>
    <col min="27" max="27" width="19.7109375" style="91" customWidth="1"/>
    <col min="28" max="29" width="0.85546875" style="91" customWidth="1"/>
    <col min="30" max="30" width="2.28515625" style="19" customWidth="1"/>
    <col min="31" max="31" width="3.7109375" style="19" customWidth="1"/>
    <col min="32" max="32" width="20.7109375" style="19" bestFit="1" customWidth="1"/>
    <col min="33" max="33" width="14.140625" style="19" bestFit="1" customWidth="1"/>
    <col min="34" max="35" width="14.140625" style="19" customWidth="1"/>
    <col min="36" max="36" width="11.5703125" style="19" bestFit="1" customWidth="1"/>
    <col min="37" max="37" width="13" style="19" bestFit="1" customWidth="1"/>
    <col min="38" max="38" width="10.85546875" style="19"/>
    <col min="39" max="39" width="11.5703125" style="19" bestFit="1" customWidth="1"/>
    <col min="40" max="246" width="10.85546875" style="19"/>
    <col min="247" max="247" width="2.28515625" style="19" customWidth="1"/>
    <col min="248" max="248" width="5.7109375" style="19" customWidth="1"/>
    <col min="249" max="249" width="47.7109375" style="19" customWidth="1"/>
    <col min="250" max="250" width="15.140625" style="19" customWidth="1"/>
    <col min="251" max="251" width="13.7109375" style="19" customWidth="1"/>
    <col min="252" max="252" width="18.42578125" style="19" customWidth="1"/>
    <col min="253" max="253" width="11.7109375" style="19" customWidth="1"/>
    <col min="254" max="255" width="2.28515625" style="19" customWidth="1"/>
    <col min="256" max="256" width="17.85546875" style="19" customWidth="1"/>
    <col min="257" max="257" width="14.28515625" style="19" customWidth="1"/>
    <col min="258" max="258" width="3.42578125" style="19" customWidth="1"/>
    <col min="259" max="259" width="17.85546875" style="19" customWidth="1"/>
    <col min="260" max="260" width="14.28515625" style="19" customWidth="1"/>
    <col min="261" max="261" width="3.42578125" style="19" customWidth="1"/>
    <col min="262" max="262" width="17.85546875" style="19" customWidth="1"/>
    <col min="263" max="263" width="14.28515625" style="19" customWidth="1"/>
    <col min="264" max="264" width="3.42578125" style="19" customWidth="1"/>
    <col min="265" max="265" width="17.85546875" style="19" customWidth="1"/>
    <col min="266" max="266" width="14.28515625" style="19" customWidth="1"/>
    <col min="267" max="267" width="3.42578125" style="19" customWidth="1"/>
    <col min="268" max="268" width="17.85546875" style="19" customWidth="1"/>
    <col min="269" max="269" width="14.28515625" style="19" customWidth="1"/>
    <col min="270" max="270" width="3.42578125" style="19" customWidth="1"/>
    <col min="271" max="271" width="17.85546875" style="19" customWidth="1"/>
    <col min="272" max="272" width="14.28515625" style="19" customWidth="1"/>
    <col min="273" max="273" width="3.28515625" style="19" customWidth="1"/>
    <col min="274" max="274" width="17.85546875" style="19" customWidth="1"/>
    <col min="275" max="275" width="14.28515625" style="19" customWidth="1"/>
    <col min="276" max="276" width="3.42578125" style="19" customWidth="1"/>
    <col min="277" max="277" width="17.85546875" style="19" customWidth="1"/>
    <col min="278" max="278" width="14.28515625" style="19" customWidth="1"/>
    <col min="279" max="279" width="3.42578125" style="19" customWidth="1"/>
    <col min="280" max="280" width="17.85546875" style="19" customWidth="1"/>
    <col min="281" max="281" width="14.28515625" style="19" customWidth="1"/>
    <col min="282" max="282" width="3.42578125" style="19" customWidth="1"/>
    <col min="283" max="283" width="17.85546875" style="19" customWidth="1"/>
    <col min="284" max="284" width="14.28515625" style="19" customWidth="1"/>
    <col min="285" max="285" width="3.28515625" style="19" customWidth="1"/>
    <col min="286" max="286" width="2.28515625" style="19" customWidth="1"/>
    <col min="287" max="502" width="10.85546875" style="19"/>
    <col min="503" max="503" width="2.28515625" style="19" customWidth="1"/>
    <col min="504" max="504" width="5.7109375" style="19" customWidth="1"/>
    <col min="505" max="505" width="47.7109375" style="19" customWidth="1"/>
    <col min="506" max="506" width="15.140625" style="19" customWidth="1"/>
    <col min="507" max="507" width="13.7109375" style="19" customWidth="1"/>
    <col min="508" max="508" width="18.42578125" style="19" customWidth="1"/>
    <col min="509" max="509" width="11.7109375" style="19" customWidth="1"/>
    <col min="510" max="511" width="2.28515625" style="19" customWidth="1"/>
    <col min="512" max="512" width="17.85546875" style="19" customWidth="1"/>
    <col min="513" max="513" width="14.28515625" style="19" customWidth="1"/>
    <col min="514" max="514" width="3.42578125" style="19" customWidth="1"/>
    <col min="515" max="515" width="17.85546875" style="19" customWidth="1"/>
    <col min="516" max="516" width="14.28515625" style="19" customWidth="1"/>
    <col min="517" max="517" width="3.42578125" style="19" customWidth="1"/>
    <col min="518" max="518" width="17.85546875" style="19" customWidth="1"/>
    <col min="519" max="519" width="14.28515625" style="19" customWidth="1"/>
    <col min="520" max="520" width="3.42578125" style="19" customWidth="1"/>
    <col min="521" max="521" width="17.85546875" style="19" customWidth="1"/>
    <col min="522" max="522" width="14.28515625" style="19" customWidth="1"/>
    <col min="523" max="523" width="3.42578125" style="19" customWidth="1"/>
    <col min="524" max="524" width="17.85546875" style="19" customWidth="1"/>
    <col min="525" max="525" width="14.28515625" style="19" customWidth="1"/>
    <col min="526" max="526" width="3.42578125" style="19" customWidth="1"/>
    <col min="527" max="527" width="17.85546875" style="19" customWidth="1"/>
    <col min="528" max="528" width="14.28515625" style="19" customWidth="1"/>
    <col min="529" max="529" width="3.28515625" style="19" customWidth="1"/>
    <col min="530" max="530" width="17.85546875" style="19" customWidth="1"/>
    <col min="531" max="531" width="14.28515625" style="19" customWidth="1"/>
    <col min="532" max="532" width="3.42578125" style="19" customWidth="1"/>
    <col min="533" max="533" width="17.85546875" style="19" customWidth="1"/>
    <col min="534" max="534" width="14.28515625" style="19" customWidth="1"/>
    <col min="535" max="535" width="3.42578125" style="19" customWidth="1"/>
    <col min="536" max="536" width="17.85546875" style="19" customWidth="1"/>
    <col min="537" max="537" width="14.28515625" style="19" customWidth="1"/>
    <col min="538" max="538" width="3.42578125" style="19" customWidth="1"/>
    <col min="539" max="539" width="17.85546875" style="19" customWidth="1"/>
    <col min="540" max="540" width="14.28515625" style="19" customWidth="1"/>
    <col min="541" max="541" width="3.28515625" style="19" customWidth="1"/>
    <col min="542" max="542" width="2.28515625" style="19" customWidth="1"/>
    <col min="543" max="758" width="10.85546875" style="19"/>
    <col min="759" max="759" width="2.28515625" style="19" customWidth="1"/>
    <col min="760" max="760" width="5.7109375" style="19" customWidth="1"/>
    <col min="761" max="761" width="47.7109375" style="19" customWidth="1"/>
    <col min="762" max="762" width="15.140625" style="19" customWidth="1"/>
    <col min="763" max="763" width="13.7109375" style="19" customWidth="1"/>
    <col min="764" max="764" width="18.42578125" style="19" customWidth="1"/>
    <col min="765" max="765" width="11.7109375" style="19" customWidth="1"/>
    <col min="766" max="767" width="2.28515625" style="19" customWidth="1"/>
    <col min="768" max="768" width="17.85546875" style="19" customWidth="1"/>
    <col min="769" max="769" width="14.28515625" style="19" customWidth="1"/>
    <col min="770" max="770" width="3.42578125" style="19" customWidth="1"/>
    <col min="771" max="771" width="17.85546875" style="19" customWidth="1"/>
    <col min="772" max="772" width="14.28515625" style="19" customWidth="1"/>
    <col min="773" max="773" width="3.42578125" style="19" customWidth="1"/>
    <col min="774" max="774" width="17.85546875" style="19" customWidth="1"/>
    <col min="775" max="775" width="14.28515625" style="19" customWidth="1"/>
    <col min="776" max="776" width="3.42578125" style="19" customWidth="1"/>
    <col min="777" max="777" width="17.85546875" style="19" customWidth="1"/>
    <col min="778" max="778" width="14.28515625" style="19" customWidth="1"/>
    <col min="779" max="779" width="3.42578125" style="19" customWidth="1"/>
    <col min="780" max="780" width="17.85546875" style="19" customWidth="1"/>
    <col min="781" max="781" width="14.28515625" style="19" customWidth="1"/>
    <col min="782" max="782" width="3.42578125" style="19" customWidth="1"/>
    <col min="783" max="783" width="17.85546875" style="19" customWidth="1"/>
    <col min="784" max="784" width="14.28515625" style="19" customWidth="1"/>
    <col min="785" max="785" width="3.28515625" style="19" customWidth="1"/>
    <col min="786" max="786" width="17.85546875" style="19" customWidth="1"/>
    <col min="787" max="787" width="14.28515625" style="19" customWidth="1"/>
    <col min="788" max="788" width="3.42578125" style="19" customWidth="1"/>
    <col min="789" max="789" width="17.85546875" style="19" customWidth="1"/>
    <col min="790" max="790" width="14.28515625" style="19" customWidth="1"/>
    <col min="791" max="791" width="3.42578125" style="19" customWidth="1"/>
    <col min="792" max="792" width="17.85546875" style="19" customWidth="1"/>
    <col min="793" max="793" width="14.28515625" style="19" customWidth="1"/>
    <col min="794" max="794" width="3.42578125" style="19" customWidth="1"/>
    <col min="795" max="795" width="17.85546875" style="19" customWidth="1"/>
    <col min="796" max="796" width="14.28515625" style="19" customWidth="1"/>
    <col min="797" max="797" width="3.28515625" style="19" customWidth="1"/>
    <col min="798" max="798" width="2.28515625" style="19" customWidth="1"/>
    <col min="799" max="1014" width="10.85546875" style="19"/>
    <col min="1015" max="1015" width="2.28515625" style="19" customWidth="1"/>
    <col min="1016" max="1016" width="5.7109375" style="19" customWidth="1"/>
    <col min="1017" max="1017" width="47.7109375" style="19" customWidth="1"/>
    <col min="1018" max="1018" width="15.140625" style="19" customWidth="1"/>
    <col min="1019" max="1019" width="13.7109375" style="19" customWidth="1"/>
    <col min="1020" max="1020" width="18.42578125" style="19" customWidth="1"/>
    <col min="1021" max="1021" width="11.7109375" style="19" customWidth="1"/>
    <col min="1022" max="1023" width="2.28515625" style="19" customWidth="1"/>
    <col min="1024" max="1024" width="17.85546875" style="19" customWidth="1"/>
    <col min="1025" max="1025" width="14.28515625" style="19" customWidth="1"/>
    <col min="1026" max="1026" width="3.42578125" style="19" customWidth="1"/>
    <col min="1027" max="1027" width="17.85546875" style="19" customWidth="1"/>
    <col min="1028" max="1028" width="14.28515625" style="19" customWidth="1"/>
    <col min="1029" max="1029" width="3.42578125" style="19" customWidth="1"/>
    <col min="1030" max="1030" width="17.85546875" style="19" customWidth="1"/>
    <col min="1031" max="1031" width="14.28515625" style="19" customWidth="1"/>
    <col min="1032" max="1032" width="3.42578125" style="19" customWidth="1"/>
    <col min="1033" max="1033" width="17.85546875" style="19" customWidth="1"/>
    <col min="1034" max="1034" width="14.28515625" style="19" customWidth="1"/>
    <col min="1035" max="1035" width="3.42578125" style="19" customWidth="1"/>
    <col min="1036" max="1036" width="17.85546875" style="19" customWidth="1"/>
    <col min="1037" max="1037" width="14.28515625" style="19" customWidth="1"/>
    <col min="1038" max="1038" width="3.42578125" style="19" customWidth="1"/>
    <col min="1039" max="1039" width="17.85546875" style="19" customWidth="1"/>
    <col min="1040" max="1040" width="14.28515625" style="19" customWidth="1"/>
    <col min="1041" max="1041" width="3.28515625" style="19" customWidth="1"/>
    <col min="1042" max="1042" width="17.85546875" style="19" customWidth="1"/>
    <col min="1043" max="1043" width="14.28515625" style="19" customWidth="1"/>
    <col min="1044" max="1044" width="3.42578125" style="19" customWidth="1"/>
    <col min="1045" max="1045" width="17.85546875" style="19" customWidth="1"/>
    <col min="1046" max="1046" width="14.28515625" style="19" customWidth="1"/>
    <col min="1047" max="1047" width="3.42578125" style="19" customWidth="1"/>
    <col min="1048" max="1048" width="17.85546875" style="19" customWidth="1"/>
    <col min="1049" max="1049" width="14.28515625" style="19" customWidth="1"/>
    <col min="1050" max="1050" width="3.42578125" style="19" customWidth="1"/>
    <col min="1051" max="1051" width="17.85546875" style="19" customWidth="1"/>
    <col min="1052" max="1052" width="14.28515625" style="19" customWidth="1"/>
    <col min="1053" max="1053" width="3.28515625" style="19" customWidth="1"/>
    <col min="1054" max="1054" width="2.28515625" style="19" customWidth="1"/>
    <col min="1055" max="1270" width="10.85546875" style="19"/>
    <col min="1271" max="1271" width="2.28515625" style="19" customWidth="1"/>
    <col min="1272" max="1272" width="5.7109375" style="19" customWidth="1"/>
    <col min="1273" max="1273" width="47.7109375" style="19" customWidth="1"/>
    <col min="1274" max="1274" width="15.140625" style="19" customWidth="1"/>
    <col min="1275" max="1275" width="13.7109375" style="19" customWidth="1"/>
    <col min="1276" max="1276" width="18.42578125" style="19" customWidth="1"/>
    <col min="1277" max="1277" width="11.7109375" style="19" customWidth="1"/>
    <col min="1278" max="1279" width="2.28515625" style="19" customWidth="1"/>
    <col min="1280" max="1280" width="17.85546875" style="19" customWidth="1"/>
    <col min="1281" max="1281" width="14.28515625" style="19" customWidth="1"/>
    <col min="1282" max="1282" width="3.42578125" style="19" customWidth="1"/>
    <col min="1283" max="1283" width="17.85546875" style="19" customWidth="1"/>
    <col min="1284" max="1284" width="14.28515625" style="19" customWidth="1"/>
    <col min="1285" max="1285" width="3.42578125" style="19" customWidth="1"/>
    <col min="1286" max="1286" width="17.85546875" style="19" customWidth="1"/>
    <col min="1287" max="1287" width="14.28515625" style="19" customWidth="1"/>
    <col min="1288" max="1288" width="3.42578125" style="19" customWidth="1"/>
    <col min="1289" max="1289" width="17.85546875" style="19" customWidth="1"/>
    <col min="1290" max="1290" width="14.28515625" style="19" customWidth="1"/>
    <col min="1291" max="1291" width="3.42578125" style="19" customWidth="1"/>
    <col min="1292" max="1292" width="17.85546875" style="19" customWidth="1"/>
    <col min="1293" max="1293" width="14.28515625" style="19" customWidth="1"/>
    <col min="1294" max="1294" width="3.42578125" style="19" customWidth="1"/>
    <col min="1295" max="1295" width="17.85546875" style="19" customWidth="1"/>
    <col min="1296" max="1296" width="14.28515625" style="19" customWidth="1"/>
    <col min="1297" max="1297" width="3.28515625" style="19" customWidth="1"/>
    <col min="1298" max="1298" width="17.85546875" style="19" customWidth="1"/>
    <col min="1299" max="1299" width="14.28515625" style="19" customWidth="1"/>
    <col min="1300" max="1300" width="3.42578125" style="19" customWidth="1"/>
    <col min="1301" max="1301" width="17.85546875" style="19" customWidth="1"/>
    <col min="1302" max="1302" width="14.28515625" style="19" customWidth="1"/>
    <col min="1303" max="1303" width="3.42578125" style="19" customWidth="1"/>
    <col min="1304" max="1304" width="17.85546875" style="19" customWidth="1"/>
    <col min="1305" max="1305" width="14.28515625" style="19" customWidth="1"/>
    <col min="1306" max="1306" width="3.42578125" style="19" customWidth="1"/>
    <col min="1307" max="1307" width="17.85546875" style="19" customWidth="1"/>
    <col min="1308" max="1308" width="14.28515625" style="19" customWidth="1"/>
    <col min="1309" max="1309" width="3.28515625" style="19" customWidth="1"/>
    <col min="1310" max="1310" width="2.28515625" style="19" customWidth="1"/>
    <col min="1311" max="1526" width="10.85546875" style="19"/>
    <col min="1527" max="1527" width="2.28515625" style="19" customWidth="1"/>
    <col min="1528" max="1528" width="5.7109375" style="19" customWidth="1"/>
    <col min="1529" max="1529" width="47.7109375" style="19" customWidth="1"/>
    <col min="1530" max="1530" width="15.140625" style="19" customWidth="1"/>
    <col min="1531" max="1531" width="13.7109375" style="19" customWidth="1"/>
    <col min="1532" max="1532" width="18.42578125" style="19" customWidth="1"/>
    <col min="1533" max="1533" width="11.7109375" style="19" customWidth="1"/>
    <col min="1534" max="1535" width="2.28515625" style="19" customWidth="1"/>
    <col min="1536" max="1536" width="17.85546875" style="19" customWidth="1"/>
    <col min="1537" max="1537" width="14.28515625" style="19" customWidth="1"/>
    <col min="1538" max="1538" width="3.42578125" style="19" customWidth="1"/>
    <col min="1539" max="1539" width="17.85546875" style="19" customWidth="1"/>
    <col min="1540" max="1540" width="14.28515625" style="19" customWidth="1"/>
    <col min="1541" max="1541" width="3.42578125" style="19" customWidth="1"/>
    <col min="1542" max="1542" width="17.85546875" style="19" customWidth="1"/>
    <col min="1543" max="1543" width="14.28515625" style="19" customWidth="1"/>
    <col min="1544" max="1544" width="3.42578125" style="19" customWidth="1"/>
    <col min="1545" max="1545" width="17.85546875" style="19" customWidth="1"/>
    <col min="1546" max="1546" width="14.28515625" style="19" customWidth="1"/>
    <col min="1547" max="1547" width="3.42578125" style="19" customWidth="1"/>
    <col min="1548" max="1548" width="17.85546875" style="19" customWidth="1"/>
    <col min="1549" max="1549" width="14.28515625" style="19" customWidth="1"/>
    <col min="1550" max="1550" width="3.42578125" style="19" customWidth="1"/>
    <col min="1551" max="1551" width="17.85546875" style="19" customWidth="1"/>
    <col min="1552" max="1552" width="14.28515625" style="19" customWidth="1"/>
    <col min="1553" max="1553" width="3.28515625" style="19" customWidth="1"/>
    <col min="1554" max="1554" width="17.85546875" style="19" customWidth="1"/>
    <col min="1555" max="1555" width="14.28515625" style="19" customWidth="1"/>
    <col min="1556" max="1556" width="3.42578125" style="19" customWidth="1"/>
    <col min="1557" max="1557" width="17.85546875" style="19" customWidth="1"/>
    <col min="1558" max="1558" width="14.28515625" style="19" customWidth="1"/>
    <col min="1559" max="1559" width="3.42578125" style="19" customWidth="1"/>
    <col min="1560" max="1560" width="17.85546875" style="19" customWidth="1"/>
    <col min="1561" max="1561" width="14.28515625" style="19" customWidth="1"/>
    <col min="1562" max="1562" width="3.42578125" style="19" customWidth="1"/>
    <col min="1563" max="1563" width="17.85546875" style="19" customWidth="1"/>
    <col min="1564" max="1564" width="14.28515625" style="19" customWidth="1"/>
    <col min="1565" max="1565" width="3.28515625" style="19" customWidth="1"/>
    <col min="1566" max="1566" width="2.28515625" style="19" customWidth="1"/>
    <col min="1567" max="1782" width="10.85546875" style="19"/>
    <col min="1783" max="1783" width="2.28515625" style="19" customWidth="1"/>
    <col min="1784" max="1784" width="5.7109375" style="19" customWidth="1"/>
    <col min="1785" max="1785" width="47.7109375" style="19" customWidth="1"/>
    <col min="1786" max="1786" width="15.140625" style="19" customWidth="1"/>
    <col min="1787" max="1787" width="13.7109375" style="19" customWidth="1"/>
    <col min="1788" max="1788" width="18.42578125" style="19" customWidth="1"/>
    <col min="1789" max="1789" width="11.7109375" style="19" customWidth="1"/>
    <col min="1790" max="1791" width="2.28515625" style="19" customWidth="1"/>
    <col min="1792" max="1792" width="17.85546875" style="19" customWidth="1"/>
    <col min="1793" max="1793" width="14.28515625" style="19" customWidth="1"/>
    <col min="1794" max="1794" width="3.42578125" style="19" customWidth="1"/>
    <col min="1795" max="1795" width="17.85546875" style="19" customWidth="1"/>
    <col min="1796" max="1796" width="14.28515625" style="19" customWidth="1"/>
    <col min="1797" max="1797" width="3.42578125" style="19" customWidth="1"/>
    <col min="1798" max="1798" width="17.85546875" style="19" customWidth="1"/>
    <col min="1799" max="1799" width="14.28515625" style="19" customWidth="1"/>
    <col min="1800" max="1800" width="3.42578125" style="19" customWidth="1"/>
    <col min="1801" max="1801" width="17.85546875" style="19" customWidth="1"/>
    <col min="1802" max="1802" width="14.28515625" style="19" customWidth="1"/>
    <col min="1803" max="1803" width="3.42578125" style="19" customWidth="1"/>
    <col min="1804" max="1804" width="17.85546875" style="19" customWidth="1"/>
    <col min="1805" max="1805" width="14.28515625" style="19" customWidth="1"/>
    <col min="1806" max="1806" width="3.42578125" style="19" customWidth="1"/>
    <col min="1807" max="1807" width="17.85546875" style="19" customWidth="1"/>
    <col min="1808" max="1808" width="14.28515625" style="19" customWidth="1"/>
    <col min="1809" max="1809" width="3.28515625" style="19" customWidth="1"/>
    <col min="1810" max="1810" width="17.85546875" style="19" customWidth="1"/>
    <col min="1811" max="1811" width="14.28515625" style="19" customWidth="1"/>
    <col min="1812" max="1812" width="3.42578125" style="19" customWidth="1"/>
    <col min="1813" max="1813" width="17.85546875" style="19" customWidth="1"/>
    <col min="1814" max="1814" width="14.28515625" style="19" customWidth="1"/>
    <col min="1815" max="1815" width="3.42578125" style="19" customWidth="1"/>
    <col min="1816" max="1816" width="17.85546875" style="19" customWidth="1"/>
    <col min="1817" max="1817" width="14.28515625" style="19" customWidth="1"/>
    <col min="1818" max="1818" width="3.42578125" style="19" customWidth="1"/>
    <col min="1819" max="1819" width="17.85546875" style="19" customWidth="1"/>
    <col min="1820" max="1820" width="14.28515625" style="19" customWidth="1"/>
    <col min="1821" max="1821" width="3.28515625" style="19" customWidth="1"/>
    <col min="1822" max="1822" width="2.28515625" style="19" customWidth="1"/>
    <col min="1823" max="2038" width="10.85546875" style="19"/>
    <col min="2039" max="2039" width="2.28515625" style="19" customWidth="1"/>
    <col min="2040" max="2040" width="5.7109375" style="19" customWidth="1"/>
    <col min="2041" max="2041" width="47.7109375" style="19" customWidth="1"/>
    <col min="2042" max="2042" width="15.140625" style="19" customWidth="1"/>
    <col min="2043" max="2043" width="13.7109375" style="19" customWidth="1"/>
    <col min="2044" max="2044" width="18.42578125" style="19" customWidth="1"/>
    <col min="2045" max="2045" width="11.7109375" style="19" customWidth="1"/>
    <col min="2046" max="2047" width="2.28515625" style="19" customWidth="1"/>
    <col min="2048" max="2048" width="17.85546875" style="19" customWidth="1"/>
    <col min="2049" max="2049" width="14.28515625" style="19" customWidth="1"/>
    <col min="2050" max="2050" width="3.42578125" style="19" customWidth="1"/>
    <col min="2051" max="2051" width="17.85546875" style="19" customWidth="1"/>
    <col min="2052" max="2052" width="14.28515625" style="19" customWidth="1"/>
    <col min="2053" max="2053" width="3.42578125" style="19" customWidth="1"/>
    <col min="2054" max="2054" width="17.85546875" style="19" customWidth="1"/>
    <col min="2055" max="2055" width="14.28515625" style="19" customWidth="1"/>
    <col min="2056" max="2056" width="3.42578125" style="19" customWidth="1"/>
    <col min="2057" max="2057" width="17.85546875" style="19" customWidth="1"/>
    <col min="2058" max="2058" width="14.28515625" style="19" customWidth="1"/>
    <col min="2059" max="2059" width="3.42578125" style="19" customWidth="1"/>
    <col min="2060" max="2060" width="17.85546875" style="19" customWidth="1"/>
    <col min="2061" max="2061" width="14.28515625" style="19" customWidth="1"/>
    <col min="2062" max="2062" width="3.42578125" style="19" customWidth="1"/>
    <col min="2063" max="2063" width="17.85546875" style="19" customWidth="1"/>
    <col min="2064" max="2064" width="14.28515625" style="19" customWidth="1"/>
    <col min="2065" max="2065" width="3.28515625" style="19" customWidth="1"/>
    <col min="2066" max="2066" width="17.85546875" style="19" customWidth="1"/>
    <col min="2067" max="2067" width="14.28515625" style="19" customWidth="1"/>
    <col min="2068" max="2068" width="3.42578125" style="19" customWidth="1"/>
    <col min="2069" max="2069" width="17.85546875" style="19" customWidth="1"/>
    <col min="2070" max="2070" width="14.28515625" style="19" customWidth="1"/>
    <col min="2071" max="2071" width="3.42578125" style="19" customWidth="1"/>
    <col min="2072" max="2072" width="17.85546875" style="19" customWidth="1"/>
    <col min="2073" max="2073" width="14.28515625" style="19" customWidth="1"/>
    <col min="2074" max="2074" width="3.42578125" style="19" customWidth="1"/>
    <col min="2075" max="2075" width="17.85546875" style="19" customWidth="1"/>
    <col min="2076" max="2076" width="14.28515625" style="19" customWidth="1"/>
    <col min="2077" max="2077" width="3.28515625" style="19" customWidth="1"/>
    <col min="2078" max="2078" width="2.28515625" style="19" customWidth="1"/>
    <col min="2079" max="2294" width="10.85546875" style="19"/>
    <col min="2295" max="2295" width="2.28515625" style="19" customWidth="1"/>
    <col min="2296" max="2296" width="5.7109375" style="19" customWidth="1"/>
    <col min="2297" max="2297" width="47.7109375" style="19" customWidth="1"/>
    <col min="2298" max="2298" width="15.140625" style="19" customWidth="1"/>
    <col min="2299" max="2299" width="13.7109375" style="19" customWidth="1"/>
    <col min="2300" max="2300" width="18.42578125" style="19" customWidth="1"/>
    <col min="2301" max="2301" width="11.7109375" style="19" customWidth="1"/>
    <col min="2302" max="2303" width="2.28515625" style="19" customWidth="1"/>
    <col min="2304" max="2304" width="17.85546875" style="19" customWidth="1"/>
    <col min="2305" max="2305" width="14.28515625" style="19" customWidth="1"/>
    <col min="2306" max="2306" width="3.42578125" style="19" customWidth="1"/>
    <col min="2307" max="2307" width="17.85546875" style="19" customWidth="1"/>
    <col min="2308" max="2308" width="14.28515625" style="19" customWidth="1"/>
    <col min="2309" max="2309" width="3.42578125" style="19" customWidth="1"/>
    <col min="2310" max="2310" width="17.85546875" style="19" customWidth="1"/>
    <col min="2311" max="2311" width="14.28515625" style="19" customWidth="1"/>
    <col min="2312" max="2312" width="3.42578125" style="19" customWidth="1"/>
    <col min="2313" max="2313" width="17.85546875" style="19" customWidth="1"/>
    <col min="2314" max="2314" width="14.28515625" style="19" customWidth="1"/>
    <col min="2315" max="2315" width="3.42578125" style="19" customWidth="1"/>
    <col min="2316" max="2316" width="17.85546875" style="19" customWidth="1"/>
    <col min="2317" max="2317" width="14.28515625" style="19" customWidth="1"/>
    <col min="2318" max="2318" width="3.42578125" style="19" customWidth="1"/>
    <col min="2319" max="2319" width="17.85546875" style="19" customWidth="1"/>
    <col min="2320" max="2320" width="14.28515625" style="19" customWidth="1"/>
    <col min="2321" max="2321" width="3.28515625" style="19" customWidth="1"/>
    <col min="2322" max="2322" width="17.85546875" style="19" customWidth="1"/>
    <col min="2323" max="2323" width="14.28515625" style="19" customWidth="1"/>
    <col min="2324" max="2324" width="3.42578125" style="19" customWidth="1"/>
    <col min="2325" max="2325" width="17.85546875" style="19" customWidth="1"/>
    <col min="2326" max="2326" width="14.28515625" style="19" customWidth="1"/>
    <col min="2327" max="2327" width="3.42578125" style="19" customWidth="1"/>
    <col min="2328" max="2328" width="17.85546875" style="19" customWidth="1"/>
    <col min="2329" max="2329" width="14.28515625" style="19" customWidth="1"/>
    <col min="2330" max="2330" width="3.42578125" style="19" customWidth="1"/>
    <col min="2331" max="2331" width="17.85546875" style="19" customWidth="1"/>
    <col min="2332" max="2332" width="14.28515625" style="19" customWidth="1"/>
    <col min="2333" max="2333" width="3.28515625" style="19" customWidth="1"/>
    <col min="2334" max="2334" width="2.28515625" style="19" customWidth="1"/>
    <col min="2335" max="2550" width="10.85546875" style="19"/>
    <col min="2551" max="2551" width="2.28515625" style="19" customWidth="1"/>
    <col min="2552" max="2552" width="5.7109375" style="19" customWidth="1"/>
    <col min="2553" max="2553" width="47.7109375" style="19" customWidth="1"/>
    <col min="2554" max="2554" width="15.140625" style="19" customWidth="1"/>
    <col min="2555" max="2555" width="13.7109375" style="19" customWidth="1"/>
    <col min="2556" max="2556" width="18.42578125" style="19" customWidth="1"/>
    <col min="2557" max="2557" width="11.7109375" style="19" customWidth="1"/>
    <col min="2558" max="2559" width="2.28515625" style="19" customWidth="1"/>
    <col min="2560" max="2560" width="17.85546875" style="19" customWidth="1"/>
    <col min="2561" max="2561" width="14.28515625" style="19" customWidth="1"/>
    <col min="2562" max="2562" width="3.42578125" style="19" customWidth="1"/>
    <col min="2563" max="2563" width="17.85546875" style="19" customWidth="1"/>
    <col min="2564" max="2564" width="14.28515625" style="19" customWidth="1"/>
    <col min="2565" max="2565" width="3.42578125" style="19" customWidth="1"/>
    <col min="2566" max="2566" width="17.85546875" style="19" customWidth="1"/>
    <col min="2567" max="2567" width="14.28515625" style="19" customWidth="1"/>
    <col min="2568" max="2568" width="3.42578125" style="19" customWidth="1"/>
    <col min="2569" max="2569" width="17.85546875" style="19" customWidth="1"/>
    <col min="2570" max="2570" width="14.28515625" style="19" customWidth="1"/>
    <col min="2571" max="2571" width="3.42578125" style="19" customWidth="1"/>
    <col min="2572" max="2572" width="17.85546875" style="19" customWidth="1"/>
    <col min="2573" max="2573" width="14.28515625" style="19" customWidth="1"/>
    <col min="2574" max="2574" width="3.42578125" style="19" customWidth="1"/>
    <col min="2575" max="2575" width="17.85546875" style="19" customWidth="1"/>
    <col min="2576" max="2576" width="14.28515625" style="19" customWidth="1"/>
    <col min="2577" max="2577" width="3.28515625" style="19" customWidth="1"/>
    <col min="2578" max="2578" width="17.85546875" style="19" customWidth="1"/>
    <col min="2579" max="2579" width="14.28515625" style="19" customWidth="1"/>
    <col min="2580" max="2580" width="3.42578125" style="19" customWidth="1"/>
    <col min="2581" max="2581" width="17.85546875" style="19" customWidth="1"/>
    <col min="2582" max="2582" width="14.28515625" style="19" customWidth="1"/>
    <col min="2583" max="2583" width="3.42578125" style="19" customWidth="1"/>
    <col min="2584" max="2584" width="17.85546875" style="19" customWidth="1"/>
    <col min="2585" max="2585" width="14.28515625" style="19" customWidth="1"/>
    <col min="2586" max="2586" width="3.42578125" style="19" customWidth="1"/>
    <col min="2587" max="2587" width="17.85546875" style="19" customWidth="1"/>
    <col min="2588" max="2588" width="14.28515625" style="19" customWidth="1"/>
    <col min="2589" max="2589" width="3.28515625" style="19" customWidth="1"/>
    <col min="2590" max="2590" width="2.28515625" style="19" customWidth="1"/>
    <col min="2591" max="2806" width="10.85546875" style="19"/>
    <col min="2807" max="2807" width="2.28515625" style="19" customWidth="1"/>
    <col min="2808" max="2808" width="5.7109375" style="19" customWidth="1"/>
    <col min="2809" max="2809" width="47.7109375" style="19" customWidth="1"/>
    <col min="2810" max="2810" width="15.140625" style="19" customWidth="1"/>
    <col min="2811" max="2811" width="13.7109375" style="19" customWidth="1"/>
    <col min="2812" max="2812" width="18.42578125" style="19" customWidth="1"/>
    <col min="2813" max="2813" width="11.7109375" style="19" customWidth="1"/>
    <col min="2814" max="2815" width="2.28515625" style="19" customWidth="1"/>
    <col min="2816" max="2816" width="17.85546875" style="19" customWidth="1"/>
    <col min="2817" max="2817" width="14.28515625" style="19" customWidth="1"/>
    <col min="2818" max="2818" width="3.42578125" style="19" customWidth="1"/>
    <col min="2819" max="2819" width="17.85546875" style="19" customWidth="1"/>
    <col min="2820" max="2820" width="14.28515625" style="19" customWidth="1"/>
    <col min="2821" max="2821" width="3.42578125" style="19" customWidth="1"/>
    <col min="2822" max="2822" width="17.85546875" style="19" customWidth="1"/>
    <col min="2823" max="2823" width="14.28515625" style="19" customWidth="1"/>
    <col min="2824" max="2824" width="3.42578125" style="19" customWidth="1"/>
    <col min="2825" max="2825" width="17.85546875" style="19" customWidth="1"/>
    <col min="2826" max="2826" width="14.28515625" style="19" customWidth="1"/>
    <col min="2827" max="2827" width="3.42578125" style="19" customWidth="1"/>
    <col min="2828" max="2828" width="17.85546875" style="19" customWidth="1"/>
    <col min="2829" max="2829" width="14.28515625" style="19" customWidth="1"/>
    <col min="2830" max="2830" width="3.42578125" style="19" customWidth="1"/>
    <col min="2831" max="2831" width="17.85546875" style="19" customWidth="1"/>
    <col min="2832" max="2832" width="14.28515625" style="19" customWidth="1"/>
    <col min="2833" max="2833" width="3.28515625" style="19" customWidth="1"/>
    <col min="2834" max="2834" width="17.85546875" style="19" customWidth="1"/>
    <col min="2835" max="2835" width="14.28515625" style="19" customWidth="1"/>
    <col min="2836" max="2836" width="3.42578125" style="19" customWidth="1"/>
    <col min="2837" max="2837" width="17.85546875" style="19" customWidth="1"/>
    <col min="2838" max="2838" width="14.28515625" style="19" customWidth="1"/>
    <col min="2839" max="2839" width="3.42578125" style="19" customWidth="1"/>
    <col min="2840" max="2840" width="17.85546875" style="19" customWidth="1"/>
    <col min="2841" max="2841" width="14.28515625" style="19" customWidth="1"/>
    <col min="2842" max="2842" width="3.42578125" style="19" customWidth="1"/>
    <col min="2843" max="2843" width="17.85546875" style="19" customWidth="1"/>
    <col min="2844" max="2844" width="14.28515625" style="19" customWidth="1"/>
    <col min="2845" max="2845" width="3.28515625" style="19" customWidth="1"/>
    <col min="2846" max="2846" width="2.28515625" style="19" customWidth="1"/>
    <col min="2847" max="3062" width="10.85546875" style="19"/>
    <col min="3063" max="3063" width="2.28515625" style="19" customWidth="1"/>
    <col min="3064" max="3064" width="5.7109375" style="19" customWidth="1"/>
    <col min="3065" max="3065" width="47.7109375" style="19" customWidth="1"/>
    <col min="3066" max="3066" width="15.140625" style="19" customWidth="1"/>
    <col min="3067" max="3067" width="13.7109375" style="19" customWidth="1"/>
    <col min="3068" max="3068" width="18.42578125" style="19" customWidth="1"/>
    <col min="3069" max="3069" width="11.7109375" style="19" customWidth="1"/>
    <col min="3070" max="3071" width="2.28515625" style="19" customWidth="1"/>
    <col min="3072" max="3072" width="17.85546875" style="19" customWidth="1"/>
    <col min="3073" max="3073" width="14.28515625" style="19" customWidth="1"/>
    <col min="3074" max="3074" width="3.42578125" style="19" customWidth="1"/>
    <col min="3075" max="3075" width="17.85546875" style="19" customWidth="1"/>
    <col min="3076" max="3076" width="14.28515625" style="19" customWidth="1"/>
    <col min="3077" max="3077" width="3.42578125" style="19" customWidth="1"/>
    <col min="3078" max="3078" width="17.85546875" style="19" customWidth="1"/>
    <col min="3079" max="3079" width="14.28515625" style="19" customWidth="1"/>
    <col min="3080" max="3080" width="3.42578125" style="19" customWidth="1"/>
    <col min="3081" max="3081" width="17.85546875" style="19" customWidth="1"/>
    <col min="3082" max="3082" width="14.28515625" style="19" customWidth="1"/>
    <col min="3083" max="3083" width="3.42578125" style="19" customWidth="1"/>
    <col min="3084" max="3084" width="17.85546875" style="19" customWidth="1"/>
    <col min="3085" max="3085" width="14.28515625" style="19" customWidth="1"/>
    <col min="3086" max="3086" width="3.42578125" style="19" customWidth="1"/>
    <col min="3087" max="3087" width="17.85546875" style="19" customWidth="1"/>
    <col min="3088" max="3088" width="14.28515625" style="19" customWidth="1"/>
    <col min="3089" max="3089" width="3.28515625" style="19" customWidth="1"/>
    <col min="3090" max="3090" width="17.85546875" style="19" customWidth="1"/>
    <col min="3091" max="3091" width="14.28515625" style="19" customWidth="1"/>
    <col min="3092" max="3092" width="3.42578125" style="19" customWidth="1"/>
    <col min="3093" max="3093" width="17.85546875" style="19" customWidth="1"/>
    <col min="3094" max="3094" width="14.28515625" style="19" customWidth="1"/>
    <col min="3095" max="3095" width="3.42578125" style="19" customWidth="1"/>
    <col min="3096" max="3096" width="17.85546875" style="19" customWidth="1"/>
    <col min="3097" max="3097" width="14.28515625" style="19" customWidth="1"/>
    <col min="3098" max="3098" width="3.42578125" style="19" customWidth="1"/>
    <col min="3099" max="3099" width="17.85546875" style="19" customWidth="1"/>
    <col min="3100" max="3100" width="14.28515625" style="19" customWidth="1"/>
    <col min="3101" max="3101" width="3.28515625" style="19" customWidth="1"/>
    <col min="3102" max="3102" width="2.28515625" style="19" customWidth="1"/>
    <col min="3103" max="3318" width="10.85546875" style="19"/>
    <col min="3319" max="3319" width="2.28515625" style="19" customWidth="1"/>
    <col min="3320" max="3320" width="5.7109375" style="19" customWidth="1"/>
    <col min="3321" max="3321" width="47.7109375" style="19" customWidth="1"/>
    <col min="3322" max="3322" width="15.140625" style="19" customWidth="1"/>
    <col min="3323" max="3323" width="13.7109375" style="19" customWidth="1"/>
    <col min="3324" max="3324" width="18.42578125" style="19" customWidth="1"/>
    <col min="3325" max="3325" width="11.7109375" style="19" customWidth="1"/>
    <col min="3326" max="3327" width="2.28515625" style="19" customWidth="1"/>
    <col min="3328" max="3328" width="17.85546875" style="19" customWidth="1"/>
    <col min="3329" max="3329" width="14.28515625" style="19" customWidth="1"/>
    <col min="3330" max="3330" width="3.42578125" style="19" customWidth="1"/>
    <col min="3331" max="3331" width="17.85546875" style="19" customWidth="1"/>
    <col min="3332" max="3332" width="14.28515625" style="19" customWidth="1"/>
    <col min="3333" max="3333" width="3.42578125" style="19" customWidth="1"/>
    <col min="3334" max="3334" width="17.85546875" style="19" customWidth="1"/>
    <col min="3335" max="3335" width="14.28515625" style="19" customWidth="1"/>
    <col min="3336" max="3336" width="3.42578125" style="19" customWidth="1"/>
    <col min="3337" max="3337" width="17.85546875" style="19" customWidth="1"/>
    <col min="3338" max="3338" width="14.28515625" style="19" customWidth="1"/>
    <col min="3339" max="3339" width="3.42578125" style="19" customWidth="1"/>
    <col min="3340" max="3340" width="17.85546875" style="19" customWidth="1"/>
    <col min="3341" max="3341" width="14.28515625" style="19" customWidth="1"/>
    <col min="3342" max="3342" width="3.42578125" style="19" customWidth="1"/>
    <col min="3343" max="3343" width="17.85546875" style="19" customWidth="1"/>
    <col min="3344" max="3344" width="14.28515625" style="19" customWidth="1"/>
    <col min="3345" max="3345" width="3.28515625" style="19" customWidth="1"/>
    <col min="3346" max="3346" width="17.85546875" style="19" customWidth="1"/>
    <col min="3347" max="3347" width="14.28515625" style="19" customWidth="1"/>
    <col min="3348" max="3348" width="3.42578125" style="19" customWidth="1"/>
    <col min="3349" max="3349" width="17.85546875" style="19" customWidth="1"/>
    <col min="3350" max="3350" width="14.28515625" style="19" customWidth="1"/>
    <col min="3351" max="3351" width="3.42578125" style="19" customWidth="1"/>
    <col min="3352" max="3352" width="17.85546875" style="19" customWidth="1"/>
    <col min="3353" max="3353" width="14.28515625" style="19" customWidth="1"/>
    <col min="3354" max="3354" width="3.42578125" style="19" customWidth="1"/>
    <col min="3355" max="3355" width="17.85546875" style="19" customWidth="1"/>
    <col min="3356" max="3356" width="14.28515625" style="19" customWidth="1"/>
    <col min="3357" max="3357" width="3.28515625" style="19" customWidth="1"/>
    <col min="3358" max="3358" width="2.28515625" style="19" customWidth="1"/>
    <col min="3359" max="3574" width="10.85546875" style="19"/>
    <col min="3575" max="3575" width="2.28515625" style="19" customWidth="1"/>
    <col min="3576" max="3576" width="5.7109375" style="19" customWidth="1"/>
    <col min="3577" max="3577" width="47.7109375" style="19" customWidth="1"/>
    <col min="3578" max="3578" width="15.140625" style="19" customWidth="1"/>
    <col min="3579" max="3579" width="13.7109375" style="19" customWidth="1"/>
    <col min="3580" max="3580" width="18.42578125" style="19" customWidth="1"/>
    <col min="3581" max="3581" width="11.7109375" style="19" customWidth="1"/>
    <col min="3582" max="3583" width="2.28515625" style="19" customWidth="1"/>
    <col min="3584" max="3584" width="17.85546875" style="19" customWidth="1"/>
    <col min="3585" max="3585" width="14.28515625" style="19" customWidth="1"/>
    <col min="3586" max="3586" width="3.42578125" style="19" customWidth="1"/>
    <col min="3587" max="3587" width="17.85546875" style="19" customWidth="1"/>
    <col min="3588" max="3588" width="14.28515625" style="19" customWidth="1"/>
    <col min="3589" max="3589" width="3.42578125" style="19" customWidth="1"/>
    <col min="3590" max="3590" width="17.85546875" style="19" customWidth="1"/>
    <col min="3591" max="3591" width="14.28515625" style="19" customWidth="1"/>
    <col min="3592" max="3592" width="3.42578125" style="19" customWidth="1"/>
    <col min="3593" max="3593" width="17.85546875" style="19" customWidth="1"/>
    <col min="3594" max="3594" width="14.28515625" style="19" customWidth="1"/>
    <col min="3595" max="3595" width="3.42578125" style="19" customWidth="1"/>
    <col min="3596" max="3596" width="17.85546875" style="19" customWidth="1"/>
    <col min="3597" max="3597" width="14.28515625" style="19" customWidth="1"/>
    <col min="3598" max="3598" width="3.42578125" style="19" customWidth="1"/>
    <col min="3599" max="3599" width="17.85546875" style="19" customWidth="1"/>
    <col min="3600" max="3600" width="14.28515625" style="19" customWidth="1"/>
    <col min="3601" max="3601" width="3.28515625" style="19" customWidth="1"/>
    <col min="3602" max="3602" width="17.85546875" style="19" customWidth="1"/>
    <col min="3603" max="3603" width="14.28515625" style="19" customWidth="1"/>
    <col min="3604" max="3604" width="3.42578125" style="19" customWidth="1"/>
    <col min="3605" max="3605" width="17.85546875" style="19" customWidth="1"/>
    <col min="3606" max="3606" width="14.28515625" style="19" customWidth="1"/>
    <col min="3607" max="3607" width="3.42578125" style="19" customWidth="1"/>
    <col min="3608" max="3608" width="17.85546875" style="19" customWidth="1"/>
    <col min="3609" max="3609" width="14.28515625" style="19" customWidth="1"/>
    <col min="3610" max="3610" width="3.42578125" style="19" customWidth="1"/>
    <col min="3611" max="3611" width="17.85546875" style="19" customWidth="1"/>
    <col min="3612" max="3612" width="14.28515625" style="19" customWidth="1"/>
    <col min="3613" max="3613" width="3.28515625" style="19" customWidth="1"/>
    <col min="3614" max="3614" width="2.28515625" style="19" customWidth="1"/>
    <col min="3615" max="3830" width="10.85546875" style="19"/>
    <col min="3831" max="3831" width="2.28515625" style="19" customWidth="1"/>
    <col min="3832" max="3832" width="5.7109375" style="19" customWidth="1"/>
    <col min="3833" max="3833" width="47.7109375" style="19" customWidth="1"/>
    <col min="3834" max="3834" width="15.140625" style="19" customWidth="1"/>
    <col min="3835" max="3835" width="13.7109375" style="19" customWidth="1"/>
    <col min="3836" max="3836" width="18.42578125" style="19" customWidth="1"/>
    <col min="3837" max="3837" width="11.7109375" style="19" customWidth="1"/>
    <col min="3838" max="3839" width="2.28515625" style="19" customWidth="1"/>
    <col min="3840" max="3840" width="17.85546875" style="19" customWidth="1"/>
    <col min="3841" max="3841" width="14.28515625" style="19" customWidth="1"/>
    <col min="3842" max="3842" width="3.42578125" style="19" customWidth="1"/>
    <col min="3843" max="3843" width="17.85546875" style="19" customWidth="1"/>
    <col min="3844" max="3844" width="14.28515625" style="19" customWidth="1"/>
    <col min="3845" max="3845" width="3.42578125" style="19" customWidth="1"/>
    <col min="3846" max="3846" width="17.85546875" style="19" customWidth="1"/>
    <col min="3847" max="3847" width="14.28515625" style="19" customWidth="1"/>
    <col min="3848" max="3848" width="3.42578125" style="19" customWidth="1"/>
    <col min="3849" max="3849" width="17.85546875" style="19" customWidth="1"/>
    <col min="3850" max="3850" width="14.28515625" style="19" customWidth="1"/>
    <col min="3851" max="3851" width="3.42578125" style="19" customWidth="1"/>
    <col min="3852" max="3852" width="17.85546875" style="19" customWidth="1"/>
    <col min="3853" max="3853" width="14.28515625" style="19" customWidth="1"/>
    <col min="3854" max="3854" width="3.42578125" style="19" customWidth="1"/>
    <col min="3855" max="3855" width="17.85546875" style="19" customWidth="1"/>
    <col min="3856" max="3856" width="14.28515625" style="19" customWidth="1"/>
    <col min="3857" max="3857" width="3.28515625" style="19" customWidth="1"/>
    <col min="3858" max="3858" width="17.85546875" style="19" customWidth="1"/>
    <col min="3859" max="3859" width="14.28515625" style="19" customWidth="1"/>
    <col min="3860" max="3860" width="3.42578125" style="19" customWidth="1"/>
    <col min="3861" max="3861" width="17.85546875" style="19" customWidth="1"/>
    <col min="3862" max="3862" width="14.28515625" style="19" customWidth="1"/>
    <col min="3863" max="3863" width="3.42578125" style="19" customWidth="1"/>
    <col min="3864" max="3864" width="17.85546875" style="19" customWidth="1"/>
    <col min="3865" max="3865" width="14.28515625" style="19" customWidth="1"/>
    <col min="3866" max="3866" width="3.42578125" style="19" customWidth="1"/>
    <col min="3867" max="3867" width="17.85546875" style="19" customWidth="1"/>
    <col min="3868" max="3868" width="14.28515625" style="19" customWidth="1"/>
    <col min="3869" max="3869" width="3.28515625" style="19" customWidth="1"/>
    <col min="3870" max="3870" width="2.28515625" style="19" customWidth="1"/>
    <col min="3871" max="4086" width="10.85546875" style="19"/>
    <col min="4087" max="4087" width="2.28515625" style="19" customWidth="1"/>
    <col min="4088" max="4088" width="5.7109375" style="19" customWidth="1"/>
    <col min="4089" max="4089" width="47.7109375" style="19" customWidth="1"/>
    <col min="4090" max="4090" width="15.140625" style="19" customWidth="1"/>
    <col min="4091" max="4091" width="13.7109375" style="19" customWidth="1"/>
    <col min="4092" max="4092" width="18.42578125" style="19" customWidth="1"/>
    <col min="4093" max="4093" width="11.7109375" style="19" customWidth="1"/>
    <col min="4094" max="4095" width="2.28515625" style="19" customWidth="1"/>
    <col min="4096" max="4096" width="17.85546875" style="19" customWidth="1"/>
    <col min="4097" max="4097" width="14.28515625" style="19" customWidth="1"/>
    <col min="4098" max="4098" width="3.42578125" style="19" customWidth="1"/>
    <col min="4099" max="4099" width="17.85546875" style="19" customWidth="1"/>
    <col min="4100" max="4100" width="14.28515625" style="19" customWidth="1"/>
    <col min="4101" max="4101" width="3.42578125" style="19" customWidth="1"/>
    <col min="4102" max="4102" width="17.85546875" style="19" customWidth="1"/>
    <col min="4103" max="4103" width="14.28515625" style="19" customWidth="1"/>
    <col min="4104" max="4104" width="3.42578125" style="19" customWidth="1"/>
    <col min="4105" max="4105" width="17.85546875" style="19" customWidth="1"/>
    <col min="4106" max="4106" width="14.28515625" style="19" customWidth="1"/>
    <col min="4107" max="4107" width="3.42578125" style="19" customWidth="1"/>
    <col min="4108" max="4108" width="17.85546875" style="19" customWidth="1"/>
    <col min="4109" max="4109" width="14.28515625" style="19" customWidth="1"/>
    <col min="4110" max="4110" width="3.42578125" style="19" customWidth="1"/>
    <col min="4111" max="4111" width="17.85546875" style="19" customWidth="1"/>
    <col min="4112" max="4112" width="14.28515625" style="19" customWidth="1"/>
    <col min="4113" max="4113" width="3.28515625" style="19" customWidth="1"/>
    <col min="4114" max="4114" width="17.85546875" style="19" customWidth="1"/>
    <col min="4115" max="4115" width="14.28515625" style="19" customWidth="1"/>
    <col min="4116" max="4116" width="3.42578125" style="19" customWidth="1"/>
    <col min="4117" max="4117" width="17.85546875" style="19" customWidth="1"/>
    <col min="4118" max="4118" width="14.28515625" style="19" customWidth="1"/>
    <col min="4119" max="4119" width="3.42578125" style="19" customWidth="1"/>
    <col min="4120" max="4120" width="17.85546875" style="19" customWidth="1"/>
    <col min="4121" max="4121" width="14.28515625" style="19" customWidth="1"/>
    <col min="4122" max="4122" width="3.42578125" style="19" customWidth="1"/>
    <col min="4123" max="4123" width="17.85546875" style="19" customWidth="1"/>
    <col min="4124" max="4124" width="14.28515625" style="19" customWidth="1"/>
    <col min="4125" max="4125" width="3.28515625" style="19" customWidth="1"/>
    <col min="4126" max="4126" width="2.28515625" style="19" customWidth="1"/>
    <col min="4127" max="4342" width="10.85546875" style="19"/>
    <col min="4343" max="4343" width="2.28515625" style="19" customWidth="1"/>
    <col min="4344" max="4344" width="5.7109375" style="19" customWidth="1"/>
    <col min="4345" max="4345" width="47.7109375" style="19" customWidth="1"/>
    <col min="4346" max="4346" width="15.140625" style="19" customWidth="1"/>
    <col min="4347" max="4347" width="13.7109375" style="19" customWidth="1"/>
    <col min="4348" max="4348" width="18.42578125" style="19" customWidth="1"/>
    <col min="4349" max="4349" width="11.7109375" style="19" customWidth="1"/>
    <col min="4350" max="4351" width="2.28515625" style="19" customWidth="1"/>
    <col min="4352" max="4352" width="17.85546875" style="19" customWidth="1"/>
    <col min="4353" max="4353" width="14.28515625" style="19" customWidth="1"/>
    <col min="4354" max="4354" width="3.42578125" style="19" customWidth="1"/>
    <col min="4355" max="4355" width="17.85546875" style="19" customWidth="1"/>
    <col min="4356" max="4356" width="14.28515625" style="19" customWidth="1"/>
    <col min="4357" max="4357" width="3.42578125" style="19" customWidth="1"/>
    <col min="4358" max="4358" width="17.85546875" style="19" customWidth="1"/>
    <col min="4359" max="4359" width="14.28515625" style="19" customWidth="1"/>
    <col min="4360" max="4360" width="3.42578125" style="19" customWidth="1"/>
    <col min="4361" max="4361" width="17.85546875" style="19" customWidth="1"/>
    <col min="4362" max="4362" width="14.28515625" style="19" customWidth="1"/>
    <col min="4363" max="4363" width="3.42578125" style="19" customWidth="1"/>
    <col min="4364" max="4364" width="17.85546875" style="19" customWidth="1"/>
    <col min="4365" max="4365" width="14.28515625" style="19" customWidth="1"/>
    <col min="4366" max="4366" width="3.42578125" style="19" customWidth="1"/>
    <col min="4367" max="4367" width="17.85546875" style="19" customWidth="1"/>
    <col min="4368" max="4368" width="14.28515625" style="19" customWidth="1"/>
    <col min="4369" max="4369" width="3.28515625" style="19" customWidth="1"/>
    <col min="4370" max="4370" width="17.85546875" style="19" customWidth="1"/>
    <col min="4371" max="4371" width="14.28515625" style="19" customWidth="1"/>
    <col min="4372" max="4372" width="3.42578125" style="19" customWidth="1"/>
    <col min="4373" max="4373" width="17.85546875" style="19" customWidth="1"/>
    <col min="4374" max="4374" width="14.28515625" style="19" customWidth="1"/>
    <col min="4375" max="4375" width="3.42578125" style="19" customWidth="1"/>
    <col min="4376" max="4376" width="17.85546875" style="19" customWidth="1"/>
    <col min="4377" max="4377" width="14.28515625" style="19" customWidth="1"/>
    <col min="4378" max="4378" width="3.42578125" style="19" customWidth="1"/>
    <col min="4379" max="4379" width="17.85546875" style="19" customWidth="1"/>
    <col min="4380" max="4380" width="14.28515625" style="19" customWidth="1"/>
    <col min="4381" max="4381" width="3.28515625" style="19" customWidth="1"/>
    <col min="4382" max="4382" width="2.28515625" style="19" customWidth="1"/>
    <col min="4383" max="4598" width="10.85546875" style="19"/>
    <col min="4599" max="4599" width="2.28515625" style="19" customWidth="1"/>
    <col min="4600" max="4600" width="5.7109375" style="19" customWidth="1"/>
    <col min="4601" max="4601" width="47.7109375" style="19" customWidth="1"/>
    <col min="4602" max="4602" width="15.140625" style="19" customWidth="1"/>
    <col min="4603" max="4603" width="13.7109375" style="19" customWidth="1"/>
    <col min="4604" max="4604" width="18.42578125" style="19" customWidth="1"/>
    <col min="4605" max="4605" width="11.7109375" style="19" customWidth="1"/>
    <col min="4606" max="4607" width="2.28515625" style="19" customWidth="1"/>
    <col min="4608" max="4608" width="17.85546875" style="19" customWidth="1"/>
    <col min="4609" max="4609" width="14.28515625" style="19" customWidth="1"/>
    <col min="4610" max="4610" width="3.42578125" style="19" customWidth="1"/>
    <col min="4611" max="4611" width="17.85546875" style="19" customWidth="1"/>
    <col min="4612" max="4612" width="14.28515625" style="19" customWidth="1"/>
    <col min="4613" max="4613" width="3.42578125" style="19" customWidth="1"/>
    <col min="4614" max="4614" width="17.85546875" style="19" customWidth="1"/>
    <col min="4615" max="4615" width="14.28515625" style="19" customWidth="1"/>
    <col min="4616" max="4616" width="3.42578125" style="19" customWidth="1"/>
    <col min="4617" max="4617" width="17.85546875" style="19" customWidth="1"/>
    <col min="4618" max="4618" width="14.28515625" style="19" customWidth="1"/>
    <col min="4619" max="4619" width="3.42578125" style="19" customWidth="1"/>
    <col min="4620" max="4620" width="17.85546875" style="19" customWidth="1"/>
    <col min="4621" max="4621" width="14.28515625" style="19" customWidth="1"/>
    <col min="4622" max="4622" width="3.42578125" style="19" customWidth="1"/>
    <col min="4623" max="4623" width="17.85546875" style="19" customWidth="1"/>
    <col min="4624" max="4624" width="14.28515625" style="19" customWidth="1"/>
    <col min="4625" max="4625" width="3.28515625" style="19" customWidth="1"/>
    <col min="4626" max="4626" width="17.85546875" style="19" customWidth="1"/>
    <col min="4627" max="4627" width="14.28515625" style="19" customWidth="1"/>
    <col min="4628" max="4628" width="3.42578125" style="19" customWidth="1"/>
    <col min="4629" max="4629" width="17.85546875" style="19" customWidth="1"/>
    <col min="4630" max="4630" width="14.28515625" style="19" customWidth="1"/>
    <col min="4631" max="4631" width="3.42578125" style="19" customWidth="1"/>
    <col min="4632" max="4632" width="17.85546875" style="19" customWidth="1"/>
    <col min="4633" max="4633" width="14.28515625" style="19" customWidth="1"/>
    <col min="4634" max="4634" width="3.42578125" style="19" customWidth="1"/>
    <col min="4635" max="4635" width="17.85546875" style="19" customWidth="1"/>
    <col min="4636" max="4636" width="14.28515625" style="19" customWidth="1"/>
    <col min="4637" max="4637" width="3.28515625" style="19" customWidth="1"/>
    <col min="4638" max="4638" width="2.28515625" style="19" customWidth="1"/>
    <col min="4639" max="4854" width="10.85546875" style="19"/>
    <col min="4855" max="4855" width="2.28515625" style="19" customWidth="1"/>
    <col min="4856" max="4856" width="5.7109375" style="19" customWidth="1"/>
    <col min="4857" max="4857" width="47.7109375" style="19" customWidth="1"/>
    <col min="4858" max="4858" width="15.140625" style="19" customWidth="1"/>
    <col min="4859" max="4859" width="13.7109375" style="19" customWidth="1"/>
    <col min="4860" max="4860" width="18.42578125" style="19" customWidth="1"/>
    <col min="4861" max="4861" width="11.7109375" style="19" customWidth="1"/>
    <col min="4862" max="4863" width="2.28515625" style="19" customWidth="1"/>
    <col min="4864" max="4864" width="17.85546875" style="19" customWidth="1"/>
    <col min="4865" max="4865" width="14.28515625" style="19" customWidth="1"/>
    <col min="4866" max="4866" width="3.42578125" style="19" customWidth="1"/>
    <col min="4867" max="4867" width="17.85546875" style="19" customWidth="1"/>
    <col min="4868" max="4868" width="14.28515625" style="19" customWidth="1"/>
    <col min="4869" max="4869" width="3.42578125" style="19" customWidth="1"/>
    <col min="4870" max="4870" width="17.85546875" style="19" customWidth="1"/>
    <col min="4871" max="4871" width="14.28515625" style="19" customWidth="1"/>
    <col min="4872" max="4872" width="3.42578125" style="19" customWidth="1"/>
    <col min="4873" max="4873" width="17.85546875" style="19" customWidth="1"/>
    <col min="4874" max="4874" width="14.28515625" style="19" customWidth="1"/>
    <col min="4875" max="4875" width="3.42578125" style="19" customWidth="1"/>
    <col min="4876" max="4876" width="17.85546875" style="19" customWidth="1"/>
    <col min="4877" max="4877" width="14.28515625" style="19" customWidth="1"/>
    <col min="4878" max="4878" width="3.42578125" style="19" customWidth="1"/>
    <col min="4879" max="4879" width="17.85546875" style="19" customWidth="1"/>
    <col min="4880" max="4880" width="14.28515625" style="19" customWidth="1"/>
    <col min="4881" max="4881" width="3.28515625" style="19" customWidth="1"/>
    <col min="4882" max="4882" width="17.85546875" style="19" customWidth="1"/>
    <col min="4883" max="4883" width="14.28515625" style="19" customWidth="1"/>
    <col min="4884" max="4884" width="3.42578125" style="19" customWidth="1"/>
    <col min="4885" max="4885" width="17.85546875" style="19" customWidth="1"/>
    <col min="4886" max="4886" width="14.28515625" style="19" customWidth="1"/>
    <col min="4887" max="4887" width="3.42578125" style="19" customWidth="1"/>
    <col min="4888" max="4888" width="17.85546875" style="19" customWidth="1"/>
    <col min="4889" max="4889" width="14.28515625" style="19" customWidth="1"/>
    <col min="4890" max="4890" width="3.42578125" style="19" customWidth="1"/>
    <col min="4891" max="4891" width="17.85546875" style="19" customWidth="1"/>
    <col min="4892" max="4892" width="14.28515625" style="19" customWidth="1"/>
    <col min="4893" max="4893" width="3.28515625" style="19" customWidth="1"/>
    <col min="4894" max="4894" width="2.28515625" style="19" customWidth="1"/>
    <col min="4895" max="5110" width="10.85546875" style="19"/>
    <col min="5111" max="5111" width="2.28515625" style="19" customWidth="1"/>
    <col min="5112" max="5112" width="5.7109375" style="19" customWidth="1"/>
    <col min="5113" max="5113" width="47.7109375" style="19" customWidth="1"/>
    <col min="5114" max="5114" width="15.140625" style="19" customWidth="1"/>
    <col min="5115" max="5115" width="13.7109375" style="19" customWidth="1"/>
    <col min="5116" max="5116" width="18.42578125" style="19" customWidth="1"/>
    <col min="5117" max="5117" width="11.7109375" style="19" customWidth="1"/>
    <col min="5118" max="5119" width="2.28515625" style="19" customWidth="1"/>
    <col min="5120" max="5120" width="17.85546875" style="19" customWidth="1"/>
    <col min="5121" max="5121" width="14.28515625" style="19" customWidth="1"/>
    <col min="5122" max="5122" width="3.42578125" style="19" customWidth="1"/>
    <col min="5123" max="5123" width="17.85546875" style="19" customWidth="1"/>
    <col min="5124" max="5124" width="14.28515625" style="19" customWidth="1"/>
    <col min="5125" max="5125" width="3.42578125" style="19" customWidth="1"/>
    <col min="5126" max="5126" width="17.85546875" style="19" customWidth="1"/>
    <col min="5127" max="5127" width="14.28515625" style="19" customWidth="1"/>
    <col min="5128" max="5128" width="3.42578125" style="19" customWidth="1"/>
    <col min="5129" max="5129" width="17.85546875" style="19" customWidth="1"/>
    <col min="5130" max="5130" width="14.28515625" style="19" customWidth="1"/>
    <col min="5131" max="5131" width="3.42578125" style="19" customWidth="1"/>
    <col min="5132" max="5132" width="17.85546875" style="19" customWidth="1"/>
    <col min="5133" max="5133" width="14.28515625" style="19" customWidth="1"/>
    <col min="5134" max="5134" width="3.42578125" style="19" customWidth="1"/>
    <col min="5135" max="5135" width="17.85546875" style="19" customWidth="1"/>
    <col min="5136" max="5136" width="14.28515625" style="19" customWidth="1"/>
    <col min="5137" max="5137" width="3.28515625" style="19" customWidth="1"/>
    <col min="5138" max="5138" width="17.85546875" style="19" customWidth="1"/>
    <col min="5139" max="5139" width="14.28515625" style="19" customWidth="1"/>
    <col min="5140" max="5140" width="3.42578125" style="19" customWidth="1"/>
    <col min="5141" max="5141" width="17.85546875" style="19" customWidth="1"/>
    <col min="5142" max="5142" width="14.28515625" style="19" customWidth="1"/>
    <col min="5143" max="5143" width="3.42578125" style="19" customWidth="1"/>
    <col min="5144" max="5144" width="17.85546875" style="19" customWidth="1"/>
    <col min="5145" max="5145" width="14.28515625" style="19" customWidth="1"/>
    <col min="5146" max="5146" width="3.42578125" style="19" customWidth="1"/>
    <col min="5147" max="5147" width="17.85546875" style="19" customWidth="1"/>
    <col min="5148" max="5148" width="14.28515625" style="19" customWidth="1"/>
    <col min="5149" max="5149" width="3.28515625" style="19" customWidth="1"/>
    <col min="5150" max="5150" width="2.28515625" style="19" customWidth="1"/>
    <col min="5151" max="5366" width="10.85546875" style="19"/>
    <col min="5367" max="5367" width="2.28515625" style="19" customWidth="1"/>
    <col min="5368" max="5368" width="5.7109375" style="19" customWidth="1"/>
    <col min="5369" max="5369" width="47.7109375" style="19" customWidth="1"/>
    <col min="5370" max="5370" width="15.140625" style="19" customWidth="1"/>
    <col min="5371" max="5371" width="13.7109375" style="19" customWidth="1"/>
    <col min="5372" max="5372" width="18.42578125" style="19" customWidth="1"/>
    <col min="5373" max="5373" width="11.7109375" style="19" customWidth="1"/>
    <col min="5374" max="5375" width="2.28515625" style="19" customWidth="1"/>
    <col min="5376" max="5376" width="17.85546875" style="19" customWidth="1"/>
    <col min="5377" max="5377" width="14.28515625" style="19" customWidth="1"/>
    <col min="5378" max="5378" width="3.42578125" style="19" customWidth="1"/>
    <col min="5379" max="5379" width="17.85546875" style="19" customWidth="1"/>
    <col min="5380" max="5380" width="14.28515625" style="19" customWidth="1"/>
    <col min="5381" max="5381" width="3.42578125" style="19" customWidth="1"/>
    <col min="5382" max="5382" width="17.85546875" style="19" customWidth="1"/>
    <col min="5383" max="5383" width="14.28515625" style="19" customWidth="1"/>
    <col min="5384" max="5384" width="3.42578125" style="19" customWidth="1"/>
    <col min="5385" max="5385" width="17.85546875" style="19" customWidth="1"/>
    <col min="5386" max="5386" width="14.28515625" style="19" customWidth="1"/>
    <col min="5387" max="5387" width="3.42578125" style="19" customWidth="1"/>
    <col min="5388" max="5388" width="17.85546875" style="19" customWidth="1"/>
    <col min="5389" max="5389" width="14.28515625" style="19" customWidth="1"/>
    <col min="5390" max="5390" width="3.42578125" style="19" customWidth="1"/>
    <col min="5391" max="5391" width="17.85546875" style="19" customWidth="1"/>
    <col min="5392" max="5392" width="14.28515625" style="19" customWidth="1"/>
    <col min="5393" max="5393" width="3.28515625" style="19" customWidth="1"/>
    <col min="5394" max="5394" width="17.85546875" style="19" customWidth="1"/>
    <col min="5395" max="5395" width="14.28515625" style="19" customWidth="1"/>
    <col min="5396" max="5396" width="3.42578125" style="19" customWidth="1"/>
    <col min="5397" max="5397" width="17.85546875" style="19" customWidth="1"/>
    <col min="5398" max="5398" width="14.28515625" style="19" customWidth="1"/>
    <col min="5399" max="5399" width="3.42578125" style="19" customWidth="1"/>
    <col min="5400" max="5400" width="17.85546875" style="19" customWidth="1"/>
    <col min="5401" max="5401" width="14.28515625" style="19" customWidth="1"/>
    <col min="5402" max="5402" width="3.42578125" style="19" customWidth="1"/>
    <col min="5403" max="5403" width="17.85546875" style="19" customWidth="1"/>
    <col min="5404" max="5404" width="14.28515625" style="19" customWidth="1"/>
    <col min="5405" max="5405" width="3.28515625" style="19" customWidth="1"/>
    <col min="5406" max="5406" width="2.28515625" style="19" customWidth="1"/>
    <col min="5407" max="5622" width="10.85546875" style="19"/>
    <col min="5623" max="5623" width="2.28515625" style="19" customWidth="1"/>
    <col min="5624" max="5624" width="5.7109375" style="19" customWidth="1"/>
    <col min="5625" max="5625" width="47.7109375" style="19" customWidth="1"/>
    <col min="5626" max="5626" width="15.140625" style="19" customWidth="1"/>
    <col min="5627" max="5627" width="13.7109375" style="19" customWidth="1"/>
    <col min="5628" max="5628" width="18.42578125" style="19" customWidth="1"/>
    <col min="5629" max="5629" width="11.7109375" style="19" customWidth="1"/>
    <col min="5630" max="5631" width="2.28515625" style="19" customWidth="1"/>
    <col min="5632" max="5632" width="17.85546875" style="19" customWidth="1"/>
    <col min="5633" max="5633" width="14.28515625" style="19" customWidth="1"/>
    <col min="5634" max="5634" width="3.42578125" style="19" customWidth="1"/>
    <col min="5635" max="5635" width="17.85546875" style="19" customWidth="1"/>
    <col min="5636" max="5636" width="14.28515625" style="19" customWidth="1"/>
    <col min="5637" max="5637" width="3.42578125" style="19" customWidth="1"/>
    <col min="5638" max="5638" width="17.85546875" style="19" customWidth="1"/>
    <col min="5639" max="5639" width="14.28515625" style="19" customWidth="1"/>
    <col min="5640" max="5640" width="3.42578125" style="19" customWidth="1"/>
    <col min="5641" max="5641" width="17.85546875" style="19" customWidth="1"/>
    <col min="5642" max="5642" width="14.28515625" style="19" customWidth="1"/>
    <col min="5643" max="5643" width="3.42578125" style="19" customWidth="1"/>
    <col min="5644" max="5644" width="17.85546875" style="19" customWidth="1"/>
    <col min="5645" max="5645" width="14.28515625" style="19" customWidth="1"/>
    <col min="5646" max="5646" width="3.42578125" style="19" customWidth="1"/>
    <col min="5647" max="5647" width="17.85546875" style="19" customWidth="1"/>
    <col min="5648" max="5648" width="14.28515625" style="19" customWidth="1"/>
    <col min="5649" max="5649" width="3.28515625" style="19" customWidth="1"/>
    <col min="5650" max="5650" width="17.85546875" style="19" customWidth="1"/>
    <col min="5651" max="5651" width="14.28515625" style="19" customWidth="1"/>
    <col min="5652" max="5652" width="3.42578125" style="19" customWidth="1"/>
    <col min="5653" max="5653" width="17.85546875" style="19" customWidth="1"/>
    <col min="5654" max="5654" width="14.28515625" style="19" customWidth="1"/>
    <col min="5655" max="5655" width="3.42578125" style="19" customWidth="1"/>
    <col min="5656" max="5656" width="17.85546875" style="19" customWidth="1"/>
    <col min="5657" max="5657" width="14.28515625" style="19" customWidth="1"/>
    <col min="5658" max="5658" width="3.42578125" style="19" customWidth="1"/>
    <col min="5659" max="5659" width="17.85546875" style="19" customWidth="1"/>
    <col min="5660" max="5660" width="14.28515625" style="19" customWidth="1"/>
    <col min="5661" max="5661" width="3.28515625" style="19" customWidth="1"/>
    <col min="5662" max="5662" width="2.28515625" style="19" customWidth="1"/>
    <col min="5663" max="5878" width="10.85546875" style="19"/>
    <col min="5879" max="5879" width="2.28515625" style="19" customWidth="1"/>
    <col min="5880" max="5880" width="5.7109375" style="19" customWidth="1"/>
    <col min="5881" max="5881" width="47.7109375" style="19" customWidth="1"/>
    <col min="5882" max="5882" width="15.140625" style="19" customWidth="1"/>
    <col min="5883" max="5883" width="13.7109375" style="19" customWidth="1"/>
    <col min="5884" max="5884" width="18.42578125" style="19" customWidth="1"/>
    <col min="5885" max="5885" width="11.7109375" style="19" customWidth="1"/>
    <col min="5886" max="5887" width="2.28515625" style="19" customWidth="1"/>
    <col min="5888" max="5888" width="17.85546875" style="19" customWidth="1"/>
    <col min="5889" max="5889" width="14.28515625" style="19" customWidth="1"/>
    <col min="5890" max="5890" width="3.42578125" style="19" customWidth="1"/>
    <col min="5891" max="5891" width="17.85546875" style="19" customWidth="1"/>
    <col min="5892" max="5892" width="14.28515625" style="19" customWidth="1"/>
    <col min="5893" max="5893" width="3.42578125" style="19" customWidth="1"/>
    <col min="5894" max="5894" width="17.85546875" style="19" customWidth="1"/>
    <col min="5895" max="5895" width="14.28515625" style="19" customWidth="1"/>
    <col min="5896" max="5896" width="3.42578125" style="19" customWidth="1"/>
    <col min="5897" max="5897" width="17.85546875" style="19" customWidth="1"/>
    <col min="5898" max="5898" width="14.28515625" style="19" customWidth="1"/>
    <col min="5899" max="5899" width="3.42578125" style="19" customWidth="1"/>
    <col min="5900" max="5900" width="17.85546875" style="19" customWidth="1"/>
    <col min="5901" max="5901" width="14.28515625" style="19" customWidth="1"/>
    <col min="5902" max="5902" width="3.42578125" style="19" customWidth="1"/>
    <col min="5903" max="5903" width="17.85546875" style="19" customWidth="1"/>
    <col min="5904" max="5904" width="14.28515625" style="19" customWidth="1"/>
    <col min="5905" max="5905" width="3.28515625" style="19" customWidth="1"/>
    <col min="5906" max="5906" width="17.85546875" style="19" customWidth="1"/>
    <col min="5907" max="5907" width="14.28515625" style="19" customWidth="1"/>
    <col min="5908" max="5908" width="3.42578125" style="19" customWidth="1"/>
    <col min="5909" max="5909" width="17.85546875" style="19" customWidth="1"/>
    <col min="5910" max="5910" width="14.28515625" style="19" customWidth="1"/>
    <col min="5911" max="5911" width="3.42578125" style="19" customWidth="1"/>
    <col min="5912" max="5912" width="17.85546875" style="19" customWidth="1"/>
    <col min="5913" max="5913" width="14.28515625" style="19" customWidth="1"/>
    <col min="5914" max="5914" width="3.42578125" style="19" customWidth="1"/>
    <col min="5915" max="5915" width="17.85546875" style="19" customWidth="1"/>
    <col min="5916" max="5916" width="14.28515625" style="19" customWidth="1"/>
    <col min="5917" max="5917" width="3.28515625" style="19" customWidth="1"/>
    <col min="5918" max="5918" width="2.28515625" style="19" customWidth="1"/>
    <col min="5919" max="6134" width="10.85546875" style="19"/>
    <col min="6135" max="6135" width="2.28515625" style="19" customWidth="1"/>
    <col min="6136" max="6136" width="5.7109375" style="19" customWidth="1"/>
    <col min="6137" max="6137" width="47.7109375" style="19" customWidth="1"/>
    <col min="6138" max="6138" width="15.140625" style="19" customWidth="1"/>
    <col min="6139" max="6139" width="13.7109375" style="19" customWidth="1"/>
    <col min="6140" max="6140" width="18.42578125" style="19" customWidth="1"/>
    <col min="6141" max="6141" width="11.7109375" style="19" customWidth="1"/>
    <col min="6142" max="6143" width="2.28515625" style="19" customWidth="1"/>
    <col min="6144" max="6144" width="17.85546875" style="19" customWidth="1"/>
    <col min="6145" max="6145" width="14.28515625" style="19" customWidth="1"/>
    <col min="6146" max="6146" width="3.42578125" style="19" customWidth="1"/>
    <col min="6147" max="6147" width="17.85546875" style="19" customWidth="1"/>
    <col min="6148" max="6148" width="14.28515625" style="19" customWidth="1"/>
    <col min="6149" max="6149" width="3.42578125" style="19" customWidth="1"/>
    <col min="6150" max="6150" width="17.85546875" style="19" customWidth="1"/>
    <col min="6151" max="6151" width="14.28515625" style="19" customWidth="1"/>
    <col min="6152" max="6152" width="3.42578125" style="19" customWidth="1"/>
    <col min="6153" max="6153" width="17.85546875" style="19" customWidth="1"/>
    <col min="6154" max="6154" width="14.28515625" style="19" customWidth="1"/>
    <col min="6155" max="6155" width="3.42578125" style="19" customWidth="1"/>
    <col min="6156" max="6156" width="17.85546875" style="19" customWidth="1"/>
    <col min="6157" max="6157" width="14.28515625" style="19" customWidth="1"/>
    <col min="6158" max="6158" width="3.42578125" style="19" customWidth="1"/>
    <col min="6159" max="6159" width="17.85546875" style="19" customWidth="1"/>
    <col min="6160" max="6160" width="14.28515625" style="19" customWidth="1"/>
    <col min="6161" max="6161" width="3.28515625" style="19" customWidth="1"/>
    <col min="6162" max="6162" width="17.85546875" style="19" customWidth="1"/>
    <col min="6163" max="6163" width="14.28515625" style="19" customWidth="1"/>
    <col min="6164" max="6164" width="3.42578125" style="19" customWidth="1"/>
    <col min="6165" max="6165" width="17.85546875" style="19" customWidth="1"/>
    <col min="6166" max="6166" width="14.28515625" style="19" customWidth="1"/>
    <col min="6167" max="6167" width="3.42578125" style="19" customWidth="1"/>
    <col min="6168" max="6168" width="17.85546875" style="19" customWidth="1"/>
    <col min="6169" max="6169" width="14.28515625" style="19" customWidth="1"/>
    <col min="6170" max="6170" width="3.42578125" style="19" customWidth="1"/>
    <col min="6171" max="6171" width="17.85546875" style="19" customWidth="1"/>
    <col min="6172" max="6172" width="14.28515625" style="19" customWidth="1"/>
    <col min="6173" max="6173" width="3.28515625" style="19" customWidth="1"/>
    <col min="6174" max="6174" width="2.28515625" style="19" customWidth="1"/>
    <col min="6175" max="6390" width="10.85546875" style="19"/>
    <col min="6391" max="6391" width="2.28515625" style="19" customWidth="1"/>
    <col min="6392" max="6392" width="5.7109375" style="19" customWidth="1"/>
    <col min="6393" max="6393" width="47.7109375" style="19" customWidth="1"/>
    <col min="6394" max="6394" width="15.140625" style="19" customWidth="1"/>
    <col min="6395" max="6395" width="13.7109375" style="19" customWidth="1"/>
    <col min="6396" max="6396" width="18.42578125" style="19" customWidth="1"/>
    <col min="6397" max="6397" width="11.7109375" style="19" customWidth="1"/>
    <col min="6398" max="6399" width="2.28515625" style="19" customWidth="1"/>
    <col min="6400" max="6400" width="17.85546875" style="19" customWidth="1"/>
    <col min="6401" max="6401" width="14.28515625" style="19" customWidth="1"/>
    <col min="6402" max="6402" width="3.42578125" style="19" customWidth="1"/>
    <col min="6403" max="6403" width="17.85546875" style="19" customWidth="1"/>
    <col min="6404" max="6404" width="14.28515625" style="19" customWidth="1"/>
    <col min="6405" max="6405" width="3.42578125" style="19" customWidth="1"/>
    <col min="6406" max="6406" width="17.85546875" style="19" customWidth="1"/>
    <col min="6407" max="6407" width="14.28515625" style="19" customWidth="1"/>
    <col min="6408" max="6408" width="3.42578125" style="19" customWidth="1"/>
    <col min="6409" max="6409" width="17.85546875" style="19" customWidth="1"/>
    <col min="6410" max="6410" width="14.28515625" style="19" customWidth="1"/>
    <col min="6411" max="6411" width="3.42578125" style="19" customWidth="1"/>
    <col min="6412" max="6412" width="17.85546875" style="19" customWidth="1"/>
    <col min="6413" max="6413" width="14.28515625" style="19" customWidth="1"/>
    <col min="6414" max="6414" width="3.42578125" style="19" customWidth="1"/>
    <col min="6415" max="6415" width="17.85546875" style="19" customWidth="1"/>
    <col min="6416" max="6416" width="14.28515625" style="19" customWidth="1"/>
    <col min="6417" max="6417" width="3.28515625" style="19" customWidth="1"/>
    <col min="6418" max="6418" width="17.85546875" style="19" customWidth="1"/>
    <col min="6419" max="6419" width="14.28515625" style="19" customWidth="1"/>
    <col min="6420" max="6420" width="3.42578125" style="19" customWidth="1"/>
    <col min="6421" max="6421" width="17.85546875" style="19" customWidth="1"/>
    <col min="6422" max="6422" width="14.28515625" style="19" customWidth="1"/>
    <col min="6423" max="6423" width="3.42578125" style="19" customWidth="1"/>
    <col min="6424" max="6424" width="17.85546875" style="19" customWidth="1"/>
    <col min="6425" max="6425" width="14.28515625" style="19" customWidth="1"/>
    <col min="6426" max="6426" width="3.42578125" style="19" customWidth="1"/>
    <col min="6427" max="6427" width="17.85546875" style="19" customWidth="1"/>
    <col min="6428" max="6428" width="14.28515625" style="19" customWidth="1"/>
    <col min="6429" max="6429" width="3.28515625" style="19" customWidth="1"/>
    <col min="6430" max="6430" width="2.28515625" style="19" customWidth="1"/>
    <col min="6431" max="6646" width="10.85546875" style="19"/>
    <col min="6647" max="6647" width="2.28515625" style="19" customWidth="1"/>
    <col min="6648" max="6648" width="5.7109375" style="19" customWidth="1"/>
    <col min="6649" max="6649" width="47.7109375" style="19" customWidth="1"/>
    <col min="6650" max="6650" width="15.140625" style="19" customWidth="1"/>
    <col min="6651" max="6651" width="13.7109375" style="19" customWidth="1"/>
    <col min="6652" max="6652" width="18.42578125" style="19" customWidth="1"/>
    <col min="6653" max="6653" width="11.7109375" style="19" customWidth="1"/>
    <col min="6654" max="6655" width="2.28515625" style="19" customWidth="1"/>
    <col min="6656" max="6656" width="17.85546875" style="19" customWidth="1"/>
    <col min="6657" max="6657" width="14.28515625" style="19" customWidth="1"/>
    <col min="6658" max="6658" width="3.42578125" style="19" customWidth="1"/>
    <col min="6659" max="6659" width="17.85546875" style="19" customWidth="1"/>
    <col min="6660" max="6660" width="14.28515625" style="19" customWidth="1"/>
    <col min="6661" max="6661" width="3.42578125" style="19" customWidth="1"/>
    <col min="6662" max="6662" width="17.85546875" style="19" customWidth="1"/>
    <col min="6663" max="6663" width="14.28515625" style="19" customWidth="1"/>
    <col min="6664" max="6664" width="3.42578125" style="19" customWidth="1"/>
    <col min="6665" max="6665" width="17.85546875" style="19" customWidth="1"/>
    <col min="6666" max="6666" width="14.28515625" style="19" customWidth="1"/>
    <col min="6667" max="6667" width="3.42578125" style="19" customWidth="1"/>
    <col min="6668" max="6668" width="17.85546875" style="19" customWidth="1"/>
    <col min="6669" max="6669" width="14.28515625" style="19" customWidth="1"/>
    <col min="6670" max="6670" width="3.42578125" style="19" customWidth="1"/>
    <col min="6671" max="6671" width="17.85546875" style="19" customWidth="1"/>
    <col min="6672" max="6672" width="14.28515625" style="19" customWidth="1"/>
    <col min="6673" max="6673" width="3.28515625" style="19" customWidth="1"/>
    <col min="6674" max="6674" width="17.85546875" style="19" customWidth="1"/>
    <col min="6675" max="6675" width="14.28515625" style="19" customWidth="1"/>
    <col min="6676" max="6676" width="3.42578125" style="19" customWidth="1"/>
    <col min="6677" max="6677" width="17.85546875" style="19" customWidth="1"/>
    <col min="6678" max="6678" width="14.28515625" style="19" customWidth="1"/>
    <col min="6679" max="6679" width="3.42578125" style="19" customWidth="1"/>
    <col min="6680" max="6680" width="17.85546875" style="19" customWidth="1"/>
    <col min="6681" max="6681" width="14.28515625" style="19" customWidth="1"/>
    <col min="6682" max="6682" width="3.42578125" style="19" customWidth="1"/>
    <col min="6683" max="6683" width="17.85546875" style="19" customWidth="1"/>
    <col min="6684" max="6684" width="14.28515625" style="19" customWidth="1"/>
    <col min="6685" max="6685" width="3.28515625" style="19" customWidth="1"/>
    <col min="6686" max="6686" width="2.28515625" style="19" customWidth="1"/>
    <col min="6687" max="6902" width="10.85546875" style="19"/>
    <col min="6903" max="6903" width="2.28515625" style="19" customWidth="1"/>
    <col min="6904" max="6904" width="5.7109375" style="19" customWidth="1"/>
    <col min="6905" max="6905" width="47.7109375" style="19" customWidth="1"/>
    <col min="6906" max="6906" width="15.140625" style="19" customWidth="1"/>
    <col min="6907" max="6907" width="13.7109375" style="19" customWidth="1"/>
    <col min="6908" max="6908" width="18.42578125" style="19" customWidth="1"/>
    <col min="6909" max="6909" width="11.7109375" style="19" customWidth="1"/>
    <col min="6910" max="6911" width="2.28515625" style="19" customWidth="1"/>
    <col min="6912" max="6912" width="17.85546875" style="19" customWidth="1"/>
    <col min="6913" max="6913" width="14.28515625" style="19" customWidth="1"/>
    <col min="6914" max="6914" width="3.42578125" style="19" customWidth="1"/>
    <col min="6915" max="6915" width="17.85546875" style="19" customWidth="1"/>
    <col min="6916" max="6916" width="14.28515625" style="19" customWidth="1"/>
    <col min="6917" max="6917" width="3.42578125" style="19" customWidth="1"/>
    <col min="6918" max="6918" width="17.85546875" style="19" customWidth="1"/>
    <col min="6919" max="6919" width="14.28515625" style="19" customWidth="1"/>
    <col min="6920" max="6920" width="3.42578125" style="19" customWidth="1"/>
    <col min="6921" max="6921" width="17.85546875" style="19" customWidth="1"/>
    <col min="6922" max="6922" width="14.28515625" style="19" customWidth="1"/>
    <col min="6923" max="6923" width="3.42578125" style="19" customWidth="1"/>
    <col min="6924" max="6924" width="17.85546875" style="19" customWidth="1"/>
    <col min="6925" max="6925" width="14.28515625" style="19" customWidth="1"/>
    <col min="6926" max="6926" width="3.42578125" style="19" customWidth="1"/>
    <col min="6927" max="6927" width="17.85546875" style="19" customWidth="1"/>
    <col min="6928" max="6928" width="14.28515625" style="19" customWidth="1"/>
    <col min="6929" max="6929" width="3.28515625" style="19" customWidth="1"/>
    <col min="6930" max="6930" width="17.85546875" style="19" customWidth="1"/>
    <col min="6931" max="6931" width="14.28515625" style="19" customWidth="1"/>
    <col min="6932" max="6932" width="3.42578125" style="19" customWidth="1"/>
    <col min="6933" max="6933" width="17.85546875" style="19" customWidth="1"/>
    <col min="6934" max="6934" width="14.28515625" style="19" customWidth="1"/>
    <col min="6935" max="6935" width="3.42578125" style="19" customWidth="1"/>
    <col min="6936" max="6936" width="17.85546875" style="19" customWidth="1"/>
    <col min="6937" max="6937" width="14.28515625" style="19" customWidth="1"/>
    <col min="6938" max="6938" width="3.42578125" style="19" customWidth="1"/>
    <col min="6939" max="6939" width="17.85546875" style="19" customWidth="1"/>
    <col min="6940" max="6940" width="14.28515625" style="19" customWidth="1"/>
    <col min="6941" max="6941" width="3.28515625" style="19" customWidth="1"/>
    <col min="6942" max="6942" width="2.28515625" style="19" customWidth="1"/>
    <col min="6943" max="7158" width="10.85546875" style="19"/>
    <col min="7159" max="7159" width="2.28515625" style="19" customWidth="1"/>
    <col min="7160" max="7160" width="5.7109375" style="19" customWidth="1"/>
    <col min="7161" max="7161" width="47.7109375" style="19" customWidth="1"/>
    <col min="7162" max="7162" width="15.140625" style="19" customWidth="1"/>
    <col min="7163" max="7163" width="13.7109375" style="19" customWidth="1"/>
    <col min="7164" max="7164" width="18.42578125" style="19" customWidth="1"/>
    <col min="7165" max="7165" width="11.7109375" style="19" customWidth="1"/>
    <col min="7166" max="7167" width="2.28515625" style="19" customWidth="1"/>
    <col min="7168" max="7168" width="17.85546875" style="19" customWidth="1"/>
    <col min="7169" max="7169" width="14.28515625" style="19" customWidth="1"/>
    <col min="7170" max="7170" width="3.42578125" style="19" customWidth="1"/>
    <col min="7171" max="7171" width="17.85546875" style="19" customWidth="1"/>
    <col min="7172" max="7172" width="14.28515625" style="19" customWidth="1"/>
    <col min="7173" max="7173" width="3.42578125" style="19" customWidth="1"/>
    <col min="7174" max="7174" width="17.85546875" style="19" customWidth="1"/>
    <col min="7175" max="7175" width="14.28515625" style="19" customWidth="1"/>
    <col min="7176" max="7176" width="3.42578125" style="19" customWidth="1"/>
    <col min="7177" max="7177" width="17.85546875" style="19" customWidth="1"/>
    <col min="7178" max="7178" width="14.28515625" style="19" customWidth="1"/>
    <col min="7179" max="7179" width="3.42578125" style="19" customWidth="1"/>
    <col min="7180" max="7180" width="17.85546875" style="19" customWidth="1"/>
    <col min="7181" max="7181" width="14.28515625" style="19" customWidth="1"/>
    <col min="7182" max="7182" width="3.42578125" style="19" customWidth="1"/>
    <col min="7183" max="7183" width="17.85546875" style="19" customWidth="1"/>
    <col min="7184" max="7184" width="14.28515625" style="19" customWidth="1"/>
    <col min="7185" max="7185" width="3.28515625" style="19" customWidth="1"/>
    <col min="7186" max="7186" width="17.85546875" style="19" customWidth="1"/>
    <col min="7187" max="7187" width="14.28515625" style="19" customWidth="1"/>
    <col min="7188" max="7188" width="3.42578125" style="19" customWidth="1"/>
    <col min="7189" max="7189" width="17.85546875" style="19" customWidth="1"/>
    <col min="7190" max="7190" width="14.28515625" style="19" customWidth="1"/>
    <col min="7191" max="7191" width="3.42578125" style="19" customWidth="1"/>
    <col min="7192" max="7192" width="17.85546875" style="19" customWidth="1"/>
    <col min="7193" max="7193" width="14.28515625" style="19" customWidth="1"/>
    <col min="7194" max="7194" width="3.42578125" style="19" customWidth="1"/>
    <col min="7195" max="7195" width="17.85546875" style="19" customWidth="1"/>
    <col min="7196" max="7196" width="14.28515625" style="19" customWidth="1"/>
    <col min="7197" max="7197" width="3.28515625" style="19" customWidth="1"/>
    <col min="7198" max="7198" width="2.28515625" style="19" customWidth="1"/>
    <col min="7199" max="7414" width="10.85546875" style="19"/>
    <col min="7415" max="7415" width="2.28515625" style="19" customWidth="1"/>
    <col min="7416" max="7416" width="5.7109375" style="19" customWidth="1"/>
    <col min="7417" max="7417" width="47.7109375" style="19" customWidth="1"/>
    <col min="7418" max="7418" width="15.140625" style="19" customWidth="1"/>
    <col min="7419" max="7419" width="13.7109375" style="19" customWidth="1"/>
    <col min="7420" max="7420" width="18.42578125" style="19" customWidth="1"/>
    <col min="7421" max="7421" width="11.7109375" style="19" customWidth="1"/>
    <col min="7422" max="7423" width="2.28515625" style="19" customWidth="1"/>
    <col min="7424" max="7424" width="17.85546875" style="19" customWidth="1"/>
    <col min="7425" max="7425" width="14.28515625" style="19" customWidth="1"/>
    <col min="7426" max="7426" width="3.42578125" style="19" customWidth="1"/>
    <col min="7427" max="7427" width="17.85546875" style="19" customWidth="1"/>
    <col min="7428" max="7428" width="14.28515625" style="19" customWidth="1"/>
    <col min="7429" max="7429" width="3.42578125" style="19" customWidth="1"/>
    <col min="7430" max="7430" width="17.85546875" style="19" customWidth="1"/>
    <col min="7431" max="7431" width="14.28515625" style="19" customWidth="1"/>
    <col min="7432" max="7432" width="3.42578125" style="19" customWidth="1"/>
    <col min="7433" max="7433" width="17.85546875" style="19" customWidth="1"/>
    <col min="7434" max="7434" width="14.28515625" style="19" customWidth="1"/>
    <col min="7435" max="7435" width="3.42578125" style="19" customWidth="1"/>
    <col min="7436" max="7436" width="17.85546875" style="19" customWidth="1"/>
    <col min="7437" max="7437" width="14.28515625" style="19" customWidth="1"/>
    <col min="7438" max="7438" width="3.42578125" style="19" customWidth="1"/>
    <col min="7439" max="7439" width="17.85546875" style="19" customWidth="1"/>
    <col min="7440" max="7440" width="14.28515625" style="19" customWidth="1"/>
    <col min="7441" max="7441" width="3.28515625" style="19" customWidth="1"/>
    <col min="7442" max="7442" width="17.85546875" style="19" customWidth="1"/>
    <col min="7443" max="7443" width="14.28515625" style="19" customWidth="1"/>
    <col min="7444" max="7444" width="3.42578125" style="19" customWidth="1"/>
    <col min="7445" max="7445" width="17.85546875" style="19" customWidth="1"/>
    <col min="7446" max="7446" width="14.28515625" style="19" customWidth="1"/>
    <col min="7447" max="7447" width="3.42578125" style="19" customWidth="1"/>
    <col min="7448" max="7448" width="17.85546875" style="19" customWidth="1"/>
    <col min="7449" max="7449" width="14.28515625" style="19" customWidth="1"/>
    <col min="7450" max="7450" width="3.42578125" style="19" customWidth="1"/>
    <col min="7451" max="7451" width="17.85546875" style="19" customWidth="1"/>
    <col min="7452" max="7452" width="14.28515625" style="19" customWidth="1"/>
    <col min="7453" max="7453" width="3.28515625" style="19" customWidth="1"/>
    <col min="7454" max="7454" width="2.28515625" style="19" customWidth="1"/>
    <col min="7455" max="7670" width="10.85546875" style="19"/>
    <col min="7671" max="7671" width="2.28515625" style="19" customWidth="1"/>
    <col min="7672" max="7672" width="5.7109375" style="19" customWidth="1"/>
    <col min="7673" max="7673" width="47.7109375" style="19" customWidth="1"/>
    <col min="7674" max="7674" width="15.140625" style="19" customWidth="1"/>
    <col min="7675" max="7675" width="13.7109375" style="19" customWidth="1"/>
    <col min="7676" max="7676" width="18.42578125" style="19" customWidth="1"/>
    <col min="7677" max="7677" width="11.7109375" style="19" customWidth="1"/>
    <col min="7678" max="7679" width="2.28515625" style="19" customWidth="1"/>
    <col min="7680" max="7680" width="17.85546875" style="19" customWidth="1"/>
    <col min="7681" max="7681" width="14.28515625" style="19" customWidth="1"/>
    <col min="7682" max="7682" width="3.42578125" style="19" customWidth="1"/>
    <col min="7683" max="7683" width="17.85546875" style="19" customWidth="1"/>
    <col min="7684" max="7684" width="14.28515625" style="19" customWidth="1"/>
    <col min="7685" max="7685" width="3.42578125" style="19" customWidth="1"/>
    <col min="7686" max="7686" width="17.85546875" style="19" customWidth="1"/>
    <col min="7687" max="7687" width="14.28515625" style="19" customWidth="1"/>
    <col min="7688" max="7688" width="3.42578125" style="19" customWidth="1"/>
    <col min="7689" max="7689" width="17.85546875" style="19" customWidth="1"/>
    <col min="7690" max="7690" width="14.28515625" style="19" customWidth="1"/>
    <col min="7691" max="7691" width="3.42578125" style="19" customWidth="1"/>
    <col min="7692" max="7692" width="17.85546875" style="19" customWidth="1"/>
    <col min="7693" max="7693" width="14.28515625" style="19" customWidth="1"/>
    <col min="7694" max="7694" width="3.42578125" style="19" customWidth="1"/>
    <col min="7695" max="7695" width="17.85546875" style="19" customWidth="1"/>
    <col min="7696" max="7696" width="14.28515625" style="19" customWidth="1"/>
    <col min="7697" max="7697" width="3.28515625" style="19" customWidth="1"/>
    <col min="7698" max="7698" width="17.85546875" style="19" customWidth="1"/>
    <col min="7699" max="7699" width="14.28515625" style="19" customWidth="1"/>
    <col min="7700" max="7700" width="3.42578125" style="19" customWidth="1"/>
    <col min="7701" max="7701" width="17.85546875" style="19" customWidth="1"/>
    <col min="7702" max="7702" width="14.28515625" style="19" customWidth="1"/>
    <col min="7703" max="7703" width="3.42578125" style="19" customWidth="1"/>
    <col min="7704" max="7704" width="17.85546875" style="19" customWidth="1"/>
    <col min="7705" max="7705" width="14.28515625" style="19" customWidth="1"/>
    <col min="7706" max="7706" width="3.42578125" style="19" customWidth="1"/>
    <col min="7707" max="7707" width="17.85546875" style="19" customWidth="1"/>
    <col min="7708" max="7708" width="14.28515625" style="19" customWidth="1"/>
    <col min="7709" max="7709" width="3.28515625" style="19" customWidth="1"/>
    <col min="7710" max="7710" width="2.28515625" style="19" customWidth="1"/>
    <col min="7711" max="7926" width="10.85546875" style="19"/>
    <col min="7927" max="7927" width="2.28515625" style="19" customWidth="1"/>
    <col min="7928" max="7928" width="5.7109375" style="19" customWidth="1"/>
    <col min="7929" max="7929" width="47.7109375" style="19" customWidth="1"/>
    <col min="7930" max="7930" width="15.140625" style="19" customWidth="1"/>
    <col min="7931" max="7931" width="13.7109375" style="19" customWidth="1"/>
    <col min="7932" max="7932" width="18.42578125" style="19" customWidth="1"/>
    <col min="7933" max="7933" width="11.7109375" style="19" customWidth="1"/>
    <col min="7934" max="7935" width="2.28515625" style="19" customWidth="1"/>
    <col min="7936" max="7936" width="17.85546875" style="19" customWidth="1"/>
    <col min="7937" max="7937" width="14.28515625" style="19" customWidth="1"/>
    <col min="7938" max="7938" width="3.42578125" style="19" customWidth="1"/>
    <col min="7939" max="7939" width="17.85546875" style="19" customWidth="1"/>
    <col min="7940" max="7940" width="14.28515625" style="19" customWidth="1"/>
    <col min="7941" max="7941" width="3.42578125" style="19" customWidth="1"/>
    <col min="7942" max="7942" width="17.85546875" style="19" customWidth="1"/>
    <col min="7943" max="7943" width="14.28515625" style="19" customWidth="1"/>
    <col min="7944" max="7944" width="3.42578125" style="19" customWidth="1"/>
    <col min="7945" max="7945" width="17.85546875" style="19" customWidth="1"/>
    <col min="7946" max="7946" width="14.28515625" style="19" customWidth="1"/>
    <col min="7947" max="7947" width="3.42578125" style="19" customWidth="1"/>
    <col min="7948" max="7948" width="17.85546875" style="19" customWidth="1"/>
    <col min="7949" max="7949" width="14.28515625" style="19" customWidth="1"/>
    <col min="7950" max="7950" width="3.42578125" style="19" customWidth="1"/>
    <col min="7951" max="7951" width="17.85546875" style="19" customWidth="1"/>
    <col min="7952" max="7952" width="14.28515625" style="19" customWidth="1"/>
    <col min="7953" max="7953" width="3.28515625" style="19" customWidth="1"/>
    <col min="7954" max="7954" width="17.85546875" style="19" customWidth="1"/>
    <col min="7955" max="7955" width="14.28515625" style="19" customWidth="1"/>
    <col min="7956" max="7956" width="3.42578125" style="19" customWidth="1"/>
    <col min="7957" max="7957" width="17.85546875" style="19" customWidth="1"/>
    <col min="7958" max="7958" width="14.28515625" style="19" customWidth="1"/>
    <col min="7959" max="7959" width="3.42578125" style="19" customWidth="1"/>
    <col min="7960" max="7960" width="17.85546875" style="19" customWidth="1"/>
    <col min="7961" max="7961" width="14.28515625" style="19" customWidth="1"/>
    <col min="7962" max="7962" width="3.42578125" style="19" customWidth="1"/>
    <col min="7963" max="7963" width="17.85546875" style="19" customWidth="1"/>
    <col min="7964" max="7964" width="14.28515625" style="19" customWidth="1"/>
    <col min="7965" max="7965" width="3.28515625" style="19" customWidth="1"/>
    <col min="7966" max="7966" width="2.28515625" style="19" customWidth="1"/>
    <col min="7967" max="8182" width="10.85546875" style="19"/>
    <col min="8183" max="8183" width="2.28515625" style="19" customWidth="1"/>
    <col min="8184" max="8184" width="5.7109375" style="19" customWidth="1"/>
    <col min="8185" max="8185" width="47.7109375" style="19" customWidth="1"/>
    <col min="8186" max="8186" width="15.140625" style="19" customWidth="1"/>
    <col min="8187" max="8187" width="13.7109375" style="19" customWidth="1"/>
    <col min="8188" max="8188" width="18.42578125" style="19" customWidth="1"/>
    <col min="8189" max="8189" width="11.7109375" style="19" customWidth="1"/>
    <col min="8190" max="8191" width="2.28515625" style="19" customWidth="1"/>
    <col min="8192" max="8192" width="17.85546875" style="19" customWidth="1"/>
    <col min="8193" max="8193" width="14.28515625" style="19" customWidth="1"/>
    <col min="8194" max="8194" width="3.42578125" style="19" customWidth="1"/>
    <col min="8195" max="8195" width="17.85546875" style="19" customWidth="1"/>
    <col min="8196" max="8196" width="14.28515625" style="19" customWidth="1"/>
    <col min="8197" max="8197" width="3.42578125" style="19" customWidth="1"/>
    <col min="8198" max="8198" width="17.85546875" style="19" customWidth="1"/>
    <col min="8199" max="8199" width="14.28515625" style="19" customWidth="1"/>
    <col min="8200" max="8200" width="3.42578125" style="19" customWidth="1"/>
    <col min="8201" max="8201" width="17.85546875" style="19" customWidth="1"/>
    <col min="8202" max="8202" width="14.28515625" style="19" customWidth="1"/>
    <col min="8203" max="8203" width="3.42578125" style="19" customWidth="1"/>
    <col min="8204" max="8204" width="17.85546875" style="19" customWidth="1"/>
    <col min="8205" max="8205" width="14.28515625" style="19" customWidth="1"/>
    <col min="8206" max="8206" width="3.42578125" style="19" customWidth="1"/>
    <col min="8207" max="8207" width="17.85546875" style="19" customWidth="1"/>
    <col min="8208" max="8208" width="14.28515625" style="19" customWidth="1"/>
    <col min="8209" max="8209" width="3.28515625" style="19" customWidth="1"/>
    <col min="8210" max="8210" width="17.85546875" style="19" customWidth="1"/>
    <col min="8211" max="8211" width="14.28515625" style="19" customWidth="1"/>
    <col min="8212" max="8212" width="3.42578125" style="19" customWidth="1"/>
    <col min="8213" max="8213" width="17.85546875" style="19" customWidth="1"/>
    <col min="8214" max="8214" width="14.28515625" style="19" customWidth="1"/>
    <col min="8215" max="8215" width="3.42578125" style="19" customWidth="1"/>
    <col min="8216" max="8216" width="17.85546875" style="19" customWidth="1"/>
    <col min="8217" max="8217" width="14.28515625" style="19" customWidth="1"/>
    <col min="8218" max="8218" width="3.42578125" style="19" customWidth="1"/>
    <col min="8219" max="8219" width="17.85546875" style="19" customWidth="1"/>
    <col min="8220" max="8220" width="14.28515625" style="19" customWidth="1"/>
    <col min="8221" max="8221" width="3.28515625" style="19" customWidth="1"/>
    <col min="8222" max="8222" width="2.28515625" style="19" customWidth="1"/>
    <col min="8223" max="8438" width="10.85546875" style="19"/>
    <col min="8439" max="8439" width="2.28515625" style="19" customWidth="1"/>
    <col min="8440" max="8440" width="5.7109375" style="19" customWidth="1"/>
    <col min="8441" max="8441" width="47.7109375" style="19" customWidth="1"/>
    <col min="8442" max="8442" width="15.140625" style="19" customWidth="1"/>
    <col min="8443" max="8443" width="13.7109375" style="19" customWidth="1"/>
    <col min="8444" max="8444" width="18.42578125" style="19" customWidth="1"/>
    <col min="8445" max="8445" width="11.7109375" style="19" customWidth="1"/>
    <col min="8446" max="8447" width="2.28515625" style="19" customWidth="1"/>
    <col min="8448" max="8448" width="17.85546875" style="19" customWidth="1"/>
    <col min="8449" max="8449" width="14.28515625" style="19" customWidth="1"/>
    <col min="8450" max="8450" width="3.42578125" style="19" customWidth="1"/>
    <col min="8451" max="8451" width="17.85546875" style="19" customWidth="1"/>
    <col min="8452" max="8452" width="14.28515625" style="19" customWidth="1"/>
    <col min="8453" max="8453" width="3.42578125" style="19" customWidth="1"/>
    <col min="8454" max="8454" width="17.85546875" style="19" customWidth="1"/>
    <col min="8455" max="8455" width="14.28515625" style="19" customWidth="1"/>
    <col min="8456" max="8456" width="3.42578125" style="19" customWidth="1"/>
    <col min="8457" max="8457" width="17.85546875" style="19" customWidth="1"/>
    <col min="8458" max="8458" width="14.28515625" style="19" customWidth="1"/>
    <col min="8459" max="8459" width="3.42578125" style="19" customWidth="1"/>
    <col min="8460" max="8460" width="17.85546875" style="19" customWidth="1"/>
    <col min="8461" max="8461" width="14.28515625" style="19" customWidth="1"/>
    <col min="8462" max="8462" width="3.42578125" style="19" customWidth="1"/>
    <col min="8463" max="8463" width="17.85546875" style="19" customWidth="1"/>
    <col min="8464" max="8464" width="14.28515625" style="19" customWidth="1"/>
    <col min="8465" max="8465" width="3.28515625" style="19" customWidth="1"/>
    <col min="8466" max="8466" width="17.85546875" style="19" customWidth="1"/>
    <col min="8467" max="8467" width="14.28515625" style="19" customWidth="1"/>
    <col min="8468" max="8468" width="3.42578125" style="19" customWidth="1"/>
    <col min="8469" max="8469" width="17.85546875" style="19" customWidth="1"/>
    <col min="8470" max="8470" width="14.28515625" style="19" customWidth="1"/>
    <col min="8471" max="8471" width="3.42578125" style="19" customWidth="1"/>
    <col min="8472" max="8472" width="17.85546875" style="19" customWidth="1"/>
    <col min="8473" max="8473" width="14.28515625" style="19" customWidth="1"/>
    <col min="8474" max="8474" width="3.42578125" style="19" customWidth="1"/>
    <col min="8475" max="8475" width="17.85546875" style="19" customWidth="1"/>
    <col min="8476" max="8476" width="14.28515625" style="19" customWidth="1"/>
    <col min="8477" max="8477" width="3.28515625" style="19" customWidth="1"/>
    <col min="8478" max="8478" width="2.28515625" style="19" customWidth="1"/>
    <col min="8479" max="8694" width="10.85546875" style="19"/>
    <col min="8695" max="8695" width="2.28515625" style="19" customWidth="1"/>
    <col min="8696" max="8696" width="5.7109375" style="19" customWidth="1"/>
    <col min="8697" max="8697" width="47.7109375" style="19" customWidth="1"/>
    <col min="8698" max="8698" width="15.140625" style="19" customWidth="1"/>
    <col min="8699" max="8699" width="13.7109375" style="19" customWidth="1"/>
    <col min="8700" max="8700" width="18.42578125" style="19" customWidth="1"/>
    <col min="8701" max="8701" width="11.7109375" style="19" customWidth="1"/>
    <col min="8702" max="8703" width="2.28515625" style="19" customWidth="1"/>
    <col min="8704" max="8704" width="17.85546875" style="19" customWidth="1"/>
    <col min="8705" max="8705" width="14.28515625" style="19" customWidth="1"/>
    <col min="8706" max="8706" width="3.42578125" style="19" customWidth="1"/>
    <col min="8707" max="8707" width="17.85546875" style="19" customWidth="1"/>
    <col min="8708" max="8708" width="14.28515625" style="19" customWidth="1"/>
    <col min="8709" max="8709" width="3.42578125" style="19" customWidth="1"/>
    <col min="8710" max="8710" width="17.85546875" style="19" customWidth="1"/>
    <col min="8711" max="8711" width="14.28515625" style="19" customWidth="1"/>
    <col min="8712" max="8712" width="3.42578125" style="19" customWidth="1"/>
    <col min="8713" max="8713" width="17.85546875" style="19" customWidth="1"/>
    <col min="8714" max="8714" width="14.28515625" style="19" customWidth="1"/>
    <col min="8715" max="8715" width="3.42578125" style="19" customWidth="1"/>
    <col min="8716" max="8716" width="17.85546875" style="19" customWidth="1"/>
    <col min="8717" max="8717" width="14.28515625" style="19" customWidth="1"/>
    <col min="8718" max="8718" width="3.42578125" style="19" customWidth="1"/>
    <col min="8719" max="8719" width="17.85546875" style="19" customWidth="1"/>
    <col min="8720" max="8720" width="14.28515625" style="19" customWidth="1"/>
    <col min="8721" max="8721" width="3.28515625" style="19" customWidth="1"/>
    <col min="8722" max="8722" width="17.85546875" style="19" customWidth="1"/>
    <col min="8723" max="8723" width="14.28515625" style="19" customWidth="1"/>
    <col min="8724" max="8724" width="3.42578125" style="19" customWidth="1"/>
    <col min="8725" max="8725" width="17.85546875" style="19" customWidth="1"/>
    <col min="8726" max="8726" width="14.28515625" style="19" customWidth="1"/>
    <col min="8727" max="8727" width="3.42578125" style="19" customWidth="1"/>
    <col min="8728" max="8728" width="17.85546875" style="19" customWidth="1"/>
    <col min="8729" max="8729" width="14.28515625" style="19" customWidth="1"/>
    <col min="8730" max="8730" width="3.42578125" style="19" customWidth="1"/>
    <col min="8731" max="8731" width="17.85546875" style="19" customWidth="1"/>
    <col min="8732" max="8732" width="14.28515625" style="19" customWidth="1"/>
    <col min="8733" max="8733" width="3.28515625" style="19" customWidth="1"/>
    <col min="8734" max="8734" width="2.28515625" style="19" customWidth="1"/>
    <col min="8735" max="8950" width="10.85546875" style="19"/>
    <col min="8951" max="8951" width="2.28515625" style="19" customWidth="1"/>
    <col min="8952" max="8952" width="5.7109375" style="19" customWidth="1"/>
    <col min="8953" max="8953" width="47.7109375" style="19" customWidth="1"/>
    <col min="8954" max="8954" width="15.140625" style="19" customWidth="1"/>
    <col min="8955" max="8955" width="13.7109375" style="19" customWidth="1"/>
    <col min="8956" max="8956" width="18.42578125" style="19" customWidth="1"/>
    <col min="8957" max="8957" width="11.7109375" style="19" customWidth="1"/>
    <col min="8958" max="8959" width="2.28515625" style="19" customWidth="1"/>
    <col min="8960" max="8960" width="17.85546875" style="19" customWidth="1"/>
    <col min="8961" max="8961" width="14.28515625" style="19" customWidth="1"/>
    <col min="8962" max="8962" width="3.42578125" style="19" customWidth="1"/>
    <col min="8963" max="8963" width="17.85546875" style="19" customWidth="1"/>
    <col min="8964" max="8964" width="14.28515625" style="19" customWidth="1"/>
    <col min="8965" max="8965" width="3.42578125" style="19" customWidth="1"/>
    <col min="8966" max="8966" width="17.85546875" style="19" customWidth="1"/>
    <col min="8967" max="8967" width="14.28515625" style="19" customWidth="1"/>
    <col min="8968" max="8968" width="3.42578125" style="19" customWidth="1"/>
    <col min="8969" max="8969" width="17.85546875" style="19" customWidth="1"/>
    <col min="8970" max="8970" width="14.28515625" style="19" customWidth="1"/>
    <col min="8971" max="8971" width="3.42578125" style="19" customWidth="1"/>
    <col min="8972" max="8972" width="17.85546875" style="19" customWidth="1"/>
    <col min="8973" max="8973" width="14.28515625" style="19" customWidth="1"/>
    <col min="8974" max="8974" width="3.42578125" style="19" customWidth="1"/>
    <col min="8975" max="8975" width="17.85546875" style="19" customWidth="1"/>
    <col min="8976" max="8976" width="14.28515625" style="19" customWidth="1"/>
    <col min="8977" max="8977" width="3.28515625" style="19" customWidth="1"/>
    <col min="8978" max="8978" width="17.85546875" style="19" customWidth="1"/>
    <col min="8979" max="8979" width="14.28515625" style="19" customWidth="1"/>
    <col min="8980" max="8980" width="3.42578125" style="19" customWidth="1"/>
    <col min="8981" max="8981" width="17.85546875" style="19" customWidth="1"/>
    <col min="8982" max="8982" width="14.28515625" style="19" customWidth="1"/>
    <col min="8983" max="8983" width="3.42578125" style="19" customWidth="1"/>
    <col min="8984" max="8984" width="17.85546875" style="19" customWidth="1"/>
    <col min="8985" max="8985" width="14.28515625" style="19" customWidth="1"/>
    <col min="8986" max="8986" width="3.42578125" style="19" customWidth="1"/>
    <col min="8987" max="8987" width="17.85546875" style="19" customWidth="1"/>
    <col min="8988" max="8988" width="14.28515625" style="19" customWidth="1"/>
    <col min="8989" max="8989" width="3.28515625" style="19" customWidth="1"/>
    <col min="8990" max="8990" width="2.28515625" style="19" customWidth="1"/>
    <col min="8991" max="9206" width="10.85546875" style="19"/>
    <col min="9207" max="9207" width="2.28515625" style="19" customWidth="1"/>
    <col min="9208" max="9208" width="5.7109375" style="19" customWidth="1"/>
    <col min="9209" max="9209" width="47.7109375" style="19" customWidth="1"/>
    <col min="9210" max="9210" width="15.140625" style="19" customWidth="1"/>
    <col min="9211" max="9211" width="13.7109375" style="19" customWidth="1"/>
    <col min="9212" max="9212" width="18.42578125" style="19" customWidth="1"/>
    <col min="9213" max="9213" width="11.7109375" style="19" customWidth="1"/>
    <col min="9214" max="9215" width="2.28515625" style="19" customWidth="1"/>
    <col min="9216" max="9216" width="17.85546875" style="19" customWidth="1"/>
    <col min="9217" max="9217" width="14.28515625" style="19" customWidth="1"/>
    <col min="9218" max="9218" width="3.42578125" style="19" customWidth="1"/>
    <col min="9219" max="9219" width="17.85546875" style="19" customWidth="1"/>
    <col min="9220" max="9220" width="14.28515625" style="19" customWidth="1"/>
    <col min="9221" max="9221" width="3.42578125" style="19" customWidth="1"/>
    <col min="9222" max="9222" width="17.85546875" style="19" customWidth="1"/>
    <col min="9223" max="9223" width="14.28515625" style="19" customWidth="1"/>
    <col min="9224" max="9224" width="3.42578125" style="19" customWidth="1"/>
    <col min="9225" max="9225" width="17.85546875" style="19" customWidth="1"/>
    <col min="9226" max="9226" width="14.28515625" style="19" customWidth="1"/>
    <col min="9227" max="9227" width="3.42578125" style="19" customWidth="1"/>
    <col min="9228" max="9228" width="17.85546875" style="19" customWidth="1"/>
    <col min="9229" max="9229" width="14.28515625" style="19" customWidth="1"/>
    <col min="9230" max="9230" width="3.42578125" style="19" customWidth="1"/>
    <col min="9231" max="9231" width="17.85546875" style="19" customWidth="1"/>
    <col min="9232" max="9232" width="14.28515625" style="19" customWidth="1"/>
    <col min="9233" max="9233" width="3.28515625" style="19" customWidth="1"/>
    <col min="9234" max="9234" width="17.85546875" style="19" customWidth="1"/>
    <col min="9235" max="9235" width="14.28515625" style="19" customWidth="1"/>
    <col min="9236" max="9236" width="3.42578125" style="19" customWidth="1"/>
    <col min="9237" max="9237" width="17.85546875" style="19" customWidth="1"/>
    <col min="9238" max="9238" width="14.28515625" style="19" customWidth="1"/>
    <col min="9239" max="9239" width="3.42578125" style="19" customWidth="1"/>
    <col min="9240" max="9240" width="17.85546875" style="19" customWidth="1"/>
    <col min="9241" max="9241" width="14.28515625" style="19" customWidth="1"/>
    <col min="9242" max="9242" width="3.42578125" style="19" customWidth="1"/>
    <col min="9243" max="9243" width="17.85546875" style="19" customWidth="1"/>
    <col min="9244" max="9244" width="14.28515625" style="19" customWidth="1"/>
    <col min="9245" max="9245" width="3.28515625" style="19" customWidth="1"/>
    <col min="9246" max="9246" width="2.28515625" style="19" customWidth="1"/>
    <col min="9247" max="9462" width="10.85546875" style="19"/>
    <col min="9463" max="9463" width="2.28515625" style="19" customWidth="1"/>
    <col min="9464" max="9464" width="5.7109375" style="19" customWidth="1"/>
    <col min="9465" max="9465" width="47.7109375" style="19" customWidth="1"/>
    <col min="9466" max="9466" width="15.140625" style="19" customWidth="1"/>
    <col min="9467" max="9467" width="13.7109375" style="19" customWidth="1"/>
    <col min="9468" max="9468" width="18.42578125" style="19" customWidth="1"/>
    <col min="9469" max="9469" width="11.7109375" style="19" customWidth="1"/>
    <col min="9470" max="9471" width="2.28515625" style="19" customWidth="1"/>
    <col min="9472" max="9472" width="17.85546875" style="19" customWidth="1"/>
    <col min="9473" max="9473" width="14.28515625" style="19" customWidth="1"/>
    <col min="9474" max="9474" width="3.42578125" style="19" customWidth="1"/>
    <col min="9475" max="9475" width="17.85546875" style="19" customWidth="1"/>
    <col min="9476" max="9476" width="14.28515625" style="19" customWidth="1"/>
    <col min="9477" max="9477" width="3.42578125" style="19" customWidth="1"/>
    <col min="9478" max="9478" width="17.85546875" style="19" customWidth="1"/>
    <col min="9479" max="9479" width="14.28515625" style="19" customWidth="1"/>
    <col min="9480" max="9480" width="3.42578125" style="19" customWidth="1"/>
    <col min="9481" max="9481" width="17.85546875" style="19" customWidth="1"/>
    <col min="9482" max="9482" width="14.28515625" style="19" customWidth="1"/>
    <col min="9483" max="9483" width="3.42578125" style="19" customWidth="1"/>
    <col min="9484" max="9484" width="17.85546875" style="19" customWidth="1"/>
    <col min="9485" max="9485" width="14.28515625" style="19" customWidth="1"/>
    <col min="9486" max="9486" width="3.42578125" style="19" customWidth="1"/>
    <col min="9487" max="9487" width="17.85546875" style="19" customWidth="1"/>
    <col min="9488" max="9488" width="14.28515625" style="19" customWidth="1"/>
    <col min="9489" max="9489" width="3.28515625" style="19" customWidth="1"/>
    <col min="9490" max="9490" width="17.85546875" style="19" customWidth="1"/>
    <col min="9491" max="9491" width="14.28515625" style="19" customWidth="1"/>
    <col min="9492" max="9492" width="3.42578125" style="19" customWidth="1"/>
    <col min="9493" max="9493" width="17.85546875" style="19" customWidth="1"/>
    <col min="9494" max="9494" width="14.28515625" style="19" customWidth="1"/>
    <col min="9495" max="9495" width="3.42578125" style="19" customWidth="1"/>
    <col min="9496" max="9496" width="17.85546875" style="19" customWidth="1"/>
    <col min="9497" max="9497" width="14.28515625" style="19" customWidth="1"/>
    <col min="9498" max="9498" width="3.42578125" style="19" customWidth="1"/>
    <col min="9499" max="9499" width="17.85546875" style="19" customWidth="1"/>
    <col min="9500" max="9500" width="14.28515625" style="19" customWidth="1"/>
    <col min="9501" max="9501" width="3.28515625" style="19" customWidth="1"/>
    <col min="9502" max="9502" width="2.28515625" style="19" customWidth="1"/>
    <col min="9503" max="9718" width="10.85546875" style="19"/>
    <col min="9719" max="9719" width="2.28515625" style="19" customWidth="1"/>
    <col min="9720" max="9720" width="5.7109375" style="19" customWidth="1"/>
    <col min="9721" max="9721" width="47.7109375" style="19" customWidth="1"/>
    <col min="9722" max="9722" width="15.140625" style="19" customWidth="1"/>
    <col min="9723" max="9723" width="13.7109375" style="19" customWidth="1"/>
    <col min="9724" max="9724" width="18.42578125" style="19" customWidth="1"/>
    <col min="9725" max="9725" width="11.7109375" style="19" customWidth="1"/>
    <col min="9726" max="9727" width="2.28515625" style="19" customWidth="1"/>
    <col min="9728" max="9728" width="17.85546875" style="19" customWidth="1"/>
    <col min="9729" max="9729" width="14.28515625" style="19" customWidth="1"/>
    <col min="9730" max="9730" width="3.42578125" style="19" customWidth="1"/>
    <col min="9731" max="9731" width="17.85546875" style="19" customWidth="1"/>
    <col min="9732" max="9732" width="14.28515625" style="19" customWidth="1"/>
    <col min="9733" max="9733" width="3.42578125" style="19" customWidth="1"/>
    <col min="9734" max="9734" width="17.85546875" style="19" customWidth="1"/>
    <col min="9735" max="9735" width="14.28515625" style="19" customWidth="1"/>
    <col min="9736" max="9736" width="3.42578125" style="19" customWidth="1"/>
    <col min="9737" max="9737" width="17.85546875" style="19" customWidth="1"/>
    <col min="9738" max="9738" width="14.28515625" style="19" customWidth="1"/>
    <col min="9739" max="9739" width="3.42578125" style="19" customWidth="1"/>
    <col min="9740" max="9740" width="17.85546875" style="19" customWidth="1"/>
    <col min="9741" max="9741" width="14.28515625" style="19" customWidth="1"/>
    <col min="9742" max="9742" width="3.42578125" style="19" customWidth="1"/>
    <col min="9743" max="9743" width="17.85546875" style="19" customWidth="1"/>
    <col min="9744" max="9744" width="14.28515625" style="19" customWidth="1"/>
    <col min="9745" max="9745" width="3.28515625" style="19" customWidth="1"/>
    <col min="9746" max="9746" width="17.85546875" style="19" customWidth="1"/>
    <col min="9747" max="9747" width="14.28515625" style="19" customWidth="1"/>
    <col min="9748" max="9748" width="3.42578125" style="19" customWidth="1"/>
    <col min="9749" max="9749" width="17.85546875" style="19" customWidth="1"/>
    <col min="9750" max="9750" width="14.28515625" style="19" customWidth="1"/>
    <col min="9751" max="9751" width="3.42578125" style="19" customWidth="1"/>
    <col min="9752" max="9752" width="17.85546875" style="19" customWidth="1"/>
    <col min="9753" max="9753" width="14.28515625" style="19" customWidth="1"/>
    <col min="9754" max="9754" width="3.42578125" style="19" customWidth="1"/>
    <col min="9755" max="9755" width="17.85546875" style="19" customWidth="1"/>
    <col min="9756" max="9756" width="14.28515625" style="19" customWidth="1"/>
    <col min="9757" max="9757" width="3.28515625" style="19" customWidth="1"/>
    <col min="9758" max="9758" width="2.28515625" style="19" customWidth="1"/>
    <col min="9759" max="9974" width="10.85546875" style="19"/>
    <col min="9975" max="9975" width="2.28515625" style="19" customWidth="1"/>
    <col min="9976" max="9976" width="5.7109375" style="19" customWidth="1"/>
    <col min="9977" max="9977" width="47.7109375" style="19" customWidth="1"/>
    <col min="9978" max="9978" width="15.140625" style="19" customWidth="1"/>
    <col min="9979" max="9979" width="13.7109375" style="19" customWidth="1"/>
    <col min="9980" max="9980" width="18.42578125" style="19" customWidth="1"/>
    <col min="9981" max="9981" width="11.7109375" style="19" customWidth="1"/>
    <col min="9982" max="9983" width="2.28515625" style="19" customWidth="1"/>
    <col min="9984" max="9984" width="17.85546875" style="19" customWidth="1"/>
    <col min="9985" max="9985" width="14.28515625" style="19" customWidth="1"/>
    <col min="9986" max="9986" width="3.42578125" style="19" customWidth="1"/>
    <col min="9987" max="9987" width="17.85546875" style="19" customWidth="1"/>
    <col min="9988" max="9988" width="14.28515625" style="19" customWidth="1"/>
    <col min="9989" max="9989" width="3.42578125" style="19" customWidth="1"/>
    <col min="9990" max="9990" width="17.85546875" style="19" customWidth="1"/>
    <col min="9991" max="9991" width="14.28515625" style="19" customWidth="1"/>
    <col min="9992" max="9992" width="3.42578125" style="19" customWidth="1"/>
    <col min="9993" max="9993" width="17.85546875" style="19" customWidth="1"/>
    <col min="9994" max="9994" width="14.28515625" style="19" customWidth="1"/>
    <col min="9995" max="9995" width="3.42578125" style="19" customWidth="1"/>
    <col min="9996" max="9996" width="17.85546875" style="19" customWidth="1"/>
    <col min="9997" max="9997" width="14.28515625" style="19" customWidth="1"/>
    <col min="9998" max="9998" width="3.42578125" style="19" customWidth="1"/>
    <col min="9999" max="9999" width="17.85546875" style="19" customWidth="1"/>
    <col min="10000" max="10000" width="14.28515625" style="19" customWidth="1"/>
    <col min="10001" max="10001" width="3.28515625" style="19" customWidth="1"/>
    <col min="10002" max="10002" width="17.85546875" style="19" customWidth="1"/>
    <col min="10003" max="10003" width="14.28515625" style="19" customWidth="1"/>
    <col min="10004" max="10004" width="3.42578125" style="19" customWidth="1"/>
    <col min="10005" max="10005" width="17.85546875" style="19" customWidth="1"/>
    <col min="10006" max="10006" width="14.28515625" style="19" customWidth="1"/>
    <col min="10007" max="10007" width="3.42578125" style="19" customWidth="1"/>
    <col min="10008" max="10008" width="17.85546875" style="19" customWidth="1"/>
    <col min="10009" max="10009" width="14.28515625" style="19" customWidth="1"/>
    <col min="10010" max="10010" width="3.42578125" style="19" customWidth="1"/>
    <col min="10011" max="10011" width="17.85546875" style="19" customWidth="1"/>
    <col min="10012" max="10012" width="14.28515625" style="19" customWidth="1"/>
    <col min="10013" max="10013" width="3.28515625" style="19" customWidth="1"/>
    <col min="10014" max="10014" width="2.28515625" style="19" customWidth="1"/>
    <col min="10015" max="10230" width="10.85546875" style="19"/>
    <col min="10231" max="10231" width="2.28515625" style="19" customWidth="1"/>
    <col min="10232" max="10232" width="5.7109375" style="19" customWidth="1"/>
    <col min="10233" max="10233" width="47.7109375" style="19" customWidth="1"/>
    <col min="10234" max="10234" width="15.140625" style="19" customWidth="1"/>
    <col min="10235" max="10235" width="13.7109375" style="19" customWidth="1"/>
    <col min="10236" max="10236" width="18.42578125" style="19" customWidth="1"/>
    <col min="10237" max="10237" width="11.7109375" style="19" customWidth="1"/>
    <col min="10238" max="10239" width="2.28515625" style="19" customWidth="1"/>
    <col min="10240" max="10240" width="17.85546875" style="19" customWidth="1"/>
    <col min="10241" max="10241" width="14.28515625" style="19" customWidth="1"/>
    <col min="10242" max="10242" width="3.42578125" style="19" customWidth="1"/>
    <col min="10243" max="10243" width="17.85546875" style="19" customWidth="1"/>
    <col min="10244" max="10244" width="14.28515625" style="19" customWidth="1"/>
    <col min="10245" max="10245" width="3.42578125" style="19" customWidth="1"/>
    <col min="10246" max="10246" width="17.85546875" style="19" customWidth="1"/>
    <col min="10247" max="10247" width="14.28515625" style="19" customWidth="1"/>
    <col min="10248" max="10248" width="3.42578125" style="19" customWidth="1"/>
    <col min="10249" max="10249" width="17.85546875" style="19" customWidth="1"/>
    <col min="10250" max="10250" width="14.28515625" style="19" customWidth="1"/>
    <col min="10251" max="10251" width="3.42578125" style="19" customWidth="1"/>
    <col min="10252" max="10252" width="17.85546875" style="19" customWidth="1"/>
    <col min="10253" max="10253" width="14.28515625" style="19" customWidth="1"/>
    <col min="10254" max="10254" width="3.42578125" style="19" customWidth="1"/>
    <col min="10255" max="10255" width="17.85546875" style="19" customWidth="1"/>
    <col min="10256" max="10256" width="14.28515625" style="19" customWidth="1"/>
    <col min="10257" max="10257" width="3.28515625" style="19" customWidth="1"/>
    <col min="10258" max="10258" width="17.85546875" style="19" customWidth="1"/>
    <col min="10259" max="10259" width="14.28515625" style="19" customWidth="1"/>
    <col min="10260" max="10260" width="3.42578125" style="19" customWidth="1"/>
    <col min="10261" max="10261" width="17.85546875" style="19" customWidth="1"/>
    <col min="10262" max="10262" width="14.28515625" style="19" customWidth="1"/>
    <col min="10263" max="10263" width="3.42578125" style="19" customWidth="1"/>
    <col min="10264" max="10264" width="17.85546875" style="19" customWidth="1"/>
    <col min="10265" max="10265" width="14.28515625" style="19" customWidth="1"/>
    <col min="10266" max="10266" width="3.42578125" style="19" customWidth="1"/>
    <col min="10267" max="10267" width="17.85546875" style="19" customWidth="1"/>
    <col min="10268" max="10268" width="14.28515625" style="19" customWidth="1"/>
    <col min="10269" max="10269" width="3.28515625" style="19" customWidth="1"/>
    <col min="10270" max="10270" width="2.28515625" style="19" customWidth="1"/>
    <col min="10271" max="10486" width="10.85546875" style="19"/>
    <col min="10487" max="10487" width="2.28515625" style="19" customWidth="1"/>
    <col min="10488" max="10488" width="5.7109375" style="19" customWidth="1"/>
    <col min="10489" max="10489" width="47.7109375" style="19" customWidth="1"/>
    <col min="10490" max="10490" width="15.140625" style="19" customWidth="1"/>
    <col min="10491" max="10491" width="13.7109375" style="19" customWidth="1"/>
    <col min="10492" max="10492" width="18.42578125" style="19" customWidth="1"/>
    <col min="10493" max="10493" width="11.7109375" style="19" customWidth="1"/>
    <col min="10494" max="10495" width="2.28515625" style="19" customWidth="1"/>
    <col min="10496" max="10496" width="17.85546875" style="19" customWidth="1"/>
    <col min="10497" max="10497" width="14.28515625" style="19" customWidth="1"/>
    <col min="10498" max="10498" width="3.42578125" style="19" customWidth="1"/>
    <col min="10499" max="10499" width="17.85546875" style="19" customWidth="1"/>
    <col min="10500" max="10500" width="14.28515625" style="19" customWidth="1"/>
    <col min="10501" max="10501" width="3.42578125" style="19" customWidth="1"/>
    <col min="10502" max="10502" width="17.85546875" style="19" customWidth="1"/>
    <col min="10503" max="10503" width="14.28515625" style="19" customWidth="1"/>
    <col min="10504" max="10504" width="3.42578125" style="19" customWidth="1"/>
    <col min="10505" max="10505" width="17.85546875" style="19" customWidth="1"/>
    <col min="10506" max="10506" width="14.28515625" style="19" customWidth="1"/>
    <col min="10507" max="10507" width="3.42578125" style="19" customWidth="1"/>
    <col min="10508" max="10508" width="17.85546875" style="19" customWidth="1"/>
    <col min="10509" max="10509" width="14.28515625" style="19" customWidth="1"/>
    <col min="10510" max="10510" width="3.42578125" style="19" customWidth="1"/>
    <col min="10511" max="10511" width="17.85546875" style="19" customWidth="1"/>
    <col min="10512" max="10512" width="14.28515625" style="19" customWidth="1"/>
    <col min="10513" max="10513" width="3.28515625" style="19" customWidth="1"/>
    <col min="10514" max="10514" width="17.85546875" style="19" customWidth="1"/>
    <col min="10515" max="10515" width="14.28515625" style="19" customWidth="1"/>
    <col min="10516" max="10516" width="3.42578125" style="19" customWidth="1"/>
    <col min="10517" max="10517" width="17.85546875" style="19" customWidth="1"/>
    <col min="10518" max="10518" width="14.28515625" style="19" customWidth="1"/>
    <col min="10519" max="10519" width="3.42578125" style="19" customWidth="1"/>
    <col min="10520" max="10520" width="17.85546875" style="19" customWidth="1"/>
    <col min="10521" max="10521" width="14.28515625" style="19" customWidth="1"/>
    <col min="10522" max="10522" width="3.42578125" style="19" customWidth="1"/>
    <col min="10523" max="10523" width="17.85546875" style="19" customWidth="1"/>
    <col min="10524" max="10524" width="14.28515625" style="19" customWidth="1"/>
    <col min="10525" max="10525" width="3.28515625" style="19" customWidth="1"/>
    <col min="10526" max="10526" width="2.28515625" style="19" customWidth="1"/>
    <col min="10527" max="10742" width="10.85546875" style="19"/>
    <col min="10743" max="10743" width="2.28515625" style="19" customWidth="1"/>
    <col min="10744" max="10744" width="5.7109375" style="19" customWidth="1"/>
    <col min="10745" max="10745" width="47.7109375" style="19" customWidth="1"/>
    <col min="10746" max="10746" width="15.140625" style="19" customWidth="1"/>
    <col min="10747" max="10747" width="13.7109375" style="19" customWidth="1"/>
    <col min="10748" max="10748" width="18.42578125" style="19" customWidth="1"/>
    <col min="10749" max="10749" width="11.7109375" style="19" customWidth="1"/>
    <col min="10750" max="10751" width="2.28515625" style="19" customWidth="1"/>
    <col min="10752" max="10752" width="17.85546875" style="19" customWidth="1"/>
    <col min="10753" max="10753" width="14.28515625" style="19" customWidth="1"/>
    <col min="10754" max="10754" width="3.42578125" style="19" customWidth="1"/>
    <col min="10755" max="10755" width="17.85546875" style="19" customWidth="1"/>
    <col min="10756" max="10756" width="14.28515625" style="19" customWidth="1"/>
    <col min="10757" max="10757" width="3.42578125" style="19" customWidth="1"/>
    <col min="10758" max="10758" width="17.85546875" style="19" customWidth="1"/>
    <col min="10759" max="10759" width="14.28515625" style="19" customWidth="1"/>
    <col min="10760" max="10760" width="3.42578125" style="19" customWidth="1"/>
    <col min="10761" max="10761" width="17.85546875" style="19" customWidth="1"/>
    <col min="10762" max="10762" width="14.28515625" style="19" customWidth="1"/>
    <col min="10763" max="10763" width="3.42578125" style="19" customWidth="1"/>
    <col min="10764" max="10764" width="17.85546875" style="19" customWidth="1"/>
    <col min="10765" max="10765" width="14.28515625" style="19" customWidth="1"/>
    <col min="10766" max="10766" width="3.42578125" style="19" customWidth="1"/>
    <col min="10767" max="10767" width="17.85546875" style="19" customWidth="1"/>
    <col min="10768" max="10768" width="14.28515625" style="19" customWidth="1"/>
    <col min="10769" max="10769" width="3.28515625" style="19" customWidth="1"/>
    <col min="10770" max="10770" width="17.85546875" style="19" customWidth="1"/>
    <col min="10771" max="10771" width="14.28515625" style="19" customWidth="1"/>
    <col min="10772" max="10772" width="3.42578125" style="19" customWidth="1"/>
    <col min="10773" max="10773" width="17.85546875" style="19" customWidth="1"/>
    <col min="10774" max="10774" width="14.28515625" style="19" customWidth="1"/>
    <col min="10775" max="10775" width="3.42578125" style="19" customWidth="1"/>
    <col min="10776" max="10776" width="17.85546875" style="19" customWidth="1"/>
    <col min="10777" max="10777" width="14.28515625" style="19" customWidth="1"/>
    <col min="10778" max="10778" width="3.42578125" style="19" customWidth="1"/>
    <col min="10779" max="10779" width="17.85546875" style="19" customWidth="1"/>
    <col min="10780" max="10780" width="14.28515625" style="19" customWidth="1"/>
    <col min="10781" max="10781" width="3.28515625" style="19" customWidth="1"/>
    <col min="10782" max="10782" width="2.28515625" style="19" customWidth="1"/>
    <col min="10783" max="10998" width="10.85546875" style="19"/>
    <col min="10999" max="10999" width="2.28515625" style="19" customWidth="1"/>
    <col min="11000" max="11000" width="5.7109375" style="19" customWidth="1"/>
    <col min="11001" max="11001" width="47.7109375" style="19" customWidth="1"/>
    <col min="11002" max="11002" width="15.140625" style="19" customWidth="1"/>
    <col min="11003" max="11003" width="13.7109375" style="19" customWidth="1"/>
    <col min="11004" max="11004" width="18.42578125" style="19" customWidth="1"/>
    <col min="11005" max="11005" width="11.7109375" style="19" customWidth="1"/>
    <col min="11006" max="11007" width="2.28515625" style="19" customWidth="1"/>
    <col min="11008" max="11008" width="17.85546875" style="19" customWidth="1"/>
    <col min="11009" max="11009" width="14.28515625" style="19" customWidth="1"/>
    <col min="11010" max="11010" width="3.42578125" style="19" customWidth="1"/>
    <col min="11011" max="11011" width="17.85546875" style="19" customWidth="1"/>
    <col min="11012" max="11012" width="14.28515625" style="19" customWidth="1"/>
    <col min="11013" max="11013" width="3.42578125" style="19" customWidth="1"/>
    <col min="11014" max="11014" width="17.85546875" style="19" customWidth="1"/>
    <col min="11015" max="11015" width="14.28515625" style="19" customWidth="1"/>
    <col min="11016" max="11016" width="3.42578125" style="19" customWidth="1"/>
    <col min="11017" max="11017" width="17.85546875" style="19" customWidth="1"/>
    <col min="11018" max="11018" width="14.28515625" style="19" customWidth="1"/>
    <col min="11019" max="11019" width="3.42578125" style="19" customWidth="1"/>
    <col min="11020" max="11020" width="17.85546875" style="19" customWidth="1"/>
    <col min="11021" max="11021" width="14.28515625" style="19" customWidth="1"/>
    <col min="11022" max="11022" width="3.42578125" style="19" customWidth="1"/>
    <col min="11023" max="11023" width="17.85546875" style="19" customWidth="1"/>
    <col min="11024" max="11024" width="14.28515625" style="19" customWidth="1"/>
    <col min="11025" max="11025" width="3.28515625" style="19" customWidth="1"/>
    <col min="11026" max="11026" width="17.85546875" style="19" customWidth="1"/>
    <col min="11027" max="11027" width="14.28515625" style="19" customWidth="1"/>
    <col min="11028" max="11028" width="3.42578125" style="19" customWidth="1"/>
    <col min="11029" max="11029" width="17.85546875" style="19" customWidth="1"/>
    <col min="11030" max="11030" width="14.28515625" style="19" customWidth="1"/>
    <col min="11031" max="11031" width="3.42578125" style="19" customWidth="1"/>
    <col min="11032" max="11032" width="17.85546875" style="19" customWidth="1"/>
    <col min="11033" max="11033" width="14.28515625" style="19" customWidth="1"/>
    <col min="11034" max="11034" width="3.42578125" style="19" customWidth="1"/>
    <col min="11035" max="11035" width="17.85546875" style="19" customWidth="1"/>
    <col min="11036" max="11036" width="14.28515625" style="19" customWidth="1"/>
    <col min="11037" max="11037" width="3.28515625" style="19" customWidth="1"/>
    <col min="11038" max="11038" width="2.28515625" style="19" customWidth="1"/>
    <col min="11039" max="11254" width="10.85546875" style="19"/>
    <col min="11255" max="11255" width="2.28515625" style="19" customWidth="1"/>
    <col min="11256" max="11256" width="5.7109375" style="19" customWidth="1"/>
    <col min="11257" max="11257" width="47.7109375" style="19" customWidth="1"/>
    <col min="11258" max="11258" width="15.140625" style="19" customWidth="1"/>
    <col min="11259" max="11259" width="13.7109375" style="19" customWidth="1"/>
    <col min="11260" max="11260" width="18.42578125" style="19" customWidth="1"/>
    <col min="11261" max="11261" width="11.7109375" style="19" customWidth="1"/>
    <col min="11262" max="11263" width="2.28515625" style="19" customWidth="1"/>
    <col min="11264" max="11264" width="17.85546875" style="19" customWidth="1"/>
    <col min="11265" max="11265" width="14.28515625" style="19" customWidth="1"/>
    <col min="11266" max="11266" width="3.42578125" style="19" customWidth="1"/>
    <col min="11267" max="11267" width="17.85546875" style="19" customWidth="1"/>
    <col min="11268" max="11268" width="14.28515625" style="19" customWidth="1"/>
    <col min="11269" max="11269" width="3.42578125" style="19" customWidth="1"/>
    <col min="11270" max="11270" width="17.85546875" style="19" customWidth="1"/>
    <col min="11271" max="11271" width="14.28515625" style="19" customWidth="1"/>
    <col min="11272" max="11272" width="3.42578125" style="19" customWidth="1"/>
    <col min="11273" max="11273" width="17.85546875" style="19" customWidth="1"/>
    <col min="11274" max="11274" width="14.28515625" style="19" customWidth="1"/>
    <col min="11275" max="11275" width="3.42578125" style="19" customWidth="1"/>
    <col min="11276" max="11276" width="17.85546875" style="19" customWidth="1"/>
    <col min="11277" max="11277" width="14.28515625" style="19" customWidth="1"/>
    <col min="11278" max="11278" width="3.42578125" style="19" customWidth="1"/>
    <col min="11279" max="11279" width="17.85546875" style="19" customWidth="1"/>
    <col min="11280" max="11280" width="14.28515625" style="19" customWidth="1"/>
    <col min="11281" max="11281" width="3.28515625" style="19" customWidth="1"/>
    <col min="11282" max="11282" width="17.85546875" style="19" customWidth="1"/>
    <col min="11283" max="11283" width="14.28515625" style="19" customWidth="1"/>
    <col min="11284" max="11284" width="3.42578125" style="19" customWidth="1"/>
    <col min="11285" max="11285" width="17.85546875" style="19" customWidth="1"/>
    <col min="11286" max="11286" width="14.28515625" style="19" customWidth="1"/>
    <col min="11287" max="11287" width="3.42578125" style="19" customWidth="1"/>
    <col min="11288" max="11288" width="17.85546875" style="19" customWidth="1"/>
    <col min="11289" max="11289" width="14.28515625" style="19" customWidth="1"/>
    <col min="11290" max="11290" width="3.42578125" style="19" customWidth="1"/>
    <col min="11291" max="11291" width="17.85546875" style="19" customWidth="1"/>
    <col min="11292" max="11292" width="14.28515625" style="19" customWidth="1"/>
    <col min="11293" max="11293" width="3.28515625" style="19" customWidth="1"/>
    <col min="11294" max="11294" width="2.28515625" style="19" customWidth="1"/>
    <col min="11295" max="11510" width="10.85546875" style="19"/>
    <col min="11511" max="11511" width="2.28515625" style="19" customWidth="1"/>
    <col min="11512" max="11512" width="5.7109375" style="19" customWidth="1"/>
    <col min="11513" max="11513" width="47.7109375" style="19" customWidth="1"/>
    <col min="11514" max="11514" width="15.140625" style="19" customWidth="1"/>
    <col min="11515" max="11515" width="13.7109375" style="19" customWidth="1"/>
    <col min="11516" max="11516" width="18.42578125" style="19" customWidth="1"/>
    <col min="11517" max="11517" width="11.7109375" style="19" customWidth="1"/>
    <col min="11518" max="11519" width="2.28515625" style="19" customWidth="1"/>
    <col min="11520" max="11520" width="17.85546875" style="19" customWidth="1"/>
    <col min="11521" max="11521" width="14.28515625" style="19" customWidth="1"/>
    <col min="11522" max="11522" width="3.42578125" style="19" customWidth="1"/>
    <col min="11523" max="11523" width="17.85546875" style="19" customWidth="1"/>
    <col min="11524" max="11524" width="14.28515625" style="19" customWidth="1"/>
    <col min="11525" max="11525" width="3.42578125" style="19" customWidth="1"/>
    <col min="11526" max="11526" width="17.85546875" style="19" customWidth="1"/>
    <col min="11527" max="11527" width="14.28515625" style="19" customWidth="1"/>
    <col min="11528" max="11528" width="3.42578125" style="19" customWidth="1"/>
    <col min="11529" max="11529" width="17.85546875" style="19" customWidth="1"/>
    <col min="11530" max="11530" width="14.28515625" style="19" customWidth="1"/>
    <col min="11531" max="11531" width="3.42578125" style="19" customWidth="1"/>
    <col min="11532" max="11532" width="17.85546875" style="19" customWidth="1"/>
    <col min="11533" max="11533" width="14.28515625" style="19" customWidth="1"/>
    <col min="11534" max="11534" width="3.42578125" style="19" customWidth="1"/>
    <col min="11535" max="11535" width="17.85546875" style="19" customWidth="1"/>
    <col min="11536" max="11536" width="14.28515625" style="19" customWidth="1"/>
    <col min="11537" max="11537" width="3.28515625" style="19" customWidth="1"/>
    <col min="11538" max="11538" width="17.85546875" style="19" customWidth="1"/>
    <col min="11539" max="11539" width="14.28515625" style="19" customWidth="1"/>
    <col min="11540" max="11540" width="3.42578125" style="19" customWidth="1"/>
    <col min="11541" max="11541" width="17.85546875" style="19" customWidth="1"/>
    <col min="11542" max="11542" width="14.28515625" style="19" customWidth="1"/>
    <col min="11543" max="11543" width="3.42578125" style="19" customWidth="1"/>
    <col min="11544" max="11544" width="17.85546875" style="19" customWidth="1"/>
    <col min="11545" max="11545" width="14.28515625" style="19" customWidth="1"/>
    <col min="11546" max="11546" width="3.42578125" style="19" customWidth="1"/>
    <col min="11547" max="11547" width="17.85546875" style="19" customWidth="1"/>
    <col min="11548" max="11548" width="14.28515625" style="19" customWidth="1"/>
    <col min="11549" max="11549" width="3.28515625" style="19" customWidth="1"/>
    <col min="11550" max="11550" width="2.28515625" style="19" customWidth="1"/>
    <col min="11551" max="11766" width="10.85546875" style="19"/>
    <col min="11767" max="11767" width="2.28515625" style="19" customWidth="1"/>
    <col min="11768" max="11768" width="5.7109375" style="19" customWidth="1"/>
    <col min="11769" max="11769" width="47.7109375" style="19" customWidth="1"/>
    <col min="11770" max="11770" width="15.140625" style="19" customWidth="1"/>
    <col min="11771" max="11771" width="13.7109375" style="19" customWidth="1"/>
    <col min="11772" max="11772" width="18.42578125" style="19" customWidth="1"/>
    <col min="11773" max="11773" width="11.7109375" style="19" customWidth="1"/>
    <col min="11774" max="11775" width="2.28515625" style="19" customWidth="1"/>
    <col min="11776" max="11776" width="17.85546875" style="19" customWidth="1"/>
    <col min="11777" max="11777" width="14.28515625" style="19" customWidth="1"/>
    <col min="11778" max="11778" width="3.42578125" style="19" customWidth="1"/>
    <col min="11779" max="11779" width="17.85546875" style="19" customWidth="1"/>
    <col min="11780" max="11780" width="14.28515625" style="19" customWidth="1"/>
    <col min="11781" max="11781" width="3.42578125" style="19" customWidth="1"/>
    <col min="11782" max="11782" width="17.85546875" style="19" customWidth="1"/>
    <col min="11783" max="11783" width="14.28515625" style="19" customWidth="1"/>
    <col min="11784" max="11784" width="3.42578125" style="19" customWidth="1"/>
    <col min="11785" max="11785" width="17.85546875" style="19" customWidth="1"/>
    <col min="11786" max="11786" width="14.28515625" style="19" customWidth="1"/>
    <col min="11787" max="11787" width="3.42578125" style="19" customWidth="1"/>
    <col min="11788" max="11788" width="17.85546875" style="19" customWidth="1"/>
    <col min="11789" max="11789" width="14.28515625" style="19" customWidth="1"/>
    <col min="11790" max="11790" width="3.42578125" style="19" customWidth="1"/>
    <col min="11791" max="11791" width="17.85546875" style="19" customWidth="1"/>
    <col min="11792" max="11792" width="14.28515625" style="19" customWidth="1"/>
    <col min="11793" max="11793" width="3.28515625" style="19" customWidth="1"/>
    <col min="11794" max="11794" width="17.85546875" style="19" customWidth="1"/>
    <col min="11795" max="11795" width="14.28515625" style="19" customWidth="1"/>
    <col min="11796" max="11796" width="3.42578125" style="19" customWidth="1"/>
    <col min="11797" max="11797" width="17.85546875" style="19" customWidth="1"/>
    <col min="11798" max="11798" width="14.28515625" style="19" customWidth="1"/>
    <col min="11799" max="11799" width="3.42578125" style="19" customWidth="1"/>
    <col min="11800" max="11800" width="17.85546875" style="19" customWidth="1"/>
    <col min="11801" max="11801" width="14.28515625" style="19" customWidth="1"/>
    <col min="11802" max="11802" width="3.42578125" style="19" customWidth="1"/>
    <col min="11803" max="11803" width="17.85546875" style="19" customWidth="1"/>
    <col min="11804" max="11804" width="14.28515625" style="19" customWidth="1"/>
    <col min="11805" max="11805" width="3.28515625" style="19" customWidth="1"/>
    <col min="11806" max="11806" width="2.28515625" style="19" customWidth="1"/>
    <col min="11807" max="12022" width="10.85546875" style="19"/>
    <col min="12023" max="12023" width="2.28515625" style="19" customWidth="1"/>
    <col min="12024" max="12024" width="5.7109375" style="19" customWidth="1"/>
    <col min="12025" max="12025" width="47.7109375" style="19" customWidth="1"/>
    <col min="12026" max="12026" width="15.140625" style="19" customWidth="1"/>
    <col min="12027" max="12027" width="13.7109375" style="19" customWidth="1"/>
    <col min="12028" max="12028" width="18.42578125" style="19" customWidth="1"/>
    <col min="12029" max="12029" width="11.7109375" style="19" customWidth="1"/>
    <col min="12030" max="12031" width="2.28515625" style="19" customWidth="1"/>
    <col min="12032" max="12032" width="17.85546875" style="19" customWidth="1"/>
    <col min="12033" max="12033" width="14.28515625" style="19" customWidth="1"/>
    <col min="12034" max="12034" width="3.42578125" style="19" customWidth="1"/>
    <col min="12035" max="12035" width="17.85546875" style="19" customWidth="1"/>
    <col min="12036" max="12036" width="14.28515625" style="19" customWidth="1"/>
    <col min="12037" max="12037" width="3.42578125" style="19" customWidth="1"/>
    <col min="12038" max="12038" width="17.85546875" style="19" customWidth="1"/>
    <col min="12039" max="12039" width="14.28515625" style="19" customWidth="1"/>
    <col min="12040" max="12040" width="3.42578125" style="19" customWidth="1"/>
    <col min="12041" max="12041" width="17.85546875" style="19" customWidth="1"/>
    <col min="12042" max="12042" width="14.28515625" style="19" customWidth="1"/>
    <col min="12043" max="12043" width="3.42578125" style="19" customWidth="1"/>
    <col min="12044" max="12044" width="17.85546875" style="19" customWidth="1"/>
    <col min="12045" max="12045" width="14.28515625" style="19" customWidth="1"/>
    <col min="12046" max="12046" width="3.42578125" style="19" customWidth="1"/>
    <col min="12047" max="12047" width="17.85546875" style="19" customWidth="1"/>
    <col min="12048" max="12048" width="14.28515625" style="19" customWidth="1"/>
    <col min="12049" max="12049" width="3.28515625" style="19" customWidth="1"/>
    <col min="12050" max="12050" width="17.85546875" style="19" customWidth="1"/>
    <col min="12051" max="12051" width="14.28515625" style="19" customWidth="1"/>
    <col min="12052" max="12052" width="3.42578125" style="19" customWidth="1"/>
    <col min="12053" max="12053" width="17.85546875" style="19" customWidth="1"/>
    <col min="12054" max="12054" width="14.28515625" style="19" customWidth="1"/>
    <col min="12055" max="12055" width="3.42578125" style="19" customWidth="1"/>
    <col min="12056" max="12056" width="17.85546875" style="19" customWidth="1"/>
    <col min="12057" max="12057" width="14.28515625" style="19" customWidth="1"/>
    <col min="12058" max="12058" width="3.42578125" style="19" customWidth="1"/>
    <col min="12059" max="12059" width="17.85546875" style="19" customWidth="1"/>
    <col min="12060" max="12060" width="14.28515625" style="19" customWidth="1"/>
    <col min="12061" max="12061" width="3.28515625" style="19" customWidth="1"/>
    <col min="12062" max="12062" width="2.28515625" style="19" customWidth="1"/>
    <col min="12063" max="12278" width="10.85546875" style="19"/>
    <col min="12279" max="12279" width="2.28515625" style="19" customWidth="1"/>
    <col min="12280" max="12280" width="5.7109375" style="19" customWidth="1"/>
    <col min="12281" max="12281" width="47.7109375" style="19" customWidth="1"/>
    <col min="12282" max="12282" width="15.140625" style="19" customWidth="1"/>
    <col min="12283" max="12283" width="13.7109375" style="19" customWidth="1"/>
    <col min="12284" max="12284" width="18.42578125" style="19" customWidth="1"/>
    <col min="12285" max="12285" width="11.7109375" style="19" customWidth="1"/>
    <col min="12286" max="12287" width="2.28515625" style="19" customWidth="1"/>
    <col min="12288" max="12288" width="17.85546875" style="19" customWidth="1"/>
    <col min="12289" max="12289" width="14.28515625" style="19" customWidth="1"/>
    <col min="12290" max="12290" width="3.42578125" style="19" customWidth="1"/>
    <col min="12291" max="12291" width="17.85546875" style="19" customWidth="1"/>
    <col min="12292" max="12292" width="14.28515625" style="19" customWidth="1"/>
    <col min="12293" max="12293" width="3.42578125" style="19" customWidth="1"/>
    <col min="12294" max="12294" width="17.85546875" style="19" customWidth="1"/>
    <col min="12295" max="12295" width="14.28515625" style="19" customWidth="1"/>
    <col min="12296" max="12296" width="3.42578125" style="19" customWidth="1"/>
    <col min="12297" max="12297" width="17.85546875" style="19" customWidth="1"/>
    <col min="12298" max="12298" width="14.28515625" style="19" customWidth="1"/>
    <col min="12299" max="12299" width="3.42578125" style="19" customWidth="1"/>
    <col min="12300" max="12300" width="17.85546875" style="19" customWidth="1"/>
    <col min="12301" max="12301" width="14.28515625" style="19" customWidth="1"/>
    <col min="12302" max="12302" width="3.42578125" style="19" customWidth="1"/>
    <col min="12303" max="12303" width="17.85546875" style="19" customWidth="1"/>
    <col min="12304" max="12304" width="14.28515625" style="19" customWidth="1"/>
    <col min="12305" max="12305" width="3.28515625" style="19" customWidth="1"/>
    <col min="12306" max="12306" width="17.85546875" style="19" customWidth="1"/>
    <col min="12307" max="12307" width="14.28515625" style="19" customWidth="1"/>
    <col min="12308" max="12308" width="3.42578125" style="19" customWidth="1"/>
    <col min="12309" max="12309" width="17.85546875" style="19" customWidth="1"/>
    <col min="12310" max="12310" width="14.28515625" style="19" customWidth="1"/>
    <col min="12311" max="12311" width="3.42578125" style="19" customWidth="1"/>
    <col min="12312" max="12312" width="17.85546875" style="19" customWidth="1"/>
    <col min="12313" max="12313" width="14.28515625" style="19" customWidth="1"/>
    <col min="12314" max="12314" width="3.42578125" style="19" customWidth="1"/>
    <col min="12315" max="12315" width="17.85546875" style="19" customWidth="1"/>
    <col min="12316" max="12316" width="14.28515625" style="19" customWidth="1"/>
    <col min="12317" max="12317" width="3.28515625" style="19" customWidth="1"/>
    <col min="12318" max="12318" width="2.28515625" style="19" customWidth="1"/>
    <col min="12319" max="12534" width="10.85546875" style="19"/>
    <col min="12535" max="12535" width="2.28515625" style="19" customWidth="1"/>
    <col min="12536" max="12536" width="5.7109375" style="19" customWidth="1"/>
    <col min="12537" max="12537" width="47.7109375" style="19" customWidth="1"/>
    <col min="12538" max="12538" width="15.140625" style="19" customWidth="1"/>
    <col min="12539" max="12539" width="13.7109375" style="19" customWidth="1"/>
    <col min="12540" max="12540" width="18.42578125" style="19" customWidth="1"/>
    <col min="12541" max="12541" width="11.7109375" style="19" customWidth="1"/>
    <col min="12542" max="12543" width="2.28515625" style="19" customWidth="1"/>
    <col min="12544" max="12544" width="17.85546875" style="19" customWidth="1"/>
    <col min="12545" max="12545" width="14.28515625" style="19" customWidth="1"/>
    <col min="12546" max="12546" width="3.42578125" style="19" customWidth="1"/>
    <col min="12547" max="12547" width="17.85546875" style="19" customWidth="1"/>
    <col min="12548" max="12548" width="14.28515625" style="19" customWidth="1"/>
    <col min="12549" max="12549" width="3.42578125" style="19" customWidth="1"/>
    <col min="12550" max="12550" width="17.85546875" style="19" customWidth="1"/>
    <col min="12551" max="12551" width="14.28515625" style="19" customWidth="1"/>
    <col min="12552" max="12552" width="3.42578125" style="19" customWidth="1"/>
    <col min="12553" max="12553" width="17.85546875" style="19" customWidth="1"/>
    <col min="12554" max="12554" width="14.28515625" style="19" customWidth="1"/>
    <col min="12555" max="12555" width="3.42578125" style="19" customWidth="1"/>
    <col min="12556" max="12556" width="17.85546875" style="19" customWidth="1"/>
    <col min="12557" max="12557" width="14.28515625" style="19" customWidth="1"/>
    <col min="12558" max="12558" width="3.42578125" style="19" customWidth="1"/>
    <col min="12559" max="12559" width="17.85546875" style="19" customWidth="1"/>
    <col min="12560" max="12560" width="14.28515625" style="19" customWidth="1"/>
    <col min="12561" max="12561" width="3.28515625" style="19" customWidth="1"/>
    <col min="12562" max="12562" width="17.85546875" style="19" customWidth="1"/>
    <col min="12563" max="12563" width="14.28515625" style="19" customWidth="1"/>
    <col min="12564" max="12564" width="3.42578125" style="19" customWidth="1"/>
    <col min="12565" max="12565" width="17.85546875" style="19" customWidth="1"/>
    <col min="12566" max="12566" width="14.28515625" style="19" customWidth="1"/>
    <col min="12567" max="12567" width="3.42578125" style="19" customWidth="1"/>
    <col min="12568" max="12568" width="17.85546875" style="19" customWidth="1"/>
    <col min="12569" max="12569" width="14.28515625" style="19" customWidth="1"/>
    <col min="12570" max="12570" width="3.42578125" style="19" customWidth="1"/>
    <col min="12571" max="12571" width="17.85546875" style="19" customWidth="1"/>
    <col min="12572" max="12572" width="14.28515625" style="19" customWidth="1"/>
    <col min="12573" max="12573" width="3.28515625" style="19" customWidth="1"/>
    <col min="12574" max="12574" width="2.28515625" style="19" customWidth="1"/>
    <col min="12575" max="12790" width="10.85546875" style="19"/>
    <col min="12791" max="12791" width="2.28515625" style="19" customWidth="1"/>
    <col min="12792" max="12792" width="5.7109375" style="19" customWidth="1"/>
    <col min="12793" max="12793" width="47.7109375" style="19" customWidth="1"/>
    <col min="12794" max="12794" width="15.140625" style="19" customWidth="1"/>
    <col min="12795" max="12795" width="13.7109375" style="19" customWidth="1"/>
    <col min="12796" max="12796" width="18.42578125" style="19" customWidth="1"/>
    <col min="12797" max="12797" width="11.7109375" style="19" customWidth="1"/>
    <col min="12798" max="12799" width="2.28515625" style="19" customWidth="1"/>
    <col min="12800" max="12800" width="17.85546875" style="19" customWidth="1"/>
    <col min="12801" max="12801" width="14.28515625" style="19" customWidth="1"/>
    <col min="12802" max="12802" width="3.42578125" style="19" customWidth="1"/>
    <col min="12803" max="12803" width="17.85546875" style="19" customWidth="1"/>
    <col min="12804" max="12804" width="14.28515625" style="19" customWidth="1"/>
    <col min="12805" max="12805" width="3.42578125" style="19" customWidth="1"/>
    <col min="12806" max="12806" width="17.85546875" style="19" customWidth="1"/>
    <col min="12807" max="12807" width="14.28515625" style="19" customWidth="1"/>
    <col min="12808" max="12808" width="3.42578125" style="19" customWidth="1"/>
    <col min="12809" max="12809" width="17.85546875" style="19" customWidth="1"/>
    <col min="12810" max="12810" width="14.28515625" style="19" customWidth="1"/>
    <col min="12811" max="12811" width="3.42578125" style="19" customWidth="1"/>
    <col min="12812" max="12812" width="17.85546875" style="19" customWidth="1"/>
    <col min="12813" max="12813" width="14.28515625" style="19" customWidth="1"/>
    <col min="12814" max="12814" width="3.42578125" style="19" customWidth="1"/>
    <col min="12815" max="12815" width="17.85546875" style="19" customWidth="1"/>
    <col min="12816" max="12816" width="14.28515625" style="19" customWidth="1"/>
    <col min="12817" max="12817" width="3.28515625" style="19" customWidth="1"/>
    <col min="12818" max="12818" width="17.85546875" style="19" customWidth="1"/>
    <col min="12819" max="12819" width="14.28515625" style="19" customWidth="1"/>
    <col min="12820" max="12820" width="3.42578125" style="19" customWidth="1"/>
    <col min="12821" max="12821" width="17.85546875" style="19" customWidth="1"/>
    <col min="12822" max="12822" width="14.28515625" style="19" customWidth="1"/>
    <col min="12823" max="12823" width="3.42578125" style="19" customWidth="1"/>
    <col min="12824" max="12824" width="17.85546875" style="19" customWidth="1"/>
    <col min="12825" max="12825" width="14.28515625" style="19" customWidth="1"/>
    <col min="12826" max="12826" width="3.42578125" style="19" customWidth="1"/>
    <col min="12827" max="12827" width="17.85546875" style="19" customWidth="1"/>
    <col min="12828" max="12828" width="14.28515625" style="19" customWidth="1"/>
    <col min="12829" max="12829" width="3.28515625" style="19" customWidth="1"/>
    <col min="12830" max="12830" width="2.28515625" style="19" customWidth="1"/>
    <col min="12831" max="13046" width="10.85546875" style="19"/>
    <col min="13047" max="13047" width="2.28515625" style="19" customWidth="1"/>
    <col min="13048" max="13048" width="5.7109375" style="19" customWidth="1"/>
    <col min="13049" max="13049" width="47.7109375" style="19" customWidth="1"/>
    <col min="13050" max="13050" width="15.140625" style="19" customWidth="1"/>
    <col min="13051" max="13051" width="13.7109375" style="19" customWidth="1"/>
    <col min="13052" max="13052" width="18.42578125" style="19" customWidth="1"/>
    <col min="13053" max="13053" width="11.7109375" style="19" customWidth="1"/>
    <col min="13054" max="13055" width="2.28515625" style="19" customWidth="1"/>
    <col min="13056" max="13056" width="17.85546875" style="19" customWidth="1"/>
    <col min="13057" max="13057" width="14.28515625" style="19" customWidth="1"/>
    <col min="13058" max="13058" width="3.42578125" style="19" customWidth="1"/>
    <col min="13059" max="13059" width="17.85546875" style="19" customWidth="1"/>
    <col min="13060" max="13060" width="14.28515625" style="19" customWidth="1"/>
    <col min="13061" max="13061" width="3.42578125" style="19" customWidth="1"/>
    <col min="13062" max="13062" width="17.85546875" style="19" customWidth="1"/>
    <col min="13063" max="13063" width="14.28515625" style="19" customWidth="1"/>
    <col min="13064" max="13064" width="3.42578125" style="19" customWidth="1"/>
    <col min="13065" max="13065" width="17.85546875" style="19" customWidth="1"/>
    <col min="13066" max="13066" width="14.28515625" style="19" customWidth="1"/>
    <col min="13067" max="13067" width="3.42578125" style="19" customWidth="1"/>
    <col min="13068" max="13068" width="17.85546875" style="19" customWidth="1"/>
    <col min="13069" max="13069" width="14.28515625" style="19" customWidth="1"/>
    <col min="13070" max="13070" width="3.42578125" style="19" customWidth="1"/>
    <col min="13071" max="13071" width="17.85546875" style="19" customWidth="1"/>
    <col min="13072" max="13072" width="14.28515625" style="19" customWidth="1"/>
    <col min="13073" max="13073" width="3.28515625" style="19" customWidth="1"/>
    <col min="13074" max="13074" width="17.85546875" style="19" customWidth="1"/>
    <col min="13075" max="13075" width="14.28515625" style="19" customWidth="1"/>
    <col min="13076" max="13076" width="3.42578125" style="19" customWidth="1"/>
    <col min="13077" max="13077" width="17.85546875" style="19" customWidth="1"/>
    <col min="13078" max="13078" width="14.28515625" style="19" customWidth="1"/>
    <col min="13079" max="13079" width="3.42578125" style="19" customWidth="1"/>
    <col min="13080" max="13080" width="17.85546875" style="19" customWidth="1"/>
    <col min="13081" max="13081" width="14.28515625" style="19" customWidth="1"/>
    <col min="13082" max="13082" width="3.42578125" style="19" customWidth="1"/>
    <col min="13083" max="13083" width="17.85546875" style="19" customWidth="1"/>
    <col min="13084" max="13084" width="14.28515625" style="19" customWidth="1"/>
    <col min="13085" max="13085" width="3.28515625" style="19" customWidth="1"/>
    <col min="13086" max="13086" width="2.28515625" style="19" customWidth="1"/>
    <col min="13087" max="13302" width="10.85546875" style="19"/>
    <col min="13303" max="13303" width="2.28515625" style="19" customWidth="1"/>
    <col min="13304" max="13304" width="5.7109375" style="19" customWidth="1"/>
    <col min="13305" max="13305" width="47.7109375" style="19" customWidth="1"/>
    <col min="13306" max="13306" width="15.140625" style="19" customWidth="1"/>
    <col min="13307" max="13307" width="13.7109375" style="19" customWidth="1"/>
    <col min="13308" max="13308" width="18.42578125" style="19" customWidth="1"/>
    <col min="13309" max="13309" width="11.7109375" style="19" customWidth="1"/>
    <col min="13310" max="13311" width="2.28515625" style="19" customWidth="1"/>
    <col min="13312" max="13312" width="17.85546875" style="19" customWidth="1"/>
    <col min="13313" max="13313" width="14.28515625" style="19" customWidth="1"/>
    <col min="13314" max="13314" width="3.42578125" style="19" customWidth="1"/>
    <col min="13315" max="13315" width="17.85546875" style="19" customWidth="1"/>
    <col min="13316" max="13316" width="14.28515625" style="19" customWidth="1"/>
    <col min="13317" max="13317" width="3.42578125" style="19" customWidth="1"/>
    <col min="13318" max="13318" width="17.85546875" style="19" customWidth="1"/>
    <col min="13319" max="13319" width="14.28515625" style="19" customWidth="1"/>
    <col min="13320" max="13320" width="3.42578125" style="19" customWidth="1"/>
    <col min="13321" max="13321" width="17.85546875" style="19" customWidth="1"/>
    <col min="13322" max="13322" width="14.28515625" style="19" customWidth="1"/>
    <col min="13323" max="13323" width="3.42578125" style="19" customWidth="1"/>
    <col min="13324" max="13324" width="17.85546875" style="19" customWidth="1"/>
    <col min="13325" max="13325" width="14.28515625" style="19" customWidth="1"/>
    <col min="13326" max="13326" width="3.42578125" style="19" customWidth="1"/>
    <col min="13327" max="13327" width="17.85546875" style="19" customWidth="1"/>
    <col min="13328" max="13328" width="14.28515625" style="19" customWidth="1"/>
    <col min="13329" max="13329" width="3.28515625" style="19" customWidth="1"/>
    <col min="13330" max="13330" width="17.85546875" style="19" customWidth="1"/>
    <col min="13331" max="13331" width="14.28515625" style="19" customWidth="1"/>
    <col min="13332" max="13332" width="3.42578125" style="19" customWidth="1"/>
    <col min="13333" max="13333" width="17.85546875" style="19" customWidth="1"/>
    <col min="13334" max="13334" width="14.28515625" style="19" customWidth="1"/>
    <col min="13335" max="13335" width="3.42578125" style="19" customWidth="1"/>
    <col min="13336" max="13336" width="17.85546875" style="19" customWidth="1"/>
    <col min="13337" max="13337" width="14.28515625" style="19" customWidth="1"/>
    <col min="13338" max="13338" width="3.42578125" style="19" customWidth="1"/>
    <col min="13339" max="13339" width="17.85546875" style="19" customWidth="1"/>
    <col min="13340" max="13340" width="14.28515625" style="19" customWidth="1"/>
    <col min="13341" max="13341" width="3.28515625" style="19" customWidth="1"/>
    <col min="13342" max="13342" width="2.28515625" style="19" customWidth="1"/>
    <col min="13343" max="13558" width="10.85546875" style="19"/>
    <col min="13559" max="13559" width="2.28515625" style="19" customWidth="1"/>
    <col min="13560" max="13560" width="5.7109375" style="19" customWidth="1"/>
    <col min="13561" max="13561" width="47.7109375" style="19" customWidth="1"/>
    <col min="13562" max="13562" width="15.140625" style="19" customWidth="1"/>
    <col min="13563" max="13563" width="13.7109375" style="19" customWidth="1"/>
    <col min="13564" max="13564" width="18.42578125" style="19" customWidth="1"/>
    <col min="13565" max="13565" width="11.7109375" style="19" customWidth="1"/>
    <col min="13566" max="13567" width="2.28515625" style="19" customWidth="1"/>
    <col min="13568" max="13568" width="17.85546875" style="19" customWidth="1"/>
    <col min="13569" max="13569" width="14.28515625" style="19" customWidth="1"/>
    <col min="13570" max="13570" width="3.42578125" style="19" customWidth="1"/>
    <col min="13571" max="13571" width="17.85546875" style="19" customWidth="1"/>
    <col min="13572" max="13572" width="14.28515625" style="19" customWidth="1"/>
    <col min="13573" max="13573" width="3.42578125" style="19" customWidth="1"/>
    <col min="13574" max="13574" width="17.85546875" style="19" customWidth="1"/>
    <col min="13575" max="13575" width="14.28515625" style="19" customWidth="1"/>
    <col min="13576" max="13576" width="3.42578125" style="19" customWidth="1"/>
    <col min="13577" max="13577" width="17.85546875" style="19" customWidth="1"/>
    <col min="13578" max="13578" width="14.28515625" style="19" customWidth="1"/>
    <col min="13579" max="13579" width="3.42578125" style="19" customWidth="1"/>
    <col min="13580" max="13580" width="17.85546875" style="19" customWidth="1"/>
    <col min="13581" max="13581" width="14.28515625" style="19" customWidth="1"/>
    <col min="13582" max="13582" width="3.42578125" style="19" customWidth="1"/>
    <col min="13583" max="13583" width="17.85546875" style="19" customWidth="1"/>
    <col min="13584" max="13584" width="14.28515625" style="19" customWidth="1"/>
    <col min="13585" max="13585" width="3.28515625" style="19" customWidth="1"/>
    <col min="13586" max="13586" width="17.85546875" style="19" customWidth="1"/>
    <col min="13587" max="13587" width="14.28515625" style="19" customWidth="1"/>
    <col min="13588" max="13588" width="3.42578125" style="19" customWidth="1"/>
    <col min="13589" max="13589" width="17.85546875" style="19" customWidth="1"/>
    <col min="13590" max="13590" width="14.28515625" style="19" customWidth="1"/>
    <col min="13591" max="13591" width="3.42578125" style="19" customWidth="1"/>
    <col min="13592" max="13592" width="17.85546875" style="19" customWidth="1"/>
    <col min="13593" max="13593" width="14.28515625" style="19" customWidth="1"/>
    <col min="13594" max="13594" width="3.42578125" style="19" customWidth="1"/>
    <col min="13595" max="13595" width="17.85546875" style="19" customWidth="1"/>
    <col min="13596" max="13596" width="14.28515625" style="19" customWidth="1"/>
    <col min="13597" max="13597" width="3.28515625" style="19" customWidth="1"/>
    <col min="13598" max="13598" width="2.28515625" style="19" customWidth="1"/>
    <col min="13599" max="13814" width="10.85546875" style="19"/>
    <col min="13815" max="13815" width="2.28515625" style="19" customWidth="1"/>
    <col min="13816" max="13816" width="5.7109375" style="19" customWidth="1"/>
    <col min="13817" max="13817" width="47.7109375" style="19" customWidth="1"/>
    <col min="13818" max="13818" width="15.140625" style="19" customWidth="1"/>
    <col min="13819" max="13819" width="13.7109375" style="19" customWidth="1"/>
    <col min="13820" max="13820" width="18.42578125" style="19" customWidth="1"/>
    <col min="13821" max="13821" width="11.7109375" style="19" customWidth="1"/>
    <col min="13822" max="13823" width="2.28515625" style="19" customWidth="1"/>
    <col min="13824" max="13824" width="17.85546875" style="19" customWidth="1"/>
    <col min="13825" max="13825" width="14.28515625" style="19" customWidth="1"/>
    <col min="13826" max="13826" width="3.42578125" style="19" customWidth="1"/>
    <col min="13827" max="13827" width="17.85546875" style="19" customWidth="1"/>
    <col min="13828" max="13828" width="14.28515625" style="19" customWidth="1"/>
    <col min="13829" max="13829" width="3.42578125" style="19" customWidth="1"/>
    <col min="13830" max="13830" width="17.85546875" style="19" customWidth="1"/>
    <col min="13831" max="13831" width="14.28515625" style="19" customWidth="1"/>
    <col min="13832" max="13832" width="3.42578125" style="19" customWidth="1"/>
    <col min="13833" max="13833" width="17.85546875" style="19" customWidth="1"/>
    <col min="13834" max="13834" width="14.28515625" style="19" customWidth="1"/>
    <col min="13835" max="13835" width="3.42578125" style="19" customWidth="1"/>
    <col min="13836" max="13836" width="17.85546875" style="19" customWidth="1"/>
    <col min="13837" max="13837" width="14.28515625" style="19" customWidth="1"/>
    <col min="13838" max="13838" width="3.42578125" style="19" customWidth="1"/>
    <col min="13839" max="13839" width="17.85546875" style="19" customWidth="1"/>
    <col min="13840" max="13840" width="14.28515625" style="19" customWidth="1"/>
    <col min="13841" max="13841" width="3.28515625" style="19" customWidth="1"/>
    <col min="13842" max="13842" width="17.85546875" style="19" customWidth="1"/>
    <col min="13843" max="13843" width="14.28515625" style="19" customWidth="1"/>
    <col min="13844" max="13844" width="3.42578125" style="19" customWidth="1"/>
    <col min="13845" max="13845" width="17.85546875" style="19" customWidth="1"/>
    <col min="13846" max="13846" width="14.28515625" style="19" customWidth="1"/>
    <col min="13847" max="13847" width="3.42578125" style="19" customWidth="1"/>
    <col min="13848" max="13848" width="17.85546875" style="19" customWidth="1"/>
    <col min="13849" max="13849" width="14.28515625" style="19" customWidth="1"/>
    <col min="13850" max="13850" width="3.42578125" style="19" customWidth="1"/>
    <col min="13851" max="13851" width="17.85546875" style="19" customWidth="1"/>
    <col min="13852" max="13852" width="14.28515625" style="19" customWidth="1"/>
    <col min="13853" max="13853" width="3.28515625" style="19" customWidth="1"/>
    <col min="13854" max="13854" width="2.28515625" style="19" customWidth="1"/>
    <col min="13855" max="14070" width="10.85546875" style="19"/>
    <col min="14071" max="14071" width="2.28515625" style="19" customWidth="1"/>
    <col min="14072" max="14072" width="5.7109375" style="19" customWidth="1"/>
    <col min="14073" max="14073" width="47.7109375" style="19" customWidth="1"/>
    <col min="14074" max="14074" width="15.140625" style="19" customWidth="1"/>
    <col min="14075" max="14075" width="13.7109375" style="19" customWidth="1"/>
    <col min="14076" max="14076" width="18.42578125" style="19" customWidth="1"/>
    <col min="14077" max="14077" width="11.7109375" style="19" customWidth="1"/>
    <col min="14078" max="14079" width="2.28515625" style="19" customWidth="1"/>
    <col min="14080" max="14080" width="17.85546875" style="19" customWidth="1"/>
    <col min="14081" max="14081" width="14.28515625" style="19" customWidth="1"/>
    <col min="14082" max="14082" width="3.42578125" style="19" customWidth="1"/>
    <col min="14083" max="14083" width="17.85546875" style="19" customWidth="1"/>
    <col min="14084" max="14084" width="14.28515625" style="19" customWidth="1"/>
    <col min="14085" max="14085" width="3.42578125" style="19" customWidth="1"/>
    <col min="14086" max="14086" width="17.85546875" style="19" customWidth="1"/>
    <col min="14087" max="14087" width="14.28515625" style="19" customWidth="1"/>
    <col min="14088" max="14088" width="3.42578125" style="19" customWidth="1"/>
    <col min="14089" max="14089" width="17.85546875" style="19" customWidth="1"/>
    <col min="14090" max="14090" width="14.28515625" style="19" customWidth="1"/>
    <col min="14091" max="14091" width="3.42578125" style="19" customWidth="1"/>
    <col min="14092" max="14092" width="17.85546875" style="19" customWidth="1"/>
    <col min="14093" max="14093" width="14.28515625" style="19" customWidth="1"/>
    <col min="14094" max="14094" width="3.42578125" style="19" customWidth="1"/>
    <col min="14095" max="14095" width="17.85546875" style="19" customWidth="1"/>
    <col min="14096" max="14096" width="14.28515625" style="19" customWidth="1"/>
    <col min="14097" max="14097" width="3.28515625" style="19" customWidth="1"/>
    <col min="14098" max="14098" width="17.85546875" style="19" customWidth="1"/>
    <col min="14099" max="14099" width="14.28515625" style="19" customWidth="1"/>
    <col min="14100" max="14100" width="3.42578125" style="19" customWidth="1"/>
    <col min="14101" max="14101" width="17.85546875" style="19" customWidth="1"/>
    <col min="14102" max="14102" width="14.28515625" style="19" customWidth="1"/>
    <col min="14103" max="14103" width="3.42578125" style="19" customWidth="1"/>
    <col min="14104" max="14104" width="17.85546875" style="19" customWidth="1"/>
    <col min="14105" max="14105" width="14.28515625" style="19" customWidth="1"/>
    <col min="14106" max="14106" width="3.42578125" style="19" customWidth="1"/>
    <col min="14107" max="14107" width="17.85546875" style="19" customWidth="1"/>
    <col min="14108" max="14108" width="14.28515625" style="19" customWidth="1"/>
    <col min="14109" max="14109" width="3.28515625" style="19" customWidth="1"/>
    <col min="14110" max="14110" width="2.28515625" style="19" customWidth="1"/>
    <col min="14111" max="14326" width="10.85546875" style="19"/>
    <col min="14327" max="14327" width="2.28515625" style="19" customWidth="1"/>
    <col min="14328" max="14328" width="5.7109375" style="19" customWidth="1"/>
    <col min="14329" max="14329" width="47.7109375" style="19" customWidth="1"/>
    <col min="14330" max="14330" width="15.140625" style="19" customWidth="1"/>
    <col min="14331" max="14331" width="13.7109375" style="19" customWidth="1"/>
    <col min="14332" max="14332" width="18.42578125" style="19" customWidth="1"/>
    <col min="14333" max="14333" width="11.7109375" style="19" customWidth="1"/>
    <col min="14334" max="14335" width="2.28515625" style="19" customWidth="1"/>
    <col min="14336" max="14336" width="17.85546875" style="19" customWidth="1"/>
    <col min="14337" max="14337" width="14.28515625" style="19" customWidth="1"/>
    <col min="14338" max="14338" width="3.42578125" style="19" customWidth="1"/>
    <col min="14339" max="14339" width="17.85546875" style="19" customWidth="1"/>
    <col min="14340" max="14340" width="14.28515625" style="19" customWidth="1"/>
    <col min="14341" max="14341" width="3.42578125" style="19" customWidth="1"/>
    <col min="14342" max="14342" width="17.85546875" style="19" customWidth="1"/>
    <col min="14343" max="14343" width="14.28515625" style="19" customWidth="1"/>
    <col min="14344" max="14344" width="3.42578125" style="19" customWidth="1"/>
    <col min="14345" max="14345" width="17.85546875" style="19" customWidth="1"/>
    <col min="14346" max="14346" width="14.28515625" style="19" customWidth="1"/>
    <col min="14347" max="14347" width="3.42578125" style="19" customWidth="1"/>
    <col min="14348" max="14348" width="17.85546875" style="19" customWidth="1"/>
    <col min="14349" max="14349" width="14.28515625" style="19" customWidth="1"/>
    <col min="14350" max="14350" width="3.42578125" style="19" customWidth="1"/>
    <col min="14351" max="14351" width="17.85546875" style="19" customWidth="1"/>
    <col min="14352" max="14352" width="14.28515625" style="19" customWidth="1"/>
    <col min="14353" max="14353" width="3.28515625" style="19" customWidth="1"/>
    <col min="14354" max="14354" width="17.85546875" style="19" customWidth="1"/>
    <col min="14355" max="14355" width="14.28515625" style="19" customWidth="1"/>
    <col min="14356" max="14356" width="3.42578125" style="19" customWidth="1"/>
    <col min="14357" max="14357" width="17.85546875" style="19" customWidth="1"/>
    <col min="14358" max="14358" width="14.28515625" style="19" customWidth="1"/>
    <col min="14359" max="14359" width="3.42578125" style="19" customWidth="1"/>
    <col min="14360" max="14360" width="17.85546875" style="19" customWidth="1"/>
    <col min="14361" max="14361" width="14.28515625" style="19" customWidth="1"/>
    <col min="14362" max="14362" width="3.42578125" style="19" customWidth="1"/>
    <col min="14363" max="14363" width="17.85546875" style="19" customWidth="1"/>
    <col min="14364" max="14364" width="14.28515625" style="19" customWidth="1"/>
    <col min="14365" max="14365" width="3.28515625" style="19" customWidth="1"/>
    <col min="14366" max="14366" width="2.28515625" style="19" customWidth="1"/>
    <col min="14367" max="14582" width="10.85546875" style="19"/>
    <col min="14583" max="14583" width="2.28515625" style="19" customWidth="1"/>
    <col min="14584" max="14584" width="5.7109375" style="19" customWidth="1"/>
    <col min="14585" max="14585" width="47.7109375" style="19" customWidth="1"/>
    <col min="14586" max="14586" width="15.140625" style="19" customWidth="1"/>
    <col min="14587" max="14587" width="13.7109375" style="19" customWidth="1"/>
    <col min="14588" max="14588" width="18.42578125" style="19" customWidth="1"/>
    <col min="14589" max="14589" width="11.7109375" style="19" customWidth="1"/>
    <col min="14590" max="14591" width="2.28515625" style="19" customWidth="1"/>
    <col min="14592" max="14592" width="17.85546875" style="19" customWidth="1"/>
    <col min="14593" max="14593" width="14.28515625" style="19" customWidth="1"/>
    <col min="14594" max="14594" width="3.42578125" style="19" customWidth="1"/>
    <col min="14595" max="14595" width="17.85546875" style="19" customWidth="1"/>
    <col min="14596" max="14596" width="14.28515625" style="19" customWidth="1"/>
    <col min="14597" max="14597" width="3.42578125" style="19" customWidth="1"/>
    <col min="14598" max="14598" width="17.85546875" style="19" customWidth="1"/>
    <col min="14599" max="14599" width="14.28515625" style="19" customWidth="1"/>
    <col min="14600" max="14600" width="3.42578125" style="19" customWidth="1"/>
    <col min="14601" max="14601" width="17.85546875" style="19" customWidth="1"/>
    <col min="14602" max="14602" width="14.28515625" style="19" customWidth="1"/>
    <col min="14603" max="14603" width="3.42578125" style="19" customWidth="1"/>
    <col min="14604" max="14604" width="17.85546875" style="19" customWidth="1"/>
    <col min="14605" max="14605" width="14.28515625" style="19" customWidth="1"/>
    <col min="14606" max="14606" width="3.42578125" style="19" customWidth="1"/>
    <col min="14607" max="14607" width="17.85546875" style="19" customWidth="1"/>
    <col min="14608" max="14608" width="14.28515625" style="19" customWidth="1"/>
    <col min="14609" max="14609" width="3.28515625" style="19" customWidth="1"/>
    <col min="14610" max="14610" width="17.85546875" style="19" customWidth="1"/>
    <col min="14611" max="14611" width="14.28515625" style="19" customWidth="1"/>
    <col min="14612" max="14612" width="3.42578125" style="19" customWidth="1"/>
    <col min="14613" max="14613" width="17.85546875" style="19" customWidth="1"/>
    <col min="14614" max="14614" width="14.28515625" style="19" customWidth="1"/>
    <col min="14615" max="14615" width="3.42578125" style="19" customWidth="1"/>
    <col min="14616" max="14616" width="17.85546875" style="19" customWidth="1"/>
    <col min="14617" max="14617" width="14.28515625" style="19" customWidth="1"/>
    <col min="14618" max="14618" width="3.42578125" style="19" customWidth="1"/>
    <col min="14619" max="14619" width="17.85546875" style="19" customWidth="1"/>
    <col min="14620" max="14620" width="14.28515625" style="19" customWidth="1"/>
    <col min="14621" max="14621" width="3.28515625" style="19" customWidth="1"/>
    <col min="14622" max="14622" width="2.28515625" style="19" customWidth="1"/>
    <col min="14623" max="14838" width="10.85546875" style="19"/>
    <col min="14839" max="14839" width="2.28515625" style="19" customWidth="1"/>
    <col min="14840" max="14840" width="5.7109375" style="19" customWidth="1"/>
    <col min="14841" max="14841" width="47.7109375" style="19" customWidth="1"/>
    <col min="14842" max="14842" width="15.140625" style="19" customWidth="1"/>
    <col min="14843" max="14843" width="13.7109375" style="19" customWidth="1"/>
    <col min="14844" max="14844" width="18.42578125" style="19" customWidth="1"/>
    <col min="14845" max="14845" width="11.7109375" style="19" customWidth="1"/>
    <col min="14846" max="14847" width="2.28515625" style="19" customWidth="1"/>
    <col min="14848" max="14848" width="17.85546875" style="19" customWidth="1"/>
    <col min="14849" max="14849" width="14.28515625" style="19" customWidth="1"/>
    <col min="14850" max="14850" width="3.42578125" style="19" customWidth="1"/>
    <col min="14851" max="14851" width="17.85546875" style="19" customWidth="1"/>
    <col min="14852" max="14852" width="14.28515625" style="19" customWidth="1"/>
    <col min="14853" max="14853" width="3.42578125" style="19" customWidth="1"/>
    <col min="14854" max="14854" width="17.85546875" style="19" customWidth="1"/>
    <col min="14855" max="14855" width="14.28515625" style="19" customWidth="1"/>
    <col min="14856" max="14856" width="3.42578125" style="19" customWidth="1"/>
    <col min="14857" max="14857" width="17.85546875" style="19" customWidth="1"/>
    <col min="14858" max="14858" width="14.28515625" style="19" customWidth="1"/>
    <col min="14859" max="14859" width="3.42578125" style="19" customWidth="1"/>
    <col min="14860" max="14860" width="17.85546875" style="19" customWidth="1"/>
    <col min="14861" max="14861" width="14.28515625" style="19" customWidth="1"/>
    <col min="14862" max="14862" width="3.42578125" style="19" customWidth="1"/>
    <col min="14863" max="14863" width="17.85546875" style="19" customWidth="1"/>
    <col min="14864" max="14864" width="14.28515625" style="19" customWidth="1"/>
    <col min="14865" max="14865" width="3.28515625" style="19" customWidth="1"/>
    <col min="14866" max="14866" width="17.85546875" style="19" customWidth="1"/>
    <col min="14867" max="14867" width="14.28515625" style="19" customWidth="1"/>
    <col min="14868" max="14868" width="3.42578125" style="19" customWidth="1"/>
    <col min="14869" max="14869" width="17.85546875" style="19" customWidth="1"/>
    <col min="14870" max="14870" width="14.28515625" style="19" customWidth="1"/>
    <col min="14871" max="14871" width="3.42578125" style="19" customWidth="1"/>
    <col min="14872" max="14872" width="17.85546875" style="19" customWidth="1"/>
    <col min="14873" max="14873" width="14.28515625" style="19" customWidth="1"/>
    <col min="14874" max="14874" width="3.42578125" style="19" customWidth="1"/>
    <col min="14875" max="14875" width="17.85546875" style="19" customWidth="1"/>
    <col min="14876" max="14876" width="14.28515625" style="19" customWidth="1"/>
    <col min="14877" max="14877" width="3.28515625" style="19" customWidth="1"/>
    <col min="14878" max="14878" width="2.28515625" style="19" customWidth="1"/>
    <col min="14879" max="15094" width="10.85546875" style="19"/>
    <col min="15095" max="15095" width="2.28515625" style="19" customWidth="1"/>
    <col min="15096" max="15096" width="5.7109375" style="19" customWidth="1"/>
    <col min="15097" max="15097" width="47.7109375" style="19" customWidth="1"/>
    <col min="15098" max="15098" width="15.140625" style="19" customWidth="1"/>
    <col min="15099" max="15099" width="13.7109375" style="19" customWidth="1"/>
    <col min="15100" max="15100" width="18.42578125" style="19" customWidth="1"/>
    <col min="15101" max="15101" width="11.7109375" style="19" customWidth="1"/>
    <col min="15102" max="15103" width="2.28515625" style="19" customWidth="1"/>
    <col min="15104" max="15104" width="17.85546875" style="19" customWidth="1"/>
    <col min="15105" max="15105" width="14.28515625" style="19" customWidth="1"/>
    <col min="15106" max="15106" width="3.42578125" style="19" customWidth="1"/>
    <col min="15107" max="15107" width="17.85546875" style="19" customWidth="1"/>
    <col min="15108" max="15108" width="14.28515625" style="19" customWidth="1"/>
    <col min="15109" max="15109" width="3.42578125" style="19" customWidth="1"/>
    <col min="15110" max="15110" width="17.85546875" style="19" customWidth="1"/>
    <col min="15111" max="15111" width="14.28515625" style="19" customWidth="1"/>
    <col min="15112" max="15112" width="3.42578125" style="19" customWidth="1"/>
    <col min="15113" max="15113" width="17.85546875" style="19" customWidth="1"/>
    <col min="15114" max="15114" width="14.28515625" style="19" customWidth="1"/>
    <col min="15115" max="15115" width="3.42578125" style="19" customWidth="1"/>
    <col min="15116" max="15116" width="17.85546875" style="19" customWidth="1"/>
    <col min="15117" max="15117" width="14.28515625" style="19" customWidth="1"/>
    <col min="15118" max="15118" width="3.42578125" style="19" customWidth="1"/>
    <col min="15119" max="15119" width="17.85546875" style="19" customWidth="1"/>
    <col min="15120" max="15120" width="14.28515625" style="19" customWidth="1"/>
    <col min="15121" max="15121" width="3.28515625" style="19" customWidth="1"/>
    <col min="15122" max="15122" width="17.85546875" style="19" customWidth="1"/>
    <col min="15123" max="15123" width="14.28515625" style="19" customWidth="1"/>
    <col min="15124" max="15124" width="3.42578125" style="19" customWidth="1"/>
    <col min="15125" max="15125" width="17.85546875" style="19" customWidth="1"/>
    <col min="15126" max="15126" width="14.28515625" style="19" customWidth="1"/>
    <col min="15127" max="15127" width="3.42578125" style="19" customWidth="1"/>
    <col min="15128" max="15128" width="17.85546875" style="19" customWidth="1"/>
    <col min="15129" max="15129" width="14.28515625" style="19" customWidth="1"/>
    <col min="15130" max="15130" width="3.42578125" style="19" customWidth="1"/>
    <col min="15131" max="15131" width="17.85546875" style="19" customWidth="1"/>
    <col min="15132" max="15132" width="14.28515625" style="19" customWidth="1"/>
    <col min="15133" max="15133" width="3.28515625" style="19" customWidth="1"/>
    <col min="15134" max="15134" width="2.28515625" style="19" customWidth="1"/>
    <col min="15135" max="15350" width="10.85546875" style="19"/>
    <col min="15351" max="15351" width="2.28515625" style="19" customWidth="1"/>
    <col min="15352" max="15352" width="5.7109375" style="19" customWidth="1"/>
    <col min="15353" max="15353" width="47.7109375" style="19" customWidth="1"/>
    <col min="15354" max="15354" width="15.140625" style="19" customWidth="1"/>
    <col min="15355" max="15355" width="13.7109375" style="19" customWidth="1"/>
    <col min="15356" max="15356" width="18.42578125" style="19" customWidth="1"/>
    <col min="15357" max="15357" width="11.7109375" style="19" customWidth="1"/>
    <col min="15358" max="15359" width="2.28515625" style="19" customWidth="1"/>
    <col min="15360" max="15360" width="17.85546875" style="19" customWidth="1"/>
    <col min="15361" max="15361" width="14.28515625" style="19" customWidth="1"/>
    <col min="15362" max="15362" width="3.42578125" style="19" customWidth="1"/>
    <col min="15363" max="15363" width="17.85546875" style="19" customWidth="1"/>
    <col min="15364" max="15364" width="14.28515625" style="19" customWidth="1"/>
    <col min="15365" max="15365" width="3.42578125" style="19" customWidth="1"/>
    <col min="15366" max="15366" width="17.85546875" style="19" customWidth="1"/>
    <col min="15367" max="15367" width="14.28515625" style="19" customWidth="1"/>
    <col min="15368" max="15368" width="3.42578125" style="19" customWidth="1"/>
    <col min="15369" max="15369" width="17.85546875" style="19" customWidth="1"/>
    <col min="15370" max="15370" width="14.28515625" style="19" customWidth="1"/>
    <col min="15371" max="15371" width="3.42578125" style="19" customWidth="1"/>
    <col min="15372" max="15372" width="17.85546875" style="19" customWidth="1"/>
    <col min="15373" max="15373" width="14.28515625" style="19" customWidth="1"/>
    <col min="15374" max="15374" width="3.42578125" style="19" customWidth="1"/>
    <col min="15375" max="15375" width="17.85546875" style="19" customWidth="1"/>
    <col min="15376" max="15376" width="14.28515625" style="19" customWidth="1"/>
    <col min="15377" max="15377" width="3.28515625" style="19" customWidth="1"/>
    <col min="15378" max="15378" width="17.85546875" style="19" customWidth="1"/>
    <col min="15379" max="15379" width="14.28515625" style="19" customWidth="1"/>
    <col min="15380" max="15380" width="3.42578125" style="19" customWidth="1"/>
    <col min="15381" max="15381" width="17.85546875" style="19" customWidth="1"/>
    <col min="15382" max="15382" width="14.28515625" style="19" customWidth="1"/>
    <col min="15383" max="15383" width="3.42578125" style="19" customWidth="1"/>
    <col min="15384" max="15384" width="17.85546875" style="19" customWidth="1"/>
    <col min="15385" max="15385" width="14.28515625" style="19" customWidth="1"/>
    <col min="15386" max="15386" width="3.42578125" style="19" customWidth="1"/>
    <col min="15387" max="15387" width="17.85546875" style="19" customWidth="1"/>
    <col min="15388" max="15388" width="14.28515625" style="19" customWidth="1"/>
    <col min="15389" max="15389" width="3.28515625" style="19" customWidth="1"/>
    <col min="15390" max="15390" width="2.28515625" style="19" customWidth="1"/>
    <col min="15391" max="15606" width="10.85546875" style="19"/>
    <col min="15607" max="15607" width="2.28515625" style="19" customWidth="1"/>
    <col min="15608" max="15608" width="5.7109375" style="19" customWidth="1"/>
    <col min="15609" max="15609" width="47.7109375" style="19" customWidth="1"/>
    <col min="15610" max="15610" width="15.140625" style="19" customWidth="1"/>
    <col min="15611" max="15611" width="13.7109375" style="19" customWidth="1"/>
    <col min="15612" max="15612" width="18.42578125" style="19" customWidth="1"/>
    <col min="15613" max="15613" width="11.7109375" style="19" customWidth="1"/>
    <col min="15614" max="15615" width="2.28515625" style="19" customWidth="1"/>
    <col min="15616" max="15616" width="17.85546875" style="19" customWidth="1"/>
    <col min="15617" max="15617" width="14.28515625" style="19" customWidth="1"/>
    <col min="15618" max="15618" width="3.42578125" style="19" customWidth="1"/>
    <col min="15619" max="15619" width="17.85546875" style="19" customWidth="1"/>
    <col min="15620" max="15620" width="14.28515625" style="19" customWidth="1"/>
    <col min="15621" max="15621" width="3.42578125" style="19" customWidth="1"/>
    <col min="15622" max="15622" width="17.85546875" style="19" customWidth="1"/>
    <col min="15623" max="15623" width="14.28515625" style="19" customWidth="1"/>
    <col min="15624" max="15624" width="3.42578125" style="19" customWidth="1"/>
    <col min="15625" max="15625" width="17.85546875" style="19" customWidth="1"/>
    <col min="15626" max="15626" width="14.28515625" style="19" customWidth="1"/>
    <col min="15627" max="15627" width="3.42578125" style="19" customWidth="1"/>
    <col min="15628" max="15628" width="17.85546875" style="19" customWidth="1"/>
    <col min="15629" max="15629" width="14.28515625" style="19" customWidth="1"/>
    <col min="15630" max="15630" width="3.42578125" style="19" customWidth="1"/>
    <col min="15631" max="15631" width="17.85546875" style="19" customWidth="1"/>
    <col min="15632" max="15632" width="14.28515625" style="19" customWidth="1"/>
    <col min="15633" max="15633" width="3.28515625" style="19" customWidth="1"/>
    <col min="15634" max="15634" width="17.85546875" style="19" customWidth="1"/>
    <col min="15635" max="15635" width="14.28515625" style="19" customWidth="1"/>
    <col min="15636" max="15636" width="3.42578125" style="19" customWidth="1"/>
    <col min="15637" max="15637" width="17.85546875" style="19" customWidth="1"/>
    <col min="15638" max="15638" width="14.28515625" style="19" customWidth="1"/>
    <col min="15639" max="15639" width="3.42578125" style="19" customWidth="1"/>
    <col min="15640" max="15640" width="17.85546875" style="19" customWidth="1"/>
    <col min="15641" max="15641" width="14.28515625" style="19" customWidth="1"/>
    <col min="15642" max="15642" width="3.42578125" style="19" customWidth="1"/>
    <col min="15643" max="15643" width="17.85546875" style="19" customWidth="1"/>
    <col min="15644" max="15644" width="14.28515625" style="19" customWidth="1"/>
    <col min="15645" max="15645" width="3.28515625" style="19" customWidth="1"/>
    <col min="15646" max="15646" width="2.28515625" style="19" customWidth="1"/>
    <col min="15647" max="15862" width="10.85546875" style="19"/>
    <col min="15863" max="15863" width="2.28515625" style="19" customWidth="1"/>
    <col min="15864" max="15864" width="5.7109375" style="19" customWidth="1"/>
    <col min="15865" max="15865" width="47.7109375" style="19" customWidth="1"/>
    <col min="15866" max="15866" width="15.140625" style="19" customWidth="1"/>
    <col min="15867" max="15867" width="13.7109375" style="19" customWidth="1"/>
    <col min="15868" max="15868" width="18.42578125" style="19" customWidth="1"/>
    <col min="15869" max="15869" width="11.7109375" style="19" customWidth="1"/>
    <col min="15870" max="15871" width="2.28515625" style="19" customWidth="1"/>
    <col min="15872" max="15872" width="17.85546875" style="19" customWidth="1"/>
    <col min="15873" max="15873" width="14.28515625" style="19" customWidth="1"/>
    <col min="15874" max="15874" width="3.42578125" style="19" customWidth="1"/>
    <col min="15875" max="15875" width="17.85546875" style="19" customWidth="1"/>
    <col min="15876" max="15876" width="14.28515625" style="19" customWidth="1"/>
    <col min="15877" max="15877" width="3.42578125" style="19" customWidth="1"/>
    <col min="15878" max="15878" width="17.85546875" style="19" customWidth="1"/>
    <col min="15879" max="15879" width="14.28515625" style="19" customWidth="1"/>
    <col min="15880" max="15880" width="3.42578125" style="19" customWidth="1"/>
    <col min="15881" max="15881" width="17.85546875" style="19" customWidth="1"/>
    <col min="15882" max="15882" width="14.28515625" style="19" customWidth="1"/>
    <col min="15883" max="15883" width="3.42578125" style="19" customWidth="1"/>
    <col min="15884" max="15884" width="17.85546875" style="19" customWidth="1"/>
    <col min="15885" max="15885" width="14.28515625" style="19" customWidth="1"/>
    <col min="15886" max="15886" width="3.42578125" style="19" customWidth="1"/>
    <col min="15887" max="15887" width="17.85546875" style="19" customWidth="1"/>
    <col min="15888" max="15888" width="14.28515625" style="19" customWidth="1"/>
    <col min="15889" max="15889" width="3.28515625" style="19" customWidth="1"/>
    <col min="15890" max="15890" width="17.85546875" style="19" customWidth="1"/>
    <col min="15891" max="15891" width="14.28515625" style="19" customWidth="1"/>
    <col min="15892" max="15892" width="3.42578125" style="19" customWidth="1"/>
    <col min="15893" max="15893" width="17.85546875" style="19" customWidth="1"/>
    <col min="15894" max="15894" width="14.28515625" style="19" customWidth="1"/>
    <col min="15895" max="15895" width="3.42578125" style="19" customWidth="1"/>
    <col min="15896" max="15896" width="17.85546875" style="19" customWidth="1"/>
    <col min="15897" max="15897" width="14.28515625" style="19" customWidth="1"/>
    <col min="15898" max="15898" width="3.42578125" style="19" customWidth="1"/>
    <col min="15899" max="15899" width="17.85546875" style="19" customWidth="1"/>
    <col min="15900" max="15900" width="14.28515625" style="19" customWidth="1"/>
    <col min="15901" max="15901" width="3.28515625" style="19" customWidth="1"/>
    <col min="15902" max="15902" width="2.28515625" style="19" customWidth="1"/>
    <col min="15903" max="16118" width="10.85546875" style="19"/>
    <col min="16119" max="16119" width="2.28515625" style="19" customWidth="1"/>
    <col min="16120" max="16120" width="5.7109375" style="19" customWidth="1"/>
    <col min="16121" max="16121" width="47.7109375" style="19" customWidth="1"/>
    <col min="16122" max="16122" width="15.140625" style="19" customWidth="1"/>
    <col min="16123" max="16123" width="13.7109375" style="19" customWidth="1"/>
    <col min="16124" max="16124" width="18.42578125" style="19" customWidth="1"/>
    <col min="16125" max="16125" width="11.7109375" style="19" customWidth="1"/>
    <col min="16126" max="16127" width="2.28515625" style="19" customWidth="1"/>
    <col min="16128" max="16128" width="17.85546875" style="19" customWidth="1"/>
    <col min="16129" max="16129" width="14.28515625" style="19" customWidth="1"/>
    <col min="16130" max="16130" width="3.42578125" style="19" customWidth="1"/>
    <col min="16131" max="16131" width="17.85546875" style="19" customWidth="1"/>
    <col min="16132" max="16132" width="14.28515625" style="19" customWidth="1"/>
    <col min="16133" max="16133" width="3.42578125" style="19" customWidth="1"/>
    <col min="16134" max="16134" width="17.85546875" style="19" customWidth="1"/>
    <col min="16135" max="16135" width="14.28515625" style="19" customWidth="1"/>
    <col min="16136" max="16136" width="3.42578125" style="19" customWidth="1"/>
    <col min="16137" max="16137" width="17.85546875" style="19" customWidth="1"/>
    <col min="16138" max="16138" width="14.28515625" style="19" customWidth="1"/>
    <col min="16139" max="16139" width="3.42578125" style="19" customWidth="1"/>
    <col min="16140" max="16140" width="17.85546875" style="19" customWidth="1"/>
    <col min="16141" max="16141" width="14.28515625" style="19" customWidth="1"/>
    <col min="16142" max="16142" width="3.42578125" style="19" customWidth="1"/>
    <col min="16143" max="16143" width="17.85546875" style="19" customWidth="1"/>
    <col min="16144" max="16144" width="14.28515625" style="19" customWidth="1"/>
    <col min="16145" max="16145" width="3.28515625" style="19" customWidth="1"/>
    <col min="16146" max="16146" width="17.85546875" style="19" customWidth="1"/>
    <col min="16147" max="16147" width="14.28515625" style="19" customWidth="1"/>
    <col min="16148" max="16148" width="3.42578125" style="19" customWidth="1"/>
    <col min="16149" max="16149" width="17.85546875" style="19" customWidth="1"/>
    <col min="16150" max="16150" width="14.28515625" style="19" customWidth="1"/>
    <col min="16151" max="16151" width="3.42578125" style="19" customWidth="1"/>
    <col min="16152" max="16152" width="17.85546875" style="19" customWidth="1"/>
    <col min="16153" max="16153" width="14.28515625" style="19" customWidth="1"/>
    <col min="16154" max="16154" width="3.42578125" style="19" customWidth="1"/>
    <col min="16155" max="16155" width="17.85546875" style="19" customWidth="1"/>
    <col min="16156" max="16156" width="14.28515625" style="19" customWidth="1"/>
    <col min="16157" max="16157" width="3.28515625" style="19" customWidth="1"/>
    <col min="16158" max="16158" width="2.28515625" style="19" customWidth="1"/>
    <col min="16159" max="16384" width="10.85546875" style="19"/>
  </cols>
  <sheetData>
    <row r="1" spans="1:39" s="17" customFormat="1" ht="24">
      <c r="A1" s="117" t="str">
        <f>'Low Budget'!A1</f>
        <v>301 E. ATLANTIC POMPANO BEACH - BUYER'S PREFERRED</v>
      </c>
      <c r="B1" s="118"/>
      <c r="C1" s="119"/>
      <c r="D1" s="119"/>
      <c r="E1" s="119"/>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9" s="17" customFormat="1" ht="18.600000000000001" customHeight="1">
      <c r="B2" s="18"/>
      <c r="F2" s="19"/>
      <c r="G2" s="19"/>
      <c r="H2" s="19"/>
      <c r="I2" s="19"/>
      <c r="J2" s="19"/>
      <c r="K2" s="120"/>
      <c r="L2" s="19"/>
      <c r="M2" s="19"/>
      <c r="N2" s="19"/>
      <c r="O2" s="19"/>
      <c r="P2" s="19"/>
      <c r="Q2" s="19"/>
      <c r="R2" s="19"/>
      <c r="S2" s="120"/>
      <c r="T2" s="120"/>
      <c r="U2" s="121"/>
      <c r="V2" s="121"/>
      <c r="W2" s="121"/>
      <c r="X2" s="121"/>
      <c r="Y2" s="121"/>
      <c r="Z2" s="121"/>
      <c r="AA2" s="121"/>
      <c r="AB2" s="121"/>
      <c r="AC2" s="121"/>
    </row>
    <row r="3" spans="1:39" ht="9" customHeight="1">
      <c r="A3" s="89"/>
      <c r="B3" s="89"/>
      <c r="C3" s="89"/>
      <c r="D3" s="89"/>
      <c r="E3" s="89"/>
      <c r="F3" s="92"/>
      <c r="G3" s="92"/>
      <c r="H3" s="92"/>
      <c r="I3" s="92"/>
      <c r="J3" s="122"/>
      <c r="K3" s="123"/>
      <c r="L3" s="122"/>
      <c r="M3" s="122"/>
      <c r="N3" s="122"/>
      <c r="O3" s="122"/>
      <c r="P3" s="122"/>
      <c r="Q3" s="122"/>
      <c r="R3" s="122"/>
      <c r="S3" s="123"/>
      <c r="T3" s="123"/>
      <c r="U3" s="122"/>
      <c r="V3" s="122"/>
      <c r="W3" s="122"/>
      <c r="X3" s="122"/>
      <c r="Y3" s="122"/>
      <c r="Z3" s="122"/>
      <c r="AA3" s="122"/>
      <c r="AB3" s="122"/>
      <c r="AC3" s="122"/>
    </row>
    <row r="4" spans="1:39" ht="18" customHeight="1">
      <c r="A4" s="124"/>
      <c r="B4" s="125"/>
      <c r="C4" s="211"/>
      <c r="D4" s="211"/>
      <c r="E4" s="211"/>
      <c r="F4" s="212"/>
      <c r="G4" s="212"/>
      <c r="H4" s="212"/>
      <c r="I4" s="212"/>
      <c r="J4" s="209"/>
      <c r="K4" s="213"/>
      <c r="L4" s="209"/>
      <c r="M4" s="209"/>
      <c r="N4" s="209"/>
      <c r="O4" s="209"/>
      <c r="P4" s="283"/>
      <c r="Q4" s="216"/>
      <c r="R4" s="304"/>
      <c r="S4" s="213"/>
      <c r="T4" s="213"/>
      <c r="U4" s="213"/>
      <c r="V4" s="213"/>
      <c r="W4" s="213"/>
      <c r="X4" s="213"/>
      <c r="Y4" s="209"/>
      <c r="Z4" s="209"/>
      <c r="AA4" s="209"/>
      <c r="AB4" s="209"/>
      <c r="AC4" s="209"/>
      <c r="AD4" s="362"/>
    </row>
    <row r="5" spans="1:39" ht="18" customHeight="1" thickBot="1">
      <c r="A5" s="124"/>
      <c r="B5" s="26" t="s">
        <v>125</v>
      </c>
      <c r="C5" s="124"/>
      <c r="D5" s="124"/>
      <c r="E5" s="124"/>
      <c r="F5" s="126"/>
      <c r="G5" s="126"/>
      <c r="H5" s="126"/>
      <c r="I5" s="126"/>
      <c r="J5" s="127"/>
      <c r="K5" s="92"/>
      <c r="L5" s="127"/>
      <c r="M5" s="127"/>
      <c r="N5" s="127"/>
      <c r="O5" s="127"/>
      <c r="P5" s="214"/>
      <c r="Q5" s="216"/>
      <c r="R5" s="26" t="s">
        <v>220</v>
      </c>
      <c r="S5" s="89"/>
      <c r="T5" s="89"/>
      <c r="U5" s="89"/>
      <c r="V5" s="89"/>
      <c r="W5" s="89"/>
      <c r="X5" s="89"/>
      <c r="Y5" s="89"/>
      <c r="Z5" s="89"/>
      <c r="AA5" s="89"/>
      <c r="AB5" s="89"/>
      <c r="AC5" s="89"/>
      <c r="AD5" s="302"/>
    </row>
    <row r="6" spans="1:39" ht="18" customHeight="1" thickBot="1">
      <c r="A6" s="124"/>
      <c r="B6" s="150"/>
      <c r="C6" s="19"/>
      <c r="D6" s="19"/>
      <c r="E6" s="19"/>
      <c r="F6" s="128"/>
      <c r="G6" s="128"/>
      <c r="H6" s="129"/>
      <c r="I6" s="130"/>
      <c r="J6" s="131"/>
      <c r="K6" s="909" t="s">
        <v>255</v>
      </c>
      <c r="L6" s="910"/>
      <c r="M6" s="910"/>
      <c r="N6" s="910"/>
      <c r="O6" s="911"/>
      <c r="P6" s="215"/>
      <c r="Q6" s="217"/>
      <c r="R6" s="217"/>
      <c r="S6" s="143"/>
      <c r="T6" s="143"/>
      <c r="U6" s="143"/>
      <c r="V6" s="143"/>
      <c r="W6" s="143"/>
      <c r="X6" s="143"/>
      <c r="Y6" s="307"/>
      <c r="Z6" s="307"/>
      <c r="AA6" s="307"/>
      <c r="AB6" s="307"/>
      <c r="AC6" s="307"/>
      <c r="AD6" s="302"/>
      <c r="AK6" s="183"/>
    </row>
    <row r="7" spans="1:39" ht="18" customHeight="1">
      <c r="A7" s="124"/>
      <c r="B7" s="132"/>
      <c r="C7" s="126"/>
      <c r="D7" s="19"/>
      <c r="E7" s="133"/>
      <c r="F7" s="92"/>
      <c r="G7" s="92"/>
      <c r="H7" s="92"/>
      <c r="I7" s="130"/>
      <c r="J7" s="131"/>
      <c r="K7" s="134"/>
      <c r="L7" s="131"/>
      <c r="M7" s="131"/>
      <c r="N7" s="131"/>
      <c r="O7" s="131"/>
      <c r="P7" s="215"/>
      <c r="Q7" s="217"/>
      <c r="R7" s="150"/>
      <c r="S7" s="383" t="s">
        <v>110</v>
      </c>
      <c r="T7" s="134"/>
      <c r="U7" s="134"/>
      <c r="V7" s="134"/>
      <c r="W7" s="134"/>
      <c r="X7" s="134"/>
      <c r="Y7" s="658">
        <f>'Middle NOI'!Y7</f>
        <v>0.03</v>
      </c>
      <c r="Z7" s="134"/>
      <c r="AB7" s="134"/>
      <c r="AC7" s="134"/>
      <c r="AD7" s="302"/>
    </row>
    <row r="8" spans="1:39" ht="18" customHeight="1">
      <c r="A8" s="124"/>
      <c r="B8" s="132"/>
      <c r="C8" s="126"/>
      <c r="D8" s="19"/>
      <c r="E8" s="135"/>
      <c r="F8" s="127" t="s">
        <v>42</v>
      </c>
      <c r="G8" s="131" t="s">
        <v>373</v>
      </c>
      <c r="H8" s="127" t="s">
        <v>376</v>
      </c>
      <c r="I8" s="127" t="s">
        <v>43</v>
      </c>
      <c r="J8" s="131"/>
      <c r="K8" s="131" t="s">
        <v>6</v>
      </c>
      <c r="M8" s="131" t="s">
        <v>14</v>
      </c>
      <c r="N8" s="131"/>
      <c r="O8" s="127" t="s">
        <v>124</v>
      </c>
      <c r="P8" s="215"/>
      <c r="Q8" s="217"/>
      <c r="R8" s="150"/>
      <c r="S8" s="383" t="s">
        <v>225</v>
      </c>
      <c r="T8" s="135"/>
      <c r="U8" s="308"/>
      <c r="V8" s="308"/>
      <c r="W8" s="127"/>
      <c r="X8" s="127"/>
      <c r="Y8" s="658">
        <f>'Middle NOI'!Y8</f>
        <v>0.01</v>
      </c>
      <c r="Z8" s="131"/>
      <c r="AB8" s="131"/>
      <c r="AC8" s="131"/>
      <c r="AD8" s="302"/>
      <c r="AF8" s="138"/>
      <c r="AJ8" s="160"/>
      <c r="AM8" s="160"/>
    </row>
    <row r="9" spans="1:39" ht="18" customHeight="1">
      <c r="A9" s="124"/>
      <c r="B9" s="132"/>
      <c r="C9" s="19"/>
      <c r="D9" s="691"/>
      <c r="P9" s="215"/>
      <c r="Q9" s="217"/>
      <c r="R9" s="150"/>
      <c r="S9" s="383" t="s">
        <v>226</v>
      </c>
      <c r="T9" s="144"/>
      <c r="U9" s="309"/>
      <c r="V9" s="309"/>
      <c r="W9" s="310"/>
      <c r="X9" s="310"/>
      <c r="Y9" s="658">
        <f>'Middle NOI'!Y9</f>
        <v>0.05</v>
      </c>
      <c r="Z9" s="311"/>
      <c r="AB9" s="309"/>
      <c r="AC9" s="309"/>
      <c r="AD9" s="302"/>
      <c r="AE9" s="137"/>
      <c r="AF9" s="144"/>
      <c r="AH9" s="152"/>
      <c r="AK9" s="183"/>
    </row>
    <row r="10" spans="1:39" ht="18" customHeight="1">
      <c r="A10" s="124"/>
      <c r="B10" s="132"/>
      <c r="C10" s="19"/>
      <c r="D10" s="691"/>
      <c r="E10" s="91" t="s">
        <v>377</v>
      </c>
      <c r="F10" s="740">
        <f>'Middle NOI'!F10</f>
        <v>70</v>
      </c>
      <c r="G10" s="821">
        <f>F10/$F$14</f>
        <v>0.2</v>
      </c>
      <c r="H10" s="740">
        <f>'Middle NOI'!H10</f>
        <v>500</v>
      </c>
      <c r="I10" s="319">
        <f>F10*H10</f>
        <v>35000</v>
      </c>
      <c r="J10" s="148"/>
      <c r="K10" s="752">
        <f>Summary!G25</f>
        <v>2100</v>
      </c>
      <c r="L10" s="751"/>
      <c r="M10" s="754">
        <f>O10/I10</f>
        <v>4.2</v>
      </c>
      <c r="N10" s="751"/>
      <c r="O10" s="323">
        <f>F10*K10</f>
        <v>147000</v>
      </c>
      <c r="P10" s="824"/>
      <c r="Q10" s="217"/>
      <c r="R10" s="150"/>
      <c r="S10" s="383" t="s">
        <v>44</v>
      </c>
      <c r="T10" s="144"/>
      <c r="U10" s="312"/>
      <c r="V10" s="312"/>
      <c r="W10" s="310"/>
      <c r="X10" s="310"/>
      <c r="Y10" s="658">
        <f>'Middle NOI'!Y10</f>
        <v>2.5000000000000001E-3</v>
      </c>
      <c r="Z10" s="311"/>
      <c r="AB10" s="309"/>
      <c r="AC10" s="309"/>
      <c r="AD10" s="825"/>
      <c r="AE10" s="137"/>
      <c r="AF10" s="144"/>
      <c r="AH10" s="152"/>
      <c r="AK10" s="183"/>
    </row>
    <row r="11" spans="1:39" ht="18" customHeight="1">
      <c r="A11" s="124"/>
      <c r="B11" s="132"/>
      <c r="C11" s="19"/>
      <c r="D11" s="691"/>
      <c r="E11" s="91" t="s">
        <v>210</v>
      </c>
      <c r="F11" s="740">
        <f>'Middle NOI'!F11</f>
        <v>140</v>
      </c>
      <c r="G11" s="762">
        <f>F11/$F$14</f>
        <v>0.4</v>
      </c>
      <c r="H11" s="740">
        <f>'Middle NOI'!H11</f>
        <v>675</v>
      </c>
      <c r="I11" s="319">
        <f>F11*H11</f>
        <v>94500</v>
      </c>
      <c r="J11" s="148"/>
      <c r="K11" s="753">
        <f>Summary!I25</f>
        <v>2650</v>
      </c>
      <c r="L11" s="751"/>
      <c r="M11" s="755">
        <f>O11/I11</f>
        <v>3.925925925925926</v>
      </c>
      <c r="N11" s="751"/>
      <c r="O11" s="319">
        <f>F11*K11</f>
        <v>371000</v>
      </c>
      <c r="P11" s="215"/>
      <c r="Q11" s="217"/>
      <c r="R11" s="150"/>
      <c r="S11" s="383" t="s">
        <v>45</v>
      </c>
      <c r="T11" s="144"/>
      <c r="U11" s="312"/>
      <c r="V11" s="312"/>
      <c r="W11" s="310"/>
      <c r="X11" s="310"/>
      <c r="Y11" s="658">
        <f>'Middle NOI'!Y11</f>
        <v>2.5000000000000001E-2</v>
      </c>
      <c r="Z11" s="311"/>
      <c r="AB11" s="309"/>
      <c r="AC11" s="309"/>
      <c r="AD11" s="302"/>
      <c r="AE11" s="137"/>
      <c r="AF11" s="144"/>
      <c r="AH11" s="152"/>
      <c r="AK11" s="183"/>
    </row>
    <row r="12" spans="1:39" ht="18" customHeight="1">
      <c r="A12" s="124"/>
      <c r="B12" s="132"/>
      <c r="C12" s="19"/>
      <c r="D12" s="691"/>
      <c r="E12" s="144" t="s">
        <v>211</v>
      </c>
      <c r="F12" s="740">
        <f>'Middle NOI'!F12</f>
        <v>140</v>
      </c>
      <c r="G12" s="762">
        <f>F12/$F$14</f>
        <v>0.4</v>
      </c>
      <c r="H12" s="740">
        <f>'Middle NOI'!H12</f>
        <v>950</v>
      </c>
      <c r="I12" s="319">
        <f>F12*H12</f>
        <v>133000</v>
      </c>
      <c r="J12" s="148"/>
      <c r="K12" s="753">
        <f>Summary!K25</f>
        <v>3150</v>
      </c>
      <c r="L12" s="148"/>
      <c r="M12" s="755">
        <f>O12/I12</f>
        <v>3.3157894736842106</v>
      </c>
      <c r="N12" s="148"/>
      <c r="O12" s="319">
        <f>F12*K12</f>
        <v>441000</v>
      </c>
      <c r="P12" s="215"/>
      <c r="Q12" s="217"/>
      <c r="R12" s="150"/>
      <c r="S12" s="933">
        <f>'Middle NOI'!S12</f>
        <v>0.75</v>
      </c>
      <c r="T12" s="933">
        <f>'Middle NOI'!T12</f>
        <v>0</v>
      </c>
      <c r="U12" s="933">
        <f>'Middle NOI'!U12</f>
        <v>0</v>
      </c>
      <c r="V12" s="933">
        <f>'Middle NOI'!V12</f>
        <v>0</v>
      </c>
      <c r="W12" s="933">
        <f>'Middle NOI'!W12</f>
        <v>0</v>
      </c>
      <c r="Y12" s="657">
        <f>'Middle NOI'!Y12</f>
        <v>0.25</v>
      </c>
      <c r="Z12" s="311"/>
      <c r="AB12" s="309"/>
      <c r="AC12" s="309"/>
      <c r="AD12" s="302"/>
      <c r="AE12" s="137"/>
      <c r="AF12" s="144"/>
      <c r="AH12" s="152"/>
      <c r="AK12" s="183"/>
    </row>
    <row r="13" spans="1:39" ht="18" customHeight="1">
      <c r="A13" s="124"/>
      <c r="B13" s="132"/>
      <c r="C13" s="19"/>
      <c r="D13" s="19"/>
      <c r="E13" s="144"/>
      <c r="F13" s="753"/>
      <c r="G13" s="821"/>
      <c r="H13" s="753"/>
      <c r="I13" s="319"/>
      <c r="J13" s="148"/>
      <c r="K13" s="753"/>
      <c r="L13" s="148"/>
      <c r="M13" s="755"/>
      <c r="N13" s="148"/>
      <c r="O13" s="319"/>
      <c r="P13" s="215"/>
      <c r="Q13" s="217"/>
      <c r="R13" s="150"/>
      <c r="S13" s="383" t="s">
        <v>46</v>
      </c>
      <c r="T13" s="144"/>
      <c r="U13" s="312"/>
      <c r="V13" s="312"/>
      <c r="W13" s="310"/>
      <c r="X13" s="310"/>
      <c r="Y13" s="658">
        <f>'Middle NOI'!Y13</f>
        <v>0.02</v>
      </c>
      <c r="Z13" s="311"/>
      <c r="AB13" s="309"/>
      <c r="AC13" s="309"/>
      <c r="AD13" s="302"/>
      <c r="AE13" s="137"/>
      <c r="AF13" s="144"/>
      <c r="AH13" s="152"/>
      <c r="AK13" s="183"/>
    </row>
    <row r="14" spans="1:39" ht="18" customHeight="1">
      <c r="A14" s="124"/>
      <c r="B14" s="132"/>
      <c r="C14" s="19"/>
      <c r="D14" s="19"/>
      <c r="E14" s="144"/>
      <c r="F14" s="513">
        <f>SUM(F10:F13)</f>
        <v>350</v>
      </c>
      <c r="G14" s="822">
        <f>SUM(G10:G13)</f>
        <v>1</v>
      </c>
      <c r="H14" s="513">
        <f>I14/F14</f>
        <v>750</v>
      </c>
      <c r="I14" s="513">
        <f>SUM(I10:I13)</f>
        <v>262500</v>
      </c>
      <c r="J14" s="548"/>
      <c r="K14" s="483">
        <f>O14/F14</f>
        <v>2740</v>
      </c>
      <c r="L14" s="548"/>
      <c r="M14" s="512">
        <f>O14/I14</f>
        <v>3.6533333333333333</v>
      </c>
      <c r="N14" s="548"/>
      <c r="O14" s="483">
        <f>SUM(O10:O13)</f>
        <v>959000</v>
      </c>
      <c r="P14" s="215"/>
      <c r="Q14" s="217"/>
      <c r="R14" s="150"/>
      <c r="S14" s="383" t="s">
        <v>221</v>
      </c>
      <c r="T14" s="19"/>
      <c r="U14" s="19"/>
      <c r="V14" s="19"/>
      <c r="W14" s="19"/>
      <c r="X14" s="19"/>
      <c r="Y14" s="659">
        <f>'Middle NOI'!Y14</f>
        <v>5000</v>
      </c>
      <c r="Z14" s="311"/>
      <c r="AB14" s="312"/>
      <c r="AC14" s="312"/>
      <c r="AD14" s="302"/>
      <c r="AE14" s="137"/>
      <c r="AF14" s="522"/>
      <c r="AH14" s="152"/>
      <c r="AI14" s="429"/>
    </row>
    <row r="15" spans="1:39" ht="18" customHeight="1">
      <c r="A15" s="124"/>
      <c r="B15" s="132"/>
      <c r="C15" s="19"/>
      <c r="D15" s="19"/>
      <c r="E15" s="144"/>
      <c r="G15" s="740"/>
      <c r="H15" s="740"/>
      <c r="I15" s="319"/>
      <c r="J15" s="148"/>
      <c r="K15" s="736"/>
      <c r="L15" s="148"/>
      <c r="M15" s="737"/>
      <c r="N15" s="148"/>
      <c r="O15" s="374"/>
      <c r="P15" s="738"/>
      <c r="Q15" s="217"/>
      <c r="R15" s="150"/>
      <c r="S15" s="383" t="s">
        <v>242</v>
      </c>
      <c r="T15" s="144"/>
      <c r="U15" s="312"/>
      <c r="V15" s="312"/>
      <c r="W15" s="310"/>
      <c r="X15" s="310"/>
      <c r="Y15" s="659">
        <f>'Middle NOI'!Y15</f>
        <v>200</v>
      </c>
      <c r="Z15" s="311"/>
      <c r="AB15" s="312"/>
      <c r="AC15" s="312"/>
      <c r="AD15" s="739"/>
      <c r="AE15" s="137"/>
      <c r="AF15" s="522"/>
      <c r="AH15" s="152"/>
      <c r="AI15" s="429"/>
    </row>
    <row r="16" spans="1:39" ht="18" customHeight="1">
      <c r="A16" s="124"/>
      <c r="B16" s="139"/>
      <c r="C16" s="140"/>
      <c r="D16" s="140"/>
      <c r="E16" s="140"/>
      <c r="F16" s="297"/>
      <c r="G16" s="297"/>
      <c r="H16" s="297"/>
      <c r="I16" s="141"/>
      <c r="J16" s="298"/>
      <c r="K16" s="299"/>
      <c r="L16" s="298"/>
      <c r="M16" s="298"/>
      <c r="N16" s="298"/>
      <c r="O16" s="298"/>
      <c r="P16" s="142"/>
      <c r="Q16" s="217"/>
      <c r="R16" s="219"/>
      <c r="S16" s="314"/>
      <c r="T16" s="314"/>
      <c r="U16" s="315"/>
      <c r="V16" s="315"/>
      <c r="W16" s="313"/>
      <c r="X16" s="313"/>
      <c r="Y16" s="313"/>
      <c r="Z16" s="313"/>
      <c r="AA16" s="313"/>
      <c r="AB16" s="313"/>
      <c r="AC16" s="313"/>
      <c r="AD16" s="363"/>
    </row>
    <row r="17" spans="1:32" ht="18" customHeight="1">
      <c r="A17" s="124"/>
      <c r="B17" s="124"/>
      <c r="C17" s="19"/>
      <c r="D17" s="19"/>
      <c r="E17" s="19"/>
      <c r="F17" s="92"/>
      <c r="G17" s="92"/>
      <c r="H17" s="92"/>
      <c r="J17" s="131"/>
      <c r="K17" s="143"/>
      <c r="L17" s="131"/>
      <c r="M17" s="131"/>
      <c r="N17" s="131"/>
      <c r="O17" s="131"/>
      <c r="P17" s="131"/>
      <c r="Q17" s="131"/>
      <c r="R17" s="131"/>
      <c r="S17" s="199"/>
      <c r="T17" s="199"/>
      <c r="U17" s="199"/>
      <c r="V17" s="199"/>
      <c r="W17" s="199"/>
      <c r="X17" s="199"/>
      <c r="Y17" s="199"/>
      <c r="Z17" s="199"/>
      <c r="AA17" s="199"/>
      <c r="AB17" s="199"/>
      <c r="AC17" s="199"/>
    </row>
    <row r="18" spans="1:32" ht="18" customHeight="1" thickBot="1">
      <c r="A18" s="124"/>
      <c r="B18" s="145"/>
      <c r="C18" s="300"/>
      <c r="D18" s="300"/>
      <c r="E18" s="300"/>
      <c r="F18" s="213"/>
      <c r="G18" s="213"/>
      <c r="H18" s="213"/>
      <c r="I18" s="301"/>
      <c r="J18" s="210"/>
      <c r="K18" s="218"/>
      <c r="L18" s="210"/>
      <c r="M18" s="210"/>
      <c r="N18" s="210"/>
      <c r="O18" s="210"/>
      <c r="P18" s="210"/>
      <c r="Q18" s="210"/>
      <c r="R18" s="210"/>
      <c r="S18" s="218"/>
      <c r="T18" s="218"/>
      <c r="U18" s="218"/>
      <c r="V18" s="218"/>
      <c r="W18" s="218"/>
      <c r="X18" s="218"/>
      <c r="Y18" s="218"/>
      <c r="Z18" s="218"/>
      <c r="AA18" s="218"/>
      <c r="AB18" s="218"/>
      <c r="AC18" s="218"/>
      <c r="AD18" s="362"/>
    </row>
    <row r="19" spans="1:32" ht="18" customHeight="1">
      <c r="A19" s="124"/>
      <c r="B19" s="132"/>
      <c r="C19" s="19"/>
      <c r="D19" s="19"/>
      <c r="E19" s="19"/>
      <c r="F19" s="92"/>
      <c r="G19" s="92"/>
      <c r="H19" s="92"/>
      <c r="J19" s="131"/>
      <c r="K19" s="143"/>
      <c r="L19" s="131"/>
      <c r="M19" s="131"/>
      <c r="N19" s="131"/>
      <c r="O19" s="131"/>
      <c r="P19" s="131"/>
      <c r="Q19" s="131"/>
      <c r="R19" s="131"/>
      <c r="S19" s="913" t="s">
        <v>47</v>
      </c>
      <c r="T19" s="914"/>
      <c r="U19" s="914"/>
      <c r="V19" s="914"/>
      <c r="W19" s="914"/>
      <c r="X19" s="914"/>
      <c r="Y19" s="914"/>
      <c r="Z19" s="914"/>
      <c r="AA19" s="914"/>
      <c r="AB19" s="914"/>
      <c r="AC19" s="915"/>
      <c r="AD19" s="302"/>
    </row>
    <row r="20" spans="1:32" ht="18" customHeight="1" thickBot="1">
      <c r="A20" s="124"/>
      <c r="B20" s="26" t="s">
        <v>48</v>
      </c>
      <c r="C20" s="19"/>
      <c r="D20" s="19"/>
      <c r="E20" s="19"/>
      <c r="F20" s="92"/>
      <c r="G20" s="92"/>
      <c r="H20" s="92"/>
      <c r="J20" s="131"/>
      <c r="P20" s="131"/>
      <c r="Q20" s="131"/>
      <c r="R20" s="131"/>
      <c r="S20" s="180">
        <v>1</v>
      </c>
      <c r="T20" s="181"/>
      <c r="U20" s="181">
        <v>2</v>
      </c>
      <c r="V20" s="181"/>
      <c r="W20" s="181">
        <v>3</v>
      </c>
      <c r="X20" s="181"/>
      <c r="Y20" s="181">
        <v>4</v>
      </c>
      <c r="Z20" s="181"/>
      <c r="AA20" s="181">
        <v>5</v>
      </c>
      <c r="AB20" s="181"/>
      <c r="AC20" s="182"/>
      <c r="AD20" s="302"/>
    </row>
    <row r="21" spans="1:32" ht="18" customHeight="1">
      <c r="A21" s="124"/>
      <c r="B21" s="26"/>
      <c r="C21" s="19"/>
      <c r="D21" s="19"/>
      <c r="E21" s="19"/>
      <c r="F21" s="92"/>
      <c r="G21" s="92"/>
      <c r="H21" s="92"/>
      <c r="J21" s="131"/>
      <c r="K21" s="316"/>
      <c r="L21" s="316"/>
      <c r="M21" s="316"/>
      <c r="N21" s="316"/>
      <c r="O21" s="316"/>
      <c r="P21" s="131"/>
      <c r="Q21" s="131"/>
      <c r="R21" s="131"/>
      <c r="S21" s="316" t="str">
        <f>LOOKUP('Low ICF'!$C$14,'Low ICF'!$K$3:$EX$3,'Low ICF'!$K$6:$EX$6)</f>
        <v>Lease-Up</v>
      </c>
      <c r="T21" s="143"/>
      <c r="U21" s="316" t="str">
        <f>LOOKUP('Low ICF'!$C$14+12,'Low ICF'!$K$3:$EX$3,'Low ICF'!$K$6:$EX$6)</f>
        <v>Stabilized</v>
      </c>
      <c r="V21" s="143"/>
      <c r="W21" s="316" t="str">
        <f>LOOKUP('Low ICF'!$C$14+24,'Low ICF'!$K$3:$EX$3,'Low ICF'!$K$6:$EX$6)</f>
        <v>Stabilized</v>
      </c>
      <c r="X21" s="143"/>
      <c r="Y21" s="316" t="str">
        <f>LOOKUP('Low ICF'!$C$14+36,'Low ICF'!$K$3:$EX$3,'Low ICF'!$K$6:$EX$6)</f>
        <v>Stabilized</v>
      </c>
      <c r="Z21" s="143"/>
      <c r="AA21" s="316" t="str">
        <f>LOOKUP('Low ICF'!$C$14+48,'Low ICF'!$K$3:$EX$3,'Low ICF'!$K$6:$EX$6)</f>
        <v>Stabilized</v>
      </c>
      <c r="AB21" s="143"/>
      <c r="AC21" s="143"/>
      <c r="AD21" s="302"/>
      <c r="AE21" s="40"/>
    </row>
    <row r="22" spans="1:32" ht="18" customHeight="1">
      <c r="A22" s="124"/>
      <c r="B22" s="26"/>
      <c r="C22" s="19"/>
      <c r="D22" s="19"/>
      <c r="E22" s="19"/>
      <c r="F22" s="92"/>
      <c r="G22" s="92"/>
      <c r="H22" s="92"/>
      <c r="J22" s="131"/>
      <c r="K22" s="316"/>
      <c r="L22" s="316"/>
      <c r="M22" s="316"/>
      <c r="N22" s="316"/>
      <c r="O22" s="316"/>
      <c r="P22" s="131"/>
      <c r="Q22" s="131"/>
      <c r="R22" s="131"/>
      <c r="S22" s="316"/>
      <c r="T22" s="143"/>
      <c r="U22" s="316"/>
      <c r="V22" s="143"/>
      <c r="W22" s="316"/>
      <c r="X22" s="143"/>
      <c r="Y22" s="316"/>
      <c r="Z22" s="143"/>
      <c r="AA22" s="316"/>
      <c r="AB22" s="143"/>
      <c r="AC22" s="143"/>
      <c r="AD22" s="302"/>
      <c r="AE22" s="40"/>
    </row>
    <row r="23" spans="1:32" ht="18" customHeight="1">
      <c r="A23" s="124"/>
      <c r="B23" s="26"/>
      <c r="C23" s="19"/>
      <c r="E23" s="19"/>
      <c r="F23" s="92"/>
      <c r="G23" s="92"/>
      <c r="H23" s="92"/>
      <c r="J23" s="131"/>
      <c r="K23" s="316"/>
      <c r="L23" s="316"/>
      <c r="M23" s="316"/>
      <c r="N23" s="316"/>
      <c r="O23" s="316"/>
      <c r="P23" s="131"/>
      <c r="Q23" s="131"/>
      <c r="R23" s="317" t="s">
        <v>49</v>
      </c>
      <c r="S23" s="318">
        <f>LOOKUP('Low ICF'!$C$14+1,'Low ICF'!$K$3:$EX$3,'Low ICF'!$K$28:$EX$28)</f>
        <v>2921.2219124693397</v>
      </c>
      <c r="T23" s="143"/>
      <c r="U23" s="318">
        <f>LOOKUP('Low ICF'!$C$14+1+12,'Low ICF'!$K$3:$EX$3,'Low ICF'!$K$28:$EX$28)</f>
        <v>3008.8585698434204</v>
      </c>
      <c r="V23" s="143"/>
      <c r="W23" s="318">
        <f>LOOKUP('Low ICF'!$C$14+1+24,'Low ICF'!$K$3:$EX$3,'Low ICF'!$K$28:$EX$28)</f>
        <v>3099.1243269387242</v>
      </c>
      <c r="X23" s="143"/>
      <c r="Y23" s="318">
        <f>LOOKUP('Low ICF'!$C$14+1+36,'Low ICF'!$K$3:$EX$3,'Low ICF'!$K$28:$EX$28)</f>
        <v>3192.0980567468869</v>
      </c>
      <c r="Z23" s="143"/>
      <c r="AA23" s="318">
        <f>LOOKUP('Low ICF'!$C$14+1+48,'Low ICF'!$K$3:$EX$3,'Low ICF'!$K$28:$EX$28)</f>
        <v>3287.8609984492941</v>
      </c>
      <c r="AB23" s="143"/>
      <c r="AC23" s="143"/>
      <c r="AD23" s="302"/>
      <c r="AE23" s="40"/>
    </row>
    <row r="24" spans="1:32" ht="18" customHeight="1">
      <c r="A24" s="124"/>
      <c r="B24" s="26"/>
      <c r="C24" s="19"/>
      <c r="E24" s="19"/>
      <c r="F24" s="92"/>
      <c r="G24" s="912"/>
      <c r="H24" s="912"/>
      <c r="J24" s="131"/>
      <c r="K24" s="316"/>
      <c r="L24" s="316"/>
      <c r="M24" s="316"/>
      <c r="N24" s="316"/>
      <c r="O24" s="316"/>
      <c r="P24" s="131"/>
      <c r="Q24" s="131"/>
      <c r="R24" s="317" t="s">
        <v>50</v>
      </c>
      <c r="S24" s="318">
        <f>LOOKUP('Low ICF'!$C$14+12,'Low ICF'!$K$3:$EX$3,'Low ICF'!$K$28:$EX$28)</f>
        <v>3001.4561692203779</v>
      </c>
      <c r="T24" s="143"/>
      <c r="U24" s="318">
        <f>LOOKUP('Low ICF'!$C$14+12+12,'Low ICF'!$K$3:$EX$3,'Low ICF'!$K$28:$EX$28)</f>
        <v>3091.4998542969902</v>
      </c>
      <c r="V24" s="143"/>
      <c r="W24" s="318">
        <f>LOOKUP('Low ICF'!$C$14+12+24,'Low ICF'!$K$3:$EX$3,'Low ICF'!$K$28:$EX$28)</f>
        <v>3184.2448499259012</v>
      </c>
      <c r="X24" s="143"/>
      <c r="Y24" s="318">
        <f>LOOKUP('Low ICF'!$C$14+12+36,'Low ICF'!$K$3:$EX$3,'Low ICF'!$K$28:$EX$28)</f>
        <v>3279.772195423679</v>
      </c>
      <c r="Z24" s="143"/>
      <c r="AA24" s="318">
        <f>LOOKUP('Low ICF'!$C$14+12+48,'Low ICF'!$K$3:$EX$3,'Low ICF'!$K$28:$EX$28)</f>
        <v>3378.1653612863897</v>
      </c>
      <c r="AB24" s="143"/>
      <c r="AC24" s="143"/>
      <c r="AD24" s="302"/>
      <c r="AE24" s="40"/>
    </row>
    <row r="25" spans="1:32" ht="18" customHeight="1">
      <c r="A25" s="124"/>
      <c r="B25" s="26"/>
      <c r="C25" s="19"/>
      <c r="E25" s="19"/>
      <c r="F25" s="92"/>
      <c r="G25" s="912"/>
      <c r="H25" s="912"/>
      <c r="J25" s="131"/>
      <c r="K25" s="316"/>
      <c r="L25" s="316"/>
      <c r="M25" s="316"/>
      <c r="N25" s="316"/>
      <c r="O25" s="316"/>
      <c r="P25" s="131"/>
      <c r="Q25" s="131"/>
      <c r="R25" s="317" t="s">
        <v>51</v>
      </c>
      <c r="S25" s="319">
        <v>0</v>
      </c>
      <c r="T25" s="143"/>
      <c r="U25" s="320">
        <f>(U23-S23)/S23</f>
        <v>3.0000000000000155E-2</v>
      </c>
      <c r="V25" s="143"/>
      <c r="W25" s="320">
        <f>(W23-U23)/U23</f>
        <v>3.0000000000000394E-2</v>
      </c>
      <c r="X25" s="143"/>
      <c r="Y25" s="320">
        <f>(Y23-W23)/W23</f>
        <v>3.0000000000000322E-2</v>
      </c>
      <c r="Z25" s="143"/>
      <c r="AA25" s="320">
        <f>(AA23-Y23)/Y23</f>
        <v>3.0000000000000204E-2</v>
      </c>
      <c r="AB25" s="143"/>
      <c r="AC25" s="143"/>
      <c r="AD25" s="302"/>
      <c r="AE25" s="40"/>
    </row>
    <row r="26" spans="1:32" ht="18" customHeight="1">
      <c r="A26" s="124"/>
      <c r="B26" s="26"/>
      <c r="C26" s="19"/>
      <c r="D26" s="19"/>
      <c r="E26" s="19"/>
      <c r="F26" s="92"/>
      <c r="G26" s="94"/>
      <c r="H26" s="388"/>
      <c r="J26" s="131"/>
      <c r="K26" s="316"/>
      <c r="L26" s="316"/>
      <c r="M26" s="316"/>
      <c r="N26" s="316"/>
      <c r="O26" s="316"/>
      <c r="P26" s="131"/>
      <c r="Q26" s="131"/>
      <c r="R26" s="317" t="s">
        <v>52</v>
      </c>
      <c r="S26" s="320">
        <f>-S37/S33</f>
        <v>0.44977804251877979</v>
      </c>
      <c r="T26" s="321"/>
      <c r="U26" s="320">
        <f>-U37/U33</f>
        <v>5.0000000000000051E-2</v>
      </c>
      <c r="V26" s="321"/>
      <c r="W26" s="320">
        <f>-W37/W33</f>
        <v>5.0000000000000037E-2</v>
      </c>
      <c r="X26" s="321"/>
      <c r="Y26" s="320">
        <f>-Y37/Y33</f>
        <v>5.0000000000000044E-2</v>
      </c>
      <c r="Z26" s="321"/>
      <c r="AA26" s="320">
        <f>-AA37/AA33</f>
        <v>5.0000000000000051E-2</v>
      </c>
      <c r="AB26" s="321"/>
      <c r="AC26" s="320"/>
      <c r="AD26" s="302"/>
      <c r="AE26" s="40"/>
    </row>
    <row r="27" spans="1:32" ht="18" customHeight="1">
      <c r="A27" s="124"/>
      <c r="B27" s="26"/>
      <c r="C27" s="19"/>
      <c r="D27" s="19"/>
      <c r="E27" s="19"/>
      <c r="F27" s="92"/>
      <c r="G27" s="94"/>
      <c r="H27" s="389"/>
      <c r="J27" s="131"/>
      <c r="K27" s="316"/>
      <c r="L27" s="316"/>
      <c r="M27" s="316"/>
      <c r="N27" s="316"/>
      <c r="O27" s="316"/>
      <c r="P27" s="131"/>
      <c r="Q27" s="131"/>
      <c r="R27" s="317" t="s">
        <v>53</v>
      </c>
      <c r="S27" s="320">
        <f>S62/S33</f>
        <v>0.34377789999850544</v>
      </c>
      <c r="T27" s="321"/>
      <c r="U27" s="320">
        <f>U62/U33</f>
        <v>0.64432249378926998</v>
      </c>
      <c r="V27" s="321"/>
      <c r="W27" s="320">
        <f>W62/W33</f>
        <v>0.64595275059234813</v>
      </c>
      <c r="X27" s="321"/>
      <c r="Y27" s="320">
        <f>Y62/Y33</f>
        <v>0.64757123044159137</v>
      </c>
      <c r="Z27" s="321"/>
      <c r="AA27" s="320">
        <f>AA62/AA33</f>
        <v>0.64917810302374301</v>
      </c>
      <c r="AB27" s="321"/>
      <c r="AC27" s="320"/>
      <c r="AD27" s="302"/>
      <c r="AE27" s="40"/>
    </row>
    <row r="28" spans="1:32" ht="18" customHeight="1">
      <c r="A28" s="124"/>
      <c r="B28" s="26"/>
      <c r="C28" s="19"/>
      <c r="D28" s="19"/>
      <c r="E28" s="19"/>
      <c r="F28" s="92"/>
      <c r="G28" s="122"/>
      <c r="H28" s="390"/>
      <c r="J28" s="131"/>
      <c r="K28" s="316"/>
      <c r="L28" s="316"/>
      <c r="M28" s="316"/>
      <c r="N28" s="316"/>
      <c r="O28" s="316"/>
      <c r="P28" s="131"/>
      <c r="Q28" s="131"/>
      <c r="R28" s="322" t="s">
        <v>54</v>
      </c>
      <c r="S28" s="319">
        <v>0</v>
      </c>
      <c r="T28" s="323"/>
      <c r="U28" s="324">
        <f>(U62-S62)/S62</f>
        <v>0.93046780670262186</v>
      </c>
      <c r="V28" s="323"/>
      <c r="W28" s="324">
        <f>(W62-U62)/U62</f>
        <v>3.2606093258200228E-2</v>
      </c>
      <c r="X28" s="323"/>
      <c r="Y28" s="324">
        <f>(Y62-W62)/W62</f>
        <v>3.2580737125419514E-2</v>
      </c>
      <c r="Z28" s="323"/>
      <c r="AA28" s="324">
        <f>(AA62-Y62)/Y62</f>
        <v>3.2555825030225236E-2</v>
      </c>
      <c r="AB28" s="323"/>
      <c r="AC28" s="323"/>
      <c r="AD28" s="302"/>
      <c r="AE28" s="40"/>
    </row>
    <row r="29" spans="1:32" ht="18" customHeight="1" thickBot="1">
      <c r="A29" s="124"/>
      <c r="B29" s="26"/>
      <c r="C29" s="19"/>
      <c r="D29" s="19"/>
      <c r="E29" s="19"/>
      <c r="F29" s="92"/>
      <c r="J29" s="131"/>
      <c r="K29" s="316"/>
      <c r="L29" s="316"/>
      <c r="M29" s="316"/>
      <c r="N29" s="316"/>
      <c r="O29" s="316"/>
      <c r="P29" s="131"/>
      <c r="Q29" s="131"/>
      <c r="R29" s="131"/>
      <c r="S29" s="325"/>
      <c r="T29" s="143"/>
      <c r="U29" s="325"/>
      <c r="V29" s="143"/>
      <c r="W29" s="325"/>
      <c r="X29" s="143"/>
      <c r="Y29" s="325"/>
      <c r="Z29" s="143"/>
      <c r="AA29" s="325"/>
      <c r="AB29" s="143"/>
      <c r="AC29" s="325"/>
      <c r="AD29" s="302"/>
      <c r="AE29" s="40"/>
    </row>
    <row r="30" spans="1:32" ht="18" customHeight="1" thickBot="1">
      <c r="A30" s="124"/>
      <c r="B30" s="26"/>
      <c r="C30" s="19"/>
      <c r="D30" s="19"/>
      <c r="E30" s="19"/>
      <c r="F30" s="92"/>
      <c r="G30" s="912"/>
      <c r="H30" s="912"/>
      <c r="J30" s="131"/>
      <c r="K30" s="909" t="s">
        <v>0</v>
      </c>
      <c r="L30" s="910"/>
      <c r="M30" s="910"/>
      <c r="N30" s="910"/>
      <c r="O30" s="911"/>
      <c r="P30" s="131"/>
      <c r="Q30" s="131"/>
      <c r="R30" s="131"/>
      <c r="S30" s="316"/>
      <c r="T30" s="143"/>
      <c r="U30" s="316"/>
      <c r="V30" s="143"/>
      <c r="W30" s="316"/>
      <c r="X30" s="143"/>
      <c r="Y30" s="316"/>
      <c r="Z30" s="143"/>
      <c r="AA30" s="316"/>
      <c r="AB30" s="143"/>
      <c r="AC30" s="143"/>
      <c r="AD30" s="302"/>
      <c r="AE30" s="40"/>
      <c r="AF30" s="152"/>
    </row>
    <row r="31" spans="1:32" ht="18" customHeight="1">
      <c r="A31" s="124"/>
      <c r="B31" s="132"/>
      <c r="C31" s="126" t="s">
        <v>55</v>
      </c>
      <c r="D31" s="126"/>
      <c r="E31" s="126"/>
      <c r="F31" s="326"/>
      <c r="G31" s="912"/>
      <c r="H31" s="912"/>
      <c r="J31" s="19"/>
      <c r="K31" s="131" t="s">
        <v>5</v>
      </c>
      <c r="L31" s="19"/>
      <c r="M31" s="131" t="s">
        <v>6</v>
      </c>
      <c r="N31" s="19"/>
      <c r="O31" s="131" t="s">
        <v>56</v>
      </c>
      <c r="P31" s="19"/>
      <c r="Q31" s="19"/>
      <c r="R31" s="19"/>
      <c r="S31" s="327"/>
      <c r="T31" s="327"/>
      <c r="U31" s="328"/>
      <c r="V31" s="328"/>
      <c r="W31" s="327"/>
      <c r="X31" s="327"/>
      <c r="Y31" s="327"/>
      <c r="Z31" s="327"/>
      <c r="AA31" s="327"/>
      <c r="AB31" s="327"/>
      <c r="AC31" s="327"/>
      <c r="AD31" s="302"/>
    </row>
    <row r="32" spans="1:32" ht="18" customHeight="1">
      <c r="A32" s="124"/>
      <c r="B32" s="132"/>
      <c r="C32" s="126"/>
      <c r="D32" s="126"/>
      <c r="E32" s="126"/>
      <c r="F32" s="326"/>
      <c r="G32" s="94"/>
      <c r="H32" s="388"/>
      <c r="I32" s="90"/>
      <c r="J32" s="19"/>
      <c r="K32" s="329"/>
      <c r="L32" s="19"/>
      <c r="M32" s="19"/>
      <c r="N32" s="19"/>
      <c r="O32" s="19"/>
      <c r="P32" s="19"/>
      <c r="Q32" s="19"/>
      <c r="R32" s="19"/>
      <c r="S32" s="329"/>
      <c r="T32" s="329"/>
      <c r="U32" s="329"/>
      <c r="V32" s="329"/>
      <c r="W32" s="329"/>
      <c r="X32" s="329"/>
      <c r="Y32" s="329"/>
      <c r="Z32" s="329"/>
      <c r="AA32" s="329"/>
      <c r="AB32" s="329"/>
      <c r="AC32" s="329"/>
      <c r="AD32" s="302"/>
    </row>
    <row r="33" spans="1:33" ht="18" customHeight="1">
      <c r="A33" s="146"/>
      <c r="B33" s="147"/>
      <c r="D33" s="148"/>
      <c r="E33" s="94" t="s">
        <v>108</v>
      </c>
      <c r="F33" s="94"/>
      <c r="G33" s="94"/>
      <c r="H33" s="389"/>
      <c r="I33" s="330"/>
      <c r="J33" s="331"/>
      <c r="K33" s="392">
        <f>F14*K14*12</f>
        <v>11508000</v>
      </c>
      <c r="L33" s="331"/>
      <c r="M33" s="332">
        <f>K33/$F$14</f>
        <v>32880</v>
      </c>
      <c r="N33" s="331"/>
      <c r="O33" s="333">
        <f>K33/K$33</f>
        <v>1</v>
      </c>
      <c r="P33" s="331"/>
      <c r="Q33" s="331"/>
      <c r="R33" s="331"/>
      <c r="S33" s="332">
        <f>SUMIF('Low ICF'!$K$5:$EX$5,S$20,'Low ICF'!$K35:$EX35)</f>
        <v>12436932.255094849</v>
      </c>
      <c r="T33" s="332"/>
      <c r="U33" s="332">
        <f>SUMIF('Low ICF'!$K$5:$EX$5,U$20,'Low ICF'!$K35:$EX35)</f>
        <v>12810040.222747695</v>
      </c>
      <c r="V33" s="332"/>
      <c r="W33" s="332">
        <f>SUMIF('Low ICF'!$K$5:$EX$5,W$20,'Low ICF'!$K35:$EX35)</f>
        <v>13194341.429430135</v>
      </c>
      <c r="X33" s="332"/>
      <c r="Y33" s="332">
        <f>SUMIF('Low ICF'!$K$5:$EX$5,Y$20,'Low ICF'!$K35:$EX35)</f>
        <v>13590171.672313038</v>
      </c>
      <c r="Z33" s="332"/>
      <c r="AA33" s="332">
        <f>SUMIF('Low ICF'!$K$5:$EX$5,AA$20,'Low ICF'!$K35:$EX35)</f>
        <v>13997876.822482433</v>
      </c>
      <c r="AB33" s="332"/>
      <c r="AC33" s="332"/>
      <c r="AD33" s="302"/>
    </row>
    <row r="34" spans="1:33" ht="18" customHeight="1">
      <c r="A34" s="146"/>
      <c r="B34" s="147"/>
      <c r="D34" s="334" t="s">
        <v>35</v>
      </c>
      <c r="E34" s="335" t="s">
        <v>57</v>
      </c>
      <c r="F34" s="94"/>
      <c r="G34" s="122"/>
      <c r="H34" s="390"/>
      <c r="I34" s="330"/>
      <c r="J34" s="331"/>
      <c r="K34" s="336">
        <v>0</v>
      </c>
      <c r="L34" s="331"/>
      <c r="M34" s="337">
        <f>K34/$F$14</f>
        <v>0</v>
      </c>
      <c r="N34" s="331"/>
      <c r="O34" s="333">
        <f>K34/K$33</f>
        <v>0</v>
      </c>
      <c r="P34" s="331"/>
      <c r="Q34" s="331"/>
      <c r="R34" s="331"/>
      <c r="S34" s="337">
        <f>SUMIF('Low ICF'!$K$5:$EX$5,S$20,'Low ICF'!$K36:$EX36)</f>
        <v>-10505.096592271324</v>
      </c>
      <c r="T34" s="337"/>
      <c r="U34" s="337">
        <f>SUMIF('Low ICF'!$K$5:$EX$5,U$20,'Low ICF'!$K36:$EX36)</f>
        <v>-128100.40222747698</v>
      </c>
      <c r="V34" s="337"/>
      <c r="W34" s="337">
        <f>SUMIF('Low ICF'!$K$5:$EX$5,W$20,'Low ICF'!$K36:$EX36)</f>
        <v>-131943.41429430133</v>
      </c>
      <c r="X34" s="337"/>
      <c r="Y34" s="337">
        <f>SUMIF('Low ICF'!$K$5:$EX$5,Y$20,'Low ICF'!$K36:$EX36)</f>
        <v>-135901.71672313038</v>
      </c>
      <c r="Z34" s="337"/>
      <c r="AA34" s="337">
        <f>SUMIF('Low ICF'!$K$5:$EX$5,AA$20,'Low ICF'!$K36:$EX36)</f>
        <v>-139978.76822482437</v>
      </c>
      <c r="AB34" s="332"/>
      <c r="AC34" s="332"/>
      <c r="AD34" s="302"/>
    </row>
    <row r="35" spans="1:33" ht="18" customHeight="1">
      <c r="A35" s="146"/>
      <c r="B35" s="147"/>
      <c r="D35" s="148"/>
      <c r="E35" s="94" t="s">
        <v>58</v>
      </c>
      <c r="F35" s="94"/>
      <c r="I35" s="330"/>
      <c r="J35" s="331"/>
      <c r="K35" s="184">
        <f>SUM(K33:K34)</f>
        <v>11508000</v>
      </c>
      <c r="L35" s="331"/>
      <c r="M35" s="184">
        <f>K35/$F$14</f>
        <v>32880</v>
      </c>
      <c r="N35" s="331"/>
      <c r="O35" s="255">
        <f>K35/K$33</f>
        <v>1</v>
      </c>
      <c r="P35" s="331"/>
      <c r="Q35" s="331"/>
      <c r="R35" s="331"/>
      <c r="S35" s="184">
        <f>SUM(S33:S34)</f>
        <v>12426427.158502577</v>
      </c>
      <c r="T35" s="332"/>
      <c r="U35" s="184">
        <f>SUM(U33:U34)</f>
        <v>12681939.820520218</v>
      </c>
      <c r="V35" s="332"/>
      <c r="W35" s="184">
        <f>SUM(W33:W34)</f>
        <v>13062398.015135834</v>
      </c>
      <c r="X35" s="332"/>
      <c r="Y35" s="184">
        <f>SUM(Y33:Y34)</f>
        <v>13454269.955589907</v>
      </c>
      <c r="Z35" s="332"/>
      <c r="AA35" s="184">
        <f>SUM(AA33:AA34)</f>
        <v>13857898.054257609</v>
      </c>
      <c r="AB35" s="332"/>
      <c r="AC35" s="332"/>
      <c r="AD35" s="302"/>
    </row>
    <row r="36" spans="1:33" ht="18" customHeight="1">
      <c r="A36" s="146"/>
      <c r="B36" s="147"/>
      <c r="D36" s="148"/>
      <c r="E36" s="94"/>
      <c r="F36" s="94"/>
      <c r="I36" s="330"/>
      <c r="J36" s="331"/>
      <c r="K36" s="337"/>
      <c r="L36" s="331"/>
      <c r="M36" s="337"/>
      <c r="N36" s="331"/>
      <c r="O36" s="333"/>
      <c r="P36" s="331"/>
      <c r="Q36" s="331"/>
      <c r="R36" s="331"/>
      <c r="S36" s="337"/>
      <c r="T36" s="332"/>
      <c r="U36" s="332"/>
      <c r="V36" s="332"/>
      <c r="W36" s="332"/>
      <c r="X36" s="332"/>
      <c r="Y36" s="332"/>
      <c r="Z36" s="332"/>
      <c r="AA36" s="332"/>
      <c r="AB36" s="332"/>
      <c r="AC36" s="332"/>
      <c r="AD36" s="302"/>
    </row>
    <row r="37" spans="1:33" ht="18" customHeight="1">
      <c r="A37" s="146"/>
      <c r="B37" s="147"/>
      <c r="D37" s="148"/>
      <c r="E37" s="338" t="s">
        <v>59</v>
      </c>
      <c r="F37" s="94"/>
      <c r="J37" s="331"/>
      <c r="K37" s="337">
        <f>-K33*$Y9</f>
        <v>-575400</v>
      </c>
      <c r="L37" s="331"/>
      <c r="M37" s="337">
        <f t="shared" ref="M37:M42" si="0">K37/$F$14</f>
        <v>-1644</v>
      </c>
      <c r="N37" s="331"/>
      <c r="O37" s="333">
        <f t="shared" ref="O37:O42" si="1">K37/K$33</f>
        <v>-0.05</v>
      </c>
      <c r="P37" s="331"/>
      <c r="Q37" s="331"/>
      <c r="R37" s="331"/>
      <c r="S37" s="337">
        <f>SUMIF('Low ICF'!$K$5:$EX$5,S$20,'Low ICF'!$K39:$EX39)</f>
        <v>-5593859.0446352344</v>
      </c>
      <c r="T37" s="337"/>
      <c r="U37" s="337">
        <f>SUMIF('Low ICF'!$K$5:$EX$5,U$20,'Low ICF'!$K39:$EX39)</f>
        <v>-640502.01113738539</v>
      </c>
      <c r="V37" s="337"/>
      <c r="W37" s="337">
        <f>SUMIF('Low ICF'!$K$5:$EX$5,W$20,'Low ICF'!$K39:$EX39)</f>
        <v>-659717.0714715072</v>
      </c>
      <c r="X37" s="337"/>
      <c r="Y37" s="337">
        <f>SUMIF('Low ICF'!$K$5:$EX$5,Y$20,'Low ICF'!$K39:$EX39)</f>
        <v>-679508.58361565252</v>
      </c>
      <c r="Z37" s="337"/>
      <c r="AA37" s="337">
        <f>SUMIF('Low ICF'!$K$5:$EX$5,AA$20,'Low ICF'!$K39:$EX39)</f>
        <v>-699893.84112412238</v>
      </c>
      <c r="AB37" s="337"/>
      <c r="AC37" s="337"/>
      <c r="AD37" s="302"/>
    </row>
    <row r="38" spans="1:33" ht="18" customHeight="1">
      <c r="A38" s="146"/>
      <c r="B38" s="147"/>
      <c r="E38" s="339" t="s">
        <v>60</v>
      </c>
      <c r="F38" s="122"/>
      <c r="I38" s="90"/>
      <c r="J38" s="331"/>
      <c r="K38" s="337">
        <f>-K35*$Y10</f>
        <v>-28770</v>
      </c>
      <c r="L38" s="331"/>
      <c r="M38" s="337">
        <f t="shared" si="0"/>
        <v>-82.2</v>
      </c>
      <c r="N38" s="331"/>
      <c r="O38" s="333">
        <f t="shared" si="1"/>
        <v>-2.5000000000000001E-3</v>
      </c>
      <c r="P38" s="331"/>
      <c r="Q38" s="331"/>
      <c r="R38" s="331"/>
      <c r="S38" s="337">
        <f>SUMIF('Low ICF'!$K$5:$EX$5,S$20,'Low ICF'!$K40:$EX40)</f>
        <v>-31066.067896256445</v>
      </c>
      <c r="T38" s="337"/>
      <c r="U38" s="337">
        <f>SUMIF('Low ICF'!$K$5:$EX$5,U$20,'Low ICF'!$K40:$EX40)</f>
        <v>-31704.849551300551</v>
      </c>
      <c r="V38" s="337"/>
      <c r="W38" s="337">
        <f>SUMIF('Low ICF'!$K$5:$EX$5,W$20,'Low ICF'!$K40:$EX40)</f>
        <v>-32655.995037839581</v>
      </c>
      <c r="X38" s="337"/>
      <c r="Y38" s="337">
        <f>SUMIF('Low ICF'!$K$5:$EX$5,Y$20,'Low ICF'!$K40:$EX40)</f>
        <v>-33635.674888974776</v>
      </c>
      <c r="Z38" s="337"/>
      <c r="AA38" s="337">
        <f>SUMIF('Low ICF'!$K$5:$EX$5,AA$20,'Low ICF'!$K40:$EX40)</f>
        <v>-34644.745135644029</v>
      </c>
      <c r="AB38" s="337"/>
      <c r="AC38" s="337"/>
      <c r="AD38" s="302"/>
      <c r="AF38" s="49"/>
      <c r="AG38" s="49"/>
    </row>
    <row r="39" spans="1:33" ht="18" customHeight="1">
      <c r="A39" s="146"/>
      <c r="B39" s="147"/>
      <c r="E39" s="94" t="s">
        <v>61</v>
      </c>
      <c r="F39" s="122"/>
      <c r="I39" s="90"/>
      <c r="J39" s="331"/>
      <c r="K39" s="184">
        <f>SUM(K35:K38)</f>
        <v>10903830</v>
      </c>
      <c r="L39" s="331"/>
      <c r="M39" s="184">
        <f t="shared" si="0"/>
        <v>31153.8</v>
      </c>
      <c r="N39" s="331"/>
      <c r="O39" s="255">
        <f t="shared" si="1"/>
        <v>0.94750000000000001</v>
      </c>
      <c r="P39" s="331"/>
      <c r="Q39" s="331"/>
      <c r="R39" s="331"/>
      <c r="S39" s="184">
        <f>SUM(S35:S38)</f>
        <v>6801502.0459710862</v>
      </c>
      <c r="T39" s="337"/>
      <c r="U39" s="184">
        <f>SUM(U35:U38)</f>
        <v>12009732.959831532</v>
      </c>
      <c r="V39" s="337"/>
      <c r="W39" s="184">
        <f>SUM(W35:W38)</f>
        <v>12370024.948626488</v>
      </c>
      <c r="X39" s="337"/>
      <c r="Y39" s="184">
        <f>SUM(Y35:Y38)</f>
        <v>12741125.69708528</v>
      </c>
      <c r="Z39" s="337"/>
      <c r="AA39" s="184">
        <f>SUM(AA35:AA38)</f>
        <v>13123359.467997842</v>
      </c>
      <c r="AB39" s="337"/>
      <c r="AC39" s="337"/>
      <c r="AD39" s="302"/>
      <c r="AF39" s="49"/>
      <c r="AG39" s="49"/>
    </row>
    <row r="40" spans="1:33" ht="18" customHeight="1">
      <c r="A40" s="146"/>
      <c r="B40" s="147"/>
      <c r="E40" s="660">
        <f>'Middle NOI'!E40</f>
        <v>0.8</v>
      </c>
      <c r="F40" s="122"/>
      <c r="I40" s="90"/>
      <c r="J40" s="331"/>
      <c r="K40" s="337">
        <f>E40*K51</f>
        <v>280000</v>
      </c>
      <c r="L40" s="331"/>
      <c r="M40" s="337">
        <f t="shared" si="0"/>
        <v>800</v>
      </c>
      <c r="N40" s="331"/>
      <c r="O40" s="333">
        <f t="shared" si="1"/>
        <v>2.4330900243309004E-2</v>
      </c>
      <c r="P40" s="331"/>
      <c r="Q40" s="331"/>
      <c r="R40" s="331"/>
      <c r="S40" s="337">
        <f>SUMIF('Low ICF'!$K$5:$EX$5,S$20,'Low ICF'!$K42:$EX42)</f>
        <v>298757.71879360429</v>
      </c>
      <c r="T40" s="337"/>
      <c r="U40" s="337">
        <f>SUMIF('Low ICF'!$K$5:$EX$5,U$20,'Low ICF'!$K42:$EX42)</f>
        <v>306226.66176344396</v>
      </c>
      <c r="V40" s="337"/>
      <c r="W40" s="337">
        <f>SUMIF('Low ICF'!$K$5:$EX$5,W$20,'Low ICF'!$K42:$EX42)</f>
        <v>313882.32830752962</v>
      </c>
      <c r="X40" s="337"/>
      <c r="Y40" s="337">
        <f>SUMIF('Low ICF'!$K$5:$EX$5,Y$20,'Low ICF'!$K42:$EX42)</f>
        <v>321729.38651521737</v>
      </c>
      <c r="Z40" s="337"/>
      <c r="AA40" s="337">
        <f>SUMIF('Low ICF'!$K$5:$EX$5,AA$20,'Low ICF'!$K42:$EX42)</f>
        <v>329772.62117809732</v>
      </c>
      <c r="AB40" s="337"/>
      <c r="AC40" s="337"/>
      <c r="AD40" s="302"/>
      <c r="AF40" s="49"/>
      <c r="AG40" s="49"/>
    </row>
    <row r="41" spans="1:33" ht="18" customHeight="1">
      <c r="A41" s="146"/>
      <c r="B41" s="147"/>
      <c r="E41" s="94" t="s">
        <v>239</v>
      </c>
      <c r="F41" s="122"/>
      <c r="J41" s="331"/>
      <c r="K41" s="336">
        <f>'Low OtherInc'!M21</f>
        <v>399945</v>
      </c>
      <c r="L41" s="331"/>
      <c r="M41" s="337">
        <f t="shared" si="0"/>
        <v>1142.7</v>
      </c>
      <c r="N41" s="331"/>
      <c r="O41" s="333">
        <f t="shared" si="1"/>
        <v>3.4753649635036493E-2</v>
      </c>
      <c r="P41" s="331"/>
      <c r="Q41" s="331"/>
      <c r="R41" s="331"/>
      <c r="S41" s="337">
        <f>SUMIF('Low ICF'!$K$5:$EX$5,S$20,'Low ICF'!$K43:$EX43)</f>
        <v>239647.22101496786</v>
      </c>
      <c r="T41" s="337"/>
      <c r="U41" s="337">
        <f>SUMIF('Low ICF'!$K$5:$EX$5,U$20,'Low ICF'!$K43:$EX43)</f>
        <v>445195.6497120983</v>
      </c>
      <c r="V41" s="337"/>
      <c r="W41" s="337">
        <f>SUMIF('Low ICF'!$K$5:$EX$5,W$20,'Low ICF'!$K43:$EX43)</f>
        <v>458551.51920346142</v>
      </c>
      <c r="X41" s="337"/>
      <c r="Y41" s="337">
        <f>SUMIF('Low ICF'!$K$5:$EX$5,Y$20,'Low ICF'!$K43:$EX43)</f>
        <v>472308.06477956538</v>
      </c>
      <c r="Z41" s="337"/>
      <c r="AA41" s="337">
        <f>SUMIF('Low ICF'!$K$5:$EX$5,AA$20,'Low ICF'!$K43:$EX43)</f>
        <v>486477.30672295252</v>
      </c>
      <c r="AB41" s="337"/>
      <c r="AC41" s="337"/>
      <c r="AD41" s="302"/>
    </row>
    <row r="42" spans="1:33" ht="18" customHeight="1">
      <c r="A42" s="146"/>
      <c r="B42" s="149"/>
      <c r="D42" s="126" t="s">
        <v>62</v>
      </c>
      <c r="K42" s="221">
        <f>SUM(K39:K41)</f>
        <v>11583775</v>
      </c>
      <c r="M42" s="221">
        <f t="shared" si="0"/>
        <v>33096.5</v>
      </c>
      <c r="O42" s="303">
        <f t="shared" si="1"/>
        <v>1.0065845498783454</v>
      </c>
      <c r="S42" s="221">
        <f>S39+S41</f>
        <v>7041149.2669860544</v>
      </c>
      <c r="T42" s="244"/>
      <c r="U42" s="221">
        <f>U39+U41</f>
        <v>12454928.609543631</v>
      </c>
      <c r="V42" s="244"/>
      <c r="W42" s="221">
        <f>W39+W41</f>
        <v>12828576.46782995</v>
      </c>
      <c r="X42" s="244"/>
      <c r="Y42" s="221">
        <f>Y39+Y41</f>
        <v>13213433.761864845</v>
      </c>
      <c r="Z42" s="244"/>
      <c r="AA42" s="221">
        <f>AA39+AA41</f>
        <v>13609836.774720794</v>
      </c>
      <c r="AB42" s="244"/>
      <c r="AC42" s="244"/>
      <c r="AD42" s="302"/>
    </row>
    <row r="43" spans="1:33" ht="18" customHeight="1">
      <c r="A43" s="146"/>
      <c r="B43" s="149"/>
      <c r="C43" s="126"/>
      <c r="D43" s="126"/>
      <c r="E43" s="126"/>
      <c r="K43" s="340"/>
      <c r="L43" s="127"/>
      <c r="M43" s="340"/>
      <c r="N43" s="127"/>
      <c r="O43" s="341"/>
      <c r="P43" s="127"/>
      <c r="Q43" s="127"/>
      <c r="R43" s="127"/>
      <c r="S43" s="340"/>
      <c r="T43" s="340"/>
      <c r="U43" s="340"/>
      <c r="V43" s="340"/>
      <c r="W43" s="340"/>
      <c r="X43" s="340"/>
      <c r="Y43" s="340"/>
      <c r="Z43" s="340"/>
      <c r="AA43" s="340"/>
      <c r="AB43" s="340"/>
      <c r="AC43" s="340"/>
      <c r="AD43" s="302"/>
    </row>
    <row r="44" spans="1:33" ht="18" customHeight="1">
      <c r="A44" s="146"/>
      <c r="B44" s="149"/>
      <c r="C44" s="126" t="s">
        <v>63</v>
      </c>
      <c r="D44" s="126"/>
      <c r="E44" s="126"/>
      <c r="I44" s="90"/>
      <c r="K44" s="337"/>
      <c r="L44" s="127"/>
      <c r="M44" s="337"/>
      <c r="N44" s="127"/>
      <c r="O44" s="333"/>
      <c r="P44" s="127"/>
      <c r="Q44" s="127"/>
      <c r="R44" s="127"/>
      <c r="S44" s="337"/>
      <c r="T44" s="337"/>
      <c r="U44" s="337"/>
      <c r="V44" s="337"/>
      <c r="W44" s="337"/>
      <c r="X44" s="337"/>
      <c r="Y44" s="337"/>
      <c r="Z44" s="337"/>
      <c r="AA44" s="337"/>
      <c r="AB44" s="337"/>
      <c r="AC44" s="337"/>
      <c r="AD44" s="302"/>
    </row>
    <row r="45" spans="1:33" ht="18" customHeight="1">
      <c r="A45" s="146"/>
      <c r="B45" s="149"/>
      <c r="C45" s="126"/>
      <c r="D45" s="126"/>
      <c r="E45" s="126"/>
      <c r="I45" s="90"/>
      <c r="K45" s="337"/>
      <c r="L45" s="127"/>
      <c r="M45" s="337"/>
      <c r="N45" s="127"/>
      <c r="O45" s="333"/>
      <c r="P45" s="127"/>
      <c r="Q45" s="127"/>
      <c r="R45" s="127"/>
      <c r="S45" s="337"/>
      <c r="T45" s="337"/>
      <c r="U45" s="337"/>
      <c r="V45" s="337"/>
      <c r="W45" s="337"/>
      <c r="X45" s="337"/>
      <c r="Y45" s="337"/>
      <c r="Z45" s="337"/>
      <c r="AA45" s="337"/>
      <c r="AB45" s="337"/>
      <c r="AC45" s="337"/>
      <c r="AD45" s="302"/>
    </row>
    <row r="46" spans="1:33" ht="18" customHeight="1">
      <c r="A46" s="146"/>
      <c r="B46" s="147"/>
      <c r="C46" s="342"/>
      <c r="D46" s="342"/>
      <c r="E46" s="91" t="s">
        <v>135</v>
      </c>
      <c r="F46" s="343"/>
      <c r="I46" s="365"/>
      <c r="K46" s="392">
        <f>'Low Payroll'!R11</f>
        <v>538200</v>
      </c>
      <c r="M46" s="332">
        <f>K46/$F$14</f>
        <v>1537.7142857142858</v>
      </c>
      <c r="O46" s="333">
        <f t="shared" ref="O46:O56" si="2">K46/K$33</f>
        <v>4.6767466110531807E-2</v>
      </c>
      <c r="S46" s="332">
        <f>SUMIF('Low ICF'!$K$5:$EX$5,S$20,'Low ICF'!$K48:$EX48)</f>
        <v>574255.01519542071</v>
      </c>
      <c r="T46" s="344"/>
      <c r="U46" s="332">
        <f>SUMIF('Low ICF'!$K$5:$EX$5,U$20,'Low ICF'!$K48:$EX48)</f>
        <v>588611.39057530544</v>
      </c>
      <c r="V46" s="332"/>
      <c r="W46" s="332">
        <f>SUMIF('Low ICF'!$K$5:$EX$5,W$20,'Low ICF'!$K48:$EX48)</f>
        <v>603326.67533968727</v>
      </c>
      <c r="X46" s="332"/>
      <c r="Y46" s="332">
        <f>SUMIF('Low ICF'!$K$5:$EX$5,Y$20,'Low ICF'!$K48:$EX48)</f>
        <v>618409.84222317848</v>
      </c>
      <c r="Z46" s="332"/>
      <c r="AA46" s="332">
        <f>SUMIF('Low ICF'!$K$5:$EX$5,AA$20,'Low ICF'!$K48:$EX48)</f>
        <v>633870.08827875706</v>
      </c>
      <c r="AB46" s="332"/>
      <c r="AC46" s="332">
        <f>SUMIF('Low ICF'!$K$5:$EX$5,AC$20,'Low ICF'!$K48:$EX48)</f>
        <v>0</v>
      </c>
      <c r="AD46" s="302"/>
    </row>
    <row r="47" spans="1:33" ht="18" customHeight="1">
      <c r="A47" s="146"/>
      <c r="B47" s="147"/>
      <c r="C47" s="342"/>
      <c r="D47" s="342"/>
      <c r="E47" s="91" t="s">
        <v>136</v>
      </c>
      <c r="F47" s="345"/>
      <c r="I47" s="367"/>
      <c r="K47" s="336">
        <f t="shared" ref="K47:K52" si="3">$F$14*M47</f>
        <v>87500</v>
      </c>
      <c r="M47" s="661">
        <f>'Middle NOI'!M47</f>
        <v>250</v>
      </c>
      <c r="O47" s="333">
        <f t="shared" si="2"/>
        <v>7.6034063260340635E-3</v>
      </c>
      <c r="S47" s="337">
        <f>SUMIF('Low ICF'!$K$5:$EX$5,S$20,'Low ICF'!$K49:$EX49)</f>
        <v>93361.787123001341</v>
      </c>
      <c r="T47" s="346"/>
      <c r="U47" s="337">
        <f>SUMIF('Low ICF'!$K$5:$EX$5,U$20,'Low ICF'!$K49:$EX49)</f>
        <v>95695.831801076245</v>
      </c>
      <c r="V47" s="337"/>
      <c r="W47" s="337">
        <f>SUMIF('Low ICF'!$K$5:$EX$5,W$20,'Low ICF'!$K49:$EX49)</f>
        <v>98088.227596102981</v>
      </c>
      <c r="X47" s="337"/>
      <c r="Y47" s="337">
        <f>SUMIF('Low ICF'!$K$5:$EX$5,Y$20,'Low ICF'!$K49:$EX49)</f>
        <v>100540.43328600543</v>
      </c>
      <c r="Z47" s="337"/>
      <c r="AA47" s="337">
        <f>SUMIF('Low ICF'!$K$5:$EX$5,AA$20,'Low ICF'!$K49:$EX49)</f>
        <v>103053.94411815544</v>
      </c>
      <c r="AB47" s="337"/>
      <c r="AC47" s="337">
        <f>SUMIF('Low ICF'!$K$5:$EX$5,AC$20,'Low ICF'!$K49:$EX49)</f>
        <v>0</v>
      </c>
      <c r="AD47" s="302"/>
    </row>
    <row r="48" spans="1:33" ht="18" customHeight="1">
      <c r="A48" s="146"/>
      <c r="B48" s="147"/>
      <c r="C48" s="342"/>
      <c r="D48" s="342"/>
      <c r="E48" s="91" t="s">
        <v>137</v>
      </c>
      <c r="F48" s="347"/>
      <c r="G48" s="347"/>
      <c r="H48" s="347"/>
      <c r="I48" s="366"/>
      <c r="K48" s="336">
        <f t="shared" si="3"/>
        <v>87500</v>
      </c>
      <c r="M48" s="661">
        <f>'Middle NOI'!M48</f>
        <v>250</v>
      </c>
      <c r="O48" s="333">
        <f t="shared" si="2"/>
        <v>7.6034063260340635E-3</v>
      </c>
      <c r="S48" s="337">
        <f>SUMIF('Low ICF'!$K$5:$EX$5,S$20,'Low ICF'!$K50:$EX50)</f>
        <v>7868.5019828918421</v>
      </c>
      <c r="T48" s="346"/>
      <c r="U48" s="337">
        <f>SUMIF('Low ICF'!$K$5:$EX$5,U$20,'Low ICF'!$K50:$EX50)</f>
        <v>95695.831801076245</v>
      </c>
      <c r="V48" s="337"/>
      <c r="W48" s="337">
        <f>SUMIF('Low ICF'!$K$5:$EX$5,W$20,'Low ICF'!$K50:$EX50)</f>
        <v>98088.227596102981</v>
      </c>
      <c r="X48" s="337"/>
      <c r="Y48" s="337">
        <f>SUMIF('Low ICF'!$K$5:$EX$5,Y$20,'Low ICF'!$K50:$EX50)</f>
        <v>100540.43328600543</v>
      </c>
      <c r="Z48" s="337"/>
      <c r="AA48" s="337">
        <f>SUMIF('Low ICF'!$K$5:$EX$5,AA$20,'Low ICF'!$K50:$EX50)</f>
        <v>103053.94411815544</v>
      </c>
      <c r="AB48" s="337"/>
      <c r="AC48" s="337">
        <f>SUMIF('Low ICF'!$K$5:$EX$5,AC$20,'Low ICF'!$K50:$EX50)</f>
        <v>0</v>
      </c>
      <c r="AD48" s="302"/>
    </row>
    <row r="49" spans="1:31" ht="18" customHeight="1">
      <c r="A49" s="146"/>
      <c r="B49" s="147"/>
      <c r="C49" s="342"/>
      <c r="D49" s="342"/>
      <c r="E49" s="91" t="s">
        <v>138</v>
      </c>
      <c r="F49" s="347"/>
      <c r="G49" s="347"/>
      <c r="H49" s="347"/>
      <c r="I49" s="525"/>
      <c r="K49" s="336">
        <f t="shared" si="3"/>
        <v>175000</v>
      </c>
      <c r="M49" s="661">
        <f>'Middle NOI'!M49</f>
        <v>500</v>
      </c>
      <c r="O49" s="333">
        <f t="shared" si="2"/>
        <v>1.5206812652068127E-2</v>
      </c>
      <c r="S49" s="337">
        <f>SUMIF('Low ICF'!$K$5:$EX$5,S$20,'Low ICF'!$K51:$EX51)</f>
        <v>186723.57424600268</v>
      </c>
      <c r="T49" s="346"/>
      <c r="U49" s="337">
        <f>SUMIF('Low ICF'!$K$5:$EX$5,U$20,'Low ICF'!$K51:$EX51)</f>
        <v>191391.66360215249</v>
      </c>
      <c r="V49" s="337"/>
      <c r="W49" s="337">
        <f>SUMIF('Low ICF'!$K$5:$EX$5,W$20,'Low ICF'!$K51:$EX51)</f>
        <v>196176.45519220596</v>
      </c>
      <c r="X49" s="337"/>
      <c r="Y49" s="337">
        <f>SUMIF('Low ICF'!$K$5:$EX$5,Y$20,'Low ICF'!$K51:$EX51)</f>
        <v>201080.86657201085</v>
      </c>
      <c r="Z49" s="337"/>
      <c r="AA49" s="337">
        <f>SUMIF('Low ICF'!$K$5:$EX$5,AA$20,'Low ICF'!$K51:$EX51)</f>
        <v>206107.88823631089</v>
      </c>
      <c r="AB49" s="337"/>
      <c r="AC49" s="337">
        <f>SUMIF('Low ICF'!$K$5:$EX$5,AC$20,'Low ICF'!$K51:$EX51)</f>
        <v>0</v>
      </c>
      <c r="AD49" s="302"/>
    </row>
    <row r="50" spans="1:31" ht="18" customHeight="1">
      <c r="A50" s="146"/>
      <c r="B50" s="147"/>
      <c r="C50" s="342"/>
      <c r="D50" s="342"/>
      <c r="E50" s="91" t="s">
        <v>139</v>
      </c>
      <c r="F50" s="347"/>
      <c r="G50" s="347"/>
      <c r="H50" s="347"/>
      <c r="I50" s="366"/>
      <c r="K50" s="336">
        <f t="shared" si="3"/>
        <v>87500</v>
      </c>
      <c r="M50" s="661">
        <f>'Middle NOI'!M50</f>
        <v>250</v>
      </c>
      <c r="O50" s="333">
        <f t="shared" si="2"/>
        <v>7.6034063260340635E-3</v>
      </c>
      <c r="S50" s="337">
        <f>SUMIF('Low ICF'!$K$5:$EX$5,S$20,'Low ICF'!$K52:$EX52)</f>
        <v>7868.5019828918421</v>
      </c>
      <c r="T50" s="346"/>
      <c r="U50" s="337">
        <f>SUMIF('Low ICF'!$K$5:$EX$5,U$20,'Low ICF'!$K52:$EX52)</f>
        <v>95695.831801076245</v>
      </c>
      <c r="V50" s="337"/>
      <c r="W50" s="337">
        <f>SUMIF('Low ICF'!$K$5:$EX$5,W$20,'Low ICF'!$K52:$EX52)</f>
        <v>98088.227596102981</v>
      </c>
      <c r="X50" s="337"/>
      <c r="Y50" s="337">
        <f>SUMIF('Low ICF'!$K$5:$EX$5,Y$20,'Low ICF'!$K52:$EX52)</f>
        <v>100540.43328600543</v>
      </c>
      <c r="Z50" s="337"/>
      <c r="AA50" s="337">
        <f>SUMIF('Low ICF'!$K$5:$EX$5,AA$20,'Low ICF'!$K52:$EX52)</f>
        <v>103053.94411815544</v>
      </c>
      <c r="AB50" s="337"/>
      <c r="AC50" s="337"/>
      <c r="AD50" s="302"/>
    </row>
    <row r="51" spans="1:31" ht="18" customHeight="1">
      <c r="A51" s="146"/>
      <c r="B51" s="147"/>
      <c r="C51" s="342"/>
      <c r="D51" s="342"/>
      <c r="E51" s="91" t="s">
        <v>140</v>
      </c>
      <c r="F51" s="348"/>
      <c r="G51" s="89"/>
      <c r="I51" s="525"/>
      <c r="K51" s="336">
        <f t="shared" si="3"/>
        <v>350000</v>
      </c>
      <c r="M51" s="661">
        <f>'Middle NOI'!M51</f>
        <v>1000</v>
      </c>
      <c r="O51" s="333">
        <f t="shared" si="2"/>
        <v>3.0413625304136254E-2</v>
      </c>
      <c r="S51" s="337">
        <f>SUMIF('Low ICF'!$K$5:$EX$5,S$20,'Low ICF'!$K53:$EX53)</f>
        <v>373447.14849200536</v>
      </c>
      <c r="T51" s="346"/>
      <c r="U51" s="337">
        <f>SUMIF('Low ICF'!$K$5:$EX$5,U$20,'Low ICF'!$K53:$EX53)</f>
        <v>382783.32720430498</v>
      </c>
      <c r="V51" s="337"/>
      <c r="W51" s="337">
        <f>SUMIF('Low ICF'!$K$5:$EX$5,W$20,'Low ICF'!$K53:$EX53)</f>
        <v>392352.91038441192</v>
      </c>
      <c r="X51" s="337"/>
      <c r="Y51" s="337">
        <f>SUMIF('Low ICF'!$K$5:$EX$5,Y$20,'Low ICF'!$K53:$EX53)</f>
        <v>402161.73314402171</v>
      </c>
      <c r="Z51" s="337"/>
      <c r="AA51" s="337">
        <f>SUMIF('Low ICF'!$K$5:$EX$5,AA$20,'Low ICF'!$K53:$EX53)</f>
        <v>412215.77647262177</v>
      </c>
      <c r="AB51" s="337"/>
      <c r="AC51" s="337"/>
      <c r="AD51" s="302"/>
    </row>
    <row r="52" spans="1:31" ht="18" customHeight="1">
      <c r="A52" s="146"/>
      <c r="B52" s="147"/>
      <c r="C52" s="342"/>
      <c r="D52" s="148"/>
      <c r="E52" s="349" t="s">
        <v>141</v>
      </c>
      <c r="F52" s="347"/>
      <c r="H52" s="350"/>
      <c r="I52" s="367"/>
      <c r="K52" s="336">
        <f t="shared" si="3"/>
        <v>87500</v>
      </c>
      <c r="M52" s="661">
        <f>'Middle NOI'!M52</f>
        <v>250</v>
      </c>
      <c r="O52" s="333">
        <f t="shared" si="2"/>
        <v>7.6034063260340635E-3</v>
      </c>
      <c r="S52" s="337">
        <f>SUMIF('Low ICF'!$K$5:$EX$5,S$20,'Low ICF'!$K54:$EX54)</f>
        <v>93361.787123001341</v>
      </c>
      <c r="T52" s="337"/>
      <c r="U52" s="337">
        <f>SUMIF('Low ICF'!$K$5:$EX$5,U$20,'Low ICF'!$K54:$EX54)</f>
        <v>95695.831801076245</v>
      </c>
      <c r="V52" s="337"/>
      <c r="W52" s="337">
        <f>SUMIF('Low ICF'!$K$5:$EX$5,W$20,'Low ICF'!$K54:$EX54)</f>
        <v>98088.227596102981</v>
      </c>
      <c r="X52" s="337"/>
      <c r="Y52" s="337">
        <f>SUMIF('Low ICF'!$K$5:$EX$5,Y$20,'Low ICF'!$K54:$EX54)</f>
        <v>100540.43328600543</v>
      </c>
      <c r="Z52" s="337"/>
      <c r="AA52" s="337">
        <f>SUMIF('Low ICF'!$K$5:$EX$5,AA$20,'Low ICF'!$K54:$EX54)</f>
        <v>103053.94411815544</v>
      </c>
      <c r="AB52" s="337"/>
      <c r="AC52" s="337">
        <f>SUMIF('Low ICF'!$K$5:$EX$5,AC$20,'Low ICF'!$K54:$EX54)</f>
        <v>0</v>
      </c>
      <c r="AD52" s="302"/>
    </row>
    <row r="53" spans="1:31" ht="18" customHeight="1">
      <c r="A53" s="146"/>
      <c r="B53" s="147"/>
      <c r="C53" s="342"/>
      <c r="D53" s="342"/>
      <c r="E53" s="349" t="s">
        <v>64</v>
      </c>
      <c r="F53" s="351"/>
      <c r="H53" s="450"/>
      <c r="I53" s="366"/>
      <c r="K53" s="336">
        <f>K42*Y13</f>
        <v>231675.5</v>
      </c>
      <c r="M53" s="336">
        <f>K53/$F$14</f>
        <v>661.93</v>
      </c>
      <c r="O53" s="333">
        <f t="shared" si="2"/>
        <v>2.0131690997566908E-2</v>
      </c>
      <c r="S53" s="337">
        <f>SUMIF('Low ICF'!$K$5:$EX$5,S$20,'Low ICF'!$K55:$EX55)</f>
        <v>75931.346384943448</v>
      </c>
      <c r="T53" s="346"/>
      <c r="U53" s="337">
        <f>SUMIF('Low ICF'!$K$5:$EX$5,U$20,'Low ICF'!$K55:$EX55)</f>
        <v>255223.10542614156</v>
      </c>
      <c r="V53" s="337"/>
      <c r="W53" s="337">
        <f>SUMIF('Low ICF'!$K$5:$EX$5,W$20,'Low ICF'!$K55:$EX55)</f>
        <v>262849.17592274951</v>
      </c>
      <c r="X53" s="337"/>
      <c r="Y53" s="337">
        <f>SUMIF('Low ICF'!$K$5:$EX$5,Y$20,'Low ICF'!$K55:$EX55)</f>
        <v>270703.26296760136</v>
      </c>
      <c r="Z53" s="337"/>
      <c r="AA53" s="337">
        <f>SUMIF('Low ICF'!$K$5:$EX$5,AA$20,'Low ICF'!$K55:$EX55)</f>
        <v>278792.18791797786</v>
      </c>
      <c r="AB53" s="337"/>
      <c r="AC53" s="337">
        <f>SUMIF('Low ICF'!$K$5:$EX$5,AC$20,'Low ICF'!$K55:$EX55)</f>
        <v>0</v>
      </c>
      <c r="AD53" s="302"/>
    </row>
    <row r="54" spans="1:31" ht="18" customHeight="1">
      <c r="A54" s="146"/>
      <c r="B54" s="147"/>
      <c r="C54" s="342"/>
      <c r="D54" s="148"/>
      <c r="E54" s="91" t="s">
        <v>65</v>
      </c>
      <c r="F54" s="347"/>
      <c r="H54" s="450"/>
      <c r="I54" s="366"/>
      <c r="K54" s="336">
        <f>$F$14*M54</f>
        <v>612500</v>
      </c>
      <c r="M54" s="661">
        <f>'Middle NOI'!M54</f>
        <v>1750</v>
      </c>
      <c r="O54" s="333">
        <f t="shared" si="2"/>
        <v>5.322384428223844E-2</v>
      </c>
      <c r="S54" s="337">
        <f>SUMIF('Low ICF'!$K$5:$EX$5,S$20,'Low ICF'!$K56:$EX56)</f>
        <v>653532.50986100943</v>
      </c>
      <c r="T54" s="346"/>
      <c r="U54" s="337">
        <f>SUMIF('Low ICF'!$K$5:$EX$5,U$20,'Low ICF'!$K56:$EX56)</f>
        <v>669870.82260753354</v>
      </c>
      <c r="V54" s="337"/>
      <c r="W54" s="337">
        <f>SUMIF('Low ICF'!$K$5:$EX$5,W$20,'Low ICF'!$K56:$EX56)</f>
        <v>686617.59317272087</v>
      </c>
      <c r="X54" s="337"/>
      <c r="Y54" s="337">
        <f>SUMIF('Low ICF'!$K$5:$EX$5,Y$20,'Low ICF'!$K56:$EX56)</f>
        <v>703783.03300203802</v>
      </c>
      <c r="Z54" s="337"/>
      <c r="AA54" s="337">
        <f>SUMIF('Low ICF'!$K$5:$EX$5,AA$20,'Low ICF'!$K56:$EX56)</f>
        <v>721377.60882708791</v>
      </c>
      <c r="AB54" s="337"/>
      <c r="AC54" s="337">
        <f>SUMIF('Low ICF'!$K$5:$EX$5,AC$20,'Low ICF'!$K56:$EX56)</f>
        <v>0</v>
      </c>
      <c r="AD54" s="302"/>
    </row>
    <row r="55" spans="1:31" ht="18" customHeight="1">
      <c r="A55" s="146"/>
      <c r="B55" s="147"/>
      <c r="C55" s="334"/>
      <c r="D55" s="148"/>
      <c r="E55" s="91" t="s">
        <v>234</v>
      </c>
      <c r="F55" s="347"/>
      <c r="G55" s="19"/>
      <c r="H55" s="450"/>
      <c r="I55" s="525"/>
      <c r="K55" s="336">
        <f>'Low RETax'!G23</f>
        <v>1518257.7912062395</v>
      </c>
      <c r="M55" s="336">
        <f>K55/$F$14</f>
        <v>4337.8794034463981</v>
      </c>
      <c r="O55" s="333">
        <f t="shared" si="2"/>
        <v>0.13193063879094885</v>
      </c>
      <c r="S55" s="337">
        <f>SUMIF('Low ICF'!$K$5:$EX$5,S$20,'Low ICF'!$K57:$EX57)</f>
        <v>693423.30818136956</v>
      </c>
      <c r="T55" s="346"/>
      <c r="U55" s="337">
        <f>SUMIF('Low ICF'!$K$5:$EX$5,U$20,'Low ICF'!$K57:$EX57)</f>
        <v>1660467.9110622378</v>
      </c>
      <c r="V55" s="337"/>
      <c r="W55" s="337">
        <f>SUMIF('Low ICF'!$K$5:$EX$5,W$20,'Low ICF'!$K57:$EX57)</f>
        <v>1701979.6088387913</v>
      </c>
      <c r="X55" s="337"/>
      <c r="Y55" s="337">
        <f>SUMIF('Low ICF'!$K$5:$EX$5,Y$20,'Low ICF'!$K57:$EX57)</f>
        <v>1744529.0990597587</v>
      </c>
      <c r="Z55" s="337"/>
      <c r="AA55" s="337">
        <f>SUMIF('Low ICF'!$K$5:$EX$5,AA$20,'Low ICF'!$K57:$EX57)</f>
        <v>1788142.3265362503</v>
      </c>
      <c r="AB55" s="337"/>
      <c r="AC55" s="337">
        <f>SUMIF('Low ICF'!$K$5:$EX$5,AC$20,'Low ICF'!$K57:$EX57)</f>
        <v>0</v>
      </c>
      <c r="AD55" s="302"/>
    </row>
    <row r="56" spans="1:31" ht="18" customHeight="1">
      <c r="A56" s="19"/>
      <c r="B56" s="151"/>
      <c r="C56" s="19"/>
      <c r="D56" s="126" t="s">
        <v>67</v>
      </c>
      <c r="E56" s="126"/>
      <c r="F56" s="352"/>
      <c r="G56" s="353"/>
      <c r="H56" s="451"/>
      <c r="I56" s="354"/>
      <c r="K56" s="222">
        <f>SUM(K46:K55)</f>
        <v>3775633.2912062397</v>
      </c>
      <c r="M56" s="222">
        <f>K56/$F$14</f>
        <v>10787.523689160686</v>
      </c>
      <c r="O56" s="255">
        <f t="shared" si="2"/>
        <v>0.32808770344162669</v>
      </c>
      <c r="S56" s="222">
        <f>SUM(S46:S55)</f>
        <v>2759773.4805725375</v>
      </c>
      <c r="T56" s="332"/>
      <c r="U56" s="222">
        <f>SUM(U46:U55)</f>
        <v>4131131.5476819808</v>
      </c>
      <c r="V56" s="332"/>
      <c r="W56" s="222">
        <f>SUM(W46:W55)</f>
        <v>4235655.3292349791</v>
      </c>
      <c r="X56" s="332"/>
      <c r="Y56" s="222">
        <f>SUM(Y46:Y55)</f>
        <v>4342829.5701126307</v>
      </c>
      <c r="Z56" s="332"/>
      <c r="AA56" s="222">
        <f>SUM(AA46:AA55)</f>
        <v>4452721.6527416278</v>
      </c>
      <c r="AB56" s="332"/>
      <c r="AC56" s="332"/>
      <c r="AD56" s="302"/>
      <c r="AE56" s="20"/>
    </row>
    <row r="57" spans="1:31" ht="18" customHeight="1">
      <c r="A57" s="19"/>
      <c r="B57" s="151"/>
      <c r="C57" s="19"/>
      <c r="D57" s="126"/>
      <c r="E57" s="126"/>
      <c r="F57" s="352"/>
      <c r="G57" s="353"/>
      <c r="H57" s="452"/>
      <c r="K57" s="332"/>
      <c r="M57" s="332"/>
      <c r="O57" s="333"/>
      <c r="S57" s="332"/>
      <c r="T57" s="332"/>
      <c r="U57" s="332"/>
      <c r="V57" s="332"/>
      <c r="W57" s="332"/>
      <c r="X57" s="332"/>
      <c r="Y57" s="332"/>
      <c r="Z57" s="332"/>
      <c r="AA57" s="332"/>
      <c r="AB57" s="332"/>
      <c r="AC57" s="332"/>
      <c r="AD57" s="302"/>
      <c r="AE57" s="152"/>
    </row>
    <row r="58" spans="1:31" ht="18" customHeight="1" thickBot="1">
      <c r="B58" s="153"/>
      <c r="C58" s="355" t="s">
        <v>68</v>
      </c>
      <c r="D58" s="355"/>
      <c r="E58" s="355"/>
      <c r="H58" s="453"/>
      <c r="K58" s="154">
        <f>K42-K56</f>
        <v>7808141.7087937603</v>
      </c>
      <c r="M58" s="154">
        <f>K58/$F$14</f>
        <v>22308.976310839316</v>
      </c>
      <c r="O58" s="256">
        <f>K58/K$33</f>
        <v>0.67849684643671881</v>
      </c>
      <c r="S58" s="154">
        <f>S42-S56</f>
        <v>4281375.7864135168</v>
      </c>
      <c r="T58" s="332"/>
      <c r="U58" s="154">
        <f>U42-U56</f>
        <v>8323797.0618616501</v>
      </c>
      <c r="V58" s="332"/>
      <c r="W58" s="154">
        <f>W42-W56</f>
        <v>8592921.1385949701</v>
      </c>
      <c r="X58" s="332"/>
      <c r="Y58" s="154">
        <f>Y42-Y56</f>
        <v>8870604.191752214</v>
      </c>
      <c r="Z58" s="332"/>
      <c r="AA58" s="154">
        <f>AA42-AA56</f>
        <v>9157115.1219791658</v>
      </c>
      <c r="AB58" s="332"/>
      <c r="AC58" s="332"/>
      <c r="AD58" s="302"/>
    </row>
    <row r="59" spans="1:31" ht="18" customHeight="1" thickTop="1">
      <c r="B59" s="153"/>
      <c r="C59" s="355"/>
      <c r="D59" s="355"/>
      <c r="E59" s="355"/>
      <c r="F59" s="352"/>
      <c r="G59" s="356"/>
      <c r="H59" s="356"/>
      <c r="I59" s="356"/>
      <c r="K59" s="332"/>
      <c r="M59" s="332"/>
      <c r="O59" s="333"/>
      <c r="S59" s="332"/>
      <c r="T59" s="332"/>
      <c r="U59" s="332"/>
      <c r="V59" s="332"/>
      <c r="W59" s="332"/>
      <c r="X59" s="332"/>
      <c r="Y59" s="332"/>
      <c r="Z59" s="332"/>
      <c r="AA59" s="332"/>
      <c r="AB59" s="332"/>
      <c r="AC59" s="332"/>
      <c r="AD59" s="302"/>
    </row>
    <row r="60" spans="1:31" ht="18" customHeight="1">
      <c r="B60" s="150"/>
      <c r="D60" s="148"/>
      <c r="E60" s="357" t="s">
        <v>69</v>
      </c>
      <c r="I60" s="358"/>
      <c r="K60" s="337">
        <f>Y15*F14</f>
        <v>70000</v>
      </c>
      <c r="M60" s="337">
        <f>K60/$F$14</f>
        <v>200</v>
      </c>
      <c r="O60" s="333">
        <f>K60/K$33</f>
        <v>6.082725060827251E-3</v>
      </c>
      <c r="S60" s="337">
        <f>SUMIF('Low ICF'!$K$5:$EX$5,S$20,'Low ICF'!$K58:$EX58)</f>
        <v>5833.333333333333</v>
      </c>
      <c r="T60" s="337"/>
      <c r="U60" s="337">
        <f>SUMIF('Low ICF'!$K$5:$EX$5,U$20,'Low ICF'!$K58:$EX58)</f>
        <v>70000.000000000015</v>
      </c>
      <c r="V60" s="337"/>
      <c r="W60" s="337">
        <f>SUMIF('Low ICF'!$K$5:$EX$5,W$20,'Low ICF'!$K58:$EX58)</f>
        <v>70000.000000000015</v>
      </c>
      <c r="X60" s="337"/>
      <c r="Y60" s="337">
        <f>SUMIF('Low ICF'!$K$5:$EX$5,Y$20,'Low ICF'!$K58:$EX58)</f>
        <v>70000.000000000015</v>
      </c>
      <c r="Z60" s="337"/>
      <c r="AA60" s="337">
        <f>SUMIF('Low ICF'!$K$5:$EX$5,AA$20,'Low ICF'!$K58:$EX58)</f>
        <v>70000.000000000015</v>
      </c>
      <c r="AB60" s="337"/>
      <c r="AC60" s="337"/>
      <c r="AD60" s="302"/>
    </row>
    <row r="61" spans="1:31" ht="18" customHeight="1">
      <c r="B61" s="150"/>
      <c r="I61" s="358"/>
      <c r="K61" s="332"/>
      <c r="M61" s="332"/>
      <c r="O61" s="333"/>
      <c r="S61" s="332"/>
      <c r="T61" s="332"/>
      <c r="U61" s="332"/>
      <c r="V61" s="332"/>
      <c r="W61" s="332"/>
      <c r="X61" s="332"/>
      <c r="Y61" s="332"/>
      <c r="Z61" s="332"/>
      <c r="AA61" s="332"/>
      <c r="AB61" s="332"/>
      <c r="AC61" s="332"/>
      <c r="AD61" s="302"/>
    </row>
    <row r="62" spans="1:31" ht="18" customHeight="1" thickBot="1">
      <c r="B62" s="150"/>
      <c r="C62" s="355" t="s">
        <v>70</v>
      </c>
      <c r="F62" s="19"/>
      <c r="K62" s="155">
        <f>K58-K60</f>
        <v>7738141.7087937603</v>
      </c>
      <c r="M62" s="155">
        <f>K62/$F$14</f>
        <v>22108.976310839316</v>
      </c>
      <c r="O62" s="257">
        <f>K62/K$33</f>
        <v>0.67241412137589163</v>
      </c>
      <c r="S62" s="155">
        <f>S58-S60</f>
        <v>4275542.4530801838</v>
      </c>
      <c r="T62" s="244"/>
      <c r="U62" s="155">
        <f>U58-U60</f>
        <v>8253797.0618616501</v>
      </c>
      <c r="V62" s="244"/>
      <c r="W62" s="155">
        <f>W58-W60</f>
        <v>8522921.1385949701</v>
      </c>
      <c r="X62" s="244"/>
      <c r="Y62" s="155">
        <f>Y58-Y60</f>
        <v>8800604.191752214</v>
      </c>
      <c r="Z62" s="244"/>
      <c r="AA62" s="155">
        <f>AA58-AA60</f>
        <v>9087115.1219791658</v>
      </c>
      <c r="AB62" s="244"/>
      <c r="AC62" s="244"/>
      <c r="AD62" s="302"/>
    </row>
    <row r="63" spans="1:31" ht="9" customHeight="1" thickTop="1">
      <c r="B63" s="150"/>
      <c r="C63" s="355"/>
      <c r="F63" s="19"/>
      <c r="K63" s="244"/>
      <c r="M63" s="244"/>
      <c r="O63" s="306"/>
      <c r="S63" s="244"/>
      <c r="T63" s="244"/>
      <c r="U63" s="244"/>
      <c r="V63" s="244"/>
      <c r="W63" s="244"/>
      <c r="X63" s="244"/>
      <c r="Y63" s="244"/>
      <c r="Z63" s="244"/>
      <c r="AA63" s="244"/>
      <c r="AB63" s="244"/>
      <c r="AC63" s="244"/>
      <c r="AD63" s="302"/>
    </row>
    <row r="64" spans="1:31" ht="18" customHeight="1">
      <c r="B64" s="150"/>
      <c r="C64" s="355"/>
      <c r="F64" s="19"/>
      <c r="K64" s="244"/>
      <c r="M64" s="244"/>
      <c r="O64" s="306"/>
      <c r="R64" s="376"/>
      <c r="S64" s="554"/>
      <c r="T64" s="244"/>
      <c r="U64" s="554"/>
      <c r="V64" s="244"/>
      <c r="W64" s="375"/>
      <c r="X64" s="244"/>
      <c r="Y64" s="375"/>
      <c r="Z64" s="244"/>
      <c r="AA64" s="375"/>
      <c r="AB64" s="244"/>
      <c r="AC64" s="244"/>
      <c r="AD64" s="302"/>
    </row>
    <row r="65" spans="2:37" ht="18" customHeight="1">
      <c r="B65" s="150"/>
      <c r="C65" s="334" t="s">
        <v>35</v>
      </c>
      <c r="D65" s="158" t="s">
        <v>109</v>
      </c>
      <c r="F65" s="19"/>
      <c r="K65" s="244"/>
      <c r="M65" s="244"/>
      <c r="O65" s="306"/>
      <c r="S65" s="244"/>
      <c r="T65" s="244"/>
      <c r="U65" s="244"/>
      <c r="V65" s="244"/>
      <c r="W65" s="244"/>
      <c r="X65" s="244"/>
      <c r="Y65" s="244"/>
      <c r="Z65" s="244"/>
      <c r="AA65" s="244"/>
      <c r="AB65" s="244"/>
      <c r="AC65" s="244"/>
      <c r="AD65" s="302"/>
    </row>
    <row r="66" spans="2:37" ht="18" customHeight="1">
      <c r="B66" s="156"/>
      <c r="C66" s="359"/>
      <c r="D66" s="359"/>
      <c r="E66" s="359"/>
      <c r="F66" s="360"/>
      <c r="G66" s="360"/>
      <c r="H66" s="360"/>
      <c r="I66" s="360"/>
      <c r="J66" s="361"/>
      <c r="K66" s="361"/>
      <c r="L66" s="361"/>
      <c r="M66" s="361"/>
      <c r="N66" s="361"/>
      <c r="O66" s="361"/>
      <c r="P66" s="361"/>
      <c r="Q66" s="361"/>
      <c r="R66" s="361"/>
      <c r="S66" s="361"/>
      <c r="T66" s="361"/>
      <c r="U66" s="361"/>
      <c r="V66" s="361"/>
      <c r="W66" s="361"/>
      <c r="X66" s="361"/>
      <c r="Y66" s="361"/>
      <c r="Z66" s="361"/>
      <c r="AA66" s="361"/>
      <c r="AB66" s="361"/>
      <c r="AC66" s="361"/>
      <c r="AD66" s="363"/>
    </row>
    <row r="67" spans="2:37" ht="18" customHeight="1">
      <c r="B67" s="157"/>
      <c r="C67" s="158"/>
      <c r="D67" s="158"/>
      <c r="E67" s="158"/>
      <c r="F67" s="19"/>
      <c r="G67" s="19"/>
      <c r="H67" s="19"/>
      <c r="I67" s="19"/>
      <c r="K67" s="76"/>
      <c r="S67" s="76"/>
      <c r="T67" s="76"/>
      <c r="U67" s="46"/>
      <c r="V67" s="46"/>
      <c r="W67" s="46"/>
      <c r="X67" s="46"/>
      <c r="Y67" s="46"/>
      <c r="Z67" s="46"/>
      <c r="AA67" s="46"/>
      <c r="AB67" s="46"/>
      <c r="AC67" s="46"/>
    </row>
    <row r="68" spans="2:37" s="91" customFormat="1" ht="18" customHeight="1">
      <c r="K68" s="71"/>
      <c r="S68" s="244"/>
      <c r="T68" s="244"/>
      <c r="U68" s="244"/>
      <c r="V68" s="244"/>
      <c r="W68" s="244"/>
      <c r="X68" s="244"/>
      <c r="Y68" s="244"/>
      <c r="Z68" s="244"/>
      <c r="AA68" s="244"/>
      <c r="AB68" s="244"/>
      <c r="AC68" s="244"/>
      <c r="AD68" s="19"/>
      <c r="AE68" s="19"/>
      <c r="AF68" s="19"/>
      <c r="AG68" s="19"/>
      <c r="AH68" s="19"/>
      <c r="AI68" s="19"/>
      <c r="AJ68" s="19"/>
      <c r="AK68" s="19"/>
    </row>
    <row r="69" spans="2:37" s="91" customFormat="1" ht="18" customHeight="1">
      <c r="S69" s="337"/>
      <c r="T69" s="346"/>
      <c r="U69" s="337"/>
      <c r="V69" s="337"/>
      <c r="W69" s="337"/>
      <c r="X69" s="337"/>
      <c r="Y69" s="337"/>
      <c r="Z69" s="337"/>
      <c r="AA69" s="337"/>
      <c r="AD69" s="19"/>
      <c r="AE69" s="19"/>
      <c r="AF69" s="19"/>
      <c r="AG69" s="19"/>
      <c r="AH69" s="19"/>
      <c r="AI69" s="19"/>
      <c r="AJ69" s="19"/>
      <c r="AK69" s="19"/>
    </row>
    <row r="70" spans="2:37" s="91" customFormat="1" ht="18.75" customHeight="1">
      <c r="AD70" s="19"/>
      <c r="AE70" s="19"/>
      <c r="AF70" s="19"/>
      <c r="AG70" s="19"/>
      <c r="AH70" s="19"/>
      <c r="AI70" s="19"/>
      <c r="AJ70" s="19"/>
      <c r="AK70" s="19"/>
    </row>
    <row r="71" spans="2:37" s="91" customFormat="1" ht="18.75" customHeight="1">
      <c r="K71" s="70"/>
      <c r="AD71" s="19"/>
      <c r="AE71" s="19"/>
      <c r="AF71" s="19"/>
      <c r="AG71" s="19"/>
      <c r="AH71" s="19"/>
      <c r="AI71" s="19"/>
      <c r="AJ71" s="19"/>
      <c r="AK71" s="19"/>
    </row>
    <row r="72" spans="2:37" s="91" customFormat="1" ht="18.75" customHeight="1">
      <c r="AD72" s="19"/>
      <c r="AE72" s="19"/>
      <c r="AF72" s="19"/>
      <c r="AG72" s="19"/>
      <c r="AH72" s="19"/>
      <c r="AI72" s="19"/>
      <c r="AJ72" s="19"/>
      <c r="AK72" s="19"/>
    </row>
    <row r="73" spans="2:37" s="91" customFormat="1" ht="18.75" customHeight="1">
      <c r="AD73" s="19"/>
      <c r="AE73" s="19"/>
      <c r="AF73" s="19"/>
      <c r="AG73" s="19"/>
      <c r="AH73" s="19"/>
      <c r="AI73" s="19"/>
      <c r="AJ73" s="19"/>
      <c r="AK73" s="19"/>
    </row>
    <row r="74" spans="2:37" s="91" customFormat="1" ht="18.75" customHeight="1">
      <c r="AD74" s="19"/>
      <c r="AE74" s="19"/>
      <c r="AF74" s="19"/>
      <c r="AG74" s="19"/>
      <c r="AH74" s="19"/>
      <c r="AI74" s="19"/>
      <c r="AJ74" s="19"/>
      <c r="AK74" s="19"/>
    </row>
    <row r="75" spans="2:37" s="91" customFormat="1" ht="18.75" customHeight="1">
      <c r="AD75" s="19"/>
      <c r="AE75" s="19"/>
      <c r="AF75" s="19"/>
      <c r="AG75" s="19"/>
      <c r="AH75" s="19"/>
      <c r="AI75" s="19"/>
      <c r="AJ75" s="19"/>
      <c r="AK75" s="19"/>
    </row>
    <row r="76" spans="2:37" s="91" customFormat="1" ht="18.75" customHeight="1">
      <c r="AD76" s="19"/>
      <c r="AE76" s="19"/>
      <c r="AF76" s="19"/>
      <c r="AG76" s="19"/>
      <c r="AH76" s="19"/>
      <c r="AI76" s="19"/>
      <c r="AJ76" s="19"/>
      <c r="AK76" s="19"/>
    </row>
    <row r="77" spans="2:37" s="91" customFormat="1" ht="18.75" customHeight="1">
      <c r="AD77" s="19"/>
      <c r="AE77" s="19"/>
      <c r="AF77" s="19"/>
      <c r="AG77" s="19"/>
      <c r="AH77" s="19"/>
      <c r="AI77" s="19"/>
      <c r="AJ77" s="19"/>
      <c r="AK77" s="19"/>
    </row>
    <row r="78" spans="2:37" s="91" customFormat="1" ht="18.75" customHeight="1">
      <c r="AD78" s="19"/>
      <c r="AE78" s="19"/>
      <c r="AF78" s="19"/>
      <c r="AG78" s="19"/>
      <c r="AH78" s="19"/>
      <c r="AI78" s="19"/>
      <c r="AJ78" s="19"/>
      <c r="AK78" s="19"/>
    </row>
    <row r="79" spans="2:37" s="91" customFormat="1" ht="18.75" customHeight="1">
      <c r="AD79" s="19"/>
      <c r="AE79" s="19"/>
      <c r="AF79" s="19"/>
      <c r="AG79" s="19"/>
      <c r="AH79" s="19"/>
      <c r="AI79" s="19"/>
      <c r="AJ79" s="19"/>
      <c r="AK79" s="19"/>
    </row>
    <row r="80" spans="2:37" s="91" customFormat="1" ht="18.75" customHeight="1">
      <c r="AD80" s="19"/>
      <c r="AE80" s="19"/>
      <c r="AF80" s="19"/>
      <c r="AG80" s="19"/>
      <c r="AH80" s="19"/>
      <c r="AI80" s="19"/>
      <c r="AJ80" s="19"/>
      <c r="AK80" s="19"/>
    </row>
    <row r="81" spans="30:37" s="91" customFormat="1" ht="18.75" customHeight="1">
      <c r="AD81" s="19"/>
      <c r="AE81" s="19"/>
      <c r="AF81" s="19"/>
      <c r="AG81" s="19"/>
      <c r="AH81" s="19"/>
      <c r="AI81" s="19"/>
      <c r="AJ81" s="19"/>
      <c r="AK81" s="19"/>
    </row>
    <row r="82" spans="30:37" s="91" customFormat="1" ht="18.75" customHeight="1">
      <c r="AD82" s="19"/>
      <c r="AE82" s="19"/>
      <c r="AF82" s="19"/>
      <c r="AG82" s="19"/>
      <c r="AH82" s="19"/>
      <c r="AI82" s="19"/>
      <c r="AJ82" s="19"/>
      <c r="AK82" s="19"/>
    </row>
    <row r="83" spans="30:37" s="91" customFormat="1" ht="18.75" customHeight="1">
      <c r="AD83" s="19"/>
      <c r="AE83" s="19"/>
      <c r="AF83" s="19"/>
      <c r="AG83" s="19"/>
      <c r="AH83" s="19"/>
      <c r="AI83" s="19"/>
      <c r="AJ83" s="19"/>
      <c r="AK83" s="19"/>
    </row>
    <row r="84" spans="30:37" s="91" customFormat="1" ht="18.75" customHeight="1">
      <c r="AD84" s="19"/>
      <c r="AE84" s="19"/>
      <c r="AF84" s="19"/>
      <c r="AG84" s="19"/>
      <c r="AH84" s="19"/>
      <c r="AI84" s="19"/>
      <c r="AJ84" s="19"/>
      <c r="AK84" s="19"/>
    </row>
    <row r="85" spans="30:37" s="91" customFormat="1" ht="18.75" customHeight="1">
      <c r="AD85" s="19"/>
      <c r="AE85" s="19"/>
      <c r="AF85" s="19"/>
      <c r="AG85" s="19"/>
      <c r="AH85" s="19"/>
      <c r="AI85" s="19"/>
      <c r="AJ85" s="19"/>
      <c r="AK85" s="19"/>
    </row>
    <row r="86" spans="30:37" s="91" customFormat="1" ht="18.75" customHeight="1">
      <c r="AD86" s="19"/>
      <c r="AE86" s="19"/>
      <c r="AF86" s="19"/>
      <c r="AG86" s="19"/>
      <c r="AH86" s="19"/>
      <c r="AI86" s="19"/>
      <c r="AJ86" s="19"/>
      <c r="AK86" s="19"/>
    </row>
    <row r="87" spans="30:37" s="91" customFormat="1" ht="18.75" customHeight="1">
      <c r="AD87" s="19"/>
      <c r="AE87" s="19"/>
      <c r="AF87" s="19"/>
      <c r="AG87" s="19"/>
      <c r="AH87" s="19"/>
      <c r="AI87" s="19"/>
      <c r="AJ87" s="19"/>
      <c r="AK87" s="19"/>
    </row>
    <row r="88" spans="30:37" s="91" customFormat="1" ht="18.75" customHeight="1">
      <c r="AD88" s="19"/>
      <c r="AE88" s="19"/>
      <c r="AF88" s="19"/>
      <c r="AG88" s="19"/>
      <c r="AH88" s="19"/>
      <c r="AI88" s="19"/>
      <c r="AJ88" s="19"/>
      <c r="AK88" s="19"/>
    </row>
    <row r="89" spans="30:37" s="91" customFormat="1" ht="18.75" customHeight="1">
      <c r="AD89" s="19"/>
      <c r="AE89" s="19"/>
      <c r="AF89" s="19"/>
      <c r="AG89" s="19"/>
      <c r="AH89" s="19"/>
      <c r="AI89" s="19"/>
      <c r="AJ89" s="19"/>
      <c r="AK89" s="19"/>
    </row>
    <row r="90" spans="30:37" s="91" customFormat="1" ht="18.75" customHeight="1">
      <c r="AD90" s="19"/>
      <c r="AE90" s="19"/>
      <c r="AF90" s="19"/>
      <c r="AG90" s="19"/>
      <c r="AH90" s="19"/>
      <c r="AI90" s="19"/>
      <c r="AJ90" s="19"/>
      <c r="AK90" s="19"/>
    </row>
    <row r="91" spans="30:37" s="91" customFormat="1" ht="18.75" customHeight="1">
      <c r="AD91" s="19"/>
      <c r="AE91" s="19"/>
      <c r="AF91" s="19"/>
      <c r="AG91" s="19"/>
      <c r="AH91" s="19"/>
      <c r="AI91" s="19"/>
      <c r="AJ91" s="19"/>
      <c r="AK91" s="19"/>
    </row>
    <row r="92" spans="30:37" s="91" customFormat="1" ht="18.75" customHeight="1">
      <c r="AD92" s="19"/>
      <c r="AE92" s="19"/>
      <c r="AF92" s="19"/>
      <c r="AG92" s="19"/>
      <c r="AH92" s="19"/>
      <c r="AI92" s="19"/>
      <c r="AJ92" s="19"/>
      <c r="AK92" s="19"/>
    </row>
    <row r="93" spans="30:37" s="91" customFormat="1" ht="18.75" customHeight="1">
      <c r="AD93" s="19"/>
      <c r="AE93" s="19"/>
      <c r="AF93" s="19"/>
      <c r="AG93" s="19"/>
      <c r="AH93" s="19"/>
      <c r="AI93" s="19"/>
      <c r="AJ93" s="19"/>
      <c r="AK93" s="19"/>
    </row>
    <row r="94" spans="30:37" s="91" customFormat="1" ht="18.75" customHeight="1">
      <c r="AD94" s="19"/>
      <c r="AE94" s="19"/>
      <c r="AF94" s="19"/>
      <c r="AG94" s="19"/>
      <c r="AH94" s="19"/>
      <c r="AI94" s="19"/>
      <c r="AJ94" s="19"/>
      <c r="AK94" s="19"/>
    </row>
    <row r="95" spans="30:37" s="91" customFormat="1" ht="18.75" customHeight="1">
      <c r="AD95" s="19"/>
      <c r="AE95" s="19"/>
      <c r="AF95" s="19"/>
      <c r="AG95" s="19"/>
      <c r="AH95" s="19"/>
      <c r="AI95" s="19"/>
      <c r="AJ95" s="19"/>
      <c r="AK95" s="19"/>
    </row>
    <row r="96" spans="30:37" s="91" customFormat="1" ht="18.75" customHeight="1">
      <c r="AD96" s="19"/>
      <c r="AE96" s="19"/>
      <c r="AF96" s="19"/>
      <c r="AG96" s="19"/>
      <c r="AH96" s="19"/>
      <c r="AI96" s="19"/>
      <c r="AJ96" s="19"/>
      <c r="AK96" s="19"/>
    </row>
    <row r="97" spans="30:37" s="91" customFormat="1" ht="18.75" customHeight="1">
      <c r="AD97" s="19"/>
      <c r="AE97" s="19"/>
      <c r="AF97" s="19"/>
      <c r="AG97" s="19"/>
      <c r="AH97" s="19"/>
      <c r="AI97" s="19"/>
      <c r="AJ97" s="19"/>
      <c r="AK97" s="19"/>
    </row>
    <row r="98" spans="30:37" s="91" customFormat="1" ht="18.75" customHeight="1">
      <c r="AD98" s="19"/>
      <c r="AE98" s="19"/>
      <c r="AF98" s="19"/>
      <c r="AG98" s="19"/>
      <c r="AH98" s="19"/>
      <c r="AI98" s="19"/>
      <c r="AJ98" s="19"/>
      <c r="AK98" s="19"/>
    </row>
    <row r="99" spans="30:37" s="91" customFormat="1" ht="18.75" customHeight="1">
      <c r="AD99" s="19"/>
      <c r="AE99" s="19"/>
      <c r="AF99" s="19"/>
      <c r="AG99" s="19"/>
      <c r="AH99" s="19"/>
      <c r="AI99" s="19"/>
      <c r="AJ99" s="19"/>
      <c r="AK99" s="19"/>
    </row>
    <row r="100" spans="30:37" s="91" customFormat="1" ht="18.75" customHeight="1">
      <c r="AD100" s="19"/>
      <c r="AE100" s="19"/>
      <c r="AF100" s="19"/>
      <c r="AG100" s="19"/>
      <c r="AH100" s="19"/>
      <c r="AI100" s="19"/>
      <c r="AJ100" s="19"/>
      <c r="AK100" s="19"/>
    </row>
    <row r="101" spans="30:37" s="91" customFormat="1" ht="18.75" customHeight="1">
      <c r="AD101" s="19"/>
      <c r="AE101" s="19"/>
      <c r="AF101" s="19"/>
      <c r="AG101" s="19"/>
      <c r="AH101" s="19"/>
      <c r="AI101" s="19"/>
      <c r="AJ101" s="19"/>
      <c r="AK101" s="19"/>
    </row>
    <row r="102" spans="30:37" s="91" customFormat="1" ht="18.75" customHeight="1">
      <c r="AD102" s="19"/>
      <c r="AE102" s="19"/>
      <c r="AF102" s="19"/>
      <c r="AG102" s="19"/>
      <c r="AH102" s="19"/>
      <c r="AI102" s="19"/>
      <c r="AJ102" s="19"/>
      <c r="AK102" s="19"/>
    </row>
    <row r="103" spans="30:37" s="91" customFormat="1" ht="18.75" customHeight="1">
      <c r="AD103" s="19"/>
      <c r="AE103" s="19"/>
      <c r="AF103" s="19"/>
      <c r="AG103" s="19"/>
      <c r="AH103" s="19"/>
      <c r="AI103" s="19"/>
      <c r="AJ103" s="19"/>
      <c r="AK103" s="19"/>
    </row>
    <row r="104" spans="30:37" s="91" customFormat="1" ht="18.75" customHeight="1">
      <c r="AD104" s="19"/>
      <c r="AE104" s="19"/>
      <c r="AF104" s="19"/>
      <c r="AG104" s="19"/>
      <c r="AH104" s="19"/>
      <c r="AI104" s="19"/>
      <c r="AJ104" s="19"/>
      <c r="AK104" s="19"/>
    </row>
    <row r="105" spans="30:37" s="91" customFormat="1" ht="18.75" customHeight="1">
      <c r="AD105" s="19"/>
      <c r="AE105" s="19"/>
      <c r="AF105" s="19"/>
      <c r="AG105" s="19"/>
      <c r="AH105" s="19"/>
      <c r="AI105" s="19"/>
      <c r="AJ105" s="19"/>
      <c r="AK105" s="19"/>
    </row>
    <row r="106" spans="30:37" s="91" customFormat="1" ht="18.75" customHeight="1">
      <c r="AD106" s="19"/>
      <c r="AE106" s="19"/>
      <c r="AF106" s="19"/>
      <c r="AG106" s="19"/>
      <c r="AH106" s="19"/>
      <c r="AI106" s="19"/>
      <c r="AJ106" s="19"/>
      <c r="AK106" s="19"/>
    </row>
    <row r="107" spans="30:37" s="91" customFormat="1" ht="18.75" customHeight="1">
      <c r="AD107" s="19"/>
      <c r="AE107" s="19"/>
      <c r="AF107" s="19"/>
      <c r="AG107" s="19"/>
      <c r="AH107" s="19"/>
      <c r="AI107" s="19"/>
      <c r="AJ107" s="19"/>
      <c r="AK107" s="19"/>
    </row>
    <row r="108" spans="30:37" s="91" customFormat="1" ht="18.75" customHeight="1">
      <c r="AD108" s="19"/>
      <c r="AE108" s="19"/>
      <c r="AF108" s="19"/>
      <c r="AG108" s="19"/>
      <c r="AH108" s="19"/>
      <c r="AI108" s="19"/>
      <c r="AJ108" s="19"/>
      <c r="AK108" s="19"/>
    </row>
    <row r="109" spans="30:37" s="91" customFormat="1" ht="18.75" customHeight="1">
      <c r="AD109" s="19"/>
      <c r="AE109" s="19"/>
      <c r="AF109" s="19"/>
      <c r="AG109" s="19"/>
      <c r="AH109" s="19"/>
      <c r="AI109" s="19"/>
      <c r="AJ109" s="19"/>
      <c r="AK109" s="19"/>
    </row>
    <row r="110" spans="30:37" s="91" customFormat="1" ht="18.75" customHeight="1">
      <c r="AD110" s="19"/>
      <c r="AE110" s="19"/>
      <c r="AF110" s="19"/>
      <c r="AG110" s="19"/>
      <c r="AH110" s="19"/>
      <c r="AI110" s="19"/>
      <c r="AJ110" s="19"/>
      <c r="AK110" s="19"/>
    </row>
    <row r="111" spans="30:37" s="91" customFormat="1" ht="18.75" customHeight="1">
      <c r="AD111" s="19"/>
      <c r="AE111" s="19"/>
      <c r="AF111" s="19"/>
      <c r="AG111" s="19"/>
      <c r="AH111" s="19"/>
      <c r="AI111" s="19"/>
      <c r="AJ111" s="19"/>
      <c r="AK111" s="19"/>
    </row>
    <row r="112" spans="30:37" s="91" customFormat="1" ht="18.75" customHeight="1">
      <c r="AD112" s="19"/>
      <c r="AE112" s="19"/>
      <c r="AF112" s="19"/>
      <c r="AG112" s="19"/>
      <c r="AH112" s="19"/>
      <c r="AI112" s="19"/>
      <c r="AJ112" s="19"/>
      <c r="AK112" s="19"/>
    </row>
  </sheetData>
  <mergeCells count="8">
    <mergeCell ref="G31:H31"/>
    <mergeCell ref="K6:O6"/>
    <mergeCell ref="S12:W12"/>
    <mergeCell ref="S19:AC19"/>
    <mergeCell ref="G24:H24"/>
    <mergeCell ref="G25:H25"/>
    <mergeCell ref="G30:H30"/>
    <mergeCell ref="K30:O30"/>
  </mergeCells>
  <printOptions horizontalCentered="1"/>
  <pageMargins left="0.5" right="0.5" top="0.5" bottom="0.5" header="0.5" footer="0.5"/>
  <pageSetup scale="41" orientation="landscape" r:id="rId1"/>
  <headerFooter alignWithMargins="0">
    <oddHeader>&amp;R&amp;F</oddHeader>
    <oddFooter>&amp;C&amp;A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F541-3DBA-4627-9193-33FCE12F44E5}">
  <sheetPr transitionEvaluation="1">
    <pageSetUpPr autoPageBreaks="0" fitToPage="1"/>
  </sheetPr>
  <dimension ref="A1:O25"/>
  <sheetViews>
    <sheetView showGridLines="0" zoomScale="70" zoomScaleNormal="70" zoomScaleSheetLayoutView="75" zoomScalePageLayoutView="60" workbookViewId="0"/>
  </sheetViews>
  <sheetFormatPr defaultColWidth="8.7109375" defaultRowHeight="18"/>
  <cols>
    <col min="1" max="2" width="1.7109375" style="21" customWidth="1"/>
    <col min="3" max="3" width="4.42578125" style="21" customWidth="1"/>
    <col min="4" max="4" width="40.5703125" style="21" customWidth="1"/>
    <col min="5" max="5" width="2.28515625" style="21" customWidth="1"/>
    <col min="6" max="6" width="41.7109375" style="21" customWidth="1"/>
    <col min="7" max="7" width="2.28515625" style="21" customWidth="1"/>
    <col min="8" max="8" width="41.7109375" style="21" customWidth="1"/>
    <col min="9" max="9" width="2.28515625" style="21" customWidth="1"/>
    <col min="10" max="10" width="41.7109375" style="21" customWidth="1"/>
    <col min="11" max="11" width="2.28515625" style="21" customWidth="1"/>
    <col min="12" max="12" width="2.5703125" style="21" customWidth="1"/>
    <col min="13" max="13" width="26.7109375" style="21" customWidth="1"/>
    <col min="14" max="14" width="1.7109375" style="21" customWidth="1"/>
    <col min="15" max="15" width="2.28515625" style="21" customWidth="1"/>
    <col min="16" max="16" width="8.140625" style="21" customWidth="1"/>
    <col min="17" max="240" width="8.7109375" style="21"/>
    <col min="241" max="241" width="1.7109375" style="21" customWidth="1"/>
    <col min="242" max="243" width="5.28515625" style="21" customWidth="1"/>
    <col min="244" max="244" width="3.7109375" style="21" customWidth="1"/>
    <col min="245" max="245" width="50.28515625" style="21" customWidth="1"/>
    <col min="246" max="246" width="10.42578125" style="21" bestFit="1" customWidth="1"/>
    <col min="247" max="247" width="38.7109375" style="21" customWidth="1"/>
    <col min="248" max="249" width="3.42578125" style="21" customWidth="1"/>
    <col min="250" max="250" width="21.28515625" style="21" bestFit="1" customWidth="1"/>
    <col min="251" max="251" width="14.7109375" style="21" bestFit="1" customWidth="1"/>
    <col min="252" max="252" width="12.28515625" style="21" bestFit="1" customWidth="1"/>
    <col min="253" max="254" width="2.28515625" style="21" customWidth="1"/>
    <col min="255" max="496" width="8.7109375" style="21"/>
    <col min="497" max="497" width="1.7109375" style="21" customWidth="1"/>
    <col min="498" max="499" width="5.28515625" style="21" customWidth="1"/>
    <col min="500" max="500" width="3.7109375" style="21" customWidth="1"/>
    <col min="501" max="501" width="50.28515625" style="21" customWidth="1"/>
    <col min="502" max="502" width="10.42578125" style="21" bestFit="1" customWidth="1"/>
    <col min="503" max="503" width="38.7109375" style="21" customWidth="1"/>
    <col min="504" max="505" width="3.42578125" style="21" customWidth="1"/>
    <col min="506" max="506" width="21.28515625" style="21" bestFit="1" customWidth="1"/>
    <col min="507" max="507" width="14.7109375" style="21" bestFit="1" customWidth="1"/>
    <col min="508" max="508" width="12.28515625" style="21" bestFit="1" customWidth="1"/>
    <col min="509" max="510" width="2.28515625" style="21" customWidth="1"/>
    <col min="511" max="752" width="8.7109375" style="21"/>
    <col min="753" max="753" width="1.7109375" style="21" customWidth="1"/>
    <col min="754" max="755" width="5.28515625" style="21" customWidth="1"/>
    <col min="756" max="756" width="3.7109375" style="21" customWidth="1"/>
    <col min="757" max="757" width="50.28515625" style="21" customWidth="1"/>
    <col min="758" max="758" width="10.42578125" style="21" bestFit="1" customWidth="1"/>
    <col min="759" max="759" width="38.7109375" style="21" customWidth="1"/>
    <col min="760" max="761" width="3.42578125" style="21" customWidth="1"/>
    <col min="762" max="762" width="21.28515625" style="21" bestFit="1" customWidth="1"/>
    <col min="763" max="763" width="14.7109375" style="21" bestFit="1" customWidth="1"/>
    <col min="764" max="764" width="12.28515625" style="21" bestFit="1" customWidth="1"/>
    <col min="765" max="766" width="2.28515625" style="21" customWidth="1"/>
    <col min="767" max="1008" width="8.7109375" style="21"/>
    <col min="1009" max="1009" width="1.7109375" style="21" customWidth="1"/>
    <col min="1010" max="1011" width="5.28515625" style="21" customWidth="1"/>
    <col min="1012" max="1012" width="3.7109375" style="21" customWidth="1"/>
    <col min="1013" max="1013" width="50.28515625" style="21" customWidth="1"/>
    <col min="1014" max="1014" width="10.42578125" style="21" bestFit="1" customWidth="1"/>
    <col min="1015" max="1015" width="38.7109375" style="21" customWidth="1"/>
    <col min="1016" max="1017" width="3.42578125" style="21" customWidth="1"/>
    <col min="1018" max="1018" width="21.28515625" style="21" bestFit="1" customWidth="1"/>
    <col min="1019" max="1019" width="14.7109375" style="21" bestFit="1" customWidth="1"/>
    <col min="1020" max="1020" width="12.28515625" style="21" bestFit="1" customWidth="1"/>
    <col min="1021" max="1022" width="2.28515625" style="21" customWidth="1"/>
    <col min="1023" max="1264" width="8.7109375" style="21"/>
    <col min="1265" max="1265" width="1.7109375" style="21" customWidth="1"/>
    <col min="1266" max="1267" width="5.28515625" style="21" customWidth="1"/>
    <col min="1268" max="1268" width="3.7109375" style="21" customWidth="1"/>
    <col min="1269" max="1269" width="50.28515625" style="21" customWidth="1"/>
    <col min="1270" max="1270" width="10.42578125" style="21" bestFit="1" customWidth="1"/>
    <col min="1271" max="1271" width="38.7109375" style="21" customWidth="1"/>
    <col min="1272" max="1273" width="3.42578125" style="21" customWidth="1"/>
    <col min="1274" max="1274" width="21.28515625" style="21" bestFit="1" customWidth="1"/>
    <col min="1275" max="1275" width="14.7109375" style="21" bestFit="1" customWidth="1"/>
    <col min="1276" max="1276" width="12.28515625" style="21" bestFit="1" customWidth="1"/>
    <col min="1277" max="1278" width="2.28515625" style="21" customWidth="1"/>
    <col min="1279" max="1520" width="8.7109375" style="21"/>
    <col min="1521" max="1521" width="1.7109375" style="21" customWidth="1"/>
    <col min="1522" max="1523" width="5.28515625" style="21" customWidth="1"/>
    <col min="1524" max="1524" width="3.7109375" style="21" customWidth="1"/>
    <col min="1525" max="1525" width="50.28515625" style="21" customWidth="1"/>
    <col min="1526" max="1526" width="10.42578125" style="21" bestFit="1" customWidth="1"/>
    <col min="1527" max="1527" width="38.7109375" style="21" customWidth="1"/>
    <col min="1528" max="1529" width="3.42578125" style="21" customWidth="1"/>
    <col min="1530" max="1530" width="21.28515625" style="21" bestFit="1" customWidth="1"/>
    <col min="1531" max="1531" width="14.7109375" style="21" bestFit="1" customWidth="1"/>
    <col min="1532" max="1532" width="12.28515625" style="21" bestFit="1" customWidth="1"/>
    <col min="1533" max="1534" width="2.28515625" style="21" customWidth="1"/>
    <col min="1535" max="1776" width="8.7109375" style="21"/>
    <col min="1777" max="1777" width="1.7109375" style="21" customWidth="1"/>
    <col min="1778" max="1779" width="5.28515625" style="21" customWidth="1"/>
    <col min="1780" max="1780" width="3.7109375" style="21" customWidth="1"/>
    <col min="1781" max="1781" width="50.28515625" style="21" customWidth="1"/>
    <col min="1782" max="1782" width="10.42578125" style="21" bestFit="1" customWidth="1"/>
    <col min="1783" max="1783" width="38.7109375" style="21" customWidth="1"/>
    <col min="1784" max="1785" width="3.42578125" style="21" customWidth="1"/>
    <col min="1786" max="1786" width="21.28515625" style="21" bestFit="1" customWidth="1"/>
    <col min="1787" max="1787" width="14.7109375" style="21" bestFit="1" customWidth="1"/>
    <col min="1788" max="1788" width="12.28515625" style="21" bestFit="1" customWidth="1"/>
    <col min="1789" max="1790" width="2.28515625" style="21" customWidth="1"/>
    <col min="1791" max="2032" width="8.7109375" style="21"/>
    <col min="2033" max="2033" width="1.7109375" style="21" customWidth="1"/>
    <col min="2034" max="2035" width="5.28515625" style="21" customWidth="1"/>
    <col min="2036" max="2036" width="3.7109375" style="21" customWidth="1"/>
    <col min="2037" max="2037" width="50.28515625" style="21" customWidth="1"/>
    <col min="2038" max="2038" width="10.42578125" style="21" bestFit="1" customWidth="1"/>
    <col min="2039" max="2039" width="38.7109375" style="21" customWidth="1"/>
    <col min="2040" max="2041" width="3.42578125" style="21" customWidth="1"/>
    <col min="2042" max="2042" width="21.28515625" style="21" bestFit="1" customWidth="1"/>
    <col min="2043" max="2043" width="14.7109375" style="21" bestFit="1" customWidth="1"/>
    <col min="2044" max="2044" width="12.28515625" style="21" bestFit="1" customWidth="1"/>
    <col min="2045" max="2046" width="2.28515625" style="21" customWidth="1"/>
    <col min="2047" max="2288" width="8.7109375" style="21"/>
    <col min="2289" max="2289" width="1.7109375" style="21" customWidth="1"/>
    <col min="2290" max="2291" width="5.28515625" style="21" customWidth="1"/>
    <col min="2292" max="2292" width="3.7109375" style="21" customWidth="1"/>
    <col min="2293" max="2293" width="50.28515625" style="21" customWidth="1"/>
    <col min="2294" max="2294" width="10.42578125" style="21" bestFit="1" customWidth="1"/>
    <col min="2295" max="2295" width="38.7109375" style="21" customWidth="1"/>
    <col min="2296" max="2297" width="3.42578125" style="21" customWidth="1"/>
    <col min="2298" max="2298" width="21.28515625" style="21" bestFit="1" customWidth="1"/>
    <col min="2299" max="2299" width="14.7109375" style="21" bestFit="1" customWidth="1"/>
    <col min="2300" max="2300" width="12.28515625" style="21" bestFit="1" customWidth="1"/>
    <col min="2301" max="2302" width="2.28515625" style="21" customWidth="1"/>
    <col min="2303" max="2544" width="8.7109375" style="21"/>
    <col min="2545" max="2545" width="1.7109375" style="21" customWidth="1"/>
    <col min="2546" max="2547" width="5.28515625" style="21" customWidth="1"/>
    <col min="2548" max="2548" width="3.7109375" style="21" customWidth="1"/>
    <col min="2549" max="2549" width="50.28515625" style="21" customWidth="1"/>
    <col min="2550" max="2550" width="10.42578125" style="21" bestFit="1" customWidth="1"/>
    <col min="2551" max="2551" width="38.7109375" style="21" customWidth="1"/>
    <col min="2552" max="2553" width="3.42578125" style="21" customWidth="1"/>
    <col min="2554" max="2554" width="21.28515625" style="21" bestFit="1" customWidth="1"/>
    <col min="2555" max="2555" width="14.7109375" style="21" bestFit="1" customWidth="1"/>
    <col min="2556" max="2556" width="12.28515625" style="21" bestFit="1" customWidth="1"/>
    <col min="2557" max="2558" width="2.28515625" style="21" customWidth="1"/>
    <col min="2559" max="2800" width="8.7109375" style="21"/>
    <col min="2801" max="2801" width="1.7109375" style="21" customWidth="1"/>
    <col min="2802" max="2803" width="5.28515625" style="21" customWidth="1"/>
    <col min="2804" max="2804" width="3.7109375" style="21" customWidth="1"/>
    <col min="2805" max="2805" width="50.28515625" style="21" customWidth="1"/>
    <col min="2806" max="2806" width="10.42578125" style="21" bestFit="1" customWidth="1"/>
    <col min="2807" max="2807" width="38.7109375" style="21" customWidth="1"/>
    <col min="2808" max="2809" width="3.42578125" style="21" customWidth="1"/>
    <col min="2810" max="2810" width="21.28515625" style="21" bestFit="1" customWidth="1"/>
    <col min="2811" max="2811" width="14.7109375" style="21" bestFit="1" customWidth="1"/>
    <col min="2812" max="2812" width="12.28515625" style="21" bestFit="1" customWidth="1"/>
    <col min="2813" max="2814" width="2.28515625" style="21" customWidth="1"/>
    <col min="2815" max="3056" width="8.7109375" style="21"/>
    <col min="3057" max="3057" width="1.7109375" style="21" customWidth="1"/>
    <col min="3058" max="3059" width="5.28515625" style="21" customWidth="1"/>
    <col min="3060" max="3060" width="3.7109375" style="21" customWidth="1"/>
    <col min="3061" max="3061" width="50.28515625" style="21" customWidth="1"/>
    <col min="3062" max="3062" width="10.42578125" style="21" bestFit="1" customWidth="1"/>
    <col min="3063" max="3063" width="38.7109375" style="21" customWidth="1"/>
    <col min="3064" max="3065" width="3.42578125" style="21" customWidth="1"/>
    <col min="3066" max="3066" width="21.28515625" style="21" bestFit="1" customWidth="1"/>
    <col min="3067" max="3067" width="14.7109375" style="21" bestFit="1" customWidth="1"/>
    <col min="3068" max="3068" width="12.28515625" style="21" bestFit="1" customWidth="1"/>
    <col min="3069" max="3070" width="2.28515625" style="21" customWidth="1"/>
    <col min="3071" max="3312" width="8.7109375" style="21"/>
    <col min="3313" max="3313" width="1.7109375" style="21" customWidth="1"/>
    <col min="3314" max="3315" width="5.28515625" style="21" customWidth="1"/>
    <col min="3316" max="3316" width="3.7109375" style="21" customWidth="1"/>
    <col min="3317" max="3317" width="50.28515625" style="21" customWidth="1"/>
    <col min="3318" max="3318" width="10.42578125" style="21" bestFit="1" customWidth="1"/>
    <col min="3319" max="3319" width="38.7109375" style="21" customWidth="1"/>
    <col min="3320" max="3321" width="3.42578125" style="21" customWidth="1"/>
    <col min="3322" max="3322" width="21.28515625" style="21" bestFit="1" customWidth="1"/>
    <col min="3323" max="3323" width="14.7109375" style="21" bestFit="1" customWidth="1"/>
    <col min="3324" max="3324" width="12.28515625" style="21" bestFit="1" customWidth="1"/>
    <col min="3325" max="3326" width="2.28515625" style="21" customWidth="1"/>
    <col min="3327" max="3568" width="8.7109375" style="21"/>
    <col min="3569" max="3569" width="1.7109375" style="21" customWidth="1"/>
    <col min="3570" max="3571" width="5.28515625" style="21" customWidth="1"/>
    <col min="3572" max="3572" width="3.7109375" style="21" customWidth="1"/>
    <col min="3573" max="3573" width="50.28515625" style="21" customWidth="1"/>
    <col min="3574" max="3574" width="10.42578125" style="21" bestFit="1" customWidth="1"/>
    <col min="3575" max="3575" width="38.7109375" style="21" customWidth="1"/>
    <col min="3576" max="3577" width="3.42578125" style="21" customWidth="1"/>
    <col min="3578" max="3578" width="21.28515625" style="21" bestFit="1" customWidth="1"/>
    <col min="3579" max="3579" width="14.7109375" style="21" bestFit="1" customWidth="1"/>
    <col min="3580" max="3580" width="12.28515625" style="21" bestFit="1" customWidth="1"/>
    <col min="3581" max="3582" width="2.28515625" style="21" customWidth="1"/>
    <col min="3583" max="3824" width="8.7109375" style="21"/>
    <col min="3825" max="3825" width="1.7109375" style="21" customWidth="1"/>
    <col min="3826" max="3827" width="5.28515625" style="21" customWidth="1"/>
    <col min="3828" max="3828" width="3.7109375" style="21" customWidth="1"/>
    <col min="3829" max="3829" width="50.28515625" style="21" customWidth="1"/>
    <col min="3830" max="3830" width="10.42578125" style="21" bestFit="1" customWidth="1"/>
    <col min="3831" max="3831" width="38.7109375" style="21" customWidth="1"/>
    <col min="3832" max="3833" width="3.42578125" style="21" customWidth="1"/>
    <col min="3834" max="3834" width="21.28515625" style="21" bestFit="1" customWidth="1"/>
    <col min="3835" max="3835" width="14.7109375" style="21" bestFit="1" customWidth="1"/>
    <col min="3836" max="3836" width="12.28515625" style="21" bestFit="1" customWidth="1"/>
    <col min="3837" max="3838" width="2.28515625" style="21" customWidth="1"/>
    <col min="3839" max="4080" width="8.7109375" style="21"/>
    <col min="4081" max="4081" width="1.7109375" style="21" customWidth="1"/>
    <col min="4082" max="4083" width="5.28515625" style="21" customWidth="1"/>
    <col min="4084" max="4084" width="3.7109375" style="21" customWidth="1"/>
    <col min="4085" max="4085" width="50.28515625" style="21" customWidth="1"/>
    <col min="4086" max="4086" width="10.42578125" style="21" bestFit="1" customWidth="1"/>
    <col min="4087" max="4087" width="38.7109375" style="21" customWidth="1"/>
    <col min="4088" max="4089" width="3.42578125" style="21" customWidth="1"/>
    <col min="4090" max="4090" width="21.28515625" style="21" bestFit="1" customWidth="1"/>
    <col min="4091" max="4091" width="14.7109375" style="21" bestFit="1" customWidth="1"/>
    <col min="4092" max="4092" width="12.28515625" style="21" bestFit="1" customWidth="1"/>
    <col min="4093" max="4094" width="2.28515625" style="21" customWidth="1"/>
    <col min="4095" max="4336" width="8.7109375" style="21"/>
    <col min="4337" max="4337" width="1.7109375" style="21" customWidth="1"/>
    <col min="4338" max="4339" width="5.28515625" style="21" customWidth="1"/>
    <col min="4340" max="4340" width="3.7109375" style="21" customWidth="1"/>
    <col min="4341" max="4341" width="50.28515625" style="21" customWidth="1"/>
    <col min="4342" max="4342" width="10.42578125" style="21" bestFit="1" customWidth="1"/>
    <col min="4343" max="4343" width="38.7109375" style="21" customWidth="1"/>
    <col min="4344" max="4345" width="3.42578125" style="21" customWidth="1"/>
    <col min="4346" max="4346" width="21.28515625" style="21" bestFit="1" customWidth="1"/>
    <col min="4347" max="4347" width="14.7109375" style="21" bestFit="1" customWidth="1"/>
    <col min="4348" max="4348" width="12.28515625" style="21" bestFit="1" customWidth="1"/>
    <col min="4349" max="4350" width="2.28515625" style="21" customWidth="1"/>
    <col min="4351" max="4592" width="8.7109375" style="21"/>
    <col min="4593" max="4593" width="1.7109375" style="21" customWidth="1"/>
    <col min="4594" max="4595" width="5.28515625" style="21" customWidth="1"/>
    <col min="4596" max="4596" width="3.7109375" style="21" customWidth="1"/>
    <col min="4597" max="4597" width="50.28515625" style="21" customWidth="1"/>
    <col min="4598" max="4598" width="10.42578125" style="21" bestFit="1" customWidth="1"/>
    <col min="4599" max="4599" width="38.7109375" style="21" customWidth="1"/>
    <col min="4600" max="4601" width="3.42578125" style="21" customWidth="1"/>
    <col min="4602" max="4602" width="21.28515625" style="21" bestFit="1" customWidth="1"/>
    <col min="4603" max="4603" width="14.7109375" style="21" bestFit="1" customWidth="1"/>
    <col min="4604" max="4604" width="12.28515625" style="21" bestFit="1" customWidth="1"/>
    <col min="4605" max="4606" width="2.28515625" style="21" customWidth="1"/>
    <col min="4607" max="4848" width="8.7109375" style="21"/>
    <col min="4849" max="4849" width="1.7109375" style="21" customWidth="1"/>
    <col min="4850" max="4851" width="5.28515625" style="21" customWidth="1"/>
    <col min="4852" max="4852" width="3.7109375" style="21" customWidth="1"/>
    <col min="4853" max="4853" width="50.28515625" style="21" customWidth="1"/>
    <col min="4854" max="4854" width="10.42578125" style="21" bestFit="1" customWidth="1"/>
    <col min="4855" max="4855" width="38.7109375" style="21" customWidth="1"/>
    <col min="4856" max="4857" width="3.42578125" style="21" customWidth="1"/>
    <col min="4858" max="4858" width="21.28515625" style="21" bestFit="1" customWidth="1"/>
    <col min="4859" max="4859" width="14.7109375" style="21" bestFit="1" customWidth="1"/>
    <col min="4860" max="4860" width="12.28515625" style="21" bestFit="1" customWidth="1"/>
    <col min="4861" max="4862" width="2.28515625" style="21" customWidth="1"/>
    <col min="4863" max="5104" width="8.7109375" style="21"/>
    <col min="5105" max="5105" width="1.7109375" style="21" customWidth="1"/>
    <col min="5106" max="5107" width="5.28515625" style="21" customWidth="1"/>
    <col min="5108" max="5108" width="3.7109375" style="21" customWidth="1"/>
    <col min="5109" max="5109" width="50.28515625" style="21" customWidth="1"/>
    <col min="5110" max="5110" width="10.42578125" style="21" bestFit="1" customWidth="1"/>
    <col min="5111" max="5111" width="38.7109375" style="21" customWidth="1"/>
    <col min="5112" max="5113" width="3.42578125" style="21" customWidth="1"/>
    <col min="5114" max="5114" width="21.28515625" style="21" bestFit="1" customWidth="1"/>
    <col min="5115" max="5115" width="14.7109375" style="21" bestFit="1" customWidth="1"/>
    <col min="5116" max="5116" width="12.28515625" style="21" bestFit="1" customWidth="1"/>
    <col min="5117" max="5118" width="2.28515625" style="21" customWidth="1"/>
    <col min="5119" max="5360" width="8.7109375" style="21"/>
    <col min="5361" max="5361" width="1.7109375" style="21" customWidth="1"/>
    <col min="5362" max="5363" width="5.28515625" style="21" customWidth="1"/>
    <col min="5364" max="5364" width="3.7109375" style="21" customWidth="1"/>
    <col min="5365" max="5365" width="50.28515625" style="21" customWidth="1"/>
    <col min="5366" max="5366" width="10.42578125" style="21" bestFit="1" customWidth="1"/>
    <col min="5367" max="5367" width="38.7109375" style="21" customWidth="1"/>
    <col min="5368" max="5369" width="3.42578125" style="21" customWidth="1"/>
    <col min="5370" max="5370" width="21.28515625" style="21" bestFit="1" customWidth="1"/>
    <col min="5371" max="5371" width="14.7109375" style="21" bestFit="1" customWidth="1"/>
    <col min="5372" max="5372" width="12.28515625" style="21" bestFit="1" customWidth="1"/>
    <col min="5373" max="5374" width="2.28515625" style="21" customWidth="1"/>
    <col min="5375" max="5616" width="8.7109375" style="21"/>
    <col min="5617" max="5617" width="1.7109375" style="21" customWidth="1"/>
    <col min="5618" max="5619" width="5.28515625" style="21" customWidth="1"/>
    <col min="5620" max="5620" width="3.7109375" style="21" customWidth="1"/>
    <col min="5621" max="5621" width="50.28515625" style="21" customWidth="1"/>
    <col min="5622" max="5622" width="10.42578125" style="21" bestFit="1" customWidth="1"/>
    <col min="5623" max="5623" width="38.7109375" style="21" customWidth="1"/>
    <col min="5624" max="5625" width="3.42578125" style="21" customWidth="1"/>
    <col min="5626" max="5626" width="21.28515625" style="21" bestFit="1" customWidth="1"/>
    <col min="5627" max="5627" width="14.7109375" style="21" bestFit="1" customWidth="1"/>
    <col min="5628" max="5628" width="12.28515625" style="21" bestFit="1" customWidth="1"/>
    <col min="5629" max="5630" width="2.28515625" style="21" customWidth="1"/>
    <col min="5631" max="5872" width="8.7109375" style="21"/>
    <col min="5873" max="5873" width="1.7109375" style="21" customWidth="1"/>
    <col min="5874" max="5875" width="5.28515625" style="21" customWidth="1"/>
    <col min="5876" max="5876" width="3.7109375" style="21" customWidth="1"/>
    <col min="5877" max="5877" width="50.28515625" style="21" customWidth="1"/>
    <col min="5878" max="5878" width="10.42578125" style="21" bestFit="1" customWidth="1"/>
    <col min="5879" max="5879" width="38.7109375" style="21" customWidth="1"/>
    <col min="5880" max="5881" width="3.42578125" style="21" customWidth="1"/>
    <col min="5882" max="5882" width="21.28515625" style="21" bestFit="1" customWidth="1"/>
    <col min="5883" max="5883" width="14.7109375" style="21" bestFit="1" customWidth="1"/>
    <col min="5884" max="5884" width="12.28515625" style="21" bestFit="1" customWidth="1"/>
    <col min="5885" max="5886" width="2.28515625" style="21" customWidth="1"/>
    <col min="5887" max="6128" width="8.7109375" style="21"/>
    <col min="6129" max="6129" width="1.7109375" style="21" customWidth="1"/>
    <col min="6130" max="6131" width="5.28515625" style="21" customWidth="1"/>
    <col min="6132" max="6132" width="3.7109375" style="21" customWidth="1"/>
    <col min="6133" max="6133" width="50.28515625" style="21" customWidth="1"/>
    <col min="6134" max="6134" width="10.42578125" style="21" bestFit="1" customWidth="1"/>
    <col min="6135" max="6135" width="38.7109375" style="21" customWidth="1"/>
    <col min="6136" max="6137" width="3.42578125" style="21" customWidth="1"/>
    <col min="6138" max="6138" width="21.28515625" style="21" bestFit="1" customWidth="1"/>
    <col min="6139" max="6139" width="14.7109375" style="21" bestFit="1" customWidth="1"/>
    <col min="6140" max="6140" width="12.28515625" style="21" bestFit="1" customWidth="1"/>
    <col min="6141" max="6142" width="2.28515625" style="21" customWidth="1"/>
    <col min="6143" max="6384" width="8.7109375" style="21"/>
    <col min="6385" max="6385" width="1.7109375" style="21" customWidth="1"/>
    <col min="6386" max="6387" width="5.28515625" style="21" customWidth="1"/>
    <col min="6388" max="6388" width="3.7109375" style="21" customWidth="1"/>
    <col min="6389" max="6389" width="50.28515625" style="21" customWidth="1"/>
    <col min="6390" max="6390" width="10.42578125" style="21" bestFit="1" customWidth="1"/>
    <col min="6391" max="6391" width="38.7109375" style="21" customWidth="1"/>
    <col min="6392" max="6393" width="3.42578125" style="21" customWidth="1"/>
    <col min="6394" max="6394" width="21.28515625" style="21" bestFit="1" customWidth="1"/>
    <col min="6395" max="6395" width="14.7109375" style="21" bestFit="1" customWidth="1"/>
    <col min="6396" max="6396" width="12.28515625" style="21" bestFit="1" customWidth="1"/>
    <col min="6397" max="6398" width="2.28515625" style="21" customWidth="1"/>
    <col min="6399" max="6640" width="8.7109375" style="21"/>
    <col min="6641" max="6641" width="1.7109375" style="21" customWidth="1"/>
    <col min="6642" max="6643" width="5.28515625" style="21" customWidth="1"/>
    <col min="6644" max="6644" width="3.7109375" style="21" customWidth="1"/>
    <col min="6645" max="6645" width="50.28515625" style="21" customWidth="1"/>
    <col min="6646" max="6646" width="10.42578125" style="21" bestFit="1" customWidth="1"/>
    <col min="6647" max="6647" width="38.7109375" style="21" customWidth="1"/>
    <col min="6648" max="6649" width="3.42578125" style="21" customWidth="1"/>
    <col min="6650" max="6650" width="21.28515625" style="21" bestFit="1" customWidth="1"/>
    <col min="6651" max="6651" width="14.7109375" style="21" bestFit="1" customWidth="1"/>
    <col min="6652" max="6652" width="12.28515625" style="21" bestFit="1" customWidth="1"/>
    <col min="6653" max="6654" width="2.28515625" style="21" customWidth="1"/>
    <col min="6655" max="6896" width="8.7109375" style="21"/>
    <col min="6897" max="6897" width="1.7109375" style="21" customWidth="1"/>
    <col min="6898" max="6899" width="5.28515625" style="21" customWidth="1"/>
    <col min="6900" max="6900" width="3.7109375" style="21" customWidth="1"/>
    <col min="6901" max="6901" width="50.28515625" style="21" customWidth="1"/>
    <col min="6902" max="6902" width="10.42578125" style="21" bestFit="1" customWidth="1"/>
    <col min="6903" max="6903" width="38.7109375" style="21" customWidth="1"/>
    <col min="6904" max="6905" width="3.42578125" style="21" customWidth="1"/>
    <col min="6906" max="6906" width="21.28515625" style="21" bestFit="1" customWidth="1"/>
    <col min="6907" max="6907" width="14.7109375" style="21" bestFit="1" customWidth="1"/>
    <col min="6908" max="6908" width="12.28515625" style="21" bestFit="1" customWidth="1"/>
    <col min="6909" max="6910" width="2.28515625" style="21" customWidth="1"/>
    <col min="6911" max="7152" width="8.7109375" style="21"/>
    <col min="7153" max="7153" width="1.7109375" style="21" customWidth="1"/>
    <col min="7154" max="7155" width="5.28515625" style="21" customWidth="1"/>
    <col min="7156" max="7156" width="3.7109375" style="21" customWidth="1"/>
    <col min="7157" max="7157" width="50.28515625" style="21" customWidth="1"/>
    <col min="7158" max="7158" width="10.42578125" style="21" bestFit="1" customWidth="1"/>
    <col min="7159" max="7159" width="38.7109375" style="21" customWidth="1"/>
    <col min="7160" max="7161" width="3.42578125" style="21" customWidth="1"/>
    <col min="7162" max="7162" width="21.28515625" style="21" bestFit="1" customWidth="1"/>
    <col min="7163" max="7163" width="14.7109375" style="21" bestFit="1" customWidth="1"/>
    <col min="7164" max="7164" width="12.28515625" style="21" bestFit="1" customWidth="1"/>
    <col min="7165" max="7166" width="2.28515625" style="21" customWidth="1"/>
    <col min="7167" max="7408" width="8.7109375" style="21"/>
    <col min="7409" max="7409" width="1.7109375" style="21" customWidth="1"/>
    <col min="7410" max="7411" width="5.28515625" style="21" customWidth="1"/>
    <col min="7412" max="7412" width="3.7109375" style="21" customWidth="1"/>
    <col min="7413" max="7413" width="50.28515625" style="21" customWidth="1"/>
    <col min="7414" max="7414" width="10.42578125" style="21" bestFit="1" customWidth="1"/>
    <col min="7415" max="7415" width="38.7109375" style="21" customWidth="1"/>
    <col min="7416" max="7417" width="3.42578125" style="21" customWidth="1"/>
    <col min="7418" max="7418" width="21.28515625" style="21" bestFit="1" customWidth="1"/>
    <col min="7419" max="7419" width="14.7109375" style="21" bestFit="1" customWidth="1"/>
    <col min="7420" max="7420" width="12.28515625" style="21" bestFit="1" customWidth="1"/>
    <col min="7421" max="7422" width="2.28515625" style="21" customWidth="1"/>
    <col min="7423" max="7664" width="8.7109375" style="21"/>
    <col min="7665" max="7665" width="1.7109375" style="21" customWidth="1"/>
    <col min="7666" max="7667" width="5.28515625" style="21" customWidth="1"/>
    <col min="7668" max="7668" width="3.7109375" style="21" customWidth="1"/>
    <col min="7669" max="7669" width="50.28515625" style="21" customWidth="1"/>
    <col min="7670" max="7670" width="10.42578125" style="21" bestFit="1" customWidth="1"/>
    <col min="7671" max="7671" width="38.7109375" style="21" customWidth="1"/>
    <col min="7672" max="7673" width="3.42578125" style="21" customWidth="1"/>
    <col min="7674" max="7674" width="21.28515625" style="21" bestFit="1" customWidth="1"/>
    <col min="7675" max="7675" width="14.7109375" style="21" bestFit="1" customWidth="1"/>
    <col min="7676" max="7676" width="12.28515625" style="21" bestFit="1" customWidth="1"/>
    <col min="7677" max="7678" width="2.28515625" style="21" customWidth="1"/>
    <col min="7679" max="7920" width="8.7109375" style="21"/>
    <col min="7921" max="7921" width="1.7109375" style="21" customWidth="1"/>
    <col min="7922" max="7923" width="5.28515625" style="21" customWidth="1"/>
    <col min="7924" max="7924" width="3.7109375" style="21" customWidth="1"/>
    <col min="7925" max="7925" width="50.28515625" style="21" customWidth="1"/>
    <col min="7926" max="7926" width="10.42578125" style="21" bestFit="1" customWidth="1"/>
    <col min="7927" max="7927" width="38.7109375" style="21" customWidth="1"/>
    <col min="7928" max="7929" width="3.42578125" style="21" customWidth="1"/>
    <col min="7930" max="7930" width="21.28515625" style="21" bestFit="1" customWidth="1"/>
    <col min="7931" max="7931" width="14.7109375" style="21" bestFit="1" customWidth="1"/>
    <col min="7932" max="7932" width="12.28515625" style="21" bestFit="1" customWidth="1"/>
    <col min="7933" max="7934" width="2.28515625" style="21" customWidth="1"/>
    <col min="7935" max="8176" width="8.7109375" style="21"/>
    <col min="8177" max="8177" width="1.7109375" style="21" customWidth="1"/>
    <col min="8178" max="8179" width="5.28515625" style="21" customWidth="1"/>
    <col min="8180" max="8180" width="3.7109375" style="21" customWidth="1"/>
    <col min="8181" max="8181" width="50.28515625" style="21" customWidth="1"/>
    <col min="8182" max="8182" width="10.42578125" style="21" bestFit="1" customWidth="1"/>
    <col min="8183" max="8183" width="38.7109375" style="21" customWidth="1"/>
    <col min="8184" max="8185" width="3.42578125" style="21" customWidth="1"/>
    <col min="8186" max="8186" width="21.28515625" style="21" bestFit="1" customWidth="1"/>
    <col min="8187" max="8187" width="14.7109375" style="21" bestFit="1" customWidth="1"/>
    <col min="8188" max="8188" width="12.28515625" style="21" bestFit="1" customWidth="1"/>
    <col min="8189" max="8190" width="2.28515625" style="21" customWidth="1"/>
    <col min="8191" max="8432" width="8.7109375" style="21"/>
    <col min="8433" max="8433" width="1.7109375" style="21" customWidth="1"/>
    <col min="8434" max="8435" width="5.28515625" style="21" customWidth="1"/>
    <col min="8436" max="8436" width="3.7109375" style="21" customWidth="1"/>
    <col min="8437" max="8437" width="50.28515625" style="21" customWidth="1"/>
    <col min="8438" max="8438" width="10.42578125" style="21" bestFit="1" customWidth="1"/>
    <col min="8439" max="8439" width="38.7109375" style="21" customWidth="1"/>
    <col min="8440" max="8441" width="3.42578125" style="21" customWidth="1"/>
    <col min="8442" max="8442" width="21.28515625" style="21" bestFit="1" customWidth="1"/>
    <col min="8443" max="8443" width="14.7109375" style="21" bestFit="1" customWidth="1"/>
    <col min="8444" max="8444" width="12.28515625" style="21" bestFit="1" customWidth="1"/>
    <col min="8445" max="8446" width="2.28515625" style="21" customWidth="1"/>
    <col min="8447" max="8688" width="8.7109375" style="21"/>
    <col min="8689" max="8689" width="1.7109375" style="21" customWidth="1"/>
    <col min="8690" max="8691" width="5.28515625" style="21" customWidth="1"/>
    <col min="8692" max="8692" width="3.7109375" style="21" customWidth="1"/>
    <col min="8693" max="8693" width="50.28515625" style="21" customWidth="1"/>
    <col min="8694" max="8694" width="10.42578125" style="21" bestFit="1" customWidth="1"/>
    <col min="8695" max="8695" width="38.7109375" style="21" customWidth="1"/>
    <col min="8696" max="8697" width="3.42578125" style="21" customWidth="1"/>
    <col min="8698" max="8698" width="21.28515625" style="21" bestFit="1" customWidth="1"/>
    <col min="8699" max="8699" width="14.7109375" style="21" bestFit="1" customWidth="1"/>
    <col min="8700" max="8700" width="12.28515625" style="21" bestFit="1" customWidth="1"/>
    <col min="8701" max="8702" width="2.28515625" style="21" customWidth="1"/>
    <col min="8703" max="8944" width="8.7109375" style="21"/>
    <col min="8945" max="8945" width="1.7109375" style="21" customWidth="1"/>
    <col min="8946" max="8947" width="5.28515625" style="21" customWidth="1"/>
    <col min="8948" max="8948" width="3.7109375" style="21" customWidth="1"/>
    <col min="8949" max="8949" width="50.28515625" style="21" customWidth="1"/>
    <col min="8950" max="8950" width="10.42578125" style="21" bestFit="1" customWidth="1"/>
    <col min="8951" max="8951" width="38.7109375" style="21" customWidth="1"/>
    <col min="8952" max="8953" width="3.42578125" style="21" customWidth="1"/>
    <col min="8954" max="8954" width="21.28515625" style="21" bestFit="1" customWidth="1"/>
    <col min="8955" max="8955" width="14.7109375" style="21" bestFit="1" customWidth="1"/>
    <col min="8956" max="8956" width="12.28515625" style="21" bestFit="1" customWidth="1"/>
    <col min="8957" max="8958" width="2.28515625" style="21" customWidth="1"/>
    <col min="8959" max="9200" width="8.7109375" style="21"/>
    <col min="9201" max="9201" width="1.7109375" style="21" customWidth="1"/>
    <col min="9202" max="9203" width="5.28515625" style="21" customWidth="1"/>
    <col min="9204" max="9204" width="3.7109375" style="21" customWidth="1"/>
    <col min="9205" max="9205" width="50.28515625" style="21" customWidth="1"/>
    <col min="9206" max="9206" width="10.42578125" style="21" bestFit="1" customWidth="1"/>
    <col min="9207" max="9207" width="38.7109375" style="21" customWidth="1"/>
    <col min="9208" max="9209" width="3.42578125" style="21" customWidth="1"/>
    <col min="9210" max="9210" width="21.28515625" style="21" bestFit="1" customWidth="1"/>
    <col min="9211" max="9211" width="14.7109375" style="21" bestFit="1" customWidth="1"/>
    <col min="9212" max="9212" width="12.28515625" style="21" bestFit="1" customWidth="1"/>
    <col min="9213" max="9214" width="2.28515625" style="21" customWidth="1"/>
    <col min="9215" max="9456" width="8.7109375" style="21"/>
    <col min="9457" max="9457" width="1.7109375" style="21" customWidth="1"/>
    <col min="9458" max="9459" width="5.28515625" style="21" customWidth="1"/>
    <col min="9460" max="9460" width="3.7109375" style="21" customWidth="1"/>
    <col min="9461" max="9461" width="50.28515625" style="21" customWidth="1"/>
    <col min="9462" max="9462" width="10.42578125" style="21" bestFit="1" customWidth="1"/>
    <col min="9463" max="9463" width="38.7109375" style="21" customWidth="1"/>
    <col min="9464" max="9465" width="3.42578125" style="21" customWidth="1"/>
    <col min="9466" max="9466" width="21.28515625" style="21" bestFit="1" customWidth="1"/>
    <col min="9467" max="9467" width="14.7109375" style="21" bestFit="1" customWidth="1"/>
    <col min="9468" max="9468" width="12.28515625" style="21" bestFit="1" customWidth="1"/>
    <col min="9469" max="9470" width="2.28515625" style="21" customWidth="1"/>
    <col min="9471" max="9712" width="8.7109375" style="21"/>
    <col min="9713" max="9713" width="1.7109375" style="21" customWidth="1"/>
    <col min="9714" max="9715" width="5.28515625" style="21" customWidth="1"/>
    <col min="9716" max="9716" width="3.7109375" style="21" customWidth="1"/>
    <col min="9717" max="9717" width="50.28515625" style="21" customWidth="1"/>
    <col min="9718" max="9718" width="10.42578125" style="21" bestFit="1" customWidth="1"/>
    <col min="9719" max="9719" width="38.7109375" style="21" customWidth="1"/>
    <col min="9720" max="9721" width="3.42578125" style="21" customWidth="1"/>
    <col min="9722" max="9722" width="21.28515625" style="21" bestFit="1" customWidth="1"/>
    <col min="9723" max="9723" width="14.7109375" style="21" bestFit="1" customWidth="1"/>
    <col min="9724" max="9724" width="12.28515625" style="21" bestFit="1" customWidth="1"/>
    <col min="9725" max="9726" width="2.28515625" style="21" customWidth="1"/>
    <col min="9727" max="9968" width="8.7109375" style="21"/>
    <col min="9969" max="9969" width="1.7109375" style="21" customWidth="1"/>
    <col min="9970" max="9971" width="5.28515625" style="21" customWidth="1"/>
    <col min="9972" max="9972" width="3.7109375" style="21" customWidth="1"/>
    <col min="9973" max="9973" width="50.28515625" style="21" customWidth="1"/>
    <col min="9974" max="9974" width="10.42578125" style="21" bestFit="1" customWidth="1"/>
    <col min="9975" max="9975" width="38.7109375" style="21" customWidth="1"/>
    <col min="9976" max="9977" width="3.42578125" style="21" customWidth="1"/>
    <col min="9978" max="9978" width="21.28515625" style="21" bestFit="1" customWidth="1"/>
    <col min="9979" max="9979" width="14.7109375" style="21" bestFit="1" customWidth="1"/>
    <col min="9980" max="9980" width="12.28515625" style="21" bestFit="1" customWidth="1"/>
    <col min="9981" max="9982" width="2.28515625" style="21" customWidth="1"/>
    <col min="9983" max="10224" width="8.7109375" style="21"/>
    <col min="10225" max="10225" width="1.7109375" style="21" customWidth="1"/>
    <col min="10226" max="10227" width="5.28515625" style="21" customWidth="1"/>
    <col min="10228" max="10228" width="3.7109375" style="21" customWidth="1"/>
    <col min="10229" max="10229" width="50.28515625" style="21" customWidth="1"/>
    <col min="10230" max="10230" width="10.42578125" style="21" bestFit="1" customWidth="1"/>
    <col min="10231" max="10231" width="38.7109375" style="21" customWidth="1"/>
    <col min="10232" max="10233" width="3.42578125" style="21" customWidth="1"/>
    <col min="10234" max="10234" width="21.28515625" style="21" bestFit="1" customWidth="1"/>
    <col min="10235" max="10235" width="14.7109375" style="21" bestFit="1" customWidth="1"/>
    <col min="10236" max="10236" width="12.28515625" style="21" bestFit="1" customWidth="1"/>
    <col min="10237" max="10238" width="2.28515625" style="21" customWidth="1"/>
    <col min="10239" max="10480" width="8.7109375" style="21"/>
    <col min="10481" max="10481" width="1.7109375" style="21" customWidth="1"/>
    <col min="10482" max="10483" width="5.28515625" style="21" customWidth="1"/>
    <col min="10484" max="10484" width="3.7109375" style="21" customWidth="1"/>
    <col min="10485" max="10485" width="50.28515625" style="21" customWidth="1"/>
    <col min="10486" max="10486" width="10.42578125" style="21" bestFit="1" customWidth="1"/>
    <col min="10487" max="10487" width="38.7109375" style="21" customWidth="1"/>
    <col min="10488" max="10489" width="3.42578125" style="21" customWidth="1"/>
    <col min="10490" max="10490" width="21.28515625" style="21" bestFit="1" customWidth="1"/>
    <col min="10491" max="10491" width="14.7109375" style="21" bestFit="1" customWidth="1"/>
    <col min="10492" max="10492" width="12.28515625" style="21" bestFit="1" customWidth="1"/>
    <col min="10493" max="10494" width="2.28515625" style="21" customWidth="1"/>
    <col min="10495" max="10736" width="8.7109375" style="21"/>
    <col min="10737" max="10737" width="1.7109375" style="21" customWidth="1"/>
    <col min="10738" max="10739" width="5.28515625" style="21" customWidth="1"/>
    <col min="10740" max="10740" width="3.7109375" style="21" customWidth="1"/>
    <col min="10741" max="10741" width="50.28515625" style="21" customWidth="1"/>
    <col min="10742" max="10742" width="10.42578125" style="21" bestFit="1" customWidth="1"/>
    <col min="10743" max="10743" width="38.7109375" style="21" customWidth="1"/>
    <col min="10744" max="10745" width="3.42578125" style="21" customWidth="1"/>
    <col min="10746" max="10746" width="21.28515625" style="21" bestFit="1" customWidth="1"/>
    <col min="10747" max="10747" width="14.7109375" style="21" bestFit="1" customWidth="1"/>
    <col min="10748" max="10748" width="12.28515625" style="21" bestFit="1" customWidth="1"/>
    <col min="10749" max="10750" width="2.28515625" style="21" customWidth="1"/>
    <col min="10751" max="10992" width="8.7109375" style="21"/>
    <col min="10993" max="10993" width="1.7109375" style="21" customWidth="1"/>
    <col min="10994" max="10995" width="5.28515625" style="21" customWidth="1"/>
    <col min="10996" max="10996" width="3.7109375" style="21" customWidth="1"/>
    <col min="10997" max="10997" width="50.28515625" style="21" customWidth="1"/>
    <col min="10998" max="10998" width="10.42578125" style="21" bestFit="1" customWidth="1"/>
    <col min="10999" max="10999" width="38.7109375" style="21" customWidth="1"/>
    <col min="11000" max="11001" width="3.42578125" style="21" customWidth="1"/>
    <col min="11002" max="11002" width="21.28515625" style="21" bestFit="1" customWidth="1"/>
    <col min="11003" max="11003" width="14.7109375" style="21" bestFit="1" customWidth="1"/>
    <col min="11004" max="11004" width="12.28515625" style="21" bestFit="1" customWidth="1"/>
    <col min="11005" max="11006" width="2.28515625" style="21" customWidth="1"/>
    <col min="11007" max="11248" width="8.7109375" style="21"/>
    <col min="11249" max="11249" width="1.7109375" style="21" customWidth="1"/>
    <col min="11250" max="11251" width="5.28515625" style="21" customWidth="1"/>
    <col min="11252" max="11252" width="3.7109375" style="21" customWidth="1"/>
    <col min="11253" max="11253" width="50.28515625" style="21" customWidth="1"/>
    <col min="11254" max="11254" width="10.42578125" style="21" bestFit="1" customWidth="1"/>
    <col min="11255" max="11255" width="38.7109375" style="21" customWidth="1"/>
    <col min="11256" max="11257" width="3.42578125" style="21" customWidth="1"/>
    <col min="11258" max="11258" width="21.28515625" style="21" bestFit="1" customWidth="1"/>
    <col min="11259" max="11259" width="14.7109375" style="21" bestFit="1" customWidth="1"/>
    <col min="11260" max="11260" width="12.28515625" style="21" bestFit="1" customWidth="1"/>
    <col min="11261" max="11262" width="2.28515625" style="21" customWidth="1"/>
    <col min="11263" max="11504" width="8.7109375" style="21"/>
    <col min="11505" max="11505" width="1.7109375" style="21" customWidth="1"/>
    <col min="11506" max="11507" width="5.28515625" style="21" customWidth="1"/>
    <col min="11508" max="11508" width="3.7109375" style="21" customWidth="1"/>
    <col min="11509" max="11509" width="50.28515625" style="21" customWidth="1"/>
    <col min="11510" max="11510" width="10.42578125" style="21" bestFit="1" customWidth="1"/>
    <col min="11511" max="11511" width="38.7109375" style="21" customWidth="1"/>
    <col min="11512" max="11513" width="3.42578125" style="21" customWidth="1"/>
    <col min="11514" max="11514" width="21.28515625" style="21" bestFit="1" customWidth="1"/>
    <col min="11515" max="11515" width="14.7109375" style="21" bestFit="1" customWidth="1"/>
    <col min="11516" max="11516" width="12.28515625" style="21" bestFit="1" customWidth="1"/>
    <col min="11517" max="11518" width="2.28515625" style="21" customWidth="1"/>
    <col min="11519" max="11760" width="8.7109375" style="21"/>
    <col min="11761" max="11761" width="1.7109375" style="21" customWidth="1"/>
    <col min="11762" max="11763" width="5.28515625" style="21" customWidth="1"/>
    <col min="11764" max="11764" width="3.7109375" style="21" customWidth="1"/>
    <col min="11765" max="11765" width="50.28515625" style="21" customWidth="1"/>
    <col min="11766" max="11766" width="10.42578125" style="21" bestFit="1" customWidth="1"/>
    <col min="11767" max="11767" width="38.7109375" style="21" customWidth="1"/>
    <col min="11768" max="11769" width="3.42578125" style="21" customWidth="1"/>
    <col min="11770" max="11770" width="21.28515625" style="21" bestFit="1" customWidth="1"/>
    <col min="11771" max="11771" width="14.7109375" style="21" bestFit="1" customWidth="1"/>
    <col min="11772" max="11772" width="12.28515625" style="21" bestFit="1" customWidth="1"/>
    <col min="11773" max="11774" width="2.28515625" style="21" customWidth="1"/>
    <col min="11775" max="12016" width="8.7109375" style="21"/>
    <col min="12017" max="12017" width="1.7109375" style="21" customWidth="1"/>
    <col min="12018" max="12019" width="5.28515625" style="21" customWidth="1"/>
    <col min="12020" max="12020" width="3.7109375" style="21" customWidth="1"/>
    <col min="12021" max="12021" width="50.28515625" style="21" customWidth="1"/>
    <col min="12022" max="12022" width="10.42578125" style="21" bestFit="1" customWidth="1"/>
    <col min="12023" max="12023" width="38.7109375" style="21" customWidth="1"/>
    <col min="12024" max="12025" width="3.42578125" style="21" customWidth="1"/>
    <col min="12026" max="12026" width="21.28515625" style="21" bestFit="1" customWidth="1"/>
    <col min="12027" max="12027" width="14.7109375" style="21" bestFit="1" customWidth="1"/>
    <col min="12028" max="12028" width="12.28515625" style="21" bestFit="1" customWidth="1"/>
    <col min="12029" max="12030" width="2.28515625" style="21" customWidth="1"/>
    <col min="12031" max="12272" width="8.7109375" style="21"/>
    <col min="12273" max="12273" width="1.7109375" style="21" customWidth="1"/>
    <col min="12274" max="12275" width="5.28515625" style="21" customWidth="1"/>
    <col min="12276" max="12276" width="3.7109375" style="21" customWidth="1"/>
    <col min="12277" max="12277" width="50.28515625" style="21" customWidth="1"/>
    <col min="12278" max="12278" width="10.42578125" style="21" bestFit="1" customWidth="1"/>
    <col min="12279" max="12279" width="38.7109375" style="21" customWidth="1"/>
    <col min="12280" max="12281" width="3.42578125" style="21" customWidth="1"/>
    <col min="12282" max="12282" width="21.28515625" style="21" bestFit="1" customWidth="1"/>
    <col min="12283" max="12283" width="14.7109375" style="21" bestFit="1" customWidth="1"/>
    <col min="12284" max="12284" width="12.28515625" style="21" bestFit="1" customWidth="1"/>
    <col min="12285" max="12286" width="2.28515625" style="21" customWidth="1"/>
    <col min="12287" max="12528" width="8.7109375" style="21"/>
    <col min="12529" max="12529" width="1.7109375" style="21" customWidth="1"/>
    <col min="12530" max="12531" width="5.28515625" style="21" customWidth="1"/>
    <col min="12532" max="12532" width="3.7109375" style="21" customWidth="1"/>
    <col min="12533" max="12533" width="50.28515625" style="21" customWidth="1"/>
    <col min="12534" max="12534" width="10.42578125" style="21" bestFit="1" customWidth="1"/>
    <col min="12535" max="12535" width="38.7109375" style="21" customWidth="1"/>
    <col min="12536" max="12537" width="3.42578125" style="21" customWidth="1"/>
    <col min="12538" max="12538" width="21.28515625" style="21" bestFit="1" customWidth="1"/>
    <col min="12539" max="12539" width="14.7109375" style="21" bestFit="1" customWidth="1"/>
    <col min="12540" max="12540" width="12.28515625" style="21" bestFit="1" customWidth="1"/>
    <col min="12541" max="12542" width="2.28515625" style="21" customWidth="1"/>
    <col min="12543" max="12784" width="8.7109375" style="21"/>
    <col min="12785" max="12785" width="1.7109375" style="21" customWidth="1"/>
    <col min="12786" max="12787" width="5.28515625" style="21" customWidth="1"/>
    <col min="12788" max="12788" width="3.7109375" style="21" customWidth="1"/>
    <col min="12789" max="12789" width="50.28515625" style="21" customWidth="1"/>
    <col min="12790" max="12790" width="10.42578125" style="21" bestFit="1" customWidth="1"/>
    <col min="12791" max="12791" width="38.7109375" style="21" customWidth="1"/>
    <col min="12792" max="12793" width="3.42578125" style="21" customWidth="1"/>
    <col min="12794" max="12794" width="21.28515625" style="21" bestFit="1" customWidth="1"/>
    <col min="12795" max="12795" width="14.7109375" style="21" bestFit="1" customWidth="1"/>
    <col min="12796" max="12796" width="12.28515625" style="21" bestFit="1" customWidth="1"/>
    <col min="12797" max="12798" width="2.28515625" style="21" customWidth="1"/>
    <col min="12799" max="13040" width="8.7109375" style="21"/>
    <col min="13041" max="13041" width="1.7109375" style="21" customWidth="1"/>
    <col min="13042" max="13043" width="5.28515625" style="21" customWidth="1"/>
    <col min="13044" max="13044" width="3.7109375" style="21" customWidth="1"/>
    <col min="13045" max="13045" width="50.28515625" style="21" customWidth="1"/>
    <col min="13046" max="13046" width="10.42578125" style="21" bestFit="1" customWidth="1"/>
    <col min="13047" max="13047" width="38.7109375" style="21" customWidth="1"/>
    <col min="13048" max="13049" width="3.42578125" style="21" customWidth="1"/>
    <col min="13050" max="13050" width="21.28515625" style="21" bestFit="1" customWidth="1"/>
    <col min="13051" max="13051" width="14.7109375" style="21" bestFit="1" customWidth="1"/>
    <col min="13052" max="13052" width="12.28515625" style="21" bestFit="1" customWidth="1"/>
    <col min="13053" max="13054" width="2.28515625" style="21" customWidth="1"/>
    <col min="13055" max="13296" width="8.7109375" style="21"/>
    <col min="13297" max="13297" width="1.7109375" style="21" customWidth="1"/>
    <col min="13298" max="13299" width="5.28515625" style="21" customWidth="1"/>
    <col min="13300" max="13300" width="3.7109375" style="21" customWidth="1"/>
    <col min="13301" max="13301" width="50.28515625" style="21" customWidth="1"/>
    <col min="13302" max="13302" width="10.42578125" style="21" bestFit="1" customWidth="1"/>
    <col min="13303" max="13303" width="38.7109375" style="21" customWidth="1"/>
    <col min="13304" max="13305" width="3.42578125" style="21" customWidth="1"/>
    <col min="13306" max="13306" width="21.28515625" style="21" bestFit="1" customWidth="1"/>
    <col min="13307" max="13307" width="14.7109375" style="21" bestFit="1" customWidth="1"/>
    <col min="13308" max="13308" width="12.28515625" style="21" bestFit="1" customWidth="1"/>
    <col min="13309" max="13310" width="2.28515625" style="21" customWidth="1"/>
    <col min="13311" max="13552" width="8.7109375" style="21"/>
    <col min="13553" max="13553" width="1.7109375" style="21" customWidth="1"/>
    <col min="13554" max="13555" width="5.28515625" style="21" customWidth="1"/>
    <col min="13556" max="13556" width="3.7109375" style="21" customWidth="1"/>
    <col min="13557" max="13557" width="50.28515625" style="21" customWidth="1"/>
    <col min="13558" max="13558" width="10.42578125" style="21" bestFit="1" customWidth="1"/>
    <col min="13559" max="13559" width="38.7109375" style="21" customWidth="1"/>
    <col min="13560" max="13561" width="3.42578125" style="21" customWidth="1"/>
    <col min="13562" max="13562" width="21.28515625" style="21" bestFit="1" customWidth="1"/>
    <col min="13563" max="13563" width="14.7109375" style="21" bestFit="1" customWidth="1"/>
    <col min="13564" max="13564" width="12.28515625" style="21" bestFit="1" customWidth="1"/>
    <col min="13565" max="13566" width="2.28515625" style="21" customWidth="1"/>
    <col min="13567" max="13808" width="8.7109375" style="21"/>
    <col min="13809" max="13809" width="1.7109375" style="21" customWidth="1"/>
    <col min="13810" max="13811" width="5.28515625" style="21" customWidth="1"/>
    <col min="13812" max="13812" width="3.7109375" style="21" customWidth="1"/>
    <col min="13813" max="13813" width="50.28515625" style="21" customWidth="1"/>
    <col min="13814" max="13814" width="10.42578125" style="21" bestFit="1" customWidth="1"/>
    <col min="13815" max="13815" width="38.7109375" style="21" customWidth="1"/>
    <col min="13816" max="13817" width="3.42578125" style="21" customWidth="1"/>
    <col min="13818" max="13818" width="21.28515625" style="21" bestFit="1" customWidth="1"/>
    <col min="13819" max="13819" width="14.7109375" style="21" bestFit="1" customWidth="1"/>
    <col min="13820" max="13820" width="12.28515625" style="21" bestFit="1" customWidth="1"/>
    <col min="13821" max="13822" width="2.28515625" style="21" customWidth="1"/>
    <col min="13823" max="14064" width="8.7109375" style="21"/>
    <col min="14065" max="14065" width="1.7109375" style="21" customWidth="1"/>
    <col min="14066" max="14067" width="5.28515625" style="21" customWidth="1"/>
    <col min="14068" max="14068" width="3.7109375" style="21" customWidth="1"/>
    <col min="14069" max="14069" width="50.28515625" style="21" customWidth="1"/>
    <col min="14070" max="14070" width="10.42578125" style="21" bestFit="1" customWidth="1"/>
    <col min="14071" max="14071" width="38.7109375" style="21" customWidth="1"/>
    <col min="14072" max="14073" width="3.42578125" style="21" customWidth="1"/>
    <col min="14074" max="14074" width="21.28515625" style="21" bestFit="1" customWidth="1"/>
    <col min="14075" max="14075" width="14.7109375" style="21" bestFit="1" customWidth="1"/>
    <col min="14076" max="14076" width="12.28515625" style="21" bestFit="1" customWidth="1"/>
    <col min="14077" max="14078" width="2.28515625" style="21" customWidth="1"/>
    <col min="14079" max="14320" width="8.7109375" style="21"/>
    <col min="14321" max="14321" width="1.7109375" style="21" customWidth="1"/>
    <col min="14322" max="14323" width="5.28515625" style="21" customWidth="1"/>
    <col min="14324" max="14324" width="3.7109375" style="21" customWidth="1"/>
    <col min="14325" max="14325" width="50.28515625" style="21" customWidth="1"/>
    <col min="14326" max="14326" width="10.42578125" style="21" bestFit="1" customWidth="1"/>
    <col min="14327" max="14327" width="38.7109375" style="21" customWidth="1"/>
    <col min="14328" max="14329" width="3.42578125" style="21" customWidth="1"/>
    <col min="14330" max="14330" width="21.28515625" style="21" bestFit="1" customWidth="1"/>
    <col min="14331" max="14331" width="14.7109375" style="21" bestFit="1" customWidth="1"/>
    <col min="14332" max="14332" width="12.28515625" style="21" bestFit="1" customWidth="1"/>
    <col min="14333" max="14334" width="2.28515625" style="21" customWidth="1"/>
    <col min="14335" max="14576" width="8.7109375" style="21"/>
    <col min="14577" max="14577" width="1.7109375" style="21" customWidth="1"/>
    <col min="14578" max="14579" width="5.28515625" style="21" customWidth="1"/>
    <col min="14580" max="14580" width="3.7109375" style="21" customWidth="1"/>
    <col min="14581" max="14581" width="50.28515625" style="21" customWidth="1"/>
    <col min="14582" max="14582" width="10.42578125" style="21" bestFit="1" customWidth="1"/>
    <col min="14583" max="14583" width="38.7109375" style="21" customWidth="1"/>
    <col min="14584" max="14585" width="3.42578125" style="21" customWidth="1"/>
    <col min="14586" max="14586" width="21.28515625" style="21" bestFit="1" customWidth="1"/>
    <col min="14587" max="14587" width="14.7109375" style="21" bestFit="1" customWidth="1"/>
    <col min="14588" max="14588" width="12.28515625" style="21" bestFit="1" customWidth="1"/>
    <col min="14589" max="14590" width="2.28515625" style="21" customWidth="1"/>
    <col min="14591" max="14832" width="8.7109375" style="21"/>
    <col min="14833" max="14833" width="1.7109375" style="21" customWidth="1"/>
    <col min="14834" max="14835" width="5.28515625" style="21" customWidth="1"/>
    <col min="14836" max="14836" width="3.7109375" style="21" customWidth="1"/>
    <col min="14837" max="14837" width="50.28515625" style="21" customWidth="1"/>
    <col min="14838" max="14838" width="10.42578125" style="21" bestFit="1" customWidth="1"/>
    <col min="14839" max="14839" width="38.7109375" style="21" customWidth="1"/>
    <col min="14840" max="14841" width="3.42578125" style="21" customWidth="1"/>
    <col min="14842" max="14842" width="21.28515625" style="21" bestFit="1" customWidth="1"/>
    <col min="14843" max="14843" width="14.7109375" style="21" bestFit="1" customWidth="1"/>
    <col min="14844" max="14844" width="12.28515625" style="21" bestFit="1" customWidth="1"/>
    <col min="14845" max="14846" width="2.28515625" style="21" customWidth="1"/>
    <col min="14847" max="15088" width="8.7109375" style="21"/>
    <col min="15089" max="15089" width="1.7109375" style="21" customWidth="1"/>
    <col min="15090" max="15091" width="5.28515625" style="21" customWidth="1"/>
    <col min="15092" max="15092" width="3.7109375" style="21" customWidth="1"/>
    <col min="15093" max="15093" width="50.28515625" style="21" customWidth="1"/>
    <col min="15094" max="15094" width="10.42578125" style="21" bestFit="1" customWidth="1"/>
    <col min="15095" max="15095" width="38.7109375" style="21" customWidth="1"/>
    <col min="15096" max="15097" width="3.42578125" style="21" customWidth="1"/>
    <col min="15098" max="15098" width="21.28515625" style="21" bestFit="1" customWidth="1"/>
    <col min="15099" max="15099" width="14.7109375" style="21" bestFit="1" customWidth="1"/>
    <col min="15100" max="15100" width="12.28515625" style="21" bestFit="1" customWidth="1"/>
    <col min="15101" max="15102" width="2.28515625" style="21" customWidth="1"/>
    <col min="15103" max="15344" width="8.7109375" style="21"/>
    <col min="15345" max="15345" width="1.7109375" style="21" customWidth="1"/>
    <col min="15346" max="15347" width="5.28515625" style="21" customWidth="1"/>
    <col min="15348" max="15348" width="3.7109375" style="21" customWidth="1"/>
    <col min="15349" max="15349" width="50.28515625" style="21" customWidth="1"/>
    <col min="15350" max="15350" width="10.42578125" style="21" bestFit="1" customWidth="1"/>
    <col min="15351" max="15351" width="38.7109375" style="21" customWidth="1"/>
    <col min="15352" max="15353" width="3.42578125" style="21" customWidth="1"/>
    <col min="15354" max="15354" width="21.28515625" style="21" bestFit="1" customWidth="1"/>
    <col min="15355" max="15355" width="14.7109375" style="21" bestFit="1" customWidth="1"/>
    <col min="15356" max="15356" width="12.28515625" style="21" bestFit="1" customWidth="1"/>
    <col min="15357" max="15358" width="2.28515625" style="21" customWidth="1"/>
    <col min="15359" max="15600" width="8.7109375" style="21"/>
    <col min="15601" max="15601" width="1.7109375" style="21" customWidth="1"/>
    <col min="15602" max="15603" width="5.28515625" style="21" customWidth="1"/>
    <col min="15604" max="15604" width="3.7109375" style="21" customWidth="1"/>
    <col min="15605" max="15605" width="50.28515625" style="21" customWidth="1"/>
    <col min="15606" max="15606" width="10.42578125" style="21" bestFit="1" customWidth="1"/>
    <col min="15607" max="15607" width="38.7109375" style="21" customWidth="1"/>
    <col min="15608" max="15609" width="3.42578125" style="21" customWidth="1"/>
    <col min="15610" max="15610" width="21.28515625" style="21" bestFit="1" customWidth="1"/>
    <col min="15611" max="15611" width="14.7109375" style="21" bestFit="1" customWidth="1"/>
    <col min="15612" max="15612" width="12.28515625" style="21" bestFit="1" customWidth="1"/>
    <col min="15613" max="15614" width="2.28515625" style="21" customWidth="1"/>
    <col min="15615" max="15856" width="8.7109375" style="21"/>
    <col min="15857" max="15857" width="1.7109375" style="21" customWidth="1"/>
    <col min="15858" max="15859" width="5.28515625" style="21" customWidth="1"/>
    <col min="15860" max="15860" width="3.7109375" style="21" customWidth="1"/>
    <col min="15861" max="15861" width="50.28515625" style="21" customWidth="1"/>
    <col min="15862" max="15862" width="10.42578125" style="21" bestFit="1" customWidth="1"/>
    <col min="15863" max="15863" width="38.7109375" style="21" customWidth="1"/>
    <col min="15864" max="15865" width="3.42578125" style="21" customWidth="1"/>
    <col min="15866" max="15866" width="21.28515625" style="21" bestFit="1" customWidth="1"/>
    <col min="15867" max="15867" width="14.7109375" style="21" bestFit="1" customWidth="1"/>
    <col min="15868" max="15868" width="12.28515625" style="21" bestFit="1" customWidth="1"/>
    <col min="15869" max="15870" width="2.28515625" style="21" customWidth="1"/>
    <col min="15871" max="16112" width="8.7109375" style="21"/>
    <col min="16113" max="16113" width="1.7109375" style="21" customWidth="1"/>
    <col min="16114" max="16115" width="5.28515625" style="21" customWidth="1"/>
    <col min="16116" max="16116" width="3.7109375" style="21" customWidth="1"/>
    <col min="16117" max="16117" width="50.28515625" style="21" customWidth="1"/>
    <col min="16118" max="16118" width="10.42578125" style="21" bestFit="1" customWidth="1"/>
    <col min="16119" max="16119" width="38.7109375" style="21" customWidth="1"/>
    <col min="16120" max="16121" width="3.42578125" style="21" customWidth="1"/>
    <col min="16122" max="16122" width="21.28515625" style="21" bestFit="1" customWidth="1"/>
    <col min="16123" max="16123" width="14.7109375" style="21" bestFit="1" customWidth="1"/>
    <col min="16124" max="16124" width="12.28515625" style="21" bestFit="1" customWidth="1"/>
    <col min="16125" max="16126" width="2.28515625" style="21" customWidth="1"/>
    <col min="16127" max="16384" width="8.7109375" style="21"/>
  </cols>
  <sheetData>
    <row r="1" spans="1:15" s="17" customFormat="1" ht="24">
      <c r="A1" s="117" t="str">
        <f>'Low Budget'!A1</f>
        <v>301 E. ATLANTIC POMPANO BEACH - BUYER'S PREFERRED</v>
      </c>
      <c r="B1" s="118"/>
      <c r="C1" s="118"/>
      <c r="D1" s="16"/>
      <c r="E1" s="16"/>
      <c r="F1" s="384"/>
      <c r="G1" s="384"/>
      <c r="H1" s="384"/>
      <c r="I1" s="384"/>
      <c r="J1" s="384"/>
      <c r="K1" s="384"/>
      <c r="L1" s="384"/>
      <c r="M1" s="16"/>
      <c r="N1" s="16"/>
      <c r="O1" s="16"/>
    </row>
    <row r="2" spans="1:15" s="17" customFormat="1" ht="18.600000000000001" customHeight="1">
      <c r="B2" s="18"/>
      <c r="C2" s="18"/>
      <c r="D2" s="19"/>
      <c r="E2" s="19"/>
      <c r="F2" s="19"/>
      <c r="G2" s="19"/>
      <c r="H2" s="19"/>
      <c r="I2" s="19"/>
      <c r="J2" s="19"/>
      <c r="K2" s="19"/>
      <c r="L2" s="19"/>
      <c r="M2" s="19"/>
      <c r="N2" s="19"/>
      <c r="O2" s="19"/>
    </row>
    <row r="3" spans="1:15" ht="18" customHeight="1">
      <c r="B3" s="22"/>
      <c r="C3" s="290"/>
      <c r="D3" s="249"/>
      <c r="E3" s="292"/>
      <c r="F3" s="292"/>
      <c r="G3" s="292"/>
      <c r="H3" s="292"/>
      <c r="I3" s="292"/>
      <c r="J3" s="292"/>
      <c r="K3" s="292"/>
      <c r="L3" s="292"/>
      <c r="M3" s="293"/>
      <c r="N3" s="65"/>
      <c r="O3" s="38"/>
    </row>
    <row r="4" spans="1:15" ht="18" customHeight="1">
      <c r="B4" s="26" t="s">
        <v>240</v>
      </c>
      <c r="C4" s="41"/>
      <c r="D4" s="45"/>
      <c r="E4" s="43"/>
      <c r="F4" s="43"/>
      <c r="G4" s="43"/>
      <c r="H4" s="43"/>
      <c r="I4" s="43"/>
      <c r="J4" s="43"/>
      <c r="K4" s="43"/>
      <c r="L4" s="43"/>
      <c r="M4" s="50"/>
      <c r="N4" s="225"/>
      <c r="O4" s="38"/>
    </row>
    <row r="5" spans="1:15" ht="18" customHeight="1">
      <c r="B5" s="29"/>
      <c r="D5" s="24"/>
      <c r="E5" s="24"/>
      <c r="F5" s="917" t="s">
        <v>86</v>
      </c>
      <c r="G5" s="918"/>
      <c r="H5" s="918"/>
      <c r="I5" s="918"/>
      <c r="J5" s="918"/>
      <c r="K5" s="919"/>
      <c r="L5" s="24"/>
      <c r="M5" s="30" t="s">
        <v>237</v>
      </c>
      <c r="N5" s="242"/>
    </row>
    <row r="6" spans="1:15" ht="18" customHeight="1">
      <c r="B6" s="29"/>
      <c r="F6" s="920">
        <f>'Low Budget'!H11</f>
        <v>350</v>
      </c>
      <c r="G6" s="920"/>
      <c r="H6" s="920"/>
      <c r="I6" s="920"/>
      <c r="J6" s="920"/>
      <c r="K6" s="920"/>
      <c r="N6" s="253"/>
      <c r="O6" s="37"/>
    </row>
    <row r="7" spans="1:15" ht="18" customHeight="1">
      <c r="B7" s="29"/>
      <c r="F7" s="45"/>
      <c r="G7" s="45"/>
      <c r="H7" s="45"/>
      <c r="N7" s="253"/>
      <c r="O7" s="37"/>
    </row>
    <row r="8" spans="1:15" ht="18" customHeight="1">
      <c r="B8" s="29"/>
      <c r="D8" s="387" t="s">
        <v>238</v>
      </c>
      <c r="E8" s="532"/>
      <c r="F8" s="662">
        <f>'Middle OtherInc'!F8</f>
        <v>95</v>
      </c>
      <c r="G8" s="533"/>
      <c r="H8" s="666">
        <f>'Middle OtherInc'!H8</f>
        <v>0.25</v>
      </c>
      <c r="I8" s="532"/>
      <c r="J8" s="534" t="s">
        <v>236</v>
      </c>
      <c r="K8" s="532"/>
      <c r="L8" s="73"/>
      <c r="M8" s="380">
        <f>F8*$F$6*H8*12</f>
        <v>99750</v>
      </c>
      <c r="N8" s="253"/>
      <c r="O8" s="37"/>
    </row>
    <row r="9" spans="1:15" ht="18" customHeight="1">
      <c r="B9" s="29"/>
      <c r="D9" s="381" t="s">
        <v>131</v>
      </c>
      <c r="E9" s="532"/>
      <c r="F9" s="663">
        <f>'Middle OtherInc'!F9</f>
        <v>30</v>
      </c>
      <c r="G9" s="533"/>
      <c r="H9" s="538">
        <f>$H$10</f>
        <v>0.45</v>
      </c>
      <c r="I9" s="532"/>
      <c r="J9" s="672">
        <f>'Middle OtherInc'!J9</f>
        <v>1.5</v>
      </c>
      <c r="K9" s="532"/>
      <c r="L9" s="73"/>
      <c r="M9" s="368">
        <f>F9*J9*$F$6*H9</f>
        <v>7087.5</v>
      </c>
      <c r="N9" s="253"/>
      <c r="O9" s="37"/>
    </row>
    <row r="10" spans="1:15" ht="18" customHeight="1">
      <c r="B10" s="29"/>
      <c r="D10" s="387" t="s">
        <v>111</v>
      </c>
      <c r="E10" s="532"/>
      <c r="F10" s="664">
        <f>'Middle OtherInc'!F10</f>
        <v>150</v>
      </c>
      <c r="G10" s="533"/>
      <c r="H10" s="667">
        <f>'Middle OtherInc'!H10</f>
        <v>0.45</v>
      </c>
      <c r="I10" s="532"/>
      <c r="J10" s="534" t="s">
        <v>236</v>
      </c>
      <c r="K10" s="532"/>
      <c r="L10" s="73"/>
      <c r="M10" s="368">
        <f>F10*$F$6*H10</f>
        <v>23625</v>
      </c>
      <c r="N10" s="253"/>
      <c r="O10" s="37"/>
    </row>
    <row r="11" spans="1:15" ht="18" customHeight="1">
      <c r="B11" s="29"/>
      <c r="D11" s="381" t="s">
        <v>126</v>
      </c>
      <c r="E11" s="532"/>
      <c r="F11" s="664">
        <f>'Middle OtherInc'!F11</f>
        <v>300</v>
      </c>
      <c r="G11" s="533"/>
      <c r="H11" s="538">
        <f>$H$10</f>
        <v>0.45</v>
      </c>
      <c r="I11" s="532"/>
      <c r="J11" s="666">
        <f>'Middle OtherInc'!J11</f>
        <v>0.25</v>
      </c>
      <c r="K11" s="532"/>
      <c r="L11" s="73"/>
      <c r="M11" s="368">
        <f>F11*$F$6*H11*J11</f>
        <v>11812.5</v>
      </c>
      <c r="N11" s="253"/>
      <c r="O11" s="37"/>
    </row>
    <row r="12" spans="1:15" ht="18" customHeight="1">
      <c r="B12" s="29"/>
      <c r="D12" s="381" t="s">
        <v>127</v>
      </c>
      <c r="E12" s="532"/>
      <c r="F12" s="662">
        <f>'Middle OtherInc'!F12</f>
        <v>25</v>
      </c>
      <c r="G12" s="533"/>
      <c r="H12" s="666">
        <f>'Middle OtherInc'!H12</f>
        <v>0.25</v>
      </c>
      <c r="I12" s="532"/>
      <c r="J12" s="534" t="s">
        <v>236</v>
      </c>
      <c r="K12" s="532"/>
      <c r="L12" s="73"/>
      <c r="M12" s="368">
        <f>F12*$F$6*H12*12</f>
        <v>26250</v>
      </c>
      <c r="N12" s="253"/>
      <c r="O12" s="37"/>
    </row>
    <row r="13" spans="1:15" ht="18" customHeight="1">
      <c r="B13" s="29"/>
      <c r="D13" s="381" t="s">
        <v>128</v>
      </c>
      <c r="E13" s="532"/>
      <c r="F13" s="662">
        <f>'Middle OtherInc'!F13</f>
        <v>20</v>
      </c>
      <c r="G13" s="533"/>
      <c r="H13" s="666">
        <f>'Middle OtherInc'!H13</f>
        <v>1</v>
      </c>
      <c r="I13" s="532"/>
      <c r="J13" s="536">
        <f>1-'Low NOI'!$Y$9</f>
        <v>0.95</v>
      </c>
      <c r="K13" s="532"/>
      <c r="L13" s="73"/>
      <c r="M13" s="368">
        <f>F13*$F$6*H13*J13*12</f>
        <v>79800</v>
      </c>
      <c r="N13" s="253"/>
      <c r="O13" s="37"/>
    </row>
    <row r="14" spans="1:15" ht="18" customHeight="1">
      <c r="B14" s="29"/>
      <c r="D14" s="381" t="s">
        <v>129</v>
      </c>
      <c r="E14" s="532"/>
      <c r="F14" s="662">
        <f>'Middle OtherInc'!F14</f>
        <v>5</v>
      </c>
      <c r="G14" s="533"/>
      <c r="H14" s="666">
        <f>'Middle OtherInc'!H14</f>
        <v>1</v>
      </c>
      <c r="I14" s="532"/>
      <c r="J14" s="536">
        <f>1-'Low NOI'!$Y$9</f>
        <v>0.95</v>
      </c>
      <c r="K14" s="532"/>
      <c r="L14" s="73"/>
      <c r="M14" s="368">
        <f>F14*$F$6*H14*J14*12</f>
        <v>19950</v>
      </c>
      <c r="N14" s="253"/>
      <c r="O14" s="37"/>
    </row>
    <row r="15" spans="1:15" ht="18" customHeight="1">
      <c r="B15" s="29"/>
      <c r="D15" s="381" t="s">
        <v>180</v>
      </c>
      <c r="E15" s="532"/>
      <c r="F15" s="665">
        <f>'Middle OtherInc'!F15</f>
        <v>125</v>
      </c>
      <c r="G15" s="533"/>
      <c r="H15" s="668">
        <f>'Middle OtherInc'!H15</f>
        <v>5</v>
      </c>
      <c r="I15" s="532"/>
      <c r="J15" s="534" t="s">
        <v>236</v>
      </c>
      <c r="K15" s="532"/>
      <c r="L15" s="73"/>
      <c r="M15" s="368">
        <f>F15*H15*12</f>
        <v>7500</v>
      </c>
      <c r="N15" s="253"/>
      <c r="O15" s="37"/>
    </row>
    <row r="16" spans="1:15" ht="18" customHeight="1">
      <c r="B16" s="29"/>
      <c r="D16" s="381" t="s">
        <v>130</v>
      </c>
      <c r="E16" s="532"/>
      <c r="F16" s="535">
        <f>'Low NOI'!K14</f>
        <v>2740</v>
      </c>
      <c r="G16" s="533"/>
      <c r="H16" s="669">
        <f>'Middle OtherInc'!H16</f>
        <v>3</v>
      </c>
      <c r="I16" s="532"/>
      <c r="J16" s="534" t="s">
        <v>236</v>
      </c>
      <c r="K16" s="532"/>
      <c r="L16" s="73"/>
      <c r="M16" s="368">
        <f>F16*H16</f>
        <v>8220</v>
      </c>
      <c r="N16" s="253"/>
      <c r="O16" s="37"/>
    </row>
    <row r="17" spans="2:15" ht="18" customHeight="1">
      <c r="B17" s="29"/>
      <c r="D17" s="21" t="s">
        <v>181</v>
      </c>
      <c r="E17" s="532"/>
      <c r="F17" s="665">
        <f>'Middle OtherInc'!F17</f>
        <v>500</v>
      </c>
      <c r="G17" s="533"/>
      <c r="H17" s="670">
        <f>'Middle OtherInc'!H17</f>
        <v>2</v>
      </c>
      <c r="I17" s="532"/>
      <c r="J17" s="534" t="s">
        <v>236</v>
      </c>
      <c r="K17" s="532"/>
      <c r="L17" s="73"/>
      <c r="M17" s="368">
        <f>F17*H17*12</f>
        <v>12000</v>
      </c>
      <c r="N17" s="253"/>
      <c r="O17" s="37"/>
    </row>
    <row r="18" spans="2:15" ht="18" customHeight="1">
      <c r="B18" s="29"/>
      <c r="D18" s="381" t="s">
        <v>132</v>
      </c>
      <c r="E18" s="532"/>
      <c r="F18" s="662">
        <f>'Middle OtherInc'!F18</f>
        <v>25</v>
      </c>
      <c r="G18" s="533"/>
      <c r="H18" s="666">
        <f>'Middle OtherInc'!H18</f>
        <v>1</v>
      </c>
      <c r="I18" s="532"/>
      <c r="J18" s="536">
        <f>1-'Low NOI'!$Y$9</f>
        <v>0.95</v>
      </c>
      <c r="K18" s="532"/>
      <c r="L18" s="73"/>
      <c r="M18" s="368">
        <f>F18*$F$6*H18*J18*12</f>
        <v>99750</v>
      </c>
      <c r="N18" s="253"/>
      <c r="O18" s="37"/>
    </row>
    <row r="19" spans="2:15" ht="18" customHeight="1">
      <c r="B19" s="29"/>
      <c r="D19" s="381" t="s">
        <v>241</v>
      </c>
      <c r="E19" s="532"/>
      <c r="F19" s="665">
        <f>'Middle OtherInc'!F19</f>
        <v>50</v>
      </c>
      <c r="G19" s="533"/>
      <c r="H19" s="670">
        <f>'Middle OtherInc'!H19</f>
        <v>2</v>
      </c>
      <c r="I19" s="532"/>
      <c r="J19" s="534" t="s">
        <v>236</v>
      </c>
      <c r="K19" s="532"/>
      <c r="L19" s="73"/>
      <c r="M19" s="368">
        <f>F19*H19*12</f>
        <v>1200</v>
      </c>
      <c r="N19" s="253"/>
      <c r="O19" s="37"/>
    </row>
    <row r="20" spans="2:15" ht="18" customHeight="1">
      <c r="B20" s="29"/>
      <c r="D20" s="381" t="s">
        <v>235</v>
      </c>
      <c r="E20" s="532"/>
      <c r="F20" s="665">
        <f>'Middle OtherInc'!F20</f>
        <v>250</v>
      </c>
      <c r="G20" s="533"/>
      <c r="H20" s="671">
        <f>'Middle OtherInc'!H20</f>
        <v>1</v>
      </c>
      <c r="I20" s="532"/>
      <c r="J20" s="534" t="s">
        <v>236</v>
      </c>
      <c r="K20" s="532"/>
      <c r="L20" s="73"/>
      <c r="M20" s="368">
        <f>F20*H20*12</f>
        <v>3000</v>
      </c>
      <c r="N20" s="253"/>
      <c r="O20" s="37"/>
    </row>
    <row r="21" spans="2:15" ht="18" customHeight="1" thickBot="1">
      <c r="B21" s="29"/>
      <c r="E21" s="73"/>
      <c r="F21" s="243"/>
      <c r="G21" s="243"/>
      <c r="H21" s="243"/>
      <c r="I21" s="73"/>
      <c r="J21" s="73"/>
      <c r="K21" s="73"/>
      <c r="L21" s="73"/>
      <c r="M21" s="386">
        <f>SUM(M8:M20)</f>
        <v>399945</v>
      </c>
      <c r="N21" s="253"/>
      <c r="O21" s="37"/>
    </row>
    <row r="22" spans="2:15" ht="18" customHeight="1" thickTop="1">
      <c r="B22" s="29"/>
      <c r="E22" s="73"/>
      <c r="F22" s="73"/>
      <c r="G22" s="243"/>
      <c r="H22" s="243"/>
      <c r="I22" s="73"/>
      <c r="J22" s="73"/>
      <c r="K22" s="73"/>
      <c r="L22" s="73"/>
      <c r="M22" s="436"/>
      <c r="N22" s="253"/>
      <c r="O22" s="37"/>
    </row>
    <row r="23" spans="2:15" ht="18" customHeight="1">
      <c r="B23" s="29"/>
      <c r="E23" s="73"/>
      <c r="G23" s="73"/>
      <c r="H23" s="73"/>
      <c r="I23" s="73"/>
      <c r="K23" s="73"/>
      <c r="L23" s="73"/>
      <c r="M23" s="531">
        <f>M21/$F$6/12</f>
        <v>95.225000000000009</v>
      </c>
      <c r="N23" s="253"/>
      <c r="O23" s="37"/>
    </row>
    <row r="24" spans="2:15" ht="18" customHeight="1">
      <c r="B24" s="56"/>
      <c r="C24" s="58"/>
      <c r="D24" s="81"/>
      <c r="E24" s="81"/>
      <c r="F24" s="385"/>
      <c r="G24" s="385"/>
      <c r="H24" s="385"/>
      <c r="I24" s="385"/>
      <c r="J24" s="385"/>
      <c r="K24" s="385"/>
      <c r="L24" s="385"/>
      <c r="M24" s="81"/>
      <c r="N24" s="83"/>
      <c r="O24" s="24"/>
    </row>
    <row r="25" spans="2:15" ht="18" customHeight="1">
      <c r="D25" s="24"/>
      <c r="E25" s="24"/>
      <c r="G25" s="24"/>
      <c r="H25" s="24"/>
      <c r="I25" s="24"/>
      <c r="K25" s="24"/>
      <c r="L25" s="24"/>
      <c r="M25" s="247"/>
      <c r="N25" s="24"/>
      <c r="O25" s="24"/>
    </row>
  </sheetData>
  <mergeCells count="2">
    <mergeCell ref="F5:K5"/>
    <mergeCell ref="F6:K6"/>
  </mergeCells>
  <printOptions horizontalCentered="1"/>
  <pageMargins left="0.25" right="0.25" top="0.75" bottom="0.75" header="0.3" footer="0.3"/>
  <pageSetup scale="63" orientation="landscape" r:id="rId1"/>
  <headerFooter alignWithMargins="0">
    <oddHeader>&amp;R&amp;F</oddHeader>
    <oddFooter>&amp;C&amp;A</oddFooter>
  </headerFooter>
  <rowBreaks count="1" manualBreakCount="1">
    <brk id="24"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9564-C7BD-42BE-B992-E4CB29539E3E}">
  <sheetPr transitionEvaluation="1">
    <pageSetUpPr autoPageBreaks="0" fitToPage="1"/>
  </sheetPr>
  <dimension ref="A1:U15"/>
  <sheetViews>
    <sheetView showGridLines="0" zoomScale="70" zoomScaleNormal="70" zoomScaleSheetLayoutView="75" zoomScalePageLayoutView="60" workbookViewId="0"/>
  </sheetViews>
  <sheetFormatPr defaultColWidth="8.7109375" defaultRowHeight="18"/>
  <cols>
    <col min="1" max="2" width="1.7109375" style="21" customWidth="1"/>
    <col min="3" max="3" width="4.42578125" style="21" customWidth="1"/>
    <col min="4" max="4" width="6.42578125" style="21" customWidth="1"/>
    <col min="5" max="5" width="40.85546875" style="21" customWidth="1"/>
    <col min="6" max="6" width="20.7109375" style="21" customWidth="1"/>
    <col min="7" max="7" width="1.7109375" style="21" customWidth="1"/>
    <col min="8" max="8" width="20.7109375" style="21" customWidth="1"/>
    <col min="9" max="9" width="1.7109375" style="21" customWidth="1"/>
    <col min="10" max="10" width="20.7109375" style="21" customWidth="1"/>
    <col min="11" max="11" width="1.7109375" style="21" customWidth="1"/>
    <col min="12" max="12" width="24" style="21" bestFit="1" customWidth="1"/>
    <col min="13" max="13" width="1.7109375" style="21" customWidth="1"/>
    <col min="14" max="14" width="20.7109375" style="21" customWidth="1"/>
    <col min="15" max="15" width="1.7109375" style="21" customWidth="1"/>
    <col min="16" max="16" width="20.7109375" style="21" customWidth="1"/>
    <col min="17" max="17" width="1.7109375" style="21" customWidth="1"/>
    <col min="18" max="18" width="26.42578125" style="21" bestFit="1" customWidth="1"/>
    <col min="19" max="19" width="6" style="480" customWidth="1"/>
    <col min="20" max="20" width="3.140625" style="21" customWidth="1"/>
    <col min="21" max="21" width="3.7109375" style="21" customWidth="1"/>
    <col min="22" max="22" width="8.7109375" style="21"/>
    <col min="23" max="23" width="15.28515625" style="21" customWidth="1"/>
    <col min="24" max="250" width="8.7109375" style="21"/>
    <col min="251" max="251" width="1.7109375" style="21" customWidth="1"/>
    <col min="252" max="253" width="5.28515625" style="21" customWidth="1"/>
    <col min="254" max="254" width="3.7109375" style="21" customWidth="1"/>
    <col min="255" max="255" width="50.28515625" style="21" customWidth="1"/>
    <col min="256" max="256" width="10.42578125" style="21" bestFit="1" customWidth="1"/>
    <col min="257" max="257" width="38.7109375" style="21" customWidth="1"/>
    <col min="258" max="259" width="3.42578125" style="21" customWidth="1"/>
    <col min="260" max="260" width="21.28515625" style="21" bestFit="1" customWidth="1"/>
    <col min="261" max="261" width="14.7109375" style="21" bestFit="1" customWidth="1"/>
    <col min="262" max="262" width="12.28515625" style="21" bestFit="1" customWidth="1"/>
    <col min="263" max="264" width="2.28515625" style="21" customWidth="1"/>
    <col min="265" max="506" width="8.7109375" style="21"/>
    <col min="507" max="507" width="1.7109375" style="21" customWidth="1"/>
    <col min="508" max="509" width="5.28515625" style="21" customWidth="1"/>
    <col min="510" max="510" width="3.7109375" style="21" customWidth="1"/>
    <col min="511" max="511" width="50.28515625" style="21" customWidth="1"/>
    <col min="512" max="512" width="10.42578125" style="21" bestFit="1" customWidth="1"/>
    <col min="513" max="513" width="38.7109375" style="21" customWidth="1"/>
    <col min="514" max="515" width="3.42578125" style="21" customWidth="1"/>
    <col min="516" max="516" width="21.28515625" style="21" bestFit="1" customWidth="1"/>
    <col min="517" max="517" width="14.7109375" style="21" bestFit="1" customWidth="1"/>
    <col min="518" max="518" width="12.28515625" style="21" bestFit="1" customWidth="1"/>
    <col min="519" max="520" width="2.28515625" style="21" customWidth="1"/>
    <col min="521" max="762" width="8.7109375" style="21"/>
    <col min="763" max="763" width="1.7109375" style="21" customWidth="1"/>
    <col min="764" max="765" width="5.28515625" style="21" customWidth="1"/>
    <col min="766" max="766" width="3.7109375" style="21" customWidth="1"/>
    <col min="767" max="767" width="50.28515625" style="21" customWidth="1"/>
    <col min="768" max="768" width="10.42578125" style="21" bestFit="1" customWidth="1"/>
    <col min="769" max="769" width="38.7109375" style="21" customWidth="1"/>
    <col min="770" max="771" width="3.42578125" style="21" customWidth="1"/>
    <col min="772" max="772" width="21.28515625" style="21" bestFit="1" customWidth="1"/>
    <col min="773" max="773" width="14.7109375" style="21" bestFit="1" customWidth="1"/>
    <col min="774" max="774" width="12.28515625" style="21" bestFit="1" customWidth="1"/>
    <col min="775" max="776" width="2.28515625" style="21" customWidth="1"/>
    <col min="777" max="1018" width="8.7109375" style="21"/>
    <col min="1019" max="1019" width="1.7109375" style="21" customWidth="1"/>
    <col min="1020" max="1021" width="5.28515625" style="21" customWidth="1"/>
    <col min="1022" max="1022" width="3.7109375" style="21" customWidth="1"/>
    <col min="1023" max="1023" width="50.28515625" style="21" customWidth="1"/>
    <col min="1024" max="1024" width="10.42578125" style="21" bestFit="1" customWidth="1"/>
    <col min="1025" max="1025" width="38.7109375" style="21" customWidth="1"/>
    <col min="1026" max="1027" width="3.42578125" style="21" customWidth="1"/>
    <col min="1028" max="1028" width="21.28515625" style="21" bestFit="1" customWidth="1"/>
    <col min="1029" max="1029" width="14.7109375" style="21" bestFit="1" customWidth="1"/>
    <col min="1030" max="1030" width="12.28515625" style="21" bestFit="1" customWidth="1"/>
    <col min="1031" max="1032" width="2.28515625" style="21" customWidth="1"/>
    <col min="1033" max="1274" width="8.7109375" style="21"/>
    <col min="1275" max="1275" width="1.7109375" style="21" customWidth="1"/>
    <col min="1276" max="1277" width="5.28515625" style="21" customWidth="1"/>
    <col min="1278" max="1278" width="3.7109375" style="21" customWidth="1"/>
    <col min="1279" max="1279" width="50.28515625" style="21" customWidth="1"/>
    <col min="1280" max="1280" width="10.42578125" style="21" bestFit="1" customWidth="1"/>
    <col min="1281" max="1281" width="38.7109375" style="21" customWidth="1"/>
    <col min="1282" max="1283" width="3.42578125" style="21" customWidth="1"/>
    <col min="1284" max="1284" width="21.28515625" style="21" bestFit="1" customWidth="1"/>
    <col min="1285" max="1285" width="14.7109375" style="21" bestFit="1" customWidth="1"/>
    <col min="1286" max="1286" width="12.28515625" style="21" bestFit="1" customWidth="1"/>
    <col min="1287" max="1288" width="2.28515625" style="21" customWidth="1"/>
    <col min="1289" max="1530" width="8.7109375" style="21"/>
    <col min="1531" max="1531" width="1.7109375" style="21" customWidth="1"/>
    <col min="1532" max="1533" width="5.28515625" style="21" customWidth="1"/>
    <col min="1534" max="1534" width="3.7109375" style="21" customWidth="1"/>
    <col min="1535" max="1535" width="50.28515625" style="21" customWidth="1"/>
    <col min="1536" max="1536" width="10.42578125" style="21" bestFit="1" customWidth="1"/>
    <col min="1537" max="1537" width="38.7109375" style="21" customWidth="1"/>
    <col min="1538" max="1539" width="3.42578125" style="21" customWidth="1"/>
    <col min="1540" max="1540" width="21.28515625" style="21" bestFit="1" customWidth="1"/>
    <col min="1541" max="1541" width="14.7109375" style="21" bestFit="1" customWidth="1"/>
    <col min="1542" max="1542" width="12.28515625" style="21" bestFit="1" customWidth="1"/>
    <col min="1543" max="1544" width="2.28515625" style="21" customWidth="1"/>
    <col min="1545" max="1786" width="8.7109375" style="21"/>
    <col min="1787" max="1787" width="1.7109375" style="21" customWidth="1"/>
    <col min="1788" max="1789" width="5.28515625" style="21" customWidth="1"/>
    <col min="1790" max="1790" width="3.7109375" style="21" customWidth="1"/>
    <col min="1791" max="1791" width="50.28515625" style="21" customWidth="1"/>
    <col min="1792" max="1792" width="10.42578125" style="21" bestFit="1" customWidth="1"/>
    <col min="1793" max="1793" width="38.7109375" style="21" customWidth="1"/>
    <col min="1794" max="1795" width="3.42578125" style="21" customWidth="1"/>
    <col min="1796" max="1796" width="21.28515625" style="21" bestFit="1" customWidth="1"/>
    <col min="1797" max="1797" width="14.7109375" style="21" bestFit="1" customWidth="1"/>
    <col min="1798" max="1798" width="12.28515625" style="21" bestFit="1" customWidth="1"/>
    <col min="1799" max="1800" width="2.28515625" style="21" customWidth="1"/>
    <col min="1801" max="2042" width="8.7109375" style="21"/>
    <col min="2043" max="2043" width="1.7109375" style="21" customWidth="1"/>
    <col min="2044" max="2045" width="5.28515625" style="21" customWidth="1"/>
    <col min="2046" max="2046" width="3.7109375" style="21" customWidth="1"/>
    <col min="2047" max="2047" width="50.28515625" style="21" customWidth="1"/>
    <col min="2048" max="2048" width="10.42578125" style="21" bestFit="1" customWidth="1"/>
    <col min="2049" max="2049" width="38.7109375" style="21" customWidth="1"/>
    <col min="2050" max="2051" width="3.42578125" style="21" customWidth="1"/>
    <col min="2052" max="2052" width="21.28515625" style="21" bestFit="1" customWidth="1"/>
    <col min="2053" max="2053" width="14.7109375" style="21" bestFit="1" customWidth="1"/>
    <col min="2054" max="2054" width="12.28515625" style="21" bestFit="1" customWidth="1"/>
    <col min="2055" max="2056" width="2.28515625" style="21" customWidth="1"/>
    <col min="2057" max="2298" width="8.7109375" style="21"/>
    <col min="2299" max="2299" width="1.7109375" style="21" customWidth="1"/>
    <col min="2300" max="2301" width="5.28515625" style="21" customWidth="1"/>
    <col min="2302" max="2302" width="3.7109375" style="21" customWidth="1"/>
    <col min="2303" max="2303" width="50.28515625" style="21" customWidth="1"/>
    <col min="2304" max="2304" width="10.42578125" style="21" bestFit="1" customWidth="1"/>
    <col min="2305" max="2305" width="38.7109375" style="21" customWidth="1"/>
    <col min="2306" max="2307" width="3.42578125" style="21" customWidth="1"/>
    <col min="2308" max="2308" width="21.28515625" style="21" bestFit="1" customWidth="1"/>
    <col min="2309" max="2309" width="14.7109375" style="21" bestFit="1" customWidth="1"/>
    <col min="2310" max="2310" width="12.28515625" style="21" bestFit="1" customWidth="1"/>
    <col min="2311" max="2312" width="2.28515625" style="21" customWidth="1"/>
    <col min="2313" max="2554" width="8.7109375" style="21"/>
    <col min="2555" max="2555" width="1.7109375" style="21" customWidth="1"/>
    <col min="2556" max="2557" width="5.28515625" style="21" customWidth="1"/>
    <col min="2558" max="2558" width="3.7109375" style="21" customWidth="1"/>
    <col min="2559" max="2559" width="50.28515625" style="21" customWidth="1"/>
    <col min="2560" max="2560" width="10.42578125" style="21" bestFit="1" customWidth="1"/>
    <col min="2561" max="2561" width="38.7109375" style="21" customWidth="1"/>
    <col min="2562" max="2563" width="3.42578125" style="21" customWidth="1"/>
    <col min="2564" max="2564" width="21.28515625" style="21" bestFit="1" customWidth="1"/>
    <col min="2565" max="2565" width="14.7109375" style="21" bestFit="1" customWidth="1"/>
    <col min="2566" max="2566" width="12.28515625" style="21" bestFit="1" customWidth="1"/>
    <col min="2567" max="2568" width="2.28515625" style="21" customWidth="1"/>
    <col min="2569" max="2810" width="8.7109375" style="21"/>
    <col min="2811" max="2811" width="1.7109375" style="21" customWidth="1"/>
    <col min="2812" max="2813" width="5.28515625" style="21" customWidth="1"/>
    <col min="2814" max="2814" width="3.7109375" style="21" customWidth="1"/>
    <col min="2815" max="2815" width="50.28515625" style="21" customWidth="1"/>
    <col min="2816" max="2816" width="10.42578125" style="21" bestFit="1" customWidth="1"/>
    <col min="2817" max="2817" width="38.7109375" style="21" customWidth="1"/>
    <col min="2818" max="2819" width="3.42578125" style="21" customWidth="1"/>
    <col min="2820" max="2820" width="21.28515625" style="21" bestFit="1" customWidth="1"/>
    <col min="2821" max="2821" width="14.7109375" style="21" bestFit="1" customWidth="1"/>
    <col min="2822" max="2822" width="12.28515625" style="21" bestFit="1" customWidth="1"/>
    <col min="2823" max="2824" width="2.28515625" style="21" customWidth="1"/>
    <col min="2825" max="3066" width="8.7109375" style="21"/>
    <col min="3067" max="3067" width="1.7109375" style="21" customWidth="1"/>
    <col min="3068" max="3069" width="5.28515625" style="21" customWidth="1"/>
    <col min="3070" max="3070" width="3.7109375" style="21" customWidth="1"/>
    <col min="3071" max="3071" width="50.28515625" style="21" customWidth="1"/>
    <col min="3072" max="3072" width="10.42578125" style="21" bestFit="1" customWidth="1"/>
    <col min="3073" max="3073" width="38.7109375" style="21" customWidth="1"/>
    <col min="3074" max="3075" width="3.42578125" style="21" customWidth="1"/>
    <col min="3076" max="3076" width="21.28515625" style="21" bestFit="1" customWidth="1"/>
    <col min="3077" max="3077" width="14.7109375" style="21" bestFit="1" customWidth="1"/>
    <col min="3078" max="3078" width="12.28515625" style="21" bestFit="1" customWidth="1"/>
    <col min="3079" max="3080" width="2.28515625" style="21" customWidth="1"/>
    <col min="3081" max="3322" width="8.7109375" style="21"/>
    <col min="3323" max="3323" width="1.7109375" style="21" customWidth="1"/>
    <col min="3324" max="3325" width="5.28515625" style="21" customWidth="1"/>
    <col min="3326" max="3326" width="3.7109375" style="21" customWidth="1"/>
    <col min="3327" max="3327" width="50.28515625" style="21" customWidth="1"/>
    <col min="3328" max="3328" width="10.42578125" style="21" bestFit="1" customWidth="1"/>
    <col min="3329" max="3329" width="38.7109375" style="21" customWidth="1"/>
    <col min="3330" max="3331" width="3.42578125" style="21" customWidth="1"/>
    <col min="3332" max="3332" width="21.28515625" style="21" bestFit="1" customWidth="1"/>
    <col min="3333" max="3333" width="14.7109375" style="21" bestFit="1" customWidth="1"/>
    <col min="3334" max="3334" width="12.28515625" style="21" bestFit="1" customWidth="1"/>
    <col min="3335" max="3336" width="2.28515625" style="21" customWidth="1"/>
    <col min="3337" max="3578" width="8.7109375" style="21"/>
    <col min="3579" max="3579" width="1.7109375" style="21" customWidth="1"/>
    <col min="3580" max="3581" width="5.28515625" style="21" customWidth="1"/>
    <col min="3582" max="3582" width="3.7109375" style="21" customWidth="1"/>
    <col min="3583" max="3583" width="50.28515625" style="21" customWidth="1"/>
    <col min="3584" max="3584" width="10.42578125" style="21" bestFit="1" customWidth="1"/>
    <col min="3585" max="3585" width="38.7109375" style="21" customWidth="1"/>
    <col min="3586" max="3587" width="3.42578125" style="21" customWidth="1"/>
    <col min="3588" max="3588" width="21.28515625" style="21" bestFit="1" customWidth="1"/>
    <col min="3589" max="3589" width="14.7109375" style="21" bestFit="1" customWidth="1"/>
    <col min="3590" max="3590" width="12.28515625" style="21" bestFit="1" customWidth="1"/>
    <col min="3591" max="3592" width="2.28515625" style="21" customWidth="1"/>
    <col min="3593" max="3834" width="8.7109375" style="21"/>
    <col min="3835" max="3835" width="1.7109375" style="21" customWidth="1"/>
    <col min="3836" max="3837" width="5.28515625" style="21" customWidth="1"/>
    <col min="3838" max="3838" width="3.7109375" style="21" customWidth="1"/>
    <col min="3839" max="3839" width="50.28515625" style="21" customWidth="1"/>
    <col min="3840" max="3840" width="10.42578125" style="21" bestFit="1" customWidth="1"/>
    <col min="3841" max="3841" width="38.7109375" style="21" customWidth="1"/>
    <col min="3842" max="3843" width="3.42578125" style="21" customWidth="1"/>
    <col min="3844" max="3844" width="21.28515625" style="21" bestFit="1" customWidth="1"/>
    <col min="3845" max="3845" width="14.7109375" style="21" bestFit="1" customWidth="1"/>
    <col min="3846" max="3846" width="12.28515625" style="21" bestFit="1" customWidth="1"/>
    <col min="3847" max="3848" width="2.28515625" style="21" customWidth="1"/>
    <col min="3849" max="4090" width="8.7109375" style="21"/>
    <col min="4091" max="4091" width="1.7109375" style="21" customWidth="1"/>
    <col min="4092" max="4093" width="5.28515625" style="21" customWidth="1"/>
    <col min="4094" max="4094" width="3.7109375" style="21" customWidth="1"/>
    <col min="4095" max="4095" width="50.28515625" style="21" customWidth="1"/>
    <col min="4096" max="4096" width="10.42578125" style="21" bestFit="1" customWidth="1"/>
    <col min="4097" max="4097" width="38.7109375" style="21" customWidth="1"/>
    <col min="4098" max="4099" width="3.42578125" style="21" customWidth="1"/>
    <col min="4100" max="4100" width="21.28515625" style="21" bestFit="1" customWidth="1"/>
    <col min="4101" max="4101" width="14.7109375" style="21" bestFit="1" customWidth="1"/>
    <col min="4102" max="4102" width="12.28515625" style="21" bestFit="1" customWidth="1"/>
    <col min="4103" max="4104" width="2.28515625" style="21" customWidth="1"/>
    <col min="4105" max="4346" width="8.7109375" style="21"/>
    <col min="4347" max="4347" width="1.7109375" style="21" customWidth="1"/>
    <col min="4348" max="4349" width="5.28515625" style="21" customWidth="1"/>
    <col min="4350" max="4350" width="3.7109375" style="21" customWidth="1"/>
    <col min="4351" max="4351" width="50.28515625" style="21" customWidth="1"/>
    <col min="4352" max="4352" width="10.42578125" style="21" bestFit="1" customWidth="1"/>
    <col min="4353" max="4353" width="38.7109375" style="21" customWidth="1"/>
    <col min="4354" max="4355" width="3.42578125" style="21" customWidth="1"/>
    <col min="4356" max="4356" width="21.28515625" style="21" bestFit="1" customWidth="1"/>
    <col min="4357" max="4357" width="14.7109375" style="21" bestFit="1" customWidth="1"/>
    <col min="4358" max="4358" width="12.28515625" style="21" bestFit="1" customWidth="1"/>
    <col min="4359" max="4360" width="2.28515625" style="21" customWidth="1"/>
    <col min="4361" max="4602" width="8.7109375" style="21"/>
    <col min="4603" max="4603" width="1.7109375" style="21" customWidth="1"/>
    <col min="4604" max="4605" width="5.28515625" style="21" customWidth="1"/>
    <col min="4606" max="4606" width="3.7109375" style="21" customWidth="1"/>
    <col min="4607" max="4607" width="50.28515625" style="21" customWidth="1"/>
    <col min="4608" max="4608" width="10.42578125" style="21" bestFit="1" customWidth="1"/>
    <col min="4609" max="4609" width="38.7109375" style="21" customWidth="1"/>
    <col min="4610" max="4611" width="3.42578125" style="21" customWidth="1"/>
    <col min="4612" max="4612" width="21.28515625" style="21" bestFit="1" customWidth="1"/>
    <col min="4613" max="4613" width="14.7109375" style="21" bestFit="1" customWidth="1"/>
    <col min="4614" max="4614" width="12.28515625" style="21" bestFit="1" customWidth="1"/>
    <col min="4615" max="4616" width="2.28515625" style="21" customWidth="1"/>
    <col min="4617" max="4858" width="8.7109375" style="21"/>
    <col min="4859" max="4859" width="1.7109375" style="21" customWidth="1"/>
    <col min="4860" max="4861" width="5.28515625" style="21" customWidth="1"/>
    <col min="4862" max="4862" width="3.7109375" style="21" customWidth="1"/>
    <col min="4863" max="4863" width="50.28515625" style="21" customWidth="1"/>
    <col min="4864" max="4864" width="10.42578125" style="21" bestFit="1" customWidth="1"/>
    <col min="4865" max="4865" width="38.7109375" style="21" customWidth="1"/>
    <col min="4866" max="4867" width="3.42578125" style="21" customWidth="1"/>
    <col min="4868" max="4868" width="21.28515625" style="21" bestFit="1" customWidth="1"/>
    <col min="4869" max="4869" width="14.7109375" style="21" bestFit="1" customWidth="1"/>
    <col min="4870" max="4870" width="12.28515625" style="21" bestFit="1" customWidth="1"/>
    <col min="4871" max="4872" width="2.28515625" style="21" customWidth="1"/>
    <col min="4873" max="5114" width="8.7109375" style="21"/>
    <col min="5115" max="5115" width="1.7109375" style="21" customWidth="1"/>
    <col min="5116" max="5117" width="5.28515625" style="21" customWidth="1"/>
    <col min="5118" max="5118" width="3.7109375" style="21" customWidth="1"/>
    <col min="5119" max="5119" width="50.28515625" style="21" customWidth="1"/>
    <col min="5120" max="5120" width="10.42578125" style="21" bestFit="1" customWidth="1"/>
    <col min="5121" max="5121" width="38.7109375" style="21" customWidth="1"/>
    <col min="5122" max="5123" width="3.42578125" style="21" customWidth="1"/>
    <col min="5124" max="5124" width="21.28515625" style="21" bestFit="1" customWidth="1"/>
    <col min="5125" max="5125" width="14.7109375" style="21" bestFit="1" customWidth="1"/>
    <col min="5126" max="5126" width="12.28515625" style="21" bestFit="1" customWidth="1"/>
    <col min="5127" max="5128" width="2.28515625" style="21" customWidth="1"/>
    <col min="5129" max="5370" width="8.7109375" style="21"/>
    <col min="5371" max="5371" width="1.7109375" style="21" customWidth="1"/>
    <col min="5372" max="5373" width="5.28515625" style="21" customWidth="1"/>
    <col min="5374" max="5374" width="3.7109375" style="21" customWidth="1"/>
    <col min="5375" max="5375" width="50.28515625" style="21" customWidth="1"/>
    <col min="5376" max="5376" width="10.42578125" style="21" bestFit="1" customWidth="1"/>
    <col min="5377" max="5377" width="38.7109375" style="21" customWidth="1"/>
    <col min="5378" max="5379" width="3.42578125" style="21" customWidth="1"/>
    <col min="5380" max="5380" width="21.28515625" style="21" bestFit="1" customWidth="1"/>
    <col min="5381" max="5381" width="14.7109375" style="21" bestFit="1" customWidth="1"/>
    <col min="5382" max="5382" width="12.28515625" style="21" bestFit="1" customWidth="1"/>
    <col min="5383" max="5384" width="2.28515625" style="21" customWidth="1"/>
    <col min="5385" max="5626" width="8.7109375" style="21"/>
    <col min="5627" max="5627" width="1.7109375" style="21" customWidth="1"/>
    <col min="5628" max="5629" width="5.28515625" style="21" customWidth="1"/>
    <col min="5630" max="5630" width="3.7109375" style="21" customWidth="1"/>
    <col min="5631" max="5631" width="50.28515625" style="21" customWidth="1"/>
    <col min="5632" max="5632" width="10.42578125" style="21" bestFit="1" customWidth="1"/>
    <col min="5633" max="5633" width="38.7109375" style="21" customWidth="1"/>
    <col min="5634" max="5635" width="3.42578125" style="21" customWidth="1"/>
    <col min="5636" max="5636" width="21.28515625" style="21" bestFit="1" customWidth="1"/>
    <col min="5637" max="5637" width="14.7109375" style="21" bestFit="1" customWidth="1"/>
    <col min="5638" max="5638" width="12.28515625" style="21" bestFit="1" customWidth="1"/>
    <col min="5639" max="5640" width="2.28515625" style="21" customWidth="1"/>
    <col min="5641" max="5882" width="8.7109375" style="21"/>
    <col min="5883" max="5883" width="1.7109375" style="21" customWidth="1"/>
    <col min="5884" max="5885" width="5.28515625" style="21" customWidth="1"/>
    <col min="5886" max="5886" width="3.7109375" style="21" customWidth="1"/>
    <col min="5887" max="5887" width="50.28515625" style="21" customWidth="1"/>
    <col min="5888" max="5888" width="10.42578125" style="21" bestFit="1" customWidth="1"/>
    <col min="5889" max="5889" width="38.7109375" style="21" customWidth="1"/>
    <col min="5890" max="5891" width="3.42578125" style="21" customWidth="1"/>
    <col min="5892" max="5892" width="21.28515625" style="21" bestFit="1" customWidth="1"/>
    <col min="5893" max="5893" width="14.7109375" style="21" bestFit="1" customWidth="1"/>
    <col min="5894" max="5894" width="12.28515625" style="21" bestFit="1" customWidth="1"/>
    <col min="5895" max="5896" width="2.28515625" style="21" customWidth="1"/>
    <col min="5897" max="6138" width="8.7109375" style="21"/>
    <col min="6139" max="6139" width="1.7109375" style="21" customWidth="1"/>
    <col min="6140" max="6141" width="5.28515625" style="21" customWidth="1"/>
    <col min="6142" max="6142" width="3.7109375" style="21" customWidth="1"/>
    <col min="6143" max="6143" width="50.28515625" style="21" customWidth="1"/>
    <col min="6144" max="6144" width="10.42578125" style="21" bestFit="1" customWidth="1"/>
    <col min="6145" max="6145" width="38.7109375" style="21" customWidth="1"/>
    <col min="6146" max="6147" width="3.42578125" style="21" customWidth="1"/>
    <col min="6148" max="6148" width="21.28515625" style="21" bestFit="1" customWidth="1"/>
    <col min="6149" max="6149" width="14.7109375" style="21" bestFit="1" customWidth="1"/>
    <col min="6150" max="6150" width="12.28515625" style="21" bestFit="1" customWidth="1"/>
    <col min="6151" max="6152" width="2.28515625" style="21" customWidth="1"/>
    <col min="6153" max="6394" width="8.7109375" style="21"/>
    <col min="6395" max="6395" width="1.7109375" style="21" customWidth="1"/>
    <col min="6396" max="6397" width="5.28515625" style="21" customWidth="1"/>
    <col min="6398" max="6398" width="3.7109375" style="21" customWidth="1"/>
    <col min="6399" max="6399" width="50.28515625" style="21" customWidth="1"/>
    <col min="6400" max="6400" width="10.42578125" style="21" bestFit="1" customWidth="1"/>
    <col min="6401" max="6401" width="38.7109375" style="21" customWidth="1"/>
    <col min="6402" max="6403" width="3.42578125" style="21" customWidth="1"/>
    <col min="6404" max="6404" width="21.28515625" style="21" bestFit="1" customWidth="1"/>
    <col min="6405" max="6405" width="14.7109375" style="21" bestFit="1" customWidth="1"/>
    <col min="6406" max="6406" width="12.28515625" style="21" bestFit="1" customWidth="1"/>
    <col min="6407" max="6408" width="2.28515625" style="21" customWidth="1"/>
    <col min="6409" max="6650" width="8.7109375" style="21"/>
    <col min="6651" max="6651" width="1.7109375" style="21" customWidth="1"/>
    <col min="6652" max="6653" width="5.28515625" style="21" customWidth="1"/>
    <col min="6654" max="6654" width="3.7109375" style="21" customWidth="1"/>
    <col min="6655" max="6655" width="50.28515625" style="21" customWidth="1"/>
    <col min="6656" max="6656" width="10.42578125" style="21" bestFit="1" customWidth="1"/>
    <col min="6657" max="6657" width="38.7109375" style="21" customWidth="1"/>
    <col min="6658" max="6659" width="3.42578125" style="21" customWidth="1"/>
    <col min="6660" max="6660" width="21.28515625" style="21" bestFit="1" customWidth="1"/>
    <col min="6661" max="6661" width="14.7109375" style="21" bestFit="1" customWidth="1"/>
    <col min="6662" max="6662" width="12.28515625" style="21" bestFit="1" customWidth="1"/>
    <col min="6663" max="6664" width="2.28515625" style="21" customWidth="1"/>
    <col min="6665" max="6906" width="8.7109375" style="21"/>
    <col min="6907" max="6907" width="1.7109375" style="21" customWidth="1"/>
    <col min="6908" max="6909" width="5.28515625" style="21" customWidth="1"/>
    <col min="6910" max="6910" width="3.7109375" style="21" customWidth="1"/>
    <col min="6911" max="6911" width="50.28515625" style="21" customWidth="1"/>
    <col min="6912" max="6912" width="10.42578125" style="21" bestFit="1" customWidth="1"/>
    <col min="6913" max="6913" width="38.7109375" style="21" customWidth="1"/>
    <col min="6914" max="6915" width="3.42578125" style="21" customWidth="1"/>
    <col min="6916" max="6916" width="21.28515625" style="21" bestFit="1" customWidth="1"/>
    <col min="6917" max="6917" width="14.7109375" style="21" bestFit="1" customWidth="1"/>
    <col min="6918" max="6918" width="12.28515625" style="21" bestFit="1" customWidth="1"/>
    <col min="6919" max="6920" width="2.28515625" style="21" customWidth="1"/>
    <col min="6921" max="7162" width="8.7109375" style="21"/>
    <col min="7163" max="7163" width="1.7109375" style="21" customWidth="1"/>
    <col min="7164" max="7165" width="5.28515625" style="21" customWidth="1"/>
    <col min="7166" max="7166" width="3.7109375" style="21" customWidth="1"/>
    <col min="7167" max="7167" width="50.28515625" style="21" customWidth="1"/>
    <col min="7168" max="7168" width="10.42578125" style="21" bestFit="1" customWidth="1"/>
    <col min="7169" max="7169" width="38.7109375" style="21" customWidth="1"/>
    <col min="7170" max="7171" width="3.42578125" style="21" customWidth="1"/>
    <col min="7172" max="7172" width="21.28515625" style="21" bestFit="1" customWidth="1"/>
    <col min="7173" max="7173" width="14.7109375" style="21" bestFit="1" customWidth="1"/>
    <col min="7174" max="7174" width="12.28515625" style="21" bestFit="1" customWidth="1"/>
    <col min="7175" max="7176" width="2.28515625" style="21" customWidth="1"/>
    <col min="7177" max="7418" width="8.7109375" style="21"/>
    <col min="7419" max="7419" width="1.7109375" style="21" customWidth="1"/>
    <col min="7420" max="7421" width="5.28515625" style="21" customWidth="1"/>
    <col min="7422" max="7422" width="3.7109375" style="21" customWidth="1"/>
    <col min="7423" max="7423" width="50.28515625" style="21" customWidth="1"/>
    <col min="7424" max="7424" width="10.42578125" style="21" bestFit="1" customWidth="1"/>
    <col min="7425" max="7425" width="38.7109375" style="21" customWidth="1"/>
    <col min="7426" max="7427" width="3.42578125" style="21" customWidth="1"/>
    <col min="7428" max="7428" width="21.28515625" style="21" bestFit="1" customWidth="1"/>
    <col min="7429" max="7429" width="14.7109375" style="21" bestFit="1" customWidth="1"/>
    <col min="7430" max="7430" width="12.28515625" style="21" bestFit="1" customWidth="1"/>
    <col min="7431" max="7432" width="2.28515625" style="21" customWidth="1"/>
    <col min="7433" max="7674" width="8.7109375" style="21"/>
    <col min="7675" max="7675" width="1.7109375" style="21" customWidth="1"/>
    <col min="7676" max="7677" width="5.28515625" style="21" customWidth="1"/>
    <col min="7678" max="7678" width="3.7109375" style="21" customWidth="1"/>
    <col min="7679" max="7679" width="50.28515625" style="21" customWidth="1"/>
    <col min="7680" max="7680" width="10.42578125" style="21" bestFit="1" customWidth="1"/>
    <col min="7681" max="7681" width="38.7109375" style="21" customWidth="1"/>
    <col min="7682" max="7683" width="3.42578125" style="21" customWidth="1"/>
    <col min="7684" max="7684" width="21.28515625" style="21" bestFit="1" customWidth="1"/>
    <col min="7685" max="7685" width="14.7109375" style="21" bestFit="1" customWidth="1"/>
    <col min="7686" max="7686" width="12.28515625" style="21" bestFit="1" customWidth="1"/>
    <col min="7687" max="7688" width="2.28515625" style="21" customWidth="1"/>
    <col min="7689" max="7930" width="8.7109375" style="21"/>
    <col min="7931" max="7931" width="1.7109375" style="21" customWidth="1"/>
    <col min="7932" max="7933" width="5.28515625" style="21" customWidth="1"/>
    <col min="7934" max="7934" width="3.7109375" style="21" customWidth="1"/>
    <col min="7935" max="7935" width="50.28515625" style="21" customWidth="1"/>
    <col min="7936" max="7936" width="10.42578125" style="21" bestFit="1" customWidth="1"/>
    <col min="7937" max="7937" width="38.7109375" style="21" customWidth="1"/>
    <col min="7938" max="7939" width="3.42578125" style="21" customWidth="1"/>
    <col min="7940" max="7940" width="21.28515625" style="21" bestFit="1" customWidth="1"/>
    <col min="7941" max="7941" width="14.7109375" style="21" bestFit="1" customWidth="1"/>
    <col min="7942" max="7942" width="12.28515625" style="21" bestFit="1" customWidth="1"/>
    <col min="7943" max="7944" width="2.28515625" style="21" customWidth="1"/>
    <col min="7945" max="8186" width="8.7109375" style="21"/>
    <col min="8187" max="8187" width="1.7109375" style="21" customWidth="1"/>
    <col min="8188" max="8189" width="5.28515625" style="21" customWidth="1"/>
    <col min="8190" max="8190" width="3.7109375" style="21" customWidth="1"/>
    <col min="8191" max="8191" width="50.28515625" style="21" customWidth="1"/>
    <col min="8192" max="8192" width="10.42578125" style="21" bestFit="1" customWidth="1"/>
    <col min="8193" max="8193" width="38.7109375" style="21" customWidth="1"/>
    <col min="8194" max="8195" width="3.42578125" style="21" customWidth="1"/>
    <col min="8196" max="8196" width="21.28515625" style="21" bestFit="1" customWidth="1"/>
    <col min="8197" max="8197" width="14.7109375" style="21" bestFit="1" customWidth="1"/>
    <col min="8198" max="8198" width="12.28515625" style="21" bestFit="1" customWidth="1"/>
    <col min="8199" max="8200" width="2.28515625" style="21" customWidth="1"/>
    <col min="8201" max="8442" width="8.7109375" style="21"/>
    <col min="8443" max="8443" width="1.7109375" style="21" customWidth="1"/>
    <col min="8444" max="8445" width="5.28515625" style="21" customWidth="1"/>
    <col min="8446" max="8446" width="3.7109375" style="21" customWidth="1"/>
    <col min="8447" max="8447" width="50.28515625" style="21" customWidth="1"/>
    <col min="8448" max="8448" width="10.42578125" style="21" bestFit="1" customWidth="1"/>
    <col min="8449" max="8449" width="38.7109375" style="21" customWidth="1"/>
    <col min="8450" max="8451" width="3.42578125" style="21" customWidth="1"/>
    <col min="8452" max="8452" width="21.28515625" style="21" bestFit="1" customWidth="1"/>
    <col min="8453" max="8453" width="14.7109375" style="21" bestFit="1" customWidth="1"/>
    <col min="8454" max="8454" width="12.28515625" style="21" bestFit="1" customWidth="1"/>
    <col min="8455" max="8456" width="2.28515625" style="21" customWidth="1"/>
    <col min="8457" max="8698" width="8.7109375" style="21"/>
    <col min="8699" max="8699" width="1.7109375" style="21" customWidth="1"/>
    <col min="8700" max="8701" width="5.28515625" style="21" customWidth="1"/>
    <col min="8702" max="8702" width="3.7109375" style="21" customWidth="1"/>
    <col min="8703" max="8703" width="50.28515625" style="21" customWidth="1"/>
    <col min="8704" max="8704" width="10.42578125" style="21" bestFit="1" customWidth="1"/>
    <col min="8705" max="8705" width="38.7109375" style="21" customWidth="1"/>
    <col min="8706" max="8707" width="3.42578125" style="21" customWidth="1"/>
    <col min="8708" max="8708" width="21.28515625" style="21" bestFit="1" customWidth="1"/>
    <col min="8709" max="8709" width="14.7109375" style="21" bestFit="1" customWidth="1"/>
    <col min="8710" max="8710" width="12.28515625" style="21" bestFit="1" customWidth="1"/>
    <col min="8711" max="8712" width="2.28515625" style="21" customWidth="1"/>
    <col min="8713" max="8954" width="8.7109375" style="21"/>
    <col min="8955" max="8955" width="1.7109375" style="21" customWidth="1"/>
    <col min="8956" max="8957" width="5.28515625" style="21" customWidth="1"/>
    <col min="8958" max="8958" width="3.7109375" style="21" customWidth="1"/>
    <col min="8959" max="8959" width="50.28515625" style="21" customWidth="1"/>
    <col min="8960" max="8960" width="10.42578125" style="21" bestFit="1" customWidth="1"/>
    <col min="8961" max="8961" width="38.7109375" style="21" customWidth="1"/>
    <col min="8962" max="8963" width="3.42578125" style="21" customWidth="1"/>
    <col min="8964" max="8964" width="21.28515625" style="21" bestFit="1" customWidth="1"/>
    <col min="8965" max="8965" width="14.7109375" style="21" bestFit="1" customWidth="1"/>
    <col min="8966" max="8966" width="12.28515625" style="21" bestFit="1" customWidth="1"/>
    <col min="8967" max="8968" width="2.28515625" style="21" customWidth="1"/>
    <col min="8969" max="9210" width="8.7109375" style="21"/>
    <col min="9211" max="9211" width="1.7109375" style="21" customWidth="1"/>
    <col min="9212" max="9213" width="5.28515625" style="21" customWidth="1"/>
    <col min="9214" max="9214" width="3.7109375" style="21" customWidth="1"/>
    <col min="9215" max="9215" width="50.28515625" style="21" customWidth="1"/>
    <col min="9216" max="9216" width="10.42578125" style="21" bestFit="1" customWidth="1"/>
    <col min="9217" max="9217" width="38.7109375" style="21" customWidth="1"/>
    <col min="9218" max="9219" width="3.42578125" style="21" customWidth="1"/>
    <col min="9220" max="9220" width="21.28515625" style="21" bestFit="1" customWidth="1"/>
    <col min="9221" max="9221" width="14.7109375" style="21" bestFit="1" customWidth="1"/>
    <col min="9222" max="9222" width="12.28515625" style="21" bestFit="1" customWidth="1"/>
    <col min="9223" max="9224" width="2.28515625" style="21" customWidth="1"/>
    <col min="9225" max="9466" width="8.7109375" style="21"/>
    <col min="9467" max="9467" width="1.7109375" style="21" customWidth="1"/>
    <col min="9468" max="9469" width="5.28515625" style="21" customWidth="1"/>
    <col min="9470" max="9470" width="3.7109375" style="21" customWidth="1"/>
    <col min="9471" max="9471" width="50.28515625" style="21" customWidth="1"/>
    <col min="9472" max="9472" width="10.42578125" style="21" bestFit="1" customWidth="1"/>
    <col min="9473" max="9473" width="38.7109375" style="21" customWidth="1"/>
    <col min="9474" max="9475" width="3.42578125" style="21" customWidth="1"/>
    <col min="9476" max="9476" width="21.28515625" style="21" bestFit="1" customWidth="1"/>
    <col min="9477" max="9477" width="14.7109375" style="21" bestFit="1" customWidth="1"/>
    <col min="9478" max="9478" width="12.28515625" style="21" bestFit="1" customWidth="1"/>
    <col min="9479" max="9480" width="2.28515625" style="21" customWidth="1"/>
    <col min="9481" max="9722" width="8.7109375" style="21"/>
    <col min="9723" max="9723" width="1.7109375" style="21" customWidth="1"/>
    <col min="9724" max="9725" width="5.28515625" style="21" customWidth="1"/>
    <col min="9726" max="9726" width="3.7109375" style="21" customWidth="1"/>
    <col min="9727" max="9727" width="50.28515625" style="21" customWidth="1"/>
    <col min="9728" max="9728" width="10.42578125" style="21" bestFit="1" customWidth="1"/>
    <col min="9729" max="9729" width="38.7109375" style="21" customWidth="1"/>
    <col min="9730" max="9731" width="3.42578125" style="21" customWidth="1"/>
    <col min="9732" max="9732" width="21.28515625" style="21" bestFit="1" customWidth="1"/>
    <col min="9733" max="9733" width="14.7109375" style="21" bestFit="1" customWidth="1"/>
    <col min="9734" max="9734" width="12.28515625" style="21" bestFit="1" customWidth="1"/>
    <col min="9735" max="9736" width="2.28515625" style="21" customWidth="1"/>
    <col min="9737" max="9978" width="8.7109375" style="21"/>
    <col min="9979" max="9979" width="1.7109375" style="21" customWidth="1"/>
    <col min="9980" max="9981" width="5.28515625" style="21" customWidth="1"/>
    <col min="9982" max="9982" width="3.7109375" style="21" customWidth="1"/>
    <col min="9983" max="9983" width="50.28515625" style="21" customWidth="1"/>
    <col min="9984" max="9984" width="10.42578125" style="21" bestFit="1" customWidth="1"/>
    <col min="9985" max="9985" width="38.7109375" style="21" customWidth="1"/>
    <col min="9986" max="9987" width="3.42578125" style="21" customWidth="1"/>
    <col min="9988" max="9988" width="21.28515625" style="21" bestFit="1" customWidth="1"/>
    <col min="9989" max="9989" width="14.7109375" style="21" bestFit="1" customWidth="1"/>
    <col min="9990" max="9990" width="12.28515625" style="21" bestFit="1" customWidth="1"/>
    <col min="9991" max="9992" width="2.28515625" style="21" customWidth="1"/>
    <col min="9993" max="10234" width="8.7109375" style="21"/>
    <col min="10235" max="10235" width="1.7109375" style="21" customWidth="1"/>
    <col min="10236" max="10237" width="5.28515625" style="21" customWidth="1"/>
    <col min="10238" max="10238" width="3.7109375" style="21" customWidth="1"/>
    <col min="10239" max="10239" width="50.28515625" style="21" customWidth="1"/>
    <col min="10240" max="10240" width="10.42578125" style="21" bestFit="1" customWidth="1"/>
    <col min="10241" max="10241" width="38.7109375" style="21" customWidth="1"/>
    <col min="10242" max="10243" width="3.42578125" style="21" customWidth="1"/>
    <col min="10244" max="10244" width="21.28515625" style="21" bestFit="1" customWidth="1"/>
    <col min="10245" max="10245" width="14.7109375" style="21" bestFit="1" customWidth="1"/>
    <col min="10246" max="10246" width="12.28515625" style="21" bestFit="1" customWidth="1"/>
    <col min="10247" max="10248" width="2.28515625" style="21" customWidth="1"/>
    <col min="10249" max="10490" width="8.7109375" style="21"/>
    <col min="10491" max="10491" width="1.7109375" style="21" customWidth="1"/>
    <col min="10492" max="10493" width="5.28515625" style="21" customWidth="1"/>
    <col min="10494" max="10494" width="3.7109375" style="21" customWidth="1"/>
    <col min="10495" max="10495" width="50.28515625" style="21" customWidth="1"/>
    <col min="10496" max="10496" width="10.42578125" style="21" bestFit="1" customWidth="1"/>
    <col min="10497" max="10497" width="38.7109375" style="21" customWidth="1"/>
    <col min="10498" max="10499" width="3.42578125" style="21" customWidth="1"/>
    <col min="10500" max="10500" width="21.28515625" style="21" bestFit="1" customWidth="1"/>
    <col min="10501" max="10501" width="14.7109375" style="21" bestFit="1" customWidth="1"/>
    <col min="10502" max="10502" width="12.28515625" style="21" bestFit="1" customWidth="1"/>
    <col min="10503" max="10504" width="2.28515625" style="21" customWidth="1"/>
    <col min="10505" max="10746" width="8.7109375" style="21"/>
    <col min="10747" max="10747" width="1.7109375" style="21" customWidth="1"/>
    <col min="10748" max="10749" width="5.28515625" style="21" customWidth="1"/>
    <col min="10750" max="10750" width="3.7109375" style="21" customWidth="1"/>
    <col min="10751" max="10751" width="50.28515625" style="21" customWidth="1"/>
    <col min="10752" max="10752" width="10.42578125" style="21" bestFit="1" customWidth="1"/>
    <col min="10753" max="10753" width="38.7109375" style="21" customWidth="1"/>
    <col min="10754" max="10755" width="3.42578125" style="21" customWidth="1"/>
    <col min="10756" max="10756" width="21.28515625" style="21" bestFit="1" customWidth="1"/>
    <col min="10757" max="10757" width="14.7109375" style="21" bestFit="1" customWidth="1"/>
    <col min="10758" max="10758" width="12.28515625" style="21" bestFit="1" customWidth="1"/>
    <col min="10759" max="10760" width="2.28515625" style="21" customWidth="1"/>
    <col min="10761" max="11002" width="8.7109375" style="21"/>
    <col min="11003" max="11003" width="1.7109375" style="21" customWidth="1"/>
    <col min="11004" max="11005" width="5.28515625" style="21" customWidth="1"/>
    <col min="11006" max="11006" width="3.7109375" style="21" customWidth="1"/>
    <col min="11007" max="11007" width="50.28515625" style="21" customWidth="1"/>
    <col min="11008" max="11008" width="10.42578125" style="21" bestFit="1" customWidth="1"/>
    <col min="11009" max="11009" width="38.7109375" style="21" customWidth="1"/>
    <col min="11010" max="11011" width="3.42578125" style="21" customWidth="1"/>
    <col min="11012" max="11012" width="21.28515625" style="21" bestFit="1" customWidth="1"/>
    <col min="11013" max="11013" width="14.7109375" style="21" bestFit="1" customWidth="1"/>
    <col min="11014" max="11014" width="12.28515625" style="21" bestFit="1" customWidth="1"/>
    <col min="11015" max="11016" width="2.28515625" style="21" customWidth="1"/>
    <col min="11017" max="11258" width="8.7109375" style="21"/>
    <col min="11259" max="11259" width="1.7109375" style="21" customWidth="1"/>
    <col min="11260" max="11261" width="5.28515625" style="21" customWidth="1"/>
    <col min="11262" max="11262" width="3.7109375" style="21" customWidth="1"/>
    <col min="11263" max="11263" width="50.28515625" style="21" customWidth="1"/>
    <col min="11264" max="11264" width="10.42578125" style="21" bestFit="1" customWidth="1"/>
    <col min="11265" max="11265" width="38.7109375" style="21" customWidth="1"/>
    <col min="11266" max="11267" width="3.42578125" style="21" customWidth="1"/>
    <col min="11268" max="11268" width="21.28515625" style="21" bestFit="1" customWidth="1"/>
    <col min="11269" max="11269" width="14.7109375" style="21" bestFit="1" customWidth="1"/>
    <col min="11270" max="11270" width="12.28515625" style="21" bestFit="1" customWidth="1"/>
    <col min="11271" max="11272" width="2.28515625" style="21" customWidth="1"/>
    <col min="11273" max="11514" width="8.7109375" style="21"/>
    <col min="11515" max="11515" width="1.7109375" style="21" customWidth="1"/>
    <col min="11516" max="11517" width="5.28515625" style="21" customWidth="1"/>
    <col min="11518" max="11518" width="3.7109375" style="21" customWidth="1"/>
    <col min="11519" max="11519" width="50.28515625" style="21" customWidth="1"/>
    <col min="11520" max="11520" width="10.42578125" style="21" bestFit="1" customWidth="1"/>
    <col min="11521" max="11521" width="38.7109375" style="21" customWidth="1"/>
    <col min="11522" max="11523" width="3.42578125" style="21" customWidth="1"/>
    <col min="11524" max="11524" width="21.28515625" style="21" bestFit="1" customWidth="1"/>
    <col min="11525" max="11525" width="14.7109375" style="21" bestFit="1" customWidth="1"/>
    <col min="11526" max="11526" width="12.28515625" style="21" bestFit="1" customWidth="1"/>
    <col min="11527" max="11528" width="2.28515625" style="21" customWidth="1"/>
    <col min="11529" max="11770" width="8.7109375" style="21"/>
    <col min="11771" max="11771" width="1.7109375" style="21" customWidth="1"/>
    <col min="11772" max="11773" width="5.28515625" style="21" customWidth="1"/>
    <col min="11774" max="11774" width="3.7109375" style="21" customWidth="1"/>
    <col min="11775" max="11775" width="50.28515625" style="21" customWidth="1"/>
    <col min="11776" max="11776" width="10.42578125" style="21" bestFit="1" customWidth="1"/>
    <col min="11777" max="11777" width="38.7109375" style="21" customWidth="1"/>
    <col min="11778" max="11779" width="3.42578125" style="21" customWidth="1"/>
    <col min="11780" max="11780" width="21.28515625" style="21" bestFit="1" customWidth="1"/>
    <col min="11781" max="11781" width="14.7109375" style="21" bestFit="1" customWidth="1"/>
    <col min="11782" max="11782" width="12.28515625" style="21" bestFit="1" customWidth="1"/>
    <col min="11783" max="11784" width="2.28515625" style="21" customWidth="1"/>
    <col min="11785" max="12026" width="8.7109375" style="21"/>
    <col min="12027" max="12027" width="1.7109375" style="21" customWidth="1"/>
    <col min="12028" max="12029" width="5.28515625" style="21" customWidth="1"/>
    <col min="12030" max="12030" width="3.7109375" style="21" customWidth="1"/>
    <col min="12031" max="12031" width="50.28515625" style="21" customWidth="1"/>
    <col min="12032" max="12032" width="10.42578125" style="21" bestFit="1" customWidth="1"/>
    <col min="12033" max="12033" width="38.7109375" style="21" customWidth="1"/>
    <col min="12034" max="12035" width="3.42578125" style="21" customWidth="1"/>
    <col min="12036" max="12036" width="21.28515625" style="21" bestFit="1" customWidth="1"/>
    <col min="12037" max="12037" width="14.7109375" style="21" bestFit="1" customWidth="1"/>
    <col min="12038" max="12038" width="12.28515625" style="21" bestFit="1" customWidth="1"/>
    <col min="12039" max="12040" width="2.28515625" style="21" customWidth="1"/>
    <col min="12041" max="12282" width="8.7109375" style="21"/>
    <col min="12283" max="12283" width="1.7109375" style="21" customWidth="1"/>
    <col min="12284" max="12285" width="5.28515625" style="21" customWidth="1"/>
    <col min="12286" max="12286" width="3.7109375" style="21" customWidth="1"/>
    <col min="12287" max="12287" width="50.28515625" style="21" customWidth="1"/>
    <col min="12288" max="12288" width="10.42578125" style="21" bestFit="1" customWidth="1"/>
    <col min="12289" max="12289" width="38.7109375" style="21" customWidth="1"/>
    <col min="12290" max="12291" width="3.42578125" style="21" customWidth="1"/>
    <col min="12292" max="12292" width="21.28515625" style="21" bestFit="1" customWidth="1"/>
    <col min="12293" max="12293" width="14.7109375" style="21" bestFit="1" customWidth="1"/>
    <col min="12294" max="12294" width="12.28515625" style="21" bestFit="1" customWidth="1"/>
    <col min="12295" max="12296" width="2.28515625" style="21" customWidth="1"/>
    <col min="12297" max="12538" width="8.7109375" style="21"/>
    <col min="12539" max="12539" width="1.7109375" style="21" customWidth="1"/>
    <col min="12540" max="12541" width="5.28515625" style="21" customWidth="1"/>
    <col min="12542" max="12542" width="3.7109375" style="21" customWidth="1"/>
    <col min="12543" max="12543" width="50.28515625" style="21" customWidth="1"/>
    <col min="12544" max="12544" width="10.42578125" style="21" bestFit="1" customWidth="1"/>
    <col min="12545" max="12545" width="38.7109375" style="21" customWidth="1"/>
    <col min="12546" max="12547" width="3.42578125" style="21" customWidth="1"/>
    <col min="12548" max="12548" width="21.28515625" style="21" bestFit="1" customWidth="1"/>
    <col min="12549" max="12549" width="14.7109375" style="21" bestFit="1" customWidth="1"/>
    <col min="12550" max="12550" width="12.28515625" style="21" bestFit="1" customWidth="1"/>
    <col min="12551" max="12552" width="2.28515625" style="21" customWidth="1"/>
    <col min="12553" max="12794" width="8.7109375" style="21"/>
    <col min="12795" max="12795" width="1.7109375" style="21" customWidth="1"/>
    <col min="12796" max="12797" width="5.28515625" style="21" customWidth="1"/>
    <col min="12798" max="12798" width="3.7109375" style="21" customWidth="1"/>
    <col min="12799" max="12799" width="50.28515625" style="21" customWidth="1"/>
    <col min="12800" max="12800" width="10.42578125" style="21" bestFit="1" customWidth="1"/>
    <col min="12801" max="12801" width="38.7109375" style="21" customWidth="1"/>
    <col min="12802" max="12803" width="3.42578125" style="21" customWidth="1"/>
    <col min="12804" max="12804" width="21.28515625" style="21" bestFit="1" customWidth="1"/>
    <col min="12805" max="12805" width="14.7109375" style="21" bestFit="1" customWidth="1"/>
    <col min="12806" max="12806" width="12.28515625" style="21" bestFit="1" customWidth="1"/>
    <col min="12807" max="12808" width="2.28515625" style="21" customWidth="1"/>
    <col min="12809" max="13050" width="8.7109375" style="21"/>
    <col min="13051" max="13051" width="1.7109375" style="21" customWidth="1"/>
    <col min="13052" max="13053" width="5.28515625" style="21" customWidth="1"/>
    <col min="13054" max="13054" width="3.7109375" style="21" customWidth="1"/>
    <col min="13055" max="13055" width="50.28515625" style="21" customWidth="1"/>
    <col min="13056" max="13056" width="10.42578125" style="21" bestFit="1" customWidth="1"/>
    <col min="13057" max="13057" width="38.7109375" style="21" customWidth="1"/>
    <col min="13058" max="13059" width="3.42578125" style="21" customWidth="1"/>
    <col min="13060" max="13060" width="21.28515625" style="21" bestFit="1" customWidth="1"/>
    <col min="13061" max="13061" width="14.7109375" style="21" bestFit="1" customWidth="1"/>
    <col min="13062" max="13062" width="12.28515625" style="21" bestFit="1" customWidth="1"/>
    <col min="13063" max="13064" width="2.28515625" style="21" customWidth="1"/>
    <col min="13065" max="13306" width="8.7109375" style="21"/>
    <col min="13307" max="13307" width="1.7109375" style="21" customWidth="1"/>
    <col min="13308" max="13309" width="5.28515625" style="21" customWidth="1"/>
    <col min="13310" max="13310" width="3.7109375" style="21" customWidth="1"/>
    <col min="13311" max="13311" width="50.28515625" style="21" customWidth="1"/>
    <col min="13312" max="13312" width="10.42578125" style="21" bestFit="1" customWidth="1"/>
    <col min="13313" max="13313" width="38.7109375" style="21" customWidth="1"/>
    <col min="13314" max="13315" width="3.42578125" style="21" customWidth="1"/>
    <col min="13316" max="13316" width="21.28515625" style="21" bestFit="1" customWidth="1"/>
    <col min="13317" max="13317" width="14.7109375" style="21" bestFit="1" customWidth="1"/>
    <col min="13318" max="13318" width="12.28515625" style="21" bestFit="1" customWidth="1"/>
    <col min="13319" max="13320" width="2.28515625" style="21" customWidth="1"/>
    <col min="13321" max="13562" width="8.7109375" style="21"/>
    <col min="13563" max="13563" width="1.7109375" style="21" customWidth="1"/>
    <col min="13564" max="13565" width="5.28515625" style="21" customWidth="1"/>
    <col min="13566" max="13566" width="3.7109375" style="21" customWidth="1"/>
    <col min="13567" max="13567" width="50.28515625" style="21" customWidth="1"/>
    <col min="13568" max="13568" width="10.42578125" style="21" bestFit="1" customWidth="1"/>
    <col min="13569" max="13569" width="38.7109375" style="21" customWidth="1"/>
    <col min="13570" max="13571" width="3.42578125" style="21" customWidth="1"/>
    <col min="13572" max="13572" width="21.28515625" style="21" bestFit="1" customWidth="1"/>
    <col min="13573" max="13573" width="14.7109375" style="21" bestFit="1" customWidth="1"/>
    <col min="13574" max="13574" width="12.28515625" style="21" bestFit="1" customWidth="1"/>
    <col min="13575" max="13576" width="2.28515625" style="21" customWidth="1"/>
    <col min="13577" max="13818" width="8.7109375" style="21"/>
    <col min="13819" max="13819" width="1.7109375" style="21" customWidth="1"/>
    <col min="13820" max="13821" width="5.28515625" style="21" customWidth="1"/>
    <col min="13822" max="13822" width="3.7109375" style="21" customWidth="1"/>
    <col min="13823" max="13823" width="50.28515625" style="21" customWidth="1"/>
    <col min="13824" max="13824" width="10.42578125" style="21" bestFit="1" customWidth="1"/>
    <col min="13825" max="13825" width="38.7109375" style="21" customWidth="1"/>
    <col min="13826" max="13827" width="3.42578125" style="21" customWidth="1"/>
    <col min="13828" max="13828" width="21.28515625" style="21" bestFit="1" customWidth="1"/>
    <col min="13829" max="13829" width="14.7109375" style="21" bestFit="1" customWidth="1"/>
    <col min="13830" max="13830" width="12.28515625" style="21" bestFit="1" customWidth="1"/>
    <col min="13831" max="13832" width="2.28515625" style="21" customWidth="1"/>
    <col min="13833" max="14074" width="8.7109375" style="21"/>
    <col min="14075" max="14075" width="1.7109375" style="21" customWidth="1"/>
    <col min="14076" max="14077" width="5.28515625" style="21" customWidth="1"/>
    <col min="14078" max="14078" width="3.7109375" style="21" customWidth="1"/>
    <col min="14079" max="14079" width="50.28515625" style="21" customWidth="1"/>
    <col min="14080" max="14080" width="10.42578125" style="21" bestFit="1" customWidth="1"/>
    <col min="14081" max="14081" width="38.7109375" style="21" customWidth="1"/>
    <col min="14082" max="14083" width="3.42578125" style="21" customWidth="1"/>
    <col min="14084" max="14084" width="21.28515625" style="21" bestFit="1" customWidth="1"/>
    <col min="14085" max="14085" width="14.7109375" style="21" bestFit="1" customWidth="1"/>
    <col min="14086" max="14086" width="12.28515625" style="21" bestFit="1" customWidth="1"/>
    <col min="14087" max="14088" width="2.28515625" style="21" customWidth="1"/>
    <col min="14089" max="14330" width="8.7109375" style="21"/>
    <col min="14331" max="14331" width="1.7109375" style="21" customWidth="1"/>
    <col min="14332" max="14333" width="5.28515625" style="21" customWidth="1"/>
    <col min="14334" max="14334" width="3.7109375" style="21" customWidth="1"/>
    <col min="14335" max="14335" width="50.28515625" style="21" customWidth="1"/>
    <col min="14336" max="14336" width="10.42578125" style="21" bestFit="1" customWidth="1"/>
    <col min="14337" max="14337" width="38.7109375" style="21" customWidth="1"/>
    <col min="14338" max="14339" width="3.42578125" style="21" customWidth="1"/>
    <col min="14340" max="14340" width="21.28515625" style="21" bestFit="1" customWidth="1"/>
    <col min="14341" max="14341" width="14.7109375" style="21" bestFit="1" customWidth="1"/>
    <col min="14342" max="14342" width="12.28515625" style="21" bestFit="1" customWidth="1"/>
    <col min="14343" max="14344" width="2.28515625" style="21" customWidth="1"/>
    <col min="14345" max="14586" width="8.7109375" style="21"/>
    <col min="14587" max="14587" width="1.7109375" style="21" customWidth="1"/>
    <col min="14588" max="14589" width="5.28515625" style="21" customWidth="1"/>
    <col min="14590" max="14590" width="3.7109375" style="21" customWidth="1"/>
    <col min="14591" max="14591" width="50.28515625" style="21" customWidth="1"/>
    <col min="14592" max="14592" width="10.42578125" style="21" bestFit="1" customWidth="1"/>
    <col min="14593" max="14593" width="38.7109375" style="21" customWidth="1"/>
    <col min="14594" max="14595" width="3.42578125" style="21" customWidth="1"/>
    <col min="14596" max="14596" width="21.28515625" style="21" bestFit="1" customWidth="1"/>
    <col min="14597" max="14597" width="14.7109375" style="21" bestFit="1" customWidth="1"/>
    <col min="14598" max="14598" width="12.28515625" style="21" bestFit="1" customWidth="1"/>
    <col min="14599" max="14600" width="2.28515625" style="21" customWidth="1"/>
    <col min="14601" max="14842" width="8.7109375" style="21"/>
    <col min="14843" max="14843" width="1.7109375" style="21" customWidth="1"/>
    <col min="14844" max="14845" width="5.28515625" style="21" customWidth="1"/>
    <col min="14846" max="14846" width="3.7109375" style="21" customWidth="1"/>
    <col min="14847" max="14847" width="50.28515625" style="21" customWidth="1"/>
    <col min="14848" max="14848" width="10.42578125" style="21" bestFit="1" customWidth="1"/>
    <col min="14849" max="14849" width="38.7109375" style="21" customWidth="1"/>
    <col min="14850" max="14851" width="3.42578125" style="21" customWidth="1"/>
    <col min="14852" max="14852" width="21.28515625" style="21" bestFit="1" customWidth="1"/>
    <col min="14853" max="14853" width="14.7109375" style="21" bestFit="1" customWidth="1"/>
    <col min="14854" max="14854" width="12.28515625" style="21" bestFit="1" customWidth="1"/>
    <col min="14855" max="14856" width="2.28515625" style="21" customWidth="1"/>
    <col min="14857" max="15098" width="8.7109375" style="21"/>
    <col min="15099" max="15099" width="1.7109375" style="21" customWidth="1"/>
    <col min="15100" max="15101" width="5.28515625" style="21" customWidth="1"/>
    <col min="15102" max="15102" width="3.7109375" style="21" customWidth="1"/>
    <col min="15103" max="15103" width="50.28515625" style="21" customWidth="1"/>
    <col min="15104" max="15104" width="10.42578125" style="21" bestFit="1" customWidth="1"/>
    <col min="15105" max="15105" width="38.7109375" style="21" customWidth="1"/>
    <col min="15106" max="15107" width="3.42578125" style="21" customWidth="1"/>
    <col min="15108" max="15108" width="21.28515625" style="21" bestFit="1" customWidth="1"/>
    <col min="15109" max="15109" width="14.7109375" style="21" bestFit="1" customWidth="1"/>
    <col min="15110" max="15110" width="12.28515625" style="21" bestFit="1" customWidth="1"/>
    <col min="15111" max="15112" width="2.28515625" style="21" customWidth="1"/>
    <col min="15113" max="15354" width="8.7109375" style="21"/>
    <col min="15355" max="15355" width="1.7109375" style="21" customWidth="1"/>
    <col min="15356" max="15357" width="5.28515625" style="21" customWidth="1"/>
    <col min="15358" max="15358" width="3.7109375" style="21" customWidth="1"/>
    <col min="15359" max="15359" width="50.28515625" style="21" customWidth="1"/>
    <col min="15360" max="15360" width="10.42578125" style="21" bestFit="1" customWidth="1"/>
    <col min="15361" max="15361" width="38.7109375" style="21" customWidth="1"/>
    <col min="15362" max="15363" width="3.42578125" style="21" customWidth="1"/>
    <col min="15364" max="15364" width="21.28515625" style="21" bestFit="1" customWidth="1"/>
    <col min="15365" max="15365" width="14.7109375" style="21" bestFit="1" customWidth="1"/>
    <col min="15366" max="15366" width="12.28515625" style="21" bestFit="1" customWidth="1"/>
    <col min="15367" max="15368" width="2.28515625" style="21" customWidth="1"/>
    <col min="15369" max="15610" width="8.7109375" style="21"/>
    <col min="15611" max="15611" width="1.7109375" style="21" customWidth="1"/>
    <col min="15612" max="15613" width="5.28515625" style="21" customWidth="1"/>
    <col min="15614" max="15614" width="3.7109375" style="21" customWidth="1"/>
    <col min="15615" max="15615" width="50.28515625" style="21" customWidth="1"/>
    <col min="15616" max="15616" width="10.42578125" style="21" bestFit="1" customWidth="1"/>
    <col min="15617" max="15617" width="38.7109375" style="21" customWidth="1"/>
    <col min="15618" max="15619" width="3.42578125" style="21" customWidth="1"/>
    <col min="15620" max="15620" width="21.28515625" style="21" bestFit="1" customWidth="1"/>
    <col min="15621" max="15621" width="14.7109375" style="21" bestFit="1" customWidth="1"/>
    <col min="15622" max="15622" width="12.28515625" style="21" bestFit="1" customWidth="1"/>
    <col min="15623" max="15624" width="2.28515625" style="21" customWidth="1"/>
    <col min="15625" max="15866" width="8.7109375" style="21"/>
    <col min="15867" max="15867" width="1.7109375" style="21" customWidth="1"/>
    <col min="15868" max="15869" width="5.28515625" style="21" customWidth="1"/>
    <col min="15870" max="15870" width="3.7109375" style="21" customWidth="1"/>
    <col min="15871" max="15871" width="50.28515625" style="21" customWidth="1"/>
    <col min="15872" max="15872" width="10.42578125" style="21" bestFit="1" customWidth="1"/>
    <col min="15873" max="15873" width="38.7109375" style="21" customWidth="1"/>
    <col min="15874" max="15875" width="3.42578125" style="21" customWidth="1"/>
    <col min="15876" max="15876" width="21.28515625" style="21" bestFit="1" customWidth="1"/>
    <col min="15877" max="15877" width="14.7109375" style="21" bestFit="1" customWidth="1"/>
    <col min="15878" max="15878" width="12.28515625" style="21" bestFit="1" customWidth="1"/>
    <col min="15879" max="15880" width="2.28515625" style="21" customWidth="1"/>
    <col min="15881" max="16122" width="8.7109375" style="21"/>
    <col min="16123" max="16123" width="1.7109375" style="21" customWidth="1"/>
    <col min="16124" max="16125" width="5.28515625" style="21" customWidth="1"/>
    <col min="16126" max="16126" width="3.7109375" style="21" customWidth="1"/>
    <col min="16127" max="16127" width="50.28515625" style="21" customWidth="1"/>
    <col min="16128" max="16128" width="10.42578125" style="21" bestFit="1" customWidth="1"/>
    <col min="16129" max="16129" width="38.7109375" style="21" customWidth="1"/>
    <col min="16130" max="16131" width="3.42578125" style="21" customWidth="1"/>
    <col min="16132" max="16132" width="21.28515625" style="21" bestFit="1" customWidth="1"/>
    <col min="16133" max="16133" width="14.7109375" style="21" bestFit="1" customWidth="1"/>
    <col min="16134" max="16134" width="12.28515625" style="21" bestFit="1" customWidth="1"/>
    <col min="16135" max="16136" width="2.28515625" style="21" customWidth="1"/>
    <col min="16137" max="16384" width="8.7109375" style="21"/>
  </cols>
  <sheetData>
    <row r="1" spans="1:21" s="17" customFormat="1" ht="24">
      <c r="A1" s="464" t="str">
        <f>'Low Budget'!A1</f>
        <v>301 E. ATLANTIC POMPANO BEACH - BUYER'S PREFERRED</v>
      </c>
      <c r="B1" s="465"/>
      <c r="C1" s="465"/>
      <c r="D1" s="466"/>
      <c r="E1" s="384"/>
      <c r="F1" s="384"/>
      <c r="G1" s="384"/>
      <c r="H1" s="384"/>
      <c r="I1" s="384"/>
      <c r="J1" s="384"/>
      <c r="K1" s="384"/>
      <c r="L1" s="384"/>
      <c r="M1" s="384"/>
      <c r="N1" s="384"/>
      <c r="O1" s="384"/>
      <c r="P1" s="384"/>
      <c r="Q1" s="384"/>
      <c r="R1" s="384"/>
      <c r="S1" s="384"/>
      <c r="T1" s="384"/>
      <c r="U1" s="384"/>
    </row>
    <row r="2" spans="1:21" s="17" customFormat="1" ht="18.600000000000001" customHeight="1">
      <c r="B2" s="18"/>
      <c r="C2" s="18"/>
      <c r="E2" s="19"/>
      <c r="F2" s="19"/>
      <c r="G2" s="19"/>
      <c r="H2" s="19"/>
      <c r="I2" s="19"/>
      <c r="J2" s="19"/>
      <c r="K2" s="19"/>
      <c r="L2" s="19"/>
      <c r="M2" s="19"/>
      <c r="N2" s="19"/>
      <c r="O2" s="19"/>
      <c r="P2" s="19"/>
      <c r="Q2" s="19"/>
      <c r="R2" s="19"/>
      <c r="S2" s="467"/>
    </row>
    <row r="3" spans="1:21" ht="18" customHeight="1">
      <c r="B3" s="468" t="s">
        <v>182</v>
      </c>
      <c r="C3" s="284"/>
      <c r="D3" s="285"/>
      <c r="E3" s="248"/>
      <c r="F3" s="248"/>
      <c r="G3" s="248"/>
      <c r="H3" s="248"/>
      <c r="I3" s="248"/>
      <c r="J3" s="248"/>
      <c r="K3" s="248"/>
      <c r="L3" s="248"/>
      <c r="M3" s="248"/>
      <c r="N3" s="248"/>
      <c r="O3" s="248"/>
      <c r="P3" s="248"/>
      <c r="Q3" s="248"/>
      <c r="R3" s="248"/>
      <c r="S3" s="469"/>
      <c r="T3" s="179"/>
    </row>
    <row r="4" spans="1:21" ht="18" customHeight="1">
      <c r="B4" s="29"/>
      <c r="C4" s="41"/>
      <c r="E4" s="45"/>
      <c r="F4" s="48"/>
      <c r="G4" s="470"/>
      <c r="H4" s="48"/>
      <c r="I4" s="470"/>
      <c r="J4" s="48"/>
      <c r="K4" s="470"/>
      <c r="L4" s="528" t="s">
        <v>232</v>
      </c>
      <c r="M4" s="470"/>
      <c r="N4" s="457" t="s">
        <v>231</v>
      </c>
      <c r="O4" s="470"/>
      <c r="P4" s="470"/>
      <c r="Q4" s="470"/>
      <c r="R4" s="48"/>
      <c r="S4" s="471"/>
      <c r="T4" s="242"/>
    </row>
    <row r="5" spans="1:21" ht="18" customHeight="1">
      <c r="B5" s="29"/>
      <c r="D5" s="27"/>
      <c r="E5" s="305"/>
      <c r="F5" s="457" t="s">
        <v>183</v>
      </c>
      <c r="G5" s="32"/>
      <c r="H5" s="457" t="s">
        <v>229</v>
      </c>
      <c r="I5" s="32"/>
      <c r="J5" s="457" t="s">
        <v>230</v>
      </c>
      <c r="K5" s="675"/>
      <c r="L5" s="676">
        <f>'Middle Payroll'!L5</f>
        <v>0.3</v>
      </c>
      <c r="M5" s="32"/>
      <c r="N5" s="457" t="s">
        <v>233</v>
      </c>
      <c r="O5" s="32"/>
      <c r="P5" s="457" t="s">
        <v>222</v>
      </c>
      <c r="Q5" s="32"/>
      <c r="R5" s="50" t="s">
        <v>231</v>
      </c>
      <c r="S5" s="471"/>
      <c r="T5" s="242"/>
    </row>
    <row r="6" spans="1:21" ht="18" customHeight="1">
      <c r="B6" s="29"/>
      <c r="C6" s="41"/>
      <c r="D6" s="472" t="s">
        <v>184</v>
      </c>
      <c r="F6" s="673">
        <f>'Middle Payroll'!F6</f>
        <v>75000</v>
      </c>
      <c r="G6" s="473"/>
      <c r="H6" s="673">
        <f>'Middle Payroll'!H6</f>
        <v>7500</v>
      </c>
      <c r="I6" s="473"/>
      <c r="J6" s="473">
        <f>F6+H6</f>
        <v>82500</v>
      </c>
      <c r="K6" s="473"/>
      <c r="L6" s="473">
        <f>J6*$L$5</f>
        <v>24750</v>
      </c>
      <c r="M6" s="473"/>
      <c r="N6" s="473">
        <f>J6+L6</f>
        <v>107250</v>
      </c>
      <c r="O6" s="473"/>
      <c r="P6" s="677">
        <f>'Middle Payroll'!P6</f>
        <v>1</v>
      </c>
      <c r="Q6" s="473"/>
      <c r="R6" s="473">
        <f>N6*P6</f>
        <v>107250</v>
      </c>
      <c r="S6" s="471"/>
      <c r="T6" s="242"/>
    </row>
    <row r="7" spans="1:21" ht="18" customHeight="1">
      <c r="B7" s="29"/>
      <c r="C7" s="41"/>
      <c r="D7" s="472" t="s">
        <v>185</v>
      </c>
      <c r="F7" s="674">
        <f>'Middle Payroll'!F7</f>
        <v>60000</v>
      </c>
      <c r="G7" s="474"/>
      <c r="H7" s="674">
        <f>'Middle Payroll'!H7</f>
        <v>0</v>
      </c>
      <c r="I7" s="474"/>
      <c r="J7" s="474">
        <f>F7+H7</f>
        <v>60000</v>
      </c>
      <c r="K7" s="474"/>
      <c r="L7" s="474">
        <f>J7*$L$5</f>
        <v>18000</v>
      </c>
      <c r="M7" s="473"/>
      <c r="N7" s="474">
        <f>J7+L7</f>
        <v>78000</v>
      </c>
      <c r="O7" s="473"/>
      <c r="P7" s="677">
        <f>'Middle Payroll'!P7</f>
        <v>1</v>
      </c>
      <c r="Q7" s="473"/>
      <c r="R7" s="474">
        <f>N7*P7</f>
        <v>78000</v>
      </c>
      <c r="S7" s="475"/>
      <c r="T7" s="242"/>
    </row>
    <row r="8" spans="1:21" ht="18" customHeight="1">
      <c r="B8" s="29"/>
      <c r="C8" s="41"/>
      <c r="D8" s="472" t="s">
        <v>186</v>
      </c>
      <c r="F8" s="674">
        <f>'Middle Payroll'!F8</f>
        <v>45000</v>
      </c>
      <c r="G8" s="474"/>
      <c r="H8" s="674">
        <f>'Middle Payroll'!H8</f>
        <v>0</v>
      </c>
      <c r="I8" s="474"/>
      <c r="J8" s="474">
        <f>F8+H8</f>
        <v>45000</v>
      </c>
      <c r="K8" s="474"/>
      <c r="L8" s="474">
        <f>J8*$L$5</f>
        <v>13500</v>
      </c>
      <c r="M8" s="473"/>
      <c r="N8" s="474">
        <f>J8+L8</f>
        <v>58500</v>
      </c>
      <c r="O8" s="473"/>
      <c r="P8" s="677">
        <f>'Middle Payroll'!P8</f>
        <v>2</v>
      </c>
      <c r="Q8" s="473"/>
      <c r="R8" s="474">
        <f>N8*P8</f>
        <v>117000</v>
      </c>
      <c r="S8" s="475"/>
      <c r="T8" s="242"/>
    </row>
    <row r="9" spans="1:21" ht="18" customHeight="1">
      <c r="B9" s="29"/>
      <c r="C9" s="41"/>
      <c r="D9" s="472" t="s">
        <v>187</v>
      </c>
      <c r="F9" s="674">
        <f>'Middle Payroll'!F9</f>
        <v>65000</v>
      </c>
      <c r="G9" s="474"/>
      <c r="H9" s="674">
        <f>'Middle Payroll'!H9</f>
        <v>6500</v>
      </c>
      <c r="I9" s="474"/>
      <c r="J9" s="474">
        <f>F9+H9</f>
        <v>71500</v>
      </c>
      <c r="K9" s="474"/>
      <c r="L9" s="474">
        <f>J9*$L$5</f>
        <v>21450</v>
      </c>
      <c r="M9" s="473"/>
      <c r="N9" s="474">
        <f>J9+L9</f>
        <v>92950</v>
      </c>
      <c r="O9" s="473"/>
      <c r="P9" s="677">
        <f>'Middle Payroll'!P9</f>
        <v>1</v>
      </c>
      <c r="Q9" s="473"/>
      <c r="R9" s="474">
        <f>N9*P9</f>
        <v>92950</v>
      </c>
      <c r="S9" s="475"/>
      <c r="T9" s="242"/>
    </row>
    <row r="10" spans="1:21" ht="18" customHeight="1">
      <c r="B10" s="29"/>
      <c r="C10" s="41"/>
      <c r="D10" s="472" t="s">
        <v>188</v>
      </c>
      <c r="F10" s="674">
        <f>'Middle Payroll'!F10</f>
        <v>55000</v>
      </c>
      <c r="G10" s="474"/>
      <c r="H10" s="674">
        <f>'Middle Payroll'!H10</f>
        <v>0</v>
      </c>
      <c r="I10" s="474"/>
      <c r="J10" s="474">
        <f>F10+H10</f>
        <v>55000</v>
      </c>
      <c r="K10" s="474"/>
      <c r="L10" s="474">
        <f>J10*$L$5</f>
        <v>16500</v>
      </c>
      <c r="M10" s="473"/>
      <c r="N10" s="474">
        <f>J10+L10</f>
        <v>71500</v>
      </c>
      <c r="O10" s="473"/>
      <c r="P10" s="677">
        <f>'Middle Payroll'!P10</f>
        <v>2</v>
      </c>
      <c r="Q10" s="473"/>
      <c r="R10" s="474">
        <f>N10*P10</f>
        <v>143000</v>
      </c>
      <c r="S10" s="475"/>
      <c r="T10" s="242"/>
    </row>
    <row r="11" spans="1:21" ht="18" customHeight="1">
      <c r="B11" s="29"/>
      <c r="C11" s="41"/>
      <c r="E11" s="45"/>
      <c r="F11" s="474"/>
      <c r="H11" s="473"/>
      <c r="J11" s="473"/>
      <c r="L11" s="473"/>
      <c r="N11" s="473"/>
      <c r="P11" s="523">
        <f>SUM(P6:P10)</f>
        <v>7</v>
      </c>
      <c r="R11" s="476">
        <f>SUM(R6:R10)</f>
        <v>538200</v>
      </c>
      <c r="S11" s="475"/>
      <c r="T11" s="242"/>
    </row>
    <row r="12" spans="1:21" ht="18" customHeight="1">
      <c r="B12" s="29"/>
      <c r="C12" s="41"/>
      <c r="E12" s="45"/>
      <c r="F12" s="474"/>
      <c r="H12" s="473"/>
      <c r="J12" s="473"/>
      <c r="L12" s="473"/>
      <c r="N12" s="473"/>
      <c r="S12" s="475"/>
      <c r="T12" s="242"/>
    </row>
    <row r="13" spans="1:21" ht="18" customHeight="1">
      <c r="B13" s="29"/>
      <c r="C13" s="41"/>
      <c r="E13" s="45"/>
      <c r="F13" s="474"/>
      <c r="H13" s="473"/>
      <c r="J13" s="473"/>
      <c r="L13" s="473"/>
      <c r="N13" s="473"/>
      <c r="P13" s="524">
        <f>P11/('Low Budget'!H11/50)</f>
        <v>1</v>
      </c>
      <c r="Q13" s="527"/>
      <c r="R13" s="527">
        <f>R11/'Low Budget'!H11</f>
        <v>1537.7142857142858</v>
      </c>
      <c r="S13" s="527"/>
      <c r="T13" s="242"/>
    </row>
    <row r="14" spans="1:21" ht="18" customHeight="1">
      <c r="B14" s="56"/>
      <c r="C14" s="395"/>
      <c r="D14" s="477"/>
      <c r="E14" s="385"/>
      <c r="F14" s="478"/>
      <c r="G14" s="385"/>
      <c r="H14" s="478"/>
      <c r="I14" s="385"/>
      <c r="J14" s="478"/>
      <c r="K14" s="385"/>
      <c r="L14" s="478"/>
      <c r="M14" s="385"/>
      <c r="N14" s="478"/>
      <c r="O14" s="385"/>
      <c r="P14" s="385"/>
      <c r="Q14" s="385"/>
      <c r="R14" s="478"/>
      <c r="S14" s="479"/>
      <c r="T14" s="175"/>
    </row>
    <row r="15" spans="1:21" ht="18" customHeight="1">
      <c r="D15" s="27"/>
      <c r="E15" s="24"/>
      <c r="F15" s="24"/>
      <c r="G15" s="24"/>
      <c r="H15" s="24"/>
      <c r="I15" s="24"/>
      <c r="J15" s="24"/>
      <c r="K15" s="24"/>
      <c r="L15" s="24"/>
      <c r="M15" s="24"/>
      <c r="N15" s="24"/>
      <c r="O15" s="24"/>
      <c r="P15" s="24"/>
      <c r="Q15" s="24"/>
      <c r="R15" s="24"/>
      <c r="S15" s="475"/>
    </row>
  </sheetData>
  <printOptions horizontalCentered="1"/>
  <pageMargins left="0.5" right="0.5" top="0.48" bottom="0.5" header="0.2" footer="0.2"/>
  <pageSetup scale="56" orientation="landscape" r:id="rId1"/>
  <headerFooter alignWithMargins="0">
    <oddHeader>&amp;R&amp;F</oddHeader>
    <oddFooter>&amp;C&amp;A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31FC-C806-4FAA-9E10-F291D0435FF5}">
  <sheetPr>
    <pageSetUpPr autoPageBreaks="0" fitToPage="1"/>
  </sheetPr>
  <dimension ref="A1:O61"/>
  <sheetViews>
    <sheetView showGridLines="0" zoomScale="70" zoomScaleNormal="70" zoomScaleSheetLayoutView="70" zoomScalePageLayoutView="60" workbookViewId="0"/>
  </sheetViews>
  <sheetFormatPr defaultColWidth="10.85546875" defaultRowHeight="18"/>
  <cols>
    <col min="1" max="1" width="1.7109375" style="91" customWidth="1"/>
    <col min="2" max="2" width="3.85546875" style="91" customWidth="1"/>
    <col min="3" max="3" width="2.7109375" style="91" customWidth="1"/>
    <col min="4" max="4" width="1.7109375" style="91" customWidth="1"/>
    <col min="5" max="5" width="120.85546875" style="91" customWidth="1"/>
    <col min="6" max="6" width="5.7109375" style="91" customWidth="1"/>
    <col min="7" max="7" width="20.7109375" style="91" customWidth="1"/>
    <col min="8" max="8" width="2.28515625" style="19" customWidth="1"/>
    <col min="9" max="9" width="3.7109375" style="19" customWidth="1"/>
    <col min="10" max="10" width="21" style="19" bestFit="1" customWidth="1"/>
    <col min="11" max="13" width="10.85546875" style="19"/>
    <col min="14" max="14" width="11.5703125" style="19" bestFit="1" customWidth="1"/>
    <col min="15" max="15" width="13" style="19" bestFit="1" customWidth="1"/>
    <col min="16" max="16" width="10.85546875" style="19"/>
    <col min="17" max="17" width="11.5703125" style="19" bestFit="1" customWidth="1"/>
    <col min="18" max="224" width="10.85546875" style="19"/>
    <col min="225" max="225" width="2.28515625" style="19" customWidth="1"/>
    <col min="226" max="226" width="5.7109375" style="19" customWidth="1"/>
    <col min="227" max="227" width="47.7109375" style="19" customWidth="1"/>
    <col min="228" max="228" width="15.140625" style="19" customWidth="1"/>
    <col min="229" max="229" width="13.7109375" style="19" customWidth="1"/>
    <col min="230" max="230" width="18.42578125" style="19" customWidth="1"/>
    <col min="231" max="231" width="11.7109375" style="19" customWidth="1"/>
    <col min="232" max="233" width="2.28515625" style="19" customWidth="1"/>
    <col min="234" max="234" width="17.85546875" style="19" customWidth="1"/>
    <col min="235" max="235" width="14.28515625" style="19" customWidth="1"/>
    <col min="236" max="236" width="3.42578125" style="19" customWidth="1"/>
    <col min="237" max="237" width="17.85546875" style="19" customWidth="1"/>
    <col min="238" max="238" width="14.28515625" style="19" customWidth="1"/>
    <col min="239" max="239" width="3.42578125" style="19" customWidth="1"/>
    <col min="240" max="240" width="17.85546875" style="19" customWidth="1"/>
    <col min="241" max="241" width="14.28515625" style="19" customWidth="1"/>
    <col min="242" max="242" width="3.42578125" style="19" customWidth="1"/>
    <col min="243" max="243" width="17.85546875" style="19" customWidth="1"/>
    <col min="244" max="244" width="14.28515625" style="19" customWidth="1"/>
    <col min="245" max="245" width="3.42578125" style="19" customWidth="1"/>
    <col min="246" max="246" width="17.85546875" style="19" customWidth="1"/>
    <col min="247" max="247" width="14.28515625" style="19" customWidth="1"/>
    <col min="248" max="248" width="3.42578125" style="19" customWidth="1"/>
    <col min="249" max="249" width="17.85546875" style="19" customWidth="1"/>
    <col min="250" max="250" width="14.28515625" style="19" customWidth="1"/>
    <col min="251" max="251" width="3.28515625" style="19" customWidth="1"/>
    <col min="252" max="252" width="17.85546875" style="19" customWidth="1"/>
    <col min="253" max="253" width="14.28515625" style="19" customWidth="1"/>
    <col min="254" max="254" width="3.42578125" style="19" customWidth="1"/>
    <col min="255" max="255" width="17.85546875" style="19" customWidth="1"/>
    <col min="256" max="256" width="14.28515625" style="19" customWidth="1"/>
    <col min="257" max="257" width="3.42578125" style="19" customWidth="1"/>
    <col min="258" max="258" width="17.85546875" style="19" customWidth="1"/>
    <col min="259" max="259" width="14.28515625" style="19" customWidth="1"/>
    <col min="260" max="260" width="3.42578125" style="19" customWidth="1"/>
    <col min="261" max="261" width="17.85546875" style="19" customWidth="1"/>
    <col min="262" max="262" width="14.28515625" style="19" customWidth="1"/>
    <col min="263" max="263" width="3.28515625" style="19" customWidth="1"/>
    <col min="264" max="264" width="2.28515625" style="19" customWidth="1"/>
    <col min="265" max="480" width="10.85546875" style="19"/>
    <col min="481" max="481" width="2.28515625" style="19" customWidth="1"/>
    <col min="482" max="482" width="5.7109375" style="19" customWidth="1"/>
    <col min="483" max="483" width="47.7109375" style="19" customWidth="1"/>
    <col min="484" max="484" width="15.140625" style="19" customWidth="1"/>
    <col min="485" max="485" width="13.7109375" style="19" customWidth="1"/>
    <col min="486" max="486" width="18.42578125" style="19" customWidth="1"/>
    <col min="487" max="487" width="11.7109375" style="19" customWidth="1"/>
    <col min="488" max="489" width="2.28515625" style="19" customWidth="1"/>
    <col min="490" max="490" width="17.85546875" style="19" customWidth="1"/>
    <col min="491" max="491" width="14.28515625" style="19" customWidth="1"/>
    <col min="492" max="492" width="3.42578125" style="19" customWidth="1"/>
    <col min="493" max="493" width="17.85546875" style="19" customWidth="1"/>
    <col min="494" max="494" width="14.28515625" style="19" customWidth="1"/>
    <col min="495" max="495" width="3.42578125" style="19" customWidth="1"/>
    <col min="496" max="496" width="17.85546875" style="19" customWidth="1"/>
    <col min="497" max="497" width="14.28515625" style="19" customWidth="1"/>
    <col min="498" max="498" width="3.42578125" style="19" customWidth="1"/>
    <col min="499" max="499" width="17.85546875" style="19" customWidth="1"/>
    <col min="500" max="500" width="14.28515625" style="19" customWidth="1"/>
    <col min="501" max="501" width="3.42578125" style="19" customWidth="1"/>
    <col min="502" max="502" width="17.85546875" style="19" customWidth="1"/>
    <col min="503" max="503" width="14.28515625" style="19" customWidth="1"/>
    <col min="504" max="504" width="3.42578125" style="19" customWidth="1"/>
    <col min="505" max="505" width="17.85546875" style="19" customWidth="1"/>
    <col min="506" max="506" width="14.28515625" style="19" customWidth="1"/>
    <col min="507" max="507" width="3.28515625" style="19" customWidth="1"/>
    <col min="508" max="508" width="17.85546875" style="19" customWidth="1"/>
    <col min="509" max="509" width="14.28515625" style="19" customWidth="1"/>
    <col min="510" max="510" width="3.42578125" style="19" customWidth="1"/>
    <col min="511" max="511" width="17.85546875" style="19" customWidth="1"/>
    <col min="512" max="512" width="14.28515625" style="19" customWidth="1"/>
    <col min="513" max="513" width="3.42578125" style="19" customWidth="1"/>
    <col min="514" max="514" width="17.85546875" style="19" customWidth="1"/>
    <col min="515" max="515" width="14.28515625" style="19" customWidth="1"/>
    <col min="516" max="516" width="3.42578125" style="19" customWidth="1"/>
    <col min="517" max="517" width="17.85546875" style="19" customWidth="1"/>
    <col min="518" max="518" width="14.28515625" style="19" customWidth="1"/>
    <col min="519" max="519" width="3.28515625" style="19" customWidth="1"/>
    <col min="520" max="520" width="2.28515625" style="19" customWidth="1"/>
    <col min="521" max="736" width="10.85546875" style="19"/>
    <col min="737" max="737" width="2.28515625" style="19" customWidth="1"/>
    <col min="738" max="738" width="5.7109375" style="19" customWidth="1"/>
    <col min="739" max="739" width="47.7109375" style="19" customWidth="1"/>
    <col min="740" max="740" width="15.140625" style="19" customWidth="1"/>
    <col min="741" max="741" width="13.7109375" style="19" customWidth="1"/>
    <col min="742" max="742" width="18.42578125" style="19" customWidth="1"/>
    <col min="743" max="743" width="11.7109375" style="19" customWidth="1"/>
    <col min="744" max="745" width="2.28515625" style="19" customWidth="1"/>
    <col min="746" max="746" width="17.85546875" style="19" customWidth="1"/>
    <col min="747" max="747" width="14.28515625" style="19" customWidth="1"/>
    <col min="748" max="748" width="3.42578125" style="19" customWidth="1"/>
    <col min="749" max="749" width="17.85546875" style="19" customWidth="1"/>
    <col min="750" max="750" width="14.28515625" style="19" customWidth="1"/>
    <col min="751" max="751" width="3.42578125" style="19" customWidth="1"/>
    <col min="752" max="752" width="17.85546875" style="19" customWidth="1"/>
    <col min="753" max="753" width="14.28515625" style="19" customWidth="1"/>
    <col min="754" max="754" width="3.42578125" style="19" customWidth="1"/>
    <col min="755" max="755" width="17.85546875" style="19" customWidth="1"/>
    <col min="756" max="756" width="14.28515625" style="19" customWidth="1"/>
    <col min="757" max="757" width="3.42578125" style="19" customWidth="1"/>
    <col min="758" max="758" width="17.85546875" style="19" customWidth="1"/>
    <col min="759" max="759" width="14.28515625" style="19" customWidth="1"/>
    <col min="760" max="760" width="3.42578125" style="19" customWidth="1"/>
    <col min="761" max="761" width="17.85546875" style="19" customWidth="1"/>
    <col min="762" max="762" width="14.28515625" style="19" customWidth="1"/>
    <col min="763" max="763" width="3.28515625" style="19" customWidth="1"/>
    <col min="764" max="764" width="17.85546875" style="19" customWidth="1"/>
    <col min="765" max="765" width="14.28515625" style="19" customWidth="1"/>
    <col min="766" max="766" width="3.42578125" style="19" customWidth="1"/>
    <col min="767" max="767" width="17.85546875" style="19" customWidth="1"/>
    <col min="768" max="768" width="14.28515625" style="19" customWidth="1"/>
    <col min="769" max="769" width="3.42578125" style="19" customWidth="1"/>
    <col min="770" max="770" width="17.85546875" style="19" customWidth="1"/>
    <col min="771" max="771" width="14.28515625" style="19" customWidth="1"/>
    <col min="772" max="772" width="3.42578125" style="19" customWidth="1"/>
    <col min="773" max="773" width="17.85546875" style="19" customWidth="1"/>
    <col min="774" max="774" width="14.28515625" style="19" customWidth="1"/>
    <col min="775" max="775" width="3.28515625" style="19" customWidth="1"/>
    <col min="776" max="776" width="2.28515625" style="19" customWidth="1"/>
    <col min="777" max="992" width="10.85546875" style="19"/>
    <col min="993" max="993" width="2.28515625" style="19" customWidth="1"/>
    <col min="994" max="994" width="5.7109375" style="19" customWidth="1"/>
    <col min="995" max="995" width="47.7109375" style="19" customWidth="1"/>
    <col min="996" max="996" width="15.140625" style="19" customWidth="1"/>
    <col min="997" max="997" width="13.7109375" style="19" customWidth="1"/>
    <col min="998" max="998" width="18.42578125" style="19" customWidth="1"/>
    <col min="999" max="999" width="11.7109375" style="19" customWidth="1"/>
    <col min="1000" max="1001" width="2.28515625" style="19" customWidth="1"/>
    <col min="1002" max="1002" width="17.85546875" style="19" customWidth="1"/>
    <col min="1003" max="1003" width="14.28515625" style="19" customWidth="1"/>
    <col min="1004" max="1004" width="3.42578125" style="19" customWidth="1"/>
    <col min="1005" max="1005" width="17.85546875" style="19" customWidth="1"/>
    <col min="1006" max="1006" width="14.28515625" style="19" customWidth="1"/>
    <col min="1007" max="1007" width="3.42578125" style="19" customWidth="1"/>
    <col min="1008" max="1008" width="17.85546875" style="19" customWidth="1"/>
    <col min="1009" max="1009" width="14.28515625" style="19" customWidth="1"/>
    <col min="1010" max="1010" width="3.42578125" style="19" customWidth="1"/>
    <col min="1011" max="1011" width="17.85546875" style="19" customWidth="1"/>
    <col min="1012" max="1012" width="14.28515625" style="19" customWidth="1"/>
    <col min="1013" max="1013" width="3.42578125" style="19" customWidth="1"/>
    <col min="1014" max="1014" width="17.85546875" style="19" customWidth="1"/>
    <col min="1015" max="1015" width="14.28515625" style="19" customWidth="1"/>
    <col min="1016" max="1016" width="3.42578125" style="19" customWidth="1"/>
    <col min="1017" max="1017" width="17.85546875" style="19" customWidth="1"/>
    <col min="1018" max="1018" width="14.28515625" style="19" customWidth="1"/>
    <col min="1019" max="1019" width="3.28515625" style="19" customWidth="1"/>
    <col min="1020" max="1020" width="17.85546875" style="19" customWidth="1"/>
    <col min="1021" max="1021" width="14.28515625" style="19" customWidth="1"/>
    <col min="1022" max="1022" width="3.42578125" style="19" customWidth="1"/>
    <col min="1023" max="1023" width="17.85546875" style="19" customWidth="1"/>
    <col min="1024" max="1024" width="14.28515625" style="19" customWidth="1"/>
    <col min="1025" max="1025" width="3.42578125" style="19" customWidth="1"/>
    <col min="1026" max="1026" width="17.85546875" style="19" customWidth="1"/>
    <col min="1027" max="1027" width="14.28515625" style="19" customWidth="1"/>
    <col min="1028" max="1028" width="3.42578125" style="19" customWidth="1"/>
    <col min="1029" max="1029" width="17.85546875" style="19" customWidth="1"/>
    <col min="1030" max="1030" width="14.28515625" style="19" customWidth="1"/>
    <col min="1031" max="1031" width="3.28515625" style="19" customWidth="1"/>
    <col min="1032" max="1032" width="2.28515625" style="19" customWidth="1"/>
    <col min="1033" max="1248" width="10.85546875" style="19"/>
    <col min="1249" max="1249" width="2.28515625" style="19" customWidth="1"/>
    <col min="1250" max="1250" width="5.7109375" style="19" customWidth="1"/>
    <col min="1251" max="1251" width="47.7109375" style="19" customWidth="1"/>
    <col min="1252" max="1252" width="15.140625" style="19" customWidth="1"/>
    <col min="1253" max="1253" width="13.7109375" style="19" customWidth="1"/>
    <col min="1254" max="1254" width="18.42578125" style="19" customWidth="1"/>
    <col min="1255" max="1255" width="11.7109375" style="19" customWidth="1"/>
    <col min="1256" max="1257" width="2.28515625" style="19" customWidth="1"/>
    <col min="1258" max="1258" width="17.85546875" style="19" customWidth="1"/>
    <col min="1259" max="1259" width="14.28515625" style="19" customWidth="1"/>
    <col min="1260" max="1260" width="3.42578125" style="19" customWidth="1"/>
    <col min="1261" max="1261" width="17.85546875" style="19" customWidth="1"/>
    <col min="1262" max="1262" width="14.28515625" style="19" customWidth="1"/>
    <col min="1263" max="1263" width="3.42578125" style="19" customWidth="1"/>
    <col min="1264" max="1264" width="17.85546875" style="19" customWidth="1"/>
    <col min="1265" max="1265" width="14.28515625" style="19" customWidth="1"/>
    <col min="1266" max="1266" width="3.42578125" style="19" customWidth="1"/>
    <col min="1267" max="1267" width="17.85546875" style="19" customWidth="1"/>
    <col min="1268" max="1268" width="14.28515625" style="19" customWidth="1"/>
    <col min="1269" max="1269" width="3.42578125" style="19" customWidth="1"/>
    <col min="1270" max="1270" width="17.85546875" style="19" customWidth="1"/>
    <col min="1271" max="1271" width="14.28515625" style="19" customWidth="1"/>
    <col min="1272" max="1272" width="3.42578125" style="19" customWidth="1"/>
    <col min="1273" max="1273" width="17.85546875" style="19" customWidth="1"/>
    <col min="1274" max="1274" width="14.28515625" style="19" customWidth="1"/>
    <col min="1275" max="1275" width="3.28515625" style="19" customWidth="1"/>
    <col min="1276" max="1276" width="17.85546875" style="19" customWidth="1"/>
    <col min="1277" max="1277" width="14.28515625" style="19" customWidth="1"/>
    <col min="1278" max="1278" width="3.42578125" style="19" customWidth="1"/>
    <col min="1279" max="1279" width="17.85546875" style="19" customWidth="1"/>
    <col min="1280" max="1280" width="14.28515625" style="19" customWidth="1"/>
    <col min="1281" max="1281" width="3.42578125" style="19" customWidth="1"/>
    <col min="1282" max="1282" width="17.85546875" style="19" customWidth="1"/>
    <col min="1283" max="1283" width="14.28515625" style="19" customWidth="1"/>
    <col min="1284" max="1284" width="3.42578125" style="19" customWidth="1"/>
    <col min="1285" max="1285" width="17.85546875" style="19" customWidth="1"/>
    <col min="1286" max="1286" width="14.28515625" style="19" customWidth="1"/>
    <col min="1287" max="1287" width="3.28515625" style="19" customWidth="1"/>
    <col min="1288" max="1288" width="2.28515625" style="19" customWidth="1"/>
    <col min="1289" max="1504" width="10.85546875" style="19"/>
    <col min="1505" max="1505" width="2.28515625" style="19" customWidth="1"/>
    <col min="1506" max="1506" width="5.7109375" style="19" customWidth="1"/>
    <col min="1507" max="1507" width="47.7109375" style="19" customWidth="1"/>
    <col min="1508" max="1508" width="15.140625" style="19" customWidth="1"/>
    <col min="1509" max="1509" width="13.7109375" style="19" customWidth="1"/>
    <col min="1510" max="1510" width="18.42578125" style="19" customWidth="1"/>
    <col min="1511" max="1511" width="11.7109375" style="19" customWidth="1"/>
    <col min="1512" max="1513" width="2.28515625" style="19" customWidth="1"/>
    <col min="1514" max="1514" width="17.85546875" style="19" customWidth="1"/>
    <col min="1515" max="1515" width="14.28515625" style="19" customWidth="1"/>
    <col min="1516" max="1516" width="3.42578125" style="19" customWidth="1"/>
    <col min="1517" max="1517" width="17.85546875" style="19" customWidth="1"/>
    <col min="1518" max="1518" width="14.28515625" style="19" customWidth="1"/>
    <col min="1519" max="1519" width="3.42578125" style="19" customWidth="1"/>
    <col min="1520" max="1520" width="17.85546875" style="19" customWidth="1"/>
    <col min="1521" max="1521" width="14.28515625" style="19" customWidth="1"/>
    <col min="1522" max="1522" width="3.42578125" style="19" customWidth="1"/>
    <col min="1523" max="1523" width="17.85546875" style="19" customWidth="1"/>
    <col min="1524" max="1524" width="14.28515625" style="19" customWidth="1"/>
    <col min="1525" max="1525" width="3.42578125" style="19" customWidth="1"/>
    <col min="1526" max="1526" width="17.85546875" style="19" customWidth="1"/>
    <col min="1527" max="1527" width="14.28515625" style="19" customWidth="1"/>
    <col min="1528" max="1528" width="3.42578125" style="19" customWidth="1"/>
    <col min="1529" max="1529" width="17.85546875" style="19" customWidth="1"/>
    <col min="1530" max="1530" width="14.28515625" style="19" customWidth="1"/>
    <col min="1531" max="1531" width="3.28515625" style="19" customWidth="1"/>
    <col min="1532" max="1532" width="17.85546875" style="19" customWidth="1"/>
    <col min="1533" max="1533" width="14.28515625" style="19" customWidth="1"/>
    <col min="1534" max="1534" width="3.42578125" style="19" customWidth="1"/>
    <col min="1535" max="1535" width="17.85546875" style="19" customWidth="1"/>
    <col min="1536" max="1536" width="14.28515625" style="19" customWidth="1"/>
    <col min="1537" max="1537" width="3.42578125" style="19" customWidth="1"/>
    <col min="1538" max="1538" width="17.85546875" style="19" customWidth="1"/>
    <col min="1539" max="1539" width="14.28515625" style="19" customWidth="1"/>
    <col min="1540" max="1540" width="3.42578125" style="19" customWidth="1"/>
    <col min="1541" max="1541" width="17.85546875" style="19" customWidth="1"/>
    <col min="1542" max="1542" width="14.28515625" style="19" customWidth="1"/>
    <col min="1543" max="1543" width="3.28515625" style="19" customWidth="1"/>
    <col min="1544" max="1544" width="2.28515625" style="19" customWidth="1"/>
    <col min="1545" max="1760" width="10.85546875" style="19"/>
    <col min="1761" max="1761" width="2.28515625" style="19" customWidth="1"/>
    <col min="1762" max="1762" width="5.7109375" style="19" customWidth="1"/>
    <col min="1763" max="1763" width="47.7109375" style="19" customWidth="1"/>
    <col min="1764" max="1764" width="15.140625" style="19" customWidth="1"/>
    <col min="1765" max="1765" width="13.7109375" style="19" customWidth="1"/>
    <col min="1766" max="1766" width="18.42578125" style="19" customWidth="1"/>
    <col min="1767" max="1767" width="11.7109375" style="19" customWidth="1"/>
    <col min="1768" max="1769" width="2.28515625" style="19" customWidth="1"/>
    <col min="1770" max="1770" width="17.85546875" style="19" customWidth="1"/>
    <col min="1771" max="1771" width="14.28515625" style="19" customWidth="1"/>
    <col min="1772" max="1772" width="3.42578125" style="19" customWidth="1"/>
    <col min="1773" max="1773" width="17.85546875" style="19" customWidth="1"/>
    <col min="1774" max="1774" width="14.28515625" style="19" customWidth="1"/>
    <col min="1775" max="1775" width="3.42578125" style="19" customWidth="1"/>
    <col min="1776" max="1776" width="17.85546875" style="19" customWidth="1"/>
    <col min="1777" max="1777" width="14.28515625" style="19" customWidth="1"/>
    <col min="1778" max="1778" width="3.42578125" style="19" customWidth="1"/>
    <col min="1779" max="1779" width="17.85546875" style="19" customWidth="1"/>
    <col min="1780" max="1780" width="14.28515625" style="19" customWidth="1"/>
    <col min="1781" max="1781" width="3.42578125" style="19" customWidth="1"/>
    <col min="1782" max="1782" width="17.85546875" style="19" customWidth="1"/>
    <col min="1783" max="1783" width="14.28515625" style="19" customWidth="1"/>
    <col min="1784" max="1784" width="3.42578125" style="19" customWidth="1"/>
    <col min="1785" max="1785" width="17.85546875" style="19" customWidth="1"/>
    <col min="1786" max="1786" width="14.28515625" style="19" customWidth="1"/>
    <col min="1787" max="1787" width="3.28515625" style="19" customWidth="1"/>
    <col min="1788" max="1788" width="17.85546875" style="19" customWidth="1"/>
    <col min="1789" max="1789" width="14.28515625" style="19" customWidth="1"/>
    <col min="1790" max="1790" width="3.42578125" style="19" customWidth="1"/>
    <col min="1791" max="1791" width="17.85546875" style="19" customWidth="1"/>
    <col min="1792" max="1792" width="14.28515625" style="19" customWidth="1"/>
    <col min="1793" max="1793" width="3.42578125" style="19" customWidth="1"/>
    <col min="1794" max="1794" width="17.85546875" style="19" customWidth="1"/>
    <col min="1795" max="1795" width="14.28515625" style="19" customWidth="1"/>
    <col min="1796" max="1796" width="3.42578125" style="19" customWidth="1"/>
    <col min="1797" max="1797" width="17.85546875" style="19" customWidth="1"/>
    <col min="1798" max="1798" width="14.28515625" style="19" customWidth="1"/>
    <col min="1799" max="1799" width="3.28515625" style="19" customWidth="1"/>
    <col min="1800" max="1800" width="2.28515625" style="19" customWidth="1"/>
    <col min="1801" max="2016" width="10.85546875" style="19"/>
    <col min="2017" max="2017" width="2.28515625" style="19" customWidth="1"/>
    <col min="2018" max="2018" width="5.7109375" style="19" customWidth="1"/>
    <col min="2019" max="2019" width="47.7109375" style="19" customWidth="1"/>
    <col min="2020" max="2020" width="15.140625" style="19" customWidth="1"/>
    <col min="2021" max="2021" width="13.7109375" style="19" customWidth="1"/>
    <col min="2022" max="2022" width="18.42578125" style="19" customWidth="1"/>
    <col min="2023" max="2023" width="11.7109375" style="19" customWidth="1"/>
    <col min="2024" max="2025" width="2.28515625" style="19" customWidth="1"/>
    <col min="2026" max="2026" width="17.85546875" style="19" customWidth="1"/>
    <col min="2027" max="2027" width="14.28515625" style="19" customWidth="1"/>
    <col min="2028" max="2028" width="3.42578125" style="19" customWidth="1"/>
    <col min="2029" max="2029" width="17.85546875" style="19" customWidth="1"/>
    <col min="2030" max="2030" width="14.28515625" style="19" customWidth="1"/>
    <col min="2031" max="2031" width="3.42578125" style="19" customWidth="1"/>
    <col min="2032" max="2032" width="17.85546875" style="19" customWidth="1"/>
    <col min="2033" max="2033" width="14.28515625" style="19" customWidth="1"/>
    <col min="2034" max="2034" width="3.42578125" style="19" customWidth="1"/>
    <col min="2035" max="2035" width="17.85546875" style="19" customWidth="1"/>
    <col min="2036" max="2036" width="14.28515625" style="19" customWidth="1"/>
    <col min="2037" max="2037" width="3.42578125" style="19" customWidth="1"/>
    <col min="2038" max="2038" width="17.85546875" style="19" customWidth="1"/>
    <col min="2039" max="2039" width="14.28515625" style="19" customWidth="1"/>
    <col min="2040" max="2040" width="3.42578125" style="19" customWidth="1"/>
    <col min="2041" max="2041" width="17.85546875" style="19" customWidth="1"/>
    <col min="2042" max="2042" width="14.28515625" style="19" customWidth="1"/>
    <col min="2043" max="2043" width="3.28515625" style="19" customWidth="1"/>
    <col min="2044" max="2044" width="17.85546875" style="19" customWidth="1"/>
    <col min="2045" max="2045" width="14.28515625" style="19" customWidth="1"/>
    <col min="2046" max="2046" width="3.42578125" style="19" customWidth="1"/>
    <col min="2047" max="2047" width="17.85546875" style="19" customWidth="1"/>
    <col min="2048" max="2048" width="14.28515625" style="19" customWidth="1"/>
    <col min="2049" max="2049" width="3.42578125" style="19" customWidth="1"/>
    <col min="2050" max="2050" width="17.85546875" style="19" customWidth="1"/>
    <col min="2051" max="2051" width="14.28515625" style="19" customWidth="1"/>
    <col min="2052" max="2052" width="3.42578125" style="19" customWidth="1"/>
    <col min="2053" max="2053" width="17.85546875" style="19" customWidth="1"/>
    <col min="2054" max="2054" width="14.28515625" style="19" customWidth="1"/>
    <col min="2055" max="2055" width="3.28515625" style="19" customWidth="1"/>
    <col min="2056" max="2056" width="2.28515625" style="19" customWidth="1"/>
    <col min="2057" max="2272" width="10.85546875" style="19"/>
    <col min="2273" max="2273" width="2.28515625" style="19" customWidth="1"/>
    <col min="2274" max="2274" width="5.7109375" style="19" customWidth="1"/>
    <col min="2275" max="2275" width="47.7109375" style="19" customWidth="1"/>
    <col min="2276" max="2276" width="15.140625" style="19" customWidth="1"/>
    <col min="2277" max="2277" width="13.7109375" style="19" customWidth="1"/>
    <col min="2278" max="2278" width="18.42578125" style="19" customWidth="1"/>
    <col min="2279" max="2279" width="11.7109375" style="19" customWidth="1"/>
    <col min="2280" max="2281" width="2.28515625" style="19" customWidth="1"/>
    <col min="2282" max="2282" width="17.85546875" style="19" customWidth="1"/>
    <col min="2283" max="2283" width="14.28515625" style="19" customWidth="1"/>
    <col min="2284" max="2284" width="3.42578125" style="19" customWidth="1"/>
    <col min="2285" max="2285" width="17.85546875" style="19" customWidth="1"/>
    <col min="2286" max="2286" width="14.28515625" style="19" customWidth="1"/>
    <col min="2287" max="2287" width="3.42578125" style="19" customWidth="1"/>
    <col min="2288" max="2288" width="17.85546875" style="19" customWidth="1"/>
    <col min="2289" max="2289" width="14.28515625" style="19" customWidth="1"/>
    <col min="2290" max="2290" width="3.42578125" style="19" customWidth="1"/>
    <col min="2291" max="2291" width="17.85546875" style="19" customWidth="1"/>
    <col min="2292" max="2292" width="14.28515625" style="19" customWidth="1"/>
    <col min="2293" max="2293" width="3.42578125" style="19" customWidth="1"/>
    <col min="2294" max="2294" width="17.85546875" style="19" customWidth="1"/>
    <col min="2295" max="2295" width="14.28515625" style="19" customWidth="1"/>
    <col min="2296" max="2296" width="3.42578125" style="19" customWidth="1"/>
    <col min="2297" max="2297" width="17.85546875" style="19" customWidth="1"/>
    <col min="2298" max="2298" width="14.28515625" style="19" customWidth="1"/>
    <col min="2299" max="2299" width="3.28515625" style="19" customWidth="1"/>
    <col min="2300" max="2300" width="17.85546875" style="19" customWidth="1"/>
    <col min="2301" max="2301" width="14.28515625" style="19" customWidth="1"/>
    <col min="2302" max="2302" width="3.42578125" style="19" customWidth="1"/>
    <col min="2303" max="2303" width="17.85546875" style="19" customWidth="1"/>
    <col min="2304" max="2304" width="14.28515625" style="19" customWidth="1"/>
    <col min="2305" max="2305" width="3.42578125" style="19" customWidth="1"/>
    <col min="2306" max="2306" width="17.85546875" style="19" customWidth="1"/>
    <col min="2307" max="2307" width="14.28515625" style="19" customWidth="1"/>
    <col min="2308" max="2308" width="3.42578125" style="19" customWidth="1"/>
    <col min="2309" max="2309" width="17.85546875" style="19" customWidth="1"/>
    <col min="2310" max="2310" width="14.28515625" style="19" customWidth="1"/>
    <col min="2311" max="2311" width="3.28515625" style="19" customWidth="1"/>
    <col min="2312" max="2312" width="2.28515625" style="19" customWidth="1"/>
    <col min="2313" max="2528" width="10.85546875" style="19"/>
    <col min="2529" max="2529" width="2.28515625" style="19" customWidth="1"/>
    <col min="2530" max="2530" width="5.7109375" style="19" customWidth="1"/>
    <col min="2531" max="2531" width="47.7109375" style="19" customWidth="1"/>
    <col min="2532" max="2532" width="15.140625" style="19" customWidth="1"/>
    <col min="2533" max="2533" width="13.7109375" style="19" customWidth="1"/>
    <col min="2534" max="2534" width="18.42578125" style="19" customWidth="1"/>
    <col min="2535" max="2535" width="11.7109375" style="19" customWidth="1"/>
    <col min="2536" max="2537" width="2.28515625" style="19" customWidth="1"/>
    <col min="2538" max="2538" width="17.85546875" style="19" customWidth="1"/>
    <col min="2539" max="2539" width="14.28515625" style="19" customWidth="1"/>
    <col min="2540" max="2540" width="3.42578125" style="19" customWidth="1"/>
    <col min="2541" max="2541" width="17.85546875" style="19" customWidth="1"/>
    <col min="2542" max="2542" width="14.28515625" style="19" customWidth="1"/>
    <col min="2543" max="2543" width="3.42578125" style="19" customWidth="1"/>
    <col min="2544" max="2544" width="17.85546875" style="19" customWidth="1"/>
    <col min="2545" max="2545" width="14.28515625" style="19" customWidth="1"/>
    <col min="2546" max="2546" width="3.42578125" style="19" customWidth="1"/>
    <col min="2547" max="2547" width="17.85546875" style="19" customWidth="1"/>
    <col min="2548" max="2548" width="14.28515625" style="19" customWidth="1"/>
    <col min="2549" max="2549" width="3.42578125" style="19" customWidth="1"/>
    <col min="2550" max="2550" width="17.85546875" style="19" customWidth="1"/>
    <col min="2551" max="2551" width="14.28515625" style="19" customWidth="1"/>
    <col min="2552" max="2552" width="3.42578125" style="19" customWidth="1"/>
    <col min="2553" max="2553" width="17.85546875" style="19" customWidth="1"/>
    <col min="2554" max="2554" width="14.28515625" style="19" customWidth="1"/>
    <col min="2555" max="2555" width="3.28515625" style="19" customWidth="1"/>
    <col min="2556" max="2556" width="17.85546875" style="19" customWidth="1"/>
    <col min="2557" max="2557" width="14.28515625" style="19" customWidth="1"/>
    <col min="2558" max="2558" width="3.42578125" style="19" customWidth="1"/>
    <col min="2559" max="2559" width="17.85546875" style="19" customWidth="1"/>
    <col min="2560" max="2560" width="14.28515625" style="19" customWidth="1"/>
    <col min="2561" max="2561" width="3.42578125" style="19" customWidth="1"/>
    <col min="2562" max="2562" width="17.85546875" style="19" customWidth="1"/>
    <col min="2563" max="2563" width="14.28515625" style="19" customWidth="1"/>
    <col min="2564" max="2564" width="3.42578125" style="19" customWidth="1"/>
    <col min="2565" max="2565" width="17.85546875" style="19" customWidth="1"/>
    <col min="2566" max="2566" width="14.28515625" style="19" customWidth="1"/>
    <col min="2567" max="2567" width="3.28515625" style="19" customWidth="1"/>
    <col min="2568" max="2568" width="2.28515625" style="19" customWidth="1"/>
    <col min="2569" max="2784" width="10.85546875" style="19"/>
    <col min="2785" max="2785" width="2.28515625" style="19" customWidth="1"/>
    <col min="2786" max="2786" width="5.7109375" style="19" customWidth="1"/>
    <col min="2787" max="2787" width="47.7109375" style="19" customWidth="1"/>
    <col min="2788" max="2788" width="15.140625" style="19" customWidth="1"/>
    <col min="2789" max="2789" width="13.7109375" style="19" customWidth="1"/>
    <col min="2790" max="2790" width="18.42578125" style="19" customWidth="1"/>
    <col min="2791" max="2791" width="11.7109375" style="19" customWidth="1"/>
    <col min="2792" max="2793" width="2.28515625" style="19" customWidth="1"/>
    <col min="2794" max="2794" width="17.85546875" style="19" customWidth="1"/>
    <col min="2795" max="2795" width="14.28515625" style="19" customWidth="1"/>
    <col min="2796" max="2796" width="3.42578125" style="19" customWidth="1"/>
    <col min="2797" max="2797" width="17.85546875" style="19" customWidth="1"/>
    <col min="2798" max="2798" width="14.28515625" style="19" customWidth="1"/>
    <col min="2799" max="2799" width="3.42578125" style="19" customWidth="1"/>
    <col min="2800" max="2800" width="17.85546875" style="19" customWidth="1"/>
    <col min="2801" max="2801" width="14.28515625" style="19" customWidth="1"/>
    <col min="2802" max="2802" width="3.42578125" style="19" customWidth="1"/>
    <col min="2803" max="2803" width="17.85546875" style="19" customWidth="1"/>
    <col min="2804" max="2804" width="14.28515625" style="19" customWidth="1"/>
    <col min="2805" max="2805" width="3.42578125" style="19" customWidth="1"/>
    <col min="2806" max="2806" width="17.85546875" style="19" customWidth="1"/>
    <col min="2807" max="2807" width="14.28515625" style="19" customWidth="1"/>
    <col min="2808" max="2808" width="3.42578125" style="19" customWidth="1"/>
    <col min="2809" max="2809" width="17.85546875" style="19" customWidth="1"/>
    <col min="2810" max="2810" width="14.28515625" style="19" customWidth="1"/>
    <col min="2811" max="2811" width="3.28515625" style="19" customWidth="1"/>
    <col min="2812" max="2812" width="17.85546875" style="19" customWidth="1"/>
    <col min="2813" max="2813" width="14.28515625" style="19" customWidth="1"/>
    <col min="2814" max="2814" width="3.42578125" style="19" customWidth="1"/>
    <col min="2815" max="2815" width="17.85546875" style="19" customWidth="1"/>
    <col min="2816" max="2816" width="14.28515625" style="19" customWidth="1"/>
    <col min="2817" max="2817" width="3.42578125" style="19" customWidth="1"/>
    <col min="2818" max="2818" width="17.85546875" style="19" customWidth="1"/>
    <col min="2819" max="2819" width="14.28515625" style="19" customWidth="1"/>
    <col min="2820" max="2820" width="3.42578125" style="19" customWidth="1"/>
    <col min="2821" max="2821" width="17.85546875" style="19" customWidth="1"/>
    <col min="2822" max="2822" width="14.28515625" style="19" customWidth="1"/>
    <col min="2823" max="2823" width="3.28515625" style="19" customWidth="1"/>
    <col min="2824" max="2824" width="2.28515625" style="19" customWidth="1"/>
    <col min="2825" max="3040" width="10.85546875" style="19"/>
    <col min="3041" max="3041" width="2.28515625" style="19" customWidth="1"/>
    <col min="3042" max="3042" width="5.7109375" style="19" customWidth="1"/>
    <col min="3043" max="3043" width="47.7109375" style="19" customWidth="1"/>
    <col min="3044" max="3044" width="15.140625" style="19" customWidth="1"/>
    <col min="3045" max="3045" width="13.7109375" style="19" customWidth="1"/>
    <col min="3046" max="3046" width="18.42578125" style="19" customWidth="1"/>
    <col min="3047" max="3047" width="11.7109375" style="19" customWidth="1"/>
    <col min="3048" max="3049" width="2.28515625" style="19" customWidth="1"/>
    <col min="3050" max="3050" width="17.85546875" style="19" customWidth="1"/>
    <col min="3051" max="3051" width="14.28515625" style="19" customWidth="1"/>
    <col min="3052" max="3052" width="3.42578125" style="19" customWidth="1"/>
    <col min="3053" max="3053" width="17.85546875" style="19" customWidth="1"/>
    <col min="3054" max="3054" width="14.28515625" style="19" customWidth="1"/>
    <col min="3055" max="3055" width="3.42578125" style="19" customWidth="1"/>
    <col min="3056" max="3056" width="17.85546875" style="19" customWidth="1"/>
    <col min="3057" max="3057" width="14.28515625" style="19" customWidth="1"/>
    <col min="3058" max="3058" width="3.42578125" style="19" customWidth="1"/>
    <col min="3059" max="3059" width="17.85546875" style="19" customWidth="1"/>
    <col min="3060" max="3060" width="14.28515625" style="19" customWidth="1"/>
    <col min="3061" max="3061" width="3.42578125" style="19" customWidth="1"/>
    <col min="3062" max="3062" width="17.85546875" style="19" customWidth="1"/>
    <col min="3063" max="3063" width="14.28515625" style="19" customWidth="1"/>
    <col min="3064" max="3064" width="3.42578125" style="19" customWidth="1"/>
    <col min="3065" max="3065" width="17.85546875" style="19" customWidth="1"/>
    <col min="3066" max="3066" width="14.28515625" style="19" customWidth="1"/>
    <col min="3067" max="3067" width="3.28515625" style="19" customWidth="1"/>
    <col min="3068" max="3068" width="17.85546875" style="19" customWidth="1"/>
    <col min="3069" max="3069" width="14.28515625" style="19" customWidth="1"/>
    <col min="3070" max="3070" width="3.42578125" style="19" customWidth="1"/>
    <col min="3071" max="3071" width="17.85546875" style="19" customWidth="1"/>
    <col min="3072" max="3072" width="14.28515625" style="19" customWidth="1"/>
    <col min="3073" max="3073" width="3.42578125" style="19" customWidth="1"/>
    <col min="3074" max="3074" width="17.85546875" style="19" customWidth="1"/>
    <col min="3075" max="3075" width="14.28515625" style="19" customWidth="1"/>
    <col min="3076" max="3076" width="3.42578125" style="19" customWidth="1"/>
    <col min="3077" max="3077" width="17.85546875" style="19" customWidth="1"/>
    <col min="3078" max="3078" width="14.28515625" style="19" customWidth="1"/>
    <col min="3079" max="3079" width="3.28515625" style="19" customWidth="1"/>
    <col min="3080" max="3080" width="2.28515625" style="19" customWidth="1"/>
    <col min="3081" max="3296" width="10.85546875" style="19"/>
    <col min="3297" max="3297" width="2.28515625" style="19" customWidth="1"/>
    <col min="3298" max="3298" width="5.7109375" style="19" customWidth="1"/>
    <col min="3299" max="3299" width="47.7109375" style="19" customWidth="1"/>
    <col min="3300" max="3300" width="15.140625" style="19" customWidth="1"/>
    <col min="3301" max="3301" width="13.7109375" style="19" customWidth="1"/>
    <col min="3302" max="3302" width="18.42578125" style="19" customWidth="1"/>
    <col min="3303" max="3303" width="11.7109375" style="19" customWidth="1"/>
    <col min="3304" max="3305" width="2.28515625" style="19" customWidth="1"/>
    <col min="3306" max="3306" width="17.85546875" style="19" customWidth="1"/>
    <col min="3307" max="3307" width="14.28515625" style="19" customWidth="1"/>
    <col min="3308" max="3308" width="3.42578125" style="19" customWidth="1"/>
    <col min="3309" max="3309" width="17.85546875" style="19" customWidth="1"/>
    <col min="3310" max="3310" width="14.28515625" style="19" customWidth="1"/>
    <col min="3311" max="3311" width="3.42578125" style="19" customWidth="1"/>
    <col min="3312" max="3312" width="17.85546875" style="19" customWidth="1"/>
    <col min="3313" max="3313" width="14.28515625" style="19" customWidth="1"/>
    <col min="3314" max="3314" width="3.42578125" style="19" customWidth="1"/>
    <col min="3315" max="3315" width="17.85546875" style="19" customWidth="1"/>
    <col min="3316" max="3316" width="14.28515625" style="19" customWidth="1"/>
    <col min="3317" max="3317" width="3.42578125" style="19" customWidth="1"/>
    <col min="3318" max="3318" width="17.85546875" style="19" customWidth="1"/>
    <col min="3319" max="3319" width="14.28515625" style="19" customWidth="1"/>
    <col min="3320" max="3320" width="3.42578125" style="19" customWidth="1"/>
    <col min="3321" max="3321" width="17.85546875" style="19" customWidth="1"/>
    <col min="3322" max="3322" width="14.28515625" style="19" customWidth="1"/>
    <col min="3323" max="3323" width="3.28515625" style="19" customWidth="1"/>
    <col min="3324" max="3324" width="17.85546875" style="19" customWidth="1"/>
    <col min="3325" max="3325" width="14.28515625" style="19" customWidth="1"/>
    <col min="3326" max="3326" width="3.42578125" style="19" customWidth="1"/>
    <col min="3327" max="3327" width="17.85546875" style="19" customWidth="1"/>
    <col min="3328" max="3328" width="14.28515625" style="19" customWidth="1"/>
    <col min="3329" max="3329" width="3.42578125" style="19" customWidth="1"/>
    <col min="3330" max="3330" width="17.85546875" style="19" customWidth="1"/>
    <col min="3331" max="3331" width="14.28515625" style="19" customWidth="1"/>
    <col min="3332" max="3332" width="3.42578125" style="19" customWidth="1"/>
    <col min="3333" max="3333" width="17.85546875" style="19" customWidth="1"/>
    <col min="3334" max="3334" width="14.28515625" style="19" customWidth="1"/>
    <col min="3335" max="3335" width="3.28515625" style="19" customWidth="1"/>
    <col min="3336" max="3336" width="2.28515625" style="19" customWidth="1"/>
    <col min="3337" max="3552" width="10.85546875" style="19"/>
    <col min="3553" max="3553" width="2.28515625" style="19" customWidth="1"/>
    <col min="3554" max="3554" width="5.7109375" style="19" customWidth="1"/>
    <col min="3555" max="3555" width="47.7109375" style="19" customWidth="1"/>
    <col min="3556" max="3556" width="15.140625" style="19" customWidth="1"/>
    <col min="3557" max="3557" width="13.7109375" style="19" customWidth="1"/>
    <col min="3558" max="3558" width="18.42578125" style="19" customWidth="1"/>
    <col min="3559" max="3559" width="11.7109375" style="19" customWidth="1"/>
    <col min="3560" max="3561" width="2.28515625" style="19" customWidth="1"/>
    <col min="3562" max="3562" width="17.85546875" style="19" customWidth="1"/>
    <col min="3563" max="3563" width="14.28515625" style="19" customWidth="1"/>
    <col min="3564" max="3564" width="3.42578125" style="19" customWidth="1"/>
    <col min="3565" max="3565" width="17.85546875" style="19" customWidth="1"/>
    <col min="3566" max="3566" width="14.28515625" style="19" customWidth="1"/>
    <col min="3567" max="3567" width="3.42578125" style="19" customWidth="1"/>
    <col min="3568" max="3568" width="17.85546875" style="19" customWidth="1"/>
    <col min="3569" max="3569" width="14.28515625" style="19" customWidth="1"/>
    <col min="3570" max="3570" width="3.42578125" style="19" customWidth="1"/>
    <col min="3571" max="3571" width="17.85546875" style="19" customWidth="1"/>
    <col min="3572" max="3572" width="14.28515625" style="19" customWidth="1"/>
    <col min="3573" max="3573" width="3.42578125" style="19" customWidth="1"/>
    <col min="3574" max="3574" width="17.85546875" style="19" customWidth="1"/>
    <col min="3575" max="3575" width="14.28515625" style="19" customWidth="1"/>
    <col min="3576" max="3576" width="3.42578125" style="19" customWidth="1"/>
    <col min="3577" max="3577" width="17.85546875" style="19" customWidth="1"/>
    <col min="3578" max="3578" width="14.28515625" style="19" customWidth="1"/>
    <col min="3579" max="3579" width="3.28515625" style="19" customWidth="1"/>
    <col min="3580" max="3580" width="17.85546875" style="19" customWidth="1"/>
    <col min="3581" max="3581" width="14.28515625" style="19" customWidth="1"/>
    <col min="3582" max="3582" width="3.42578125" style="19" customWidth="1"/>
    <col min="3583" max="3583" width="17.85546875" style="19" customWidth="1"/>
    <col min="3584" max="3584" width="14.28515625" style="19" customWidth="1"/>
    <col min="3585" max="3585" width="3.42578125" style="19" customWidth="1"/>
    <col min="3586" max="3586" width="17.85546875" style="19" customWidth="1"/>
    <col min="3587" max="3587" width="14.28515625" style="19" customWidth="1"/>
    <col min="3588" max="3588" width="3.42578125" style="19" customWidth="1"/>
    <col min="3589" max="3589" width="17.85546875" style="19" customWidth="1"/>
    <col min="3590" max="3590" width="14.28515625" style="19" customWidth="1"/>
    <col min="3591" max="3591" width="3.28515625" style="19" customWidth="1"/>
    <col min="3592" max="3592" width="2.28515625" style="19" customWidth="1"/>
    <col min="3593" max="3808" width="10.85546875" style="19"/>
    <col min="3809" max="3809" width="2.28515625" style="19" customWidth="1"/>
    <col min="3810" max="3810" width="5.7109375" style="19" customWidth="1"/>
    <col min="3811" max="3811" width="47.7109375" style="19" customWidth="1"/>
    <col min="3812" max="3812" width="15.140625" style="19" customWidth="1"/>
    <col min="3813" max="3813" width="13.7109375" style="19" customWidth="1"/>
    <col min="3814" max="3814" width="18.42578125" style="19" customWidth="1"/>
    <col min="3815" max="3815" width="11.7109375" style="19" customWidth="1"/>
    <col min="3816" max="3817" width="2.28515625" style="19" customWidth="1"/>
    <col min="3818" max="3818" width="17.85546875" style="19" customWidth="1"/>
    <col min="3819" max="3819" width="14.28515625" style="19" customWidth="1"/>
    <col min="3820" max="3820" width="3.42578125" style="19" customWidth="1"/>
    <col min="3821" max="3821" width="17.85546875" style="19" customWidth="1"/>
    <col min="3822" max="3822" width="14.28515625" style="19" customWidth="1"/>
    <col min="3823" max="3823" width="3.42578125" style="19" customWidth="1"/>
    <col min="3824" max="3824" width="17.85546875" style="19" customWidth="1"/>
    <col min="3825" max="3825" width="14.28515625" style="19" customWidth="1"/>
    <col min="3826" max="3826" width="3.42578125" style="19" customWidth="1"/>
    <col min="3827" max="3827" width="17.85546875" style="19" customWidth="1"/>
    <col min="3828" max="3828" width="14.28515625" style="19" customWidth="1"/>
    <col min="3829" max="3829" width="3.42578125" style="19" customWidth="1"/>
    <col min="3830" max="3830" width="17.85546875" style="19" customWidth="1"/>
    <col min="3831" max="3831" width="14.28515625" style="19" customWidth="1"/>
    <col min="3832" max="3832" width="3.42578125" style="19" customWidth="1"/>
    <col min="3833" max="3833" width="17.85546875" style="19" customWidth="1"/>
    <col min="3834" max="3834" width="14.28515625" style="19" customWidth="1"/>
    <col min="3835" max="3835" width="3.28515625" style="19" customWidth="1"/>
    <col min="3836" max="3836" width="17.85546875" style="19" customWidth="1"/>
    <col min="3837" max="3837" width="14.28515625" style="19" customWidth="1"/>
    <col min="3838" max="3838" width="3.42578125" style="19" customWidth="1"/>
    <col min="3839" max="3839" width="17.85546875" style="19" customWidth="1"/>
    <col min="3840" max="3840" width="14.28515625" style="19" customWidth="1"/>
    <col min="3841" max="3841" width="3.42578125" style="19" customWidth="1"/>
    <col min="3842" max="3842" width="17.85546875" style="19" customWidth="1"/>
    <col min="3843" max="3843" width="14.28515625" style="19" customWidth="1"/>
    <col min="3844" max="3844" width="3.42578125" style="19" customWidth="1"/>
    <col min="3845" max="3845" width="17.85546875" style="19" customWidth="1"/>
    <col min="3846" max="3846" width="14.28515625" style="19" customWidth="1"/>
    <col min="3847" max="3847" width="3.28515625" style="19" customWidth="1"/>
    <col min="3848" max="3848" width="2.28515625" style="19" customWidth="1"/>
    <col min="3849" max="4064" width="10.85546875" style="19"/>
    <col min="4065" max="4065" width="2.28515625" style="19" customWidth="1"/>
    <col min="4066" max="4066" width="5.7109375" style="19" customWidth="1"/>
    <col min="4067" max="4067" width="47.7109375" style="19" customWidth="1"/>
    <col min="4068" max="4068" width="15.140625" style="19" customWidth="1"/>
    <col min="4069" max="4069" width="13.7109375" style="19" customWidth="1"/>
    <col min="4070" max="4070" width="18.42578125" style="19" customWidth="1"/>
    <col min="4071" max="4071" width="11.7109375" style="19" customWidth="1"/>
    <col min="4072" max="4073" width="2.28515625" style="19" customWidth="1"/>
    <col min="4074" max="4074" width="17.85546875" style="19" customWidth="1"/>
    <col min="4075" max="4075" width="14.28515625" style="19" customWidth="1"/>
    <col min="4076" max="4076" width="3.42578125" style="19" customWidth="1"/>
    <col min="4077" max="4077" width="17.85546875" style="19" customWidth="1"/>
    <col min="4078" max="4078" width="14.28515625" style="19" customWidth="1"/>
    <col min="4079" max="4079" width="3.42578125" style="19" customWidth="1"/>
    <col min="4080" max="4080" width="17.85546875" style="19" customWidth="1"/>
    <col min="4081" max="4081" width="14.28515625" style="19" customWidth="1"/>
    <col min="4082" max="4082" width="3.42578125" style="19" customWidth="1"/>
    <col min="4083" max="4083" width="17.85546875" style="19" customWidth="1"/>
    <col min="4084" max="4084" width="14.28515625" style="19" customWidth="1"/>
    <col min="4085" max="4085" width="3.42578125" style="19" customWidth="1"/>
    <col min="4086" max="4086" width="17.85546875" style="19" customWidth="1"/>
    <col min="4087" max="4087" width="14.28515625" style="19" customWidth="1"/>
    <col min="4088" max="4088" width="3.42578125" style="19" customWidth="1"/>
    <col min="4089" max="4089" width="17.85546875" style="19" customWidth="1"/>
    <col min="4090" max="4090" width="14.28515625" style="19" customWidth="1"/>
    <col min="4091" max="4091" width="3.28515625" style="19" customWidth="1"/>
    <col min="4092" max="4092" width="17.85546875" style="19" customWidth="1"/>
    <col min="4093" max="4093" width="14.28515625" style="19" customWidth="1"/>
    <col min="4094" max="4094" width="3.42578125" style="19" customWidth="1"/>
    <col min="4095" max="4095" width="17.85546875" style="19" customWidth="1"/>
    <col min="4096" max="4096" width="14.28515625" style="19" customWidth="1"/>
    <col min="4097" max="4097" width="3.42578125" style="19" customWidth="1"/>
    <col min="4098" max="4098" width="17.85546875" style="19" customWidth="1"/>
    <col min="4099" max="4099" width="14.28515625" style="19" customWidth="1"/>
    <col min="4100" max="4100" width="3.42578125" style="19" customWidth="1"/>
    <col min="4101" max="4101" width="17.85546875" style="19" customWidth="1"/>
    <col min="4102" max="4102" width="14.28515625" style="19" customWidth="1"/>
    <col min="4103" max="4103" width="3.28515625" style="19" customWidth="1"/>
    <col min="4104" max="4104" width="2.28515625" style="19" customWidth="1"/>
    <col min="4105" max="4320" width="10.85546875" style="19"/>
    <col min="4321" max="4321" width="2.28515625" style="19" customWidth="1"/>
    <col min="4322" max="4322" width="5.7109375" style="19" customWidth="1"/>
    <col min="4323" max="4323" width="47.7109375" style="19" customWidth="1"/>
    <col min="4324" max="4324" width="15.140625" style="19" customWidth="1"/>
    <col min="4325" max="4325" width="13.7109375" style="19" customWidth="1"/>
    <col min="4326" max="4326" width="18.42578125" style="19" customWidth="1"/>
    <col min="4327" max="4327" width="11.7109375" style="19" customWidth="1"/>
    <col min="4328" max="4329" width="2.28515625" style="19" customWidth="1"/>
    <col min="4330" max="4330" width="17.85546875" style="19" customWidth="1"/>
    <col min="4331" max="4331" width="14.28515625" style="19" customWidth="1"/>
    <col min="4332" max="4332" width="3.42578125" style="19" customWidth="1"/>
    <col min="4333" max="4333" width="17.85546875" style="19" customWidth="1"/>
    <col min="4334" max="4334" width="14.28515625" style="19" customWidth="1"/>
    <col min="4335" max="4335" width="3.42578125" style="19" customWidth="1"/>
    <col min="4336" max="4336" width="17.85546875" style="19" customWidth="1"/>
    <col min="4337" max="4337" width="14.28515625" style="19" customWidth="1"/>
    <col min="4338" max="4338" width="3.42578125" style="19" customWidth="1"/>
    <col min="4339" max="4339" width="17.85546875" style="19" customWidth="1"/>
    <col min="4340" max="4340" width="14.28515625" style="19" customWidth="1"/>
    <col min="4341" max="4341" width="3.42578125" style="19" customWidth="1"/>
    <col min="4342" max="4342" width="17.85546875" style="19" customWidth="1"/>
    <col min="4343" max="4343" width="14.28515625" style="19" customWidth="1"/>
    <col min="4344" max="4344" width="3.42578125" style="19" customWidth="1"/>
    <col min="4345" max="4345" width="17.85546875" style="19" customWidth="1"/>
    <col min="4346" max="4346" width="14.28515625" style="19" customWidth="1"/>
    <col min="4347" max="4347" width="3.28515625" style="19" customWidth="1"/>
    <col min="4348" max="4348" width="17.85546875" style="19" customWidth="1"/>
    <col min="4349" max="4349" width="14.28515625" style="19" customWidth="1"/>
    <col min="4350" max="4350" width="3.42578125" style="19" customWidth="1"/>
    <col min="4351" max="4351" width="17.85546875" style="19" customWidth="1"/>
    <col min="4352" max="4352" width="14.28515625" style="19" customWidth="1"/>
    <col min="4353" max="4353" width="3.42578125" style="19" customWidth="1"/>
    <col min="4354" max="4354" width="17.85546875" style="19" customWidth="1"/>
    <col min="4355" max="4355" width="14.28515625" style="19" customWidth="1"/>
    <col min="4356" max="4356" width="3.42578125" style="19" customWidth="1"/>
    <col min="4357" max="4357" width="17.85546875" style="19" customWidth="1"/>
    <col min="4358" max="4358" width="14.28515625" style="19" customWidth="1"/>
    <col min="4359" max="4359" width="3.28515625" style="19" customWidth="1"/>
    <col min="4360" max="4360" width="2.28515625" style="19" customWidth="1"/>
    <col min="4361" max="4576" width="10.85546875" style="19"/>
    <col min="4577" max="4577" width="2.28515625" style="19" customWidth="1"/>
    <col min="4578" max="4578" width="5.7109375" style="19" customWidth="1"/>
    <col min="4579" max="4579" width="47.7109375" style="19" customWidth="1"/>
    <col min="4580" max="4580" width="15.140625" style="19" customWidth="1"/>
    <col min="4581" max="4581" width="13.7109375" style="19" customWidth="1"/>
    <col min="4582" max="4582" width="18.42578125" style="19" customWidth="1"/>
    <col min="4583" max="4583" width="11.7109375" style="19" customWidth="1"/>
    <col min="4584" max="4585" width="2.28515625" style="19" customWidth="1"/>
    <col min="4586" max="4586" width="17.85546875" style="19" customWidth="1"/>
    <col min="4587" max="4587" width="14.28515625" style="19" customWidth="1"/>
    <col min="4588" max="4588" width="3.42578125" style="19" customWidth="1"/>
    <col min="4589" max="4589" width="17.85546875" style="19" customWidth="1"/>
    <col min="4590" max="4590" width="14.28515625" style="19" customWidth="1"/>
    <col min="4591" max="4591" width="3.42578125" style="19" customWidth="1"/>
    <col min="4592" max="4592" width="17.85546875" style="19" customWidth="1"/>
    <col min="4593" max="4593" width="14.28515625" style="19" customWidth="1"/>
    <col min="4594" max="4594" width="3.42578125" style="19" customWidth="1"/>
    <col min="4595" max="4595" width="17.85546875" style="19" customWidth="1"/>
    <col min="4596" max="4596" width="14.28515625" style="19" customWidth="1"/>
    <col min="4597" max="4597" width="3.42578125" style="19" customWidth="1"/>
    <col min="4598" max="4598" width="17.85546875" style="19" customWidth="1"/>
    <col min="4599" max="4599" width="14.28515625" style="19" customWidth="1"/>
    <col min="4600" max="4600" width="3.42578125" style="19" customWidth="1"/>
    <col min="4601" max="4601" width="17.85546875" style="19" customWidth="1"/>
    <col min="4602" max="4602" width="14.28515625" style="19" customWidth="1"/>
    <col min="4603" max="4603" width="3.28515625" style="19" customWidth="1"/>
    <col min="4604" max="4604" width="17.85546875" style="19" customWidth="1"/>
    <col min="4605" max="4605" width="14.28515625" style="19" customWidth="1"/>
    <col min="4606" max="4606" width="3.42578125" style="19" customWidth="1"/>
    <col min="4607" max="4607" width="17.85546875" style="19" customWidth="1"/>
    <col min="4608" max="4608" width="14.28515625" style="19" customWidth="1"/>
    <col min="4609" max="4609" width="3.42578125" style="19" customWidth="1"/>
    <col min="4610" max="4610" width="17.85546875" style="19" customWidth="1"/>
    <col min="4611" max="4611" width="14.28515625" style="19" customWidth="1"/>
    <col min="4612" max="4612" width="3.42578125" style="19" customWidth="1"/>
    <col min="4613" max="4613" width="17.85546875" style="19" customWidth="1"/>
    <col min="4614" max="4614" width="14.28515625" style="19" customWidth="1"/>
    <col min="4615" max="4615" width="3.28515625" style="19" customWidth="1"/>
    <col min="4616" max="4616" width="2.28515625" style="19" customWidth="1"/>
    <col min="4617" max="4832" width="10.85546875" style="19"/>
    <col min="4833" max="4833" width="2.28515625" style="19" customWidth="1"/>
    <col min="4834" max="4834" width="5.7109375" style="19" customWidth="1"/>
    <col min="4835" max="4835" width="47.7109375" style="19" customWidth="1"/>
    <col min="4836" max="4836" width="15.140625" style="19" customWidth="1"/>
    <col min="4837" max="4837" width="13.7109375" style="19" customWidth="1"/>
    <col min="4838" max="4838" width="18.42578125" style="19" customWidth="1"/>
    <col min="4839" max="4839" width="11.7109375" style="19" customWidth="1"/>
    <col min="4840" max="4841" width="2.28515625" style="19" customWidth="1"/>
    <col min="4842" max="4842" width="17.85546875" style="19" customWidth="1"/>
    <col min="4843" max="4843" width="14.28515625" style="19" customWidth="1"/>
    <col min="4844" max="4844" width="3.42578125" style="19" customWidth="1"/>
    <col min="4845" max="4845" width="17.85546875" style="19" customWidth="1"/>
    <col min="4846" max="4846" width="14.28515625" style="19" customWidth="1"/>
    <col min="4847" max="4847" width="3.42578125" style="19" customWidth="1"/>
    <col min="4848" max="4848" width="17.85546875" style="19" customWidth="1"/>
    <col min="4849" max="4849" width="14.28515625" style="19" customWidth="1"/>
    <col min="4850" max="4850" width="3.42578125" style="19" customWidth="1"/>
    <col min="4851" max="4851" width="17.85546875" style="19" customWidth="1"/>
    <col min="4852" max="4852" width="14.28515625" style="19" customWidth="1"/>
    <col min="4853" max="4853" width="3.42578125" style="19" customWidth="1"/>
    <col min="4854" max="4854" width="17.85546875" style="19" customWidth="1"/>
    <col min="4855" max="4855" width="14.28515625" style="19" customWidth="1"/>
    <col min="4856" max="4856" width="3.42578125" style="19" customWidth="1"/>
    <col min="4857" max="4857" width="17.85546875" style="19" customWidth="1"/>
    <col min="4858" max="4858" width="14.28515625" style="19" customWidth="1"/>
    <col min="4859" max="4859" width="3.28515625" style="19" customWidth="1"/>
    <col min="4860" max="4860" width="17.85546875" style="19" customWidth="1"/>
    <col min="4861" max="4861" width="14.28515625" style="19" customWidth="1"/>
    <col min="4862" max="4862" width="3.42578125" style="19" customWidth="1"/>
    <col min="4863" max="4863" width="17.85546875" style="19" customWidth="1"/>
    <col min="4864" max="4864" width="14.28515625" style="19" customWidth="1"/>
    <col min="4865" max="4865" width="3.42578125" style="19" customWidth="1"/>
    <col min="4866" max="4866" width="17.85546875" style="19" customWidth="1"/>
    <col min="4867" max="4867" width="14.28515625" style="19" customWidth="1"/>
    <col min="4868" max="4868" width="3.42578125" style="19" customWidth="1"/>
    <col min="4869" max="4869" width="17.85546875" style="19" customWidth="1"/>
    <col min="4870" max="4870" width="14.28515625" style="19" customWidth="1"/>
    <col min="4871" max="4871" width="3.28515625" style="19" customWidth="1"/>
    <col min="4872" max="4872" width="2.28515625" style="19" customWidth="1"/>
    <col min="4873" max="5088" width="10.85546875" style="19"/>
    <col min="5089" max="5089" width="2.28515625" style="19" customWidth="1"/>
    <col min="5090" max="5090" width="5.7109375" style="19" customWidth="1"/>
    <col min="5091" max="5091" width="47.7109375" style="19" customWidth="1"/>
    <col min="5092" max="5092" width="15.140625" style="19" customWidth="1"/>
    <col min="5093" max="5093" width="13.7109375" style="19" customWidth="1"/>
    <col min="5094" max="5094" width="18.42578125" style="19" customWidth="1"/>
    <col min="5095" max="5095" width="11.7109375" style="19" customWidth="1"/>
    <col min="5096" max="5097" width="2.28515625" style="19" customWidth="1"/>
    <col min="5098" max="5098" width="17.85546875" style="19" customWidth="1"/>
    <col min="5099" max="5099" width="14.28515625" style="19" customWidth="1"/>
    <col min="5100" max="5100" width="3.42578125" style="19" customWidth="1"/>
    <col min="5101" max="5101" width="17.85546875" style="19" customWidth="1"/>
    <col min="5102" max="5102" width="14.28515625" style="19" customWidth="1"/>
    <col min="5103" max="5103" width="3.42578125" style="19" customWidth="1"/>
    <col min="5104" max="5104" width="17.85546875" style="19" customWidth="1"/>
    <col min="5105" max="5105" width="14.28515625" style="19" customWidth="1"/>
    <col min="5106" max="5106" width="3.42578125" style="19" customWidth="1"/>
    <col min="5107" max="5107" width="17.85546875" style="19" customWidth="1"/>
    <col min="5108" max="5108" width="14.28515625" style="19" customWidth="1"/>
    <col min="5109" max="5109" width="3.42578125" style="19" customWidth="1"/>
    <col min="5110" max="5110" width="17.85546875" style="19" customWidth="1"/>
    <col min="5111" max="5111" width="14.28515625" style="19" customWidth="1"/>
    <col min="5112" max="5112" width="3.42578125" style="19" customWidth="1"/>
    <col min="5113" max="5113" width="17.85546875" style="19" customWidth="1"/>
    <col min="5114" max="5114" width="14.28515625" style="19" customWidth="1"/>
    <col min="5115" max="5115" width="3.28515625" style="19" customWidth="1"/>
    <col min="5116" max="5116" width="17.85546875" style="19" customWidth="1"/>
    <col min="5117" max="5117" width="14.28515625" style="19" customWidth="1"/>
    <col min="5118" max="5118" width="3.42578125" style="19" customWidth="1"/>
    <col min="5119" max="5119" width="17.85546875" style="19" customWidth="1"/>
    <col min="5120" max="5120" width="14.28515625" style="19" customWidth="1"/>
    <col min="5121" max="5121" width="3.42578125" style="19" customWidth="1"/>
    <col min="5122" max="5122" width="17.85546875" style="19" customWidth="1"/>
    <col min="5123" max="5123" width="14.28515625" style="19" customWidth="1"/>
    <col min="5124" max="5124" width="3.42578125" style="19" customWidth="1"/>
    <col min="5125" max="5125" width="17.85546875" style="19" customWidth="1"/>
    <col min="5126" max="5126" width="14.28515625" style="19" customWidth="1"/>
    <col min="5127" max="5127" width="3.28515625" style="19" customWidth="1"/>
    <col min="5128" max="5128" width="2.28515625" style="19" customWidth="1"/>
    <col min="5129" max="5344" width="10.85546875" style="19"/>
    <col min="5345" max="5345" width="2.28515625" style="19" customWidth="1"/>
    <col min="5346" max="5346" width="5.7109375" style="19" customWidth="1"/>
    <col min="5347" max="5347" width="47.7109375" style="19" customWidth="1"/>
    <col min="5348" max="5348" width="15.140625" style="19" customWidth="1"/>
    <col min="5349" max="5349" width="13.7109375" style="19" customWidth="1"/>
    <col min="5350" max="5350" width="18.42578125" style="19" customWidth="1"/>
    <col min="5351" max="5351" width="11.7109375" style="19" customWidth="1"/>
    <col min="5352" max="5353" width="2.28515625" style="19" customWidth="1"/>
    <col min="5354" max="5354" width="17.85546875" style="19" customWidth="1"/>
    <col min="5355" max="5355" width="14.28515625" style="19" customWidth="1"/>
    <col min="5356" max="5356" width="3.42578125" style="19" customWidth="1"/>
    <col min="5357" max="5357" width="17.85546875" style="19" customWidth="1"/>
    <col min="5358" max="5358" width="14.28515625" style="19" customWidth="1"/>
    <col min="5359" max="5359" width="3.42578125" style="19" customWidth="1"/>
    <col min="5360" max="5360" width="17.85546875" style="19" customWidth="1"/>
    <col min="5361" max="5361" width="14.28515625" style="19" customWidth="1"/>
    <col min="5362" max="5362" width="3.42578125" style="19" customWidth="1"/>
    <col min="5363" max="5363" width="17.85546875" style="19" customWidth="1"/>
    <col min="5364" max="5364" width="14.28515625" style="19" customWidth="1"/>
    <col min="5365" max="5365" width="3.42578125" style="19" customWidth="1"/>
    <col min="5366" max="5366" width="17.85546875" style="19" customWidth="1"/>
    <col min="5367" max="5367" width="14.28515625" style="19" customWidth="1"/>
    <col min="5368" max="5368" width="3.42578125" style="19" customWidth="1"/>
    <col min="5369" max="5369" width="17.85546875" style="19" customWidth="1"/>
    <col min="5370" max="5370" width="14.28515625" style="19" customWidth="1"/>
    <col min="5371" max="5371" width="3.28515625" style="19" customWidth="1"/>
    <col min="5372" max="5372" width="17.85546875" style="19" customWidth="1"/>
    <col min="5373" max="5373" width="14.28515625" style="19" customWidth="1"/>
    <col min="5374" max="5374" width="3.42578125" style="19" customWidth="1"/>
    <col min="5375" max="5375" width="17.85546875" style="19" customWidth="1"/>
    <col min="5376" max="5376" width="14.28515625" style="19" customWidth="1"/>
    <col min="5377" max="5377" width="3.42578125" style="19" customWidth="1"/>
    <col min="5378" max="5378" width="17.85546875" style="19" customWidth="1"/>
    <col min="5379" max="5379" width="14.28515625" style="19" customWidth="1"/>
    <col min="5380" max="5380" width="3.42578125" style="19" customWidth="1"/>
    <col min="5381" max="5381" width="17.85546875" style="19" customWidth="1"/>
    <col min="5382" max="5382" width="14.28515625" style="19" customWidth="1"/>
    <col min="5383" max="5383" width="3.28515625" style="19" customWidth="1"/>
    <col min="5384" max="5384" width="2.28515625" style="19" customWidth="1"/>
    <col min="5385" max="5600" width="10.85546875" style="19"/>
    <col min="5601" max="5601" width="2.28515625" style="19" customWidth="1"/>
    <col min="5602" max="5602" width="5.7109375" style="19" customWidth="1"/>
    <col min="5603" max="5603" width="47.7109375" style="19" customWidth="1"/>
    <col min="5604" max="5604" width="15.140625" style="19" customWidth="1"/>
    <col min="5605" max="5605" width="13.7109375" style="19" customWidth="1"/>
    <col min="5606" max="5606" width="18.42578125" style="19" customWidth="1"/>
    <col min="5607" max="5607" width="11.7109375" style="19" customWidth="1"/>
    <col min="5608" max="5609" width="2.28515625" style="19" customWidth="1"/>
    <col min="5610" max="5610" width="17.85546875" style="19" customWidth="1"/>
    <col min="5611" max="5611" width="14.28515625" style="19" customWidth="1"/>
    <col min="5612" max="5612" width="3.42578125" style="19" customWidth="1"/>
    <col min="5613" max="5613" width="17.85546875" style="19" customWidth="1"/>
    <col min="5614" max="5614" width="14.28515625" style="19" customWidth="1"/>
    <col min="5615" max="5615" width="3.42578125" style="19" customWidth="1"/>
    <col min="5616" max="5616" width="17.85546875" style="19" customWidth="1"/>
    <col min="5617" max="5617" width="14.28515625" style="19" customWidth="1"/>
    <col min="5618" max="5618" width="3.42578125" style="19" customWidth="1"/>
    <col min="5619" max="5619" width="17.85546875" style="19" customWidth="1"/>
    <col min="5620" max="5620" width="14.28515625" style="19" customWidth="1"/>
    <col min="5621" max="5621" width="3.42578125" style="19" customWidth="1"/>
    <col min="5622" max="5622" width="17.85546875" style="19" customWidth="1"/>
    <col min="5623" max="5623" width="14.28515625" style="19" customWidth="1"/>
    <col min="5624" max="5624" width="3.42578125" style="19" customWidth="1"/>
    <col min="5625" max="5625" width="17.85546875" style="19" customWidth="1"/>
    <col min="5626" max="5626" width="14.28515625" style="19" customWidth="1"/>
    <col min="5627" max="5627" width="3.28515625" style="19" customWidth="1"/>
    <col min="5628" max="5628" width="17.85546875" style="19" customWidth="1"/>
    <col min="5629" max="5629" width="14.28515625" style="19" customWidth="1"/>
    <col min="5630" max="5630" width="3.42578125" style="19" customWidth="1"/>
    <col min="5631" max="5631" width="17.85546875" style="19" customWidth="1"/>
    <col min="5632" max="5632" width="14.28515625" style="19" customWidth="1"/>
    <col min="5633" max="5633" width="3.42578125" style="19" customWidth="1"/>
    <col min="5634" max="5634" width="17.85546875" style="19" customWidth="1"/>
    <col min="5635" max="5635" width="14.28515625" style="19" customWidth="1"/>
    <col min="5636" max="5636" width="3.42578125" style="19" customWidth="1"/>
    <col min="5637" max="5637" width="17.85546875" style="19" customWidth="1"/>
    <col min="5638" max="5638" width="14.28515625" style="19" customWidth="1"/>
    <col min="5639" max="5639" width="3.28515625" style="19" customWidth="1"/>
    <col min="5640" max="5640" width="2.28515625" style="19" customWidth="1"/>
    <col min="5641" max="5856" width="10.85546875" style="19"/>
    <col min="5857" max="5857" width="2.28515625" style="19" customWidth="1"/>
    <col min="5858" max="5858" width="5.7109375" style="19" customWidth="1"/>
    <col min="5859" max="5859" width="47.7109375" style="19" customWidth="1"/>
    <col min="5860" max="5860" width="15.140625" style="19" customWidth="1"/>
    <col min="5861" max="5861" width="13.7109375" style="19" customWidth="1"/>
    <col min="5862" max="5862" width="18.42578125" style="19" customWidth="1"/>
    <col min="5863" max="5863" width="11.7109375" style="19" customWidth="1"/>
    <col min="5864" max="5865" width="2.28515625" style="19" customWidth="1"/>
    <col min="5866" max="5866" width="17.85546875" style="19" customWidth="1"/>
    <col min="5867" max="5867" width="14.28515625" style="19" customWidth="1"/>
    <col min="5868" max="5868" width="3.42578125" style="19" customWidth="1"/>
    <col min="5869" max="5869" width="17.85546875" style="19" customWidth="1"/>
    <col min="5870" max="5870" width="14.28515625" style="19" customWidth="1"/>
    <col min="5871" max="5871" width="3.42578125" style="19" customWidth="1"/>
    <col min="5872" max="5872" width="17.85546875" style="19" customWidth="1"/>
    <col min="5873" max="5873" width="14.28515625" style="19" customWidth="1"/>
    <col min="5874" max="5874" width="3.42578125" style="19" customWidth="1"/>
    <col min="5875" max="5875" width="17.85546875" style="19" customWidth="1"/>
    <col min="5876" max="5876" width="14.28515625" style="19" customWidth="1"/>
    <col min="5877" max="5877" width="3.42578125" style="19" customWidth="1"/>
    <col min="5878" max="5878" width="17.85546875" style="19" customWidth="1"/>
    <col min="5879" max="5879" width="14.28515625" style="19" customWidth="1"/>
    <col min="5880" max="5880" width="3.42578125" style="19" customWidth="1"/>
    <col min="5881" max="5881" width="17.85546875" style="19" customWidth="1"/>
    <col min="5882" max="5882" width="14.28515625" style="19" customWidth="1"/>
    <col min="5883" max="5883" width="3.28515625" style="19" customWidth="1"/>
    <col min="5884" max="5884" width="17.85546875" style="19" customWidth="1"/>
    <col min="5885" max="5885" width="14.28515625" style="19" customWidth="1"/>
    <col min="5886" max="5886" width="3.42578125" style="19" customWidth="1"/>
    <col min="5887" max="5887" width="17.85546875" style="19" customWidth="1"/>
    <col min="5888" max="5888" width="14.28515625" style="19" customWidth="1"/>
    <col min="5889" max="5889" width="3.42578125" style="19" customWidth="1"/>
    <col min="5890" max="5890" width="17.85546875" style="19" customWidth="1"/>
    <col min="5891" max="5891" width="14.28515625" style="19" customWidth="1"/>
    <col min="5892" max="5892" width="3.42578125" style="19" customWidth="1"/>
    <col min="5893" max="5893" width="17.85546875" style="19" customWidth="1"/>
    <col min="5894" max="5894" width="14.28515625" style="19" customWidth="1"/>
    <col min="5895" max="5895" width="3.28515625" style="19" customWidth="1"/>
    <col min="5896" max="5896" width="2.28515625" style="19" customWidth="1"/>
    <col min="5897" max="6112" width="10.85546875" style="19"/>
    <col min="6113" max="6113" width="2.28515625" style="19" customWidth="1"/>
    <col min="6114" max="6114" width="5.7109375" style="19" customWidth="1"/>
    <col min="6115" max="6115" width="47.7109375" style="19" customWidth="1"/>
    <col min="6116" max="6116" width="15.140625" style="19" customWidth="1"/>
    <col min="6117" max="6117" width="13.7109375" style="19" customWidth="1"/>
    <col min="6118" max="6118" width="18.42578125" style="19" customWidth="1"/>
    <col min="6119" max="6119" width="11.7109375" style="19" customWidth="1"/>
    <col min="6120" max="6121" width="2.28515625" style="19" customWidth="1"/>
    <col min="6122" max="6122" width="17.85546875" style="19" customWidth="1"/>
    <col min="6123" max="6123" width="14.28515625" style="19" customWidth="1"/>
    <col min="6124" max="6124" width="3.42578125" style="19" customWidth="1"/>
    <col min="6125" max="6125" width="17.85546875" style="19" customWidth="1"/>
    <col min="6126" max="6126" width="14.28515625" style="19" customWidth="1"/>
    <col min="6127" max="6127" width="3.42578125" style="19" customWidth="1"/>
    <col min="6128" max="6128" width="17.85546875" style="19" customWidth="1"/>
    <col min="6129" max="6129" width="14.28515625" style="19" customWidth="1"/>
    <col min="6130" max="6130" width="3.42578125" style="19" customWidth="1"/>
    <col min="6131" max="6131" width="17.85546875" style="19" customWidth="1"/>
    <col min="6132" max="6132" width="14.28515625" style="19" customWidth="1"/>
    <col min="6133" max="6133" width="3.42578125" style="19" customWidth="1"/>
    <col min="6134" max="6134" width="17.85546875" style="19" customWidth="1"/>
    <col min="6135" max="6135" width="14.28515625" style="19" customWidth="1"/>
    <col min="6136" max="6136" width="3.42578125" style="19" customWidth="1"/>
    <col min="6137" max="6137" width="17.85546875" style="19" customWidth="1"/>
    <col min="6138" max="6138" width="14.28515625" style="19" customWidth="1"/>
    <col min="6139" max="6139" width="3.28515625" style="19" customWidth="1"/>
    <col min="6140" max="6140" width="17.85546875" style="19" customWidth="1"/>
    <col min="6141" max="6141" width="14.28515625" style="19" customWidth="1"/>
    <col min="6142" max="6142" width="3.42578125" style="19" customWidth="1"/>
    <col min="6143" max="6143" width="17.85546875" style="19" customWidth="1"/>
    <col min="6144" max="6144" width="14.28515625" style="19" customWidth="1"/>
    <col min="6145" max="6145" width="3.42578125" style="19" customWidth="1"/>
    <col min="6146" max="6146" width="17.85546875" style="19" customWidth="1"/>
    <col min="6147" max="6147" width="14.28515625" style="19" customWidth="1"/>
    <col min="6148" max="6148" width="3.42578125" style="19" customWidth="1"/>
    <col min="6149" max="6149" width="17.85546875" style="19" customWidth="1"/>
    <col min="6150" max="6150" width="14.28515625" style="19" customWidth="1"/>
    <col min="6151" max="6151" width="3.28515625" style="19" customWidth="1"/>
    <col min="6152" max="6152" width="2.28515625" style="19" customWidth="1"/>
    <col min="6153" max="6368" width="10.85546875" style="19"/>
    <col min="6369" max="6369" width="2.28515625" style="19" customWidth="1"/>
    <col min="6370" max="6370" width="5.7109375" style="19" customWidth="1"/>
    <col min="6371" max="6371" width="47.7109375" style="19" customWidth="1"/>
    <col min="6372" max="6372" width="15.140625" style="19" customWidth="1"/>
    <col min="6373" max="6373" width="13.7109375" style="19" customWidth="1"/>
    <col min="6374" max="6374" width="18.42578125" style="19" customWidth="1"/>
    <col min="6375" max="6375" width="11.7109375" style="19" customWidth="1"/>
    <col min="6376" max="6377" width="2.28515625" style="19" customWidth="1"/>
    <col min="6378" max="6378" width="17.85546875" style="19" customWidth="1"/>
    <col min="6379" max="6379" width="14.28515625" style="19" customWidth="1"/>
    <col min="6380" max="6380" width="3.42578125" style="19" customWidth="1"/>
    <col min="6381" max="6381" width="17.85546875" style="19" customWidth="1"/>
    <col min="6382" max="6382" width="14.28515625" style="19" customWidth="1"/>
    <col min="6383" max="6383" width="3.42578125" style="19" customWidth="1"/>
    <col min="6384" max="6384" width="17.85546875" style="19" customWidth="1"/>
    <col min="6385" max="6385" width="14.28515625" style="19" customWidth="1"/>
    <col min="6386" max="6386" width="3.42578125" style="19" customWidth="1"/>
    <col min="6387" max="6387" width="17.85546875" style="19" customWidth="1"/>
    <col min="6388" max="6388" width="14.28515625" style="19" customWidth="1"/>
    <col min="6389" max="6389" width="3.42578125" style="19" customWidth="1"/>
    <col min="6390" max="6390" width="17.85546875" style="19" customWidth="1"/>
    <col min="6391" max="6391" width="14.28515625" style="19" customWidth="1"/>
    <col min="6392" max="6392" width="3.42578125" style="19" customWidth="1"/>
    <col min="6393" max="6393" width="17.85546875" style="19" customWidth="1"/>
    <col min="6394" max="6394" width="14.28515625" style="19" customWidth="1"/>
    <col min="6395" max="6395" width="3.28515625" style="19" customWidth="1"/>
    <col min="6396" max="6396" width="17.85546875" style="19" customWidth="1"/>
    <col min="6397" max="6397" width="14.28515625" style="19" customWidth="1"/>
    <col min="6398" max="6398" width="3.42578125" style="19" customWidth="1"/>
    <col min="6399" max="6399" width="17.85546875" style="19" customWidth="1"/>
    <col min="6400" max="6400" width="14.28515625" style="19" customWidth="1"/>
    <col min="6401" max="6401" width="3.42578125" style="19" customWidth="1"/>
    <col min="6402" max="6402" width="17.85546875" style="19" customWidth="1"/>
    <col min="6403" max="6403" width="14.28515625" style="19" customWidth="1"/>
    <col min="6404" max="6404" width="3.42578125" style="19" customWidth="1"/>
    <col min="6405" max="6405" width="17.85546875" style="19" customWidth="1"/>
    <col min="6406" max="6406" width="14.28515625" style="19" customWidth="1"/>
    <col min="6407" max="6407" width="3.28515625" style="19" customWidth="1"/>
    <col min="6408" max="6408" width="2.28515625" style="19" customWidth="1"/>
    <col min="6409" max="6624" width="10.85546875" style="19"/>
    <col min="6625" max="6625" width="2.28515625" style="19" customWidth="1"/>
    <col min="6626" max="6626" width="5.7109375" style="19" customWidth="1"/>
    <col min="6627" max="6627" width="47.7109375" style="19" customWidth="1"/>
    <col min="6628" max="6628" width="15.140625" style="19" customWidth="1"/>
    <col min="6629" max="6629" width="13.7109375" style="19" customWidth="1"/>
    <col min="6630" max="6630" width="18.42578125" style="19" customWidth="1"/>
    <col min="6631" max="6631" width="11.7109375" style="19" customWidth="1"/>
    <col min="6632" max="6633" width="2.28515625" style="19" customWidth="1"/>
    <col min="6634" max="6634" width="17.85546875" style="19" customWidth="1"/>
    <col min="6635" max="6635" width="14.28515625" style="19" customWidth="1"/>
    <col min="6636" max="6636" width="3.42578125" style="19" customWidth="1"/>
    <col min="6637" max="6637" width="17.85546875" style="19" customWidth="1"/>
    <col min="6638" max="6638" width="14.28515625" style="19" customWidth="1"/>
    <col min="6639" max="6639" width="3.42578125" style="19" customWidth="1"/>
    <col min="6640" max="6640" width="17.85546875" style="19" customWidth="1"/>
    <col min="6641" max="6641" width="14.28515625" style="19" customWidth="1"/>
    <col min="6642" max="6642" width="3.42578125" style="19" customWidth="1"/>
    <col min="6643" max="6643" width="17.85546875" style="19" customWidth="1"/>
    <col min="6644" max="6644" width="14.28515625" style="19" customWidth="1"/>
    <col min="6645" max="6645" width="3.42578125" style="19" customWidth="1"/>
    <col min="6646" max="6646" width="17.85546875" style="19" customWidth="1"/>
    <col min="6647" max="6647" width="14.28515625" style="19" customWidth="1"/>
    <col min="6648" max="6648" width="3.42578125" style="19" customWidth="1"/>
    <col min="6649" max="6649" width="17.85546875" style="19" customWidth="1"/>
    <col min="6650" max="6650" width="14.28515625" style="19" customWidth="1"/>
    <col min="6651" max="6651" width="3.28515625" style="19" customWidth="1"/>
    <col min="6652" max="6652" width="17.85546875" style="19" customWidth="1"/>
    <col min="6653" max="6653" width="14.28515625" style="19" customWidth="1"/>
    <col min="6654" max="6654" width="3.42578125" style="19" customWidth="1"/>
    <col min="6655" max="6655" width="17.85546875" style="19" customWidth="1"/>
    <col min="6656" max="6656" width="14.28515625" style="19" customWidth="1"/>
    <col min="6657" max="6657" width="3.42578125" style="19" customWidth="1"/>
    <col min="6658" max="6658" width="17.85546875" style="19" customWidth="1"/>
    <col min="6659" max="6659" width="14.28515625" style="19" customWidth="1"/>
    <col min="6660" max="6660" width="3.42578125" style="19" customWidth="1"/>
    <col min="6661" max="6661" width="17.85546875" style="19" customWidth="1"/>
    <col min="6662" max="6662" width="14.28515625" style="19" customWidth="1"/>
    <col min="6663" max="6663" width="3.28515625" style="19" customWidth="1"/>
    <col min="6664" max="6664" width="2.28515625" style="19" customWidth="1"/>
    <col min="6665" max="6880" width="10.85546875" style="19"/>
    <col min="6881" max="6881" width="2.28515625" style="19" customWidth="1"/>
    <col min="6882" max="6882" width="5.7109375" style="19" customWidth="1"/>
    <col min="6883" max="6883" width="47.7109375" style="19" customWidth="1"/>
    <col min="6884" max="6884" width="15.140625" style="19" customWidth="1"/>
    <col min="6885" max="6885" width="13.7109375" style="19" customWidth="1"/>
    <col min="6886" max="6886" width="18.42578125" style="19" customWidth="1"/>
    <col min="6887" max="6887" width="11.7109375" style="19" customWidth="1"/>
    <col min="6888" max="6889" width="2.28515625" style="19" customWidth="1"/>
    <col min="6890" max="6890" width="17.85546875" style="19" customWidth="1"/>
    <col min="6891" max="6891" width="14.28515625" style="19" customWidth="1"/>
    <col min="6892" max="6892" width="3.42578125" style="19" customWidth="1"/>
    <col min="6893" max="6893" width="17.85546875" style="19" customWidth="1"/>
    <col min="6894" max="6894" width="14.28515625" style="19" customWidth="1"/>
    <col min="6895" max="6895" width="3.42578125" style="19" customWidth="1"/>
    <col min="6896" max="6896" width="17.85546875" style="19" customWidth="1"/>
    <col min="6897" max="6897" width="14.28515625" style="19" customWidth="1"/>
    <col min="6898" max="6898" width="3.42578125" style="19" customWidth="1"/>
    <col min="6899" max="6899" width="17.85546875" style="19" customWidth="1"/>
    <col min="6900" max="6900" width="14.28515625" style="19" customWidth="1"/>
    <col min="6901" max="6901" width="3.42578125" style="19" customWidth="1"/>
    <col min="6902" max="6902" width="17.85546875" style="19" customWidth="1"/>
    <col min="6903" max="6903" width="14.28515625" style="19" customWidth="1"/>
    <col min="6904" max="6904" width="3.42578125" style="19" customWidth="1"/>
    <col min="6905" max="6905" width="17.85546875" style="19" customWidth="1"/>
    <col min="6906" max="6906" width="14.28515625" style="19" customWidth="1"/>
    <col min="6907" max="6907" width="3.28515625" style="19" customWidth="1"/>
    <col min="6908" max="6908" width="17.85546875" style="19" customWidth="1"/>
    <col min="6909" max="6909" width="14.28515625" style="19" customWidth="1"/>
    <col min="6910" max="6910" width="3.42578125" style="19" customWidth="1"/>
    <col min="6911" max="6911" width="17.85546875" style="19" customWidth="1"/>
    <col min="6912" max="6912" width="14.28515625" style="19" customWidth="1"/>
    <col min="6913" max="6913" width="3.42578125" style="19" customWidth="1"/>
    <col min="6914" max="6914" width="17.85546875" style="19" customWidth="1"/>
    <col min="6915" max="6915" width="14.28515625" style="19" customWidth="1"/>
    <col min="6916" max="6916" width="3.42578125" style="19" customWidth="1"/>
    <col min="6917" max="6917" width="17.85546875" style="19" customWidth="1"/>
    <col min="6918" max="6918" width="14.28515625" style="19" customWidth="1"/>
    <col min="6919" max="6919" width="3.28515625" style="19" customWidth="1"/>
    <col min="6920" max="6920" width="2.28515625" style="19" customWidth="1"/>
    <col min="6921" max="7136" width="10.85546875" style="19"/>
    <col min="7137" max="7137" width="2.28515625" style="19" customWidth="1"/>
    <col min="7138" max="7138" width="5.7109375" style="19" customWidth="1"/>
    <col min="7139" max="7139" width="47.7109375" style="19" customWidth="1"/>
    <col min="7140" max="7140" width="15.140625" style="19" customWidth="1"/>
    <col min="7141" max="7141" width="13.7109375" style="19" customWidth="1"/>
    <col min="7142" max="7142" width="18.42578125" style="19" customWidth="1"/>
    <col min="7143" max="7143" width="11.7109375" style="19" customWidth="1"/>
    <col min="7144" max="7145" width="2.28515625" style="19" customWidth="1"/>
    <col min="7146" max="7146" width="17.85546875" style="19" customWidth="1"/>
    <col min="7147" max="7147" width="14.28515625" style="19" customWidth="1"/>
    <col min="7148" max="7148" width="3.42578125" style="19" customWidth="1"/>
    <col min="7149" max="7149" width="17.85546875" style="19" customWidth="1"/>
    <col min="7150" max="7150" width="14.28515625" style="19" customWidth="1"/>
    <col min="7151" max="7151" width="3.42578125" style="19" customWidth="1"/>
    <col min="7152" max="7152" width="17.85546875" style="19" customWidth="1"/>
    <col min="7153" max="7153" width="14.28515625" style="19" customWidth="1"/>
    <col min="7154" max="7154" width="3.42578125" style="19" customWidth="1"/>
    <col min="7155" max="7155" width="17.85546875" style="19" customWidth="1"/>
    <col min="7156" max="7156" width="14.28515625" style="19" customWidth="1"/>
    <col min="7157" max="7157" width="3.42578125" style="19" customWidth="1"/>
    <col min="7158" max="7158" width="17.85546875" style="19" customWidth="1"/>
    <col min="7159" max="7159" width="14.28515625" style="19" customWidth="1"/>
    <col min="7160" max="7160" width="3.42578125" style="19" customWidth="1"/>
    <col min="7161" max="7161" width="17.85546875" style="19" customWidth="1"/>
    <col min="7162" max="7162" width="14.28515625" style="19" customWidth="1"/>
    <col min="7163" max="7163" width="3.28515625" style="19" customWidth="1"/>
    <col min="7164" max="7164" width="17.85546875" style="19" customWidth="1"/>
    <col min="7165" max="7165" width="14.28515625" style="19" customWidth="1"/>
    <col min="7166" max="7166" width="3.42578125" style="19" customWidth="1"/>
    <col min="7167" max="7167" width="17.85546875" style="19" customWidth="1"/>
    <col min="7168" max="7168" width="14.28515625" style="19" customWidth="1"/>
    <col min="7169" max="7169" width="3.42578125" style="19" customWidth="1"/>
    <col min="7170" max="7170" width="17.85546875" style="19" customWidth="1"/>
    <col min="7171" max="7171" width="14.28515625" style="19" customWidth="1"/>
    <col min="7172" max="7172" width="3.42578125" style="19" customWidth="1"/>
    <col min="7173" max="7173" width="17.85546875" style="19" customWidth="1"/>
    <col min="7174" max="7174" width="14.28515625" style="19" customWidth="1"/>
    <col min="7175" max="7175" width="3.28515625" style="19" customWidth="1"/>
    <col min="7176" max="7176" width="2.28515625" style="19" customWidth="1"/>
    <col min="7177" max="7392" width="10.85546875" style="19"/>
    <col min="7393" max="7393" width="2.28515625" style="19" customWidth="1"/>
    <col min="7394" max="7394" width="5.7109375" style="19" customWidth="1"/>
    <col min="7395" max="7395" width="47.7109375" style="19" customWidth="1"/>
    <col min="7396" max="7396" width="15.140625" style="19" customWidth="1"/>
    <col min="7397" max="7397" width="13.7109375" style="19" customWidth="1"/>
    <col min="7398" max="7398" width="18.42578125" style="19" customWidth="1"/>
    <col min="7399" max="7399" width="11.7109375" style="19" customWidth="1"/>
    <col min="7400" max="7401" width="2.28515625" style="19" customWidth="1"/>
    <col min="7402" max="7402" width="17.85546875" style="19" customWidth="1"/>
    <col min="7403" max="7403" width="14.28515625" style="19" customWidth="1"/>
    <col min="7404" max="7404" width="3.42578125" style="19" customWidth="1"/>
    <col min="7405" max="7405" width="17.85546875" style="19" customWidth="1"/>
    <col min="7406" max="7406" width="14.28515625" style="19" customWidth="1"/>
    <col min="7407" max="7407" width="3.42578125" style="19" customWidth="1"/>
    <col min="7408" max="7408" width="17.85546875" style="19" customWidth="1"/>
    <col min="7409" max="7409" width="14.28515625" style="19" customWidth="1"/>
    <col min="7410" max="7410" width="3.42578125" style="19" customWidth="1"/>
    <col min="7411" max="7411" width="17.85546875" style="19" customWidth="1"/>
    <col min="7412" max="7412" width="14.28515625" style="19" customWidth="1"/>
    <col min="7413" max="7413" width="3.42578125" style="19" customWidth="1"/>
    <col min="7414" max="7414" width="17.85546875" style="19" customWidth="1"/>
    <col min="7415" max="7415" width="14.28515625" style="19" customWidth="1"/>
    <col min="7416" max="7416" width="3.42578125" style="19" customWidth="1"/>
    <col min="7417" max="7417" width="17.85546875" style="19" customWidth="1"/>
    <col min="7418" max="7418" width="14.28515625" style="19" customWidth="1"/>
    <col min="7419" max="7419" width="3.28515625" style="19" customWidth="1"/>
    <col min="7420" max="7420" width="17.85546875" style="19" customWidth="1"/>
    <col min="7421" max="7421" width="14.28515625" style="19" customWidth="1"/>
    <col min="7422" max="7422" width="3.42578125" style="19" customWidth="1"/>
    <col min="7423" max="7423" width="17.85546875" style="19" customWidth="1"/>
    <col min="7424" max="7424" width="14.28515625" style="19" customWidth="1"/>
    <col min="7425" max="7425" width="3.42578125" style="19" customWidth="1"/>
    <col min="7426" max="7426" width="17.85546875" style="19" customWidth="1"/>
    <col min="7427" max="7427" width="14.28515625" style="19" customWidth="1"/>
    <col min="7428" max="7428" width="3.42578125" style="19" customWidth="1"/>
    <col min="7429" max="7429" width="17.85546875" style="19" customWidth="1"/>
    <col min="7430" max="7430" width="14.28515625" style="19" customWidth="1"/>
    <col min="7431" max="7431" width="3.28515625" style="19" customWidth="1"/>
    <col min="7432" max="7432" width="2.28515625" style="19" customWidth="1"/>
    <col min="7433" max="7648" width="10.85546875" style="19"/>
    <col min="7649" max="7649" width="2.28515625" style="19" customWidth="1"/>
    <col min="7650" max="7650" width="5.7109375" style="19" customWidth="1"/>
    <col min="7651" max="7651" width="47.7109375" style="19" customWidth="1"/>
    <col min="7652" max="7652" width="15.140625" style="19" customWidth="1"/>
    <col min="7653" max="7653" width="13.7109375" style="19" customWidth="1"/>
    <col min="7654" max="7654" width="18.42578125" style="19" customWidth="1"/>
    <col min="7655" max="7655" width="11.7109375" style="19" customWidth="1"/>
    <col min="7656" max="7657" width="2.28515625" style="19" customWidth="1"/>
    <col min="7658" max="7658" width="17.85546875" style="19" customWidth="1"/>
    <col min="7659" max="7659" width="14.28515625" style="19" customWidth="1"/>
    <col min="7660" max="7660" width="3.42578125" style="19" customWidth="1"/>
    <col min="7661" max="7661" width="17.85546875" style="19" customWidth="1"/>
    <col min="7662" max="7662" width="14.28515625" style="19" customWidth="1"/>
    <col min="7663" max="7663" width="3.42578125" style="19" customWidth="1"/>
    <col min="7664" max="7664" width="17.85546875" style="19" customWidth="1"/>
    <col min="7665" max="7665" width="14.28515625" style="19" customWidth="1"/>
    <col min="7666" max="7666" width="3.42578125" style="19" customWidth="1"/>
    <col min="7667" max="7667" width="17.85546875" style="19" customWidth="1"/>
    <col min="7668" max="7668" width="14.28515625" style="19" customWidth="1"/>
    <col min="7669" max="7669" width="3.42578125" style="19" customWidth="1"/>
    <col min="7670" max="7670" width="17.85546875" style="19" customWidth="1"/>
    <col min="7671" max="7671" width="14.28515625" style="19" customWidth="1"/>
    <col min="7672" max="7672" width="3.42578125" style="19" customWidth="1"/>
    <col min="7673" max="7673" width="17.85546875" style="19" customWidth="1"/>
    <col min="7674" max="7674" width="14.28515625" style="19" customWidth="1"/>
    <col min="7675" max="7675" width="3.28515625" style="19" customWidth="1"/>
    <col min="7676" max="7676" width="17.85546875" style="19" customWidth="1"/>
    <col min="7677" max="7677" width="14.28515625" style="19" customWidth="1"/>
    <col min="7678" max="7678" width="3.42578125" style="19" customWidth="1"/>
    <col min="7679" max="7679" width="17.85546875" style="19" customWidth="1"/>
    <col min="7680" max="7680" width="14.28515625" style="19" customWidth="1"/>
    <col min="7681" max="7681" width="3.42578125" style="19" customWidth="1"/>
    <col min="7682" max="7682" width="17.85546875" style="19" customWidth="1"/>
    <col min="7683" max="7683" width="14.28515625" style="19" customWidth="1"/>
    <col min="7684" max="7684" width="3.42578125" style="19" customWidth="1"/>
    <col min="7685" max="7685" width="17.85546875" style="19" customWidth="1"/>
    <col min="7686" max="7686" width="14.28515625" style="19" customWidth="1"/>
    <col min="7687" max="7687" width="3.28515625" style="19" customWidth="1"/>
    <col min="7688" max="7688" width="2.28515625" style="19" customWidth="1"/>
    <col min="7689" max="7904" width="10.85546875" style="19"/>
    <col min="7905" max="7905" width="2.28515625" style="19" customWidth="1"/>
    <col min="7906" max="7906" width="5.7109375" style="19" customWidth="1"/>
    <col min="7907" max="7907" width="47.7109375" style="19" customWidth="1"/>
    <col min="7908" max="7908" width="15.140625" style="19" customWidth="1"/>
    <col min="7909" max="7909" width="13.7109375" style="19" customWidth="1"/>
    <col min="7910" max="7910" width="18.42578125" style="19" customWidth="1"/>
    <col min="7911" max="7911" width="11.7109375" style="19" customWidth="1"/>
    <col min="7912" max="7913" width="2.28515625" style="19" customWidth="1"/>
    <col min="7914" max="7914" width="17.85546875" style="19" customWidth="1"/>
    <col min="7915" max="7915" width="14.28515625" style="19" customWidth="1"/>
    <col min="7916" max="7916" width="3.42578125" style="19" customWidth="1"/>
    <col min="7917" max="7917" width="17.85546875" style="19" customWidth="1"/>
    <col min="7918" max="7918" width="14.28515625" style="19" customWidth="1"/>
    <col min="7919" max="7919" width="3.42578125" style="19" customWidth="1"/>
    <col min="7920" max="7920" width="17.85546875" style="19" customWidth="1"/>
    <col min="7921" max="7921" width="14.28515625" style="19" customWidth="1"/>
    <col min="7922" max="7922" width="3.42578125" style="19" customWidth="1"/>
    <col min="7923" max="7923" width="17.85546875" style="19" customWidth="1"/>
    <col min="7924" max="7924" width="14.28515625" style="19" customWidth="1"/>
    <col min="7925" max="7925" width="3.42578125" style="19" customWidth="1"/>
    <col min="7926" max="7926" width="17.85546875" style="19" customWidth="1"/>
    <col min="7927" max="7927" width="14.28515625" style="19" customWidth="1"/>
    <col min="7928" max="7928" width="3.42578125" style="19" customWidth="1"/>
    <col min="7929" max="7929" width="17.85546875" style="19" customWidth="1"/>
    <col min="7930" max="7930" width="14.28515625" style="19" customWidth="1"/>
    <col min="7931" max="7931" width="3.28515625" style="19" customWidth="1"/>
    <col min="7932" max="7932" width="17.85546875" style="19" customWidth="1"/>
    <col min="7933" max="7933" width="14.28515625" style="19" customWidth="1"/>
    <col min="7934" max="7934" width="3.42578125" style="19" customWidth="1"/>
    <col min="7935" max="7935" width="17.85546875" style="19" customWidth="1"/>
    <col min="7936" max="7936" width="14.28515625" style="19" customWidth="1"/>
    <col min="7937" max="7937" width="3.42578125" style="19" customWidth="1"/>
    <col min="7938" max="7938" width="17.85546875" style="19" customWidth="1"/>
    <col min="7939" max="7939" width="14.28515625" style="19" customWidth="1"/>
    <col min="7940" max="7940" width="3.42578125" style="19" customWidth="1"/>
    <col min="7941" max="7941" width="17.85546875" style="19" customWidth="1"/>
    <col min="7942" max="7942" width="14.28515625" style="19" customWidth="1"/>
    <col min="7943" max="7943" width="3.28515625" style="19" customWidth="1"/>
    <col min="7944" max="7944" width="2.28515625" style="19" customWidth="1"/>
    <col min="7945" max="8160" width="10.85546875" style="19"/>
    <col min="8161" max="8161" width="2.28515625" style="19" customWidth="1"/>
    <col min="8162" max="8162" width="5.7109375" style="19" customWidth="1"/>
    <col min="8163" max="8163" width="47.7109375" style="19" customWidth="1"/>
    <col min="8164" max="8164" width="15.140625" style="19" customWidth="1"/>
    <col min="8165" max="8165" width="13.7109375" style="19" customWidth="1"/>
    <col min="8166" max="8166" width="18.42578125" style="19" customWidth="1"/>
    <col min="8167" max="8167" width="11.7109375" style="19" customWidth="1"/>
    <col min="8168" max="8169" width="2.28515625" style="19" customWidth="1"/>
    <col min="8170" max="8170" width="17.85546875" style="19" customWidth="1"/>
    <col min="8171" max="8171" width="14.28515625" style="19" customWidth="1"/>
    <col min="8172" max="8172" width="3.42578125" style="19" customWidth="1"/>
    <col min="8173" max="8173" width="17.85546875" style="19" customWidth="1"/>
    <col min="8174" max="8174" width="14.28515625" style="19" customWidth="1"/>
    <col min="8175" max="8175" width="3.42578125" style="19" customWidth="1"/>
    <col min="8176" max="8176" width="17.85546875" style="19" customWidth="1"/>
    <col min="8177" max="8177" width="14.28515625" style="19" customWidth="1"/>
    <col min="8178" max="8178" width="3.42578125" style="19" customWidth="1"/>
    <col min="8179" max="8179" width="17.85546875" style="19" customWidth="1"/>
    <col min="8180" max="8180" width="14.28515625" style="19" customWidth="1"/>
    <col min="8181" max="8181" width="3.42578125" style="19" customWidth="1"/>
    <col min="8182" max="8182" width="17.85546875" style="19" customWidth="1"/>
    <col min="8183" max="8183" width="14.28515625" style="19" customWidth="1"/>
    <col min="8184" max="8184" width="3.42578125" style="19" customWidth="1"/>
    <col min="8185" max="8185" width="17.85546875" style="19" customWidth="1"/>
    <col min="8186" max="8186" width="14.28515625" style="19" customWidth="1"/>
    <col min="8187" max="8187" width="3.28515625" style="19" customWidth="1"/>
    <col min="8188" max="8188" width="17.85546875" style="19" customWidth="1"/>
    <col min="8189" max="8189" width="14.28515625" style="19" customWidth="1"/>
    <col min="8190" max="8190" width="3.42578125" style="19" customWidth="1"/>
    <col min="8191" max="8191" width="17.85546875" style="19" customWidth="1"/>
    <col min="8192" max="8192" width="14.28515625" style="19" customWidth="1"/>
    <col min="8193" max="8193" width="3.42578125" style="19" customWidth="1"/>
    <col min="8194" max="8194" width="17.85546875" style="19" customWidth="1"/>
    <col min="8195" max="8195" width="14.28515625" style="19" customWidth="1"/>
    <col min="8196" max="8196" width="3.42578125" style="19" customWidth="1"/>
    <col min="8197" max="8197" width="17.85546875" style="19" customWidth="1"/>
    <col min="8198" max="8198" width="14.28515625" style="19" customWidth="1"/>
    <col min="8199" max="8199" width="3.28515625" style="19" customWidth="1"/>
    <col min="8200" max="8200" width="2.28515625" style="19" customWidth="1"/>
    <col min="8201" max="8416" width="10.85546875" style="19"/>
    <col min="8417" max="8417" width="2.28515625" style="19" customWidth="1"/>
    <col min="8418" max="8418" width="5.7109375" style="19" customWidth="1"/>
    <col min="8419" max="8419" width="47.7109375" style="19" customWidth="1"/>
    <col min="8420" max="8420" width="15.140625" style="19" customWidth="1"/>
    <col min="8421" max="8421" width="13.7109375" style="19" customWidth="1"/>
    <col min="8422" max="8422" width="18.42578125" style="19" customWidth="1"/>
    <col min="8423" max="8423" width="11.7109375" style="19" customWidth="1"/>
    <col min="8424" max="8425" width="2.28515625" style="19" customWidth="1"/>
    <col min="8426" max="8426" width="17.85546875" style="19" customWidth="1"/>
    <col min="8427" max="8427" width="14.28515625" style="19" customWidth="1"/>
    <col min="8428" max="8428" width="3.42578125" style="19" customWidth="1"/>
    <col min="8429" max="8429" width="17.85546875" style="19" customWidth="1"/>
    <col min="8430" max="8430" width="14.28515625" style="19" customWidth="1"/>
    <col min="8431" max="8431" width="3.42578125" style="19" customWidth="1"/>
    <col min="8432" max="8432" width="17.85546875" style="19" customWidth="1"/>
    <col min="8433" max="8433" width="14.28515625" style="19" customWidth="1"/>
    <col min="8434" max="8434" width="3.42578125" style="19" customWidth="1"/>
    <col min="8435" max="8435" width="17.85546875" style="19" customWidth="1"/>
    <col min="8436" max="8436" width="14.28515625" style="19" customWidth="1"/>
    <col min="8437" max="8437" width="3.42578125" style="19" customWidth="1"/>
    <col min="8438" max="8438" width="17.85546875" style="19" customWidth="1"/>
    <col min="8439" max="8439" width="14.28515625" style="19" customWidth="1"/>
    <col min="8440" max="8440" width="3.42578125" style="19" customWidth="1"/>
    <col min="8441" max="8441" width="17.85546875" style="19" customWidth="1"/>
    <col min="8442" max="8442" width="14.28515625" style="19" customWidth="1"/>
    <col min="8443" max="8443" width="3.28515625" style="19" customWidth="1"/>
    <col min="8444" max="8444" width="17.85546875" style="19" customWidth="1"/>
    <col min="8445" max="8445" width="14.28515625" style="19" customWidth="1"/>
    <col min="8446" max="8446" width="3.42578125" style="19" customWidth="1"/>
    <col min="8447" max="8447" width="17.85546875" style="19" customWidth="1"/>
    <col min="8448" max="8448" width="14.28515625" style="19" customWidth="1"/>
    <col min="8449" max="8449" width="3.42578125" style="19" customWidth="1"/>
    <col min="8450" max="8450" width="17.85546875" style="19" customWidth="1"/>
    <col min="8451" max="8451" width="14.28515625" style="19" customWidth="1"/>
    <col min="8452" max="8452" width="3.42578125" style="19" customWidth="1"/>
    <col min="8453" max="8453" width="17.85546875" style="19" customWidth="1"/>
    <col min="8454" max="8454" width="14.28515625" style="19" customWidth="1"/>
    <col min="8455" max="8455" width="3.28515625" style="19" customWidth="1"/>
    <col min="8456" max="8456" width="2.28515625" style="19" customWidth="1"/>
    <col min="8457" max="8672" width="10.85546875" style="19"/>
    <col min="8673" max="8673" width="2.28515625" style="19" customWidth="1"/>
    <col min="8674" max="8674" width="5.7109375" style="19" customWidth="1"/>
    <col min="8675" max="8675" width="47.7109375" style="19" customWidth="1"/>
    <col min="8676" max="8676" width="15.140625" style="19" customWidth="1"/>
    <col min="8677" max="8677" width="13.7109375" style="19" customWidth="1"/>
    <col min="8678" max="8678" width="18.42578125" style="19" customWidth="1"/>
    <col min="8679" max="8679" width="11.7109375" style="19" customWidth="1"/>
    <col min="8680" max="8681" width="2.28515625" style="19" customWidth="1"/>
    <col min="8682" max="8682" width="17.85546875" style="19" customWidth="1"/>
    <col min="8683" max="8683" width="14.28515625" style="19" customWidth="1"/>
    <col min="8684" max="8684" width="3.42578125" style="19" customWidth="1"/>
    <col min="8685" max="8685" width="17.85546875" style="19" customWidth="1"/>
    <col min="8686" max="8686" width="14.28515625" style="19" customWidth="1"/>
    <col min="8687" max="8687" width="3.42578125" style="19" customWidth="1"/>
    <col min="8688" max="8688" width="17.85546875" style="19" customWidth="1"/>
    <col min="8689" max="8689" width="14.28515625" style="19" customWidth="1"/>
    <col min="8690" max="8690" width="3.42578125" style="19" customWidth="1"/>
    <col min="8691" max="8691" width="17.85546875" style="19" customWidth="1"/>
    <col min="8692" max="8692" width="14.28515625" style="19" customWidth="1"/>
    <col min="8693" max="8693" width="3.42578125" style="19" customWidth="1"/>
    <col min="8694" max="8694" width="17.85546875" style="19" customWidth="1"/>
    <col min="8695" max="8695" width="14.28515625" style="19" customWidth="1"/>
    <col min="8696" max="8696" width="3.42578125" style="19" customWidth="1"/>
    <col min="8697" max="8697" width="17.85546875" style="19" customWidth="1"/>
    <col min="8698" max="8698" width="14.28515625" style="19" customWidth="1"/>
    <col min="8699" max="8699" width="3.28515625" style="19" customWidth="1"/>
    <col min="8700" max="8700" width="17.85546875" style="19" customWidth="1"/>
    <col min="8701" max="8701" width="14.28515625" style="19" customWidth="1"/>
    <col min="8702" max="8702" width="3.42578125" style="19" customWidth="1"/>
    <col min="8703" max="8703" width="17.85546875" style="19" customWidth="1"/>
    <col min="8704" max="8704" width="14.28515625" style="19" customWidth="1"/>
    <col min="8705" max="8705" width="3.42578125" style="19" customWidth="1"/>
    <col min="8706" max="8706" width="17.85546875" style="19" customWidth="1"/>
    <col min="8707" max="8707" width="14.28515625" style="19" customWidth="1"/>
    <col min="8708" max="8708" width="3.42578125" style="19" customWidth="1"/>
    <col min="8709" max="8709" width="17.85546875" style="19" customWidth="1"/>
    <col min="8710" max="8710" width="14.28515625" style="19" customWidth="1"/>
    <col min="8711" max="8711" width="3.28515625" style="19" customWidth="1"/>
    <col min="8712" max="8712" width="2.28515625" style="19" customWidth="1"/>
    <col min="8713" max="8928" width="10.85546875" style="19"/>
    <col min="8929" max="8929" width="2.28515625" style="19" customWidth="1"/>
    <col min="8930" max="8930" width="5.7109375" style="19" customWidth="1"/>
    <col min="8931" max="8931" width="47.7109375" style="19" customWidth="1"/>
    <col min="8932" max="8932" width="15.140625" style="19" customWidth="1"/>
    <col min="8933" max="8933" width="13.7109375" style="19" customWidth="1"/>
    <col min="8934" max="8934" width="18.42578125" style="19" customWidth="1"/>
    <col min="8935" max="8935" width="11.7109375" style="19" customWidth="1"/>
    <col min="8936" max="8937" width="2.28515625" style="19" customWidth="1"/>
    <col min="8938" max="8938" width="17.85546875" style="19" customWidth="1"/>
    <col min="8939" max="8939" width="14.28515625" style="19" customWidth="1"/>
    <col min="8940" max="8940" width="3.42578125" style="19" customWidth="1"/>
    <col min="8941" max="8941" width="17.85546875" style="19" customWidth="1"/>
    <col min="8942" max="8942" width="14.28515625" style="19" customWidth="1"/>
    <col min="8943" max="8943" width="3.42578125" style="19" customWidth="1"/>
    <col min="8944" max="8944" width="17.85546875" style="19" customWidth="1"/>
    <col min="8945" max="8945" width="14.28515625" style="19" customWidth="1"/>
    <col min="8946" max="8946" width="3.42578125" style="19" customWidth="1"/>
    <col min="8947" max="8947" width="17.85546875" style="19" customWidth="1"/>
    <col min="8948" max="8948" width="14.28515625" style="19" customWidth="1"/>
    <col min="8949" max="8949" width="3.42578125" style="19" customWidth="1"/>
    <col min="8950" max="8950" width="17.85546875" style="19" customWidth="1"/>
    <col min="8951" max="8951" width="14.28515625" style="19" customWidth="1"/>
    <col min="8952" max="8952" width="3.42578125" style="19" customWidth="1"/>
    <col min="8953" max="8953" width="17.85546875" style="19" customWidth="1"/>
    <col min="8954" max="8954" width="14.28515625" style="19" customWidth="1"/>
    <col min="8955" max="8955" width="3.28515625" style="19" customWidth="1"/>
    <col min="8956" max="8956" width="17.85546875" style="19" customWidth="1"/>
    <col min="8957" max="8957" width="14.28515625" style="19" customWidth="1"/>
    <col min="8958" max="8958" width="3.42578125" style="19" customWidth="1"/>
    <col min="8959" max="8959" width="17.85546875" style="19" customWidth="1"/>
    <col min="8960" max="8960" width="14.28515625" style="19" customWidth="1"/>
    <col min="8961" max="8961" width="3.42578125" style="19" customWidth="1"/>
    <col min="8962" max="8962" width="17.85546875" style="19" customWidth="1"/>
    <col min="8963" max="8963" width="14.28515625" style="19" customWidth="1"/>
    <col min="8964" max="8964" width="3.42578125" style="19" customWidth="1"/>
    <col min="8965" max="8965" width="17.85546875" style="19" customWidth="1"/>
    <col min="8966" max="8966" width="14.28515625" style="19" customWidth="1"/>
    <col min="8967" max="8967" width="3.28515625" style="19" customWidth="1"/>
    <col min="8968" max="8968" width="2.28515625" style="19" customWidth="1"/>
    <col min="8969" max="9184" width="10.85546875" style="19"/>
    <col min="9185" max="9185" width="2.28515625" style="19" customWidth="1"/>
    <col min="9186" max="9186" width="5.7109375" style="19" customWidth="1"/>
    <col min="9187" max="9187" width="47.7109375" style="19" customWidth="1"/>
    <col min="9188" max="9188" width="15.140625" style="19" customWidth="1"/>
    <col min="9189" max="9189" width="13.7109375" style="19" customWidth="1"/>
    <col min="9190" max="9190" width="18.42578125" style="19" customWidth="1"/>
    <col min="9191" max="9191" width="11.7109375" style="19" customWidth="1"/>
    <col min="9192" max="9193" width="2.28515625" style="19" customWidth="1"/>
    <col min="9194" max="9194" width="17.85546875" style="19" customWidth="1"/>
    <col min="9195" max="9195" width="14.28515625" style="19" customWidth="1"/>
    <col min="9196" max="9196" width="3.42578125" style="19" customWidth="1"/>
    <col min="9197" max="9197" width="17.85546875" style="19" customWidth="1"/>
    <col min="9198" max="9198" width="14.28515625" style="19" customWidth="1"/>
    <col min="9199" max="9199" width="3.42578125" style="19" customWidth="1"/>
    <col min="9200" max="9200" width="17.85546875" style="19" customWidth="1"/>
    <col min="9201" max="9201" width="14.28515625" style="19" customWidth="1"/>
    <col min="9202" max="9202" width="3.42578125" style="19" customWidth="1"/>
    <col min="9203" max="9203" width="17.85546875" style="19" customWidth="1"/>
    <col min="9204" max="9204" width="14.28515625" style="19" customWidth="1"/>
    <col min="9205" max="9205" width="3.42578125" style="19" customWidth="1"/>
    <col min="9206" max="9206" width="17.85546875" style="19" customWidth="1"/>
    <col min="9207" max="9207" width="14.28515625" style="19" customWidth="1"/>
    <col min="9208" max="9208" width="3.42578125" style="19" customWidth="1"/>
    <col min="9209" max="9209" width="17.85546875" style="19" customWidth="1"/>
    <col min="9210" max="9210" width="14.28515625" style="19" customWidth="1"/>
    <col min="9211" max="9211" width="3.28515625" style="19" customWidth="1"/>
    <col min="9212" max="9212" width="17.85546875" style="19" customWidth="1"/>
    <col min="9213" max="9213" width="14.28515625" style="19" customWidth="1"/>
    <col min="9214" max="9214" width="3.42578125" style="19" customWidth="1"/>
    <col min="9215" max="9215" width="17.85546875" style="19" customWidth="1"/>
    <col min="9216" max="9216" width="14.28515625" style="19" customWidth="1"/>
    <col min="9217" max="9217" width="3.42578125" style="19" customWidth="1"/>
    <col min="9218" max="9218" width="17.85546875" style="19" customWidth="1"/>
    <col min="9219" max="9219" width="14.28515625" style="19" customWidth="1"/>
    <col min="9220" max="9220" width="3.42578125" style="19" customWidth="1"/>
    <col min="9221" max="9221" width="17.85546875" style="19" customWidth="1"/>
    <col min="9222" max="9222" width="14.28515625" style="19" customWidth="1"/>
    <col min="9223" max="9223" width="3.28515625" style="19" customWidth="1"/>
    <col min="9224" max="9224" width="2.28515625" style="19" customWidth="1"/>
    <col min="9225" max="9440" width="10.85546875" style="19"/>
    <col min="9441" max="9441" width="2.28515625" style="19" customWidth="1"/>
    <col min="9442" max="9442" width="5.7109375" style="19" customWidth="1"/>
    <col min="9443" max="9443" width="47.7109375" style="19" customWidth="1"/>
    <col min="9444" max="9444" width="15.140625" style="19" customWidth="1"/>
    <col min="9445" max="9445" width="13.7109375" style="19" customWidth="1"/>
    <col min="9446" max="9446" width="18.42578125" style="19" customWidth="1"/>
    <col min="9447" max="9447" width="11.7109375" style="19" customWidth="1"/>
    <col min="9448" max="9449" width="2.28515625" style="19" customWidth="1"/>
    <col min="9450" max="9450" width="17.85546875" style="19" customWidth="1"/>
    <col min="9451" max="9451" width="14.28515625" style="19" customWidth="1"/>
    <col min="9452" max="9452" width="3.42578125" style="19" customWidth="1"/>
    <col min="9453" max="9453" width="17.85546875" style="19" customWidth="1"/>
    <col min="9454" max="9454" width="14.28515625" style="19" customWidth="1"/>
    <col min="9455" max="9455" width="3.42578125" style="19" customWidth="1"/>
    <col min="9456" max="9456" width="17.85546875" style="19" customWidth="1"/>
    <col min="9457" max="9457" width="14.28515625" style="19" customWidth="1"/>
    <col min="9458" max="9458" width="3.42578125" style="19" customWidth="1"/>
    <col min="9459" max="9459" width="17.85546875" style="19" customWidth="1"/>
    <col min="9460" max="9460" width="14.28515625" style="19" customWidth="1"/>
    <col min="9461" max="9461" width="3.42578125" style="19" customWidth="1"/>
    <col min="9462" max="9462" width="17.85546875" style="19" customWidth="1"/>
    <col min="9463" max="9463" width="14.28515625" style="19" customWidth="1"/>
    <col min="9464" max="9464" width="3.42578125" style="19" customWidth="1"/>
    <col min="9465" max="9465" width="17.85546875" style="19" customWidth="1"/>
    <col min="9466" max="9466" width="14.28515625" style="19" customWidth="1"/>
    <col min="9467" max="9467" width="3.28515625" style="19" customWidth="1"/>
    <col min="9468" max="9468" width="17.85546875" style="19" customWidth="1"/>
    <col min="9469" max="9469" width="14.28515625" style="19" customWidth="1"/>
    <col min="9470" max="9470" width="3.42578125" style="19" customWidth="1"/>
    <col min="9471" max="9471" width="17.85546875" style="19" customWidth="1"/>
    <col min="9472" max="9472" width="14.28515625" style="19" customWidth="1"/>
    <col min="9473" max="9473" width="3.42578125" style="19" customWidth="1"/>
    <col min="9474" max="9474" width="17.85546875" style="19" customWidth="1"/>
    <col min="9475" max="9475" width="14.28515625" style="19" customWidth="1"/>
    <col min="9476" max="9476" width="3.42578125" style="19" customWidth="1"/>
    <col min="9477" max="9477" width="17.85546875" style="19" customWidth="1"/>
    <col min="9478" max="9478" width="14.28515625" style="19" customWidth="1"/>
    <col min="9479" max="9479" width="3.28515625" style="19" customWidth="1"/>
    <col min="9480" max="9480" width="2.28515625" style="19" customWidth="1"/>
    <col min="9481" max="9696" width="10.85546875" style="19"/>
    <col min="9697" max="9697" width="2.28515625" style="19" customWidth="1"/>
    <col min="9698" max="9698" width="5.7109375" style="19" customWidth="1"/>
    <col min="9699" max="9699" width="47.7109375" style="19" customWidth="1"/>
    <col min="9700" max="9700" width="15.140625" style="19" customWidth="1"/>
    <col min="9701" max="9701" width="13.7109375" style="19" customWidth="1"/>
    <col min="9702" max="9702" width="18.42578125" style="19" customWidth="1"/>
    <col min="9703" max="9703" width="11.7109375" style="19" customWidth="1"/>
    <col min="9704" max="9705" width="2.28515625" style="19" customWidth="1"/>
    <col min="9706" max="9706" width="17.85546875" style="19" customWidth="1"/>
    <col min="9707" max="9707" width="14.28515625" style="19" customWidth="1"/>
    <col min="9708" max="9708" width="3.42578125" style="19" customWidth="1"/>
    <col min="9709" max="9709" width="17.85546875" style="19" customWidth="1"/>
    <col min="9710" max="9710" width="14.28515625" style="19" customWidth="1"/>
    <col min="9711" max="9711" width="3.42578125" style="19" customWidth="1"/>
    <col min="9712" max="9712" width="17.85546875" style="19" customWidth="1"/>
    <col min="9713" max="9713" width="14.28515625" style="19" customWidth="1"/>
    <col min="9714" max="9714" width="3.42578125" style="19" customWidth="1"/>
    <col min="9715" max="9715" width="17.85546875" style="19" customWidth="1"/>
    <col min="9716" max="9716" width="14.28515625" style="19" customWidth="1"/>
    <col min="9717" max="9717" width="3.42578125" style="19" customWidth="1"/>
    <col min="9718" max="9718" width="17.85546875" style="19" customWidth="1"/>
    <col min="9719" max="9719" width="14.28515625" style="19" customWidth="1"/>
    <col min="9720" max="9720" width="3.42578125" style="19" customWidth="1"/>
    <col min="9721" max="9721" width="17.85546875" style="19" customWidth="1"/>
    <col min="9722" max="9722" width="14.28515625" style="19" customWidth="1"/>
    <col min="9723" max="9723" width="3.28515625" style="19" customWidth="1"/>
    <col min="9724" max="9724" width="17.85546875" style="19" customWidth="1"/>
    <col min="9725" max="9725" width="14.28515625" style="19" customWidth="1"/>
    <col min="9726" max="9726" width="3.42578125" style="19" customWidth="1"/>
    <col min="9727" max="9727" width="17.85546875" style="19" customWidth="1"/>
    <col min="9728" max="9728" width="14.28515625" style="19" customWidth="1"/>
    <col min="9729" max="9729" width="3.42578125" style="19" customWidth="1"/>
    <col min="9730" max="9730" width="17.85546875" style="19" customWidth="1"/>
    <col min="9731" max="9731" width="14.28515625" style="19" customWidth="1"/>
    <col min="9732" max="9732" width="3.42578125" style="19" customWidth="1"/>
    <col min="9733" max="9733" width="17.85546875" style="19" customWidth="1"/>
    <col min="9734" max="9734" width="14.28515625" style="19" customWidth="1"/>
    <col min="9735" max="9735" width="3.28515625" style="19" customWidth="1"/>
    <col min="9736" max="9736" width="2.28515625" style="19" customWidth="1"/>
    <col min="9737" max="9952" width="10.85546875" style="19"/>
    <col min="9953" max="9953" width="2.28515625" style="19" customWidth="1"/>
    <col min="9954" max="9954" width="5.7109375" style="19" customWidth="1"/>
    <col min="9955" max="9955" width="47.7109375" style="19" customWidth="1"/>
    <col min="9956" max="9956" width="15.140625" style="19" customWidth="1"/>
    <col min="9957" max="9957" width="13.7109375" style="19" customWidth="1"/>
    <col min="9958" max="9958" width="18.42578125" style="19" customWidth="1"/>
    <col min="9959" max="9959" width="11.7109375" style="19" customWidth="1"/>
    <col min="9960" max="9961" width="2.28515625" style="19" customWidth="1"/>
    <col min="9962" max="9962" width="17.85546875" style="19" customWidth="1"/>
    <col min="9963" max="9963" width="14.28515625" style="19" customWidth="1"/>
    <col min="9964" max="9964" width="3.42578125" style="19" customWidth="1"/>
    <col min="9965" max="9965" width="17.85546875" style="19" customWidth="1"/>
    <col min="9966" max="9966" width="14.28515625" style="19" customWidth="1"/>
    <col min="9967" max="9967" width="3.42578125" style="19" customWidth="1"/>
    <col min="9968" max="9968" width="17.85546875" style="19" customWidth="1"/>
    <col min="9969" max="9969" width="14.28515625" style="19" customWidth="1"/>
    <col min="9970" max="9970" width="3.42578125" style="19" customWidth="1"/>
    <col min="9971" max="9971" width="17.85546875" style="19" customWidth="1"/>
    <col min="9972" max="9972" width="14.28515625" style="19" customWidth="1"/>
    <col min="9973" max="9973" width="3.42578125" style="19" customWidth="1"/>
    <col min="9974" max="9974" width="17.85546875" style="19" customWidth="1"/>
    <col min="9975" max="9975" width="14.28515625" style="19" customWidth="1"/>
    <col min="9976" max="9976" width="3.42578125" style="19" customWidth="1"/>
    <col min="9977" max="9977" width="17.85546875" style="19" customWidth="1"/>
    <col min="9978" max="9978" width="14.28515625" style="19" customWidth="1"/>
    <col min="9979" max="9979" width="3.28515625" style="19" customWidth="1"/>
    <col min="9980" max="9980" width="17.85546875" style="19" customWidth="1"/>
    <col min="9981" max="9981" width="14.28515625" style="19" customWidth="1"/>
    <col min="9982" max="9982" width="3.42578125" style="19" customWidth="1"/>
    <col min="9983" max="9983" width="17.85546875" style="19" customWidth="1"/>
    <col min="9984" max="9984" width="14.28515625" style="19" customWidth="1"/>
    <col min="9985" max="9985" width="3.42578125" style="19" customWidth="1"/>
    <col min="9986" max="9986" width="17.85546875" style="19" customWidth="1"/>
    <col min="9987" max="9987" width="14.28515625" style="19" customWidth="1"/>
    <col min="9988" max="9988" width="3.42578125" style="19" customWidth="1"/>
    <col min="9989" max="9989" width="17.85546875" style="19" customWidth="1"/>
    <col min="9990" max="9990" width="14.28515625" style="19" customWidth="1"/>
    <col min="9991" max="9991" width="3.28515625" style="19" customWidth="1"/>
    <col min="9992" max="9992" width="2.28515625" style="19" customWidth="1"/>
    <col min="9993" max="10208" width="10.85546875" style="19"/>
    <col min="10209" max="10209" width="2.28515625" style="19" customWidth="1"/>
    <col min="10210" max="10210" width="5.7109375" style="19" customWidth="1"/>
    <col min="10211" max="10211" width="47.7109375" style="19" customWidth="1"/>
    <col min="10212" max="10212" width="15.140625" style="19" customWidth="1"/>
    <col min="10213" max="10213" width="13.7109375" style="19" customWidth="1"/>
    <col min="10214" max="10214" width="18.42578125" style="19" customWidth="1"/>
    <col min="10215" max="10215" width="11.7109375" style="19" customWidth="1"/>
    <col min="10216" max="10217" width="2.28515625" style="19" customWidth="1"/>
    <col min="10218" max="10218" width="17.85546875" style="19" customWidth="1"/>
    <col min="10219" max="10219" width="14.28515625" style="19" customWidth="1"/>
    <col min="10220" max="10220" width="3.42578125" style="19" customWidth="1"/>
    <col min="10221" max="10221" width="17.85546875" style="19" customWidth="1"/>
    <col min="10222" max="10222" width="14.28515625" style="19" customWidth="1"/>
    <col min="10223" max="10223" width="3.42578125" style="19" customWidth="1"/>
    <col min="10224" max="10224" width="17.85546875" style="19" customWidth="1"/>
    <col min="10225" max="10225" width="14.28515625" style="19" customWidth="1"/>
    <col min="10226" max="10226" width="3.42578125" style="19" customWidth="1"/>
    <col min="10227" max="10227" width="17.85546875" style="19" customWidth="1"/>
    <col min="10228" max="10228" width="14.28515625" style="19" customWidth="1"/>
    <col min="10229" max="10229" width="3.42578125" style="19" customWidth="1"/>
    <col min="10230" max="10230" width="17.85546875" style="19" customWidth="1"/>
    <col min="10231" max="10231" width="14.28515625" style="19" customWidth="1"/>
    <col min="10232" max="10232" width="3.42578125" style="19" customWidth="1"/>
    <col min="10233" max="10233" width="17.85546875" style="19" customWidth="1"/>
    <col min="10234" max="10234" width="14.28515625" style="19" customWidth="1"/>
    <col min="10235" max="10235" width="3.28515625" style="19" customWidth="1"/>
    <col min="10236" max="10236" width="17.85546875" style="19" customWidth="1"/>
    <col min="10237" max="10237" width="14.28515625" style="19" customWidth="1"/>
    <col min="10238" max="10238" width="3.42578125" style="19" customWidth="1"/>
    <col min="10239" max="10239" width="17.85546875" style="19" customWidth="1"/>
    <col min="10240" max="10240" width="14.28515625" style="19" customWidth="1"/>
    <col min="10241" max="10241" width="3.42578125" style="19" customWidth="1"/>
    <col min="10242" max="10242" width="17.85546875" style="19" customWidth="1"/>
    <col min="10243" max="10243" width="14.28515625" style="19" customWidth="1"/>
    <col min="10244" max="10244" width="3.42578125" style="19" customWidth="1"/>
    <col min="10245" max="10245" width="17.85546875" style="19" customWidth="1"/>
    <col min="10246" max="10246" width="14.28515625" style="19" customWidth="1"/>
    <col min="10247" max="10247" width="3.28515625" style="19" customWidth="1"/>
    <col min="10248" max="10248" width="2.28515625" style="19" customWidth="1"/>
    <col min="10249" max="10464" width="10.85546875" style="19"/>
    <col min="10465" max="10465" width="2.28515625" style="19" customWidth="1"/>
    <col min="10466" max="10466" width="5.7109375" style="19" customWidth="1"/>
    <col min="10467" max="10467" width="47.7109375" style="19" customWidth="1"/>
    <col min="10468" max="10468" width="15.140625" style="19" customWidth="1"/>
    <col min="10469" max="10469" width="13.7109375" style="19" customWidth="1"/>
    <col min="10470" max="10470" width="18.42578125" style="19" customWidth="1"/>
    <col min="10471" max="10471" width="11.7109375" style="19" customWidth="1"/>
    <col min="10472" max="10473" width="2.28515625" style="19" customWidth="1"/>
    <col min="10474" max="10474" width="17.85546875" style="19" customWidth="1"/>
    <col min="10475" max="10475" width="14.28515625" style="19" customWidth="1"/>
    <col min="10476" max="10476" width="3.42578125" style="19" customWidth="1"/>
    <col min="10477" max="10477" width="17.85546875" style="19" customWidth="1"/>
    <col min="10478" max="10478" width="14.28515625" style="19" customWidth="1"/>
    <col min="10479" max="10479" width="3.42578125" style="19" customWidth="1"/>
    <col min="10480" max="10480" width="17.85546875" style="19" customWidth="1"/>
    <col min="10481" max="10481" width="14.28515625" style="19" customWidth="1"/>
    <col min="10482" max="10482" width="3.42578125" style="19" customWidth="1"/>
    <col min="10483" max="10483" width="17.85546875" style="19" customWidth="1"/>
    <col min="10484" max="10484" width="14.28515625" style="19" customWidth="1"/>
    <col min="10485" max="10485" width="3.42578125" style="19" customWidth="1"/>
    <col min="10486" max="10486" width="17.85546875" style="19" customWidth="1"/>
    <col min="10487" max="10487" width="14.28515625" style="19" customWidth="1"/>
    <col min="10488" max="10488" width="3.42578125" style="19" customWidth="1"/>
    <col min="10489" max="10489" width="17.85546875" style="19" customWidth="1"/>
    <col min="10490" max="10490" width="14.28515625" style="19" customWidth="1"/>
    <col min="10491" max="10491" width="3.28515625" style="19" customWidth="1"/>
    <col min="10492" max="10492" width="17.85546875" style="19" customWidth="1"/>
    <col min="10493" max="10493" width="14.28515625" style="19" customWidth="1"/>
    <col min="10494" max="10494" width="3.42578125" style="19" customWidth="1"/>
    <col min="10495" max="10495" width="17.85546875" style="19" customWidth="1"/>
    <col min="10496" max="10496" width="14.28515625" style="19" customWidth="1"/>
    <col min="10497" max="10497" width="3.42578125" style="19" customWidth="1"/>
    <col min="10498" max="10498" width="17.85546875" style="19" customWidth="1"/>
    <col min="10499" max="10499" width="14.28515625" style="19" customWidth="1"/>
    <col min="10500" max="10500" width="3.42578125" style="19" customWidth="1"/>
    <col min="10501" max="10501" width="17.85546875" style="19" customWidth="1"/>
    <col min="10502" max="10502" width="14.28515625" style="19" customWidth="1"/>
    <col min="10503" max="10503" width="3.28515625" style="19" customWidth="1"/>
    <col min="10504" max="10504" width="2.28515625" style="19" customWidth="1"/>
    <col min="10505" max="10720" width="10.85546875" style="19"/>
    <col min="10721" max="10721" width="2.28515625" style="19" customWidth="1"/>
    <col min="10722" max="10722" width="5.7109375" style="19" customWidth="1"/>
    <col min="10723" max="10723" width="47.7109375" style="19" customWidth="1"/>
    <col min="10724" max="10724" width="15.140625" style="19" customWidth="1"/>
    <col min="10725" max="10725" width="13.7109375" style="19" customWidth="1"/>
    <col min="10726" max="10726" width="18.42578125" style="19" customWidth="1"/>
    <col min="10727" max="10727" width="11.7109375" style="19" customWidth="1"/>
    <col min="10728" max="10729" width="2.28515625" style="19" customWidth="1"/>
    <col min="10730" max="10730" width="17.85546875" style="19" customWidth="1"/>
    <col min="10731" max="10731" width="14.28515625" style="19" customWidth="1"/>
    <col min="10732" max="10732" width="3.42578125" style="19" customWidth="1"/>
    <col min="10733" max="10733" width="17.85546875" style="19" customWidth="1"/>
    <col min="10734" max="10734" width="14.28515625" style="19" customWidth="1"/>
    <col min="10735" max="10735" width="3.42578125" style="19" customWidth="1"/>
    <col min="10736" max="10736" width="17.85546875" style="19" customWidth="1"/>
    <col min="10737" max="10737" width="14.28515625" style="19" customWidth="1"/>
    <col min="10738" max="10738" width="3.42578125" style="19" customWidth="1"/>
    <col min="10739" max="10739" width="17.85546875" style="19" customWidth="1"/>
    <col min="10740" max="10740" width="14.28515625" style="19" customWidth="1"/>
    <col min="10741" max="10741" width="3.42578125" style="19" customWidth="1"/>
    <col min="10742" max="10742" width="17.85546875" style="19" customWidth="1"/>
    <col min="10743" max="10743" width="14.28515625" style="19" customWidth="1"/>
    <col min="10744" max="10744" width="3.42578125" style="19" customWidth="1"/>
    <col min="10745" max="10745" width="17.85546875" style="19" customWidth="1"/>
    <col min="10746" max="10746" width="14.28515625" style="19" customWidth="1"/>
    <col min="10747" max="10747" width="3.28515625" style="19" customWidth="1"/>
    <col min="10748" max="10748" width="17.85546875" style="19" customWidth="1"/>
    <col min="10749" max="10749" width="14.28515625" style="19" customWidth="1"/>
    <col min="10750" max="10750" width="3.42578125" style="19" customWidth="1"/>
    <col min="10751" max="10751" width="17.85546875" style="19" customWidth="1"/>
    <col min="10752" max="10752" width="14.28515625" style="19" customWidth="1"/>
    <col min="10753" max="10753" width="3.42578125" style="19" customWidth="1"/>
    <col min="10754" max="10754" width="17.85546875" style="19" customWidth="1"/>
    <col min="10755" max="10755" width="14.28515625" style="19" customWidth="1"/>
    <col min="10756" max="10756" width="3.42578125" style="19" customWidth="1"/>
    <col min="10757" max="10757" width="17.85546875" style="19" customWidth="1"/>
    <col min="10758" max="10758" width="14.28515625" style="19" customWidth="1"/>
    <col min="10759" max="10759" width="3.28515625" style="19" customWidth="1"/>
    <col min="10760" max="10760" width="2.28515625" style="19" customWidth="1"/>
    <col min="10761" max="10976" width="10.85546875" style="19"/>
    <col min="10977" max="10977" width="2.28515625" style="19" customWidth="1"/>
    <col min="10978" max="10978" width="5.7109375" style="19" customWidth="1"/>
    <col min="10979" max="10979" width="47.7109375" style="19" customWidth="1"/>
    <col min="10980" max="10980" width="15.140625" style="19" customWidth="1"/>
    <col min="10981" max="10981" width="13.7109375" style="19" customWidth="1"/>
    <col min="10982" max="10982" width="18.42578125" style="19" customWidth="1"/>
    <col min="10983" max="10983" width="11.7109375" style="19" customWidth="1"/>
    <col min="10984" max="10985" width="2.28515625" style="19" customWidth="1"/>
    <col min="10986" max="10986" width="17.85546875" style="19" customWidth="1"/>
    <col min="10987" max="10987" width="14.28515625" style="19" customWidth="1"/>
    <col min="10988" max="10988" width="3.42578125" style="19" customWidth="1"/>
    <col min="10989" max="10989" width="17.85546875" style="19" customWidth="1"/>
    <col min="10990" max="10990" width="14.28515625" style="19" customWidth="1"/>
    <col min="10991" max="10991" width="3.42578125" style="19" customWidth="1"/>
    <col min="10992" max="10992" width="17.85546875" style="19" customWidth="1"/>
    <col min="10993" max="10993" width="14.28515625" style="19" customWidth="1"/>
    <col min="10994" max="10994" width="3.42578125" style="19" customWidth="1"/>
    <col min="10995" max="10995" width="17.85546875" style="19" customWidth="1"/>
    <col min="10996" max="10996" width="14.28515625" style="19" customWidth="1"/>
    <col min="10997" max="10997" width="3.42578125" style="19" customWidth="1"/>
    <col min="10998" max="10998" width="17.85546875" style="19" customWidth="1"/>
    <col min="10999" max="10999" width="14.28515625" style="19" customWidth="1"/>
    <col min="11000" max="11000" width="3.42578125" style="19" customWidth="1"/>
    <col min="11001" max="11001" width="17.85546875" style="19" customWidth="1"/>
    <col min="11002" max="11002" width="14.28515625" style="19" customWidth="1"/>
    <col min="11003" max="11003" width="3.28515625" style="19" customWidth="1"/>
    <col min="11004" max="11004" width="17.85546875" style="19" customWidth="1"/>
    <col min="11005" max="11005" width="14.28515625" style="19" customWidth="1"/>
    <col min="11006" max="11006" width="3.42578125" style="19" customWidth="1"/>
    <col min="11007" max="11007" width="17.85546875" style="19" customWidth="1"/>
    <col min="11008" max="11008" width="14.28515625" style="19" customWidth="1"/>
    <col min="11009" max="11009" width="3.42578125" style="19" customWidth="1"/>
    <col min="11010" max="11010" width="17.85546875" style="19" customWidth="1"/>
    <col min="11011" max="11011" width="14.28515625" style="19" customWidth="1"/>
    <col min="11012" max="11012" width="3.42578125" style="19" customWidth="1"/>
    <col min="11013" max="11013" width="17.85546875" style="19" customWidth="1"/>
    <col min="11014" max="11014" width="14.28515625" style="19" customWidth="1"/>
    <col min="11015" max="11015" width="3.28515625" style="19" customWidth="1"/>
    <col min="11016" max="11016" width="2.28515625" style="19" customWidth="1"/>
    <col min="11017" max="11232" width="10.85546875" style="19"/>
    <col min="11233" max="11233" width="2.28515625" style="19" customWidth="1"/>
    <col min="11234" max="11234" width="5.7109375" style="19" customWidth="1"/>
    <col min="11235" max="11235" width="47.7109375" style="19" customWidth="1"/>
    <col min="11236" max="11236" width="15.140625" style="19" customWidth="1"/>
    <col min="11237" max="11237" width="13.7109375" style="19" customWidth="1"/>
    <col min="11238" max="11238" width="18.42578125" style="19" customWidth="1"/>
    <col min="11239" max="11239" width="11.7109375" style="19" customWidth="1"/>
    <col min="11240" max="11241" width="2.28515625" style="19" customWidth="1"/>
    <col min="11242" max="11242" width="17.85546875" style="19" customWidth="1"/>
    <col min="11243" max="11243" width="14.28515625" style="19" customWidth="1"/>
    <col min="11244" max="11244" width="3.42578125" style="19" customWidth="1"/>
    <col min="11245" max="11245" width="17.85546875" style="19" customWidth="1"/>
    <col min="11246" max="11246" width="14.28515625" style="19" customWidth="1"/>
    <col min="11247" max="11247" width="3.42578125" style="19" customWidth="1"/>
    <col min="11248" max="11248" width="17.85546875" style="19" customWidth="1"/>
    <col min="11249" max="11249" width="14.28515625" style="19" customWidth="1"/>
    <col min="11250" max="11250" width="3.42578125" style="19" customWidth="1"/>
    <col min="11251" max="11251" width="17.85546875" style="19" customWidth="1"/>
    <col min="11252" max="11252" width="14.28515625" style="19" customWidth="1"/>
    <col min="11253" max="11253" width="3.42578125" style="19" customWidth="1"/>
    <col min="11254" max="11254" width="17.85546875" style="19" customWidth="1"/>
    <col min="11255" max="11255" width="14.28515625" style="19" customWidth="1"/>
    <col min="11256" max="11256" width="3.42578125" style="19" customWidth="1"/>
    <col min="11257" max="11257" width="17.85546875" style="19" customWidth="1"/>
    <col min="11258" max="11258" width="14.28515625" style="19" customWidth="1"/>
    <col min="11259" max="11259" width="3.28515625" style="19" customWidth="1"/>
    <col min="11260" max="11260" width="17.85546875" style="19" customWidth="1"/>
    <col min="11261" max="11261" width="14.28515625" style="19" customWidth="1"/>
    <col min="11262" max="11262" width="3.42578125" style="19" customWidth="1"/>
    <col min="11263" max="11263" width="17.85546875" style="19" customWidth="1"/>
    <col min="11264" max="11264" width="14.28515625" style="19" customWidth="1"/>
    <col min="11265" max="11265" width="3.42578125" style="19" customWidth="1"/>
    <col min="11266" max="11266" width="17.85546875" style="19" customWidth="1"/>
    <col min="11267" max="11267" width="14.28515625" style="19" customWidth="1"/>
    <col min="11268" max="11268" width="3.42578125" style="19" customWidth="1"/>
    <col min="11269" max="11269" width="17.85546875" style="19" customWidth="1"/>
    <col min="11270" max="11270" width="14.28515625" style="19" customWidth="1"/>
    <col min="11271" max="11271" width="3.28515625" style="19" customWidth="1"/>
    <col min="11272" max="11272" width="2.28515625" style="19" customWidth="1"/>
    <col min="11273" max="11488" width="10.85546875" style="19"/>
    <col min="11489" max="11489" width="2.28515625" style="19" customWidth="1"/>
    <col min="11490" max="11490" width="5.7109375" style="19" customWidth="1"/>
    <col min="11491" max="11491" width="47.7109375" style="19" customWidth="1"/>
    <col min="11492" max="11492" width="15.140625" style="19" customWidth="1"/>
    <col min="11493" max="11493" width="13.7109375" style="19" customWidth="1"/>
    <col min="11494" max="11494" width="18.42578125" style="19" customWidth="1"/>
    <col min="11495" max="11495" width="11.7109375" style="19" customWidth="1"/>
    <col min="11496" max="11497" width="2.28515625" style="19" customWidth="1"/>
    <col min="11498" max="11498" width="17.85546875" style="19" customWidth="1"/>
    <col min="11499" max="11499" width="14.28515625" style="19" customWidth="1"/>
    <col min="11500" max="11500" width="3.42578125" style="19" customWidth="1"/>
    <col min="11501" max="11501" width="17.85546875" style="19" customWidth="1"/>
    <col min="11502" max="11502" width="14.28515625" style="19" customWidth="1"/>
    <col min="11503" max="11503" width="3.42578125" style="19" customWidth="1"/>
    <col min="11504" max="11504" width="17.85546875" style="19" customWidth="1"/>
    <col min="11505" max="11505" width="14.28515625" style="19" customWidth="1"/>
    <col min="11506" max="11506" width="3.42578125" style="19" customWidth="1"/>
    <col min="11507" max="11507" width="17.85546875" style="19" customWidth="1"/>
    <col min="11508" max="11508" width="14.28515625" style="19" customWidth="1"/>
    <col min="11509" max="11509" width="3.42578125" style="19" customWidth="1"/>
    <col min="11510" max="11510" width="17.85546875" style="19" customWidth="1"/>
    <col min="11511" max="11511" width="14.28515625" style="19" customWidth="1"/>
    <col min="11512" max="11512" width="3.42578125" style="19" customWidth="1"/>
    <col min="11513" max="11513" width="17.85546875" style="19" customWidth="1"/>
    <col min="11514" max="11514" width="14.28515625" style="19" customWidth="1"/>
    <col min="11515" max="11515" width="3.28515625" style="19" customWidth="1"/>
    <col min="11516" max="11516" width="17.85546875" style="19" customWidth="1"/>
    <col min="11517" max="11517" width="14.28515625" style="19" customWidth="1"/>
    <col min="11518" max="11518" width="3.42578125" style="19" customWidth="1"/>
    <col min="11519" max="11519" width="17.85546875" style="19" customWidth="1"/>
    <col min="11520" max="11520" width="14.28515625" style="19" customWidth="1"/>
    <col min="11521" max="11521" width="3.42578125" style="19" customWidth="1"/>
    <col min="11522" max="11522" width="17.85546875" style="19" customWidth="1"/>
    <col min="11523" max="11523" width="14.28515625" style="19" customWidth="1"/>
    <col min="11524" max="11524" width="3.42578125" style="19" customWidth="1"/>
    <col min="11525" max="11525" width="17.85546875" style="19" customWidth="1"/>
    <col min="11526" max="11526" width="14.28515625" style="19" customWidth="1"/>
    <col min="11527" max="11527" width="3.28515625" style="19" customWidth="1"/>
    <col min="11528" max="11528" width="2.28515625" style="19" customWidth="1"/>
    <col min="11529" max="11744" width="10.85546875" style="19"/>
    <col min="11745" max="11745" width="2.28515625" style="19" customWidth="1"/>
    <col min="11746" max="11746" width="5.7109375" style="19" customWidth="1"/>
    <col min="11747" max="11747" width="47.7109375" style="19" customWidth="1"/>
    <col min="11748" max="11748" width="15.140625" style="19" customWidth="1"/>
    <col min="11749" max="11749" width="13.7109375" style="19" customWidth="1"/>
    <col min="11750" max="11750" width="18.42578125" style="19" customWidth="1"/>
    <col min="11751" max="11751" width="11.7109375" style="19" customWidth="1"/>
    <col min="11752" max="11753" width="2.28515625" style="19" customWidth="1"/>
    <col min="11754" max="11754" width="17.85546875" style="19" customWidth="1"/>
    <col min="11755" max="11755" width="14.28515625" style="19" customWidth="1"/>
    <col min="11756" max="11756" width="3.42578125" style="19" customWidth="1"/>
    <col min="11757" max="11757" width="17.85546875" style="19" customWidth="1"/>
    <col min="11758" max="11758" width="14.28515625" style="19" customWidth="1"/>
    <col min="11759" max="11759" width="3.42578125" style="19" customWidth="1"/>
    <col min="11760" max="11760" width="17.85546875" style="19" customWidth="1"/>
    <col min="11761" max="11761" width="14.28515625" style="19" customWidth="1"/>
    <col min="11762" max="11762" width="3.42578125" style="19" customWidth="1"/>
    <col min="11763" max="11763" width="17.85546875" style="19" customWidth="1"/>
    <col min="11764" max="11764" width="14.28515625" style="19" customWidth="1"/>
    <col min="11765" max="11765" width="3.42578125" style="19" customWidth="1"/>
    <col min="11766" max="11766" width="17.85546875" style="19" customWidth="1"/>
    <col min="11767" max="11767" width="14.28515625" style="19" customWidth="1"/>
    <col min="11768" max="11768" width="3.42578125" style="19" customWidth="1"/>
    <col min="11769" max="11769" width="17.85546875" style="19" customWidth="1"/>
    <col min="11770" max="11770" width="14.28515625" style="19" customWidth="1"/>
    <col min="11771" max="11771" width="3.28515625" style="19" customWidth="1"/>
    <col min="11772" max="11772" width="17.85546875" style="19" customWidth="1"/>
    <col min="11773" max="11773" width="14.28515625" style="19" customWidth="1"/>
    <col min="11774" max="11774" width="3.42578125" style="19" customWidth="1"/>
    <col min="11775" max="11775" width="17.85546875" style="19" customWidth="1"/>
    <col min="11776" max="11776" width="14.28515625" style="19" customWidth="1"/>
    <col min="11777" max="11777" width="3.42578125" style="19" customWidth="1"/>
    <col min="11778" max="11778" width="17.85546875" style="19" customWidth="1"/>
    <col min="11779" max="11779" width="14.28515625" style="19" customWidth="1"/>
    <col min="11780" max="11780" width="3.42578125" style="19" customWidth="1"/>
    <col min="11781" max="11781" width="17.85546875" style="19" customWidth="1"/>
    <col min="11782" max="11782" width="14.28515625" style="19" customWidth="1"/>
    <col min="11783" max="11783" width="3.28515625" style="19" customWidth="1"/>
    <col min="11784" max="11784" width="2.28515625" style="19" customWidth="1"/>
    <col min="11785" max="12000" width="10.85546875" style="19"/>
    <col min="12001" max="12001" width="2.28515625" style="19" customWidth="1"/>
    <col min="12002" max="12002" width="5.7109375" style="19" customWidth="1"/>
    <col min="12003" max="12003" width="47.7109375" style="19" customWidth="1"/>
    <col min="12004" max="12004" width="15.140625" style="19" customWidth="1"/>
    <col min="12005" max="12005" width="13.7109375" style="19" customWidth="1"/>
    <col min="12006" max="12006" width="18.42578125" style="19" customWidth="1"/>
    <col min="12007" max="12007" width="11.7109375" style="19" customWidth="1"/>
    <col min="12008" max="12009" width="2.28515625" style="19" customWidth="1"/>
    <col min="12010" max="12010" width="17.85546875" style="19" customWidth="1"/>
    <col min="12011" max="12011" width="14.28515625" style="19" customWidth="1"/>
    <col min="12012" max="12012" width="3.42578125" style="19" customWidth="1"/>
    <col min="12013" max="12013" width="17.85546875" style="19" customWidth="1"/>
    <col min="12014" max="12014" width="14.28515625" style="19" customWidth="1"/>
    <col min="12015" max="12015" width="3.42578125" style="19" customWidth="1"/>
    <col min="12016" max="12016" width="17.85546875" style="19" customWidth="1"/>
    <col min="12017" max="12017" width="14.28515625" style="19" customWidth="1"/>
    <col min="12018" max="12018" width="3.42578125" style="19" customWidth="1"/>
    <col min="12019" max="12019" width="17.85546875" style="19" customWidth="1"/>
    <col min="12020" max="12020" width="14.28515625" style="19" customWidth="1"/>
    <col min="12021" max="12021" width="3.42578125" style="19" customWidth="1"/>
    <col min="12022" max="12022" width="17.85546875" style="19" customWidth="1"/>
    <col min="12023" max="12023" width="14.28515625" style="19" customWidth="1"/>
    <col min="12024" max="12024" width="3.42578125" style="19" customWidth="1"/>
    <col min="12025" max="12025" width="17.85546875" style="19" customWidth="1"/>
    <col min="12026" max="12026" width="14.28515625" style="19" customWidth="1"/>
    <col min="12027" max="12027" width="3.28515625" style="19" customWidth="1"/>
    <col min="12028" max="12028" width="17.85546875" style="19" customWidth="1"/>
    <col min="12029" max="12029" width="14.28515625" style="19" customWidth="1"/>
    <col min="12030" max="12030" width="3.42578125" style="19" customWidth="1"/>
    <col min="12031" max="12031" width="17.85546875" style="19" customWidth="1"/>
    <col min="12032" max="12032" width="14.28515625" style="19" customWidth="1"/>
    <col min="12033" max="12033" width="3.42578125" style="19" customWidth="1"/>
    <col min="12034" max="12034" width="17.85546875" style="19" customWidth="1"/>
    <col min="12035" max="12035" width="14.28515625" style="19" customWidth="1"/>
    <col min="12036" max="12036" width="3.42578125" style="19" customWidth="1"/>
    <col min="12037" max="12037" width="17.85546875" style="19" customWidth="1"/>
    <col min="12038" max="12038" width="14.28515625" style="19" customWidth="1"/>
    <col min="12039" max="12039" width="3.28515625" style="19" customWidth="1"/>
    <col min="12040" max="12040" width="2.28515625" style="19" customWidth="1"/>
    <col min="12041" max="12256" width="10.85546875" style="19"/>
    <col min="12257" max="12257" width="2.28515625" style="19" customWidth="1"/>
    <col min="12258" max="12258" width="5.7109375" style="19" customWidth="1"/>
    <col min="12259" max="12259" width="47.7109375" style="19" customWidth="1"/>
    <col min="12260" max="12260" width="15.140625" style="19" customWidth="1"/>
    <col min="12261" max="12261" width="13.7109375" style="19" customWidth="1"/>
    <col min="12262" max="12262" width="18.42578125" style="19" customWidth="1"/>
    <col min="12263" max="12263" width="11.7109375" style="19" customWidth="1"/>
    <col min="12264" max="12265" width="2.28515625" style="19" customWidth="1"/>
    <col min="12266" max="12266" width="17.85546875" style="19" customWidth="1"/>
    <col min="12267" max="12267" width="14.28515625" style="19" customWidth="1"/>
    <col min="12268" max="12268" width="3.42578125" style="19" customWidth="1"/>
    <col min="12269" max="12269" width="17.85546875" style="19" customWidth="1"/>
    <col min="12270" max="12270" width="14.28515625" style="19" customWidth="1"/>
    <col min="12271" max="12271" width="3.42578125" style="19" customWidth="1"/>
    <col min="12272" max="12272" width="17.85546875" style="19" customWidth="1"/>
    <col min="12273" max="12273" width="14.28515625" style="19" customWidth="1"/>
    <col min="12274" max="12274" width="3.42578125" style="19" customWidth="1"/>
    <col min="12275" max="12275" width="17.85546875" style="19" customWidth="1"/>
    <col min="12276" max="12276" width="14.28515625" style="19" customWidth="1"/>
    <col min="12277" max="12277" width="3.42578125" style="19" customWidth="1"/>
    <col min="12278" max="12278" width="17.85546875" style="19" customWidth="1"/>
    <col min="12279" max="12279" width="14.28515625" style="19" customWidth="1"/>
    <col min="12280" max="12280" width="3.42578125" style="19" customWidth="1"/>
    <col min="12281" max="12281" width="17.85546875" style="19" customWidth="1"/>
    <col min="12282" max="12282" width="14.28515625" style="19" customWidth="1"/>
    <col min="12283" max="12283" width="3.28515625" style="19" customWidth="1"/>
    <col min="12284" max="12284" width="17.85546875" style="19" customWidth="1"/>
    <col min="12285" max="12285" width="14.28515625" style="19" customWidth="1"/>
    <col min="12286" max="12286" width="3.42578125" style="19" customWidth="1"/>
    <col min="12287" max="12287" width="17.85546875" style="19" customWidth="1"/>
    <col min="12288" max="12288" width="14.28515625" style="19" customWidth="1"/>
    <col min="12289" max="12289" width="3.42578125" style="19" customWidth="1"/>
    <col min="12290" max="12290" width="17.85546875" style="19" customWidth="1"/>
    <col min="12291" max="12291" width="14.28515625" style="19" customWidth="1"/>
    <col min="12292" max="12292" width="3.42578125" style="19" customWidth="1"/>
    <col min="12293" max="12293" width="17.85546875" style="19" customWidth="1"/>
    <col min="12294" max="12294" width="14.28515625" style="19" customWidth="1"/>
    <col min="12295" max="12295" width="3.28515625" style="19" customWidth="1"/>
    <col min="12296" max="12296" width="2.28515625" style="19" customWidth="1"/>
    <col min="12297" max="12512" width="10.85546875" style="19"/>
    <col min="12513" max="12513" width="2.28515625" style="19" customWidth="1"/>
    <col min="12514" max="12514" width="5.7109375" style="19" customWidth="1"/>
    <col min="12515" max="12515" width="47.7109375" style="19" customWidth="1"/>
    <col min="12516" max="12516" width="15.140625" style="19" customWidth="1"/>
    <col min="12517" max="12517" width="13.7109375" style="19" customWidth="1"/>
    <col min="12518" max="12518" width="18.42578125" style="19" customWidth="1"/>
    <col min="12519" max="12519" width="11.7109375" style="19" customWidth="1"/>
    <col min="12520" max="12521" width="2.28515625" style="19" customWidth="1"/>
    <col min="12522" max="12522" width="17.85546875" style="19" customWidth="1"/>
    <col min="12523" max="12523" width="14.28515625" style="19" customWidth="1"/>
    <col min="12524" max="12524" width="3.42578125" style="19" customWidth="1"/>
    <col min="12525" max="12525" width="17.85546875" style="19" customWidth="1"/>
    <col min="12526" max="12526" width="14.28515625" style="19" customWidth="1"/>
    <col min="12527" max="12527" width="3.42578125" style="19" customWidth="1"/>
    <col min="12528" max="12528" width="17.85546875" style="19" customWidth="1"/>
    <col min="12529" max="12529" width="14.28515625" style="19" customWidth="1"/>
    <col min="12530" max="12530" width="3.42578125" style="19" customWidth="1"/>
    <col min="12531" max="12531" width="17.85546875" style="19" customWidth="1"/>
    <col min="12532" max="12532" width="14.28515625" style="19" customWidth="1"/>
    <col min="12533" max="12533" width="3.42578125" style="19" customWidth="1"/>
    <col min="12534" max="12534" width="17.85546875" style="19" customWidth="1"/>
    <col min="12535" max="12535" width="14.28515625" style="19" customWidth="1"/>
    <col min="12536" max="12536" width="3.42578125" style="19" customWidth="1"/>
    <col min="12537" max="12537" width="17.85546875" style="19" customWidth="1"/>
    <col min="12538" max="12538" width="14.28515625" style="19" customWidth="1"/>
    <col min="12539" max="12539" width="3.28515625" style="19" customWidth="1"/>
    <col min="12540" max="12540" width="17.85546875" style="19" customWidth="1"/>
    <col min="12541" max="12541" width="14.28515625" style="19" customWidth="1"/>
    <col min="12542" max="12542" width="3.42578125" style="19" customWidth="1"/>
    <col min="12543" max="12543" width="17.85546875" style="19" customWidth="1"/>
    <col min="12544" max="12544" width="14.28515625" style="19" customWidth="1"/>
    <col min="12545" max="12545" width="3.42578125" style="19" customWidth="1"/>
    <col min="12546" max="12546" width="17.85546875" style="19" customWidth="1"/>
    <col min="12547" max="12547" width="14.28515625" style="19" customWidth="1"/>
    <col min="12548" max="12548" width="3.42578125" style="19" customWidth="1"/>
    <col min="12549" max="12549" width="17.85546875" style="19" customWidth="1"/>
    <col min="12550" max="12550" width="14.28515625" style="19" customWidth="1"/>
    <col min="12551" max="12551" width="3.28515625" style="19" customWidth="1"/>
    <col min="12552" max="12552" width="2.28515625" style="19" customWidth="1"/>
    <col min="12553" max="12768" width="10.85546875" style="19"/>
    <col min="12769" max="12769" width="2.28515625" style="19" customWidth="1"/>
    <col min="12770" max="12770" width="5.7109375" style="19" customWidth="1"/>
    <col min="12771" max="12771" width="47.7109375" style="19" customWidth="1"/>
    <col min="12772" max="12772" width="15.140625" style="19" customWidth="1"/>
    <col min="12773" max="12773" width="13.7109375" style="19" customWidth="1"/>
    <col min="12774" max="12774" width="18.42578125" style="19" customWidth="1"/>
    <col min="12775" max="12775" width="11.7109375" style="19" customWidth="1"/>
    <col min="12776" max="12777" width="2.28515625" style="19" customWidth="1"/>
    <col min="12778" max="12778" width="17.85546875" style="19" customWidth="1"/>
    <col min="12779" max="12779" width="14.28515625" style="19" customWidth="1"/>
    <col min="12780" max="12780" width="3.42578125" style="19" customWidth="1"/>
    <col min="12781" max="12781" width="17.85546875" style="19" customWidth="1"/>
    <col min="12782" max="12782" width="14.28515625" style="19" customWidth="1"/>
    <col min="12783" max="12783" width="3.42578125" style="19" customWidth="1"/>
    <col min="12784" max="12784" width="17.85546875" style="19" customWidth="1"/>
    <col min="12785" max="12785" width="14.28515625" style="19" customWidth="1"/>
    <col min="12786" max="12786" width="3.42578125" style="19" customWidth="1"/>
    <col min="12787" max="12787" width="17.85546875" style="19" customWidth="1"/>
    <col min="12788" max="12788" width="14.28515625" style="19" customWidth="1"/>
    <col min="12789" max="12789" width="3.42578125" style="19" customWidth="1"/>
    <col min="12790" max="12790" width="17.85546875" style="19" customWidth="1"/>
    <col min="12791" max="12791" width="14.28515625" style="19" customWidth="1"/>
    <col min="12792" max="12792" width="3.42578125" style="19" customWidth="1"/>
    <col min="12793" max="12793" width="17.85546875" style="19" customWidth="1"/>
    <col min="12794" max="12794" width="14.28515625" style="19" customWidth="1"/>
    <col min="12795" max="12795" width="3.28515625" style="19" customWidth="1"/>
    <col min="12796" max="12796" width="17.85546875" style="19" customWidth="1"/>
    <col min="12797" max="12797" width="14.28515625" style="19" customWidth="1"/>
    <col min="12798" max="12798" width="3.42578125" style="19" customWidth="1"/>
    <col min="12799" max="12799" width="17.85546875" style="19" customWidth="1"/>
    <col min="12800" max="12800" width="14.28515625" style="19" customWidth="1"/>
    <col min="12801" max="12801" width="3.42578125" style="19" customWidth="1"/>
    <col min="12802" max="12802" width="17.85546875" style="19" customWidth="1"/>
    <col min="12803" max="12803" width="14.28515625" style="19" customWidth="1"/>
    <col min="12804" max="12804" width="3.42578125" style="19" customWidth="1"/>
    <col min="12805" max="12805" width="17.85546875" style="19" customWidth="1"/>
    <col min="12806" max="12806" width="14.28515625" style="19" customWidth="1"/>
    <col min="12807" max="12807" width="3.28515625" style="19" customWidth="1"/>
    <col min="12808" max="12808" width="2.28515625" style="19" customWidth="1"/>
    <col min="12809" max="13024" width="10.85546875" style="19"/>
    <col min="13025" max="13025" width="2.28515625" style="19" customWidth="1"/>
    <col min="13026" max="13026" width="5.7109375" style="19" customWidth="1"/>
    <col min="13027" max="13027" width="47.7109375" style="19" customWidth="1"/>
    <col min="13028" max="13028" width="15.140625" style="19" customWidth="1"/>
    <col min="13029" max="13029" width="13.7109375" style="19" customWidth="1"/>
    <col min="13030" max="13030" width="18.42578125" style="19" customWidth="1"/>
    <col min="13031" max="13031" width="11.7109375" style="19" customWidth="1"/>
    <col min="13032" max="13033" width="2.28515625" style="19" customWidth="1"/>
    <col min="13034" max="13034" width="17.85546875" style="19" customWidth="1"/>
    <col min="13035" max="13035" width="14.28515625" style="19" customWidth="1"/>
    <col min="13036" max="13036" width="3.42578125" style="19" customWidth="1"/>
    <col min="13037" max="13037" width="17.85546875" style="19" customWidth="1"/>
    <col min="13038" max="13038" width="14.28515625" style="19" customWidth="1"/>
    <col min="13039" max="13039" width="3.42578125" style="19" customWidth="1"/>
    <col min="13040" max="13040" width="17.85546875" style="19" customWidth="1"/>
    <col min="13041" max="13041" width="14.28515625" style="19" customWidth="1"/>
    <col min="13042" max="13042" width="3.42578125" style="19" customWidth="1"/>
    <col min="13043" max="13043" width="17.85546875" style="19" customWidth="1"/>
    <col min="13044" max="13044" width="14.28515625" style="19" customWidth="1"/>
    <col min="13045" max="13045" width="3.42578125" style="19" customWidth="1"/>
    <col min="13046" max="13046" width="17.85546875" style="19" customWidth="1"/>
    <col min="13047" max="13047" width="14.28515625" style="19" customWidth="1"/>
    <col min="13048" max="13048" width="3.42578125" style="19" customWidth="1"/>
    <col min="13049" max="13049" width="17.85546875" style="19" customWidth="1"/>
    <col min="13050" max="13050" width="14.28515625" style="19" customWidth="1"/>
    <col min="13051" max="13051" width="3.28515625" style="19" customWidth="1"/>
    <col min="13052" max="13052" width="17.85546875" style="19" customWidth="1"/>
    <col min="13053" max="13053" width="14.28515625" style="19" customWidth="1"/>
    <col min="13054" max="13054" width="3.42578125" style="19" customWidth="1"/>
    <col min="13055" max="13055" width="17.85546875" style="19" customWidth="1"/>
    <col min="13056" max="13056" width="14.28515625" style="19" customWidth="1"/>
    <col min="13057" max="13057" width="3.42578125" style="19" customWidth="1"/>
    <col min="13058" max="13058" width="17.85546875" style="19" customWidth="1"/>
    <col min="13059" max="13059" width="14.28515625" style="19" customWidth="1"/>
    <col min="13060" max="13060" width="3.42578125" style="19" customWidth="1"/>
    <col min="13061" max="13061" width="17.85546875" style="19" customWidth="1"/>
    <col min="13062" max="13062" width="14.28515625" style="19" customWidth="1"/>
    <col min="13063" max="13063" width="3.28515625" style="19" customWidth="1"/>
    <col min="13064" max="13064" width="2.28515625" style="19" customWidth="1"/>
    <col min="13065" max="13280" width="10.85546875" style="19"/>
    <col min="13281" max="13281" width="2.28515625" style="19" customWidth="1"/>
    <col min="13282" max="13282" width="5.7109375" style="19" customWidth="1"/>
    <col min="13283" max="13283" width="47.7109375" style="19" customWidth="1"/>
    <col min="13284" max="13284" width="15.140625" style="19" customWidth="1"/>
    <col min="13285" max="13285" width="13.7109375" style="19" customWidth="1"/>
    <col min="13286" max="13286" width="18.42578125" style="19" customWidth="1"/>
    <col min="13287" max="13287" width="11.7109375" style="19" customWidth="1"/>
    <col min="13288" max="13289" width="2.28515625" style="19" customWidth="1"/>
    <col min="13290" max="13290" width="17.85546875" style="19" customWidth="1"/>
    <col min="13291" max="13291" width="14.28515625" style="19" customWidth="1"/>
    <col min="13292" max="13292" width="3.42578125" style="19" customWidth="1"/>
    <col min="13293" max="13293" width="17.85546875" style="19" customWidth="1"/>
    <col min="13294" max="13294" width="14.28515625" style="19" customWidth="1"/>
    <col min="13295" max="13295" width="3.42578125" style="19" customWidth="1"/>
    <col min="13296" max="13296" width="17.85546875" style="19" customWidth="1"/>
    <col min="13297" max="13297" width="14.28515625" style="19" customWidth="1"/>
    <col min="13298" max="13298" width="3.42578125" style="19" customWidth="1"/>
    <col min="13299" max="13299" width="17.85546875" style="19" customWidth="1"/>
    <col min="13300" max="13300" width="14.28515625" style="19" customWidth="1"/>
    <col min="13301" max="13301" width="3.42578125" style="19" customWidth="1"/>
    <col min="13302" max="13302" width="17.85546875" style="19" customWidth="1"/>
    <col min="13303" max="13303" width="14.28515625" style="19" customWidth="1"/>
    <col min="13304" max="13304" width="3.42578125" style="19" customWidth="1"/>
    <col min="13305" max="13305" width="17.85546875" style="19" customWidth="1"/>
    <col min="13306" max="13306" width="14.28515625" style="19" customWidth="1"/>
    <col min="13307" max="13307" width="3.28515625" style="19" customWidth="1"/>
    <col min="13308" max="13308" width="17.85546875" style="19" customWidth="1"/>
    <col min="13309" max="13309" width="14.28515625" style="19" customWidth="1"/>
    <col min="13310" max="13310" width="3.42578125" style="19" customWidth="1"/>
    <col min="13311" max="13311" width="17.85546875" style="19" customWidth="1"/>
    <col min="13312" max="13312" width="14.28515625" style="19" customWidth="1"/>
    <col min="13313" max="13313" width="3.42578125" style="19" customWidth="1"/>
    <col min="13314" max="13314" width="17.85546875" style="19" customWidth="1"/>
    <col min="13315" max="13315" width="14.28515625" style="19" customWidth="1"/>
    <col min="13316" max="13316" width="3.42578125" style="19" customWidth="1"/>
    <col min="13317" max="13317" width="17.85546875" style="19" customWidth="1"/>
    <col min="13318" max="13318" width="14.28515625" style="19" customWidth="1"/>
    <col min="13319" max="13319" width="3.28515625" style="19" customWidth="1"/>
    <col min="13320" max="13320" width="2.28515625" style="19" customWidth="1"/>
    <col min="13321" max="13536" width="10.85546875" style="19"/>
    <col min="13537" max="13537" width="2.28515625" style="19" customWidth="1"/>
    <col min="13538" max="13538" width="5.7109375" style="19" customWidth="1"/>
    <col min="13539" max="13539" width="47.7109375" style="19" customWidth="1"/>
    <col min="13540" max="13540" width="15.140625" style="19" customWidth="1"/>
    <col min="13541" max="13541" width="13.7109375" style="19" customWidth="1"/>
    <col min="13542" max="13542" width="18.42578125" style="19" customWidth="1"/>
    <col min="13543" max="13543" width="11.7109375" style="19" customWidth="1"/>
    <col min="13544" max="13545" width="2.28515625" style="19" customWidth="1"/>
    <col min="13546" max="13546" width="17.85546875" style="19" customWidth="1"/>
    <col min="13547" max="13547" width="14.28515625" style="19" customWidth="1"/>
    <col min="13548" max="13548" width="3.42578125" style="19" customWidth="1"/>
    <col min="13549" max="13549" width="17.85546875" style="19" customWidth="1"/>
    <col min="13550" max="13550" width="14.28515625" style="19" customWidth="1"/>
    <col min="13551" max="13551" width="3.42578125" style="19" customWidth="1"/>
    <col min="13552" max="13552" width="17.85546875" style="19" customWidth="1"/>
    <col min="13553" max="13553" width="14.28515625" style="19" customWidth="1"/>
    <col min="13554" max="13554" width="3.42578125" style="19" customWidth="1"/>
    <col min="13555" max="13555" width="17.85546875" style="19" customWidth="1"/>
    <col min="13556" max="13556" width="14.28515625" style="19" customWidth="1"/>
    <col min="13557" max="13557" width="3.42578125" style="19" customWidth="1"/>
    <col min="13558" max="13558" width="17.85546875" style="19" customWidth="1"/>
    <col min="13559" max="13559" width="14.28515625" style="19" customWidth="1"/>
    <col min="13560" max="13560" width="3.42578125" style="19" customWidth="1"/>
    <col min="13561" max="13561" width="17.85546875" style="19" customWidth="1"/>
    <col min="13562" max="13562" width="14.28515625" style="19" customWidth="1"/>
    <col min="13563" max="13563" width="3.28515625" style="19" customWidth="1"/>
    <col min="13564" max="13564" width="17.85546875" style="19" customWidth="1"/>
    <col min="13565" max="13565" width="14.28515625" style="19" customWidth="1"/>
    <col min="13566" max="13566" width="3.42578125" style="19" customWidth="1"/>
    <col min="13567" max="13567" width="17.85546875" style="19" customWidth="1"/>
    <col min="13568" max="13568" width="14.28515625" style="19" customWidth="1"/>
    <col min="13569" max="13569" width="3.42578125" style="19" customWidth="1"/>
    <col min="13570" max="13570" width="17.85546875" style="19" customWidth="1"/>
    <col min="13571" max="13571" width="14.28515625" style="19" customWidth="1"/>
    <col min="13572" max="13572" width="3.42578125" style="19" customWidth="1"/>
    <col min="13573" max="13573" width="17.85546875" style="19" customWidth="1"/>
    <col min="13574" max="13574" width="14.28515625" style="19" customWidth="1"/>
    <col min="13575" max="13575" width="3.28515625" style="19" customWidth="1"/>
    <col min="13576" max="13576" width="2.28515625" style="19" customWidth="1"/>
    <col min="13577" max="13792" width="10.85546875" style="19"/>
    <col min="13793" max="13793" width="2.28515625" style="19" customWidth="1"/>
    <col min="13794" max="13794" width="5.7109375" style="19" customWidth="1"/>
    <col min="13795" max="13795" width="47.7109375" style="19" customWidth="1"/>
    <col min="13796" max="13796" width="15.140625" style="19" customWidth="1"/>
    <col min="13797" max="13797" width="13.7109375" style="19" customWidth="1"/>
    <col min="13798" max="13798" width="18.42578125" style="19" customWidth="1"/>
    <col min="13799" max="13799" width="11.7109375" style="19" customWidth="1"/>
    <col min="13800" max="13801" width="2.28515625" style="19" customWidth="1"/>
    <col min="13802" max="13802" width="17.85546875" style="19" customWidth="1"/>
    <col min="13803" max="13803" width="14.28515625" style="19" customWidth="1"/>
    <col min="13804" max="13804" width="3.42578125" style="19" customWidth="1"/>
    <col min="13805" max="13805" width="17.85546875" style="19" customWidth="1"/>
    <col min="13806" max="13806" width="14.28515625" style="19" customWidth="1"/>
    <col min="13807" max="13807" width="3.42578125" style="19" customWidth="1"/>
    <col min="13808" max="13808" width="17.85546875" style="19" customWidth="1"/>
    <col min="13809" max="13809" width="14.28515625" style="19" customWidth="1"/>
    <col min="13810" max="13810" width="3.42578125" style="19" customWidth="1"/>
    <col min="13811" max="13811" width="17.85546875" style="19" customWidth="1"/>
    <col min="13812" max="13812" width="14.28515625" style="19" customWidth="1"/>
    <col min="13813" max="13813" width="3.42578125" style="19" customWidth="1"/>
    <col min="13814" max="13814" width="17.85546875" style="19" customWidth="1"/>
    <col min="13815" max="13815" width="14.28515625" style="19" customWidth="1"/>
    <col min="13816" max="13816" width="3.42578125" style="19" customWidth="1"/>
    <col min="13817" max="13817" width="17.85546875" style="19" customWidth="1"/>
    <col min="13818" max="13818" width="14.28515625" style="19" customWidth="1"/>
    <col min="13819" max="13819" width="3.28515625" style="19" customWidth="1"/>
    <col min="13820" max="13820" width="17.85546875" style="19" customWidth="1"/>
    <col min="13821" max="13821" width="14.28515625" style="19" customWidth="1"/>
    <col min="13822" max="13822" width="3.42578125" style="19" customWidth="1"/>
    <col min="13823" max="13823" width="17.85546875" style="19" customWidth="1"/>
    <col min="13824" max="13824" width="14.28515625" style="19" customWidth="1"/>
    <col min="13825" max="13825" width="3.42578125" style="19" customWidth="1"/>
    <col min="13826" max="13826" width="17.85546875" style="19" customWidth="1"/>
    <col min="13827" max="13827" width="14.28515625" style="19" customWidth="1"/>
    <col min="13828" max="13828" width="3.42578125" style="19" customWidth="1"/>
    <col min="13829" max="13829" width="17.85546875" style="19" customWidth="1"/>
    <col min="13830" max="13830" width="14.28515625" style="19" customWidth="1"/>
    <col min="13831" max="13831" width="3.28515625" style="19" customWidth="1"/>
    <col min="13832" max="13832" width="2.28515625" style="19" customWidth="1"/>
    <col min="13833" max="14048" width="10.85546875" style="19"/>
    <col min="14049" max="14049" width="2.28515625" style="19" customWidth="1"/>
    <col min="14050" max="14050" width="5.7109375" style="19" customWidth="1"/>
    <col min="14051" max="14051" width="47.7109375" style="19" customWidth="1"/>
    <col min="14052" max="14052" width="15.140625" style="19" customWidth="1"/>
    <col min="14053" max="14053" width="13.7109375" style="19" customWidth="1"/>
    <col min="14054" max="14054" width="18.42578125" style="19" customWidth="1"/>
    <col min="14055" max="14055" width="11.7109375" style="19" customWidth="1"/>
    <col min="14056" max="14057" width="2.28515625" style="19" customWidth="1"/>
    <col min="14058" max="14058" width="17.85546875" style="19" customWidth="1"/>
    <col min="14059" max="14059" width="14.28515625" style="19" customWidth="1"/>
    <col min="14060" max="14060" width="3.42578125" style="19" customWidth="1"/>
    <col min="14061" max="14061" width="17.85546875" style="19" customWidth="1"/>
    <col min="14062" max="14062" width="14.28515625" style="19" customWidth="1"/>
    <col min="14063" max="14063" width="3.42578125" style="19" customWidth="1"/>
    <col min="14064" max="14064" width="17.85546875" style="19" customWidth="1"/>
    <col min="14065" max="14065" width="14.28515625" style="19" customWidth="1"/>
    <col min="14066" max="14066" width="3.42578125" style="19" customWidth="1"/>
    <col min="14067" max="14067" width="17.85546875" style="19" customWidth="1"/>
    <col min="14068" max="14068" width="14.28515625" style="19" customWidth="1"/>
    <col min="14069" max="14069" width="3.42578125" style="19" customWidth="1"/>
    <col min="14070" max="14070" width="17.85546875" style="19" customWidth="1"/>
    <col min="14071" max="14071" width="14.28515625" style="19" customWidth="1"/>
    <col min="14072" max="14072" width="3.42578125" style="19" customWidth="1"/>
    <col min="14073" max="14073" width="17.85546875" style="19" customWidth="1"/>
    <col min="14074" max="14074" width="14.28515625" style="19" customWidth="1"/>
    <col min="14075" max="14075" width="3.28515625" style="19" customWidth="1"/>
    <col min="14076" max="14076" width="17.85546875" style="19" customWidth="1"/>
    <col min="14077" max="14077" width="14.28515625" style="19" customWidth="1"/>
    <col min="14078" max="14078" width="3.42578125" style="19" customWidth="1"/>
    <col min="14079" max="14079" width="17.85546875" style="19" customWidth="1"/>
    <col min="14080" max="14080" width="14.28515625" style="19" customWidth="1"/>
    <col min="14081" max="14081" width="3.42578125" style="19" customWidth="1"/>
    <col min="14082" max="14082" width="17.85546875" style="19" customWidth="1"/>
    <col min="14083" max="14083" width="14.28515625" style="19" customWidth="1"/>
    <col min="14084" max="14084" width="3.42578125" style="19" customWidth="1"/>
    <col min="14085" max="14085" width="17.85546875" style="19" customWidth="1"/>
    <col min="14086" max="14086" width="14.28515625" style="19" customWidth="1"/>
    <col min="14087" max="14087" width="3.28515625" style="19" customWidth="1"/>
    <col min="14088" max="14088" width="2.28515625" style="19" customWidth="1"/>
    <col min="14089" max="14304" width="10.85546875" style="19"/>
    <col min="14305" max="14305" width="2.28515625" style="19" customWidth="1"/>
    <col min="14306" max="14306" width="5.7109375" style="19" customWidth="1"/>
    <col min="14307" max="14307" width="47.7109375" style="19" customWidth="1"/>
    <col min="14308" max="14308" width="15.140625" style="19" customWidth="1"/>
    <col min="14309" max="14309" width="13.7109375" style="19" customWidth="1"/>
    <col min="14310" max="14310" width="18.42578125" style="19" customWidth="1"/>
    <col min="14311" max="14311" width="11.7109375" style="19" customWidth="1"/>
    <col min="14312" max="14313" width="2.28515625" style="19" customWidth="1"/>
    <col min="14314" max="14314" width="17.85546875" style="19" customWidth="1"/>
    <col min="14315" max="14315" width="14.28515625" style="19" customWidth="1"/>
    <col min="14316" max="14316" width="3.42578125" style="19" customWidth="1"/>
    <col min="14317" max="14317" width="17.85546875" style="19" customWidth="1"/>
    <col min="14318" max="14318" width="14.28515625" style="19" customWidth="1"/>
    <col min="14319" max="14319" width="3.42578125" style="19" customWidth="1"/>
    <col min="14320" max="14320" width="17.85546875" style="19" customWidth="1"/>
    <col min="14321" max="14321" width="14.28515625" style="19" customWidth="1"/>
    <col min="14322" max="14322" width="3.42578125" style="19" customWidth="1"/>
    <col min="14323" max="14323" width="17.85546875" style="19" customWidth="1"/>
    <col min="14324" max="14324" width="14.28515625" style="19" customWidth="1"/>
    <col min="14325" max="14325" width="3.42578125" style="19" customWidth="1"/>
    <col min="14326" max="14326" width="17.85546875" style="19" customWidth="1"/>
    <col min="14327" max="14327" width="14.28515625" style="19" customWidth="1"/>
    <col min="14328" max="14328" width="3.42578125" style="19" customWidth="1"/>
    <col min="14329" max="14329" width="17.85546875" style="19" customWidth="1"/>
    <col min="14330" max="14330" width="14.28515625" style="19" customWidth="1"/>
    <col min="14331" max="14331" width="3.28515625" style="19" customWidth="1"/>
    <col min="14332" max="14332" width="17.85546875" style="19" customWidth="1"/>
    <col min="14333" max="14333" width="14.28515625" style="19" customWidth="1"/>
    <col min="14334" max="14334" width="3.42578125" style="19" customWidth="1"/>
    <col min="14335" max="14335" width="17.85546875" style="19" customWidth="1"/>
    <col min="14336" max="14336" width="14.28515625" style="19" customWidth="1"/>
    <col min="14337" max="14337" width="3.42578125" style="19" customWidth="1"/>
    <col min="14338" max="14338" width="17.85546875" style="19" customWidth="1"/>
    <col min="14339" max="14339" width="14.28515625" style="19" customWidth="1"/>
    <col min="14340" max="14340" width="3.42578125" style="19" customWidth="1"/>
    <col min="14341" max="14341" width="17.85546875" style="19" customWidth="1"/>
    <col min="14342" max="14342" width="14.28515625" style="19" customWidth="1"/>
    <col min="14343" max="14343" width="3.28515625" style="19" customWidth="1"/>
    <col min="14344" max="14344" width="2.28515625" style="19" customWidth="1"/>
    <col min="14345" max="14560" width="10.85546875" style="19"/>
    <col min="14561" max="14561" width="2.28515625" style="19" customWidth="1"/>
    <col min="14562" max="14562" width="5.7109375" style="19" customWidth="1"/>
    <col min="14563" max="14563" width="47.7109375" style="19" customWidth="1"/>
    <col min="14564" max="14564" width="15.140625" style="19" customWidth="1"/>
    <col min="14565" max="14565" width="13.7109375" style="19" customWidth="1"/>
    <col min="14566" max="14566" width="18.42578125" style="19" customWidth="1"/>
    <col min="14567" max="14567" width="11.7109375" style="19" customWidth="1"/>
    <col min="14568" max="14569" width="2.28515625" style="19" customWidth="1"/>
    <col min="14570" max="14570" width="17.85546875" style="19" customWidth="1"/>
    <col min="14571" max="14571" width="14.28515625" style="19" customWidth="1"/>
    <col min="14572" max="14572" width="3.42578125" style="19" customWidth="1"/>
    <col min="14573" max="14573" width="17.85546875" style="19" customWidth="1"/>
    <col min="14574" max="14574" width="14.28515625" style="19" customWidth="1"/>
    <col min="14575" max="14575" width="3.42578125" style="19" customWidth="1"/>
    <col min="14576" max="14576" width="17.85546875" style="19" customWidth="1"/>
    <col min="14577" max="14577" width="14.28515625" style="19" customWidth="1"/>
    <col min="14578" max="14578" width="3.42578125" style="19" customWidth="1"/>
    <col min="14579" max="14579" width="17.85546875" style="19" customWidth="1"/>
    <col min="14580" max="14580" width="14.28515625" style="19" customWidth="1"/>
    <col min="14581" max="14581" width="3.42578125" style="19" customWidth="1"/>
    <col min="14582" max="14582" width="17.85546875" style="19" customWidth="1"/>
    <col min="14583" max="14583" width="14.28515625" style="19" customWidth="1"/>
    <col min="14584" max="14584" width="3.42578125" style="19" customWidth="1"/>
    <col min="14585" max="14585" width="17.85546875" style="19" customWidth="1"/>
    <col min="14586" max="14586" width="14.28515625" style="19" customWidth="1"/>
    <col min="14587" max="14587" width="3.28515625" style="19" customWidth="1"/>
    <col min="14588" max="14588" width="17.85546875" style="19" customWidth="1"/>
    <col min="14589" max="14589" width="14.28515625" style="19" customWidth="1"/>
    <col min="14590" max="14590" width="3.42578125" style="19" customWidth="1"/>
    <col min="14591" max="14591" width="17.85546875" style="19" customWidth="1"/>
    <col min="14592" max="14592" width="14.28515625" style="19" customWidth="1"/>
    <col min="14593" max="14593" width="3.42578125" style="19" customWidth="1"/>
    <col min="14594" max="14594" width="17.85546875" style="19" customWidth="1"/>
    <col min="14595" max="14595" width="14.28515625" style="19" customWidth="1"/>
    <col min="14596" max="14596" width="3.42578125" style="19" customWidth="1"/>
    <col min="14597" max="14597" width="17.85546875" style="19" customWidth="1"/>
    <col min="14598" max="14598" width="14.28515625" style="19" customWidth="1"/>
    <col min="14599" max="14599" width="3.28515625" style="19" customWidth="1"/>
    <col min="14600" max="14600" width="2.28515625" style="19" customWidth="1"/>
    <col min="14601" max="14816" width="10.85546875" style="19"/>
    <col min="14817" max="14817" width="2.28515625" style="19" customWidth="1"/>
    <col min="14818" max="14818" width="5.7109375" style="19" customWidth="1"/>
    <col min="14819" max="14819" width="47.7109375" style="19" customWidth="1"/>
    <col min="14820" max="14820" width="15.140625" style="19" customWidth="1"/>
    <col min="14821" max="14821" width="13.7109375" style="19" customWidth="1"/>
    <col min="14822" max="14822" width="18.42578125" style="19" customWidth="1"/>
    <col min="14823" max="14823" width="11.7109375" style="19" customWidth="1"/>
    <col min="14824" max="14825" width="2.28515625" style="19" customWidth="1"/>
    <col min="14826" max="14826" width="17.85546875" style="19" customWidth="1"/>
    <col min="14827" max="14827" width="14.28515625" style="19" customWidth="1"/>
    <col min="14828" max="14828" width="3.42578125" style="19" customWidth="1"/>
    <col min="14829" max="14829" width="17.85546875" style="19" customWidth="1"/>
    <col min="14830" max="14830" width="14.28515625" style="19" customWidth="1"/>
    <col min="14831" max="14831" width="3.42578125" style="19" customWidth="1"/>
    <col min="14832" max="14832" width="17.85546875" style="19" customWidth="1"/>
    <col min="14833" max="14833" width="14.28515625" style="19" customWidth="1"/>
    <col min="14834" max="14834" width="3.42578125" style="19" customWidth="1"/>
    <col min="14835" max="14835" width="17.85546875" style="19" customWidth="1"/>
    <col min="14836" max="14836" width="14.28515625" style="19" customWidth="1"/>
    <col min="14837" max="14837" width="3.42578125" style="19" customWidth="1"/>
    <col min="14838" max="14838" width="17.85546875" style="19" customWidth="1"/>
    <col min="14839" max="14839" width="14.28515625" style="19" customWidth="1"/>
    <col min="14840" max="14840" width="3.42578125" style="19" customWidth="1"/>
    <col min="14841" max="14841" width="17.85546875" style="19" customWidth="1"/>
    <col min="14842" max="14842" width="14.28515625" style="19" customWidth="1"/>
    <col min="14843" max="14843" width="3.28515625" style="19" customWidth="1"/>
    <col min="14844" max="14844" width="17.85546875" style="19" customWidth="1"/>
    <col min="14845" max="14845" width="14.28515625" style="19" customWidth="1"/>
    <col min="14846" max="14846" width="3.42578125" style="19" customWidth="1"/>
    <col min="14847" max="14847" width="17.85546875" style="19" customWidth="1"/>
    <col min="14848" max="14848" width="14.28515625" style="19" customWidth="1"/>
    <col min="14849" max="14849" width="3.42578125" style="19" customWidth="1"/>
    <col min="14850" max="14850" width="17.85546875" style="19" customWidth="1"/>
    <col min="14851" max="14851" width="14.28515625" style="19" customWidth="1"/>
    <col min="14852" max="14852" width="3.42578125" style="19" customWidth="1"/>
    <col min="14853" max="14853" width="17.85546875" style="19" customWidth="1"/>
    <col min="14854" max="14854" width="14.28515625" style="19" customWidth="1"/>
    <col min="14855" max="14855" width="3.28515625" style="19" customWidth="1"/>
    <col min="14856" max="14856" width="2.28515625" style="19" customWidth="1"/>
    <col min="14857" max="15072" width="10.85546875" style="19"/>
    <col min="15073" max="15073" width="2.28515625" style="19" customWidth="1"/>
    <col min="15074" max="15074" width="5.7109375" style="19" customWidth="1"/>
    <col min="15075" max="15075" width="47.7109375" style="19" customWidth="1"/>
    <col min="15076" max="15076" width="15.140625" style="19" customWidth="1"/>
    <col min="15077" max="15077" width="13.7109375" style="19" customWidth="1"/>
    <col min="15078" max="15078" width="18.42578125" style="19" customWidth="1"/>
    <col min="15079" max="15079" width="11.7109375" style="19" customWidth="1"/>
    <col min="15080" max="15081" width="2.28515625" style="19" customWidth="1"/>
    <col min="15082" max="15082" width="17.85546875" style="19" customWidth="1"/>
    <col min="15083" max="15083" width="14.28515625" style="19" customWidth="1"/>
    <col min="15084" max="15084" width="3.42578125" style="19" customWidth="1"/>
    <col min="15085" max="15085" width="17.85546875" style="19" customWidth="1"/>
    <col min="15086" max="15086" width="14.28515625" style="19" customWidth="1"/>
    <col min="15087" max="15087" width="3.42578125" style="19" customWidth="1"/>
    <col min="15088" max="15088" width="17.85546875" style="19" customWidth="1"/>
    <col min="15089" max="15089" width="14.28515625" style="19" customWidth="1"/>
    <col min="15090" max="15090" width="3.42578125" style="19" customWidth="1"/>
    <col min="15091" max="15091" width="17.85546875" style="19" customWidth="1"/>
    <col min="15092" max="15092" width="14.28515625" style="19" customWidth="1"/>
    <col min="15093" max="15093" width="3.42578125" style="19" customWidth="1"/>
    <col min="15094" max="15094" width="17.85546875" style="19" customWidth="1"/>
    <col min="15095" max="15095" width="14.28515625" style="19" customWidth="1"/>
    <col min="15096" max="15096" width="3.42578125" style="19" customWidth="1"/>
    <col min="15097" max="15097" width="17.85546875" style="19" customWidth="1"/>
    <col min="15098" max="15098" width="14.28515625" style="19" customWidth="1"/>
    <col min="15099" max="15099" width="3.28515625" style="19" customWidth="1"/>
    <col min="15100" max="15100" width="17.85546875" style="19" customWidth="1"/>
    <col min="15101" max="15101" width="14.28515625" style="19" customWidth="1"/>
    <col min="15102" max="15102" width="3.42578125" style="19" customWidth="1"/>
    <col min="15103" max="15103" width="17.85546875" style="19" customWidth="1"/>
    <col min="15104" max="15104" width="14.28515625" style="19" customWidth="1"/>
    <col min="15105" max="15105" width="3.42578125" style="19" customWidth="1"/>
    <col min="15106" max="15106" width="17.85546875" style="19" customWidth="1"/>
    <col min="15107" max="15107" width="14.28515625" style="19" customWidth="1"/>
    <col min="15108" max="15108" width="3.42578125" style="19" customWidth="1"/>
    <col min="15109" max="15109" width="17.85546875" style="19" customWidth="1"/>
    <col min="15110" max="15110" width="14.28515625" style="19" customWidth="1"/>
    <col min="15111" max="15111" width="3.28515625" style="19" customWidth="1"/>
    <col min="15112" max="15112" width="2.28515625" style="19" customWidth="1"/>
    <col min="15113" max="15328" width="10.85546875" style="19"/>
    <col min="15329" max="15329" width="2.28515625" style="19" customWidth="1"/>
    <col min="15330" max="15330" width="5.7109375" style="19" customWidth="1"/>
    <col min="15331" max="15331" width="47.7109375" style="19" customWidth="1"/>
    <col min="15332" max="15332" width="15.140625" style="19" customWidth="1"/>
    <col min="15333" max="15333" width="13.7109375" style="19" customWidth="1"/>
    <col min="15334" max="15334" width="18.42578125" style="19" customWidth="1"/>
    <col min="15335" max="15335" width="11.7109375" style="19" customWidth="1"/>
    <col min="15336" max="15337" width="2.28515625" style="19" customWidth="1"/>
    <col min="15338" max="15338" width="17.85546875" style="19" customWidth="1"/>
    <col min="15339" max="15339" width="14.28515625" style="19" customWidth="1"/>
    <col min="15340" max="15340" width="3.42578125" style="19" customWidth="1"/>
    <col min="15341" max="15341" width="17.85546875" style="19" customWidth="1"/>
    <col min="15342" max="15342" width="14.28515625" style="19" customWidth="1"/>
    <col min="15343" max="15343" width="3.42578125" style="19" customWidth="1"/>
    <col min="15344" max="15344" width="17.85546875" style="19" customWidth="1"/>
    <col min="15345" max="15345" width="14.28515625" style="19" customWidth="1"/>
    <col min="15346" max="15346" width="3.42578125" style="19" customWidth="1"/>
    <col min="15347" max="15347" width="17.85546875" style="19" customWidth="1"/>
    <col min="15348" max="15348" width="14.28515625" style="19" customWidth="1"/>
    <col min="15349" max="15349" width="3.42578125" style="19" customWidth="1"/>
    <col min="15350" max="15350" width="17.85546875" style="19" customWidth="1"/>
    <col min="15351" max="15351" width="14.28515625" style="19" customWidth="1"/>
    <col min="15352" max="15352" width="3.42578125" style="19" customWidth="1"/>
    <col min="15353" max="15353" width="17.85546875" style="19" customWidth="1"/>
    <col min="15354" max="15354" width="14.28515625" style="19" customWidth="1"/>
    <col min="15355" max="15355" width="3.28515625" style="19" customWidth="1"/>
    <col min="15356" max="15356" width="17.85546875" style="19" customWidth="1"/>
    <col min="15357" max="15357" width="14.28515625" style="19" customWidth="1"/>
    <col min="15358" max="15358" width="3.42578125" style="19" customWidth="1"/>
    <col min="15359" max="15359" width="17.85546875" style="19" customWidth="1"/>
    <col min="15360" max="15360" width="14.28515625" style="19" customWidth="1"/>
    <col min="15361" max="15361" width="3.42578125" style="19" customWidth="1"/>
    <col min="15362" max="15362" width="17.85546875" style="19" customWidth="1"/>
    <col min="15363" max="15363" width="14.28515625" style="19" customWidth="1"/>
    <col min="15364" max="15364" width="3.42578125" style="19" customWidth="1"/>
    <col min="15365" max="15365" width="17.85546875" style="19" customWidth="1"/>
    <col min="15366" max="15366" width="14.28515625" style="19" customWidth="1"/>
    <col min="15367" max="15367" width="3.28515625" style="19" customWidth="1"/>
    <col min="15368" max="15368" width="2.28515625" style="19" customWidth="1"/>
    <col min="15369" max="15584" width="10.85546875" style="19"/>
    <col min="15585" max="15585" width="2.28515625" style="19" customWidth="1"/>
    <col min="15586" max="15586" width="5.7109375" style="19" customWidth="1"/>
    <col min="15587" max="15587" width="47.7109375" style="19" customWidth="1"/>
    <col min="15588" max="15588" width="15.140625" style="19" customWidth="1"/>
    <col min="15589" max="15589" width="13.7109375" style="19" customWidth="1"/>
    <col min="15590" max="15590" width="18.42578125" style="19" customWidth="1"/>
    <col min="15591" max="15591" width="11.7109375" style="19" customWidth="1"/>
    <col min="15592" max="15593" width="2.28515625" style="19" customWidth="1"/>
    <col min="15594" max="15594" width="17.85546875" style="19" customWidth="1"/>
    <col min="15595" max="15595" width="14.28515625" style="19" customWidth="1"/>
    <col min="15596" max="15596" width="3.42578125" style="19" customWidth="1"/>
    <col min="15597" max="15597" width="17.85546875" style="19" customWidth="1"/>
    <col min="15598" max="15598" width="14.28515625" style="19" customWidth="1"/>
    <col min="15599" max="15599" width="3.42578125" style="19" customWidth="1"/>
    <col min="15600" max="15600" width="17.85546875" style="19" customWidth="1"/>
    <col min="15601" max="15601" width="14.28515625" style="19" customWidth="1"/>
    <col min="15602" max="15602" width="3.42578125" style="19" customWidth="1"/>
    <col min="15603" max="15603" width="17.85546875" style="19" customWidth="1"/>
    <col min="15604" max="15604" width="14.28515625" style="19" customWidth="1"/>
    <col min="15605" max="15605" width="3.42578125" style="19" customWidth="1"/>
    <col min="15606" max="15606" width="17.85546875" style="19" customWidth="1"/>
    <col min="15607" max="15607" width="14.28515625" style="19" customWidth="1"/>
    <col min="15608" max="15608" width="3.42578125" style="19" customWidth="1"/>
    <col min="15609" max="15609" width="17.85546875" style="19" customWidth="1"/>
    <col min="15610" max="15610" width="14.28515625" style="19" customWidth="1"/>
    <col min="15611" max="15611" width="3.28515625" style="19" customWidth="1"/>
    <col min="15612" max="15612" width="17.85546875" style="19" customWidth="1"/>
    <col min="15613" max="15613" width="14.28515625" style="19" customWidth="1"/>
    <col min="15614" max="15614" width="3.42578125" style="19" customWidth="1"/>
    <col min="15615" max="15615" width="17.85546875" style="19" customWidth="1"/>
    <col min="15616" max="15616" width="14.28515625" style="19" customWidth="1"/>
    <col min="15617" max="15617" width="3.42578125" style="19" customWidth="1"/>
    <col min="15618" max="15618" width="17.85546875" style="19" customWidth="1"/>
    <col min="15619" max="15619" width="14.28515625" style="19" customWidth="1"/>
    <col min="15620" max="15620" width="3.42578125" style="19" customWidth="1"/>
    <col min="15621" max="15621" width="17.85546875" style="19" customWidth="1"/>
    <col min="15622" max="15622" width="14.28515625" style="19" customWidth="1"/>
    <col min="15623" max="15623" width="3.28515625" style="19" customWidth="1"/>
    <col min="15624" max="15624" width="2.28515625" style="19" customWidth="1"/>
    <col min="15625" max="15840" width="10.85546875" style="19"/>
    <col min="15841" max="15841" width="2.28515625" style="19" customWidth="1"/>
    <col min="15842" max="15842" width="5.7109375" style="19" customWidth="1"/>
    <col min="15843" max="15843" width="47.7109375" style="19" customWidth="1"/>
    <col min="15844" max="15844" width="15.140625" style="19" customWidth="1"/>
    <col min="15845" max="15845" width="13.7109375" style="19" customWidth="1"/>
    <col min="15846" max="15846" width="18.42578125" style="19" customWidth="1"/>
    <col min="15847" max="15847" width="11.7109375" style="19" customWidth="1"/>
    <col min="15848" max="15849" width="2.28515625" style="19" customWidth="1"/>
    <col min="15850" max="15850" width="17.85546875" style="19" customWidth="1"/>
    <col min="15851" max="15851" width="14.28515625" style="19" customWidth="1"/>
    <col min="15852" max="15852" width="3.42578125" style="19" customWidth="1"/>
    <col min="15853" max="15853" width="17.85546875" style="19" customWidth="1"/>
    <col min="15854" max="15854" width="14.28515625" style="19" customWidth="1"/>
    <col min="15855" max="15855" width="3.42578125" style="19" customWidth="1"/>
    <col min="15856" max="15856" width="17.85546875" style="19" customWidth="1"/>
    <col min="15857" max="15857" width="14.28515625" style="19" customWidth="1"/>
    <col min="15858" max="15858" width="3.42578125" style="19" customWidth="1"/>
    <col min="15859" max="15859" width="17.85546875" style="19" customWidth="1"/>
    <col min="15860" max="15860" width="14.28515625" style="19" customWidth="1"/>
    <col min="15861" max="15861" width="3.42578125" style="19" customWidth="1"/>
    <col min="15862" max="15862" width="17.85546875" style="19" customWidth="1"/>
    <col min="15863" max="15863" width="14.28515625" style="19" customWidth="1"/>
    <col min="15864" max="15864" width="3.42578125" style="19" customWidth="1"/>
    <col min="15865" max="15865" width="17.85546875" style="19" customWidth="1"/>
    <col min="15866" max="15866" width="14.28515625" style="19" customWidth="1"/>
    <col min="15867" max="15867" width="3.28515625" style="19" customWidth="1"/>
    <col min="15868" max="15868" width="17.85546875" style="19" customWidth="1"/>
    <col min="15869" max="15869" width="14.28515625" style="19" customWidth="1"/>
    <col min="15870" max="15870" width="3.42578125" style="19" customWidth="1"/>
    <col min="15871" max="15871" width="17.85546875" style="19" customWidth="1"/>
    <col min="15872" max="15872" width="14.28515625" style="19" customWidth="1"/>
    <col min="15873" max="15873" width="3.42578125" style="19" customWidth="1"/>
    <col min="15874" max="15874" width="17.85546875" style="19" customWidth="1"/>
    <col min="15875" max="15875" width="14.28515625" style="19" customWidth="1"/>
    <col min="15876" max="15876" width="3.42578125" style="19" customWidth="1"/>
    <col min="15877" max="15877" width="17.85546875" style="19" customWidth="1"/>
    <col min="15878" max="15878" width="14.28515625" style="19" customWidth="1"/>
    <col min="15879" max="15879" width="3.28515625" style="19" customWidth="1"/>
    <col min="15880" max="15880" width="2.28515625" style="19" customWidth="1"/>
    <col min="15881" max="16096" width="10.85546875" style="19"/>
    <col min="16097" max="16097" width="2.28515625" style="19" customWidth="1"/>
    <col min="16098" max="16098" width="5.7109375" style="19" customWidth="1"/>
    <col min="16099" max="16099" width="47.7109375" style="19" customWidth="1"/>
    <col min="16100" max="16100" width="15.140625" style="19" customWidth="1"/>
    <col min="16101" max="16101" width="13.7109375" style="19" customWidth="1"/>
    <col min="16102" max="16102" width="18.42578125" style="19" customWidth="1"/>
    <col min="16103" max="16103" width="11.7109375" style="19" customWidth="1"/>
    <col min="16104" max="16105" width="2.28515625" style="19" customWidth="1"/>
    <col min="16106" max="16106" width="17.85546875" style="19" customWidth="1"/>
    <col min="16107" max="16107" width="14.28515625" style="19" customWidth="1"/>
    <col min="16108" max="16108" width="3.42578125" style="19" customWidth="1"/>
    <col min="16109" max="16109" width="17.85546875" style="19" customWidth="1"/>
    <col min="16110" max="16110" width="14.28515625" style="19" customWidth="1"/>
    <col min="16111" max="16111" width="3.42578125" style="19" customWidth="1"/>
    <col min="16112" max="16112" width="17.85546875" style="19" customWidth="1"/>
    <col min="16113" max="16113" width="14.28515625" style="19" customWidth="1"/>
    <col min="16114" max="16114" width="3.42578125" style="19" customWidth="1"/>
    <col min="16115" max="16115" width="17.85546875" style="19" customWidth="1"/>
    <col min="16116" max="16116" width="14.28515625" style="19" customWidth="1"/>
    <col min="16117" max="16117" width="3.42578125" style="19" customWidth="1"/>
    <col min="16118" max="16118" width="17.85546875" style="19" customWidth="1"/>
    <col min="16119" max="16119" width="14.28515625" style="19" customWidth="1"/>
    <col min="16120" max="16120" width="3.42578125" style="19" customWidth="1"/>
    <col min="16121" max="16121" width="17.85546875" style="19" customWidth="1"/>
    <col min="16122" max="16122" width="14.28515625" style="19" customWidth="1"/>
    <col min="16123" max="16123" width="3.28515625" style="19" customWidth="1"/>
    <col min="16124" max="16124" width="17.85546875" style="19" customWidth="1"/>
    <col min="16125" max="16125" width="14.28515625" style="19" customWidth="1"/>
    <col min="16126" max="16126" width="3.42578125" style="19" customWidth="1"/>
    <col min="16127" max="16127" width="17.85546875" style="19" customWidth="1"/>
    <col min="16128" max="16128" width="14.28515625" style="19" customWidth="1"/>
    <col min="16129" max="16129" width="3.42578125" style="19" customWidth="1"/>
    <col min="16130" max="16130" width="17.85546875" style="19" customWidth="1"/>
    <col min="16131" max="16131" width="14.28515625" style="19" customWidth="1"/>
    <col min="16132" max="16132" width="3.42578125" style="19" customWidth="1"/>
    <col min="16133" max="16133" width="17.85546875" style="19" customWidth="1"/>
    <col min="16134" max="16134" width="14.28515625" style="19" customWidth="1"/>
    <col min="16135" max="16135" width="3.28515625" style="19" customWidth="1"/>
    <col min="16136" max="16136" width="2.28515625" style="19" customWidth="1"/>
    <col min="16137" max="16384" width="10.85546875" style="19"/>
  </cols>
  <sheetData>
    <row r="1" spans="1:15" s="17" customFormat="1" ht="24">
      <c r="A1" s="464" t="str">
        <f>'Low Budget'!A1</f>
        <v>301 E. ATLANTIC POMPANO BEACH - BUYER'S PREFERRED</v>
      </c>
      <c r="B1" s="465"/>
      <c r="C1" s="466"/>
      <c r="D1" s="466"/>
      <c r="E1" s="466"/>
      <c r="F1" s="384"/>
      <c r="G1" s="384"/>
      <c r="H1" s="384"/>
      <c r="I1" s="384"/>
    </row>
    <row r="2" spans="1:15" s="17" customFormat="1" ht="18.600000000000001" customHeight="1">
      <c r="B2" s="18"/>
      <c r="F2" s="19"/>
      <c r="G2" s="19"/>
    </row>
    <row r="3" spans="1:15" ht="9" customHeight="1">
      <c r="A3" s="89"/>
      <c r="B3" s="89"/>
      <c r="C3" s="89"/>
      <c r="D3" s="89"/>
      <c r="E3" s="89"/>
      <c r="F3" s="92"/>
      <c r="G3" s="92"/>
    </row>
    <row r="4" spans="1:15" ht="18" customHeight="1">
      <c r="A4" s="124"/>
      <c r="B4" s="125"/>
      <c r="C4" s="211"/>
      <c r="D4" s="211"/>
      <c r="E4" s="211"/>
      <c r="F4" s="212"/>
      <c r="G4" s="212"/>
      <c r="H4" s="362"/>
    </row>
    <row r="5" spans="1:15" ht="18" customHeight="1">
      <c r="A5" s="124"/>
      <c r="B5" s="26" t="s">
        <v>196</v>
      </c>
      <c r="C5" s="124"/>
      <c r="D5" s="124"/>
      <c r="E5" s="124"/>
      <c r="F5" s="126"/>
      <c r="G5" s="126"/>
      <c r="H5" s="302"/>
    </row>
    <row r="6" spans="1:15" ht="18" customHeight="1">
      <c r="A6" s="124"/>
      <c r="B6" s="26"/>
      <c r="C6" s="124"/>
      <c r="D6" s="124"/>
      <c r="E6" s="124"/>
      <c r="F6" s="126"/>
      <c r="G6" s="126"/>
      <c r="H6" s="302"/>
    </row>
    <row r="7" spans="1:15" ht="18" customHeight="1">
      <c r="A7" s="124"/>
      <c r="B7" s="132"/>
      <c r="C7" s="19"/>
      <c r="D7" s="19"/>
      <c r="E7" s="481">
        <f>'Low Budget'!H24+1</f>
        <v>26</v>
      </c>
      <c r="F7" s="19"/>
      <c r="G7" s="160">
        <f>LOOKUP(E7,'Low ICF'!K3:EX3,'Low ICF'!K35:EX35)*12</f>
        <v>12269132.032371227</v>
      </c>
      <c r="H7" s="302"/>
      <c r="I7" s="137"/>
      <c r="J7" s="138"/>
      <c r="O7" s="183"/>
    </row>
    <row r="8" spans="1:15" ht="18" customHeight="1">
      <c r="A8" s="124"/>
      <c r="B8" s="132"/>
      <c r="C8" s="19"/>
      <c r="D8" s="19"/>
      <c r="E8" s="678">
        <f>'Middle RETax'!E8</f>
        <v>0.1</v>
      </c>
      <c r="F8" s="19"/>
      <c r="G8" s="482">
        <f>-E8*G7</f>
        <v>-1226913.2032371226</v>
      </c>
      <c r="H8" s="302"/>
      <c r="I8" s="137"/>
      <c r="J8" s="138"/>
      <c r="O8" s="183"/>
    </row>
    <row r="9" spans="1:15" ht="18" customHeight="1">
      <c r="A9" s="124"/>
      <c r="B9" s="132"/>
      <c r="C9" s="19"/>
      <c r="D9" s="19"/>
      <c r="E9" s="144"/>
      <c r="F9" s="19"/>
      <c r="G9" s="483">
        <f>SUM(G7:G8)</f>
        <v>11042218.829134105</v>
      </c>
      <c r="H9" s="302"/>
      <c r="I9" s="137"/>
      <c r="J9" s="138"/>
      <c r="O9" s="183"/>
    </row>
    <row r="10" spans="1:15" ht="18" customHeight="1">
      <c r="A10" s="124"/>
      <c r="B10" s="132"/>
      <c r="C10" s="19"/>
      <c r="D10" s="19"/>
      <c r="E10" s="679">
        <f>'Middle RETax'!E10</f>
        <v>0.4</v>
      </c>
      <c r="F10" s="19"/>
      <c r="G10" s="482">
        <f>-E10*G9</f>
        <v>-4416887.5316536417</v>
      </c>
      <c r="H10" s="302"/>
      <c r="I10" s="137"/>
      <c r="J10" s="138"/>
      <c r="O10" s="183"/>
    </row>
    <row r="11" spans="1:15" ht="18" customHeight="1">
      <c r="A11" s="124"/>
      <c r="B11" s="132"/>
      <c r="C11" s="19"/>
      <c r="D11" s="19"/>
      <c r="E11" s="144"/>
      <c r="F11" s="19"/>
      <c r="G11" s="483">
        <f>SUM(G9:G10)</f>
        <v>6625331.2974804631</v>
      </c>
      <c r="H11" s="302"/>
      <c r="I11" s="137"/>
      <c r="J11" s="138"/>
      <c r="O11" s="183"/>
    </row>
    <row r="12" spans="1:15" ht="18" customHeight="1">
      <c r="A12" s="124"/>
      <c r="B12" s="132"/>
      <c r="C12" s="19"/>
      <c r="D12" s="19"/>
      <c r="H12" s="302"/>
      <c r="I12" s="137"/>
      <c r="J12" s="138"/>
      <c r="O12" s="183"/>
    </row>
    <row r="13" spans="1:15" ht="18" customHeight="1">
      <c r="A13" s="124"/>
      <c r="B13" s="132"/>
      <c r="C13" s="19"/>
      <c r="D13" s="485" t="s">
        <v>35</v>
      </c>
      <c r="E13" s="19" t="s">
        <v>190</v>
      </c>
      <c r="F13" s="19"/>
      <c r="G13" s="682">
        <f>'Middle RETax'!G13</f>
        <v>5.2499999999999998E-2</v>
      </c>
      <c r="H13" s="302"/>
      <c r="I13" s="137"/>
      <c r="J13" s="138"/>
      <c r="O13" s="183"/>
    </row>
    <row r="14" spans="1:15" ht="18" customHeight="1">
      <c r="A14" s="124"/>
      <c r="B14" s="132"/>
      <c r="C14" s="19"/>
      <c r="D14" s="19"/>
      <c r="E14" s="144" t="s">
        <v>189</v>
      </c>
      <c r="F14" s="19"/>
      <c r="G14" s="484">
        <f>'Low Budget'!R12</f>
        <v>2.0501100000000001E-2</v>
      </c>
      <c r="H14" s="302"/>
      <c r="I14" s="137"/>
      <c r="J14" s="138"/>
      <c r="O14" s="183"/>
    </row>
    <row r="15" spans="1:15" ht="18" customHeight="1">
      <c r="A15" s="124"/>
      <c r="B15" s="132"/>
      <c r="C15" s="19"/>
      <c r="D15" s="19"/>
      <c r="E15" s="144" t="s">
        <v>192</v>
      </c>
      <c r="F15" s="19"/>
      <c r="G15" s="486">
        <f>SUM(G13:G14)</f>
        <v>7.3001099999999999E-2</v>
      </c>
      <c r="H15" s="302"/>
      <c r="I15" s="137"/>
      <c r="J15" s="138"/>
      <c r="O15" s="183"/>
    </row>
    <row r="16" spans="1:15" ht="18" customHeight="1">
      <c r="A16" s="124"/>
      <c r="B16" s="132"/>
      <c r="C16" s="19"/>
      <c r="D16" s="19"/>
      <c r="E16" s="144"/>
      <c r="F16" s="19"/>
      <c r="G16" s="484"/>
      <c r="H16" s="302"/>
      <c r="I16" s="137"/>
      <c r="J16" s="138"/>
      <c r="O16" s="183"/>
    </row>
    <row r="17" spans="1:15" ht="18" customHeight="1">
      <c r="A17" s="124"/>
      <c r="B17" s="132"/>
      <c r="C17" s="19"/>
      <c r="E17" s="144" t="s">
        <v>193</v>
      </c>
      <c r="F17" s="19"/>
      <c r="G17" s="374">
        <f>G11/G15</f>
        <v>90756595.414048046</v>
      </c>
      <c r="H17" s="302"/>
      <c r="I17" s="137"/>
      <c r="J17" s="138"/>
      <c r="O17" s="183"/>
    </row>
    <row r="18" spans="1:15" ht="18" customHeight="1">
      <c r="A18" s="124"/>
      <c r="B18" s="132"/>
      <c r="C18" s="19"/>
      <c r="D18" s="19"/>
      <c r="E18" s="680">
        <f>'Middle RETax'!E18</f>
        <v>0.15</v>
      </c>
      <c r="F18" s="19"/>
      <c r="G18" s="482">
        <f>-$E$18*G17</f>
        <v>-13613489.312107207</v>
      </c>
      <c r="H18" s="302"/>
      <c r="I18" s="137"/>
      <c r="J18" s="138"/>
      <c r="O18" s="183"/>
    </row>
    <row r="19" spans="1:15" ht="18" customHeight="1">
      <c r="A19" s="124"/>
      <c r="B19" s="132"/>
      <c r="C19" s="19"/>
      <c r="D19" s="19"/>
      <c r="E19" s="487" t="s">
        <v>194</v>
      </c>
      <c r="F19" s="19"/>
      <c r="G19" s="483">
        <f>SUM(G17:G18)</f>
        <v>77143106.10194084</v>
      </c>
      <c r="H19" s="302"/>
      <c r="I19" s="137"/>
      <c r="J19" s="138"/>
      <c r="O19" s="183"/>
    </row>
    <row r="20" spans="1:15" ht="18" customHeight="1">
      <c r="A20" s="124"/>
      <c r="B20" s="132"/>
      <c r="C20" s="19"/>
      <c r="D20" s="19"/>
      <c r="E20" s="487" t="s">
        <v>189</v>
      </c>
      <c r="F20" s="19"/>
      <c r="G20" s="484">
        <f>G14</f>
        <v>2.0501100000000001E-2</v>
      </c>
      <c r="H20" s="302"/>
      <c r="I20" s="137"/>
      <c r="J20" s="138"/>
      <c r="O20" s="183"/>
    </row>
    <row r="21" spans="1:15" ht="18" customHeight="1">
      <c r="A21" s="124"/>
      <c r="B21" s="132"/>
      <c r="C21" s="19"/>
      <c r="D21" s="19"/>
      <c r="E21" s="487" t="s">
        <v>191</v>
      </c>
      <c r="F21" s="19"/>
      <c r="G21" s="483">
        <f>G19*G20</f>
        <v>1581518.5325064994</v>
      </c>
      <c r="H21" s="302"/>
      <c r="I21" s="137"/>
      <c r="J21" s="138"/>
      <c r="O21" s="183"/>
    </row>
    <row r="22" spans="1:15" ht="18" customHeight="1">
      <c r="A22" s="124"/>
      <c r="B22" s="132"/>
      <c r="C22" s="19"/>
      <c r="D22" s="19"/>
      <c r="E22" s="681">
        <f>'Middle RETax'!E22</f>
        <v>0.04</v>
      </c>
      <c r="F22" s="19"/>
      <c r="G22" s="312">
        <f>-$E$22*G21</f>
        <v>-63260.741300259979</v>
      </c>
      <c r="H22" s="302"/>
      <c r="I22" s="137"/>
      <c r="J22" s="138"/>
      <c r="O22" s="183"/>
    </row>
    <row r="23" spans="1:15" ht="18" customHeight="1" thickBot="1">
      <c r="A23" s="124"/>
      <c r="B23" s="132"/>
      <c r="C23" s="19"/>
      <c r="D23" s="19"/>
      <c r="E23" s="136"/>
      <c r="F23" s="19"/>
      <c r="G23" s="382">
        <f>SUM(G21:G22)</f>
        <v>1518257.7912062395</v>
      </c>
      <c r="H23" s="302"/>
      <c r="I23" s="137"/>
      <c r="J23" s="138"/>
      <c r="O23" s="183"/>
    </row>
    <row r="24" spans="1:15" ht="9" customHeight="1" thickTop="1">
      <c r="A24" s="124"/>
      <c r="B24" s="132"/>
      <c r="C24" s="19"/>
      <c r="D24" s="19"/>
      <c r="E24" s="136"/>
      <c r="F24" s="19"/>
      <c r="G24" s="309"/>
      <c r="H24" s="302"/>
      <c r="I24" s="137"/>
      <c r="J24" s="138"/>
      <c r="O24" s="183"/>
    </row>
    <row r="25" spans="1:15" ht="18" customHeight="1">
      <c r="A25" s="124"/>
      <c r="B25" s="132"/>
      <c r="C25" s="19"/>
      <c r="D25" s="19"/>
      <c r="E25" s="136"/>
      <c r="F25" s="921">
        <f>G23/'Low Budget'!$H$11</f>
        <v>4337.8794034463981</v>
      </c>
      <c r="G25" s="921"/>
      <c r="H25" s="302"/>
      <c r="I25" s="137"/>
      <c r="J25" s="138"/>
      <c r="O25" s="183"/>
    </row>
    <row r="26" spans="1:15" ht="9" customHeight="1">
      <c r="A26" s="124"/>
      <c r="B26" s="132"/>
      <c r="C26" s="19"/>
      <c r="D26" s="19"/>
      <c r="E26" s="136"/>
      <c r="F26" s="19"/>
      <c r="G26" s="19"/>
      <c r="H26" s="302"/>
      <c r="I26" s="137"/>
      <c r="J26" s="488"/>
    </row>
    <row r="27" spans="1:15" ht="18" customHeight="1">
      <c r="A27" s="124"/>
      <c r="B27" s="132"/>
      <c r="C27" s="19"/>
      <c r="D27" s="485" t="s">
        <v>35</v>
      </c>
      <c r="E27" s="489" t="s">
        <v>195</v>
      </c>
      <c r="F27" s="19"/>
      <c r="G27" s="19"/>
      <c r="H27" s="302"/>
      <c r="I27" s="137"/>
      <c r="J27" s="488"/>
    </row>
    <row r="28" spans="1:15" ht="18" customHeight="1">
      <c r="A28" s="124"/>
      <c r="B28" s="139"/>
      <c r="C28" s="360"/>
      <c r="D28" s="360"/>
      <c r="E28" s="490"/>
      <c r="F28" s="491"/>
      <c r="G28" s="492"/>
      <c r="H28" s="363"/>
      <c r="I28" s="137"/>
      <c r="J28" s="138"/>
    </row>
    <row r="29" spans="1:15" s="91" customFormat="1" ht="18.75" customHeight="1">
      <c r="H29" s="19"/>
      <c r="I29" s="19"/>
      <c r="J29" s="19"/>
      <c r="K29" s="19"/>
      <c r="L29" s="19"/>
      <c r="M29" s="19"/>
      <c r="N29" s="19"/>
      <c r="O29" s="19"/>
    </row>
    <row r="30" spans="1:15" ht="18" customHeight="1">
      <c r="A30" s="124"/>
      <c r="B30" s="125"/>
      <c r="C30" s="211"/>
      <c r="D30" s="211"/>
      <c r="E30" s="211"/>
      <c r="F30" s="212"/>
      <c r="G30" s="212"/>
      <c r="H30" s="362"/>
    </row>
    <row r="31" spans="1:15" ht="18" customHeight="1">
      <c r="A31" s="124"/>
      <c r="B31" s="26" t="s">
        <v>256</v>
      </c>
      <c r="C31" s="124"/>
      <c r="D31" s="124"/>
      <c r="E31" s="124"/>
      <c r="F31" s="126"/>
      <c r="G31" s="126"/>
      <c r="H31" s="302"/>
    </row>
    <row r="32" spans="1:15" ht="18" customHeight="1">
      <c r="A32" s="124"/>
      <c r="B32" s="26"/>
      <c r="C32" s="124"/>
      <c r="D32" s="124"/>
      <c r="E32" s="124"/>
      <c r="F32" s="126"/>
      <c r="G32" s="126"/>
      <c r="H32" s="302"/>
    </row>
    <row r="33" spans="1:15" ht="18" customHeight="1">
      <c r="A33" s="124"/>
      <c r="B33" s="132"/>
      <c r="C33" s="19"/>
      <c r="D33" s="19"/>
      <c r="E33" s="481" t="s">
        <v>11</v>
      </c>
      <c r="F33" s="19"/>
      <c r="G33" s="160">
        <f>'Low Budget'!L74</f>
        <v>82687500</v>
      </c>
      <c r="H33" s="302"/>
      <c r="I33" s="137"/>
      <c r="J33" s="138"/>
      <c r="O33" s="183"/>
    </row>
    <row r="34" spans="1:15" ht="18" customHeight="1">
      <c r="A34" s="124"/>
      <c r="B34" s="132"/>
      <c r="C34" s="19"/>
      <c r="D34" s="19"/>
      <c r="E34" s="549" t="s">
        <v>257</v>
      </c>
      <c r="F34" s="19"/>
      <c r="G34" s="683">
        <f>'Middle RETax'!G34</f>
        <v>0.9</v>
      </c>
      <c r="H34" s="302"/>
      <c r="I34" s="137"/>
      <c r="J34" s="138"/>
      <c r="O34" s="183"/>
    </row>
    <row r="35" spans="1:15" ht="18" customHeight="1">
      <c r="A35" s="124"/>
      <c r="B35" s="132"/>
      <c r="C35" s="19"/>
      <c r="D35" s="19"/>
      <c r="E35" s="144"/>
      <c r="F35" s="19"/>
      <c r="G35" s="483">
        <f>G33*G34</f>
        <v>74418750</v>
      </c>
      <c r="H35" s="302"/>
      <c r="I35" s="137"/>
      <c r="J35" s="138"/>
      <c r="O35" s="183"/>
    </row>
    <row r="36" spans="1:15" ht="18" customHeight="1">
      <c r="A36" s="124"/>
      <c r="B36" s="132"/>
      <c r="C36" s="19"/>
      <c r="D36" s="19"/>
      <c r="E36" s="487" t="s">
        <v>189</v>
      </c>
      <c r="F36" s="19"/>
      <c r="G36" s="484">
        <f>G14</f>
        <v>2.0501100000000001E-2</v>
      </c>
      <c r="H36" s="302"/>
      <c r="I36" s="137"/>
      <c r="J36" s="138"/>
      <c r="O36" s="183"/>
    </row>
    <row r="37" spans="1:15" ht="18" customHeight="1">
      <c r="A37" s="124"/>
      <c r="B37" s="132"/>
      <c r="C37" s="19"/>
      <c r="D37" s="19"/>
      <c r="E37" s="144"/>
      <c r="F37" s="19"/>
      <c r="G37" s="483">
        <f>G35*G36</f>
        <v>1525666.2356250002</v>
      </c>
      <c r="H37" s="302"/>
      <c r="I37" s="137"/>
      <c r="J37" s="138"/>
      <c r="O37" s="183"/>
    </row>
    <row r="38" spans="1:15" ht="18" customHeight="1">
      <c r="A38" s="124"/>
      <c r="B38" s="132"/>
      <c r="C38" s="19"/>
      <c r="D38" s="19"/>
      <c r="E38" s="550">
        <f>$E$22</f>
        <v>0.04</v>
      </c>
      <c r="G38" s="91">
        <f>G37*-E38</f>
        <v>-61026.649425000011</v>
      </c>
      <c r="H38" s="302"/>
      <c r="I38" s="137"/>
      <c r="J38" s="138"/>
      <c r="O38" s="183"/>
    </row>
    <row r="39" spans="1:15" ht="18" customHeight="1" thickBot="1">
      <c r="A39" s="124"/>
      <c r="B39" s="132"/>
      <c r="C39" s="19"/>
      <c r="D39" s="19"/>
      <c r="E39" s="144"/>
      <c r="F39" s="19"/>
      <c r="G39" s="382">
        <f>SUM(G37:G38)</f>
        <v>1464639.5862000003</v>
      </c>
      <c r="H39" s="302"/>
      <c r="I39" s="137"/>
      <c r="J39" s="138"/>
      <c r="O39" s="183"/>
    </row>
    <row r="40" spans="1:15" ht="9" customHeight="1" thickTop="1">
      <c r="A40" s="124"/>
      <c r="B40" s="132"/>
      <c r="C40" s="19"/>
      <c r="D40" s="19"/>
      <c r="E40" s="136"/>
      <c r="F40" s="19"/>
      <c r="G40" s="309"/>
      <c r="H40" s="302"/>
      <c r="I40" s="137"/>
      <c r="J40" s="138"/>
      <c r="O40" s="183"/>
    </row>
    <row r="41" spans="1:15" ht="18" customHeight="1">
      <c r="A41" s="124"/>
      <c r="B41" s="132"/>
      <c r="C41" s="19"/>
      <c r="D41" s="19"/>
      <c r="E41" s="136"/>
      <c r="F41" s="921">
        <f>G39/'Low Budget'!$H$11</f>
        <v>4184.6845320000011</v>
      </c>
      <c r="G41" s="921"/>
      <c r="H41" s="302"/>
      <c r="I41" s="137"/>
      <c r="J41" s="138"/>
      <c r="O41" s="183"/>
    </row>
    <row r="42" spans="1:15" ht="18" customHeight="1">
      <c r="A42" s="124"/>
      <c r="B42" s="139"/>
      <c r="C42" s="360"/>
      <c r="D42" s="360"/>
      <c r="E42" s="490"/>
      <c r="F42" s="491"/>
      <c r="G42" s="492"/>
      <c r="H42" s="363"/>
      <c r="I42" s="137"/>
      <c r="J42" s="138"/>
    </row>
    <row r="43" spans="1:15" s="91" customFormat="1" ht="18.75" customHeight="1">
      <c r="H43" s="19"/>
      <c r="I43" s="19"/>
      <c r="J43" s="19"/>
      <c r="K43" s="19"/>
      <c r="L43" s="19"/>
      <c r="M43" s="19"/>
      <c r="N43" s="19"/>
      <c r="O43" s="19"/>
    </row>
    <row r="44" spans="1:15" s="91" customFormat="1" ht="18.75" customHeight="1">
      <c r="H44" s="19"/>
      <c r="I44" s="19"/>
      <c r="J44" s="19"/>
      <c r="K44" s="19"/>
      <c r="L44" s="19"/>
      <c r="M44" s="19"/>
      <c r="N44" s="19"/>
      <c r="O44" s="19"/>
    </row>
    <row r="45" spans="1:15" s="91" customFormat="1" ht="18.75" customHeight="1">
      <c r="H45" s="19"/>
      <c r="I45" s="19"/>
      <c r="J45" s="19"/>
      <c r="K45" s="19"/>
      <c r="L45" s="19"/>
      <c r="M45" s="19"/>
      <c r="N45" s="19"/>
      <c r="O45" s="19"/>
    </row>
    <row r="46" spans="1:15" s="91" customFormat="1" ht="18.75" customHeight="1">
      <c r="H46" s="19"/>
      <c r="I46" s="19"/>
      <c r="J46" s="19"/>
      <c r="K46" s="19"/>
      <c r="L46" s="19"/>
      <c r="M46" s="19"/>
      <c r="N46" s="19"/>
      <c r="O46" s="19"/>
    </row>
    <row r="47" spans="1:15" s="91" customFormat="1" ht="18.75" customHeight="1">
      <c r="H47" s="19"/>
      <c r="I47" s="19"/>
      <c r="J47" s="19"/>
      <c r="K47" s="19"/>
      <c r="L47" s="19"/>
      <c r="M47" s="19"/>
      <c r="N47" s="19"/>
      <c r="O47" s="19"/>
    </row>
    <row r="48" spans="1:15" s="91" customFormat="1" ht="18.75" customHeight="1">
      <c r="H48" s="19"/>
      <c r="I48" s="19"/>
      <c r="J48" s="19"/>
      <c r="K48" s="19"/>
      <c r="L48" s="19"/>
      <c r="M48" s="19"/>
      <c r="N48" s="19"/>
      <c r="O48" s="19"/>
    </row>
    <row r="49" spans="8:15" s="91" customFormat="1" ht="18.75" customHeight="1">
      <c r="H49" s="19"/>
      <c r="I49" s="19"/>
      <c r="J49" s="19"/>
      <c r="K49" s="19"/>
      <c r="L49" s="19"/>
      <c r="M49" s="19"/>
      <c r="N49" s="19"/>
      <c r="O49" s="19"/>
    </row>
    <row r="50" spans="8:15" s="91" customFormat="1" ht="18.75" customHeight="1">
      <c r="H50" s="19"/>
      <c r="I50" s="19"/>
      <c r="J50" s="19"/>
      <c r="K50" s="19"/>
      <c r="L50" s="19"/>
      <c r="M50" s="19"/>
      <c r="N50" s="19"/>
      <c r="O50" s="19"/>
    </row>
    <row r="51" spans="8:15" s="91" customFormat="1" ht="18.75" customHeight="1">
      <c r="H51" s="19"/>
      <c r="I51" s="19"/>
      <c r="J51" s="19"/>
      <c r="K51" s="19"/>
      <c r="L51" s="19"/>
      <c r="M51" s="19"/>
      <c r="N51" s="19"/>
      <c r="O51" s="19"/>
    </row>
    <row r="52" spans="8:15" s="91" customFormat="1" ht="18.75" customHeight="1">
      <c r="H52" s="19"/>
      <c r="I52" s="19"/>
      <c r="J52" s="19"/>
      <c r="K52" s="19"/>
      <c r="L52" s="19"/>
      <c r="M52" s="19"/>
      <c r="N52" s="19"/>
      <c r="O52" s="19"/>
    </row>
    <row r="53" spans="8:15" s="91" customFormat="1" ht="18.75" customHeight="1">
      <c r="H53" s="19"/>
      <c r="I53" s="19"/>
      <c r="J53" s="19"/>
      <c r="K53" s="19"/>
      <c r="L53" s="19"/>
      <c r="M53" s="19"/>
      <c r="N53" s="19"/>
      <c r="O53" s="19"/>
    </row>
    <row r="54" spans="8:15" s="91" customFormat="1" ht="18.75" customHeight="1">
      <c r="H54" s="19"/>
      <c r="I54" s="19"/>
      <c r="J54" s="19"/>
      <c r="K54" s="19"/>
      <c r="L54" s="19"/>
      <c r="M54" s="19"/>
      <c r="N54" s="19"/>
      <c r="O54" s="19"/>
    </row>
    <row r="55" spans="8:15" s="91" customFormat="1" ht="18.75" customHeight="1">
      <c r="H55" s="19"/>
      <c r="I55" s="19"/>
      <c r="J55" s="19"/>
      <c r="K55" s="19"/>
      <c r="L55" s="19"/>
      <c r="M55" s="19"/>
      <c r="N55" s="19"/>
      <c r="O55" s="19"/>
    </row>
    <row r="56" spans="8:15" s="91" customFormat="1" ht="18.75" customHeight="1">
      <c r="H56" s="19"/>
      <c r="I56" s="19"/>
      <c r="J56" s="19"/>
      <c r="K56" s="19"/>
      <c r="L56" s="19"/>
      <c r="M56" s="19"/>
      <c r="N56" s="19"/>
      <c r="O56" s="19"/>
    </row>
    <row r="57" spans="8:15" s="91" customFormat="1" ht="18.75" customHeight="1">
      <c r="H57" s="19"/>
      <c r="I57" s="19"/>
      <c r="J57" s="19"/>
      <c r="K57" s="19"/>
      <c r="L57" s="19"/>
      <c r="M57" s="19"/>
      <c r="N57" s="19"/>
      <c r="O57" s="19"/>
    </row>
    <row r="58" spans="8:15" s="91" customFormat="1" ht="18.75" customHeight="1">
      <c r="H58" s="19"/>
      <c r="I58" s="19"/>
      <c r="J58" s="19"/>
      <c r="K58" s="19"/>
      <c r="L58" s="19"/>
      <c r="M58" s="19"/>
      <c r="N58" s="19"/>
      <c r="O58" s="19"/>
    </row>
    <row r="59" spans="8:15" s="91" customFormat="1" ht="18.75" customHeight="1">
      <c r="H59" s="19"/>
      <c r="I59" s="19"/>
      <c r="J59" s="19"/>
      <c r="K59" s="19"/>
      <c r="L59" s="19"/>
      <c r="M59" s="19"/>
      <c r="N59" s="19"/>
      <c r="O59" s="19"/>
    </row>
    <row r="60" spans="8:15" s="91" customFormat="1" ht="18.75" customHeight="1">
      <c r="H60" s="19"/>
      <c r="I60" s="19"/>
      <c r="J60" s="19"/>
      <c r="K60" s="19"/>
      <c r="L60" s="19"/>
      <c r="M60" s="19"/>
      <c r="N60" s="19"/>
      <c r="O60" s="19"/>
    </row>
    <row r="61" spans="8:15" s="91" customFormat="1" ht="18.75" customHeight="1">
      <c r="H61" s="19"/>
      <c r="I61" s="19"/>
      <c r="J61" s="19"/>
      <c r="K61" s="19"/>
      <c r="L61" s="19"/>
      <c r="M61" s="19"/>
      <c r="N61" s="19"/>
      <c r="O61" s="19"/>
    </row>
  </sheetData>
  <mergeCells count="2">
    <mergeCell ref="F25:G25"/>
    <mergeCell ref="F41:G41"/>
  </mergeCells>
  <printOptions horizontalCentered="1"/>
  <pageMargins left="0.5" right="0.5" top="0.5" bottom="0.5" header="0.5" footer="0.5"/>
  <pageSetup scale="64" orientation="landscape" r:id="rId1"/>
  <headerFooter alignWithMargins="0">
    <oddHeader>&amp;R&amp;F</oddHeader>
    <oddFooter>&amp;C&amp;A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639C-573C-416D-ABBF-3797E0103354}">
  <sheetPr>
    <pageSetUpPr fitToPage="1"/>
  </sheetPr>
  <dimension ref="A1:EX262"/>
  <sheetViews>
    <sheetView showGridLines="0" zoomScale="90" zoomScaleNormal="90" zoomScalePageLayoutView="80" workbookViewId="0">
      <pane xSplit="9" ySplit="6" topLeftCell="J93" activePane="bottomRight" state="frozen"/>
      <selection pane="topRight"/>
      <selection pane="bottomLeft"/>
      <selection pane="bottomRight" activeCell="F116" sqref="F116"/>
    </sheetView>
  </sheetViews>
  <sheetFormatPr defaultColWidth="8.85546875" defaultRowHeight="12.75"/>
  <cols>
    <col min="1" max="1" width="2.7109375" style="11" customWidth="1"/>
    <col min="2" max="2" width="4.42578125" style="1" customWidth="1"/>
    <col min="3" max="3" width="63.5703125" style="1" bestFit="1" customWidth="1"/>
    <col min="4" max="4" width="36.7109375" style="1" customWidth="1"/>
    <col min="5" max="5" width="2.7109375" style="1" customWidth="1"/>
    <col min="6" max="6" width="14.28515625" style="1" customWidth="1"/>
    <col min="7" max="7" width="20" style="1" bestFit="1" customWidth="1"/>
    <col min="8" max="8" width="3.7109375" style="1" customWidth="1"/>
    <col min="9" max="9" width="21.28515625" style="1" customWidth="1"/>
    <col min="10" max="10" width="17.5703125" style="1" customWidth="1"/>
    <col min="11" max="36" width="14.28515625" style="1" bestFit="1" customWidth="1"/>
    <col min="37" max="109" width="13.7109375" style="1" bestFit="1" customWidth="1"/>
    <col min="110" max="153" width="15.28515625" style="1" bestFit="1" customWidth="1"/>
    <col min="154" max="154" width="15.28515625" style="1" customWidth="1"/>
    <col min="155" max="16384" width="8.85546875" style="1"/>
  </cols>
  <sheetData>
    <row r="1" spans="1:154" ht="18">
      <c r="A1" s="161" t="str">
        <f>'Low Budget'!A1</f>
        <v>301 E. ATLANTIC POMPANO BEACH - BUYER'S PREFERRED</v>
      </c>
    </row>
    <row r="2" spans="1:154" ht="13.5" thickBot="1">
      <c r="A2" s="9"/>
    </row>
    <row r="3" spans="1:154" s="2" customFormat="1" ht="18">
      <c r="A3" s="10"/>
      <c r="B3" s="163"/>
      <c r="C3" s="163"/>
      <c r="D3" s="163"/>
      <c r="E3" s="163"/>
      <c r="F3" s="163"/>
      <c r="G3" s="163"/>
      <c r="H3" s="163"/>
      <c r="I3" s="197" t="s">
        <v>71</v>
      </c>
      <c r="J3" s="195" t="s">
        <v>72</v>
      </c>
      <c r="K3" s="196">
        <v>1</v>
      </c>
      <c r="L3" s="196">
        <f>K3+1</f>
        <v>2</v>
      </c>
      <c r="M3" s="196">
        <f t="shared" ref="M3:BX3" si="0">L3+1</f>
        <v>3</v>
      </c>
      <c r="N3" s="196">
        <f t="shared" si="0"/>
        <v>4</v>
      </c>
      <c r="O3" s="196">
        <f t="shared" si="0"/>
        <v>5</v>
      </c>
      <c r="P3" s="196">
        <f t="shared" si="0"/>
        <v>6</v>
      </c>
      <c r="Q3" s="196">
        <f t="shared" si="0"/>
        <v>7</v>
      </c>
      <c r="R3" s="196">
        <f t="shared" si="0"/>
        <v>8</v>
      </c>
      <c r="S3" s="196">
        <f t="shared" si="0"/>
        <v>9</v>
      </c>
      <c r="T3" s="196">
        <f t="shared" si="0"/>
        <v>10</v>
      </c>
      <c r="U3" s="196">
        <f t="shared" si="0"/>
        <v>11</v>
      </c>
      <c r="V3" s="196">
        <f t="shared" si="0"/>
        <v>12</v>
      </c>
      <c r="W3" s="196">
        <f t="shared" si="0"/>
        <v>13</v>
      </c>
      <c r="X3" s="196">
        <f t="shared" si="0"/>
        <v>14</v>
      </c>
      <c r="Y3" s="196">
        <f t="shared" si="0"/>
        <v>15</v>
      </c>
      <c r="Z3" s="196">
        <f t="shared" si="0"/>
        <v>16</v>
      </c>
      <c r="AA3" s="196">
        <f t="shared" si="0"/>
        <v>17</v>
      </c>
      <c r="AB3" s="196">
        <f t="shared" si="0"/>
        <v>18</v>
      </c>
      <c r="AC3" s="196">
        <f t="shared" si="0"/>
        <v>19</v>
      </c>
      <c r="AD3" s="196">
        <f t="shared" si="0"/>
        <v>20</v>
      </c>
      <c r="AE3" s="196">
        <f t="shared" si="0"/>
        <v>21</v>
      </c>
      <c r="AF3" s="196">
        <f t="shared" si="0"/>
        <v>22</v>
      </c>
      <c r="AG3" s="196">
        <f t="shared" si="0"/>
        <v>23</v>
      </c>
      <c r="AH3" s="196">
        <f t="shared" si="0"/>
        <v>24</v>
      </c>
      <c r="AI3" s="196">
        <f t="shared" si="0"/>
        <v>25</v>
      </c>
      <c r="AJ3" s="196">
        <f t="shared" si="0"/>
        <v>26</v>
      </c>
      <c r="AK3" s="196">
        <f t="shared" si="0"/>
        <v>27</v>
      </c>
      <c r="AL3" s="196">
        <f t="shared" si="0"/>
        <v>28</v>
      </c>
      <c r="AM3" s="196">
        <f t="shared" si="0"/>
        <v>29</v>
      </c>
      <c r="AN3" s="196">
        <f t="shared" si="0"/>
        <v>30</v>
      </c>
      <c r="AO3" s="196">
        <f t="shared" si="0"/>
        <v>31</v>
      </c>
      <c r="AP3" s="196">
        <f t="shared" si="0"/>
        <v>32</v>
      </c>
      <c r="AQ3" s="196">
        <f t="shared" si="0"/>
        <v>33</v>
      </c>
      <c r="AR3" s="196">
        <f t="shared" si="0"/>
        <v>34</v>
      </c>
      <c r="AS3" s="196">
        <f t="shared" si="0"/>
        <v>35</v>
      </c>
      <c r="AT3" s="196">
        <f t="shared" si="0"/>
        <v>36</v>
      </c>
      <c r="AU3" s="196">
        <f t="shared" si="0"/>
        <v>37</v>
      </c>
      <c r="AV3" s="196">
        <f t="shared" si="0"/>
        <v>38</v>
      </c>
      <c r="AW3" s="196">
        <f t="shared" si="0"/>
        <v>39</v>
      </c>
      <c r="AX3" s="196">
        <f t="shared" si="0"/>
        <v>40</v>
      </c>
      <c r="AY3" s="196">
        <f t="shared" si="0"/>
        <v>41</v>
      </c>
      <c r="AZ3" s="196">
        <f t="shared" si="0"/>
        <v>42</v>
      </c>
      <c r="BA3" s="196">
        <f t="shared" si="0"/>
        <v>43</v>
      </c>
      <c r="BB3" s="196">
        <f t="shared" si="0"/>
        <v>44</v>
      </c>
      <c r="BC3" s="196">
        <f t="shared" si="0"/>
        <v>45</v>
      </c>
      <c r="BD3" s="196">
        <f t="shared" si="0"/>
        <v>46</v>
      </c>
      <c r="BE3" s="196">
        <f t="shared" si="0"/>
        <v>47</v>
      </c>
      <c r="BF3" s="196">
        <f t="shared" si="0"/>
        <v>48</v>
      </c>
      <c r="BG3" s="196">
        <f t="shared" si="0"/>
        <v>49</v>
      </c>
      <c r="BH3" s="196">
        <f t="shared" si="0"/>
        <v>50</v>
      </c>
      <c r="BI3" s="196">
        <f t="shared" si="0"/>
        <v>51</v>
      </c>
      <c r="BJ3" s="196">
        <f t="shared" si="0"/>
        <v>52</v>
      </c>
      <c r="BK3" s="196">
        <f t="shared" si="0"/>
        <v>53</v>
      </c>
      <c r="BL3" s="196">
        <f t="shared" si="0"/>
        <v>54</v>
      </c>
      <c r="BM3" s="196">
        <f t="shared" si="0"/>
        <v>55</v>
      </c>
      <c r="BN3" s="196">
        <f t="shared" si="0"/>
        <v>56</v>
      </c>
      <c r="BO3" s="196">
        <f t="shared" si="0"/>
        <v>57</v>
      </c>
      <c r="BP3" s="196">
        <f t="shared" si="0"/>
        <v>58</v>
      </c>
      <c r="BQ3" s="196">
        <f t="shared" si="0"/>
        <v>59</v>
      </c>
      <c r="BR3" s="196">
        <f t="shared" si="0"/>
        <v>60</v>
      </c>
      <c r="BS3" s="196">
        <f t="shared" si="0"/>
        <v>61</v>
      </c>
      <c r="BT3" s="196">
        <f t="shared" si="0"/>
        <v>62</v>
      </c>
      <c r="BU3" s="196">
        <f t="shared" si="0"/>
        <v>63</v>
      </c>
      <c r="BV3" s="196">
        <f t="shared" si="0"/>
        <v>64</v>
      </c>
      <c r="BW3" s="196">
        <f t="shared" si="0"/>
        <v>65</v>
      </c>
      <c r="BX3" s="196">
        <f t="shared" si="0"/>
        <v>66</v>
      </c>
      <c r="BY3" s="196">
        <f t="shared" ref="BY3:EJ3" si="1">BX3+1</f>
        <v>67</v>
      </c>
      <c r="BZ3" s="196">
        <f t="shared" si="1"/>
        <v>68</v>
      </c>
      <c r="CA3" s="196">
        <f t="shared" si="1"/>
        <v>69</v>
      </c>
      <c r="CB3" s="196">
        <f t="shared" si="1"/>
        <v>70</v>
      </c>
      <c r="CC3" s="196">
        <f t="shared" si="1"/>
        <v>71</v>
      </c>
      <c r="CD3" s="196">
        <f t="shared" si="1"/>
        <v>72</v>
      </c>
      <c r="CE3" s="196">
        <f t="shared" si="1"/>
        <v>73</v>
      </c>
      <c r="CF3" s="196">
        <f t="shared" si="1"/>
        <v>74</v>
      </c>
      <c r="CG3" s="196">
        <f t="shared" si="1"/>
        <v>75</v>
      </c>
      <c r="CH3" s="196">
        <f t="shared" si="1"/>
        <v>76</v>
      </c>
      <c r="CI3" s="196">
        <f t="shared" si="1"/>
        <v>77</v>
      </c>
      <c r="CJ3" s="196">
        <f t="shared" si="1"/>
        <v>78</v>
      </c>
      <c r="CK3" s="196">
        <f t="shared" si="1"/>
        <v>79</v>
      </c>
      <c r="CL3" s="196">
        <f t="shared" si="1"/>
        <v>80</v>
      </c>
      <c r="CM3" s="196">
        <f t="shared" si="1"/>
        <v>81</v>
      </c>
      <c r="CN3" s="196">
        <f t="shared" si="1"/>
        <v>82</v>
      </c>
      <c r="CO3" s="196">
        <f t="shared" si="1"/>
        <v>83</v>
      </c>
      <c r="CP3" s="196">
        <f t="shared" si="1"/>
        <v>84</v>
      </c>
      <c r="CQ3" s="196">
        <f t="shared" si="1"/>
        <v>85</v>
      </c>
      <c r="CR3" s="196">
        <f t="shared" si="1"/>
        <v>86</v>
      </c>
      <c r="CS3" s="196">
        <f t="shared" si="1"/>
        <v>87</v>
      </c>
      <c r="CT3" s="196">
        <f t="shared" si="1"/>
        <v>88</v>
      </c>
      <c r="CU3" s="196">
        <f t="shared" si="1"/>
        <v>89</v>
      </c>
      <c r="CV3" s="196">
        <f t="shared" si="1"/>
        <v>90</v>
      </c>
      <c r="CW3" s="196">
        <f t="shared" si="1"/>
        <v>91</v>
      </c>
      <c r="CX3" s="196">
        <f t="shared" si="1"/>
        <v>92</v>
      </c>
      <c r="CY3" s="196">
        <f t="shared" si="1"/>
        <v>93</v>
      </c>
      <c r="CZ3" s="196">
        <f t="shared" si="1"/>
        <v>94</v>
      </c>
      <c r="DA3" s="196">
        <f t="shared" si="1"/>
        <v>95</v>
      </c>
      <c r="DB3" s="196">
        <f t="shared" si="1"/>
        <v>96</v>
      </c>
      <c r="DC3" s="196">
        <f t="shared" si="1"/>
        <v>97</v>
      </c>
      <c r="DD3" s="196">
        <f t="shared" si="1"/>
        <v>98</v>
      </c>
      <c r="DE3" s="196">
        <f t="shared" si="1"/>
        <v>99</v>
      </c>
      <c r="DF3" s="196">
        <f t="shared" si="1"/>
        <v>100</v>
      </c>
      <c r="DG3" s="196">
        <f t="shared" si="1"/>
        <v>101</v>
      </c>
      <c r="DH3" s="196">
        <f t="shared" si="1"/>
        <v>102</v>
      </c>
      <c r="DI3" s="196">
        <f t="shared" si="1"/>
        <v>103</v>
      </c>
      <c r="DJ3" s="196">
        <f t="shared" si="1"/>
        <v>104</v>
      </c>
      <c r="DK3" s="196">
        <f t="shared" si="1"/>
        <v>105</v>
      </c>
      <c r="DL3" s="196">
        <f t="shared" si="1"/>
        <v>106</v>
      </c>
      <c r="DM3" s="196">
        <f t="shared" si="1"/>
        <v>107</v>
      </c>
      <c r="DN3" s="196">
        <f t="shared" si="1"/>
        <v>108</v>
      </c>
      <c r="DO3" s="196">
        <f t="shared" si="1"/>
        <v>109</v>
      </c>
      <c r="DP3" s="196">
        <f t="shared" si="1"/>
        <v>110</v>
      </c>
      <c r="DQ3" s="196">
        <f t="shared" si="1"/>
        <v>111</v>
      </c>
      <c r="DR3" s="196">
        <f t="shared" si="1"/>
        <v>112</v>
      </c>
      <c r="DS3" s="196">
        <f t="shared" si="1"/>
        <v>113</v>
      </c>
      <c r="DT3" s="196">
        <f t="shared" si="1"/>
        <v>114</v>
      </c>
      <c r="DU3" s="196">
        <f t="shared" si="1"/>
        <v>115</v>
      </c>
      <c r="DV3" s="196">
        <f t="shared" si="1"/>
        <v>116</v>
      </c>
      <c r="DW3" s="196">
        <f t="shared" si="1"/>
        <v>117</v>
      </c>
      <c r="DX3" s="196">
        <f t="shared" si="1"/>
        <v>118</v>
      </c>
      <c r="DY3" s="196">
        <f t="shared" si="1"/>
        <v>119</v>
      </c>
      <c r="DZ3" s="196">
        <f t="shared" si="1"/>
        <v>120</v>
      </c>
      <c r="EA3" s="196">
        <f t="shared" si="1"/>
        <v>121</v>
      </c>
      <c r="EB3" s="196">
        <f t="shared" si="1"/>
        <v>122</v>
      </c>
      <c r="EC3" s="196">
        <f t="shared" si="1"/>
        <v>123</v>
      </c>
      <c r="ED3" s="196">
        <f t="shared" si="1"/>
        <v>124</v>
      </c>
      <c r="EE3" s="196">
        <f t="shared" si="1"/>
        <v>125</v>
      </c>
      <c r="EF3" s="196">
        <f t="shared" si="1"/>
        <v>126</v>
      </c>
      <c r="EG3" s="196">
        <f t="shared" si="1"/>
        <v>127</v>
      </c>
      <c r="EH3" s="196">
        <f t="shared" si="1"/>
        <v>128</v>
      </c>
      <c r="EI3" s="196">
        <f t="shared" si="1"/>
        <v>129</v>
      </c>
      <c r="EJ3" s="196">
        <f t="shared" si="1"/>
        <v>130</v>
      </c>
      <c r="EK3" s="196">
        <f t="shared" ref="EK3:EX3" si="2">EJ3+1</f>
        <v>131</v>
      </c>
      <c r="EL3" s="196">
        <f t="shared" si="2"/>
        <v>132</v>
      </c>
      <c r="EM3" s="196">
        <f t="shared" si="2"/>
        <v>133</v>
      </c>
      <c r="EN3" s="196">
        <f t="shared" si="2"/>
        <v>134</v>
      </c>
      <c r="EO3" s="196">
        <f t="shared" si="2"/>
        <v>135</v>
      </c>
      <c r="EP3" s="196">
        <f t="shared" si="2"/>
        <v>136</v>
      </c>
      <c r="EQ3" s="196">
        <f t="shared" si="2"/>
        <v>137</v>
      </c>
      <c r="ER3" s="196">
        <f t="shared" si="2"/>
        <v>138</v>
      </c>
      <c r="ES3" s="196">
        <f t="shared" si="2"/>
        <v>139</v>
      </c>
      <c r="ET3" s="196">
        <f t="shared" si="2"/>
        <v>140</v>
      </c>
      <c r="EU3" s="196">
        <f t="shared" si="2"/>
        <v>141</v>
      </c>
      <c r="EV3" s="196">
        <f t="shared" si="2"/>
        <v>142</v>
      </c>
      <c r="EW3" s="196">
        <f t="shared" si="2"/>
        <v>143</v>
      </c>
      <c r="EX3" s="198">
        <f t="shared" si="2"/>
        <v>144</v>
      </c>
    </row>
    <row r="4" spans="1:154" s="2" customFormat="1" ht="18">
      <c r="A4" s="10"/>
      <c r="B4" s="163"/>
      <c r="C4" s="163"/>
      <c r="D4" s="163"/>
      <c r="E4" s="163"/>
      <c r="F4" s="163"/>
      <c r="G4" s="163"/>
      <c r="H4" s="163"/>
      <c r="I4" s="197" t="s">
        <v>73</v>
      </c>
      <c r="J4" s="684">
        <f>'Middle ICF'!J4</f>
        <v>46388</v>
      </c>
      <c r="K4" s="229">
        <f>EDATE(J4,1)</f>
        <v>46419</v>
      </c>
      <c r="L4" s="229">
        <f t="shared" ref="L4:BW4" si="3">EDATE(K4,1)</f>
        <v>46447</v>
      </c>
      <c r="M4" s="229">
        <f t="shared" si="3"/>
        <v>46478</v>
      </c>
      <c r="N4" s="229">
        <f t="shared" si="3"/>
        <v>46508</v>
      </c>
      <c r="O4" s="229">
        <f t="shared" si="3"/>
        <v>46539</v>
      </c>
      <c r="P4" s="229">
        <f t="shared" si="3"/>
        <v>46569</v>
      </c>
      <c r="Q4" s="229">
        <f t="shared" si="3"/>
        <v>46600</v>
      </c>
      <c r="R4" s="229">
        <f t="shared" si="3"/>
        <v>46631</v>
      </c>
      <c r="S4" s="229">
        <f t="shared" si="3"/>
        <v>46661</v>
      </c>
      <c r="T4" s="229">
        <f t="shared" si="3"/>
        <v>46692</v>
      </c>
      <c r="U4" s="229">
        <f t="shared" si="3"/>
        <v>46722</v>
      </c>
      <c r="V4" s="229">
        <f t="shared" si="3"/>
        <v>46753</v>
      </c>
      <c r="W4" s="229">
        <f t="shared" si="3"/>
        <v>46784</v>
      </c>
      <c r="X4" s="229">
        <f t="shared" si="3"/>
        <v>46813</v>
      </c>
      <c r="Y4" s="229">
        <f t="shared" si="3"/>
        <v>46844</v>
      </c>
      <c r="Z4" s="229">
        <f t="shared" si="3"/>
        <v>46874</v>
      </c>
      <c r="AA4" s="229">
        <f t="shared" si="3"/>
        <v>46905</v>
      </c>
      <c r="AB4" s="229">
        <f t="shared" si="3"/>
        <v>46935</v>
      </c>
      <c r="AC4" s="229">
        <f t="shared" si="3"/>
        <v>46966</v>
      </c>
      <c r="AD4" s="229">
        <f t="shared" si="3"/>
        <v>46997</v>
      </c>
      <c r="AE4" s="229">
        <f t="shared" si="3"/>
        <v>47027</v>
      </c>
      <c r="AF4" s="229">
        <f t="shared" si="3"/>
        <v>47058</v>
      </c>
      <c r="AG4" s="229">
        <f t="shared" si="3"/>
        <v>47088</v>
      </c>
      <c r="AH4" s="229">
        <f t="shared" si="3"/>
        <v>47119</v>
      </c>
      <c r="AI4" s="229">
        <f t="shared" si="3"/>
        <v>47150</v>
      </c>
      <c r="AJ4" s="229">
        <f t="shared" si="3"/>
        <v>47178</v>
      </c>
      <c r="AK4" s="229">
        <f t="shared" si="3"/>
        <v>47209</v>
      </c>
      <c r="AL4" s="229">
        <f t="shared" si="3"/>
        <v>47239</v>
      </c>
      <c r="AM4" s="229">
        <f t="shared" si="3"/>
        <v>47270</v>
      </c>
      <c r="AN4" s="229">
        <f t="shared" si="3"/>
        <v>47300</v>
      </c>
      <c r="AO4" s="229">
        <f t="shared" si="3"/>
        <v>47331</v>
      </c>
      <c r="AP4" s="229">
        <f t="shared" si="3"/>
        <v>47362</v>
      </c>
      <c r="AQ4" s="229">
        <f t="shared" si="3"/>
        <v>47392</v>
      </c>
      <c r="AR4" s="229">
        <f t="shared" si="3"/>
        <v>47423</v>
      </c>
      <c r="AS4" s="229">
        <f t="shared" si="3"/>
        <v>47453</v>
      </c>
      <c r="AT4" s="229">
        <f t="shared" si="3"/>
        <v>47484</v>
      </c>
      <c r="AU4" s="229">
        <f t="shared" si="3"/>
        <v>47515</v>
      </c>
      <c r="AV4" s="229">
        <f t="shared" si="3"/>
        <v>47543</v>
      </c>
      <c r="AW4" s="229">
        <f t="shared" si="3"/>
        <v>47574</v>
      </c>
      <c r="AX4" s="229">
        <f t="shared" si="3"/>
        <v>47604</v>
      </c>
      <c r="AY4" s="229">
        <f t="shared" si="3"/>
        <v>47635</v>
      </c>
      <c r="AZ4" s="229">
        <f t="shared" si="3"/>
        <v>47665</v>
      </c>
      <c r="BA4" s="229">
        <f t="shared" si="3"/>
        <v>47696</v>
      </c>
      <c r="BB4" s="229">
        <f t="shared" si="3"/>
        <v>47727</v>
      </c>
      <c r="BC4" s="229">
        <f t="shared" si="3"/>
        <v>47757</v>
      </c>
      <c r="BD4" s="229">
        <f t="shared" si="3"/>
        <v>47788</v>
      </c>
      <c r="BE4" s="229">
        <f t="shared" si="3"/>
        <v>47818</v>
      </c>
      <c r="BF4" s="229">
        <f t="shared" si="3"/>
        <v>47849</v>
      </c>
      <c r="BG4" s="229">
        <f t="shared" si="3"/>
        <v>47880</v>
      </c>
      <c r="BH4" s="229">
        <f t="shared" si="3"/>
        <v>47908</v>
      </c>
      <c r="BI4" s="229">
        <f t="shared" si="3"/>
        <v>47939</v>
      </c>
      <c r="BJ4" s="229">
        <f t="shared" si="3"/>
        <v>47969</v>
      </c>
      <c r="BK4" s="229">
        <f t="shared" si="3"/>
        <v>48000</v>
      </c>
      <c r="BL4" s="229">
        <f t="shared" si="3"/>
        <v>48030</v>
      </c>
      <c r="BM4" s="229">
        <f t="shared" si="3"/>
        <v>48061</v>
      </c>
      <c r="BN4" s="229">
        <f t="shared" si="3"/>
        <v>48092</v>
      </c>
      <c r="BO4" s="229">
        <f t="shared" si="3"/>
        <v>48122</v>
      </c>
      <c r="BP4" s="229">
        <f t="shared" si="3"/>
        <v>48153</v>
      </c>
      <c r="BQ4" s="229">
        <f t="shared" si="3"/>
        <v>48183</v>
      </c>
      <c r="BR4" s="229">
        <f t="shared" si="3"/>
        <v>48214</v>
      </c>
      <c r="BS4" s="229">
        <f t="shared" si="3"/>
        <v>48245</v>
      </c>
      <c r="BT4" s="229">
        <f t="shared" si="3"/>
        <v>48274</v>
      </c>
      <c r="BU4" s="229">
        <f t="shared" si="3"/>
        <v>48305</v>
      </c>
      <c r="BV4" s="229">
        <f t="shared" si="3"/>
        <v>48335</v>
      </c>
      <c r="BW4" s="229">
        <f t="shared" si="3"/>
        <v>48366</v>
      </c>
      <c r="BX4" s="229">
        <f t="shared" ref="BX4:EI4" si="4">EDATE(BW4,1)</f>
        <v>48396</v>
      </c>
      <c r="BY4" s="229">
        <f t="shared" si="4"/>
        <v>48427</v>
      </c>
      <c r="BZ4" s="229">
        <f t="shared" si="4"/>
        <v>48458</v>
      </c>
      <c r="CA4" s="229">
        <f t="shared" si="4"/>
        <v>48488</v>
      </c>
      <c r="CB4" s="229">
        <f t="shared" si="4"/>
        <v>48519</v>
      </c>
      <c r="CC4" s="229">
        <f t="shared" si="4"/>
        <v>48549</v>
      </c>
      <c r="CD4" s="229">
        <f t="shared" si="4"/>
        <v>48580</v>
      </c>
      <c r="CE4" s="229">
        <f t="shared" si="4"/>
        <v>48611</v>
      </c>
      <c r="CF4" s="229">
        <f t="shared" si="4"/>
        <v>48639</v>
      </c>
      <c r="CG4" s="229">
        <f t="shared" si="4"/>
        <v>48670</v>
      </c>
      <c r="CH4" s="229">
        <f t="shared" si="4"/>
        <v>48700</v>
      </c>
      <c r="CI4" s="229">
        <f t="shared" si="4"/>
        <v>48731</v>
      </c>
      <c r="CJ4" s="229">
        <f t="shared" si="4"/>
        <v>48761</v>
      </c>
      <c r="CK4" s="229">
        <f t="shared" si="4"/>
        <v>48792</v>
      </c>
      <c r="CL4" s="229">
        <f t="shared" si="4"/>
        <v>48823</v>
      </c>
      <c r="CM4" s="229">
        <f t="shared" si="4"/>
        <v>48853</v>
      </c>
      <c r="CN4" s="229">
        <f t="shared" si="4"/>
        <v>48884</v>
      </c>
      <c r="CO4" s="229">
        <f t="shared" si="4"/>
        <v>48914</v>
      </c>
      <c r="CP4" s="229">
        <f t="shared" si="4"/>
        <v>48945</v>
      </c>
      <c r="CQ4" s="229">
        <f t="shared" si="4"/>
        <v>48976</v>
      </c>
      <c r="CR4" s="229">
        <f t="shared" si="4"/>
        <v>49004</v>
      </c>
      <c r="CS4" s="229">
        <f t="shared" si="4"/>
        <v>49035</v>
      </c>
      <c r="CT4" s="229">
        <f t="shared" si="4"/>
        <v>49065</v>
      </c>
      <c r="CU4" s="229">
        <f t="shared" si="4"/>
        <v>49096</v>
      </c>
      <c r="CV4" s="229">
        <f t="shared" si="4"/>
        <v>49126</v>
      </c>
      <c r="CW4" s="229">
        <f t="shared" si="4"/>
        <v>49157</v>
      </c>
      <c r="CX4" s="229">
        <f t="shared" si="4"/>
        <v>49188</v>
      </c>
      <c r="CY4" s="229">
        <f t="shared" si="4"/>
        <v>49218</v>
      </c>
      <c r="CZ4" s="229">
        <f t="shared" si="4"/>
        <v>49249</v>
      </c>
      <c r="DA4" s="229">
        <f t="shared" si="4"/>
        <v>49279</v>
      </c>
      <c r="DB4" s="229">
        <f t="shared" si="4"/>
        <v>49310</v>
      </c>
      <c r="DC4" s="229">
        <f t="shared" si="4"/>
        <v>49341</v>
      </c>
      <c r="DD4" s="229">
        <f t="shared" si="4"/>
        <v>49369</v>
      </c>
      <c r="DE4" s="229">
        <f t="shared" si="4"/>
        <v>49400</v>
      </c>
      <c r="DF4" s="229">
        <f t="shared" si="4"/>
        <v>49430</v>
      </c>
      <c r="DG4" s="229">
        <f t="shared" si="4"/>
        <v>49461</v>
      </c>
      <c r="DH4" s="229">
        <f t="shared" si="4"/>
        <v>49491</v>
      </c>
      <c r="DI4" s="229">
        <f t="shared" si="4"/>
        <v>49522</v>
      </c>
      <c r="DJ4" s="229">
        <f t="shared" si="4"/>
        <v>49553</v>
      </c>
      <c r="DK4" s="229">
        <f t="shared" si="4"/>
        <v>49583</v>
      </c>
      <c r="DL4" s="229">
        <f t="shared" si="4"/>
        <v>49614</v>
      </c>
      <c r="DM4" s="229">
        <f t="shared" si="4"/>
        <v>49644</v>
      </c>
      <c r="DN4" s="229">
        <f t="shared" si="4"/>
        <v>49675</v>
      </c>
      <c r="DO4" s="229">
        <f t="shared" si="4"/>
        <v>49706</v>
      </c>
      <c r="DP4" s="229">
        <f t="shared" si="4"/>
        <v>49735</v>
      </c>
      <c r="DQ4" s="229">
        <f t="shared" si="4"/>
        <v>49766</v>
      </c>
      <c r="DR4" s="229">
        <f t="shared" si="4"/>
        <v>49796</v>
      </c>
      <c r="DS4" s="229">
        <f t="shared" si="4"/>
        <v>49827</v>
      </c>
      <c r="DT4" s="229">
        <f t="shared" si="4"/>
        <v>49857</v>
      </c>
      <c r="DU4" s="229">
        <f t="shared" si="4"/>
        <v>49888</v>
      </c>
      <c r="DV4" s="229">
        <f t="shared" si="4"/>
        <v>49919</v>
      </c>
      <c r="DW4" s="229">
        <f t="shared" si="4"/>
        <v>49949</v>
      </c>
      <c r="DX4" s="229">
        <f t="shared" si="4"/>
        <v>49980</v>
      </c>
      <c r="DY4" s="229">
        <f t="shared" si="4"/>
        <v>50010</v>
      </c>
      <c r="DZ4" s="229">
        <f t="shared" si="4"/>
        <v>50041</v>
      </c>
      <c r="EA4" s="229">
        <f t="shared" si="4"/>
        <v>50072</v>
      </c>
      <c r="EB4" s="229">
        <f t="shared" si="4"/>
        <v>50100</v>
      </c>
      <c r="EC4" s="229">
        <f t="shared" si="4"/>
        <v>50131</v>
      </c>
      <c r="ED4" s="229">
        <f t="shared" si="4"/>
        <v>50161</v>
      </c>
      <c r="EE4" s="229">
        <f t="shared" si="4"/>
        <v>50192</v>
      </c>
      <c r="EF4" s="229">
        <f t="shared" si="4"/>
        <v>50222</v>
      </c>
      <c r="EG4" s="229">
        <f t="shared" si="4"/>
        <v>50253</v>
      </c>
      <c r="EH4" s="229">
        <f t="shared" si="4"/>
        <v>50284</v>
      </c>
      <c r="EI4" s="229">
        <f t="shared" si="4"/>
        <v>50314</v>
      </c>
      <c r="EJ4" s="229">
        <f t="shared" ref="EJ4:EX4" si="5">EDATE(EI4,1)</f>
        <v>50345</v>
      </c>
      <c r="EK4" s="229">
        <f t="shared" si="5"/>
        <v>50375</v>
      </c>
      <c r="EL4" s="229">
        <f t="shared" si="5"/>
        <v>50406</v>
      </c>
      <c r="EM4" s="229">
        <f t="shared" si="5"/>
        <v>50437</v>
      </c>
      <c r="EN4" s="229">
        <f t="shared" si="5"/>
        <v>50465</v>
      </c>
      <c r="EO4" s="229">
        <f t="shared" si="5"/>
        <v>50496</v>
      </c>
      <c r="EP4" s="229">
        <f t="shared" si="5"/>
        <v>50526</v>
      </c>
      <c r="EQ4" s="229">
        <f t="shared" si="5"/>
        <v>50557</v>
      </c>
      <c r="ER4" s="229">
        <f t="shared" si="5"/>
        <v>50587</v>
      </c>
      <c r="ES4" s="229">
        <f t="shared" si="5"/>
        <v>50618</v>
      </c>
      <c r="ET4" s="229">
        <f t="shared" si="5"/>
        <v>50649</v>
      </c>
      <c r="EU4" s="229">
        <f t="shared" si="5"/>
        <v>50679</v>
      </c>
      <c r="EV4" s="229">
        <f t="shared" si="5"/>
        <v>50710</v>
      </c>
      <c r="EW4" s="229">
        <f t="shared" si="5"/>
        <v>50740</v>
      </c>
      <c r="EX4" s="231">
        <f t="shared" si="5"/>
        <v>50771</v>
      </c>
    </row>
    <row r="5" spans="1:154" s="2" customFormat="1" ht="18">
      <c r="A5" s="10"/>
      <c r="B5" s="162"/>
      <c r="C5" s="162"/>
      <c r="D5" s="162"/>
      <c r="E5" s="162"/>
      <c r="F5" s="162"/>
      <c r="G5" s="162"/>
      <c r="H5" s="162"/>
      <c r="I5" s="197" t="s">
        <v>47</v>
      </c>
      <c r="J5" s="232"/>
      <c r="K5" s="230">
        <f t="shared" ref="K5:BW5" si="6">IF(K3&gt;=$C$14,ROUNDUP((K3-$C$14)/12,0),0)</f>
        <v>0</v>
      </c>
      <c r="L5" s="230">
        <f t="shared" si="6"/>
        <v>0</v>
      </c>
      <c r="M5" s="230">
        <f t="shared" si="6"/>
        <v>0</v>
      </c>
      <c r="N5" s="230">
        <f t="shared" si="6"/>
        <v>0</v>
      </c>
      <c r="O5" s="230">
        <f t="shared" si="6"/>
        <v>0</v>
      </c>
      <c r="P5" s="230">
        <f t="shared" si="6"/>
        <v>0</v>
      </c>
      <c r="Q5" s="230">
        <f t="shared" si="6"/>
        <v>0</v>
      </c>
      <c r="R5" s="230">
        <f t="shared" si="6"/>
        <v>0</v>
      </c>
      <c r="S5" s="230">
        <f t="shared" si="6"/>
        <v>0</v>
      </c>
      <c r="T5" s="230">
        <f t="shared" si="6"/>
        <v>0</v>
      </c>
      <c r="U5" s="230">
        <f t="shared" si="6"/>
        <v>0</v>
      </c>
      <c r="V5" s="230">
        <f t="shared" si="6"/>
        <v>0</v>
      </c>
      <c r="W5" s="230">
        <f t="shared" si="6"/>
        <v>0</v>
      </c>
      <c r="X5" s="230">
        <f t="shared" si="6"/>
        <v>0</v>
      </c>
      <c r="Y5" s="230">
        <f t="shared" si="6"/>
        <v>0</v>
      </c>
      <c r="Z5" s="230">
        <f t="shared" si="6"/>
        <v>0</v>
      </c>
      <c r="AA5" s="230">
        <f t="shared" si="6"/>
        <v>0</v>
      </c>
      <c r="AB5" s="230">
        <f t="shared" si="6"/>
        <v>0</v>
      </c>
      <c r="AC5" s="230">
        <f t="shared" si="6"/>
        <v>0</v>
      </c>
      <c r="AD5" s="230">
        <f t="shared" si="6"/>
        <v>0</v>
      </c>
      <c r="AE5" s="230">
        <f t="shared" si="6"/>
        <v>0</v>
      </c>
      <c r="AF5" s="230">
        <f t="shared" si="6"/>
        <v>0</v>
      </c>
      <c r="AG5" s="230">
        <f t="shared" si="6"/>
        <v>0</v>
      </c>
      <c r="AH5" s="230">
        <f t="shared" si="6"/>
        <v>0</v>
      </c>
      <c r="AI5" s="230">
        <f t="shared" si="6"/>
        <v>0</v>
      </c>
      <c r="AJ5" s="230">
        <f t="shared" si="6"/>
        <v>1</v>
      </c>
      <c r="AK5" s="230">
        <f t="shared" si="6"/>
        <v>1</v>
      </c>
      <c r="AL5" s="230">
        <f t="shared" si="6"/>
        <v>1</v>
      </c>
      <c r="AM5" s="230">
        <f t="shared" si="6"/>
        <v>1</v>
      </c>
      <c r="AN5" s="230">
        <f t="shared" si="6"/>
        <v>1</v>
      </c>
      <c r="AO5" s="230">
        <f t="shared" si="6"/>
        <v>1</v>
      </c>
      <c r="AP5" s="230">
        <f t="shared" si="6"/>
        <v>1</v>
      </c>
      <c r="AQ5" s="230">
        <f t="shared" si="6"/>
        <v>1</v>
      </c>
      <c r="AR5" s="230">
        <f t="shared" si="6"/>
        <v>1</v>
      </c>
      <c r="AS5" s="230">
        <f t="shared" si="6"/>
        <v>1</v>
      </c>
      <c r="AT5" s="230">
        <f t="shared" si="6"/>
        <v>1</v>
      </c>
      <c r="AU5" s="230">
        <f t="shared" si="6"/>
        <v>1</v>
      </c>
      <c r="AV5" s="230">
        <f t="shared" si="6"/>
        <v>2</v>
      </c>
      <c r="AW5" s="230">
        <f t="shared" si="6"/>
        <v>2</v>
      </c>
      <c r="AX5" s="230">
        <f t="shared" si="6"/>
        <v>2</v>
      </c>
      <c r="AY5" s="230">
        <f t="shared" si="6"/>
        <v>2</v>
      </c>
      <c r="AZ5" s="230">
        <f t="shared" si="6"/>
        <v>2</v>
      </c>
      <c r="BA5" s="230">
        <f t="shared" si="6"/>
        <v>2</v>
      </c>
      <c r="BB5" s="230">
        <f t="shared" si="6"/>
        <v>2</v>
      </c>
      <c r="BC5" s="230">
        <f t="shared" si="6"/>
        <v>2</v>
      </c>
      <c r="BD5" s="230">
        <f t="shared" si="6"/>
        <v>2</v>
      </c>
      <c r="BE5" s="230">
        <f t="shared" si="6"/>
        <v>2</v>
      </c>
      <c r="BF5" s="230">
        <f t="shared" si="6"/>
        <v>2</v>
      </c>
      <c r="BG5" s="230">
        <f t="shared" si="6"/>
        <v>2</v>
      </c>
      <c r="BH5" s="230">
        <f t="shared" si="6"/>
        <v>3</v>
      </c>
      <c r="BI5" s="230">
        <f t="shared" si="6"/>
        <v>3</v>
      </c>
      <c r="BJ5" s="230">
        <f t="shared" si="6"/>
        <v>3</v>
      </c>
      <c r="BK5" s="230">
        <f t="shared" si="6"/>
        <v>3</v>
      </c>
      <c r="BL5" s="230">
        <f t="shared" si="6"/>
        <v>3</v>
      </c>
      <c r="BM5" s="230">
        <f t="shared" si="6"/>
        <v>3</v>
      </c>
      <c r="BN5" s="230">
        <f t="shared" si="6"/>
        <v>3</v>
      </c>
      <c r="BO5" s="230">
        <f t="shared" si="6"/>
        <v>3</v>
      </c>
      <c r="BP5" s="230">
        <f t="shared" si="6"/>
        <v>3</v>
      </c>
      <c r="BQ5" s="230">
        <f t="shared" si="6"/>
        <v>3</v>
      </c>
      <c r="BR5" s="230">
        <f t="shared" si="6"/>
        <v>3</v>
      </c>
      <c r="BS5" s="230">
        <f t="shared" si="6"/>
        <v>3</v>
      </c>
      <c r="BT5" s="230">
        <f t="shared" si="6"/>
        <v>4</v>
      </c>
      <c r="BU5" s="230">
        <f t="shared" si="6"/>
        <v>4</v>
      </c>
      <c r="BV5" s="230">
        <f t="shared" si="6"/>
        <v>4</v>
      </c>
      <c r="BW5" s="230">
        <f t="shared" si="6"/>
        <v>4</v>
      </c>
      <c r="BX5" s="230">
        <f t="shared" ref="BX5:EI5" si="7">IF(BX3&gt;=$C$14,ROUNDUP((BX3-$C$14)/12,0),0)</f>
        <v>4</v>
      </c>
      <c r="BY5" s="230">
        <f t="shared" si="7"/>
        <v>4</v>
      </c>
      <c r="BZ5" s="230">
        <f t="shared" si="7"/>
        <v>4</v>
      </c>
      <c r="CA5" s="230">
        <f t="shared" si="7"/>
        <v>4</v>
      </c>
      <c r="CB5" s="230">
        <f t="shared" si="7"/>
        <v>4</v>
      </c>
      <c r="CC5" s="230">
        <f t="shared" si="7"/>
        <v>4</v>
      </c>
      <c r="CD5" s="230">
        <f t="shared" si="7"/>
        <v>4</v>
      </c>
      <c r="CE5" s="230">
        <f t="shared" si="7"/>
        <v>4</v>
      </c>
      <c r="CF5" s="230">
        <f t="shared" si="7"/>
        <v>5</v>
      </c>
      <c r="CG5" s="230">
        <f t="shared" si="7"/>
        <v>5</v>
      </c>
      <c r="CH5" s="230">
        <f t="shared" si="7"/>
        <v>5</v>
      </c>
      <c r="CI5" s="230">
        <f t="shared" si="7"/>
        <v>5</v>
      </c>
      <c r="CJ5" s="230">
        <f t="shared" si="7"/>
        <v>5</v>
      </c>
      <c r="CK5" s="230">
        <f t="shared" si="7"/>
        <v>5</v>
      </c>
      <c r="CL5" s="230">
        <f t="shared" si="7"/>
        <v>5</v>
      </c>
      <c r="CM5" s="230">
        <f t="shared" si="7"/>
        <v>5</v>
      </c>
      <c r="CN5" s="230">
        <f t="shared" si="7"/>
        <v>5</v>
      </c>
      <c r="CO5" s="230">
        <f t="shared" si="7"/>
        <v>5</v>
      </c>
      <c r="CP5" s="230">
        <f t="shared" si="7"/>
        <v>5</v>
      </c>
      <c r="CQ5" s="230">
        <f t="shared" si="7"/>
        <v>5</v>
      </c>
      <c r="CR5" s="230">
        <f t="shared" si="7"/>
        <v>6</v>
      </c>
      <c r="CS5" s="230">
        <f t="shared" si="7"/>
        <v>6</v>
      </c>
      <c r="CT5" s="230">
        <f t="shared" si="7"/>
        <v>6</v>
      </c>
      <c r="CU5" s="230">
        <f t="shared" si="7"/>
        <v>6</v>
      </c>
      <c r="CV5" s="230">
        <f t="shared" si="7"/>
        <v>6</v>
      </c>
      <c r="CW5" s="230">
        <f t="shared" si="7"/>
        <v>6</v>
      </c>
      <c r="CX5" s="230">
        <f t="shared" si="7"/>
        <v>6</v>
      </c>
      <c r="CY5" s="230">
        <f t="shared" si="7"/>
        <v>6</v>
      </c>
      <c r="CZ5" s="230">
        <f t="shared" si="7"/>
        <v>6</v>
      </c>
      <c r="DA5" s="230">
        <f t="shared" si="7"/>
        <v>6</v>
      </c>
      <c r="DB5" s="230">
        <f t="shared" si="7"/>
        <v>6</v>
      </c>
      <c r="DC5" s="230">
        <f t="shared" si="7"/>
        <v>6</v>
      </c>
      <c r="DD5" s="230">
        <f t="shared" si="7"/>
        <v>7</v>
      </c>
      <c r="DE5" s="230">
        <f t="shared" si="7"/>
        <v>7</v>
      </c>
      <c r="DF5" s="230">
        <f t="shared" si="7"/>
        <v>7</v>
      </c>
      <c r="DG5" s="230">
        <f t="shared" si="7"/>
        <v>7</v>
      </c>
      <c r="DH5" s="230">
        <f t="shared" si="7"/>
        <v>7</v>
      </c>
      <c r="DI5" s="230">
        <f t="shared" si="7"/>
        <v>7</v>
      </c>
      <c r="DJ5" s="230">
        <f t="shared" si="7"/>
        <v>7</v>
      </c>
      <c r="DK5" s="230">
        <f t="shared" si="7"/>
        <v>7</v>
      </c>
      <c r="DL5" s="230">
        <f t="shared" si="7"/>
        <v>7</v>
      </c>
      <c r="DM5" s="230">
        <f t="shared" si="7"/>
        <v>7</v>
      </c>
      <c r="DN5" s="230">
        <f t="shared" si="7"/>
        <v>7</v>
      </c>
      <c r="DO5" s="230">
        <f t="shared" si="7"/>
        <v>7</v>
      </c>
      <c r="DP5" s="230">
        <f t="shared" si="7"/>
        <v>8</v>
      </c>
      <c r="DQ5" s="230">
        <f t="shared" si="7"/>
        <v>8</v>
      </c>
      <c r="DR5" s="230">
        <f t="shared" si="7"/>
        <v>8</v>
      </c>
      <c r="DS5" s="230">
        <f t="shared" si="7"/>
        <v>8</v>
      </c>
      <c r="DT5" s="230">
        <f t="shared" si="7"/>
        <v>8</v>
      </c>
      <c r="DU5" s="230">
        <f t="shared" si="7"/>
        <v>8</v>
      </c>
      <c r="DV5" s="230">
        <f t="shared" si="7"/>
        <v>8</v>
      </c>
      <c r="DW5" s="230">
        <f t="shared" si="7"/>
        <v>8</v>
      </c>
      <c r="DX5" s="230">
        <f t="shared" si="7"/>
        <v>8</v>
      </c>
      <c r="DY5" s="230">
        <f t="shared" si="7"/>
        <v>8</v>
      </c>
      <c r="DZ5" s="230">
        <f t="shared" si="7"/>
        <v>8</v>
      </c>
      <c r="EA5" s="230">
        <f t="shared" si="7"/>
        <v>8</v>
      </c>
      <c r="EB5" s="230">
        <f t="shared" si="7"/>
        <v>9</v>
      </c>
      <c r="EC5" s="230">
        <f t="shared" si="7"/>
        <v>9</v>
      </c>
      <c r="ED5" s="230">
        <f t="shared" si="7"/>
        <v>9</v>
      </c>
      <c r="EE5" s="230">
        <f t="shared" si="7"/>
        <v>9</v>
      </c>
      <c r="EF5" s="230">
        <f t="shared" si="7"/>
        <v>9</v>
      </c>
      <c r="EG5" s="230">
        <f t="shared" si="7"/>
        <v>9</v>
      </c>
      <c r="EH5" s="230">
        <f t="shared" si="7"/>
        <v>9</v>
      </c>
      <c r="EI5" s="230">
        <f t="shared" si="7"/>
        <v>9</v>
      </c>
      <c r="EJ5" s="230">
        <f t="shared" ref="EJ5:EX5" si="8">IF(EJ3&gt;=$C$14,ROUNDUP((EJ3-$C$14)/12,0),0)</f>
        <v>9</v>
      </c>
      <c r="EK5" s="230">
        <f t="shared" si="8"/>
        <v>9</v>
      </c>
      <c r="EL5" s="230">
        <f t="shared" si="8"/>
        <v>9</v>
      </c>
      <c r="EM5" s="230">
        <f t="shared" si="8"/>
        <v>9</v>
      </c>
      <c r="EN5" s="230">
        <f t="shared" si="8"/>
        <v>10</v>
      </c>
      <c r="EO5" s="230">
        <f t="shared" si="8"/>
        <v>10</v>
      </c>
      <c r="EP5" s="230">
        <f t="shared" si="8"/>
        <v>10</v>
      </c>
      <c r="EQ5" s="230">
        <f t="shared" si="8"/>
        <v>10</v>
      </c>
      <c r="ER5" s="230">
        <f t="shared" si="8"/>
        <v>10</v>
      </c>
      <c r="ES5" s="230">
        <f t="shared" si="8"/>
        <v>10</v>
      </c>
      <c r="ET5" s="230">
        <f t="shared" si="8"/>
        <v>10</v>
      </c>
      <c r="EU5" s="230">
        <f t="shared" si="8"/>
        <v>10</v>
      </c>
      <c r="EV5" s="230">
        <f t="shared" si="8"/>
        <v>10</v>
      </c>
      <c r="EW5" s="230">
        <f t="shared" si="8"/>
        <v>10</v>
      </c>
      <c r="EX5" s="233">
        <f t="shared" si="8"/>
        <v>10</v>
      </c>
    </row>
    <row r="6" spans="1:154" s="2" customFormat="1" ht="18.75" thickBot="1">
      <c r="A6" s="10"/>
      <c r="B6" s="162"/>
      <c r="C6" s="162"/>
      <c r="D6" s="162"/>
      <c r="E6" s="162"/>
      <c r="F6" s="162"/>
      <c r="G6" s="162"/>
      <c r="H6" s="162"/>
      <c r="I6" s="197" t="s">
        <v>74</v>
      </c>
      <c r="J6" s="234"/>
      <c r="K6" s="235" t="str">
        <f>IF(K3&lt;$C$14,"Dev.",IF(AND(K3&gt;=$C$14,K3&lt;$C$16),"Lease-Up","Stabilized"))</f>
        <v>Dev.</v>
      </c>
      <c r="L6" s="235" t="str">
        <f t="shared" ref="L6:BW6" si="9">IF(L3&lt;$C$14,"Dev.",IF(AND(L3&gt;=$C$14,L3&lt;$C$16),"Lease-Up","Stabilized"))</f>
        <v>Dev.</v>
      </c>
      <c r="M6" s="235" t="str">
        <f t="shared" si="9"/>
        <v>Dev.</v>
      </c>
      <c r="N6" s="235" t="str">
        <f t="shared" si="9"/>
        <v>Dev.</v>
      </c>
      <c r="O6" s="235" t="str">
        <f t="shared" si="9"/>
        <v>Dev.</v>
      </c>
      <c r="P6" s="235" t="str">
        <f t="shared" si="9"/>
        <v>Dev.</v>
      </c>
      <c r="Q6" s="235" t="str">
        <f t="shared" si="9"/>
        <v>Dev.</v>
      </c>
      <c r="R6" s="235" t="str">
        <f t="shared" si="9"/>
        <v>Dev.</v>
      </c>
      <c r="S6" s="235" t="str">
        <f t="shared" si="9"/>
        <v>Dev.</v>
      </c>
      <c r="T6" s="235" t="str">
        <f t="shared" si="9"/>
        <v>Dev.</v>
      </c>
      <c r="U6" s="235" t="str">
        <f t="shared" si="9"/>
        <v>Dev.</v>
      </c>
      <c r="V6" s="235" t="str">
        <f t="shared" si="9"/>
        <v>Dev.</v>
      </c>
      <c r="W6" s="235" t="str">
        <f t="shared" si="9"/>
        <v>Dev.</v>
      </c>
      <c r="X6" s="235" t="str">
        <f t="shared" si="9"/>
        <v>Dev.</v>
      </c>
      <c r="Y6" s="235" t="str">
        <f t="shared" si="9"/>
        <v>Dev.</v>
      </c>
      <c r="Z6" s="235" t="str">
        <f t="shared" si="9"/>
        <v>Dev.</v>
      </c>
      <c r="AA6" s="235" t="str">
        <f t="shared" si="9"/>
        <v>Dev.</v>
      </c>
      <c r="AB6" s="235" t="str">
        <f t="shared" si="9"/>
        <v>Dev.</v>
      </c>
      <c r="AC6" s="235" t="str">
        <f t="shared" si="9"/>
        <v>Dev.</v>
      </c>
      <c r="AD6" s="235" t="str">
        <f t="shared" si="9"/>
        <v>Dev.</v>
      </c>
      <c r="AE6" s="235" t="str">
        <f t="shared" si="9"/>
        <v>Dev.</v>
      </c>
      <c r="AF6" s="235" t="str">
        <f t="shared" si="9"/>
        <v>Dev.</v>
      </c>
      <c r="AG6" s="235" t="str">
        <f t="shared" si="9"/>
        <v>Dev.</v>
      </c>
      <c r="AH6" s="235" t="str">
        <f t="shared" si="9"/>
        <v>Dev.</v>
      </c>
      <c r="AI6" s="235" t="str">
        <f t="shared" si="9"/>
        <v>Lease-Up</v>
      </c>
      <c r="AJ6" s="235" t="str">
        <f t="shared" si="9"/>
        <v>Lease-Up</v>
      </c>
      <c r="AK6" s="235" t="str">
        <f t="shared" si="9"/>
        <v>Lease-Up</v>
      </c>
      <c r="AL6" s="235" t="str">
        <f t="shared" si="9"/>
        <v>Lease-Up</v>
      </c>
      <c r="AM6" s="235" t="str">
        <f t="shared" si="9"/>
        <v>Lease-Up</v>
      </c>
      <c r="AN6" s="235" t="str">
        <f t="shared" si="9"/>
        <v>Lease-Up</v>
      </c>
      <c r="AO6" s="235" t="str">
        <f t="shared" si="9"/>
        <v>Lease-Up</v>
      </c>
      <c r="AP6" s="235" t="str">
        <f t="shared" si="9"/>
        <v>Lease-Up</v>
      </c>
      <c r="AQ6" s="235" t="str">
        <f t="shared" si="9"/>
        <v>Lease-Up</v>
      </c>
      <c r="AR6" s="235" t="str">
        <f t="shared" si="9"/>
        <v>Lease-Up</v>
      </c>
      <c r="AS6" s="235" t="str">
        <f t="shared" si="9"/>
        <v>Lease-Up</v>
      </c>
      <c r="AT6" s="235" t="str">
        <f t="shared" si="9"/>
        <v>Lease-Up</v>
      </c>
      <c r="AU6" s="235" t="str">
        <f t="shared" si="9"/>
        <v>Stabilized</v>
      </c>
      <c r="AV6" s="235" t="str">
        <f t="shared" si="9"/>
        <v>Stabilized</v>
      </c>
      <c r="AW6" s="235" t="str">
        <f t="shared" si="9"/>
        <v>Stabilized</v>
      </c>
      <c r="AX6" s="235" t="str">
        <f t="shared" si="9"/>
        <v>Stabilized</v>
      </c>
      <c r="AY6" s="235" t="str">
        <f t="shared" si="9"/>
        <v>Stabilized</v>
      </c>
      <c r="AZ6" s="235" t="str">
        <f t="shared" si="9"/>
        <v>Stabilized</v>
      </c>
      <c r="BA6" s="235" t="str">
        <f t="shared" si="9"/>
        <v>Stabilized</v>
      </c>
      <c r="BB6" s="235" t="str">
        <f t="shared" si="9"/>
        <v>Stabilized</v>
      </c>
      <c r="BC6" s="235" t="str">
        <f t="shared" si="9"/>
        <v>Stabilized</v>
      </c>
      <c r="BD6" s="235" t="str">
        <f t="shared" si="9"/>
        <v>Stabilized</v>
      </c>
      <c r="BE6" s="235" t="str">
        <f t="shared" si="9"/>
        <v>Stabilized</v>
      </c>
      <c r="BF6" s="235" t="str">
        <f t="shared" si="9"/>
        <v>Stabilized</v>
      </c>
      <c r="BG6" s="235" t="str">
        <f t="shared" si="9"/>
        <v>Stabilized</v>
      </c>
      <c r="BH6" s="235" t="str">
        <f t="shared" si="9"/>
        <v>Stabilized</v>
      </c>
      <c r="BI6" s="235" t="str">
        <f t="shared" si="9"/>
        <v>Stabilized</v>
      </c>
      <c r="BJ6" s="235" t="str">
        <f t="shared" si="9"/>
        <v>Stabilized</v>
      </c>
      <c r="BK6" s="235" t="str">
        <f t="shared" si="9"/>
        <v>Stabilized</v>
      </c>
      <c r="BL6" s="235" t="str">
        <f t="shared" si="9"/>
        <v>Stabilized</v>
      </c>
      <c r="BM6" s="235" t="str">
        <f t="shared" si="9"/>
        <v>Stabilized</v>
      </c>
      <c r="BN6" s="235" t="str">
        <f t="shared" si="9"/>
        <v>Stabilized</v>
      </c>
      <c r="BO6" s="235" t="str">
        <f t="shared" si="9"/>
        <v>Stabilized</v>
      </c>
      <c r="BP6" s="235" t="str">
        <f t="shared" si="9"/>
        <v>Stabilized</v>
      </c>
      <c r="BQ6" s="235" t="str">
        <f t="shared" si="9"/>
        <v>Stabilized</v>
      </c>
      <c r="BR6" s="235" t="str">
        <f t="shared" si="9"/>
        <v>Stabilized</v>
      </c>
      <c r="BS6" s="235" t="str">
        <f t="shared" si="9"/>
        <v>Stabilized</v>
      </c>
      <c r="BT6" s="235" t="str">
        <f t="shared" si="9"/>
        <v>Stabilized</v>
      </c>
      <c r="BU6" s="235" t="str">
        <f t="shared" si="9"/>
        <v>Stabilized</v>
      </c>
      <c r="BV6" s="235" t="str">
        <f t="shared" si="9"/>
        <v>Stabilized</v>
      </c>
      <c r="BW6" s="235" t="str">
        <f t="shared" si="9"/>
        <v>Stabilized</v>
      </c>
      <c r="BX6" s="235" t="str">
        <f t="shared" ref="BX6:EI6" si="10">IF(BX3&lt;$C$14,"Dev.",IF(AND(BX3&gt;=$C$14,BX3&lt;$C$16),"Lease-Up","Stabilized"))</f>
        <v>Stabilized</v>
      </c>
      <c r="BY6" s="235" t="str">
        <f t="shared" si="10"/>
        <v>Stabilized</v>
      </c>
      <c r="BZ6" s="235" t="str">
        <f t="shared" si="10"/>
        <v>Stabilized</v>
      </c>
      <c r="CA6" s="235" t="str">
        <f t="shared" si="10"/>
        <v>Stabilized</v>
      </c>
      <c r="CB6" s="235" t="str">
        <f t="shared" si="10"/>
        <v>Stabilized</v>
      </c>
      <c r="CC6" s="235" t="str">
        <f t="shared" si="10"/>
        <v>Stabilized</v>
      </c>
      <c r="CD6" s="235" t="str">
        <f t="shared" si="10"/>
        <v>Stabilized</v>
      </c>
      <c r="CE6" s="235" t="str">
        <f t="shared" si="10"/>
        <v>Stabilized</v>
      </c>
      <c r="CF6" s="235" t="str">
        <f t="shared" si="10"/>
        <v>Stabilized</v>
      </c>
      <c r="CG6" s="235" t="str">
        <f t="shared" si="10"/>
        <v>Stabilized</v>
      </c>
      <c r="CH6" s="235" t="str">
        <f t="shared" si="10"/>
        <v>Stabilized</v>
      </c>
      <c r="CI6" s="235" t="str">
        <f t="shared" si="10"/>
        <v>Stabilized</v>
      </c>
      <c r="CJ6" s="235" t="str">
        <f t="shared" si="10"/>
        <v>Stabilized</v>
      </c>
      <c r="CK6" s="235" t="str">
        <f t="shared" si="10"/>
        <v>Stabilized</v>
      </c>
      <c r="CL6" s="235" t="str">
        <f t="shared" si="10"/>
        <v>Stabilized</v>
      </c>
      <c r="CM6" s="235" t="str">
        <f t="shared" si="10"/>
        <v>Stabilized</v>
      </c>
      <c r="CN6" s="235" t="str">
        <f t="shared" si="10"/>
        <v>Stabilized</v>
      </c>
      <c r="CO6" s="235" t="str">
        <f t="shared" si="10"/>
        <v>Stabilized</v>
      </c>
      <c r="CP6" s="235" t="str">
        <f t="shared" si="10"/>
        <v>Stabilized</v>
      </c>
      <c r="CQ6" s="235" t="str">
        <f t="shared" si="10"/>
        <v>Stabilized</v>
      </c>
      <c r="CR6" s="235" t="str">
        <f t="shared" si="10"/>
        <v>Stabilized</v>
      </c>
      <c r="CS6" s="235" t="str">
        <f t="shared" si="10"/>
        <v>Stabilized</v>
      </c>
      <c r="CT6" s="235" t="str">
        <f t="shared" si="10"/>
        <v>Stabilized</v>
      </c>
      <c r="CU6" s="235" t="str">
        <f t="shared" si="10"/>
        <v>Stabilized</v>
      </c>
      <c r="CV6" s="235" t="str">
        <f t="shared" si="10"/>
        <v>Stabilized</v>
      </c>
      <c r="CW6" s="235" t="str">
        <f t="shared" si="10"/>
        <v>Stabilized</v>
      </c>
      <c r="CX6" s="235" t="str">
        <f t="shared" si="10"/>
        <v>Stabilized</v>
      </c>
      <c r="CY6" s="235" t="str">
        <f t="shared" si="10"/>
        <v>Stabilized</v>
      </c>
      <c r="CZ6" s="235" t="str">
        <f t="shared" si="10"/>
        <v>Stabilized</v>
      </c>
      <c r="DA6" s="235" t="str">
        <f t="shared" si="10"/>
        <v>Stabilized</v>
      </c>
      <c r="DB6" s="235" t="str">
        <f t="shared" si="10"/>
        <v>Stabilized</v>
      </c>
      <c r="DC6" s="235" t="str">
        <f t="shared" si="10"/>
        <v>Stabilized</v>
      </c>
      <c r="DD6" s="235" t="str">
        <f t="shared" si="10"/>
        <v>Stabilized</v>
      </c>
      <c r="DE6" s="235" t="str">
        <f t="shared" si="10"/>
        <v>Stabilized</v>
      </c>
      <c r="DF6" s="235" t="str">
        <f t="shared" si="10"/>
        <v>Stabilized</v>
      </c>
      <c r="DG6" s="235" t="str">
        <f t="shared" si="10"/>
        <v>Stabilized</v>
      </c>
      <c r="DH6" s="235" t="str">
        <f t="shared" si="10"/>
        <v>Stabilized</v>
      </c>
      <c r="DI6" s="235" t="str">
        <f t="shared" si="10"/>
        <v>Stabilized</v>
      </c>
      <c r="DJ6" s="235" t="str">
        <f t="shared" si="10"/>
        <v>Stabilized</v>
      </c>
      <c r="DK6" s="235" t="str">
        <f t="shared" si="10"/>
        <v>Stabilized</v>
      </c>
      <c r="DL6" s="235" t="str">
        <f t="shared" si="10"/>
        <v>Stabilized</v>
      </c>
      <c r="DM6" s="235" t="str">
        <f t="shared" si="10"/>
        <v>Stabilized</v>
      </c>
      <c r="DN6" s="235" t="str">
        <f t="shared" si="10"/>
        <v>Stabilized</v>
      </c>
      <c r="DO6" s="235" t="str">
        <f t="shared" si="10"/>
        <v>Stabilized</v>
      </c>
      <c r="DP6" s="235" t="str">
        <f t="shared" si="10"/>
        <v>Stabilized</v>
      </c>
      <c r="DQ6" s="235" t="str">
        <f t="shared" si="10"/>
        <v>Stabilized</v>
      </c>
      <c r="DR6" s="235" t="str">
        <f t="shared" si="10"/>
        <v>Stabilized</v>
      </c>
      <c r="DS6" s="235" t="str">
        <f t="shared" si="10"/>
        <v>Stabilized</v>
      </c>
      <c r="DT6" s="235" t="str">
        <f t="shared" si="10"/>
        <v>Stabilized</v>
      </c>
      <c r="DU6" s="235" t="str">
        <f t="shared" si="10"/>
        <v>Stabilized</v>
      </c>
      <c r="DV6" s="235" t="str">
        <f t="shared" si="10"/>
        <v>Stabilized</v>
      </c>
      <c r="DW6" s="235" t="str">
        <f t="shared" si="10"/>
        <v>Stabilized</v>
      </c>
      <c r="DX6" s="235" t="str">
        <f t="shared" si="10"/>
        <v>Stabilized</v>
      </c>
      <c r="DY6" s="235" t="str">
        <f t="shared" si="10"/>
        <v>Stabilized</v>
      </c>
      <c r="DZ6" s="235" t="str">
        <f t="shared" si="10"/>
        <v>Stabilized</v>
      </c>
      <c r="EA6" s="235" t="str">
        <f t="shared" si="10"/>
        <v>Stabilized</v>
      </c>
      <c r="EB6" s="235" t="str">
        <f t="shared" si="10"/>
        <v>Stabilized</v>
      </c>
      <c r="EC6" s="235" t="str">
        <f t="shared" si="10"/>
        <v>Stabilized</v>
      </c>
      <c r="ED6" s="235" t="str">
        <f t="shared" si="10"/>
        <v>Stabilized</v>
      </c>
      <c r="EE6" s="235" t="str">
        <f t="shared" si="10"/>
        <v>Stabilized</v>
      </c>
      <c r="EF6" s="235" t="str">
        <f t="shared" si="10"/>
        <v>Stabilized</v>
      </c>
      <c r="EG6" s="235" t="str">
        <f t="shared" si="10"/>
        <v>Stabilized</v>
      </c>
      <c r="EH6" s="235" t="str">
        <f t="shared" si="10"/>
        <v>Stabilized</v>
      </c>
      <c r="EI6" s="235" t="str">
        <f t="shared" si="10"/>
        <v>Stabilized</v>
      </c>
      <c r="EJ6" s="235" t="str">
        <f t="shared" ref="EJ6:EX6" si="11">IF(EJ3&lt;$C$14,"Dev.",IF(AND(EJ3&gt;=$C$14,EJ3&lt;$C$16),"Lease-Up","Stabilized"))</f>
        <v>Stabilized</v>
      </c>
      <c r="EK6" s="235" t="str">
        <f t="shared" si="11"/>
        <v>Stabilized</v>
      </c>
      <c r="EL6" s="235" t="str">
        <f t="shared" si="11"/>
        <v>Stabilized</v>
      </c>
      <c r="EM6" s="235" t="str">
        <f t="shared" si="11"/>
        <v>Stabilized</v>
      </c>
      <c r="EN6" s="235" t="str">
        <f t="shared" si="11"/>
        <v>Stabilized</v>
      </c>
      <c r="EO6" s="235" t="str">
        <f t="shared" si="11"/>
        <v>Stabilized</v>
      </c>
      <c r="EP6" s="235" t="str">
        <f t="shared" si="11"/>
        <v>Stabilized</v>
      </c>
      <c r="EQ6" s="235" t="str">
        <f t="shared" si="11"/>
        <v>Stabilized</v>
      </c>
      <c r="ER6" s="235" t="str">
        <f t="shared" si="11"/>
        <v>Stabilized</v>
      </c>
      <c r="ES6" s="235" t="str">
        <f t="shared" si="11"/>
        <v>Stabilized</v>
      </c>
      <c r="ET6" s="235" t="str">
        <f t="shared" si="11"/>
        <v>Stabilized</v>
      </c>
      <c r="EU6" s="235" t="str">
        <f t="shared" si="11"/>
        <v>Stabilized</v>
      </c>
      <c r="EV6" s="235" t="str">
        <f t="shared" si="11"/>
        <v>Stabilized</v>
      </c>
      <c r="EW6" s="235" t="str">
        <f t="shared" si="11"/>
        <v>Stabilized</v>
      </c>
      <c r="EX6" s="236" t="str">
        <f t="shared" si="11"/>
        <v>Stabilized</v>
      </c>
    </row>
    <row r="8" spans="1:154" s="2" customFormat="1" ht="12.75" customHeight="1">
      <c r="A8" s="10"/>
      <c r="B8" s="166" t="s">
        <v>75</v>
      </c>
      <c r="C8" s="163"/>
      <c r="D8" s="163"/>
      <c r="E8" s="163"/>
      <c r="F8" s="163"/>
      <c r="G8" s="163"/>
      <c r="H8" s="163"/>
      <c r="I8" s="163"/>
      <c r="J8" s="164"/>
      <c r="K8" s="165"/>
      <c r="L8" s="165"/>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5"/>
      <c r="AW8" s="165"/>
      <c r="AX8" s="165"/>
      <c r="AY8" s="165"/>
      <c r="AZ8" s="165"/>
      <c r="BA8" s="165"/>
      <c r="BB8" s="165"/>
      <c r="BC8" s="165"/>
      <c r="BD8" s="165"/>
      <c r="BE8" s="165"/>
      <c r="BF8" s="165"/>
      <c r="BG8" s="165"/>
      <c r="BH8" s="165"/>
      <c r="BI8" s="165"/>
      <c r="BJ8" s="165"/>
      <c r="BK8" s="165"/>
      <c r="BL8" s="165"/>
      <c r="BM8" s="165"/>
      <c r="BN8" s="165"/>
      <c r="BO8" s="165"/>
      <c r="BP8" s="165"/>
      <c r="BQ8" s="165"/>
      <c r="BR8" s="165"/>
      <c r="BS8" s="165"/>
      <c r="BT8" s="165"/>
      <c r="BU8" s="165"/>
      <c r="BV8" s="165"/>
      <c r="BW8" s="165"/>
      <c r="BX8" s="165"/>
      <c r="BY8" s="165"/>
      <c r="BZ8" s="165"/>
      <c r="CA8" s="165"/>
      <c r="CB8" s="165"/>
      <c r="CC8" s="165"/>
      <c r="CD8" s="165"/>
      <c r="CE8" s="165"/>
      <c r="CF8" s="165"/>
      <c r="CG8" s="165"/>
      <c r="CH8" s="165"/>
      <c r="CI8" s="165"/>
      <c r="CJ8" s="165"/>
      <c r="CK8" s="165"/>
      <c r="CL8" s="165"/>
      <c r="CM8" s="165"/>
      <c r="CN8" s="165"/>
      <c r="CO8" s="165"/>
      <c r="CP8" s="165"/>
      <c r="CQ8" s="165"/>
      <c r="CR8" s="165"/>
      <c r="CS8" s="165"/>
      <c r="CT8" s="165"/>
      <c r="CU8" s="165"/>
      <c r="CV8" s="165"/>
      <c r="CW8" s="165"/>
      <c r="CX8" s="165"/>
      <c r="CY8" s="165"/>
      <c r="CZ8" s="165"/>
      <c r="DA8" s="165"/>
      <c r="DB8" s="165"/>
      <c r="DC8" s="165"/>
      <c r="DD8" s="165"/>
      <c r="DE8" s="165"/>
      <c r="DF8" s="165"/>
      <c r="DG8" s="165"/>
      <c r="DH8" s="165"/>
      <c r="DI8" s="165"/>
      <c r="DJ8" s="165"/>
      <c r="DK8" s="165"/>
      <c r="DL8" s="165"/>
      <c r="DM8" s="165"/>
      <c r="DN8" s="165"/>
      <c r="DO8" s="165"/>
      <c r="DP8" s="165"/>
      <c r="DQ8" s="165"/>
      <c r="DR8" s="165"/>
      <c r="DS8" s="165"/>
      <c r="DT8" s="165"/>
      <c r="DU8" s="165"/>
      <c r="DV8" s="165"/>
      <c r="DW8" s="165"/>
      <c r="DX8" s="165"/>
      <c r="DY8" s="165"/>
      <c r="DZ8" s="165"/>
      <c r="EA8" s="165"/>
      <c r="EB8" s="165"/>
      <c r="EC8" s="165"/>
      <c r="ED8" s="165"/>
      <c r="EE8" s="165"/>
      <c r="EF8" s="165"/>
      <c r="EG8" s="165"/>
      <c r="EH8" s="165"/>
      <c r="EI8" s="165"/>
      <c r="EJ8" s="165"/>
      <c r="EK8" s="165"/>
      <c r="EL8" s="165"/>
      <c r="EM8" s="165"/>
      <c r="EN8" s="165"/>
      <c r="EO8" s="165"/>
      <c r="EP8" s="165"/>
      <c r="EQ8" s="165"/>
      <c r="ER8" s="165"/>
      <c r="ES8" s="165"/>
      <c r="ET8" s="165"/>
      <c r="EU8" s="165"/>
      <c r="EV8" s="165"/>
      <c r="EW8" s="165"/>
      <c r="EX8" s="165"/>
    </row>
    <row r="9" spans="1:154" s="2" customFormat="1" ht="12.75" customHeight="1">
      <c r="A9" s="10"/>
      <c r="B9" s="166"/>
      <c r="C9" s="258">
        <f>'Low NOI'!F14</f>
        <v>350</v>
      </c>
      <c r="D9" s="258"/>
      <c r="E9" s="258"/>
      <c r="F9" s="163"/>
      <c r="G9" s="163"/>
      <c r="H9" s="163"/>
      <c r="I9" s="163"/>
      <c r="J9" s="164"/>
      <c r="K9" s="165"/>
      <c r="L9" s="526"/>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5"/>
      <c r="AW9" s="165"/>
      <c r="AX9" s="165"/>
      <c r="AY9" s="165"/>
      <c r="AZ9" s="165"/>
      <c r="BA9" s="165"/>
      <c r="BB9" s="165"/>
      <c r="BC9" s="165"/>
      <c r="BD9" s="165"/>
      <c r="BE9" s="165"/>
      <c r="BF9" s="165"/>
      <c r="BG9" s="165"/>
      <c r="BH9" s="165"/>
      <c r="BI9" s="165"/>
      <c r="BJ9" s="165"/>
      <c r="BK9" s="165"/>
      <c r="BL9" s="165"/>
      <c r="BM9" s="165"/>
      <c r="BN9" s="165"/>
      <c r="BO9" s="165"/>
      <c r="BP9" s="165"/>
      <c r="BQ9" s="165"/>
      <c r="BR9" s="165"/>
      <c r="BS9" s="165"/>
      <c r="BT9" s="165"/>
      <c r="BU9" s="165"/>
      <c r="BV9" s="165"/>
      <c r="BW9" s="165"/>
      <c r="BX9" s="165"/>
      <c r="BY9" s="165"/>
      <c r="BZ9" s="165"/>
      <c r="CA9" s="165"/>
      <c r="CB9" s="165"/>
      <c r="CC9" s="165"/>
      <c r="CD9" s="165"/>
      <c r="CE9" s="165"/>
      <c r="CF9" s="165"/>
      <c r="CG9" s="165"/>
      <c r="CH9" s="165"/>
      <c r="CI9" s="165"/>
      <c r="CJ9" s="165"/>
      <c r="CK9" s="165"/>
      <c r="CL9" s="165"/>
      <c r="CM9" s="165"/>
      <c r="CN9" s="165"/>
      <c r="CO9" s="165"/>
      <c r="CP9" s="165"/>
      <c r="CQ9" s="165"/>
      <c r="CR9" s="165"/>
      <c r="CS9" s="165"/>
      <c r="CT9" s="165"/>
      <c r="CU9" s="165"/>
      <c r="CV9" s="165"/>
      <c r="CW9" s="165"/>
      <c r="CX9" s="165"/>
      <c r="CY9" s="165"/>
      <c r="CZ9" s="165"/>
      <c r="DA9" s="165"/>
      <c r="DB9" s="165"/>
      <c r="DC9" s="165"/>
      <c r="DD9" s="165"/>
      <c r="DE9" s="165"/>
      <c r="DF9" s="165"/>
      <c r="DG9" s="165"/>
      <c r="DH9" s="165"/>
      <c r="DI9" s="165"/>
      <c r="DJ9" s="165"/>
      <c r="DK9" s="165"/>
      <c r="DL9" s="165"/>
      <c r="DM9" s="165"/>
      <c r="DN9" s="165"/>
      <c r="DO9" s="165"/>
      <c r="DP9" s="165"/>
      <c r="DQ9" s="165"/>
      <c r="DR9" s="165"/>
      <c r="DS9" s="165"/>
      <c r="DT9" s="165"/>
      <c r="DU9" s="165"/>
      <c r="DV9" s="165"/>
      <c r="DW9" s="165"/>
      <c r="DX9" s="165"/>
      <c r="DY9" s="165"/>
      <c r="DZ9" s="165"/>
      <c r="EA9" s="165"/>
      <c r="EB9" s="165"/>
      <c r="EC9" s="165"/>
      <c r="ED9" s="165"/>
      <c r="EE9" s="165"/>
      <c r="EF9" s="165"/>
      <c r="EG9" s="165"/>
      <c r="EH9" s="165"/>
      <c r="EI9" s="165"/>
      <c r="EJ9" s="165"/>
      <c r="EK9" s="165"/>
      <c r="EL9" s="165"/>
      <c r="EM9" s="165"/>
      <c r="EN9" s="165"/>
      <c r="EO9" s="165"/>
      <c r="EP9" s="165"/>
      <c r="EQ9" s="165"/>
      <c r="ER9" s="165"/>
      <c r="ES9" s="165"/>
      <c r="ET9" s="165"/>
      <c r="EU9" s="165"/>
      <c r="EV9" s="165"/>
      <c r="EW9" s="165"/>
      <c r="EX9" s="165"/>
    </row>
    <row r="10" spans="1:154" s="2" customFormat="1" ht="12.75" customHeight="1">
      <c r="A10" s="10"/>
      <c r="B10" s="167"/>
      <c r="C10" s="259">
        <f>'Low Budget'!H20</f>
        <v>1</v>
      </c>
      <c r="D10" s="259"/>
      <c r="E10" s="259"/>
      <c r="F10" s="167"/>
      <c r="G10" s="167"/>
      <c r="H10" s="167"/>
      <c r="I10" s="167"/>
      <c r="J10" s="168"/>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169"/>
      <c r="CH10" s="169"/>
      <c r="CI10" s="169"/>
      <c r="CJ10" s="169"/>
      <c r="CK10" s="169"/>
      <c r="CL10" s="169"/>
      <c r="CM10" s="169"/>
      <c r="CN10" s="169"/>
      <c r="CO10" s="169"/>
      <c r="CP10" s="169"/>
      <c r="CQ10" s="169"/>
      <c r="CR10" s="169"/>
      <c r="CS10" s="169"/>
      <c r="CT10" s="169"/>
      <c r="CU10" s="169"/>
      <c r="CV10" s="169"/>
      <c r="CW10" s="169"/>
      <c r="CX10" s="169"/>
      <c r="CY10" s="169"/>
      <c r="CZ10" s="169"/>
      <c r="DA10" s="169"/>
      <c r="DB10" s="169"/>
      <c r="DC10" s="169"/>
      <c r="DD10" s="169"/>
      <c r="DE10" s="169"/>
      <c r="DF10" s="169"/>
      <c r="DG10" s="169"/>
      <c r="DH10" s="169"/>
      <c r="DI10" s="169"/>
      <c r="DJ10" s="169"/>
      <c r="DK10" s="169"/>
      <c r="DL10" s="169"/>
      <c r="DM10" s="169"/>
      <c r="DN10" s="169"/>
      <c r="DO10" s="169"/>
      <c r="DP10" s="169"/>
      <c r="DQ10" s="169"/>
      <c r="DR10" s="169"/>
      <c r="DS10" s="169"/>
      <c r="DT10" s="169"/>
      <c r="DU10" s="169"/>
      <c r="DV10" s="169"/>
      <c r="DW10" s="169"/>
      <c r="DX10" s="169"/>
      <c r="DY10" s="169"/>
      <c r="DZ10" s="169"/>
      <c r="EA10" s="169"/>
      <c r="EB10" s="169"/>
      <c r="EC10" s="169"/>
      <c r="ED10" s="169"/>
      <c r="EE10" s="169"/>
      <c r="EF10" s="169"/>
      <c r="EG10" s="169"/>
      <c r="EH10" s="169"/>
      <c r="EI10" s="169"/>
      <c r="EJ10" s="169"/>
      <c r="EK10" s="169"/>
      <c r="EL10" s="169"/>
      <c r="EM10" s="169"/>
      <c r="EN10" s="169"/>
      <c r="EO10" s="169"/>
      <c r="EP10" s="169"/>
      <c r="EQ10" s="169"/>
      <c r="ER10" s="169"/>
      <c r="ES10" s="169"/>
      <c r="ET10" s="169"/>
      <c r="EU10" s="169"/>
      <c r="EV10" s="169"/>
      <c r="EW10" s="169"/>
      <c r="EX10" s="169"/>
    </row>
    <row r="11" spans="1:154" s="2" customFormat="1" ht="12.75" customHeight="1">
      <c r="A11" s="10"/>
      <c r="B11" s="167"/>
      <c r="C11" s="260">
        <f>'Low Budget'!H21</f>
        <v>24</v>
      </c>
      <c r="D11" s="260"/>
      <c r="E11" s="260"/>
      <c r="F11" s="167"/>
      <c r="G11" s="167"/>
      <c r="H11" s="167"/>
      <c r="I11" s="167"/>
      <c r="J11" s="168"/>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169"/>
      <c r="CH11" s="169"/>
      <c r="CI11" s="169"/>
      <c r="CJ11" s="169"/>
      <c r="CK11" s="169"/>
      <c r="CL11" s="169"/>
      <c r="CM11" s="169"/>
      <c r="CN11" s="169"/>
      <c r="CO11" s="169"/>
      <c r="CP11" s="169"/>
      <c r="CQ11" s="169"/>
      <c r="CR11" s="169"/>
      <c r="CS11" s="169"/>
      <c r="CT11" s="169"/>
      <c r="CU11" s="169"/>
      <c r="CV11" s="169"/>
      <c r="CW11" s="169"/>
      <c r="CX11" s="169"/>
      <c r="CY11" s="169"/>
      <c r="CZ11" s="169"/>
      <c r="DA11" s="169"/>
      <c r="DB11" s="169"/>
      <c r="DC11" s="169"/>
      <c r="DD11" s="169"/>
      <c r="DE11" s="169"/>
      <c r="DF11" s="169"/>
      <c r="DG11" s="169"/>
      <c r="DH11" s="169"/>
      <c r="DI11" s="169"/>
      <c r="DJ11" s="169"/>
      <c r="DK11" s="169"/>
      <c r="DL11" s="169"/>
      <c r="DM11" s="169"/>
      <c r="DN11" s="169"/>
      <c r="DO11" s="169"/>
      <c r="DP11" s="169"/>
      <c r="DQ11" s="169"/>
      <c r="DR11" s="169"/>
      <c r="DS11" s="169"/>
      <c r="DT11" s="169"/>
      <c r="DU11" s="169"/>
      <c r="DV11" s="169"/>
      <c r="DW11" s="169"/>
      <c r="DX11" s="169"/>
      <c r="DY11" s="169"/>
      <c r="DZ11" s="169"/>
      <c r="EA11" s="169"/>
      <c r="EB11" s="169"/>
      <c r="EC11" s="169"/>
      <c r="ED11" s="169"/>
      <c r="EE11" s="169"/>
      <c r="EF11" s="169"/>
      <c r="EG11" s="169"/>
      <c r="EH11" s="169"/>
      <c r="EI11" s="169"/>
      <c r="EJ11" s="169"/>
      <c r="EK11" s="169"/>
      <c r="EL11" s="169"/>
      <c r="EM11" s="169"/>
      <c r="EN11" s="169"/>
      <c r="EO11" s="169"/>
      <c r="EP11" s="169"/>
      <c r="EQ11" s="169"/>
      <c r="ER11" s="169"/>
      <c r="ES11" s="169"/>
      <c r="ET11" s="169"/>
      <c r="EU11" s="169"/>
      <c r="EV11" s="169"/>
      <c r="EW11" s="169"/>
      <c r="EX11" s="169"/>
    </row>
    <row r="12" spans="1:154" s="2" customFormat="1" ht="12.75" customHeight="1">
      <c r="A12" s="10"/>
      <c r="B12" s="167"/>
      <c r="C12" s="261">
        <f>'Low Budget'!H22</f>
        <v>1</v>
      </c>
      <c r="D12" s="261"/>
      <c r="E12" s="261"/>
      <c r="F12" s="167"/>
      <c r="G12" s="167"/>
      <c r="H12" s="167"/>
      <c r="I12" s="167"/>
      <c r="J12" s="168"/>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69"/>
      <c r="BW12" s="169"/>
      <c r="BX12" s="169"/>
      <c r="BY12" s="169"/>
      <c r="BZ12" s="169"/>
      <c r="CA12" s="169"/>
      <c r="CB12" s="169"/>
      <c r="CC12" s="169"/>
      <c r="CD12" s="169"/>
      <c r="CE12" s="169"/>
      <c r="CF12" s="169"/>
      <c r="CG12" s="169"/>
      <c r="CH12" s="169"/>
      <c r="CI12" s="169"/>
      <c r="CJ12" s="169"/>
      <c r="CK12" s="169"/>
      <c r="CL12" s="169"/>
      <c r="CM12" s="169"/>
      <c r="CN12" s="169"/>
      <c r="CO12" s="169"/>
      <c r="CP12" s="169"/>
      <c r="CQ12" s="169"/>
      <c r="CR12" s="169"/>
      <c r="CS12" s="169"/>
      <c r="CT12" s="169"/>
      <c r="CU12" s="169"/>
      <c r="CV12" s="169"/>
      <c r="CW12" s="169"/>
      <c r="CX12" s="169"/>
      <c r="CY12" s="169"/>
      <c r="CZ12" s="169"/>
      <c r="DA12" s="169"/>
      <c r="DB12" s="169"/>
      <c r="DC12" s="169"/>
      <c r="DD12" s="169"/>
      <c r="DE12" s="169"/>
      <c r="DF12" s="169"/>
      <c r="DG12" s="169"/>
      <c r="DH12" s="169"/>
      <c r="DI12" s="169"/>
      <c r="DJ12" s="169"/>
      <c r="DK12" s="169"/>
      <c r="DL12" s="169"/>
      <c r="DM12" s="169"/>
      <c r="DN12" s="169"/>
      <c r="DO12" s="169"/>
      <c r="DP12" s="169"/>
      <c r="DQ12" s="169"/>
      <c r="DR12" s="169"/>
      <c r="DS12" s="169"/>
      <c r="DT12" s="169"/>
      <c r="DU12" s="169"/>
      <c r="DV12" s="169"/>
      <c r="DW12" s="169"/>
      <c r="DX12" s="169"/>
      <c r="DY12" s="169"/>
      <c r="DZ12" s="169"/>
      <c r="EA12" s="169"/>
      <c r="EB12" s="169"/>
      <c r="EC12" s="169"/>
      <c r="ED12" s="169"/>
      <c r="EE12" s="169"/>
      <c r="EF12" s="169"/>
      <c r="EG12" s="169"/>
      <c r="EH12" s="169"/>
      <c r="EI12" s="169"/>
      <c r="EJ12" s="169"/>
      <c r="EK12" s="169"/>
      <c r="EL12" s="169"/>
      <c r="EM12" s="169"/>
      <c r="EN12" s="169"/>
      <c r="EO12" s="169"/>
      <c r="EP12" s="169"/>
      <c r="EQ12" s="169"/>
      <c r="ER12" s="169"/>
      <c r="ES12" s="169"/>
      <c r="ET12" s="169"/>
      <c r="EU12" s="169"/>
      <c r="EV12" s="169"/>
      <c r="EW12" s="169"/>
      <c r="EX12" s="169"/>
    </row>
    <row r="13" spans="1:154" s="2" customFormat="1" ht="12.75" customHeight="1">
      <c r="A13" s="10"/>
      <c r="B13" s="167"/>
      <c r="C13" s="262">
        <f>'Low Budget'!H23</f>
        <v>26</v>
      </c>
      <c r="D13" s="262"/>
      <c r="E13" s="262"/>
      <c r="F13" s="167"/>
      <c r="G13" s="167"/>
      <c r="H13" s="167"/>
      <c r="I13" s="167"/>
      <c r="J13" s="168"/>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69"/>
      <c r="AX13" s="169"/>
      <c r="AY13" s="169"/>
      <c r="AZ13" s="169"/>
      <c r="BA13" s="169"/>
      <c r="BB13" s="169"/>
      <c r="BC13" s="169"/>
      <c r="BD13" s="169"/>
      <c r="BE13" s="169"/>
      <c r="BF13" s="169"/>
      <c r="BG13" s="169"/>
      <c r="BH13" s="169"/>
      <c r="BI13" s="169"/>
      <c r="BJ13" s="169"/>
      <c r="BK13" s="169"/>
      <c r="BL13" s="169"/>
      <c r="BM13" s="169"/>
      <c r="BN13" s="169"/>
      <c r="BO13" s="169"/>
      <c r="BP13" s="169"/>
      <c r="BQ13" s="169"/>
      <c r="BR13" s="169"/>
      <c r="BS13" s="169"/>
      <c r="BT13" s="169"/>
      <c r="BU13" s="169"/>
      <c r="BV13" s="169"/>
      <c r="BW13" s="169"/>
      <c r="BX13" s="169"/>
      <c r="BY13" s="169"/>
      <c r="BZ13" s="169"/>
      <c r="CA13" s="169"/>
      <c r="CB13" s="169"/>
      <c r="CC13" s="169"/>
      <c r="CD13" s="169"/>
      <c r="CE13" s="169"/>
      <c r="CF13" s="169"/>
      <c r="CG13" s="169"/>
      <c r="CH13" s="169"/>
      <c r="CI13" s="169"/>
      <c r="CJ13" s="169"/>
      <c r="CK13" s="169"/>
      <c r="CL13" s="169"/>
      <c r="CM13" s="169"/>
      <c r="CN13" s="169"/>
      <c r="CO13" s="169"/>
      <c r="CP13" s="169"/>
      <c r="CQ13" s="169"/>
      <c r="CR13" s="169"/>
      <c r="CS13" s="169"/>
      <c r="CT13" s="169"/>
      <c r="CU13" s="169"/>
      <c r="CV13" s="169"/>
      <c r="CW13" s="169"/>
      <c r="CX13" s="169"/>
      <c r="CY13" s="169"/>
      <c r="CZ13" s="169"/>
      <c r="DA13" s="169"/>
      <c r="DB13" s="169"/>
      <c r="DC13" s="169"/>
      <c r="DD13" s="169"/>
      <c r="DE13" s="169"/>
      <c r="DF13" s="169"/>
      <c r="DG13" s="169"/>
      <c r="DH13" s="169"/>
      <c r="DI13" s="169"/>
      <c r="DJ13" s="169"/>
      <c r="DK13" s="169"/>
      <c r="DL13" s="169"/>
      <c r="DM13" s="169"/>
      <c r="DN13" s="169"/>
      <c r="DO13" s="169"/>
      <c r="DP13" s="169"/>
      <c r="DQ13" s="169"/>
      <c r="DR13" s="169"/>
      <c r="DS13" s="169"/>
      <c r="DT13" s="169"/>
      <c r="DU13" s="169"/>
      <c r="DV13" s="169"/>
      <c r="DW13" s="169"/>
      <c r="DX13" s="169"/>
      <c r="DY13" s="169"/>
      <c r="DZ13" s="169"/>
      <c r="EA13" s="169"/>
      <c r="EB13" s="169"/>
      <c r="EC13" s="169"/>
      <c r="ED13" s="169"/>
      <c r="EE13" s="169"/>
      <c r="EF13" s="169"/>
      <c r="EG13" s="169"/>
      <c r="EH13" s="169"/>
      <c r="EI13" s="169"/>
      <c r="EJ13" s="169"/>
      <c r="EK13" s="169"/>
      <c r="EL13" s="169"/>
      <c r="EM13" s="169"/>
      <c r="EN13" s="169"/>
      <c r="EO13" s="169"/>
      <c r="EP13" s="169"/>
      <c r="EQ13" s="169"/>
      <c r="ER13" s="169"/>
      <c r="ES13" s="169"/>
      <c r="ET13" s="169"/>
      <c r="EU13" s="169"/>
      <c r="EV13" s="169"/>
      <c r="EW13" s="169"/>
      <c r="EX13" s="169"/>
    </row>
    <row r="14" spans="1:154" s="2" customFormat="1" ht="12.75" customHeight="1">
      <c r="A14" s="10"/>
      <c r="B14" s="167"/>
      <c r="C14" s="263">
        <f>'Low Budget'!H24</f>
        <v>25</v>
      </c>
      <c r="D14" s="263"/>
      <c r="E14" s="263"/>
      <c r="F14" s="167"/>
      <c r="G14" s="167"/>
      <c r="H14" s="167"/>
      <c r="I14" s="167"/>
      <c r="J14" s="168"/>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69"/>
      <c r="BF14" s="169"/>
      <c r="BG14" s="169"/>
      <c r="BH14" s="169"/>
      <c r="BI14" s="169"/>
      <c r="BJ14" s="169"/>
      <c r="BK14" s="169"/>
      <c r="BL14" s="169"/>
      <c r="BM14" s="169"/>
      <c r="BN14" s="169"/>
      <c r="BO14" s="169"/>
      <c r="BP14" s="169"/>
      <c r="BQ14" s="169"/>
      <c r="BR14" s="169"/>
      <c r="BS14" s="169"/>
      <c r="BT14" s="169"/>
      <c r="BU14" s="169"/>
      <c r="BV14" s="169"/>
      <c r="BW14" s="169"/>
      <c r="BX14" s="169"/>
      <c r="BY14" s="169"/>
      <c r="BZ14" s="169"/>
      <c r="CA14" s="169"/>
      <c r="CB14" s="169"/>
      <c r="CC14" s="169"/>
      <c r="CD14" s="169"/>
      <c r="CE14" s="169"/>
      <c r="CF14" s="169"/>
      <c r="CG14" s="169"/>
      <c r="CH14" s="169"/>
      <c r="CI14" s="169"/>
      <c r="CJ14" s="169"/>
      <c r="CK14" s="169"/>
      <c r="CL14" s="169"/>
      <c r="CM14" s="169"/>
      <c r="CN14" s="169"/>
      <c r="CO14" s="169"/>
      <c r="CP14" s="169"/>
      <c r="CQ14" s="169"/>
      <c r="CR14" s="169"/>
      <c r="CS14" s="169"/>
      <c r="CT14" s="169"/>
      <c r="CU14" s="169"/>
      <c r="CV14" s="169"/>
      <c r="CW14" s="169"/>
      <c r="CX14" s="169"/>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c r="DV14" s="169"/>
      <c r="DW14" s="169"/>
      <c r="DX14" s="169"/>
      <c r="DY14" s="169"/>
      <c r="DZ14" s="169"/>
      <c r="EA14" s="169"/>
      <c r="EB14" s="169"/>
      <c r="EC14" s="169"/>
      <c r="ED14" s="169"/>
      <c r="EE14" s="169"/>
      <c r="EF14" s="169"/>
      <c r="EG14" s="169"/>
      <c r="EH14" s="169"/>
      <c r="EI14" s="169"/>
      <c r="EJ14" s="169"/>
      <c r="EK14" s="169"/>
      <c r="EL14" s="169"/>
      <c r="EM14" s="169"/>
      <c r="EN14" s="169"/>
      <c r="EO14" s="169"/>
      <c r="EP14" s="169"/>
      <c r="EQ14" s="169"/>
      <c r="ER14" s="169"/>
      <c r="ES14" s="169"/>
      <c r="ET14" s="169"/>
      <c r="EU14" s="169"/>
      <c r="EV14" s="169"/>
      <c r="EW14" s="169"/>
      <c r="EX14" s="169"/>
    </row>
    <row r="15" spans="1:154" s="2" customFormat="1" ht="12.75" customHeight="1">
      <c r="A15" s="10"/>
      <c r="B15" s="167"/>
      <c r="C15" s="264">
        <f>'Low Budget'!H25</f>
        <v>25.576923076923077</v>
      </c>
      <c r="D15" s="264"/>
      <c r="E15" s="264"/>
      <c r="F15" s="167"/>
      <c r="G15" s="167"/>
      <c r="H15" s="167"/>
      <c r="I15" s="187"/>
      <c r="J15" s="168"/>
      <c r="K15" s="169"/>
      <c r="L15" s="169"/>
      <c r="M15" s="169"/>
      <c r="N15" s="169"/>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c r="AY15" s="169"/>
      <c r="AZ15" s="169"/>
      <c r="BA15" s="169"/>
      <c r="BB15" s="169"/>
      <c r="BC15" s="169"/>
      <c r="BD15" s="169"/>
      <c r="BE15" s="169"/>
      <c r="BF15" s="169"/>
      <c r="BG15" s="169"/>
      <c r="BH15" s="169"/>
      <c r="BI15" s="169"/>
      <c r="BJ15" s="169"/>
      <c r="BK15" s="169"/>
      <c r="BL15" s="169"/>
      <c r="BM15" s="169"/>
      <c r="BN15" s="169"/>
      <c r="BO15" s="169"/>
      <c r="BP15" s="169"/>
      <c r="BQ15" s="169"/>
      <c r="BR15" s="169"/>
      <c r="BS15" s="169"/>
      <c r="BT15" s="169"/>
      <c r="BU15" s="169"/>
      <c r="BV15" s="169"/>
      <c r="BW15" s="169"/>
      <c r="BX15" s="169"/>
      <c r="BY15" s="169"/>
      <c r="BZ15" s="169"/>
      <c r="CA15" s="169"/>
      <c r="CB15" s="169"/>
      <c r="CC15" s="169"/>
      <c r="CD15" s="169"/>
      <c r="CE15" s="169"/>
      <c r="CF15" s="169"/>
      <c r="CG15" s="169"/>
      <c r="CH15" s="169"/>
      <c r="CI15" s="169"/>
      <c r="CJ15" s="169"/>
      <c r="CK15" s="169"/>
      <c r="CL15" s="169"/>
      <c r="CM15" s="169"/>
      <c r="CN15" s="169"/>
      <c r="CO15" s="169"/>
      <c r="CP15" s="169"/>
      <c r="CQ15" s="169"/>
      <c r="CR15" s="169"/>
      <c r="CS15" s="169"/>
      <c r="CT15" s="169"/>
      <c r="CU15" s="169"/>
      <c r="CV15" s="169"/>
      <c r="CW15" s="169"/>
      <c r="CX15" s="169"/>
      <c r="CY15" s="169"/>
      <c r="CZ15" s="169"/>
      <c r="DA15" s="169"/>
      <c r="DB15" s="169"/>
      <c r="DC15" s="169"/>
      <c r="DD15" s="169"/>
      <c r="DE15" s="169"/>
      <c r="DF15" s="169"/>
      <c r="DG15" s="169"/>
      <c r="DH15" s="169"/>
      <c r="DI15" s="169"/>
      <c r="DJ15" s="169"/>
      <c r="DK15" s="169"/>
      <c r="DL15" s="169"/>
      <c r="DM15" s="169"/>
      <c r="DN15" s="169"/>
      <c r="DO15" s="169"/>
      <c r="DP15" s="169"/>
      <c r="DQ15" s="169"/>
      <c r="DR15" s="169"/>
      <c r="DS15" s="169"/>
      <c r="DT15" s="169"/>
      <c r="DU15" s="169"/>
      <c r="DV15" s="169"/>
      <c r="DW15" s="169"/>
      <c r="DX15" s="169"/>
      <c r="DY15" s="169"/>
      <c r="DZ15" s="169"/>
      <c r="EA15" s="169"/>
      <c r="EB15" s="169"/>
      <c r="EC15" s="169"/>
      <c r="ED15" s="169"/>
      <c r="EE15" s="169"/>
      <c r="EF15" s="169"/>
      <c r="EG15" s="169"/>
      <c r="EH15" s="169"/>
      <c r="EI15" s="169"/>
      <c r="EJ15" s="169"/>
      <c r="EK15" s="169"/>
      <c r="EL15" s="169"/>
      <c r="EM15" s="169"/>
      <c r="EN15" s="169"/>
      <c r="EO15" s="169"/>
      <c r="EP15" s="169"/>
      <c r="EQ15" s="169"/>
      <c r="ER15" s="169"/>
      <c r="ES15" s="169"/>
      <c r="ET15" s="169"/>
      <c r="EU15" s="169"/>
      <c r="EV15" s="169"/>
      <c r="EW15" s="169"/>
      <c r="EX15" s="169"/>
    </row>
    <row r="16" spans="1:154" s="2" customFormat="1" ht="12.75" customHeight="1">
      <c r="A16" s="10"/>
      <c r="B16" s="167"/>
      <c r="C16" s="265">
        <f>'Low Budget'!H26</f>
        <v>37</v>
      </c>
      <c r="D16" s="265"/>
      <c r="E16" s="265"/>
      <c r="F16" s="167"/>
      <c r="G16" s="167"/>
      <c r="H16" s="167"/>
      <c r="I16" s="167"/>
      <c r="J16" s="168"/>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c r="BM16" s="169"/>
      <c r="BN16" s="169"/>
      <c r="BO16" s="169"/>
      <c r="BP16" s="169"/>
      <c r="BQ16" s="169"/>
      <c r="BR16" s="169"/>
      <c r="BS16" s="169"/>
      <c r="BT16" s="169"/>
      <c r="BU16" s="169"/>
      <c r="BV16" s="169"/>
      <c r="BW16" s="169"/>
      <c r="BX16" s="169"/>
      <c r="BY16" s="169"/>
      <c r="BZ16" s="169"/>
      <c r="CA16" s="169"/>
      <c r="CB16" s="169"/>
      <c r="CC16" s="169"/>
      <c r="CD16" s="169"/>
      <c r="CE16" s="169"/>
      <c r="CF16" s="169"/>
      <c r="CG16" s="169"/>
      <c r="CH16" s="169"/>
      <c r="CI16" s="169"/>
      <c r="CJ16" s="169"/>
      <c r="CK16" s="169"/>
      <c r="CL16" s="169"/>
      <c r="CM16" s="169"/>
      <c r="CN16" s="169"/>
      <c r="CO16" s="169"/>
      <c r="CP16" s="169"/>
      <c r="CQ16" s="169"/>
      <c r="CR16" s="169"/>
      <c r="CS16" s="169"/>
      <c r="CT16" s="169"/>
      <c r="CU16" s="169"/>
      <c r="CV16" s="169"/>
      <c r="CW16" s="169"/>
      <c r="CX16" s="169"/>
      <c r="CY16" s="169"/>
      <c r="CZ16" s="169"/>
      <c r="DA16" s="169"/>
      <c r="DB16" s="169"/>
      <c r="DC16" s="169"/>
      <c r="DD16" s="169"/>
      <c r="DE16" s="169"/>
      <c r="DF16" s="169"/>
      <c r="DG16" s="169"/>
      <c r="DH16" s="169"/>
      <c r="DI16" s="169"/>
      <c r="DJ16" s="169"/>
      <c r="DK16" s="169"/>
      <c r="DL16" s="169"/>
      <c r="DM16" s="169"/>
      <c r="DN16" s="169"/>
      <c r="DO16" s="169"/>
      <c r="DP16" s="169"/>
      <c r="DQ16" s="169"/>
      <c r="DR16" s="169"/>
      <c r="DS16" s="169"/>
      <c r="DT16" s="169"/>
      <c r="DU16" s="169"/>
      <c r="DV16" s="169"/>
      <c r="DW16" s="169"/>
      <c r="DX16" s="169"/>
      <c r="DY16" s="169"/>
      <c r="DZ16" s="169"/>
      <c r="EA16" s="169"/>
      <c r="EB16" s="169"/>
      <c r="EC16" s="169"/>
      <c r="ED16" s="169"/>
      <c r="EE16" s="169"/>
      <c r="EF16" s="169"/>
      <c r="EG16" s="169"/>
      <c r="EH16" s="169"/>
      <c r="EI16" s="169"/>
      <c r="EJ16" s="169"/>
      <c r="EK16" s="169"/>
      <c r="EL16" s="169"/>
      <c r="EM16" s="169"/>
      <c r="EN16" s="169"/>
      <c r="EO16" s="169"/>
      <c r="EP16" s="169"/>
      <c r="EQ16" s="169"/>
      <c r="ER16" s="169"/>
      <c r="ES16" s="169"/>
      <c r="ET16" s="169"/>
      <c r="EU16" s="169"/>
      <c r="EV16" s="169"/>
      <c r="EW16" s="169"/>
      <c r="EX16" s="169"/>
    </row>
    <row r="17" spans="1:154" s="2" customFormat="1" ht="12.75" customHeight="1">
      <c r="A17" s="10"/>
      <c r="B17" s="167"/>
      <c r="C17" s="266">
        <f>'Low Budget'!H27</f>
        <v>40</v>
      </c>
      <c r="D17" s="266"/>
      <c r="E17" s="266"/>
      <c r="F17" s="167"/>
      <c r="G17" s="167"/>
      <c r="H17" s="167"/>
      <c r="I17" s="167"/>
      <c r="J17" s="168"/>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c r="AW17" s="169"/>
      <c r="AX17" s="169"/>
      <c r="AY17" s="169"/>
      <c r="AZ17" s="169"/>
      <c r="BA17" s="169"/>
      <c r="BB17" s="169"/>
      <c r="BC17" s="169"/>
      <c r="BD17" s="169"/>
      <c r="BE17" s="169"/>
      <c r="BF17" s="169"/>
      <c r="BG17" s="169"/>
      <c r="BH17" s="169"/>
      <c r="BI17" s="169"/>
      <c r="BJ17" s="169"/>
      <c r="BK17" s="169"/>
      <c r="BL17" s="169"/>
      <c r="BM17" s="169"/>
      <c r="BN17" s="169"/>
      <c r="BO17" s="169"/>
      <c r="BP17" s="169"/>
      <c r="BQ17" s="169"/>
      <c r="BR17" s="169"/>
      <c r="BS17" s="169"/>
      <c r="BT17" s="169"/>
      <c r="BU17" s="169"/>
      <c r="BV17" s="169"/>
      <c r="BW17" s="169"/>
      <c r="BX17" s="169"/>
      <c r="BY17" s="169"/>
      <c r="BZ17" s="169"/>
      <c r="CA17" s="169"/>
      <c r="CB17" s="169"/>
      <c r="CC17" s="169"/>
      <c r="CD17" s="169"/>
      <c r="CE17" s="169"/>
      <c r="CF17" s="169"/>
      <c r="CG17" s="169"/>
      <c r="CH17" s="169"/>
      <c r="CI17" s="169"/>
      <c r="CJ17" s="169"/>
      <c r="CK17" s="169"/>
      <c r="CL17" s="169"/>
      <c r="CM17" s="169"/>
      <c r="CN17" s="169"/>
      <c r="CO17" s="169"/>
      <c r="CP17" s="169"/>
      <c r="CQ17" s="169"/>
      <c r="CR17" s="169"/>
      <c r="CS17" s="169"/>
      <c r="CT17" s="169"/>
      <c r="CU17" s="169"/>
      <c r="CV17" s="169"/>
      <c r="CW17" s="169"/>
      <c r="CX17" s="169"/>
      <c r="CY17" s="169"/>
      <c r="CZ17" s="169"/>
      <c r="DA17" s="169"/>
      <c r="DB17" s="169"/>
      <c r="DC17" s="169"/>
      <c r="DD17" s="169"/>
      <c r="DE17" s="169"/>
      <c r="DF17" s="169"/>
      <c r="DG17" s="169"/>
      <c r="DH17" s="169"/>
      <c r="DI17" s="169"/>
      <c r="DJ17" s="169"/>
      <c r="DK17" s="169"/>
      <c r="DL17" s="169"/>
      <c r="DM17" s="169"/>
      <c r="DN17" s="169"/>
      <c r="DO17" s="169"/>
      <c r="DP17" s="169"/>
      <c r="DQ17" s="169"/>
      <c r="DR17" s="169"/>
      <c r="DS17" s="169"/>
      <c r="DT17" s="169"/>
      <c r="DU17" s="169"/>
      <c r="DV17" s="169"/>
      <c r="DW17" s="169"/>
      <c r="DX17" s="169"/>
      <c r="DY17" s="169"/>
      <c r="DZ17" s="169"/>
      <c r="EA17" s="169"/>
      <c r="EB17" s="169"/>
      <c r="EC17" s="169"/>
      <c r="ED17" s="169"/>
      <c r="EE17" s="169"/>
      <c r="EF17" s="169"/>
      <c r="EG17" s="169"/>
      <c r="EH17" s="169"/>
      <c r="EI17" s="169"/>
      <c r="EJ17" s="169"/>
      <c r="EK17" s="169"/>
      <c r="EL17" s="169"/>
      <c r="EM17" s="169"/>
      <c r="EN17" s="169"/>
      <c r="EO17" s="169"/>
      <c r="EP17" s="169"/>
      <c r="EQ17" s="169"/>
      <c r="ER17" s="169"/>
      <c r="ES17" s="169"/>
      <c r="ET17" s="169"/>
      <c r="EU17" s="169"/>
      <c r="EV17" s="169"/>
      <c r="EW17" s="169"/>
      <c r="EX17" s="169"/>
    </row>
    <row r="18" spans="1:154" s="2" customFormat="1" ht="12.75" customHeight="1" thickBot="1">
      <c r="A18" s="10"/>
      <c r="B18" s="167"/>
      <c r="C18" s="167"/>
      <c r="D18" s="167"/>
      <c r="E18" s="167"/>
      <c r="F18" s="167"/>
      <c r="G18" s="167"/>
      <c r="H18" s="167"/>
      <c r="I18" s="167"/>
      <c r="J18" s="168"/>
      <c r="K18" s="169"/>
      <c r="L18" s="169"/>
      <c r="M18" s="169"/>
      <c r="N18" s="169"/>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69"/>
      <c r="BB18" s="169"/>
      <c r="BC18" s="169"/>
      <c r="BD18" s="169"/>
      <c r="BE18" s="169"/>
      <c r="BF18" s="169"/>
      <c r="BG18" s="169"/>
      <c r="BH18" s="169"/>
      <c r="BI18" s="169"/>
      <c r="BJ18" s="169"/>
      <c r="BK18" s="169"/>
      <c r="BL18" s="169"/>
      <c r="BM18" s="169"/>
      <c r="BN18" s="169"/>
      <c r="BO18" s="169"/>
      <c r="BP18" s="169"/>
      <c r="BQ18" s="169"/>
      <c r="BR18" s="169"/>
      <c r="BS18" s="169"/>
      <c r="BT18" s="169"/>
      <c r="BU18" s="169"/>
      <c r="BV18" s="169"/>
      <c r="BW18" s="169"/>
      <c r="BX18" s="169"/>
      <c r="BY18" s="169"/>
      <c r="BZ18" s="169"/>
      <c r="CA18" s="169"/>
      <c r="CB18" s="169"/>
      <c r="CC18" s="169"/>
      <c r="CD18" s="169"/>
      <c r="CE18" s="169"/>
      <c r="CF18" s="169"/>
      <c r="CG18" s="169"/>
      <c r="CH18" s="169"/>
      <c r="CI18" s="169"/>
      <c r="CJ18" s="169"/>
      <c r="CK18" s="169"/>
      <c r="CL18" s="169"/>
      <c r="CM18" s="169"/>
      <c r="CN18" s="169"/>
      <c r="CO18" s="169"/>
      <c r="CP18" s="169"/>
      <c r="CQ18" s="169"/>
      <c r="CR18" s="169"/>
      <c r="CS18" s="169"/>
      <c r="CT18" s="169"/>
      <c r="CU18" s="169"/>
      <c r="CV18" s="169"/>
      <c r="CW18" s="169"/>
      <c r="CX18" s="169"/>
      <c r="CY18" s="169"/>
      <c r="CZ18" s="169"/>
      <c r="DA18" s="169"/>
      <c r="DB18" s="169"/>
      <c r="DC18" s="169"/>
      <c r="DD18" s="169"/>
      <c r="DE18" s="169"/>
      <c r="DF18" s="169"/>
      <c r="DG18" s="169"/>
      <c r="DH18" s="169"/>
      <c r="DI18" s="169"/>
      <c r="DJ18" s="169"/>
      <c r="DK18" s="169"/>
      <c r="DL18" s="169"/>
      <c r="DM18" s="169"/>
      <c r="DN18" s="169"/>
      <c r="DO18" s="169"/>
      <c r="DP18" s="169"/>
      <c r="DQ18" s="169"/>
      <c r="DR18" s="169"/>
      <c r="DS18" s="169"/>
      <c r="DT18" s="169"/>
      <c r="DU18" s="169"/>
      <c r="DV18" s="169"/>
      <c r="DW18" s="169"/>
      <c r="DX18" s="169"/>
      <c r="DY18" s="169"/>
      <c r="DZ18" s="169"/>
      <c r="EA18" s="169"/>
      <c r="EB18" s="169"/>
      <c r="EC18" s="169"/>
      <c r="ED18" s="169"/>
      <c r="EE18" s="169"/>
      <c r="EF18" s="169"/>
      <c r="EG18" s="169"/>
      <c r="EH18" s="169"/>
      <c r="EI18" s="169"/>
      <c r="EJ18" s="169"/>
      <c r="EK18" s="169"/>
      <c r="EL18" s="169"/>
      <c r="EM18" s="169"/>
      <c r="EN18" s="169"/>
      <c r="EO18" s="169"/>
      <c r="EP18" s="169"/>
      <c r="EQ18" s="169"/>
      <c r="ER18" s="169"/>
      <c r="ES18" s="169"/>
      <c r="ET18" s="169"/>
      <c r="EU18" s="169"/>
      <c r="EV18" s="169"/>
      <c r="EW18" s="169"/>
      <c r="EX18" s="169"/>
    </row>
    <row r="19" spans="1:154" s="2" customFormat="1" ht="12.75" customHeight="1" thickBot="1">
      <c r="A19" s="10"/>
      <c r="B19" s="925" t="s">
        <v>76</v>
      </c>
      <c r="C19" s="926"/>
      <c r="D19" s="926"/>
      <c r="E19" s="926"/>
      <c r="F19" s="926"/>
      <c r="G19" s="926"/>
      <c r="H19" s="926"/>
      <c r="I19" s="927"/>
      <c r="J19" s="168"/>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169"/>
      <c r="AW19" s="169"/>
      <c r="AX19" s="169"/>
      <c r="AY19" s="169"/>
      <c r="AZ19" s="169"/>
      <c r="BA19" s="169"/>
      <c r="BB19" s="169"/>
      <c r="BC19" s="169"/>
      <c r="BD19" s="169"/>
      <c r="BE19" s="169"/>
      <c r="BF19" s="169"/>
      <c r="BG19" s="169"/>
      <c r="BH19" s="169"/>
      <c r="BI19" s="169"/>
      <c r="BJ19" s="169"/>
      <c r="BK19" s="169"/>
      <c r="BL19" s="169"/>
      <c r="BM19" s="169"/>
      <c r="BN19" s="169"/>
      <c r="BO19" s="169"/>
      <c r="BP19" s="169"/>
      <c r="BQ19" s="169"/>
      <c r="BR19" s="169"/>
      <c r="BS19" s="169"/>
      <c r="BT19" s="169"/>
      <c r="BU19" s="169"/>
      <c r="BV19" s="169"/>
      <c r="BW19" s="169"/>
      <c r="BX19" s="169"/>
      <c r="BY19" s="169"/>
      <c r="BZ19" s="169"/>
      <c r="CA19" s="169"/>
      <c r="CB19" s="169"/>
      <c r="CC19" s="169"/>
      <c r="CD19" s="169"/>
      <c r="CE19" s="169"/>
      <c r="CF19" s="169"/>
      <c r="CG19" s="169"/>
      <c r="CH19" s="169"/>
      <c r="CI19" s="169"/>
      <c r="CJ19" s="169"/>
      <c r="CK19" s="169"/>
      <c r="CL19" s="169"/>
      <c r="CM19" s="169"/>
      <c r="CN19" s="169"/>
      <c r="CO19" s="169"/>
      <c r="CP19" s="169"/>
      <c r="CQ19" s="169"/>
      <c r="CR19" s="169"/>
      <c r="CS19" s="169"/>
      <c r="CT19" s="169"/>
      <c r="CU19" s="169"/>
      <c r="CV19" s="169"/>
      <c r="CW19" s="169"/>
      <c r="CX19" s="169"/>
      <c r="CY19" s="169"/>
      <c r="CZ19" s="169"/>
      <c r="DA19" s="169"/>
      <c r="DB19" s="169"/>
      <c r="DC19" s="169"/>
      <c r="DD19" s="169"/>
      <c r="DE19" s="169"/>
      <c r="DF19" s="169"/>
      <c r="DG19" s="169"/>
      <c r="DH19" s="169"/>
      <c r="DI19" s="169"/>
      <c r="DJ19" s="169"/>
      <c r="DK19" s="169"/>
      <c r="DL19" s="169"/>
      <c r="DM19" s="169"/>
      <c r="DN19" s="169"/>
      <c r="DO19" s="169"/>
      <c r="DP19" s="169"/>
      <c r="DQ19" s="169"/>
      <c r="DR19" s="169"/>
      <c r="DS19" s="169"/>
      <c r="DT19" s="169"/>
      <c r="DU19" s="169"/>
      <c r="DV19" s="169"/>
      <c r="DW19" s="169"/>
      <c r="DX19" s="169"/>
      <c r="DY19" s="169"/>
      <c r="DZ19" s="169"/>
      <c r="EA19" s="169"/>
      <c r="EB19" s="169"/>
      <c r="EC19" s="169"/>
      <c r="ED19" s="169"/>
      <c r="EE19" s="169"/>
      <c r="EF19" s="169"/>
      <c r="EG19" s="169"/>
      <c r="EH19" s="169"/>
      <c r="EI19" s="169"/>
      <c r="EJ19" s="169"/>
      <c r="EK19" s="169"/>
      <c r="EL19" s="169"/>
      <c r="EM19" s="169"/>
      <c r="EN19" s="169"/>
      <c r="EO19" s="169"/>
      <c r="EP19" s="169"/>
      <c r="EQ19" s="169"/>
      <c r="ER19" s="169"/>
      <c r="ES19" s="169"/>
      <c r="ET19" s="169"/>
      <c r="EU19" s="169"/>
      <c r="EV19" s="169"/>
      <c r="EW19" s="169"/>
      <c r="EX19" s="169"/>
    </row>
    <row r="20" spans="1:154" s="2" customFormat="1" ht="12.75" customHeight="1">
      <c r="A20" s="10"/>
      <c r="B20" s="167"/>
      <c r="C20" s="167"/>
      <c r="D20" s="167"/>
      <c r="E20" s="167"/>
      <c r="F20" s="167"/>
      <c r="G20" s="167"/>
      <c r="H20" s="167"/>
      <c r="I20" s="167"/>
      <c r="J20" s="168"/>
      <c r="K20" s="169"/>
      <c r="L20" s="169"/>
      <c r="M20" s="169"/>
      <c r="N20" s="169"/>
      <c r="O20" s="169"/>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69"/>
      <c r="AW20" s="169"/>
      <c r="AX20" s="169"/>
      <c r="AY20" s="169"/>
      <c r="AZ20" s="169"/>
      <c r="BA20" s="169"/>
      <c r="BB20" s="169"/>
      <c r="BC20" s="169"/>
      <c r="BD20" s="169"/>
      <c r="BE20" s="169"/>
      <c r="BF20" s="169"/>
      <c r="BG20" s="169"/>
      <c r="BH20" s="169"/>
      <c r="BI20" s="169"/>
      <c r="BJ20" s="169"/>
      <c r="BK20" s="169"/>
      <c r="BL20" s="169"/>
      <c r="BM20" s="169"/>
      <c r="BN20" s="169"/>
      <c r="BO20" s="169"/>
      <c r="BP20" s="169"/>
      <c r="BQ20" s="169"/>
      <c r="BR20" s="169"/>
      <c r="BS20" s="169"/>
      <c r="BT20" s="169"/>
      <c r="BU20" s="169"/>
      <c r="BV20" s="169"/>
      <c r="BW20" s="169"/>
      <c r="BX20" s="169"/>
      <c r="BY20" s="169"/>
      <c r="BZ20" s="169"/>
      <c r="CA20" s="169"/>
      <c r="CB20" s="169"/>
      <c r="CC20" s="169"/>
      <c r="CD20" s="169"/>
      <c r="CE20" s="169"/>
      <c r="CF20" s="169"/>
      <c r="CG20" s="169"/>
      <c r="CH20" s="169"/>
      <c r="CI20" s="169"/>
      <c r="CJ20" s="169"/>
      <c r="CK20" s="169"/>
      <c r="CL20" s="169"/>
      <c r="CM20" s="169"/>
      <c r="CN20" s="169"/>
      <c r="CO20" s="169"/>
      <c r="CP20" s="169"/>
      <c r="CQ20" s="169"/>
      <c r="CR20" s="169"/>
      <c r="CS20" s="169"/>
      <c r="CT20" s="169"/>
      <c r="CU20" s="169"/>
      <c r="CV20" s="169"/>
      <c r="CW20" s="169"/>
      <c r="CX20" s="169"/>
      <c r="CY20" s="169"/>
      <c r="CZ20" s="169"/>
      <c r="DA20" s="169"/>
      <c r="DB20" s="169"/>
      <c r="DC20" s="169"/>
      <c r="DD20" s="169"/>
      <c r="DE20" s="169"/>
      <c r="DF20" s="169"/>
      <c r="DG20" s="169"/>
      <c r="DH20" s="169"/>
      <c r="DI20" s="169"/>
      <c r="DJ20" s="169"/>
      <c r="DK20" s="169"/>
      <c r="DL20" s="169"/>
      <c r="DM20" s="169"/>
      <c r="DN20" s="169"/>
      <c r="DO20" s="169"/>
      <c r="DP20" s="169"/>
      <c r="DQ20" s="169"/>
      <c r="DR20" s="169"/>
      <c r="DS20" s="169"/>
      <c r="DT20" s="169"/>
      <c r="DU20" s="169"/>
      <c r="DV20" s="169"/>
      <c r="DW20" s="169"/>
      <c r="DX20" s="169"/>
      <c r="DY20" s="169"/>
      <c r="DZ20" s="169"/>
      <c r="EA20" s="169"/>
      <c r="EB20" s="169"/>
      <c r="EC20" s="169"/>
      <c r="ED20" s="169"/>
      <c r="EE20" s="169"/>
      <c r="EF20" s="169"/>
      <c r="EG20" s="169"/>
      <c r="EH20" s="169"/>
      <c r="EI20" s="169"/>
      <c r="EJ20" s="169"/>
      <c r="EK20" s="169"/>
      <c r="EL20" s="169"/>
      <c r="EM20" s="169"/>
      <c r="EN20" s="169"/>
      <c r="EO20" s="169"/>
      <c r="EP20" s="169"/>
      <c r="EQ20" s="169"/>
      <c r="ER20" s="169"/>
      <c r="ES20" s="169"/>
      <c r="ET20" s="169"/>
      <c r="EU20" s="169"/>
      <c r="EV20" s="169"/>
      <c r="EW20" s="169"/>
      <c r="EX20" s="169"/>
    </row>
    <row r="21" spans="1:154" s="2" customFormat="1" ht="12.75" customHeight="1">
      <c r="A21" s="10"/>
      <c r="B21" s="166"/>
      <c r="C21" s="159" t="s">
        <v>77</v>
      </c>
      <c r="D21" s="159"/>
      <c r="E21" s="159"/>
      <c r="F21" s="167"/>
      <c r="G21" s="167"/>
      <c r="H21" s="167"/>
      <c r="I21" s="167"/>
      <c r="J21" s="185"/>
      <c r="K21" s="185">
        <v>0</v>
      </c>
      <c r="L21" s="185">
        <f>K23</f>
        <v>0</v>
      </c>
      <c r="M21" s="185">
        <f t="shared" ref="M21:BX21" si="12">L23</f>
        <v>0</v>
      </c>
      <c r="N21" s="185">
        <f t="shared" si="12"/>
        <v>0</v>
      </c>
      <c r="O21" s="185">
        <f t="shared" si="12"/>
        <v>0</v>
      </c>
      <c r="P21" s="185">
        <f t="shared" si="12"/>
        <v>0</v>
      </c>
      <c r="Q21" s="185">
        <f t="shared" si="12"/>
        <v>0</v>
      </c>
      <c r="R21" s="185">
        <f t="shared" si="12"/>
        <v>0</v>
      </c>
      <c r="S21" s="185">
        <f t="shared" si="12"/>
        <v>0</v>
      </c>
      <c r="T21" s="185">
        <f t="shared" si="12"/>
        <v>0</v>
      </c>
      <c r="U21" s="185">
        <f t="shared" si="12"/>
        <v>0</v>
      </c>
      <c r="V21" s="185">
        <f t="shared" si="12"/>
        <v>0</v>
      </c>
      <c r="W21" s="185">
        <f t="shared" si="12"/>
        <v>0</v>
      </c>
      <c r="X21" s="185">
        <f t="shared" si="12"/>
        <v>0</v>
      </c>
      <c r="Y21" s="185">
        <f t="shared" si="12"/>
        <v>0</v>
      </c>
      <c r="Z21" s="185">
        <f t="shared" si="12"/>
        <v>0</v>
      </c>
      <c r="AA21" s="185">
        <f t="shared" si="12"/>
        <v>0</v>
      </c>
      <c r="AB21" s="185">
        <f t="shared" si="12"/>
        <v>0</v>
      </c>
      <c r="AC21" s="185">
        <f t="shared" si="12"/>
        <v>0</v>
      </c>
      <c r="AD21" s="185">
        <f t="shared" si="12"/>
        <v>0</v>
      </c>
      <c r="AE21" s="185">
        <f t="shared" si="12"/>
        <v>0</v>
      </c>
      <c r="AF21" s="185">
        <f t="shared" si="12"/>
        <v>0</v>
      </c>
      <c r="AG21" s="185">
        <f t="shared" si="12"/>
        <v>0</v>
      </c>
      <c r="AH21" s="185">
        <f t="shared" si="12"/>
        <v>0</v>
      </c>
      <c r="AI21" s="185">
        <f t="shared" si="12"/>
        <v>0</v>
      </c>
      <c r="AJ21" s="185">
        <f t="shared" si="12"/>
        <v>25.576923076923077</v>
      </c>
      <c r="AK21" s="185">
        <f t="shared" si="12"/>
        <v>51.153846153846153</v>
      </c>
      <c r="AL21" s="185">
        <f t="shared" si="12"/>
        <v>76.730769230769226</v>
      </c>
      <c r="AM21" s="185">
        <f t="shared" si="12"/>
        <v>102.30769230769231</v>
      </c>
      <c r="AN21" s="185">
        <f t="shared" si="12"/>
        <v>127.88461538461539</v>
      </c>
      <c r="AO21" s="185">
        <f t="shared" si="12"/>
        <v>153.46153846153845</v>
      </c>
      <c r="AP21" s="185">
        <f t="shared" si="12"/>
        <v>179.03846153846152</v>
      </c>
      <c r="AQ21" s="185">
        <f t="shared" si="12"/>
        <v>204.61538461538458</v>
      </c>
      <c r="AR21" s="185">
        <f t="shared" si="12"/>
        <v>230.19230769230765</v>
      </c>
      <c r="AS21" s="185">
        <f t="shared" si="12"/>
        <v>255.76923076923072</v>
      </c>
      <c r="AT21" s="185">
        <f t="shared" si="12"/>
        <v>281.34615384615381</v>
      </c>
      <c r="AU21" s="185">
        <f t="shared" si="12"/>
        <v>306.92307692307691</v>
      </c>
      <c r="AV21" s="185">
        <f t="shared" si="12"/>
        <v>332.5</v>
      </c>
      <c r="AW21" s="185">
        <f t="shared" si="12"/>
        <v>332.5</v>
      </c>
      <c r="AX21" s="185">
        <f t="shared" si="12"/>
        <v>332.5</v>
      </c>
      <c r="AY21" s="185">
        <f t="shared" si="12"/>
        <v>332.5</v>
      </c>
      <c r="AZ21" s="185">
        <f t="shared" si="12"/>
        <v>332.5</v>
      </c>
      <c r="BA21" s="185">
        <f t="shared" si="12"/>
        <v>332.5</v>
      </c>
      <c r="BB21" s="185">
        <f t="shared" si="12"/>
        <v>332.5</v>
      </c>
      <c r="BC21" s="185">
        <f t="shared" si="12"/>
        <v>332.5</v>
      </c>
      <c r="BD21" s="185">
        <f t="shared" si="12"/>
        <v>332.5</v>
      </c>
      <c r="BE21" s="185">
        <f t="shared" si="12"/>
        <v>332.5</v>
      </c>
      <c r="BF21" s="185">
        <f t="shared" si="12"/>
        <v>332.5</v>
      </c>
      <c r="BG21" s="185">
        <f t="shared" si="12"/>
        <v>332.5</v>
      </c>
      <c r="BH21" s="185">
        <f t="shared" si="12"/>
        <v>332.5</v>
      </c>
      <c r="BI21" s="185">
        <f t="shared" si="12"/>
        <v>332.5</v>
      </c>
      <c r="BJ21" s="185">
        <f t="shared" si="12"/>
        <v>332.5</v>
      </c>
      <c r="BK21" s="185">
        <f t="shared" si="12"/>
        <v>332.5</v>
      </c>
      <c r="BL21" s="185">
        <f t="shared" si="12"/>
        <v>332.5</v>
      </c>
      <c r="BM21" s="185">
        <f t="shared" si="12"/>
        <v>332.5</v>
      </c>
      <c r="BN21" s="185">
        <f t="shared" si="12"/>
        <v>332.5</v>
      </c>
      <c r="BO21" s="185">
        <f t="shared" si="12"/>
        <v>332.5</v>
      </c>
      <c r="BP21" s="185">
        <f t="shared" si="12"/>
        <v>332.5</v>
      </c>
      <c r="BQ21" s="185">
        <f t="shared" si="12"/>
        <v>332.5</v>
      </c>
      <c r="BR21" s="185">
        <f t="shared" si="12"/>
        <v>332.5</v>
      </c>
      <c r="BS21" s="185">
        <f t="shared" si="12"/>
        <v>332.5</v>
      </c>
      <c r="BT21" s="185">
        <f t="shared" si="12"/>
        <v>332.5</v>
      </c>
      <c r="BU21" s="185">
        <f t="shared" si="12"/>
        <v>332.5</v>
      </c>
      <c r="BV21" s="185">
        <f t="shared" si="12"/>
        <v>332.5</v>
      </c>
      <c r="BW21" s="185">
        <f t="shared" si="12"/>
        <v>332.5</v>
      </c>
      <c r="BX21" s="185">
        <f t="shared" si="12"/>
        <v>332.5</v>
      </c>
      <c r="BY21" s="185">
        <f t="shared" ref="BY21:EJ21" si="13">BX23</f>
        <v>332.5</v>
      </c>
      <c r="BZ21" s="185">
        <f t="shared" si="13"/>
        <v>332.5</v>
      </c>
      <c r="CA21" s="185">
        <f t="shared" si="13"/>
        <v>332.5</v>
      </c>
      <c r="CB21" s="185">
        <f t="shared" si="13"/>
        <v>332.5</v>
      </c>
      <c r="CC21" s="185">
        <f t="shared" si="13"/>
        <v>332.5</v>
      </c>
      <c r="CD21" s="185">
        <f t="shared" si="13"/>
        <v>332.5</v>
      </c>
      <c r="CE21" s="185">
        <f t="shared" si="13"/>
        <v>332.5</v>
      </c>
      <c r="CF21" s="185">
        <f t="shared" si="13"/>
        <v>332.5</v>
      </c>
      <c r="CG21" s="185">
        <f t="shared" si="13"/>
        <v>332.5</v>
      </c>
      <c r="CH21" s="185">
        <f t="shared" si="13"/>
        <v>332.5</v>
      </c>
      <c r="CI21" s="185">
        <f t="shared" si="13"/>
        <v>332.5</v>
      </c>
      <c r="CJ21" s="185">
        <f t="shared" si="13"/>
        <v>332.5</v>
      </c>
      <c r="CK21" s="185">
        <f t="shared" si="13"/>
        <v>332.5</v>
      </c>
      <c r="CL21" s="185">
        <f t="shared" si="13"/>
        <v>332.5</v>
      </c>
      <c r="CM21" s="185">
        <f t="shared" si="13"/>
        <v>332.5</v>
      </c>
      <c r="CN21" s="185">
        <f t="shared" si="13"/>
        <v>332.5</v>
      </c>
      <c r="CO21" s="185">
        <f t="shared" si="13"/>
        <v>332.5</v>
      </c>
      <c r="CP21" s="185">
        <f t="shared" si="13"/>
        <v>332.5</v>
      </c>
      <c r="CQ21" s="185">
        <f t="shared" si="13"/>
        <v>332.5</v>
      </c>
      <c r="CR21" s="185">
        <f t="shared" si="13"/>
        <v>332.5</v>
      </c>
      <c r="CS21" s="185">
        <f t="shared" si="13"/>
        <v>332.5</v>
      </c>
      <c r="CT21" s="185">
        <f t="shared" si="13"/>
        <v>332.5</v>
      </c>
      <c r="CU21" s="185">
        <f t="shared" si="13"/>
        <v>332.5</v>
      </c>
      <c r="CV21" s="185">
        <f t="shared" si="13"/>
        <v>332.5</v>
      </c>
      <c r="CW21" s="185">
        <f t="shared" si="13"/>
        <v>332.5</v>
      </c>
      <c r="CX21" s="185">
        <f t="shared" si="13"/>
        <v>332.5</v>
      </c>
      <c r="CY21" s="185">
        <f t="shared" si="13"/>
        <v>332.5</v>
      </c>
      <c r="CZ21" s="185">
        <f t="shared" si="13"/>
        <v>332.5</v>
      </c>
      <c r="DA21" s="185">
        <f t="shared" si="13"/>
        <v>332.5</v>
      </c>
      <c r="DB21" s="185">
        <f t="shared" si="13"/>
        <v>332.5</v>
      </c>
      <c r="DC21" s="185">
        <f t="shared" si="13"/>
        <v>332.5</v>
      </c>
      <c r="DD21" s="185">
        <f t="shared" si="13"/>
        <v>332.5</v>
      </c>
      <c r="DE21" s="185">
        <f t="shared" si="13"/>
        <v>332.5</v>
      </c>
      <c r="DF21" s="185">
        <f t="shared" si="13"/>
        <v>332.5</v>
      </c>
      <c r="DG21" s="185">
        <f t="shared" si="13"/>
        <v>332.5</v>
      </c>
      <c r="DH21" s="185">
        <f t="shared" si="13"/>
        <v>332.5</v>
      </c>
      <c r="DI21" s="185">
        <f t="shared" si="13"/>
        <v>332.5</v>
      </c>
      <c r="DJ21" s="185">
        <f t="shared" si="13"/>
        <v>332.5</v>
      </c>
      <c r="DK21" s="185">
        <f t="shared" si="13"/>
        <v>332.5</v>
      </c>
      <c r="DL21" s="185">
        <f t="shared" si="13"/>
        <v>332.5</v>
      </c>
      <c r="DM21" s="185">
        <f t="shared" si="13"/>
        <v>332.5</v>
      </c>
      <c r="DN21" s="185">
        <f t="shared" si="13"/>
        <v>332.5</v>
      </c>
      <c r="DO21" s="185">
        <f t="shared" si="13"/>
        <v>332.5</v>
      </c>
      <c r="DP21" s="185">
        <f t="shared" si="13"/>
        <v>332.5</v>
      </c>
      <c r="DQ21" s="185">
        <f t="shared" si="13"/>
        <v>332.5</v>
      </c>
      <c r="DR21" s="185">
        <f t="shared" si="13"/>
        <v>332.5</v>
      </c>
      <c r="DS21" s="185">
        <f t="shared" si="13"/>
        <v>332.5</v>
      </c>
      <c r="DT21" s="185">
        <f t="shared" si="13"/>
        <v>332.5</v>
      </c>
      <c r="DU21" s="185">
        <f t="shared" si="13"/>
        <v>332.5</v>
      </c>
      <c r="DV21" s="185">
        <f t="shared" si="13"/>
        <v>332.5</v>
      </c>
      <c r="DW21" s="185">
        <f t="shared" si="13"/>
        <v>332.5</v>
      </c>
      <c r="DX21" s="185">
        <f t="shared" si="13"/>
        <v>332.5</v>
      </c>
      <c r="DY21" s="185">
        <f t="shared" si="13"/>
        <v>332.5</v>
      </c>
      <c r="DZ21" s="185">
        <f t="shared" si="13"/>
        <v>332.5</v>
      </c>
      <c r="EA21" s="185">
        <f t="shared" si="13"/>
        <v>332.5</v>
      </c>
      <c r="EB21" s="185">
        <f t="shared" si="13"/>
        <v>332.5</v>
      </c>
      <c r="EC21" s="185">
        <f t="shared" si="13"/>
        <v>332.5</v>
      </c>
      <c r="ED21" s="185">
        <f t="shared" si="13"/>
        <v>332.5</v>
      </c>
      <c r="EE21" s="185">
        <f t="shared" si="13"/>
        <v>332.5</v>
      </c>
      <c r="EF21" s="185">
        <f t="shared" si="13"/>
        <v>332.5</v>
      </c>
      <c r="EG21" s="185">
        <f t="shared" si="13"/>
        <v>332.5</v>
      </c>
      <c r="EH21" s="185">
        <f t="shared" si="13"/>
        <v>332.5</v>
      </c>
      <c r="EI21" s="185">
        <f t="shared" si="13"/>
        <v>332.5</v>
      </c>
      <c r="EJ21" s="185">
        <f t="shared" si="13"/>
        <v>332.5</v>
      </c>
      <c r="EK21" s="185">
        <f t="shared" ref="EK21:EX21" si="14">EJ23</f>
        <v>332.5</v>
      </c>
      <c r="EL21" s="185">
        <f t="shared" si="14"/>
        <v>332.5</v>
      </c>
      <c r="EM21" s="185">
        <f t="shared" si="14"/>
        <v>332.5</v>
      </c>
      <c r="EN21" s="185">
        <f t="shared" si="14"/>
        <v>332.5</v>
      </c>
      <c r="EO21" s="185">
        <f t="shared" si="14"/>
        <v>332.5</v>
      </c>
      <c r="EP21" s="185">
        <f t="shared" si="14"/>
        <v>332.5</v>
      </c>
      <c r="EQ21" s="185">
        <f t="shared" si="14"/>
        <v>332.5</v>
      </c>
      <c r="ER21" s="185">
        <f t="shared" si="14"/>
        <v>332.5</v>
      </c>
      <c r="ES21" s="185">
        <f t="shared" si="14"/>
        <v>332.5</v>
      </c>
      <c r="ET21" s="185">
        <f t="shared" si="14"/>
        <v>332.5</v>
      </c>
      <c r="EU21" s="185">
        <f t="shared" si="14"/>
        <v>332.5</v>
      </c>
      <c r="EV21" s="185">
        <f t="shared" si="14"/>
        <v>332.5</v>
      </c>
      <c r="EW21" s="185">
        <f t="shared" si="14"/>
        <v>332.5</v>
      </c>
      <c r="EX21" s="185">
        <f t="shared" si="14"/>
        <v>332.5</v>
      </c>
    </row>
    <row r="22" spans="1:154" s="2" customFormat="1" ht="12.75" customHeight="1">
      <c r="A22" s="10"/>
      <c r="B22" s="166"/>
      <c r="C22" s="159" t="s">
        <v>78</v>
      </c>
      <c r="D22" s="159"/>
      <c r="E22" s="159"/>
      <c r="F22" s="167"/>
      <c r="G22" s="167"/>
      <c r="H22" s="167"/>
      <c r="I22" s="372">
        <f>SUM(K22:EX22)</f>
        <v>332.5</v>
      </c>
      <c r="J22" s="185"/>
      <c r="K22" s="185">
        <f>IF(AND(K3&gt;=$C$14,K3&lt;=$C$16),$C$15,0)</f>
        <v>0</v>
      </c>
      <c r="L22" s="185">
        <f t="shared" ref="L22:BW22" si="15">IF(AND(L3&gt;=$C$14,L3&lt;=$C$16),$C$15,0)</f>
        <v>0</v>
      </c>
      <c r="M22" s="185">
        <f t="shared" si="15"/>
        <v>0</v>
      </c>
      <c r="N22" s="185">
        <f t="shared" si="15"/>
        <v>0</v>
      </c>
      <c r="O22" s="185">
        <f t="shared" si="15"/>
        <v>0</v>
      </c>
      <c r="P22" s="185">
        <f t="shared" si="15"/>
        <v>0</v>
      </c>
      <c r="Q22" s="185">
        <f t="shared" si="15"/>
        <v>0</v>
      </c>
      <c r="R22" s="185">
        <f t="shared" si="15"/>
        <v>0</v>
      </c>
      <c r="S22" s="185">
        <f t="shared" si="15"/>
        <v>0</v>
      </c>
      <c r="T22" s="185">
        <f t="shared" si="15"/>
        <v>0</v>
      </c>
      <c r="U22" s="185">
        <f t="shared" si="15"/>
        <v>0</v>
      </c>
      <c r="V22" s="185">
        <f t="shared" si="15"/>
        <v>0</v>
      </c>
      <c r="W22" s="185">
        <f t="shared" si="15"/>
        <v>0</v>
      </c>
      <c r="X22" s="185">
        <f t="shared" si="15"/>
        <v>0</v>
      </c>
      <c r="Y22" s="185">
        <f t="shared" si="15"/>
        <v>0</v>
      </c>
      <c r="Z22" s="185">
        <f t="shared" si="15"/>
        <v>0</v>
      </c>
      <c r="AA22" s="185">
        <f t="shared" si="15"/>
        <v>0</v>
      </c>
      <c r="AB22" s="185">
        <f t="shared" si="15"/>
        <v>0</v>
      </c>
      <c r="AC22" s="185">
        <f t="shared" si="15"/>
        <v>0</v>
      </c>
      <c r="AD22" s="185">
        <f t="shared" si="15"/>
        <v>0</v>
      </c>
      <c r="AE22" s="185">
        <f t="shared" si="15"/>
        <v>0</v>
      </c>
      <c r="AF22" s="185">
        <f t="shared" si="15"/>
        <v>0</v>
      </c>
      <c r="AG22" s="185">
        <f t="shared" si="15"/>
        <v>0</v>
      </c>
      <c r="AH22" s="185">
        <f t="shared" si="15"/>
        <v>0</v>
      </c>
      <c r="AI22" s="185">
        <f t="shared" si="15"/>
        <v>25.576923076923077</v>
      </c>
      <c r="AJ22" s="185">
        <f t="shared" si="15"/>
        <v>25.576923076923077</v>
      </c>
      <c r="AK22" s="185">
        <f t="shared" si="15"/>
        <v>25.576923076923077</v>
      </c>
      <c r="AL22" s="185">
        <f t="shared" si="15"/>
        <v>25.576923076923077</v>
      </c>
      <c r="AM22" s="185">
        <f t="shared" si="15"/>
        <v>25.576923076923077</v>
      </c>
      <c r="AN22" s="185">
        <f t="shared" si="15"/>
        <v>25.576923076923077</v>
      </c>
      <c r="AO22" s="185">
        <f t="shared" si="15"/>
        <v>25.576923076923077</v>
      </c>
      <c r="AP22" s="185">
        <f t="shared" si="15"/>
        <v>25.576923076923077</v>
      </c>
      <c r="AQ22" s="185">
        <f t="shared" si="15"/>
        <v>25.576923076923077</v>
      </c>
      <c r="AR22" s="185">
        <f t="shared" si="15"/>
        <v>25.576923076923077</v>
      </c>
      <c r="AS22" s="185">
        <f t="shared" si="15"/>
        <v>25.576923076923077</v>
      </c>
      <c r="AT22" s="185">
        <f t="shared" si="15"/>
        <v>25.576923076923077</v>
      </c>
      <c r="AU22" s="185">
        <f t="shared" si="15"/>
        <v>25.576923076923077</v>
      </c>
      <c r="AV22" s="185">
        <f t="shared" si="15"/>
        <v>0</v>
      </c>
      <c r="AW22" s="185">
        <f t="shared" si="15"/>
        <v>0</v>
      </c>
      <c r="AX22" s="185">
        <f t="shared" si="15"/>
        <v>0</v>
      </c>
      <c r="AY22" s="185">
        <f t="shared" si="15"/>
        <v>0</v>
      </c>
      <c r="AZ22" s="185">
        <f t="shared" si="15"/>
        <v>0</v>
      </c>
      <c r="BA22" s="185">
        <f t="shared" si="15"/>
        <v>0</v>
      </c>
      <c r="BB22" s="185">
        <f t="shared" si="15"/>
        <v>0</v>
      </c>
      <c r="BC22" s="185">
        <f t="shared" si="15"/>
        <v>0</v>
      </c>
      <c r="BD22" s="185">
        <f t="shared" si="15"/>
        <v>0</v>
      </c>
      <c r="BE22" s="185">
        <f t="shared" si="15"/>
        <v>0</v>
      </c>
      <c r="BF22" s="185">
        <f t="shared" si="15"/>
        <v>0</v>
      </c>
      <c r="BG22" s="185">
        <f t="shared" si="15"/>
        <v>0</v>
      </c>
      <c r="BH22" s="185">
        <f t="shared" si="15"/>
        <v>0</v>
      </c>
      <c r="BI22" s="185">
        <f t="shared" si="15"/>
        <v>0</v>
      </c>
      <c r="BJ22" s="185">
        <f t="shared" si="15"/>
        <v>0</v>
      </c>
      <c r="BK22" s="185">
        <f t="shared" si="15"/>
        <v>0</v>
      </c>
      <c r="BL22" s="185">
        <f t="shared" si="15"/>
        <v>0</v>
      </c>
      <c r="BM22" s="185">
        <f t="shared" si="15"/>
        <v>0</v>
      </c>
      <c r="BN22" s="185">
        <f t="shared" si="15"/>
        <v>0</v>
      </c>
      <c r="BO22" s="185">
        <f t="shared" si="15"/>
        <v>0</v>
      </c>
      <c r="BP22" s="185">
        <f t="shared" si="15"/>
        <v>0</v>
      </c>
      <c r="BQ22" s="185">
        <f t="shared" si="15"/>
        <v>0</v>
      </c>
      <c r="BR22" s="185">
        <f t="shared" si="15"/>
        <v>0</v>
      </c>
      <c r="BS22" s="185">
        <f t="shared" si="15"/>
        <v>0</v>
      </c>
      <c r="BT22" s="185">
        <f t="shared" si="15"/>
        <v>0</v>
      </c>
      <c r="BU22" s="185">
        <f t="shared" si="15"/>
        <v>0</v>
      </c>
      <c r="BV22" s="185">
        <f t="shared" si="15"/>
        <v>0</v>
      </c>
      <c r="BW22" s="185">
        <f t="shared" si="15"/>
        <v>0</v>
      </c>
      <c r="BX22" s="185">
        <f t="shared" ref="BX22:EI22" si="16">IF(AND(BX3&gt;=$C$14,BX3&lt;=$C$16),$C$15,0)</f>
        <v>0</v>
      </c>
      <c r="BY22" s="185">
        <f t="shared" si="16"/>
        <v>0</v>
      </c>
      <c r="BZ22" s="185">
        <f t="shared" si="16"/>
        <v>0</v>
      </c>
      <c r="CA22" s="185">
        <f t="shared" si="16"/>
        <v>0</v>
      </c>
      <c r="CB22" s="185">
        <f t="shared" si="16"/>
        <v>0</v>
      </c>
      <c r="CC22" s="185">
        <f t="shared" si="16"/>
        <v>0</v>
      </c>
      <c r="CD22" s="185">
        <f t="shared" si="16"/>
        <v>0</v>
      </c>
      <c r="CE22" s="185">
        <f t="shared" si="16"/>
        <v>0</v>
      </c>
      <c r="CF22" s="185">
        <f t="shared" si="16"/>
        <v>0</v>
      </c>
      <c r="CG22" s="185">
        <f t="shared" si="16"/>
        <v>0</v>
      </c>
      <c r="CH22" s="185">
        <f t="shared" si="16"/>
        <v>0</v>
      </c>
      <c r="CI22" s="185">
        <f t="shared" si="16"/>
        <v>0</v>
      </c>
      <c r="CJ22" s="185">
        <f t="shared" si="16"/>
        <v>0</v>
      </c>
      <c r="CK22" s="185">
        <f t="shared" si="16"/>
        <v>0</v>
      </c>
      <c r="CL22" s="185">
        <f t="shared" si="16"/>
        <v>0</v>
      </c>
      <c r="CM22" s="185">
        <f t="shared" si="16"/>
        <v>0</v>
      </c>
      <c r="CN22" s="185">
        <f t="shared" si="16"/>
        <v>0</v>
      </c>
      <c r="CO22" s="185">
        <f t="shared" si="16"/>
        <v>0</v>
      </c>
      <c r="CP22" s="185">
        <f t="shared" si="16"/>
        <v>0</v>
      </c>
      <c r="CQ22" s="185">
        <f t="shared" si="16"/>
        <v>0</v>
      </c>
      <c r="CR22" s="185">
        <f t="shared" si="16"/>
        <v>0</v>
      </c>
      <c r="CS22" s="185">
        <f t="shared" si="16"/>
        <v>0</v>
      </c>
      <c r="CT22" s="185">
        <f t="shared" si="16"/>
        <v>0</v>
      </c>
      <c r="CU22" s="185">
        <f t="shared" si="16"/>
        <v>0</v>
      </c>
      <c r="CV22" s="185">
        <f t="shared" si="16"/>
        <v>0</v>
      </c>
      <c r="CW22" s="185">
        <f t="shared" si="16"/>
        <v>0</v>
      </c>
      <c r="CX22" s="185">
        <f t="shared" si="16"/>
        <v>0</v>
      </c>
      <c r="CY22" s="185">
        <f t="shared" si="16"/>
        <v>0</v>
      </c>
      <c r="CZ22" s="185">
        <f t="shared" si="16"/>
        <v>0</v>
      </c>
      <c r="DA22" s="185">
        <f t="shared" si="16"/>
        <v>0</v>
      </c>
      <c r="DB22" s="185">
        <f t="shared" si="16"/>
        <v>0</v>
      </c>
      <c r="DC22" s="185">
        <f t="shared" si="16"/>
        <v>0</v>
      </c>
      <c r="DD22" s="185">
        <f t="shared" si="16"/>
        <v>0</v>
      </c>
      <c r="DE22" s="185">
        <f t="shared" si="16"/>
        <v>0</v>
      </c>
      <c r="DF22" s="185">
        <f t="shared" si="16"/>
        <v>0</v>
      </c>
      <c r="DG22" s="185">
        <f t="shared" si="16"/>
        <v>0</v>
      </c>
      <c r="DH22" s="185">
        <f t="shared" si="16"/>
        <v>0</v>
      </c>
      <c r="DI22" s="185">
        <f t="shared" si="16"/>
        <v>0</v>
      </c>
      <c r="DJ22" s="185">
        <f t="shared" si="16"/>
        <v>0</v>
      </c>
      <c r="DK22" s="185">
        <f t="shared" si="16"/>
        <v>0</v>
      </c>
      <c r="DL22" s="185">
        <f t="shared" si="16"/>
        <v>0</v>
      </c>
      <c r="DM22" s="185">
        <f t="shared" si="16"/>
        <v>0</v>
      </c>
      <c r="DN22" s="185">
        <f t="shared" si="16"/>
        <v>0</v>
      </c>
      <c r="DO22" s="185">
        <f t="shared" si="16"/>
        <v>0</v>
      </c>
      <c r="DP22" s="185">
        <f t="shared" si="16"/>
        <v>0</v>
      </c>
      <c r="DQ22" s="185">
        <f t="shared" si="16"/>
        <v>0</v>
      </c>
      <c r="DR22" s="185">
        <f t="shared" si="16"/>
        <v>0</v>
      </c>
      <c r="DS22" s="185">
        <f t="shared" si="16"/>
        <v>0</v>
      </c>
      <c r="DT22" s="185">
        <f t="shared" si="16"/>
        <v>0</v>
      </c>
      <c r="DU22" s="185">
        <f t="shared" si="16"/>
        <v>0</v>
      </c>
      <c r="DV22" s="185">
        <f t="shared" si="16"/>
        <v>0</v>
      </c>
      <c r="DW22" s="185">
        <f t="shared" si="16"/>
        <v>0</v>
      </c>
      <c r="DX22" s="185">
        <f t="shared" si="16"/>
        <v>0</v>
      </c>
      <c r="DY22" s="185">
        <f t="shared" si="16"/>
        <v>0</v>
      </c>
      <c r="DZ22" s="185">
        <f t="shared" si="16"/>
        <v>0</v>
      </c>
      <c r="EA22" s="185">
        <f t="shared" si="16"/>
        <v>0</v>
      </c>
      <c r="EB22" s="185">
        <f t="shared" si="16"/>
        <v>0</v>
      </c>
      <c r="EC22" s="185">
        <f t="shared" si="16"/>
        <v>0</v>
      </c>
      <c r="ED22" s="185">
        <f t="shared" si="16"/>
        <v>0</v>
      </c>
      <c r="EE22" s="185">
        <f t="shared" si="16"/>
        <v>0</v>
      </c>
      <c r="EF22" s="185">
        <f t="shared" si="16"/>
        <v>0</v>
      </c>
      <c r="EG22" s="185">
        <f t="shared" si="16"/>
        <v>0</v>
      </c>
      <c r="EH22" s="185">
        <f t="shared" si="16"/>
        <v>0</v>
      </c>
      <c r="EI22" s="185">
        <f t="shared" si="16"/>
        <v>0</v>
      </c>
      <c r="EJ22" s="185">
        <f t="shared" ref="EJ22:EX22" si="17">IF(AND(EJ3&gt;=$C$14,EJ3&lt;=$C$16),$C$15,0)</f>
        <v>0</v>
      </c>
      <c r="EK22" s="185">
        <f t="shared" si="17"/>
        <v>0</v>
      </c>
      <c r="EL22" s="185">
        <f t="shared" si="17"/>
        <v>0</v>
      </c>
      <c r="EM22" s="185">
        <f t="shared" si="17"/>
        <v>0</v>
      </c>
      <c r="EN22" s="185">
        <f t="shared" si="17"/>
        <v>0</v>
      </c>
      <c r="EO22" s="185">
        <f t="shared" si="17"/>
        <v>0</v>
      </c>
      <c r="EP22" s="185">
        <f t="shared" si="17"/>
        <v>0</v>
      </c>
      <c r="EQ22" s="185">
        <f t="shared" si="17"/>
        <v>0</v>
      </c>
      <c r="ER22" s="185">
        <f t="shared" si="17"/>
        <v>0</v>
      </c>
      <c r="ES22" s="185">
        <f t="shared" si="17"/>
        <v>0</v>
      </c>
      <c r="ET22" s="185">
        <f t="shared" si="17"/>
        <v>0</v>
      </c>
      <c r="EU22" s="185">
        <f t="shared" si="17"/>
        <v>0</v>
      </c>
      <c r="EV22" s="185">
        <f t="shared" si="17"/>
        <v>0</v>
      </c>
      <c r="EW22" s="185">
        <f t="shared" si="17"/>
        <v>0</v>
      </c>
      <c r="EX22" s="185">
        <f t="shared" si="17"/>
        <v>0</v>
      </c>
    </row>
    <row r="23" spans="1:154" s="2" customFormat="1" ht="12.75" customHeight="1">
      <c r="A23" s="10"/>
      <c r="B23" s="167"/>
      <c r="C23" s="159" t="s">
        <v>79</v>
      </c>
      <c r="D23" s="159"/>
      <c r="E23" s="159"/>
      <c r="F23" s="167"/>
      <c r="G23" s="167"/>
      <c r="H23" s="167"/>
      <c r="I23" s="373">
        <f>I22/C9</f>
        <v>0.95</v>
      </c>
      <c r="J23" s="185"/>
      <c r="K23" s="186">
        <f t="shared" ref="K23:BR23" si="18">SUM(K21:K22)</f>
        <v>0</v>
      </c>
      <c r="L23" s="186">
        <f t="shared" si="18"/>
        <v>0</v>
      </c>
      <c r="M23" s="186">
        <f t="shared" si="18"/>
        <v>0</v>
      </c>
      <c r="N23" s="186">
        <f t="shared" si="18"/>
        <v>0</v>
      </c>
      <c r="O23" s="186">
        <f t="shared" si="18"/>
        <v>0</v>
      </c>
      <c r="P23" s="186">
        <f t="shared" si="18"/>
        <v>0</v>
      </c>
      <c r="Q23" s="186">
        <f t="shared" si="18"/>
        <v>0</v>
      </c>
      <c r="R23" s="186">
        <f t="shared" si="18"/>
        <v>0</v>
      </c>
      <c r="S23" s="186">
        <f t="shared" si="18"/>
        <v>0</v>
      </c>
      <c r="T23" s="186">
        <f t="shared" si="18"/>
        <v>0</v>
      </c>
      <c r="U23" s="186">
        <f t="shared" si="18"/>
        <v>0</v>
      </c>
      <c r="V23" s="186">
        <f t="shared" si="18"/>
        <v>0</v>
      </c>
      <c r="W23" s="186">
        <f t="shared" si="18"/>
        <v>0</v>
      </c>
      <c r="X23" s="186">
        <f t="shared" si="18"/>
        <v>0</v>
      </c>
      <c r="Y23" s="186">
        <f t="shared" si="18"/>
        <v>0</v>
      </c>
      <c r="Z23" s="186">
        <f t="shared" si="18"/>
        <v>0</v>
      </c>
      <c r="AA23" s="186">
        <f t="shared" si="18"/>
        <v>0</v>
      </c>
      <c r="AB23" s="186">
        <f t="shared" si="18"/>
        <v>0</v>
      </c>
      <c r="AC23" s="186">
        <f t="shared" si="18"/>
        <v>0</v>
      </c>
      <c r="AD23" s="186">
        <f t="shared" si="18"/>
        <v>0</v>
      </c>
      <c r="AE23" s="186">
        <f t="shared" si="18"/>
        <v>0</v>
      </c>
      <c r="AF23" s="186">
        <f t="shared" si="18"/>
        <v>0</v>
      </c>
      <c r="AG23" s="186">
        <f t="shared" si="18"/>
        <v>0</v>
      </c>
      <c r="AH23" s="186">
        <f t="shared" si="18"/>
        <v>0</v>
      </c>
      <c r="AI23" s="186">
        <f t="shared" si="18"/>
        <v>25.576923076923077</v>
      </c>
      <c r="AJ23" s="186">
        <f t="shared" si="18"/>
        <v>51.153846153846153</v>
      </c>
      <c r="AK23" s="186">
        <f t="shared" si="18"/>
        <v>76.730769230769226</v>
      </c>
      <c r="AL23" s="186">
        <f t="shared" si="18"/>
        <v>102.30769230769231</v>
      </c>
      <c r="AM23" s="186">
        <f t="shared" si="18"/>
        <v>127.88461538461539</v>
      </c>
      <c r="AN23" s="186">
        <f t="shared" si="18"/>
        <v>153.46153846153845</v>
      </c>
      <c r="AO23" s="186">
        <f t="shared" si="18"/>
        <v>179.03846153846152</v>
      </c>
      <c r="AP23" s="186">
        <f t="shared" si="18"/>
        <v>204.61538461538458</v>
      </c>
      <c r="AQ23" s="186">
        <f t="shared" si="18"/>
        <v>230.19230769230765</v>
      </c>
      <c r="AR23" s="186">
        <f t="shared" si="18"/>
        <v>255.76923076923072</v>
      </c>
      <c r="AS23" s="186">
        <f t="shared" si="18"/>
        <v>281.34615384615381</v>
      </c>
      <c r="AT23" s="186">
        <f t="shared" si="18"/>
        <v>306.92307692307691</v>
      </c>
      <c r="AU23" s="186">
        <f t="shared" si="18"/>
        <v>332.5</v>
      </c>
      <c r="AV23" s="186">
        <f t="shared" si="18"/>
        <v>332.5</v>
      </c>
      <c r="AW23" s="186">
        <f t="shared" si="18"/>
        <v>332.5</v>
      </c>
      <c r="AX23" s="186">
        <f t="shared" si="18"/>
        <v>332.5</v>
      </c>
      <c r="AY23" s="186">
        <f t="shared" si="18"/>
        <v>332.5</v>
      </c>
      <c r="AZ23" s="186">
        <f t="shared" si="18"/>
        <v>332.5</v>
      </c>
      <c r="BA23" s="186">
        <f t="shared" si="18"/>
        <v>332.5</v>
      </c>
      <c r="BB23" s="186">
        <f t="shared" si="18"/>
        <v>332.5</v>
      </c>
      <c r="BC23" s="186">
        <f t="shared" si="18"/>
        <v>332.5</v>
      </c>
      <c r="BD23" s="186">
        <f t="shared" si="18"/>
        <v>332.5</v>
      </c>
      <c r="BE23" s="186">
        <f t="shared" si="18"/>
        <v>332.5</v>
      </c>
      <c r="BF23" s="186">
        <f t="shared" si="18"/>
        <v>332.5</v>
      </c>
      <c r="BG23" s="186">
        <f t="shared" si="18"/>
        <v>332.5</v>
      </c>
      <c r="BH23" s="186">
        <f t="shared" si="18"/>
        <v>332.5</v>
      </c>
      <c r="BI23" s="186">
        <f t="shared" si="18"/>
        <v>332.5</v>
      </c>
      <c r="BJ23" s="186">
        <f t="shared" si="18"/>
        <v>332.5</v>
      </c>
      <c r="BK23" s="186">
        <f t="shared" si="18"/>
        <v>332.5</v>
      </c>
      <c r="BL23" s="186">
        <f t="shared" si="18"/>
        <v>332.5</v>
      </c>
      <c r="BM23" s="186">
        <f t="shared" si="18"/>
        <v>332.5</v>
      </c>
      <c r="BN23" s="186">
        <f t="shared" si="18"/>
        <v>332.5</v>
      </c>
      <c r="BO23" s="186">
        <f t="shared" si="18"/>
        <v>332.5</v>
      </c>
      <c r="BP23" s="186">
        <f t="shared" si="18"/>
        <v>332.5</v>
      </c>
      <c r="BQ23" s="186">
        <f t="shared" si="18"/>
        <v>332.5</v>
      </c>
      <c r="BR23" s="186">
        <f t="shared" si="18"/>
        <v>332.5</v>
      </c>
      <c r="BS23" s="186">
        <f t="shared" ref="BS23:ED23" si="19">SUM(BS21:BS22)</f>
        <v>332.5</v>
      </c>
      <c r="BT23" s="186">
        <f t="shared" si="19"/>
        <v>332.5</v>
      </c>
      <c r="BU23" s="186">
        <f t="shared" si="19"/>
        <v>332.5</v>
      </c>
      <c r="BV23" s="186">
        <f t="shared" si="19"/>
        <v>332.5</v>
      </c>
      <c r="BW23" s="186">
        <f t="shared" si="19"/>
        <v>332.5</v>
      </c>
      <c r="BX23" s="186">
        <f t="shared" si="19"/>
        <v>332.5</v>
      </c>
      <c r="BY23" s="186">
        <f t="shared" si="19"/>
        <v>332.5</v>
      </c>
      <c r="BZ23" s="186">
        <f t="shared" si="19"/>
        <v>332.5</v>
      </c>
      <c r="CA23" s="186">
        <f t="shared" si="19"/>
        <v>332.5</v>
      </c>
      <c r="CB23" s="186">
        <f t="shared" si="19"/>
        <v>332.5</v>
      </c>
      <c r="CC23" s="186">
        <f t="shared" si="19"/>
        <v>332.5</v>
      </c>
      <c r="CD23" s="186">
        <f t="shared" si="19"/>
        <v>332.5</v>
      </c>
      <c r="CE23" s="186">
        <f t="shared" si="19"/>
        <v>332.5</v>
      </c>
      <c r="CF23" s="186">
        <f t="shared" si="19"/>
        <v>332.5</v>
      </c>
      <c r="CG23" s="186">
        <f t="shared" si="19"/>
        <v>332.5</v>
      </c>
      <c r="CH23" s="186">
        <f t="shared" si="19"/>
        <v>332.5</v>
      </c>
      <c r="CI23" s="186">
        <f t="shared" si="19"/>
        <v>332.5</v>
      </c>
      <c r="CJ23" s="186">
        <f t="shared" si="19"/>
        <v>332.5</v>
      </c>
      <c r="CK23" s="186">
        <f t="shared" si="19"/>
        <v>332.5</v>
      </c>
      <c r="CL23" s="186">
        <f t="shared" si="19"/>
        <v>332.5</v>
      </c>
      <c r="CM23" s="186">
        <f t="shared" si="19"/>
        <v>332.5</v>
      </c>
      <c r="CN23" s="186">
        <f t="shared" si="19"/>
        <v>332.5</v>
      </c>
      <c r="CO23" s="186">
        <f t="shared" si="19"/>
        <v>332.5</v>
      </c>
      <c r="CP23" s="186">
        <f t="shared" si="19"/>
        <v>332.5</v>
      </c>
      <c r="CQ23" s="186">
        <f t="shared" si="19"/>
        <v>332.5</v>
      </c>
      <c r="CR23" s="186">
        <f t="shared" si="19"/>
        <v>332.5</v>
      </c>
      <c r="CS23" s="186">
        <f t="shared" si="19"/>
        <v>332.5</v>
      </c>
      <c r="CT23" s="186">
        <f t="shared" si="19"/>
        <v>332.5</v>
      </c>
      <c r="CU23" s="186">
        <f t="shared" si="19"/>
        <v>332.5</v>
      </c>
      <c r="CV23" s="186">
        <f t="shared" si="19"/>
        <v>332.5</v>
      </c>
      <c r="CW23" s="186">
        <f t="shared" si="19"/>
        <v>332.5</v>
      </c>
      <c r="CX23" s="186">
        <f t="shared" si="19"/>
        <v>332.5</v>
      </c>
      <c r="CY23" s="186">
        <f t="shared" si="19"/>
        <v>332.5</v>
      </c>
      <c r="CZ23" s="186">
        <f t="shared" si="19"/>
        <v>332.5</v>
      </c>
      <c r="DA23" s="186">
        <f t="shared" si="19"/>
        <v>332.5</v>
      </c>
      <c r="DB23" s="186">
        <f t="shared" si="19"/>
        <v>332.5</v>
      </c>
      <c r="DC23" s="186">
        <f t="shared" si="19"/>
        <v>332.5</v>
      </c>
      <c r="DD23" s="186">
        <f t="shared" si="19"/>
        <v>332.5</v>
      </c>
      <c r="DE23" s="186">
        <f t="shared" si="19"/>
        <v>332.5</v>
      </c>
      <c r="DF23" s="186">
        <f t="shared" si="19"/>
        <v>332.5</v>
      </c>
      <c r="DG23" s="186">
        <f t="shared" si="19"/>
        <v>332.5</v>
      </c>
      <c r="DH23" s="186">
        <f t="shared" si="19"/>
        <v>332.5</v>
      </c>
      <c r="DI23" s="186">
        <f t="shared" si="19"/>
        <v>332.5</v>
      </c>
      <c r="DJ23" s="186">
        <f t="shared" si="19"/>
        <v>332.5</v>
      </c>
      <c r="DK23" s="186">
        <f t="shared" si="19"/>
        <v>332.5</v>
      </c>
      <c r="DL23" s="186">
        <f t="shared" si="19"/>
        <v>332.5</v>
      </c>
      <c r="DM23" s="186">
        <f t="shared" si="19"/>
        <v>332.5</v>
      </c>
      <c r="DN23" s="186">
        <f t="shared" si="19"/>
        <v>332.5</v>
      </c>
      <c r="DO23" s="186">
        <f t="shared" si="19"/>
        <v>332.5</v>
      </c>
      <c r="DP23" s="186">
        <f t="shared" si="19"/>
        <v>332.5</v>
      </c>
      <c r="DQ23" s="186">
        <f t="shared" si="19"/>
        <v>332.5</v>
      </c>
      <c r="DR23" s="186">
        <f t="shared" si="19"/>
        <v>332.5</v>
      </c>
      <c r="DS23" s="186">
        <f t="shared" si="19"/>
        <v>332.5</v>
      </c>
      <c r="DT23" s="186">
        <f t="shared" si="19"/>
        <v>332.5</v>
      </c>
      <c r="DU23" s="186">
        <f t="shared" si="19"/>
        <v>332.5</v>
      </c>
      <c r="DV23" s="186">
        <f t="shared" si="19"/>
        <v>332.5</v>
      </c>
      <c r="DW23" s="186">
        <f t="shared" si="19"/>
        <v>332.5</v>
      </c>
      <c r="DX23" s="186">
        <f t="shared" si="19"/>
        <v>332.5</v>
      </c>
      <c r="DY23" s="186">
        <f t="shared" si="19"/>
        <v>332.5</v>
      </c>
      <c r="DZ23" s="186">
        <f t="shared" si="19"/>
        <v>332.5</v>
      </c>
      <c r="EA23" s="186">
        <f t="shared" si="19"/>
        <v>332.5</v>
      </c>
      <c r="EB23" s="186">
        <f t="shared" si="19"/>
        <v>332.5</v>
      </c>
      <c r="EC23" s="186">
        <f t="shared" si="19"/>
        <v>332.5</v>
      </c>
      <c r="ED23" s="186">
        <f t="shared" si="19"/>
        <v>332.5</v>
      </c>
      <c r="EE23" s="186">
        <f t="shared" ref="EE23:EX23" si="20">SUM(EE21:EE22)</f>
        <v>332.5</v>
      </c>
      <c r="EF23" s="186">
        <f t="shared" si="20"/>
        <v>332.5</v>
      </c>
      <c r="EG23" s="186">
        <f t="shared" si="20"/>
        <v>332.5</v>
      </c>
      <c r="EH23" s="186">
        <f t="shared" si="20"/>
        <v>332.5</v>
      </c>
      <c r="EI23" s="186">
        <f t="shared" si="20"/>
        <v>332.5</v>
      </c>
      <c r="EJ23" s="186">
        <f t="shared" si="20"/>
        <v>332.5</v>
      </c>
      <c r="EK23" s="186">
        <f t="shared" si="20"/>
        <v>332.5</v>
      </c>
      <c r="EL23" s="186">
        <f t="shared" si="20"/>
        <v>332.5</v>
      </c>
      <c r="EM23" s="186">
        <f t="shared" si="20"/>
        <v>332.5</v>
      </c>
      <c r="EN23" s="186">
        <f t="shared" si="20"/>
        <v>332.5</v>
      </c>
      <c r="EO23" s="186">
        <f t="shared" si="20"/>
        <v>332.5</v>
      </c>
      <c r="EP23" s="186">
        <f t="shared" si="20"/>
        <v>332.5</v>
      </c>
      <c r="EQ23" s="186">
        <f t="shared" si="20"/>
        <v>332.5</v>
      </c>
      <c r="ER23" s="186">
        <f t="shared" si="20"/>
        <v>332.5</v>
      </c>
      <c r="ES23" s="186">
        <f t="shared" si="20"/>
        <v>332.5</v>
      </c>
      <c r="ET23" s="186">
        <f t="shared" si="20"/>
        <v>332.5</v>
      </c>
      <c r="EU23" s="186">
        <f t="shared" si="20"/>
        <v>332.5</v>
      </c>
      <c r="EV23" s="186">
        <f t="shared" si="20"/>
        <v>332.5</v>
      </c>
      <c r="EW23" s="186">
        <f t="shared" si="20"/>
        <v>332.5</v>
      </c>
      <c r="EX23" s="186">
        <f t="shared" si="20"/>
        <v>332.5</v>
      </c>
    </row>
    <row r="24" spans="1:154" s="2" customFormat="1" ht="12.75" customHeight="1">
      <c r="A24" s="10"/>
      <c r="B24" s="167"/>
      <c r="C24" s="159" t="s">
        <v>80</v>
      </c>
      <c r="D24" s="159"/>
      <c r="E24" s="159"/>
      <c r="F24" s="167"/>
      <c r="G24" s="167"/>
      <c r="H24" s="167"/>
      <c r="I24" s="167"/>
      <c r="J24" s="185"/>
      <c r="K24" s="185">
        <f>$C$9-K23</f>
        <v>350</v>
      </c>
      <c r="L24" s="185">
        <f t="shared" ref="L24:BW24" si="21">$C$9-L23</f>
        <v>350</v>
      </c>
      <c r="M24" s="185">
        <f t="shared" si="21"/>
        <v>350</v>
      </c>
      <c r="N24" s="185">
        <f t="shared" si="21"/>
        <v>350</v>
      </c>
      <c r="O24" s="185">
        <f t="shared" si="21"/>
        <v>350</v>
      </c>
      <c r="P24" s="185">
        <f t="shared" si="21"/>
        <v>350</v>
      </c>
      <c r="Q24" s="185">
        <f t="shared" si="21"/>
        <v>350</v>
      </c>
      <c r="R24" s="185">
        <f t="shared" si="21"/>
        <v>350</v>
      </c>
      <c r="S24" s="185">
        <f t="shared" si="21"/>
        <v>350</v>
      </c>
      <c r="T24" s="185">
        <f t="shared" si="21"/>
        <v>350</v>
      </c>
      <c r="U24" s="185">
        <f t="shared" si="21"/>
        <v>350</v>
      </c>
      <c r="V24" s="185">
        <f t="shared" si="21"/>
        <v>350</v>
      </c>
      <c r="W24" s="185">
        <f t="shared" si="21"/>
        <v>350</v>
      </c>
      <c r="X24" s="185">
        <f t="shared" si="21"/>
        <v>350</v>
      </c>
      <c r="Y24" s="185">
        <f t="shared" si="21"/>
        <v>350</v>
      </c>
      <c r="Z24" s="185">
        <f t="shared" si="21"/>
        <v>350</v>
      </c>
      <c r="AA24" s="185">
        <f t="shared" si="21"/>
        <v>350</v>
      </c>
      <c r="AB24" s="185">
        <f t="shared" si="21"/>
        <v>350</v>
      </c>
      <c r="AC24" s="185">
        <f t="shared" si="21"/>
        <v>350</v>
      </c>
      <c r="AD24" s="185">
        <f t="shared" si="21"/>
        <v>350</v>
      </c>
      <c r="AE24" s="185">
        <f t="shared" si="21"/>
        <v>350</v>
      </c>
      <c r="AF24" s="185">
        <f t="shared" si="21"/>
        <v>350</v>
      </c>
      <c r="AG24" s="185">
        <f t="shared" si="21"/>
        <v>350</v>
      </c>
      <c r="AH24" s="185">
        <f t="shared" si="21"/>
        <v>350</v>
      </c>
      <c r="AI24" s="185">
        <f t="shared" si="21"/>
        <v>324.42307692307691</v>
      </c>
      <c r="AJ24" s="185">
        <f t="shared" si="21"/>
        <v>298.84615384615387</v>
      </c>
      <c r="AK24" s="185">
        <f t="shared" si="21"/>
        <v>273.26923076923077</v>
      </c>
      <c r="AL24" s="185">
        <f t="shared" si="21"/>
        <v>247.69230769230768</v>
      </c>
      <c r="AM24" s="185">
        <f t="shared" si="21"/>
        <v>222.11538461538461</v>
      </c>
      <c r="AN24" s="185">
        <f t="shared" si="21"/>
        <v>196.53846153846155</v>
      </c>
      <c r="AO24" s="185">
        <f t="shared" si="21"/>
        <v>170.96153846153848</v>
      </c>
      <c r="AP24" s="185">
        <f t="shared" si="21"/>
        <v>145.38461538461542</v>
      </c>
      <c r="AQ24" s="185">
        <f t="shared" si="21"/>
        <v>119.80769230769235</v>
      </c>
      <c r="AR24" s="185">
        <f t="shared" si="21"/>
        <v>94.230769230769283</v>
      </c>
      <c r="AS24" s="185">
        <f t="shared" si="21"/>
        <v>68.653846153846189</v>
      </c>
      <c r="AT24" s="185">
        <f t="shared" si="21"/>
        <v>43.076923076923094</v>
      </c>
      <c r="AU24" s="185">
        <f t="shared" si="21"/>
        <v>17.5</v>
      </c>
      <c r="AV24" s="185">
        <f t="shared" si="21"/>
        <v>17.5</v>
      </c>
      <c r="AW24" s="185">
        <f t="shared" si="21"/>
        <v>17.5</v>
      </c>
      <c r="AX24" s="185">
        <f t="shared" si="21"/>
        <v>17.5</v>
      </c>
      <c r="AY24" s="185">
        <f t="shared" si="21"/>
        <v>17.5</v>
      </c>
      <c r="AZ24" s="185">
        <f t="shared" si="21"/>
        <v>17.5</v>
      </c>
      <c r="BA24" s="185">
        <f t="shared" si="21"/>
        <v>17.5</v>
      </c>
      <c r="BB24" s="185">
        <f t="shared" si="21"/>
        <v>17.5</v>
      </c>
      <c r="BC24" s="185">
        <f t="shared" si="21"/>
        <v>17.5</v>
      </c>
      <c r="BD24" s="185">
        <f t="shared" si="21"/>
        <v>17.5</v>
      </c>
      <c r="BE24" s="185">
        <f t="shared" si="21"/>
        <v>17.5</v>
      </c>
      <c r="BF24" s="185">
        <f t="shared" si="21"/>
        <v>17.5</v>
      </c>
      <c r="BG24" s="185">
        <f t="shared" si="21"/>
        <v>17.5</v>
      </c>
      <c r="BH24" s="185">
        <f t="shared" si="21"/>
        <v>17.5</v>
      </c>
      <c r="BI24" s="185">
        <f t="shared" si="21"/>
        <v>17.5</v>
      </c>
      <c r="BJ24" s="185">
        <f t="shared" si="21"/>
        <v>17.5</v>
      </c>
      <c r="BK24" s="185">
        <f t="shared" si="21"/>
        <v>17.5</v>
      </c>
      <c r="BL24" s="185">
        <f t="shared" si="21"/>
        <v>17.5</v>
      </c>
      <c r="BM24" s="185">
        <f t="shared" si="21"/>
        <v>17.5</v>
      </c>
      <c r="BN24" s="185">
        <f t="shared" si="21"/>
        <v>17.5</v>
      </c>
      <c r="BO24" s="185">
        <f t="shared" si="21"/>
        <v>17.5</v>
      </c>
      <c r="BP24" s="185">
        <f t="shared" si="21"/>
        <v>17.5</v>
      </c>
      <c r="BQ24" s="185">
        <f t="shared" si="21"/>
        <v>17.5</v>
      </c>
      <c r="BR24" s="185">
        <f t="shared" si="21"/>
        <v>17.5</v>
      </c>
      <c r="BS24" s="185">
        <f t="shared" si="21"/>
        <v>17.5</v>
      </c>
      <c r="BT24" s="185">
        <f t="shared" si="21"/>
        <v>17.5</v>
      </c>
      <c r="BU24" s="185">
        <f t="shared" si="21"/>
        <v>17.5</v>
      </c>
      <c r="BV24" s="185">
        <f t="shared" si="21"/>
        <v>17.5</v>
      </c>
      <c r="BW24" s="185">
        <f t="shared" si="21"/>
        <v>17.5</v>
      </c>
      <c r="BX24" s="185">
        <f t="shared" ref="BX24:EI24" si="22">$C$9-BX23</f>
        <v>17.5</v>
      </c>
      <c r="BY24" s="185">
        <f t="shared" si="22"/>
        <v>17.5</v>
      </c>
      <c r="BZ24" s="185">
        <f t="shared" si="22"/>
        <v>17.5</v>
      </c>
      <c r="CA24" s="185">
        <f t="shared" si="22"/>
        <v>17.5</v>
      </c>
      <c r="CB24" s="185">
        <f t="shared" si="22"/>
        <v>17.5</v>
      </c>
      <c r="CC24" s="185">
        <f t="shared" si="22"/>
        <v>17.5</v>
      </c>
      <c r="CD24" s="185">
        <f t="shared" si="22"/>
        <v>17.5</v>
      </c>
      <c r="CE24" s="185">
        <f t="shared" si="22"/>
        <v>17.5</v>
      </c>
      <c r="CF24" s="185">
        <f t="shared" si="22"/>
        <v>17.5</v>
      </c>
      <c r="CG24" s="185">
        <f t="shared" si="22"/>
        <v>17.5</v>
      </c>
      <c r="CH24" s="185">
        <f t="shared" si="22"/>
        <v>17.5</v>
      </c>
      <c r="CI24" s="185">
        <f t="shared" si="22"/>
        <v>17.5</v>
      </c>
      <c r="CJ24" s="185">
        <f t="shared" si="22"/>
        <v>17.5</v>
      </c>
      <c r="CK24" s="185">
        <f t="shared" si="22"/>
        <v>17.5</v>
      </c>
      <c r="CL24" s="185">
        <f t="shared" si="22"/>
        <v>17.5</v>
      </c>
      <c r="CM24" s="185">
        <f t="shared" si="22"/>
        <v>17.5</v>
      </c>
      <c r="CN24" s="185">
        <f t="shared" si="22"/>
        <v>17.5</v>
      </c>
      <c r="CO24" s="185">
        <f t="shared" si="22"/>
        <v>17.5</v>
      </c>
      <c r="CP24" s="185">
        <f t="shared" si="22"/>
        <v>17.5</v>
      </c>
      <c r="CQ24" s="185">
        <f t="shared" si="22"/>
        <v>17.5</v>
      </c>
      <c r="CR24" s="185">
        <f t="shared" si="22"/>
        <v>17.5</v>
      </c>
      <c r="CS24" s="185">
        <f t="shared" si="22"/>
        <v>17.5</v>
      </c>
      <c r="CT24" s="185">
        <f t="shared" si="22"/>
        <v>17.5</v>
      </c>
      <c r="CU24" s="185">
        <f t="shared" si="22"/>
        <v>17.5</v>
      </c>
      <c r="CV24" s="185">
        <f t="shared" si="22"/>
        <v>17.5</v>
      </c>
      <c r="CW24" s="185">
        <f t="shared" si="22"/>
        <v>17.5</v>
      </c>
      <c r="CX24" s="185">
        <f t="shared" si="22"/>
        <v>17.5</v>
      </c>
      <c r="CY24" s="185">
        <f t="shared" si="22"/>
        <v>17.5</v>
      </c>
      <c r="CZ24" s="185">
        <f t="shared" si="22"/>
        <v>17.5</v>
      </c>
      <c r="DA24" s="185">
        <f t="shared" si="22"/>
        <v>17.5</v>
      </c>
      <c r="DB24" s="185">
        <f t="shared" si="22"/>
        <v>17.5</v>
      </c>
      <c r="DC24" s="185">
        <f t="shared" si="22"/>
        <v>17.5</v>
      </c>
      <c r="DD24" s="185">
        <f t="shared" si="22"/>
        <v>17.5</v>
      </c>
      <c r="DE24" s="185">
        <f t="shared" si="22"/>
        <v>17.5</v>
      </c>
      <c r="DF24" s="185">
        <f t="shared" si="22"/>
        <v>17.5</v>
      </c>
      <c r="DG24" s="185">
        <f t="shared" si="22"/>
        <v>17.5</v>
      </c>
      <c r="DH24" s="185">
        <f t="shared" si="22"/>
        <v>17.5</v>
      </c>
      <c r="DI24" s="185">
        <f t="shared" si="22"/>
        <v>17.5</v>
      </c>
      <c r="DJ24" s="185">
        <f t="shared" si="22"/>
        <v>17.5</v>
      </c>
      <c r="DK24" s="185">
        <f t="shared" si="22"/>
        <v>17.5</v>
      </c>
      <c r="DL24" s="185">
        <f t="shared" si="22"/>
        <v>17.5</v>
      </c>
      <c r="DM24" s="185">
        <f t="shared" si="22"/>
        <v>17.5</v>
      </c>
      <c r="DN24" s="185">
        <f t="shared" si="22"/>
        <v>17.5</v>
      </c>
      <c r="DO24" s="185">
        <f t="shared" si="22"/>
        <v>17.5</v>
      </c>
      <c r="DP24" s="185">
        <f t="shared" si="22"/>
        <v>17.5</v>
      </c>
      <c r="DQ24" s="185">
        <f t="shared" si="22"/>
        <v>17.5</v>
      </c>
      <c r="DR24" s="185">
        <f t="shared" si="22"/>
        <v>17.5</v>
      </c>
      <c r="DS24" s="185">
        <f t="shared" si="22"/>
        <v>17.5</v>
      </c>
      <c r="DT24" s="185">
        <f t="shared" si="22"/>
        <v>17.5</v>
      </c>
      <c r="DU24" s="185">
        <f t="shared" si="22"/>
        <v>17.5</v>
      </c>
      <c r="DV24" s="185">
        <f t="shared" si="22"/>
        <v>17.5</v>
      </c>
      <c r="DW24" s="185">
        <f t="shared" si="22"/>
        <v>17.5</v>
      </c>
      <c r="DX24" s="185">
        <f t="shared" si="22"/>
        <v>17.5</v>
      </c>
      <c r="DY24" s="185">
        <f t="shared" si="22"/>
        <v>17.5</v>
      </c>
      <c r="DZ24" s="185">
        <f t="shared" si="22"/>
        <v>17.5</v>
      </c>
      <c r="EA24" s="185">
        <f t="shared" si="22"/>
        <v>17.5</v>
      </c>
      <c r="EB24" s="185">
        <f t="shared" si="22"/>
        <v>17.5</v>
      </c>
      <c r="EC24" s="185">
        <f t="shared" si="22"/>
        <v>17.5</v>
      </c>
      <c r="ED24" s="185">
        <f t="shared" si="22"/>
        <v>17.5</v>
      </c>
      <c r="EE24" s="185">
        <f t="shared" si="22"/>
        <v>17.5</v>
      </c>
      <c r="EF24" s="185">
        <f t="shared" si="22"/>
        <v>17.5</v>
      </c>
      <c r="EG24" s="185">
        <f t="shared" si="22"/>
        <v>17.5</v>
      </c>
      <c r="EH24" s="185">
        <f t="shared" si="22"/>
        <v>17.5</v>
      </c>
      <c r="EI24" s="185">
        <f t="shared" si="22"/>
        <v>17.5</v>
      </c>
      <c r="EJ24" s="185">
        <f t="shared" ref="EJ24:EX24" si="23">$C$9-EJ23</f>
        <v>17.5</v>
      </c>
      <c r="EK24" s="185">
        <f t="shared" si="23"/>
        <v>17.5</v>
      </c>
      <c r="EL24" s="185">
        <f t="shared" si="23"/>
        <v>17.5</v>
      </c>
      <c r="EM24" s="185">
        <f t="shared" si="23"/>
        <v>17.5</v>
      </c>
      <c r="EN24" s="185">
        <f t="shared" si="23"/>
        <v>17.5</v>
      </c>
      <c r="EO24" s="185">
        <f t="shared" si="23"/>
        <v>17.5</v>
      </c>
      <c r="EP24" s="185">
        <f t="shared" si="23"/>
        <v>17.5</v>
      </c>
      <c r="EQ24" s="185">
        <f t="shared" si="23"/>
        <v>17.5</v>
      </c>
      <c r="ER24" s="185">
        <f t="shared" si="23"/>
        <v>17.5</v>
      </c>
      <c r="ES24" s="185">
        <f t="shared" si="23"/>
        <v>17.5</v>
      </c>
      <c r="ET24" s="185">
        <f t="shared" si="23"/>
        <v>17.5</v>
      </c>
      <c r="EU24" s="185">
        <f t="shared" si="23"/>
        <v>17.5</v>
      </c>
      <c r="EV24" s="185">
        <f t="shared" si="23"/>
        <v>17.5</v>
      </c>
      <c r="EW24" s="185">
        <f t="shared" si="23"/>
        <v>17.5</v>
      </c>
      <c r="EX24" s="185">
        <f t="shared" si="23"/>
        <v>17.5</v>
      </c>
    </row>
    <row r="25" spans="1:154" s="2" customFormat="1" ht="12.75" customHeight="1">
      <c r="A25" s="10"/>
      <c r="C25" s="159" t="s">
        <v>5</v>
      </c>
      <c r="D25" s="159"/>
      <c r="E25" s="159"/>
      <c r="F25" s="167"/>
      <c r="G25" s="167"/>
      <c r="H25" s="167"/>
      <c r="I25" s="167"/>
      <c r="J25" s="185"/>
      <c r="K25" s="186">
        <f t="shared" ref="K25:BV25" si="24">SUM(K23:K24)</f>
        <v>350</v>
      </c>
      <c r="L25" s="186">
        <f t="shared" si="24"/>
        <v>350</v>
      </c>
      <c r="M25" s="186">
        <f t="shared" si="24"/>
        <v>350</v>
      </c>
      <c r="N25" s="186">
        <f t="shared" si="24"/>
        <v>350</v>
      </c>
      <c r="O25" s="186">
        <f t="shared" si="24"/>
        <v>350</v>
      </c>
      <c r="P25" s="186">
        <f t="shared" si="24"/>
        <v>350</v>
      </c>
      <c r="Q25" s="186">
        <f t="shared" si="24"/>
        <v>350</v>
      </c>
      <c r="R25" s="186">
        <f t="shared" si="24"/>
        <v>350</v>
      </c>
      <c r="S25" s="186">
        <f t="shared" si="24"/>
        <v>350</v>
      </c>
      <c r="T25" s="186">
        <f t="shared" si="24"/>
        <v>350</v>
      </c>
      <c r="U25" s="186">
        <f t="shared" si="24"/>
        <v>350</v>
      </c>
      <c r="V25" s="186">
        <f t="shared" si="24"/>
        <v>350</v>
      </c>
      <c r="W25" s="186">
        <f t="shared" si="24"/>
        <v>350</v>
      </c>
      <c r="X25" s="186">
        <f t="shared" si="24"/>
        <v>350</v>
      </c>
      <c r="Y25" s="186">
        <f t="shared" si="24"/>
        <v>350</v>
      </c>
      <c r="Z25" s="186">
        <f t="shared" si="24"/>
        <v>350</v>
      </c>
      <c r="AA25" s="186">
        <f t="shared" si="24"/>
        <v>350</v>
      </c>
      <c r="AB25" s="186">
        <f t="shared" si="24"/>
        <v>350</v>
      </c>
      <c r="AC25" s="186">
        <f t="shared" si="24"/>
        <v>350</v>
      </c>
      <c r="AD25" s="186">
        <f t="shared" si="24"/>
        <v>350</v>
      </c>
      <c r="AE25" s="186">
        <f t="shared" si="24"/>
        <v>350</v>
      </c>
      <c r="AF25" s="186">
        <f t="shared" si="24"/>
        <v>350</v>
      </c>
      <c r="AG25" s="186">
        <f t="shared" si="24"/>
        <v>350</v>
      </c>
      <c r="AH25" s="186">
        <f t="shared" si="24"/>
        <v>350</v>
      </c>
      <c r="AI25" s="186">
        <f t="shared" si="24"/>
        <v>350</v>
      </c>
      <c r="AJ25" s="186">
        <f t="shared" si="24"/>
        <v>350</v>
      </c>
      <c r="AK25" s="186">
        <f t="shared" si="24"/>
        <v>350</v>
      </c>
      <c r="AL25" s="186">
        <f t="shared" si="24"/>
        <v>350</v>
      </c>
      <c r="AM25" s="186">
        <f t="shared" si="24"/>
        <v>350</v>
      </c>
      <c r="AN25" s="186">
        <f t="shared" si="24"/>
        <v>350</v>
      </c>
      <c r="AO25" s="186">
        <f t="shared" si="24"/>
        <v>350</v>
      </c>
      <c r="AP25" s="186">
        <f t="shared" si="24"/>
        <v>350</v>
      </c>
      <c r="AQ25" s="186">
        <f t="shared" si="24"/>
        <v>350</v>
      </c>
      <c r="AR25" s="186">
        <f t="shared" si="24"/>
        <v>350</v>
      </c>
      <c r="AS25" s="186">
        <f t="shared" si="24"/>
        <v>350</v>
      </c>
      <c r="AT25" s="186">
        <f t="shared" si="24"/>
        <v>350</v>
      </c>
      <c r="AU25" s="186">
        <f t="shared" si="24"/>
        <v>350</v>
      </c>
      <c r="AV25" s="186">
        <f t="shared" si="24"/>
        <v>350</v>
      </c>
      <c r="AW25" s="186">
        <f t="shared" si="24"/>
        <v>350</v>
      </c>
      <c r="AX25" s="186">
        <f t="shared" si="24"/>
        <v>350</v>
      </c>
      <c r="AY25" s="186">
        <f t="shared" si="24"/>
        <v>350</v>
      </c>
      <c r="AZ25" s="186">
        <f t="shared" si="24"/>
        <v>350</v>
      </c>
      <c r="BA25" s="186">
        <f t="shared" si="24"/>
        <v>350</v>
      </c>
      <c r="BB25" s="186">
        <f t="shared" si="24"/>
        <v>350</v>
      </c>
      <c r="BC25" s="186">
        <f t="shared" si="24"/>
        <v>350</v>
      </c>
      <c r="BD25" s="186">
        <f t="shared" si="24"/>
        <v>350</v>
      </c>
      <c r="BE25" s="186">
        <f t="shared" si="24"/>
        <v>350</v>
      </c>
      <c r="BF25" s="186">
        <f t="shared" si="24"/>
        <v>350</v>
      </c>
      <c r="BG25" s="186">
        <f t="shared" si="24"/>
        <v>350</v>
      </c>
      <c r="BH25" s="186">
        <f t="shared" si="24"/>
        <v>350</v>
      </c>
      <c r="BI25" s="186">
        <f t="shared" si="24"/>
        <v>350</v>
      </c>
      <c r="BJ25" s="186">
        <f t="shared" si="24"/>
        <v>350</v>
      </c>
      <c r="BK25" s="186">
        <f t="shared" si="24"/>
        <v>350</v>
      </c>
      <c r="BL25" s="186">
        <f t="shared" si="24"/>
        <v>350</v>
      </c>
      <c r="BM25" s="186">
        <f t="shared" si="24"/>
        <v>350</v>
      </c>
      <c r="BN25" s="186">
        <f t="shared" si="24"/>
        <v>350</v>
      </c>
      <c r="BO25" s="186">
        <f t="shared" si="24"/>
        <v>350</v>
      </c>
      <c r="BP25" s="186">
        <f t="shared" si="24"/>
        <v>350</v>
      </c>
      <c r="BQ25" s="186">
        <f t="shared" si="24"/>
        <v>350</v>
      </c>
      <c r="BR25" s="186">
        <f t="shared" si="24"/>
        <v>350</v>
      </c>
      <c r="BS25" s="186">
        <f t="shared" si="24"/>
        <v>350</v>
      </c>
      <c r="BT25" s="186">
        <f t="shared" si="24"/>
        <v>350</v>
      </c>
      <c r="BU25" s="186">
        <f t="shared" si="24"/>
        <v>350</v>
      </c>
      <c r="BV25" s="186">
        <f t="shared" si="24"/>
        <v>350</v>
      </c>
      <c r="BW25" s="186">
        <f t="shared" ref="BW25:EH25" si="25">SUM(BW23:BW24)</f>
        <v>350</v>
      </c>
      <c r="BX25" s="186">
        <f t="shared" si="25"/>
        <v>350</v>
      </c>
      <c r="BY25" s="186">
        <f t="shared" si="25"/>
        <v>350</v>
      </c>
      <c r="BZ25" s="186">
        <f t="shared" si="25"/>
        <v>350</v>
      </c>
      <c r="CA25" s="186">
        <f t="shared" si="25"/>
        <v>350</v>
      </c>
      <c r="CB25" s="186">
        <f t="shared" si="25"/>
        <v>350</v>
      </c>
      <c r="CC25" s="186">
        <f t="shared" si="25"/>
        <v>350</v>
      </c>
      <c r="CD25" s="186">
        <f t="shared" si="25"/>
        <v>350</v>
      </c>
      <c r="CE25" s="186">
        <f t="shared" si="25"/>
        <v>350</v>
      </c>
      <c r="CF25" s="186">
        <f t="shared" si="25"/>
        <v>350</v>
      </c>
      <c r="CG25" s="186">
        <f t="shared" si="25"/>
        <v>350</v>
      </c>
      <c r="CH25" s="186">
        <f t="shared" si="25"/>
        <v>350</v>
      </c>
      <c r="CI25" s="186">
        <f t="shared" si="25"/>
        <v>350</v>
      </c>
      <c r="CJ25" s="186">
        <f t="shared" si="25"/>
        <v>350</v>
      </c>
      <c r="CK25" s="186">
        <f t="shared" si="25"/>
        <v>350</v>
      </c>
      <c r="CL25" s="186">
        <f t="shared" si="25"/>
        <v>350</v>
      </c>
      <c r="CM25" s="186">
        <f t="shared" si="25"/>
        <v>350</v>
      </c>
      <c r="CN25" s="186">
        <f t="shared" si="25"/>
        <v>350</v>
      </c>
      <c r="CO25" s="186">
        <f t="shared" si="25"/>
        <v>350</v>
      </c>
      <c r="CP25" s="186">
        <f t="shared" si="25"/>
        <v>350</v>
      </c>
      <c r="CQ25" s="186">
        <f t="shared" si="25"/>
        <v>350</v>
      </c>
      <c r="CR25" s="186">
        <f t="shared" si="25"/>
        <v>350</v>
      </c>
      <c r="CS25" s="186">
        <f t="shared" si="25"/>
        <v>350</v>
      </c>
      <c r="CT25" s="186">
        <f t="shared" si="25"/>
        <v>350</v>
      </c>
      <c r="CU25" s="186">
        <f t="shared" si="25"/>
        <v>350</v>
      </c>
      <c r="CV25" s="186">
        <f t="shared" si="25"/>
        <v>350</v>
      </c>
      <c r="CW25" s="186">
        <f t="shared" si="25"/>
        <v>350</v>
      </c>
      <c r="CX25" s="186">
        <f t="shared" si="25"/>
        <v>350</v>
      </c>
      <c r="CY25" s="186">
        <f t="shared" si="25"/>
        <v>350</v>
      </c>
      <c r="CZ25" s="186">
        <f t="shared" si="25"/>
        <v>350</v>
      </c>
      <c r="DA25" s="186">
        <f t="shared" si="25"/>
        <v>350</v>
      </c>
      <c r="DB25" s="186">
        <f t="shared" si="25"/>
        <v>350</v>
      </c>
      <c r="DC25" s="186">
        <f t="shared" si="25"/>
        <v>350</v>
      </c>
      <c r="DD25" s="186">
        <f t="shared" si="25"/>
        <v>350</v>
      </c>
      <c r="DE25" s="186">
        <f t="shared" si="25"/>
        <v>350</v>
      </c>
      <c r="DF25" s="186">
        <f t="shared" si="25"/>
        <v>350</v>
      </c>
      <c r="DG25" s="186">
        <f t="shared" si="25"/>
        <v>350</v>
      </c>
      <c r="DH25" s="186">
        <f t="shared" si="25"/>
        <v>350</v>
      </c>
      <c r="DI25" s="186">
        <f t="shared" si="25"/>
        <v>350</v>
      </c>
      <c r="DJ25" s="186">
        <f t="shared" si="25"/>
        <v>350</v>
      </c>
      <c r="DK25" s="186">
        <f t="shared" si="25"/>
        <v>350</v>
      </c>
      <c r="DL25" s="186">
        <f t="shared" si="25"/>
        <v>350</v>
      </c>
      <c r="DM25" s="186">
        <f t="shared" si="25"/>
        <v>350</v>
      </c>
      <c r="DN25" s="186">
        <f t="shared" si="25"/>
        <v>350</v>
      </c>
      <c r="DO25" s="186">
        <f t="shared" si="25"/>
        <v>350</v>
      </c>
      <c r="DP25" s="186">
        <f t="shared" si="25"/>
        <v>350</v>
      </c>
      <c r="DQ25" s="186">
        <f t="shared" si="25"/>
        <v>350</v>
      </c>
      <c r="DR25" s="186">
        <f t="shared" si="25"/>
        <v>350</v>
      </c>
      <c r="DS25" s="186">
        <f t="shared" si="25"/>
        <v>350</v>
      </c>
      <c r="DT25" s="186">
        <f t="shared" si="25"/>
        <v>350</v>
      </c>
      <c r="DU25" s="186">
        <f t="shared" si="25"/>
        <v>350</v>
      </c>
      <c r="DV25" s="186">
        <f t="shared" si="25"/>
        <v>350</v>
      </c>
      <c r="DW25" s="186">
        <f t="shared" si="25"/>
        <v>350</v>
      </c>
      <c r="DX25" s="186">
        <f t="shared" si="25"/>
        <v>350</v>
      </c>
      <c r="DY25" s="186">
        <f t="shared" si="25"/>
        <v>350</v>
      </c>
      <c r="DZ25" s="186">
        <f t="shared" si="25"/>
        <v>350</v>
      </c>
      <c r="EA25" s="186">
        <f t="shared" si="25"/>
        <v>350</v>
      </c>
      <c r="EB25" s="186">
        <f t="shared" si="25"/>
        <v>350</v>
      </c>
      <c r="EC25" s="186">
        <f t="shared" si="25"/>
        <v>350</v>
      </c>
      <c r="ED25" s="186">
        <f t="shared" si="25"/>
        <v>350</v>
      </c>
      <c r="EE25" s="186">
        <f t="shared" si="25"/>
        <v>350</v>
      </c>
      <c r="EF25" s="186">
        <f t="shared" si="25"/>
        <v>350</v>
      </c>
      <c r="EG25" s="186">
        <f t="shared" si="25"/>
        <v>350</v>
      </c>
      <c r="EH25" s="186">
        <f t="shared" si="25"/>
        <v>350</v>
      </c>
      <c r="EI25" s="186">
        <f t="shared" ref="EI25:EX25" si="26">SUM(EI23:EI24)</f>
        <v>350</v>
      </c>
      <c r="EJ25" s="186">
        <f t="shared" si="26"/>
        <v>350</v>
      </c>
      <c r="EK25" s="186">
        <f t="shared" si="26"/>
        <v>350</v>
      </c>
      <c r="EL25" s="186">
        <f t="shared" si="26"/>
        <v>350</v>
      </c>
      <c r="EM25" s="186">
        <f t="shared" si="26"/>
        <v>350</v>
      </c>
      <c r="EN25" s="186">
        <f t="shared" si="26"/>
        <v>350</v>
      </c>
      <c r="EO25" s="186">
        <f t="shared" si="26"/>
        <v>350</v>
      </c>
      <c r="EP25" s="186">
        <f t="shared" si="26"/>
        <v>350</v>
      </c>
      <c r="EQ25" s="186">
        <f t="shared" si="26"/>
        <v>350</v>
      </c>
      <c r="ER25" s="186">
        <f t="shared" si="26"/>
        <v>350</v>
      </c>
      <c r="ES25" s="186">
        <f t="shared" si="26"/>
        <v>350</v>
      </c>
      <c r="ET25" s="186">
        <f t="shared" si="26"/>
        <v>350</v>
      </c>
      <c r="EU25" s="186">
        <f t="shared" si="26"/>
        <v>350</v>
      </c>
      <c r="EV25" s="186">
        <f t="shared" si="26"/>
        <v>350</v>
      </c>
      <c r="EW25" s="186">
        <f t="shared" si="26"/>
        <v>350</v>
      </c>
      <c r="EX25" s="186">
        <f t="shared" si="26"/>
        <v>350</v>
      </c>
    </row>
    <row r="26" spans="1:154" s="2" customFormat="1" ht="12.75" customHeight="1">
      <c r="A26" s="10"/>
      <c r="B26" s="167"/>
      <c r="C26" s="167"/>
      <c r="D26" s="167"/>
      <c r="E26" s="167"/>
      <c r="F26" s="167"/>
      <c r="G26" s="167"/>
      <c r="H26" s="167"/>
      <c r="I26" s="167"/>
      <c r="J26" s="168"/>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c r="AY26" s="169"/>
      <c r="AZ26" s="169"/>
      <c r="BA26" s="169"/>
      <c r="BB26" s="169"/>
      <c r="BC26" s="169"/>
      <c r="BD26" s="169"/>
      <c r="BE26" s="169"/>
      <c r="BF26" s="169"/>
      <c r="BG26" s="169"/>
      <c r="BH26" s="169"/>
      <c r="BI26" s="169"/>
      <c r="BJ26" s="169"/>
      <c r="BK26" s="169"/>
      <c r="BL26" s="169"/>
      <c r="BM26" s="169"/>
      <c r="BN26" s="169"/>
      <c r="BO26" s="169"/>
      <c r="BP26" s="169"/>
      <c r="BQ26" s="169"/>
      <c r="BR26" s="169"/>
      <c r="BS26" s="169"/>
      <c r="BT26" s="169"/>
      <c r="BU26" s="169"/>
      <c r="BV26" s="169"/>
      <c r="BW26" s="169"/>
      <c r="BX26" s="169"/>
      <c r="BY26" s="169"/>
      <c r="BZ26" s="169"/>
      <c r="CA26" s="169"/>
      <c r="CB26" s="169"/>
      <c r="CC26" s="169"/>
      <c r="CD26" s="169"/>
      <c r="CE26" s="169"/>
      <c r="CF26" s="169"/>
      <c r="CG26" s="169"/>
      <c r="CH26" s="169"/>
      <c r="CI26" s="169"/>
      <c r="CJ26" s="169"/>
      <c r="CK26" s="169"/>
      <c r="CL26" s="169"/>
      <c r="CM26" s="169"/>
      <c r="CN26" s="169"/>
      <c r="CO26" s="169"/>
      <c r="CP26" s="169"/>
      <c r="CQ26" s="169"/>
      <c r="CR26" s="169"/>
      <c r="CS26" s="169"/>
      <c r="CT26" s="169"/>
      <c r="CU26" s="169"/>
      <c r="CV26" s="169"/>
      <c r="CW26" s="169"/>
      <c r="CX26" s="169"/>
      <c r="CY26" s="169"/>
      <c r="CZ26" s="169"/>
      <c r="DA26" s="169"/>
      <c r="DB26" s="169"/>
      <c r="DC26" s="169"/>
      <c r="DD26" s="169"/>
      <c r="DE26" s="169"/>
      <c r="DF26" s="169"/>
      <c r="DG26" s="169"/>
      <c r="DH26" s="169"/>
      <c r="DI26" s="169"/>
      <c r="DJ26" s="169"/>
      <c r="DK26" s="169"/>
      <c r="DL26" s="169"/>
      <c r="DM26" s="169"/>
      <c r="DN26" s="169"/>
      <c r="DO26" s="169"/>
      <c r="DP26" s="169"/>
      <c r="DQ26" s="169"/>
      <c r="DR26" s="169"/>
      <c r="DS26" s="169"/>
      <c r="DT26" s="169"/>
      <c r="DU26" s="169"/>
      <c r="DV26" s="169"/>
      <c r="DW26" s="169"/>
      <c r="DX26" s="169"/>
      <c r="DY26" s="169"/>
      <c r="DZ26" s="169"/>
      <c r="EA26" s="169"/>
      <c r="EB26" s="169"/>
      <c r="EC26" s="169"/>
      <c r="ED26" s="169"/>
      <c r="EE26" s="169"/>
      <c r="EF26" s="169"/>
      <c r="EG26" s="169"/>
      <c r="EH26" s="169"/>
      <c r="EI26" s="169"/>
      <c r="EJ26" s="169"/>
      <c r="EK26" s="169"/>
      <c r="EL26" s="169"/>
      <c r="EM26" s="169"/>
      <c r="EN26" s="169"/>
      <c r="EO26" s="169"/>
      <c r="EP26" s="169"/>
      <c r="EQ26" s="169"/>
      <c r="ER26" s="169"/>
      <c r="ES26" s="169"/>
      <c r="ET26" s="169"/>
      <c r="EU26" s="169"/>
      <c r="EV26" s="169"/>
      <c r="EW26" s="169"/>
      <c r="EX26" s="169"/>
    </row>
    <row r="27" spans="1:154" s="2" customFormat="1" ht="12.75" customHeight="1">
      <c r="A27" s="10"/>
      <c r="B27" s="167"/>
      <c r="C27" s="167"/>
      <c r="D27" s="167"/>
      <c r="E27" s="167"/>
      <c r="F27" s="167"/>
      <c r="G27" s="167"/>
      <c r="H27" s="167"/>
      <c r="I27" s="170"/>
      <c r="J27" s="201" t="s">
        <v>81</v>
      </c>
      <c r="K27" s="188">
        <f>K23/$C$9</f>
        <v>0</v>
      </c>
      <c r="L27" s="188">
        <f t="shared" ref="L27:BW27" si="27">L23/$C$9</f>
        <v>0</v>
      </c>
      <c r="M27" s="188">
        <f t="shared" si="27"/>
        <v>0</v>
      </c>
      <c r="N27" s="188">
        <f t="shared" si="27"/>
        <v>0</v>
      </c>
      <c r="O27" s="188">
        <f>O23/$C$9</f>
        <v>0</v>
      </c>
      <c r="P27" s="188">
        <f t="shared" si="27"/>
        <v>0</v>
      </c>
      <c r="Q27" s="188">
        <f t="shared" si="27"/>
        <v>0</v>
      </c>
      <c r="R27" s="188">
        <f t="shared" si="27"/>
        <v>0</v>
      </c>
      <c r="S27" s="188">
        <f t="shared" si="27"/>
        <v>0</v>
      </c>
      <c r="T27" s="188">
        <f t="shared" si="27"/>
        <v>0</v>
      </c>
      <c r="U27" s="188">
        <f t="shared" si="27"/>
        <v>0</v>
      </c>
      <c r="V27" s="188">
        <f t="shared" si="27"/>
        <v>0</v>
      </c>
      <c r="W27" s="188">
        <f t="shared" si="27"/>
        <v>0</v>
      </c>
      <c r="X27" s="188">
        <f t="shared" si="27"/>
        <v>0</v>
      </c>
      <c r="Y27" s="188">
        <f t="shared" si="27"/>
        <v>0</v>
      </c>
      <c r="Z27" s="188">
        <f t="shared" si="27"/>
        <v>0</v>
      </c>
      <c r="AA27" s="188">
        <f t="shared" si="27"/>
        <v>0</v>
      </c>
      <c r="AB27" s="188">
        <f t="shared" si="27"/>
        <v>0</v>
      </c>
      <c r="AC27" s="188">
        <f t="shared" si="27"/>
        <v>0</v>
      </c>
      <c r="AD27" s="188">
        <f t="shared" si="27"/>
        <v>0</v>
      </c>
      <c r="AE27" s="188">
        <f t="shared" si="27"/>
        <v>0</v>
      </c>
      <c r="AF27" s="188">
        <f t="shared" si="27"/>
        <v>0</v>
      </c>
      <c r="AG27" s="188">
        <f t="shared" si="27"/>
        <v>0</v>
      </c>
      <c r="AH27" s="188">
        <f>AH23/$C$9</f>
        <v>0</v>
      </c>
      <c r="AI27" s="188">
        <f t="shared" si="27"/>
        <v>7.3076923076923081E-2</v>
      </c>
      <c r="AJ27" s="188">
        <f t="shared" si="27"/>
        <v>0.14615384615384616</v>
      </c>
      <c r="AK27" s="188">
        <f t="shared" si="27"/>
        <v>0.21923076923076923</v>
      </c>
      <c r="AL27" s="188">
        <f t="shared" si="27"/>
        <v>0.29230769230769232</v>
      </c>
      <c r="AM27" s="188">
        <f t="shared" si="27"/>
        <v>0.36538461538461536</v>
      </c>
      <c r="AN27" s="188">
        <f t="shared" si="27"/>
        <v>0.43846153846153846</v>
      </c>
      <c r="AO27" s="188">
        <f t="shared" si="27"/>
        <v>0.5115384615384615</v>
      </c>
      <c r="AP27" s="188">
        <f t="shared" si="27"/>
        <v>0.58461538461538454</v>
      </c>
      <c r="AQ27" s="188">
        <f t="shared" si="27"/>
        <v>0.65769230769230758</v>
      </c>
      <c r="AR27" s="188">
        <f t="shared" si="27"/>
        <v>0.73076923076923062</v>
      </c>
      <c r="AS27" s="188">
        <f t="shared" si="27"/>
        <v>0.80384615384615377</v>
      </c>
      <c r="AT27" s="188">
        <f t="shared" si="27"/>
        <v>0.87692307692307692</v>
      </c>
      <c r="AU27" s="188">
        <f t="shared" si="27"/>
        <v>0.95</v>
      </c>
      <c r="AV27" s="188">
        <f t="shared" si="27"/>
        <v>0.95</v>
      </c>
      <c r="AW27" s="188">
        <f t="shared" si="27"/>
        <v>0.95</v>
      </c>
      <c r="AX27" s="188">
        <f t="shared" si="27"/>
        <v>0.95</v>
      </c>
      <c r="AY27" s="188">
        <f t="shared" si="27"/>
        <v>0.95</v>
      </c>
      <c r="AZ27" s="188">
        <f t="shared" si="27"/>
        <v>0.95</v>
      </c>
      <c r="BA27" s="188">
        <f t="shared" si="27"/>
        <v>0.95</v>
      </c>
      <c r="BB27" s="188">
        <f t="shared" si="27"/>
        <v>0.95</v>
      </c>
      <c r="BC27" s="188">
        <f t="shared" si="27"/>
        <v>0.95</v>
      </c>
      <c r="BD27" s="188">
        <f t="shared" si="27"/>
        <v>0.95</v>
      </c>
      <c r="BE27" s="188">
        <f t="shared" si="27"/>
        <v>0.95</v>
      </c>
      <c r="BF27" s="188">
        <f t="shared" si="27"/>
        <v>0.95</v>
      </c>
      <c r="BG27" s="188">
        <f t="shared" si="27"/>
        <v>0.95</v>
      </c>
      <c r="BH27" s="188">
        <f t="shared" si="27"/>
        <v>0.95</v>
      </c>
      <c r="BI27" s="188">
        <f t="shared" si="27"/>
        <v>0.95</v>
      </c>
      <c r="BJ27" s="188">
        <f t="shared" si="27"/>
        <v>0.95</v>
      </c>
      <c r="BK27" s="188">
        <f t="shared" si="27"/>
        <v>0.95</v>
      </c>
      <c r="BL27" s="188">
        <f t="shared" si="27"/>
        <v>0.95</v>
      </c>
      <c r="BM27" s="188">
        <f t="shared" si="27"/>
        <v>0.95</v>
      </c>
      <c r="BN27" s="188">
        <f t="shared" si="27"/>
        <v>0.95</v>
      </c>
      <c r="BO27" s="188">
        <f t="shared" si="27"/>
        <v>0.95</v>
      </c>
      <c r="BP27" s="188">
        <f t="shared" si="27"/>
        <v>0.95</v>
      </c>
      <c r="BQ27" s="188">
        <f t="shared" si="27"/>
        <v>0.95</v>
      </c>
      <c r="BR27" s="188">
        <f t="shared" si="27"/>
        <v>0.95</v>
      </c>
      <c r="BS27" s="188">
        <f t="shared" si="27"/>
        <v>0.95</v>
      </c>
      <c r="BT27" s="188">
        <f t="shared" si="27"/>
        <v>0.95</v>
      </c>
      <c r="BU27" s="188">
        <f t="shared" si="27"/>
        <v>0.95</v>
      </c>
      <c r="BV27" s="188">
        <f t="shared" si="27"/>
        <v>0.95</v>
      </c>
      <c r="BW27" s="188">
        <f t="shared" si="27"/>
        <v>0.95</v>
      </c>
      <c r="BX27" s="188">
        <f t="shared" ref="BX27:EI27" si="28">BX23/$C$9</f>
        <v>0.95</v>
      </c>
      <c r="BY27" s="188">
        <f t="shared" si="28"/>
        <v>0.95</v>
      </c>
      <c r="BZ27" s="188">
        <f t="shared" si="28"/>
        <v>0.95</v>
      </c>
      <c r="CA27" s="188">
        <f t="shared" si="28"/>
        <v>0.95</v>
      </c>
      <c r="CB27" s="188">
        <f t="shared" si="28"/>
        <v>0.95</v>
      </c>
      <c r="CC27" s="188">
        <f t="shared" si="28"/>
        <v>0.95</v>
      </c>
      <c r="CD27" s="188">
        <f t="shared" si="28"/>
        <v>0.95</v>
      </c>
      <c r="CE27" s="188">
        <f t="shared" si="28"/>
        <v>0.95</v>
      </c>
      <c r="CF27" s="188">
        <f t="shared" si="28"/>
        <v>0.95</v>
      </c>
      <c r="CG27" s="188">
        <f t="shared" si="28"/>
        <v>0.95</v>
      </c>
      <c r="CH27" s="188">
        <f t="shared" si="28"/>
        <v>0.95</v>
      </c>
      <c r="CI27" s="188">
        <f t="shared" si="28"/>
        <v>0.95</v>
      </c>
      <c r="CJ27" s="188">
        <f t="shared" si="28"/>
        <v>0.95</v>
      </c>
      <c r="CK27" s="188">
        <f t="shared" si="28"/>
        <v>0.95</v>
      </c>
      <c r="CL27" s="188">
        <f t="shared" si="28"/>
        <v>0.95</v>
      </c>
      <c r="CM27" s="188">
        <f t="shared" si="28"/>
        <v>0.95</v>
      </c>
      <c r="CN27" s="188">
        <f t="shared" si="28"/>
        <v>0.95</v>
      </c>
      <c r="CO27" s="188">
        <f t="shared" si="28"/>
        <v>0.95</v>
      </c>
      <c r="CP27" s="188">
        <f t="shared" si="28"/>
        <v>0.95</v>
      </c>
      <c r="CQ27" s="188">
        <f t="shared" si="28"/>
        <v>0.95</v>
      </c>
      <c r="CR27" s="188">
        <f t="shared" si="28"/>
        <v>0.95</v>
      </c>
      <c r="CS27" s="188">
        <f t="shared" si="28"/>
        <v>0.95</v>
      </c>
      <c r="CT27" s="188">
        <f t="shared" si="28"/>
        <v>0.95</v>
      </c>
      <c r="CU27" s="188">
        <f t="shared" si="28"/>
        <v>0.95</v>
      </c>
      <c r="CV27" s="188">
        <f t="shared" si="28"/>
        <v>0.95</v>
      </c>
      <c r="CW27" s="188">
        <f t="shared" si="28"/>
        <v>0.95</v>
      </c>
      <c r="CX27" s="188">
        <f t="shared" si="28"/>
        <v>0.95</v>
      </c>
      <c r="CY27" s="188">
        <f t="shared" si="28"/>
        <v>0.95</v>
      </c>
      <c r="CZ27" s="188">
        <f t="shared" si="28"/>
        <v>0.95</v>
      </c>
      <c r="DA27" s="188">
        <f t="shared" si="28"/>
        <v>0.95</v>
      </c>
      <c r="DB27" s="188">
        <f t="shared" si="28"/>
        <v>0.95</v>
      </c>
      <c r="DC27" s="188">
        <f t="shared" si="28"/>
        <v>0.95</v>
      </c>
      <c r="DD27" s="188">
        <f t="shared" si="28"/>
        <v>0.95</v>
      </c>
      <c r="DE27" s="188">
        <f t="shared" si="28"/>
        <v>0.95</v>
      </c>
      <c r="DF27" s="188">
        <f t="shared" si="28"/>
        <v>0.95</v>
      </c>
      <c r="DG27" s="188">
        <f t="shared" si="28"/>
        <v>0.95</v>
      </c>
      <c r="DH27" s="188">
        <f t="shared" si="28"/>
        <v>0.95</v>
      </c>
      <c r="DI27" s="188">
        <f t="shared" si="28"/>
        <v>0.95</v>
      </c>
      <c r="DJ27" s="188">
        <f t="shared" si="28"/>
        <v>0.95</v>
      </c>
      <c r="DK27" s="188">
        <f t="shared" si="28"/>
        <v>0.95</v>
      </c>
      <c r="DL27" s="188">
        <f t="shared" si="28"/>
        <v>0.95</v>
      </c>
      <c r="DM27" s="188">
        <f t="shared" si="28"/>
        <v>0.95</v>
      </c>
      <c r="DN27" s="188">
        <f t="shared" si="28"/>
        <v>0.95</v>
      </c>
      <c r="DO27" s="188">
        <f t="shared" si="28"/>
        <v>0.95</v>
      </c>
      <c r="DP27" s="188">
        <f t="shared" si="28"/>
        <v>0.95</v>
      </c>
      <c r="DQ27" s="188">
        <f t="shared" si="28"/>
        <v>0.95</v>
      </c>
      <c r="DR27" s="188">
        <f t="shared" si="28"/>
        <v>0.95</v>
      </c>
      <c r="DS27" s="188">
        <f t="shared" si="28"/>
        <v>0.95</v>
      </c>
      <c r="DT27" s="188">
        <f t="shared" si="28"/>
        <v>0.95</v>
      </c>
      <c r="DU27" s="188">
        <f t="shared" si="28"/>
        <v>0.95</v>
      </c>
      <c r="DV27" s="188">
        <f t="shared" si="28"/>
        <v>0.95</v>
      </c>
      <c r="DW27" s="188">
        <f t="shared" si="28"/>
        <v>0.95</v>
      </c>
      <c r="DX27" s="188">
        <f t="shared" si="28"/>
        <v>0.95</v>
      </c>
      <c r="DY27" s="188">
        <f t="shared" si="28"/>
        <v>0.95</v>
      </c>
      <c r="DZ27" s="188">
        <f t="shared" si="28"/>
        <v>0.95</v>
      </c>
      <c r="EA27" s="188">
        <f t="shared" si="28"/>
        <v>0.95</v>
      </c>
      <c r="EB27" s="188">
        <f t="shared" si="28"/>
        <v>0.95</v>
      </c>
      <c r="EC27" s="188">
        <f t="shared" si="28"/>
        <v>0.95</v>
      </c>
      <c r="ED27" s="188">
        <f t="shared" si="28"/>
        <v>0.95</v>
      </c>
      <c r="EE27" s="188">
        <f t="shared" si="28"/>
        <v>0.95</v>
      </c>
      <c r="EF27" s="188">
        <f t="shared" si="28"/>
        <v>0.95</v>
      </c>
      <c r="EG27" s="188">
        <f t="shared" si="28"/>
        <v>0.95</v>
      </c>
      <c r="EH27" s="188">
        <f t="shared" si="28"/>
        <v>0.95</v>
      </c>
      <c r="EI27" s="188">
        <f t="shared" si="28"/>
        <v>0.95</v>
      </c>
      <c r="EJ27" s="188">
        <f t="shared" ref="EJ27:EX27" si="29">EJ23/$C$9</f>
        <v>0.95</v>
      </c>
      <c r="EK27" s="188">
        <f t="shared" si="29"/>
        <v>0.95</v>
      </c>
      <c r="EL27" s="188">
        <f t="shared" si="29"/>
        <v>0.95</v>
      </c>
      <c r="EM27" s="188">
        <f t="shared" si="29"/>
        <v>0.95</v>
      </c>
      <c r="EN27" s="188">
        <f t="shared" si="29"/>
        <v>0.95</v>
      </c>
      <c r="EO27" s="188">
        <f t="shared" si="29"/>
        <v>0.95</v>
      </c>
      <c r="EP27" s="188">
        <f t="shared" si="29"/>
        <v>0.95</v>
      </c>
      <c r="EQ27" s="188">
        <f t="shared" si="29"/>
        <v>0.95</v>
      </c>
      <c r="ER27" s="188">
        <f t="shared" si="29"/>
        <v>0.95</v>
      </c>
      <c r="ES27" s="188">
        <f t="shared" si="29"/>
        <v>0.95</v>
      </c>
      <c r="ET27" s="188">
        <f t="shared" si="29"/>
        <v>0.95</v>
      </c>
      <c r="EU27" s="188">
        <f t="shared" si="29"/>
        <v>0.95</v>
      </c>
      <c r="EV27" s="188">
        <f t="shared" si="29"/>
        <v>0.95</v>
      </c>
      <c r="EW27" s="188">
        <f t="shared" si="29"/>
        <v>0.95</v>
      </c>
      <c r="EX27" s="188">
        <f t="shared" si="29"/>
        <v>0.95</v>
      </c>
    </row>
    <row r="28" spans="1:154" s="2" customFormat="1" ht="12.75" customHeight="1">
      <c r="A28" s="10"/>
      <c r="B28" s="167"/>
      <c r="C28" s="167"/>
      <c r="D28" s="167"/>
      <c r="E28" s="167"/>
      <c r="F28" s="167"/>
      <c r="G28" s="167"/>
      <c r="H28" s="167"/>
      <c r="I28" s="170"/>
      <c r="J28" s="201" t="s">
        <v>82</v>
      </c>
      <c r="K28" s="245">
        <f>IF(K27&gt;0,K35/$C$9,0)</f>
        <v>0</v>
      </c>
      <c r="L28" s="245">
        <f t="shared" ref="L28:BW28" si="30">IF(L27&gt;0,L35/$C$9,0)</f>
        <v>0</v>
      </c>
      <c r="M28" s="245">
        <f t="shared" si="30"/>
        <v>0</v>
      </c>
      <c r="N28" s="245">
        <f t="shared" si="30"/>
        <v>0</v>
      </c>
      <c r="O28" s="245">
        <f t="shared" si="30"/>
        <v>0</v>
      </c>
      <c r="P28" s="245">
        <f t="shared" si="30"/>
        <v>0</v>
      </c>
      <c r="Q28" s="245">
        <f t="shared" si="30"/>
        <v>0</v>
      </c>
      <c r="R28" s="245">
        <f t="shared" si="30"/>
        <v>0</v>
      </c>
      <c r="S28" s="245">
        <f t="shared" si="30"/>
        <v>0</v>
      </c>
      <c r="T28" s="245">
        <f t="shared" si="30"/>
        <v>0</v>
      </c>
      <c r="U28" s="245">
        <f t="shared" si="30"/>
        <v>0</v>
      </c>
      <c r="V28" s="245">
        <f t="shared" si="30"/>
        <v>0</v>
      </c>
      <c r="W28" s="245">
        <f t="shared" si="30"/>
        <v>0</v>
      </c>
      <c r="X28" s="245">
        <f t="shared" si="30"/>
        <v>0</v>
      </c>
      <c r="Y28" s="245">
        <f t="shared" si="30"/>
        <v>0</v>
      </c>
      <c r="Z28" s="245">
        <f t="shared" si="30"/>
        <v>0</v>
      </c>
      <c r="AA28" s="245">
        <f t="shared" si="30"/>
        <v>0</v>
      </c>
      <c r="AB28" s="245">
        <f t="shared" si="30"/>
        <v>0</v>
      </c>
      <c r="AC28" s="245">
        <f t="shared" si="30"/>
        <v>0</v>
      </c>
      <c r="AD28" s="245">
        <f t="shared" si="30"/>
        <v>0</v>
      </c>
      <c r="AE28" s="245">
        <f t="shared" si="30"/>
        <v>0</v>
      </c>
      <c r="AF28" s="245">
        <f t="shared" si="30"/>
        <v>0</v>
      </c>
      <c r="AG28" s="245">
        <f t="shared" si="30"/>
        <v>0</v>
      </c>
      <c r="AH28" s="245">
        <f t="shared" si="30"/>
        <v>0</v>
      </c>
      <c r="AI28" s="245">
        <f t="shared" si="30"/>
        <v>0</v>
      </c>
      <c r="AJ28" s="245">
        <f t="shared" si="30"/>
        <v>2921.2219124693397</v>
      </c>
      <c r="AK28" s="245">
        <f t="shared" si="30"/>
        <v>2928.4264337702539</v>
      </c>
      <c r="AL28" s="245">
        <f t="shared" si="30"/>
        <v>2935.6487233642761</v>
      </c>
      <c r="AM28" s="245">
        <f t="shared" si="30"/>
        <v>2942.8888250728114</v>
      </c>
      <c r="AN28" s="245">
        <f t="shared" si="30"/>
        <v>2950.1467828253385</v>
      </c>
      <c r="AO28" s="245">
        <f t="shared" si="30"/>
        <v>2957.4226406596795</v>
      </c>
      <c r="AP28" s="245">
        <f t="shared" si="30"/>
        <v>2964.7164427222642</v>
      </c>
      <c r="AQ28" s="245">
        <f t="shared" si="30"/>
        <v>2972.0282332684019</v>
      </c>
      <c r="AR28" s="245">
        <f t="shared" si="30"/>
        <v>2979.3580566625446</v>
      </c>
      <c r="AS28" s="245">
        <f t="shared" si="30"/>
        <v>2986.7059573785609</v>
      </c>
      <c r="AT28" s="245">
        <f t="shared" si="30"/>
        <v>2994.0719800000024</v>
      </c>
      <c r="AU28" s="245">
        <f t="shared" si="30"/>
        <v>3001.4561692203779</v>
      </c>
      <c r="AV28" s="245">
        <f t="shared" si="30"/>
        <v>3008.8585698434204</v>
      </c>
      <c r="AW28" s="245">
        <f t="shared" si="30"/>
        <v>3016.2792267833624</v>
      </c>
      <c r="AX28" s="245">
        <f t="shared" si="30"/>
        <v>3023.718185065205</v>
      </c>
      <c r="AY28" s="245">
        <f t="shared" si="30"/>
        <v>3031.1754898249969</v>
      </c>
      <c r="AZ28" s="245">
        <f t="shared" si="30"/>
        <v>3038.6511863100995</v>
      </c>
      <c r="BA28" s="245">
        <f t="shared" si="30"/>
        <v>3046.1453198794707</v>
      </c>
      <c r="BB28" s="245">
        <f t="shared" si="30"/>
        <v>3053.6579360039332</v>
      </c>
      <c r="BC28" s="245">
        <f t="shared" si="30"/>
        <v>3061.1890802664548</v>
      </c>
      <c r="BD28" s="245">
        <f t="shared" si="30"/>
        <v>3068.7387983624217</v>
      </c>
      <c r="BE28" s="245">
        <f t="shared" si="30"/>
        <v>3076.3071360999193</v>
      </c>
      <c r="BF28" s="245">
        <f t="shared" si="30"/>
        <v>3083.8941394000035</v>
      </c>
      <c r="BG28" s="245">
        <f t="shared" si="30"/>
        <v>3091.4998542969902</v>
      </c>
      <c r="BH28" s="245">
        <f t="shared" si="30"/>
        <v>3099.1243269387242</v>
      </c>
      <c r="BI28" s="245">
        <f t="shared" si="30"/>
        <v>3106.7676035868635</v>
      </c>
      <c r="BJ28" s="245">
        <f t="shared" si="30"/>
        <v>3114.4297306171625</v>
      </c>
      <c r="BK28" s="245">
        <f t="shared" si="30"/>
        <v>3122.1107545197474</v>
      </c>
      <c r="BL28" s="245">
        <f t="shared" si="30"/>
        <v>3129.8107218994032</v>
      </c>
      <c r="BM28" s="245">
        <f t="shared" si="30"/>
        <v>3137.5296794758565</v>
      </c>
      <c r="BN28" s="245">
        <f t="shared" si="30"/>
        <v>3145.2676740840525</v>
      </c>
      <c r="BO28" s="245">
        <f t="shared" si="30"/>
        <v>3153.0247526744492</v>
      </c>
      <c r="BP28" s="245">
        <f t="shared" si="30"/>
        <v>3160.8009623132957</v>
      </c>
      <c r="BQ28" s="245">
        <f t="shared" si="30"/>
        <v>3168.5963501829169</v>
      </c>
      <c r="BR28" s="245">
        <f t="shared" si="30"/>
        <v>3176.4109635820055</v>
      </c>
      <c r="BS28" s="245">
        <f t="shared" si="30"/>
        <v>3184.2448499259012</v>
      </c>
      <c r="BT28" s="245">
        <f t="shared" si="30"/>
        <v>3192.0980567468869</v>
      </c>
      <c r="BU28" s="245">
        <f t="shared" si="30"/>
        <v>3199.9706316944712</v>
      </c>
      <c r="BV28" s="245">
        <f t="shared" si="30"/>
        <v>3207.8626225356779</v>
      </c>
      <c r="BW28" s="245">
        <f t="shared" si="30"/>
        <v>3215.7740771553408</v>
      </c>
      <c r="BX28" s="245">
        <f t="shared" ref="BX28:EI28" si="31">IF(BX27&gt;0,BX35/$C$9,0)</f>
        <v>3223.7050435563856</v>
      </c>
      <c r="BY28" s="245">
        <f t="shared" si="31"/>
        <v>3231.6555698601314</v>
      </c>
      <c r="BZ28" s="245">
        <f t="shared" si="31"/>
        <v>3239.6257043065748</v>
      </c>
      <c r="CA28" s="245">
        <f t="shared" si="31"/>
        <v>3247.6154952546835</v>
      </c>
      <c r="CB28" s="245">
        <f t="shared" si="31"/>
        <v>3255.6249911826949</v>
      </c>
      <c r="CC28" s="245">
        <f t="shared" si="31"/>
        <v>3263.6542406884055</v>
      </c>
      <c r="CD28" s="245">
        <f t="shared" si="31"/>
        <v>3271.7032924894656</v>
      </c>
      <c r="CE28" s="245">
        <f t="shared" si="31"/>
        <v>3279.772195423679</v>
      </c>
      <c r="CF28" s="245">
        <f t="shared" si="31"/>
        <v>3287.8609984492941</v>
      </c>
      <c r="CG28" s="245">
        <f t="shared" si="31"/>
        <v>3295.9697506453058</v>
      </c>
      <c r="CH28" s="245">
        <f t="shared" si="31"/>
        <v>3304.0985012117494</v>
      </c>
      <c r="CI28" s="245">
        <f t="shared" si="31"/>
        <v>3312.2472994700015</v>
      </c>
      <c r="CJ28" s="245">
        <f t="shared" si="31"/>
        <v>3320.4161948630785</v>
      </c>
      <c r="CK28" s="245">
        <f t="shared" si="31"/>
        <v>3328.605236955937</v>
      </c>
      <c r="CL28" s="245">
        <f t="shared" si="31"/>
        <v>3336.8144754357722</v>
      </c>
      <c r="CM28" s="245">
        <f t="shared" si="31"/>
        <v>3345.0439601123253</v>
      </c>
      <c r="CN28" s="245">
        <f t="shared" si="31"/>
        <v>3353.2937409181773</v>
      </c>
      <c r="CO28" s="245">
        <f t="shared" si="31"/>
        <v>3361.5638679090589</v>
      </c>
      <c r="CP28" s="245">
        <f t="shared" si="31"/>
        <v>3369.8543912641512</v>
      </c>
      <c r="CQ28" s="245">
        <f t="shared" si="31"/>
        <v>3378.1653612863897</v>
      </c>
      <c r="CR28" s="245">
        <f t="shared" si="31"/>
        <v>3386.4968284027746</v>
      </c>
      <c r="CS28" s="245">
        <f t="shared" si="31"/>
        <v>3394.8488431646661</v>
      </c>
      <c r="CT28" s="245">
        <f t="shared" si="31"/>
        <v>3403.2214562481022</v>
      </c>
      <c r="CU28" s="245">
        <f t="shared" si="31"/>
        <v>3411.6147184541023</v>
      </c>
      <c r="CV28" s="245">
        <f t="shared" si="31"/>
        <v>3420.0286807089719</v>
      </c>
      <c r="CW28" s="245">
        <f t="shared" si="31"/>
        <v>3428.4633940646158</v>
      </c>
      <c r="CX28" s="245">
        <f t="shared" si="31"/>
        <v>3436.9189096988471</v>
      </c>
      <c r="CY28" s="245">
        <f t="shared" si="31"/>
        <v>3445.3952789156965</v>
      </c>
      <c r="CZ28" s="245">
        <f t="shared" si="31"/>
        <v>3453.892553145723</v>
      </c>
      <c r="DA28" s="245">
        <f t="shared" si="31"/>
        <v>3462.4107839463313</v>
      </c>
      <c r="DB28" s="245">
        <f t="shared" si="31"/>
        <v>3470.9500230020758</v>
      </c>
      <c r="DC28" s="245">
        <f t="shared" si="31"/>
        <v>3479.5103221249819</v>
      </c>
      <c r="DD28" s="245">
        <f t="shared" si="31"/>
        <v>3488.0917332548574</v>
      </c>
      <c r="DE28" s="245">
        <f t="shared" si="31"/>
        <v>3496.6943084596064</v>
      </c>
      <c r="DF28" s="245">
        <f t="shared" si="31"/>
        <v>3505.3180999355459</v>
      </c>
      <c r="DG28" s="245">
        <f t="shared" si="31"/>
        <v>3513.9631600077264</v>
      </c>
      <c r="DH28" s="245">
        <f t="shared" si="31"/>
        <v>3522.6295411302417</v>
      </c>
      <c r="DI28" s="245">
        <f t="shared" si="31"/>
        <v>3531.3172958865557</v>
      </c>
      <c r="DJ28" s="245">
        <f t="shared" si="31"/>
        <v>3540.0264769898131</v>
      </c>
      <c r="DK28" s="245">
        <f t="shared" si="31"/>
        <v>3548.7571372831685</v>
      </c>
      <c r="DL28" s="245">
        <f t="shared" si="31"/>
        <v>3557.5093297400958</v>
      </c>
      <c r="DM28" s="245">
        <f t="shared" si="31"/>
        <v>3566.2831074647224</v>
      </c>
      <c r="DN28" s="245">
        <f t="shared" si="31"/>
        <v>3575.0785236921392</v>
      </c>
      <c r="DO28" s="245">
        <f t="shared" si="31"/>
        <v>3583.8956317887328</v>
      </c>
      <c r="DP28" s="245">
        <f t="shared" si="31"/>
        <v>3592.7344852525043</v>
      </c>
      <c r="DQ28" s="245">
        <f t="shared" si="31"/>
        <v>3601.5951377133961</v>
      </c>
      <c r="DR28" s="245">
        <f t="shared" si="31"/>
        <v>3610.4776429336139</v>
      </c>
      <c r="DS28" s="245">
        <f t="shared" si="31"/>
        <v>3619.3820548079593</v>
      </c>
      <c r="DT28" s="245">
        <f t="shared" si="31"/>
        <v>3628.3084273641502</v>
      </c>
      <c r="DU28" s="245">
        <f t="shared" si="31"/>
        <v>3637.2568147631528</v>
      </c>
      <c r="DV28" s="245">
        <f t="shared" si="31"/>
        <v>3646.2272712995091</v>
      </c>
      <c r="DW28" s="245">
        <f t="shared" si="31"/>
        <v>3655.2198514016645</v>
      </c>
      <c r="DX28" s="245">
        <f t="shared" si="31"/>
        <v>3664.2346096323004</v>
      </c>
      <c r="DY28" s="245">
        <f t="shared" si="31"/>
        <v>3673.2716006886658</v>
      </c>
      <c r="DZ28" s="245">
        <f t="shared" si="31"/>
        <v>3682.3308794029044</v>
      </c>
      <c r="EA28" s="245">
        <f t="shared" si="31"/>
        <v>3691.4125007423959</v>
      </c>
      <c r="EB28" s="245">
        <f t="shared" si="31"/>
        <v>3700.5165198100813</v>
      </c>
      <c r="EC28" s="245">
        <f t="shared" si="31"/>
        <v>3709.6429918447989</v>
      </c>
      <c r="ED28" s="245">
        <f t="shared" si="31"/>
        <v>3718.7919722216238</v>
      </c>
      <c r="EE28" s="245">
        <f t="shared" si="31"/>
        <v>3727.9635164522001</v>
      </c>
      <c r="EF28" s="245">
        <f t="shared" si="31"/>
        <v>3737.1576801850761</v>
      </c>
      <c r="EG28" s="245">
        <f t="shared" si="31"/>
        <v>3746.3745192060487</v>
      </c>
      <c r="EH28" s="245">
        <f t="shared" si="31"/>
        <v>3755.6140894384944</v>
      </c>
      <c r="EI28" s="245">
        <f t="shared" si="31"/>
        <v>3764.8764469437142</v>
      </c>
      <c r="EJ28" s="245">
        <f t="shared" ref="EJ28:EX28" si="32">IF(EJ27&gt;0,EJ35/$C$9,0)</f>
        <v>3774.1616479212698</v>
      </c>
      <c r="EK28" s="245">
        <f t="shared" si="32"/>
        <v>3783.4697487093249</v>
      </c>
      <c r="EL28" s="245">
        <f t="shared" si="32"/>
        <v>3792.800805784992</v>
      </c>
      <c r="EM28" s="245">
        <f t="shared" si="32"/>
        <v>3802.1548757646683</v>
      </c>
      <c r="EN28" s="245">
        <f t="shared" si="32"/>
        <v>3811.5320154043839</v>
      </c>
      <c r="EO28" s="245">
        <f t="shared" si="32"/>
        <v>3820.9322816001436</v>
      </c>
      <c r="EP28" s="245">
        <f t="shared" si="32"/>
        <v>3830.3557313882725</v>
      </c>
      <c r="EQ28" s="245">
        <f t="shared" si="32"/>
        <v>3839.8024219457666</v>
      </c>
      <c r="ER28" s="245">
        <f t="shared" si="32"/>
        <v>3849.2724105906286</v>
      </c>
      <c r="ES28" s="245">
        <f t="shared" si="32"/>
        <v>3858.7657547822314</v>
      </c>
      <c r="ET28" s="245">
        <f t="shared" si="32"/>
        <v>3868.2825121216511</v>
      </c>
      <c r="EU28" s="245">
        <f t="shared" si="32"/>
        <v>3877.8227403520273</v>
      </c>
      <c r="EV28" s="245">
        <f t="shared" si="32"/>
        <v>3887.3864973589084</v>
      </c>
      <c r="EW28" s="245">
        <f t="shared" si="32"/>
        <v>3896.9738411706062</v>
      </c>
      <c r="EX28" s="245">
        <f t="shared" si="32"/>
        <v>3906.5848299585427</v>
      </c>
    </row>
    <row r="29" spans="1:154" s="2" customFormat="1" ht="12.75" customHeight="1" thickBot="1">
      <c r="A29" s="10"/>
      <c r="B29" s="167"/>
      <c r="C29" s="167"/>
      <c r="D29" s="167"/>
      <c r="E29" s="167"/>
      <c r="F29" s="167"/>
      <c r="G29" s="167"/>
      <c r="H29" s="167"/>
      <c r="I29" s="170"/>
      <c r="J29" s="171"/>
      <c r="K29" s="171"/>
      <c r="L29" s="171"/>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246"/>
      <c r="AK29" s="171"/>
      <c r="AL29" s="171"/>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c r="BO29" s="171"/>
      <c r="BP29" s="171"/>
      <c r="BQ29" s="171"/>
      <c r="BR29" s="171"/>
      <c r="BS29" s="171"/>
      <c r="BT29" s="171"/>
      <c r="BU29" s="171"/>
      <c r="BV29" s="171"/>
      <c r="BW29" s="171"/>
      <c r="BX29" s="171"/>
      <c r="BY29" s="171"/>
      <c r="BZ29" s="171"/>
      <c r="CA29" s="171"/>
      <c r="CB29" s="171"/>
      <c r="CC29" s="171"/>
      <c r="CD29" s="171"/>
      <c r="CE29" s="171"/>
      <c r="CF29" s="171"/>
      <c r="CG29" s="171"/>
      <c r="CH29" s="171"/>
      <c r="CI29" s="171"/>
      <c r="CJ29" s="171"/>
      <c r="CK29" s="171"/>
      <c r="CL29" s="171"/>
      <c r="CM29" s="171"/>
      <c r="CN29" s="171"/>
      <c r="CO29" s="171"/>
      <c r="CP29" s="171"/>
      <c r="CQ29" s="171"/>
      <c r="CR29" s="171"/>
      <c r="CS29" s="171"/>
      <c r="CT29" s="171"/>
      <c r="CU29" s="171"/>
      <c r="CV29" s="171"/>
      <c r="CW29" s="171"/>
      <c r="CX29" s="171"/>
      <c r="CY29" s="171"/>
      <c r="CZ29" s="171"/>
      <c r="DA29" s="171"/>
      <c r="DB29" s="171"/>
      <c r="DC29" s="171"/>
      <c r="DD29" s="171"/>
      <c r="DE29" s="171"/>
      <c r="DF29" s="171"/>
      <c r="DG29" s="171"/>
      <c r="DH29" s="171"/>
      <c r="DI29" s="171"/>
      <c r="DJ29" s="171"/>
      <c r="DK29" s="171"/>
      <c r="DL29" s="171"/>
      <c r="DM29" s="171"/>
      <c r="DN29" s="171"/>
      <c r="DO29" s="171"/>
      <c r="DP29" s="171"/>
      <c r="DQ29" s="171"/>
      <c r="DR29" s="171"/>
      <c r="DS29" s="171"/>
      <c r="DT29" s="171"/>
      <c r="DU29" s="171"/>
      <c r="DV29" s="171"/>
      <c r="DW29" s="171"/>
      <c r="DX29" s="171"/>
      <c r="DY29" s="171"/>
      <c r="DZ29" s="171"/>
      <c r="EA29" s="171"/>
      <c r="EB29" s="171"/>
      <c r="EC29" s="171"/>
      <c r="ED29" s="171"/>
      <c r="EE29" s="171"/>
      <c r="EF29" s="171"/>
      <c r="EG29" s="171"/>
      <c r="EH29" s="171"/>
      <c r="EI29" s="171"/>
      <c r="EJ29" s="171"/>
      <c r="EK29" s="171"/>
      <c r="EL29" s="171"/>
      <c r="EM29" s="171"/>
      <c r="EN29" s="171"/>
      <c r="EO29" s="171"/>
      <c r="EP29" s="171"/>
      <c r="EQ29" s="171"/>
      <c r="ER29" s="171"/>
      <c r="ES29" s="171"/>
      <c r="ET29" s="171"/>
      <c r="EU29" s="171"/>
      <c r="EV29" s="171"/>
      <c r="EW29" s="171"/>
      <c r="EX29" s="171"/>
    </row>
    <row r="30" spans="1:154" s="2" customFormat="1" ht="12.75" customHeight="1" thickBot="1">
      <c r="A30" s="10"/>
      <c r="B30" s="925" t="s">
        <v>83</v>
      </c>
      <c r="C30" s="926"/>
      <c r="D30" s="926"/>
      <c r="E30" s="926"/>
      <c r="F30" s="926"/>
      <c r="G30" s="926"/>
      <c r="H30" s="926"/>
      <c r="I30" s="927"/>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1"/>
      <c r="BQ30" s="171"/>
      <c r="BR30" s="171"/>
      <c r="BS30" s="171"/>
      <c r="BT30" s="171"/>
      <c r="BU30" s="171"/>
      <c r="BV30" s="171"/>
      <c r="BW30" s="171"/>
      <c r="BX30" s="171"/>
      <c r="BY30" s="171"/>
      <c r="BZ30" s="171"/>
      <c r="CA30" s="171"/>
      <c r="CB30" s="171"/>
      <c r="CC30" s="171"/>
      <c r="CD30" s="171"/>
      <c r="CE30" s="171"/>
      <c r="CF30" s="171"/>
      <c r="CG30" s="171"/>
      <c r="CH30" s="171"/>
      <c r="CI30" s="171"/>
      <c r="CJ30" s="171"/>
      <c r="CK30" s="171"/>
      <c r="CL30" s="171"/>
      <c r="CM30" s="171"/>
      <c r="CN30" s="171"/>
      <c r="CO30" s="171"/>
      <c r="CP30" s="171"/>
      <c r="CQ30" s="171"/>
      <c r="CR30" s="171"/>
      <c r="CS30" s="171"/>
      <c r="CT30" s="171"/>
      <c r="CU30" s="171"/>
      <c r="CV30" s="171"/>
      <c r="CW30" s="171"/>
      <c r="CX30" s="171"/>
      <c r="CY30" s="171"/>
      <c r="CZ30" s="171"/>
      <c r="DA30" s="171"/>
      <c r="DB30" s="171"/>
      <c r="DC30" s="171"/>
      <c r="DD30" s="171"/>
      <c r="DE30" s="171"/>
      <c r="DF30" s="171"/>
      <c r="DG30" s="171"/>
      <c r="DH30" s="171"/>
      <c r="DI30" s="171"/>
      <c r="DJ30" s="171"/>
      <c r="DK30" s="171"/>
      <c r="DL30" s="171"/>
      <c r="DM30" s="171"/>
      <c r="DN30" s="171"/>
      <c r="DO30" s="171"/>
      <c r="DP30" s="171"/>
      <c r="DQ30" s="171"/>
      <c r="DR30" s="171"/>
      <c r="DS30" s="171"/>
      <c r="DT30" s="171"/>
      <c r="DU30" s="171"/>
      <c r="DV30" s="171"/>
      <c r="DW30" s="171"/>
      <c r="DX30" s="171"/>
      <c r="DY30" s="171"/>
      <c r="DZ30" s="171"/>
      <c r="EA30" s="171"/>
      <c r="EB30" s="171"/>
      <c r="EC30" s="171"/>
      <c r="ED30" s="171"/>
      <c r="EE30" s="171"/>
      <c r="EF30" s="171"/>
      <c r="EG30" s="171"/>
      <c r="EH30" s="171"/>
      <c r="EI30" s="171"/>
      <c r="EJ30" s="171"/>
      <c r="EK30" s="171"/>
      <c r="EL30" s="171"/>
      <c r="EM30" s="171"/>
      <c r="EN30" s="171"/>
      <c r="EO30" s="171"/>
      <c r="EP30" s="171"/>
      <c r="EQ30" s="171"/>
      <c r="ER30" s="171"/>
      <c r="ES30" s="171"/>
      <c r="ET30" s="171"/>
      <c r="EU30" s="171"/>
      <c r="EV30" s="171"/>
      <c r="EW30" s="171"/>
      <c r="EX30" s="171"/>
    </row>
    <row r="31" spans="1:154" s="2" customFormat="1" ht="12.75" customHeight="1">
      <c r="A31" s="10"/>
      <c r="B31" s="167"/>
      <c r="C31" s="167"/>
      <c r="D31" s="167"/>
      <c r="E31" s="167"/>
      <c r="F31" s="167"/>
      <c r="G31" s="167"/>
      <c r="H31" s="167"/>
      <c r="I31" s="167"/>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1"/>
      <c r="BQ31" s="171"/>
      <c r="BR31" s="171"/>
      <c r="BS31" s="171"/>
      <c r="BT31" s="171"/>
      <c r="BU31" s="171"/>
      <c r="BV31" s="171"/>
      <c r="BW31" s="171"/>
      <c r="BX31" s="171"/>
      <c r="BY31" s="171"/>
      <c r="BZ31" s="171"/>
      <c r="CA31" s="171"/>
      <c r="CB31" s="171"/>
      <c r="CC31" s="171"/>
      <c r="CD31" s="171"/>
      <c r="CE31" s="171"/>
      <c r="CF31" s="171"/>
      <c r="CG31" s="171"/>
      <c r="CH31" s="171"/>
      <c r="CI31" s="171"/>
      <c r="CJ31" s="171"/>
      <c r="CK31" s="171"/>
      <c r="CL31" s="171"/>
      <c r="CM31" s="171"/>
      <c r="CN31" s="171"/>
      <c r="CO31" s="171"/>
      <c r="CP31" s="171"/>
      <c r="CQ31" s="171"/>
      <c r="CR31" s="171"/>
      <c r="CS31" s="171"/>
      <c r="CT31" s="171"/>
      <c r="CU31" s="171"/>
      <c r="CV31" s="171"/>
      <c r="CW31" s="171"/>
      <c r="CX31" s="171"/>
      <c r="CY31" s="171"/>
      <c r="CZ31" s="171"/>
      <c r="DA31" s="171"/>
      <c r="DB31" s="171"/>
      <c r="DC31" s="171"/>
      <c r="DD31" s="171"/>
      <c r="DE31" s="171"/>
      <c r="DF31" s="171"/>
      <c r="DG31" s="171"/>
      <c r="DH31" s="171"/>
      <c r="DI31" s="171"/>
      <c r="DJ31" s="171"/>
      <c r="DK31" s="171"/>
      <c r="DL31" s="171"/>
      <c r="DM31" s="171"/>
      <c r="DN31" s="171"/>
      <c r="DO31" s="171"/>
      <c r="DP31" s="171"/>
      <c r="DQ31" s="171"/>
      <c r="DR31" s="171"/>
      <c r="DS31" s="171"/>
      <c r="DT31" s="171"/>
      <c r="DU31" s="171"/>
      <c r="DV31" s="171"/>
      <c r="DW31" s="171"/>
      <c r="DX31" s="171"/>
      <c r="DY31" s="171"/>
      <c r="DZ31" s="171"/>
      <c r="EA31" s="171"/>
      <c r="EB31" s="171"/>
      <c r="EC31" s="171"/>
      <c r="ED31" s="171"/>
      <c r="EE31" s="171"/>
      <c r="EF31" s="171"/>
      <c r="EG31" s="171"/>
      <c r="EH31" s="171"/>
      <c r="EI31" s="171"/>
      <c r="EJ31" s="171"/>
      <c r="EK31" s="171"/>
      <c r="EL31" s="171"/>
      <c r="EM31" s="171"/>
      <c r="EN31" s="171"/>
      <c r="EO31" s="171"/>
      <c r="EP31" s="171"/>
      <c r="EQ31" s="171"/>
      <c r="ER31" s="171"/>
      <c r="ES31" s="171"/>
      <c r="ET31" s="171"/>
      <c r="EU31" s="171"/>
      <c r="EV31" s="171"/>
      <c r="EW31" s="171"/>
      <c r="EX31" s="171"/>
    </row>
    <row r="32" spans="1:154" s="2" customFormat="1" ht="12.75" customHeight="1">
      <c r="A32" s="10"/>
      <c r="B32" s="167"/>
      <c r="C32" s="167"/>
      <c r="D32" s="167"/>
      <c r="E32" s="167"/>
      <c r="F32" s="928" t="s">
        <v>84</v>
      </c>
      <c r="G32" s="929"/>
      <c r="H32" s="167"/>
      <c r="I32" s="170"/>
      <c r="J32" s="171"/>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c r="CY32" s="208"/>
      <c r="CZ32" s="208"/>
      <c r="DA32" s="208"/>
      <c r="DB32" s="208"/>
      <c r="DC32" s="208"/>
      <c r="DD32" s="208"/>
      <c r="DE32" s="208"/>
      <c r="DF32" s="208"/>
      <c r="DG32" s="208"/>
      <c r="DH32" s="208"/>
      <c r="DI32" s="208"/>
      <c r="DJ32" s="208"/>
      <c r="DK32" s="208"/>
      <c r="DL32" s="208"/>
      <c r="DM32" s="208"/>
      <c r="DN32" s="208"/>
      <c r="DO32" s="208"/>
      <c r="DP32" s="208"/>
      <c r="DQ32" s="208"/>
      <c r="DR32" s="208"/>
      <c r="DS32" s="208"/>
      <c r="DT32" s="208"/>
      <c r="DU32" s="208"/>
      <c r="DV32" s="208"/>
      <c r="DW32" s="208"/>
      <c r="DX32" s="208"/>
      <c r="DY32" s="208"/>
      <c r="DZ32" s="208"/>
      <c r="EA32" s="208"/>
      <c r="EB32" s="208"/>
      <c r="EC32" s="208"/>
      <c r="ED32" s="208"/>
      <c r="EE32" s="208"/>
      <c r="EF32" s="208"/>
      <c r="EG32" s="208"/>
      <c r="EH32" s="208"/>
      <c r="EI32" s="208"/>
      <c r="EJ32" s="208"/>
      <c r="EK32" s="208"/>
      <c r="EL32" s="208"/>
      <c r="EM32" s="208"/>
      <c r="EN32" s="208"/>
      <c r="EO32" s="208"/>
      <c r="EP32" s="208"/>
      <c r="EQ32" s="208"/>
      <c r="ER32" s="208"/>
      <c r="ES32" s="208"/>
      <c r="ET32" s="208"/>
      <c r="EU32" s="208"/>
      <c r="EV32" s="208"/>
      <c r="EW32" s="208"/>
      <c r="EX32" s="208"/>
    </row>
    <row r="33" spans="1:154" s="2" customFormat="1" ht="12.75" customHeight="1">
      <c r="A33" s="10"/>
      <c r="B33" s="166" t="s">
        <v>55</v>
      </c>
      <c r="C33" s="167"/>
      <c r="D33" s="167"/>
      <c r="E33" s="167"/>
      <c r="F33" s="204"/>
      <c r="G33" s="205" t="s">
        <v>85</v>
      </c>
      <c r="H33" s="167"/>
      <c r="J33" s="16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172"/>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c r="CY33" s="208"/>
      <c r="CZ33" s="208"/>
      <c r="DA33" s="208"/>
      <c r="DB33" s="208"/>
      <c r="DC33" s="208"/>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08"/>
      <c r="EC33" s="208"/>
      <c r="ED33" s="208"/>
      <c r="EE33" s="208"/>
      <c r="EF33" s="208"/>
      <c r="EG33" s="208"/>
      <c r="EH33" s="208"/>
      <c r="EI33" s="208"/>
      <c r="EJ33" s="208"/>
      <c r="EK33" s="208"/>
      <c r="EL33" s="208"/>
      <c r="EM33" s="208"/>
      <c r="EN33" s="208"/>
      <c r="EO33" s="208"/>
      <c r="EP33" s="208"/>
      <c r="EQ33" s="208"/>
      <c r="ER33" s="208"/>
      <c r="ES33" s="208"/>
      <c r="ET33" s="208"/>
      <c r="EU33" s="208"/>
      <c r="EV33" s="208"/>
      <c r="EW33" s="208"/>
      <c r="EX33" s="208"/>
    </row>
    <row r="34" spans="1:154" s="2" customFormat="1" ht="12.75" customHeight="1">
      <c r="A34" s="10"/>
      <c r="B34" s="166"/>
      <c r="C34" s="167"/>
      <c r="D34" s="167"/>
      <c r="E34" s="167"/>
      <c r="F34" s="206" t="s">
        <v>0</v>
      </c>
      <c r="G34" s="207" t="s">
        <v>86</v>
      </c>
      <c r="H34" s="167"/>
      <c r="J34" s="16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c r="CY34" s="208"/>
      <c r="CZ34" s="208"/>
      <c r="DA34" s="208"/>
      <c r="DB34" s="208"/>
      <c r="DC34" s="208"/>
      <c r="DD34" s="208"/>
      <c r="DE34" s="208"/>
      <c r="DF34" s="208"/>
      <c r="DG34" s="208"/>
      <c r="DH34" s="208"/>
      <c r="DI34" s="208"/>
      <c r="DJ34" s="208"/>
      <c r="DK34" s="208"/>
      <c r="DL34" s="208"/>
      <c r="DM34" s="208"/>
      <c r="DN34" s="208"/>
      <c r="DO34" s="208"/>
      <c r="DP34" s="208"/>
      <c r="DQ34" s="208"/>
      <c r="DR34" s="208"/>
      <c r="DS34" s="208"/>
      <c r="DT34" s="208"/>
      <c r="DU34" s="208"/>
      <c r="DV34" s="208"/>
      <c r="DW34" s="208"/>
      <c r="DX34" s="208"/>
      <c r="DY34" s="208"/>
      <c r="DZ34" s="208"/>
      <c r="EA34" s="208"/>
      <c r="EB34" s="208"/>
      <c r="EC34" s="208"/>
      <c r="ED34" s="208"/>
      <c r="EE34" s="208"/>
      <c r="EF34" s="208"/>
      <c r="EG34" s="208"/>
      <c r="EH34" s="208"/>
      <c r="EI34" s="208"/>
      <c r="EJ34" s="208"/>
      <c r="EK34" s="208"/>
      <c r="EL34" s="208"/>
      <c r="EM34" s="208"/>
      <c r="EN34" s="208"/>
      <c r="EO34" s="208"/>
      <c r="EP34" s="208"/>
      <c r="EQ34" s="208"/>
      <c r="ER34" s="208"/>
      <c r="ES34" s="208"/>
      <c r="ET34" s="208"/>
      <c r="EU34" s="208"/>
      <c r="EV34" s="208"/>
      <c r="EW34" s="208"/>
      <c r="EX34" s="208"/>
    </row>
    <row r="35" spans="1:154" s="2" customFormat="1" ht="12.75" customHeight="1">
      <c r="A35" s="10"/>
      <c r="B35" s="167"/>
      <c r="C35" s="159" t="s">
        <v>108</v>
      </c>
      <c r="D35" s="159"/>
      <c r="E35" s="159"/>
      <c r="F35" s="267">
        <f>'Low NOI'!K33</f>
        <v>11508000</v>
      </c>
      <c r="G35" s="268">
        <f>'Low NOI'!$Y$7</f>
        <v>0.03</v>
      </c>
      <c r="H35" s="237"/>
      <c r="J35" s="7"/>
      <c r="K35" s="7">
        <f>IF(K$5&gt;0,($F35/12)*(1+((1+$G35)^(1/12))-1)^K$3,0)</f>
        <v>0</v>
      </c>
      <c r="L35" s="7">
        <f t="shared" ref="L35:BW35" si="33">IF(L$5&gt;0,($F35/12)*(1+((1+$G35)^(1/12))-1)^L$3,0)</f>
        <v>0</v>
      </c>
      <c r="M35" s="7">
        <f t="shared" si="33"/>
        <v>0</v>
      </c>
      <c r="N35" s="7">
        <f t="shared" si="33"/>
        <v>0</v>
      </c>
      <c r="O35" s="7">
        <f t="shared" si="33"/>
        <v>0</v>
      </c>
      <c r="P35" s="7">
        <f t="shared" si="33"/>
        <v>0</v>
      </c>
      <c r="Q35" s="7">
        <f t="shared" si="33"/>
        <v>0</v>
      </c>
      <c r="R35" s="7">
        <f t="shared" si="33"/>
        <v>0</v>
      </c>
      <c r="S35" s="7">
        <f t="shared" si="33"/>
        <v>0</v>
      </c>
      <c r="T35" s="7">
        <f t="shared" si="33"/>
        <v>0</v>
      </c>
      <c r="U35" s="7">
        <f t="shared" si="33"/>
        <v>0</v>
      </c>
      <c r="V35" s="7">
        <f>IF(V$5&gt;0,($F35/12)*(1+((1+$G35)^(1/12))-1)^V$3,0)</f>
        <v>0</v>
      </c>
      <c r="W35" s="7">
        <f>IF(W$5&gt;0,($F35/12)*(1+((1+$G35)^(1/12))-1)^W$3,0)</f>
        <v>0</v>
      </c>
      <c r="X35" s="7">
        <f t="shared" si="33"/>
        <v>0</v>
      </c>
      <c r="Y35" s="7">
        <f t="shared" si="33"/>
        <v>0</v>
      </c>
      <c r="Z35" s="7">
        <f t="shared" si="33"/>
        <v>0</v>
      </c>
      <c r="AA35" s="7">
        <f t="shared" si="33"/>
        <v>0</v>
      </c>
      <c r="AB35" s="7">
        <f t="shared" si="33"/>
        <v>0</v>
      </c>
      <c r="AC35" s="7">
        <f t="shared" si="33"/>
        <v>0</v>
      </c>
      <c r="AD35" s="7">
        <f t="shared" si="33"/>
        <v>0</v>
      </c>
      <c r="AE35" s="7">
        <f t="shared" si="33"/>
        <v>0</v>
      </c>
      <c r="AF35" s="7">
        <f t="shared" si="33"/>
        <v>0</v>
      </c>
      <c r="AG35" s="7">
        <f t="shared" si="33"/>
        <v>0</v>
      </c>
      <c r="AH35" s="7">
        <f>IF(AH$5&gt;0,($F35/12)*(1+((1+$G35)^(1/12))-1)^AH$3,0)</f>
        <v>0</v>
      </c>
      <c r="AI35" s="7">
        <f t="shared" si="33"/>
        <v>0</v>
      </c>
      <c r="AJ35" s="7">
        <f t="shared" si="33"/>
        <v>1022427.6693642689</v>
      </c>
      <c r="AK35" s="7">
        <f t="shared" si="33"/>
        <v>1024949.2518195888</v>
      </c>
      <c r="AL35" s="7">
        <f t="shared" si="33"/>
        <v>1027477.0531774967</v>
      </c>
      <c r="AM35" s="7">
        <f t="shared" si="33"/>
        <v>1030011.088775484</v>
      </c>
      <c r="AN35" s="7">
        <f t="shared" si="33"/>
        <v>1032551.3739888684</v>
      </c>
      <c r="AO35" s="7">
        <f t="shared" si="33"/>
        <v>1035097.9242308878</v>
      </c>
      <c r="AP35" s="7">
        <f t="shared" si="33"/>
        <v>1037650.7549527925</v>
      </c>
      <c r="AQ35" s="7">
        <f t="shared" si="33"/>
        <v>1040209.8816439407</v>
      </c>
      <c r="AR35" s="7">
        <f t="shared" si="33"/>
        <v>1042775.3198318906</v>
      </c>
      <c r="AS35" s="7">
        <f t="shared" si="33"/>
        <v>1045347.0850824963</v>
      </c>
      <c r="AT35" s="7">
        <f t="shared" si="33"/>
        <v>1047925.1930000009</v>
      </c>
      <c r="AU35" s="7">
        <f t="shared" si="33"/>
        <v>1050509.6592271323</v>
      </c>
      <c r="AV35" s="7">
        <f t="shared" si="33"/>
        <v>1053100.4994451972</v>
      </c>
      <c r="AW35" s="7">
        <f t="shared" si="33"/>
        <v>1055697.7293741768</v>
      </c>
      <c r="AX35" s="7">
        <f t="shared" si="33"/>
        <v>1058301.3647728218</v>
      </c>
      <c r="AY35" s="7">
        <f t="shared" si="33"/>
        <v>1060911.4214387489</v>
      </c>
      <c r="AZ35" s="7">
        <f t="shared" si="33"/>
        <v>1063527.9152085348</v>
      </c>
      <c r="BA35" s="7">
        <f t="shared" si="33"/>
        <v>1066150.8619578148</v>
      </c>
      <c r="BB35" s="7">
        <f t="shared" si="33"/>
        <v>1068780.2776013766</v>
      </c>
      <c r="BC35" s="7">
        <f t="shared" si="33"/>
        <v>1071416.1780932592</v>
      </c>
      <c r="BD35" s="7">
        <f t="shared" si="33"/>
        <v>1074058.5794268476</v>
      </c>
      <c r="BE35" s="7">
        <f t="shared" si="33"/>
        <v>1076707.4976349717</v>
      </c>
      <c r="BF35" s="7">
        <f t="shared" si="33"/>
        <v>1079362.9487900012</v>
      </c>
      <c r="BG35" s="7">
        <f t="shared" si="33"/>
        <v>1082024.9490039465</v>
      </c>
      <c r="BH35" s="7">
        <f t="shared" si="33"/>
        <v>1084693.5144285534</v>
      </c>
      <c r="BI35" s="7">
        <f t="shared" si="33"/>
        <v>1087368.6612554023</v>
      </c>
      <c r="BJ35" s="7">
        <f t="shared" si="33"/>
        <v>1090050.4057160069</v>
      </c>
      <c r="BK35" s="7">
        <f t="shared" si="33"/>
        <v>1092738.7640819116</v>
      </c>
      <c r="BL35" s="7">
        <f t="shared" si="33"/>
        <v>1095433.7526647912</v>
      </c>
      <c r="BM35" s="7">
        <f t="shared" si="33"/>
        <v>1098135.3878165497</v>
      </c>
      <c r="BN35" s="7">
        <f t="shared" si="33"/>
        <v>1100843.6859294183</v>
      </c>
      <c r="BO35" s="7">
        <f t="shared" si="33"/>
        <v>1103558.6634360573</v>
      </c>
      <c r="BP35" s="7">
        <f t="shared" si="33"/>
        <v>1106280.3368096536</v>
      </c>
      <c r="BQ35" s="7">
        <f t="shared" si="33"/>
        <v>1109008.7225640209</v>
      </c>
      <c r="BR35" s="7">
        <f t="shared" si="33"/>
        <v>1111743.8372537019</v>
      </c>
      <c r="BS35" s="7">
        <f t="shared" si="33"/>
        <v>1114485.6974740655</v>
      </c>
      <c r="BT35" s="7">
        <f t="shared" si="33"/>
        <v>1117234.3198614104</v>
      </c>
      <c r="BU35" s="7">
        <f t="shared" si="33"/>
        <v>1119989.7210930649</v>
      </c>
      <c r="BV35" s="7">
        <f t="shared" si="33"/>
        <v>1122751.9178874872</v>
      </c>
      <c r="BW35" s="7">
        <f t="shared" si="33"/>
        <v>1125520.9270043692</v>
      </c>
      <c r="BX35" s="7">
        <f t="shared" ref="BX35:EI35" si="34">IF(BX$5&gt;0,($F35/12)*(1+((1+$G35)^(1/12))-1)^BX$3,0)</f>
        <v>1128296.7652447349</v>
      </c>
      <c r="BY35" s="7">
        <f t="shared" si="34"/>
        <v>1131079.4494510461</v>
      </c>
      <c r="BZ35" s="7">
        <f t="shared" si="34"/>
        <v>1133868.9965073012</v>
      </c>
      <c r="CA35" s="7">
        <f t="shared" si="34"/>
        <v>1136665.4233391392</v>
      </c>
      <c r="CB35" s="7">
        <f t="shared" si="34"/>
        <v>1139468.7469139432</v>
      </c>
      <c r="CC35" s="7">
        <f t="shared" si="34"/>
        <v>1142278.9842409419</v>
      </c>
      <c r="CD35" s="7">
        <f t="shared" si="34"/>
        <v>1145096.152371313</v>
      </c>
      <c r="CE35" s="7">
        <f t="shared" si="34"/>
        <v>1147920.2683982877</v>
      </c>
      <c r="CF35" s="7">
        <f t="shared" si="34"/>
        <v>1150751.349457253</v>
      </c>
      <c r="CG35" s="7">
        <f t="shared" si="34"/>
        <v>1153589.412725857</v>
      </c>
      <c r="CH35" s="7">
        <f t="shared" si="34"/>
        <v>1156434.4754241123</v>
      </c>
      <c r="CI35" s="7">
        <f t="shared" si="34"/>
        <v>1159286.5548145005</v>
      </c>
      <c r="CJ35" s="7">
        <f t="shared" si="34"/>
        <v>1162145.6682020775</v>
      </c>
      <c r="CK35" s="7">
        <f t="shared" si="34"/>
        <v>1165011.8329345779</v>
      </c>
      <c r="CL35" s="7">
        <f t="shared" si="34"/>
        <v>1167885.0664025203</v>
      </c>
      <c r="CM35" s="7">
        <f t="shared" si="34"/>
        <v>1170765.3860393139</v>
      </c>
      <c r="CN35" s="7">
        <f t="shared" si="34"/>
        <v>1173652.8093213621</v>
      </c>
      <c r="CO35" s="7">
        <f t="shared" si="34"/>
        <v>1176547.3537681706</v>
      </c>
      <c r="CP35" s="7">
        <f t="shared" si="34"/>
        <v>1179449.0369424529</v>
      </c>
      <c r="CQ35" s="7">
        <f t="shared" si="34"/>
        <v>1182357.8764502364</v>
      </c>
      <c r="CR35" s="7">
        <f t="shared" si="34"/>
        <v>1185273.889940971</v>
      </c>
      <c r="CS35" s="7">
        <f t="shared" si="34"/>
        <v>1188197.0951076332</v>
      </c>
      <c r="CT35" s="7">
        <f t="shared" si="34"/>
        <v>1191127.5096868358</v>
      </c>
      <c r="CU35" s="7">
        <f t="shared" si="34"/>
        <v>1194065.1514589358</v>
      </c>
      <c r="CV35" s="7">
        <f t="shared" si="34"/>
        <v>1197010.0382481401</v>
      </c>
      <c r="CW35" s="7">
        <f t="shared" si="34"/>
        <v>1199962.1879226156</v>
      </c>
      <c r="CX35" s="7">
        <f t="shared" si="34"/>
        <v>1202921.6183945965</v>
      </c>
      <c r="CY35" s="7">
        <f t="shared" si="34"/>
        <v>1205888.3476204937</v>
      </c>
      <c r="CZ35" s="7">
        <f t="shared" si="34"/>
        <v>1208862.3936010031</v>
      </c>
      <c r="DA35" s="7">
        <f t="shared" si="34"/>
        <v>1211843.7743812159</v>
      </c>
      <c r="DB35" s="7">
        <f t="shared" si="34"/>
        <v>1214832.5080507265</v>
      </c>
      <c r="DC35" s="7">
        <f t="shared" si="34"/>
        <v>1217828.6127437437</v>
      </c>
      <c r="DD35" s="7">
        <f t="shared" si="34"/>
        <v>1220832.1066392001</v>
      </c>
      <c r="DE35" s="7">
        <f t="shared" si="34"/>
        <v>1223843.0079608622</v>
      </c>
      <c r="DF35" s="7">
        <f t="shared" si="34"/>
        <v>1226861.334977441</v>
      </c>
      <c r="DG35" s="7">
        <f t="shared" si="34"/>
        <v>1229887.1060027042</v>
      </c>
      <c r="DH35" s="7">
        <f t="shared" si="34"/>
        <v>1232920.3393955845</v>
      </c>
      <c r="DI35" s="7">
        <f t="shared" si="34"/>
        <v>1235961.0535602944</v>
      </c>
      <c r="DJ35" s="7">
        <f t="shared" si="34"/>
        <v>1239009.2669464345</v>
      </c>
      <c r="DK35" s="7">
        <f t="shared" si="34"/>
        <v>1242064.998049109</v>
      </c>
      <c r="DL35" s="7">
        <f t="shared" si="34"/>
        <v>1245128.2654090335</v>
      </c>
      <c r="DM35" s="7">
        <f t="shared" si="34"/>
        <v>1248199.0876126529</v>
      </c>
      <c r="DN35" s="7">
        <f t="shared" si="34"/>
        <v>1251277.4832922488</v>
      </c>
      <c r="DO35" s="7">
        <f t="shared" si="34"/>
        <v>1254363.4711260565</v>
      </c>
      <c r="DP35" s="7">
        <f t="shared" si="34"/>
        <v>1257457.0698383765</v>
      </c>
      <c r="DQ35" s="7">
        <f t="shared" si="34"/>
        <v>1260558.2981996886</v>
      </c>
      <c r="DR35" s="7">
        <f t="shared" si="34"/>
        <v>1263667.1750267649</v>
      </c>
      <c r="DS35" s="7">
        <f t="shared" si="34"/>
        <v>1266783.7191827858</v>
      </c>
      <c r="DT35" s="7">
        <f t="shared" si="34"/>
        <v>1269907.9495774526</v>
      </c>
      <c r="DU35" s="7">
        <f t="shared" si="34"/>
        <v>1273039.8851671035</v>
      </c>
      <c r="DV35" s="7">
        <f t="shared" si="34"/>
        <v>1276179.5449548282</v>
      </c>
      <c r="DW35" s="7">
        <f t="shared" si="34"/>
        <v>1279326.9479905826</v>
      </c>
      <c r="DX35" s="7">
        <f t="shared" si="34"/>
        <v>1282482.1133713052</v>
      </c>
      <c r="DY35" s="7">
        <f t="shared" si="34"/>
        <v>1285645.0602410331</v>
      </c>
      <c r="DZ35" s="7">
        <f t="shared" si="34"/>
        <v>1288815.8077910165</v>
      </c>
      <c r="EA35" s="7">
        <f t="shared" si="34"/>
        <v>1291994.3752598385</v>
      </c>
      <c r="EB35" s="7">
        <f t="shared" si="34"/>
        <v>1295180.7819335284</v>
      </c>
      <c r="EC35" s="7">
        <f t="shared" si="34"/>
        <v>1298375.0471456796</v>
      </c>
      <c r="ED35" s="7">
        <f t="shared" si="34"/>
        <v>1301577.1902775683</v>
      </c>
      <c r="EE35" s="7">
        <f t="shared" si="34"/>
        <v>1304787.23075827</v>
      </c>
      <c r="EF35" s="7">
        <f t="shared" si="34"/>
        <v>1308005.1880647766</v>
      </c>
      <c r="EG35" s="7">
        <f t="shared" si="34"/>
        <v>1311231.081722117</v>
      </c>
      <c r="EH35" s="7">
        <f t="shared" si="34"/>
        <v>1314464.931303473</v>
      </c>
      <c r="EI35" s="7">
        <f t="shared" si="34"/>
        <v>1317706.7564303</v>
      </c>
      <c r="EJ35" s="7">
        <f t="shared" ref="EJ35:EX35" si="35">IF(EJ$5&gt;0,($F35/12)*(1+((1+$G35)^(1/12))-1)^EJ$3,0)</f>
        <v>1320956.5767724444</v>
      </c>
      <c r="EK35" s="7">
        <f t="shared" si="35"/>
        <v>1324214.4120482637</v>
      </c>
      <c r="EL35" s="7">
        <f t="shared" si="35"/>
        <v>1327480.2820247472</v>
      </c>
      <c r="EM35" s="7">
        <f t="shared" si="35"/>
        <v>1330754.206517634</v>
      </c>
      <c r="EN35" s="7">
        <f t="shared" si="35"/>
        <v>1334036.2053915344</v>
      </c>
      <c r="EO35" s="7">
        <f t="shared" si="35"/>
        <v>1337326.2985600503</v>
      </c>
      <c r="EP35" s="7">
        <f t="shared" si="35"/>
        <v>1340624.5059858954</v>
      </c>
      <c r="EQ35" s="7">
        <f t="shared" si="35"/>
        <v>1343930.8476810183</v>
      </c>
      <c r="ER35" s="7">
        <f t="shared" si="35"/>
        <v>1347245.34370672</v>
      </c>
      <c r="ES35" s="7">
        <f t="shared" si="35"/>
        <v>1350568.014173781</v>
      </c>
      <c r="ET35" s="7">
        <f t="shared" si="35"/>
        <v>1353898.8792425778</v>
      </c>
      <c r="EU35" s="7">
        <f t="shared" si="35"/>
        <v>1357237.9591232096</v>
      </c>
      <c r="EV35" s="7">
        <f t="shared" si="35"/>
        <v>1360585.274075618</v>
      </c>
      <c r="EW35" s="7">
        <f t="shared" si="35"/>
        <v>1363940.8444097121</v>
      </c>
      <c r="EX35" s="7">
        <f t="shared" si="35"/>
        <v>1367304.69048549</v>
      </c>
    </row>
    <row r="36" spans="1:154" s="2" customFormat="1" ht="12.75" customHeight="1">
      <c r="A36" s="10"/>
      <c r="B36" s="167"/>
      <c r="C36" s="190" t="s">
        <v>87</v>
      </c>
      <c r="D36" s="190"/>
      <c r="E36" s="190"/>
      <c r="F36" s="269">
        <f>'Low NOI'!K34</f>
        <v>0</v>
      </c>
      <c r="G36" s="272">
        <f>'Low NOI'!Y8</f>
        <v>0.01</v>
      </c>
      <c r="H36" s="239"/>
      <c r="J36" s="3"/>
      <c r="K36" s="3">
        <f>IF(K$35=0,0,IF(K$27&lt;(1-$G$39),0,K$35*-$G36))</f>
        <v>0</v>
      </c>
      <c r="L36" s="3">
        <f t="shared" ref="L36:BW36" si="36">IF(L$35=0,0,IF(L$27&lt;(1-$G$39),0,L$35*-$G36))</f>
        <v>0</v>
      </c>
      <c r="M36" s="3">
        <f t="shared" si="36"/>
        <v>0</v>
      </c>
      <c r="N36" s="3">
        <f t="shared" si="36"/>
        <v>0</v>
      </c>
      <c r="O36" s="3">
        <f t="shared" si="36"/>
        <v>0</v>
      </c>
      <c r="P36" s="3">
        <f t="shared" si="36"/>
        <v>0</v>
      </c>
      <c r="Q36" s="3">
        <f t="shared" si="36"/>
        <v>0</v>
      </c>
      <c r="R36" s="3">
        <f t="shared" si="36"/>
        <v>0</v>
      </c>
      <c r="S36" s="3">
        <f t="shared" si="36"/>
        <v>0</v>
      </c>
      <c r="T36" s="3">
        <f t="shared" si="36"/>
        <v>0</v>
      </c>
      <c r="U36" s="3">
        <f t="shared" si="36"/>
        <v>0</v>
      </c>
      <c r="V36" s="3">
        <f t="shared" si="36"/>
        <v>0</v>
      </c>
      <c r="W36" s="3">
        <f t="shared" si="36"/>
        <v>0</v>
      </c>
      <c r="X36" s="3">
        <f t="shared" si="36"/>
        <v>0</v>
      </c>
      <c r="Y36" s="3">
        <f t="shared" si="36"/>
        <v>0</v>
      </c>
      <c r="Z36" s="3">
        <f t="shared" si="36"/>
        <v>0</v>
      </c>
      <c r="AA36" s="3">
        <f t="shared" si="36"/>
        <v>0</v>
      </c>
      <c r="AB36" s="3">
        <f t="shared" si="36"/>
        <v>0</v>
      </c>
      <c r="AC36" s="3">
        <f t="shared" si="36"/>
        <v>0</v>
      </c>
      <c r="AD36" s="3">
        <f t="shared" si="36"/>
        <v>0</v>
      </c>
      <c r="AE36" s="3">
        <f t="shared" si="36"/>
        <v>0</v>
      </c>
      <c r="AF36" s="3">
        <f t="shared" si="36"/>
        <v>0</v>
      </c>
      <c r="AG36" s="3">
        <f t="shared" si="36"/>
        <v>0</v>
      </c>
      <c r="AH36" s="3">
        <f t="shared" si="36"/>
        <v>0</v>
      </c>
      <c r="AI36" s="3">
        <f t="shared" si="36"/>
        <v>0</v>
      </c>
      <c r="AJ36" s="3">
        <f t="shared" si="36"/>
        <v>0</v>
      </c>
      <c r="AK36" s="3">
        <f t="shared" si="36"/>
        <v>0</v>
      </c>
      <c r="AL36" s="3">
        <f t="shared" si="36"/>
        <v>0</v>
      </c>
      <c r="AM36" s="3">
        <f t="shared" si="36"/>
        <v>0</v>
      </c>
      <c r="AN36" s="3">
        <f t="shared" si="36"/>
        <v>0</v>
      </c>
      <c r="AO36" s="3">
        <f t="shared" si="36"/>
        <v>0</v>
      </c>
      <c r="AP36" s="3">
        <f t="shared" si="36"/>
        <v>0</v>
      </c>
      <c r="AQ36" s="3">
        <f t="shared" si="36"/>
        <v>0</v>
      </c>
      <c r="AR36" s="3">
        <f t="shared" si="36"/>
        <v>0</v>
      </c>
      <c r="AS36" s="3">
        <f t="shared" si="36"/>
        <v>0</v>
      </c>
      <c r="AT36" s="3">
        <f t="shared" si="36"/>
        <v>0</v>
      </c>
      <c r="AU36" s="3">
        <f t="shared" si="36"/>
        <v>-10505.096592271324</v>
      </c>
      <c r="AV36" s="3">
        <f t="shared" si="36"/>
        <v>-10531.004994451972</v>
      </c>
      <c r="AW36" s="3">
        <f t="shared" si="36"/>
        <v>-10556.977293741769</v>
      </c>
      <c r="AX36" s="3">
        <f t="shared" si="36"/>
        <v>-10583.013647728218</v>
      </c>
      <c r="AY36" s="3">
        <f t="shared" si="36"/>
        <v>-10609.114214387489</v>
      </c>
      <c r="AZ36" s="3">
        <f t="shared" si="36"/>
        <v>-10635.279152085348</v>
      </c>
      <c r="BA36" s="3">
        <f t="shared" si="36"/>
        <v>-10661.508619578148</v>
      </c>
      <c r="BB36" s="3">
        <f t="shared" si="36"/>
        <v>-10687.802776013767</v>
      </c>
      <c r="BC36" s="3">
        <f t="shared" si="36"/>
        <v>-10714.161780932593</v>
      </c>
      <c r="BD36" s="3">
        <f t="shared" si="36"/>
        <v>-10740.585794268476</v>
      </c>
      <c r="BE36" s="3">
        <f t="shared" si="36"/>
        <v>-10767.074976349717</v>
      </c>
      <c r="BF36" s="3">
        <f t="shared" si="36"/>
        <v>-10793.629487900012</v>
      </c>
      <c r="BG36" s="3">
        <f t="shared" si="36"/>
        <v>-10820.249490039465</v>
      </c>
      <c r="BH36" s="3">
        <f t="shared" si="36"/>
        <v>-10846.935144285535</v>
      </c>
      <c r="BI36" s="3">
        <f t="shared" si="36"/>
        <v>-10873.686612554024</v>
      </c>
      <c r="BJ36" s="3">
        <f t="shared" si="36"/>
        <v>-10900.504057160069</v>
      </c>
      <c r="BK36" s="3">
        <f t="shared" si="36"/>
        <v>-10927.387640819117</v>
      </c>
      <c r="BL36" s="3">
        <f t="shared" si="36"/>
        <v>-10954.337526647912</v>
      </c>
      <c r="BM36" s="3">
        <f t="shared" si="36"/>
        <v>-10981.353878165497</v>
      </c>
      <c r="BN36" s="3">
        <f t="shared" si="36"/>
        <v>-11008.436859294183</v>
      </c>
      <c r="BO36" s="3">
        <f t="shared" si="36"/>
        <v>-11035.586634360572</v>
      </c>
      <c r="BP36" s="3">
        <f t="shared" si="36"/>
        <v>-11062.803368096536</v>
      </c>
      <c r="BQ36" s="3">
        <f t="shared" si="36"/>
        <v>-11090.087225640209</v>
      </c>
      <c r="BR36" s="3">
        <f t="shared" si="36"/>
        <v>-11117.438372537019</v>
      </c>
      <c r="BS36" s="3">
        <f t="shared" si="36"/>
        <v>-11144.856974740655</v>
      </c>
      <c r="BT36" s="3">
        <f t="shared" si="36"/>
        <v>-11172.343198614104</v>
      </c>
      <c r="BU36" s="3">
        <f t="shared" si="36"/>
        <v>-11199.897210930649</v>
      </c>
      <c r="BV36" s="3">
        <f t="shared" si="36"/>
        <v>-11227.519178874873</v>
      </c>
      <c r="BW36" s="3">
        <f t="shared" si="36"/>
        <v>-11255.209270043692</v>
      </c>
      <c r="BX36" s="3">
        <f t="shared" ref="BX36:EI36" si="37">IF(BX$35=0,0,IF(BX$27&lt;(1-$G$39),0,BX$35*-$G36))</f>
        <v>-11282.967652447349</v>
      </c>
      <c r="BY36" s="3">
        <f t="shared" si="37"/>
        <v>-11310.794494510461</v>
      </c>
      <c r="BZ36" s="3">
        <f t="shared" si="37"/>
        <v>-11338.689965073012</v>
      </c>
      <c r="CA36" s="3">
        <f t="shared" si="37"/>
        <v>-11366.654233391393</v>
      </c>
      <c r="CB36" s="3">
        <f t="shared" si="37"/>
        <v>-11394.687469139431</v>
      </c>
      <c r="CC36" s="3">
        <f t="shared" si="37"/>
        <v>-11422.78984240942</v>
      </c>
      <c r="CD36" s="3">
        <f t="shared" si="37"/>
        <v>-11450.961523713129</v>
      </c>
      <c r="CE36" s="3">
        <f t="shared" si="37"/>
        <v>-11479.202683982878</v>
      </c>
      <c r="CF36" s="3">
        <f t="shared" si="37"/>
        <v>-11507.513494572529</v>
      </c>
      <c r="CG36" s="3">
        <f t="shared" si="37"/>
        <v>-11535.894127258571</v>
      </c>
      <c r="CH36" s="3">
        <f t="shared" si="37"/>
        <v>-11564.344754241123</v>
      </c>
      <c r="CI36" s="3">
        <f t="shared" si="37"/>
        <v>-11592.865548145006</v>
      </c>
      <c r="CJ36" s="3">
        <f t="shared" si="37"/>
        <v>-11621.456682020775</v>
      </c>
      <c r="CK36" s="3">
        <f t="shared" si="37"/>
        <v>-11650.11832934578</v>
      </c>
      <c r="CL36" s="3">
        <f t="shared" si="37"/>
        <v>-11678.850664025204</v>
      </c>
      <c r="CM36" s="3">
        <f t="shared" si="37"/>
        <v>-11707.653860393139</v>
      </c>
      <c r="CN36" s="3">
        <f t="shared" si="37"/>
        <v>-11736.528093213621</v>
      </c>
      <c r="CO36" s="3">
        <f t="shared" si="37"/>
        <v>-11765.473537681706</v>
      </c>
      <c r="CP36" s="3">
        <f t="shared" si="37"/>
        <v>-11794.490369424529</v>
      </c>
      <c r="CQ36" s="3">
        <f t="shared" si="37"/>
        <v>-11823.578764502365</v>
      </c>
      <c r="CR36" s="3">
        <f t="shared" si="37"/>
        <v>-11852.738899409711</v>
      </c>
      <c r="CS36" s="3">
        <f t="shared" si="37"/>
        <v>-11881.970951076331</v>
      </c>
      <c r="CT36" s="3">
        <f t="shared" si="37"/>
        <v>-11911.275096868358</v>
      </c>
      <c r="CU36" s="3">
        <f t="shared" si="37"/>
        <v>-11940.651514589359</v>
      </c>
      <c r="CV36" s="3">
        <f t="shared" si="37"/>
        <v>-11970.100382481402</v>
      </c>
      <c r="CW36" s="3">
        <f t="shared" si="37"/>
        <v>-11999.621879226155</v>
      </c>
      <c r="CX36" s="3">
        <f t="shared" si="37"/>
        <v>-12029.216183945966</v>
      </c>
      <c r="CY36" s="3">
        <f t="shared" si="37"/>
        <v>-12058.883476204937</v>
      </c>
      <c r="CZ36" s="3">
        <f t="shared" si="37"/>
        <v>-12088.623936010032</v>
      </c>
      <c r="DA36" s="3">
        <f t="shared" si="37"/>
        <v>-12118.437743812159</v>
      </c>
      <c r="DB36" s="3">
        <f t="shared" si="37"/>
        <v>-12148.325080507266</v>
      </c>
      <c r="DC36" s="3">
        <f t="shared" si="37"/>
        <v>-12178.286127437437</v>
      </c>
      <c r="DD36" s="3">
        <f t="shared" si="37"/>
        <v>-12208.321066392002</v>
      </c>
      <c r="DE36" s="3">
        <f t="shared" si="37"/>
        <v>-12238.430079608623</v>
      </c>
      <c r="DF36" s="3">
        <f t="shared" si="37"/>
        <v>-12268.61334977441</v>
      </c>
      <c r="DG36" s="3">
        <f t="shared" si="37"/>
        <v>-12298.871060027042</v>
      </c>
      <c r="DH36" s="3">
        <f t="shared" si="37"/>
        <v>-12329.203393955846</v>
      </c>
      <c r="DI36" s="3">
        <f t="shared" si="37"/>
        <v>-12359.610535602944</v>
      </c>
      <c r="DJ36" s="3">
        <f t="shared" si="37"/>
        <v>-12390.092669464346</v>
      </c>
      <c r="DK36" s="3">
        <f t="shared" si="37"/>
        <v>-12420.649980491091</v>
      </c>
      <c r="DL36" s="3">
        <f t="shared" si="37"/>
        <v>-12451.282654090335</v>
      </c>
      <c r="DM36" s="3">
        <f t="shared" si="37"/>
        <v>-12481.990876126529</v>
      </c>
      <c r="DN36" s="3">
        <f t="shared" si="37"/>
        <v>-12512.774832922489</v>
      </c>
      <c r="DO36" s="3">
        <f t="shared" si="37"/>
        <v>-12543.634711260565</v>
      </c>
      <c r="DP36" s="3">
        <f t="shared" si="37"/>
        <v>-12574.570698383764</v>
      </c>
      <c r="DQ36" s="3">
        <f t="shared" si="37"/>
        <v>-12605.582981996886</v>
      </c>
      <c r="DR36" s="3">
        <f t="shared" si="37"/>
        <v>-12636.671750267649</v>
      </c>
      <c r="DS36" s="3">
        <f t="shared" si="37"/>
        <v>-12667.837191827859</v>
      </c>
      <c r="DT36" s="3">
        <f t="shared" si="37"/>
        <v>-12699.079495774526</v>
      </c>
      <c r="DU36" s="3">
        <f t="shared" si="37"/>
        <v>-12730.398851671036</v>
      </c>
      <c r="DV36" s="3">
        <f t="shared" si="37"/>
        <v>-12761.795449548283</v>
      </c>
      <c r="DW36" s="3">
        <f t="shared" si="37"/>
        <v>-12793.269479905826</v>
      </c>
      <c r="DX36" s="3">
        <f t="shared" si="37"/>
        <v>-12824.821133713052</v>
      </c>
      <c r="DY36" s="3">
        <f t="shared" si="37"/>
        <v>-12856.450602410332</v>
      </c>
      <c r="DZ36" s="3">
        <f t="shared" si="37"/>
        <v>-12888.158077910166</v>
      </c>
      <c r="EA36" s="3">
        <f t="shared" si="37"/>
        <v>-12919.943752598385</v>
      </c>
      <c r="EB36" s="3">
        <f t="shared" si="37"/>
        <v>-12951.807819335285</v>
      </c>
      <c r="EC36" s="3">
        <f t="shared" si="37"/>
        <v>-12983.750471456797</v>
      </c>
      <c r="ED36" s="3">
        <f t="shared" si="37"/>
        <v>-13015.771902775683</v>
      </c>
      <c r="EE36" s="3">
        <f t="shared" si="37"/>
        <v>-13047.8723075827</v>
      </c>
      <c r="EF36" s="3">
        <f t="shared" si="37"/>
        <v>-13080.051880647767</v>
      </c>
      <c r="EG36" s="3">
        <f t="shared" si="37"/>
        <v>-13112.310817221171</v>
      </c>
      <c r="EH36" s="3">
        <f t="shared" si="37"/>
        <v>-13144.64931303473</v>
      </c>
      <c r="EI36" s="3">
        <f t="shared" si="37"/>
        <v>-13177.067564302999</v>
      </c>
      <c r="EJ36" s="3">
        <f t="shared" ref="EJ36:EX36" si="38">IF(EJ$35=0,0,IF(EJ$27&lt;(1-$G$39),0,EJ$35*-$G36))</f>
        <v>-13209.565767724445</v>
      </c>
      <c r="EK36" s="3">
        <f t="shared" si="38"/>
        <v>-13242.144120482637</v>
      </c>
      <c r="EL36" s="3">
        <f t="shared" si="38"/>
        <v>-13274.802820247472</v>
      </c>
      <c r="EM36" s="3">
        <f t="shared" si="38"/>
        <v>-13307.54206517634</v>
      </c>
      <c r="EN36" s="3">
        <f t="shared" si="38"/>
        <v>-13340.362053915343</v>
      </c>
      <c r="EO36" s="3">
        <f t="shared" si="38"/>
        <v>-13373.262985600504</v>
      </c>
      <c r="EP36" s="3">
        <f t="shared" si="38"/>
        <v>-13406.245059858955</v>
      </c>
      <c r="EQ36" s="3">
        <f t="shared" si="38"/>
        <v>-13439.308476810183</v>
      </c>
      <c r="ER36" s="3">
        <f t="shared" si="38"/>
        <v>-13472.453437067201</v>
      </c>
      <c r="ES36" s="3">
        <f t="shared" si="38"/>
        <v>-13505.68014173781</v>
      </c>
      <c r="ET36" s="3">
        <f t="shared" si="38"/>
        <v>-13538.988792425778</v>
      </c>
      <c r="EU36" s="3">
        <f t="shared" si="38"/>
        <v>-13572.379591232097</v>
      </c>
      <c r="EV36" s="3">
        <f t="shared" si="38"/>
        <v>-13605.85274075618</v>
      </c>
      <c r="EW36" s="3">
        <f t="shared" si="38"/>
        <v>-13639.408444097122</v>
      </c>
      <c r="EX36" s="3">
        <f t="shared" si="38"/>
        <v>-13673.0469048549</v>
      </c>
    </row>
    <row r="37" spans="1:154" s="2" customFormat="1" ht="12.75" customHeight="1">
      <c r="A37" s="10"/>
      <c r="B37" s="167"/>
      <c r="C37" s="189" t="s">
        <v>58</v>
      </c>
      <c r="D37" s="189"/>
      <c r="E37" s="189"/>
      <c r="F37" s="270">
        <f>SUM(F35:F36)</f>
        <v>11508000</v>
      </c>
      <c r="G37" s="271"/>
      <c r="H37" s="238"/>
      <c r="J37" s="3"/>
      <c r="K37" s="15">
        <f>SUM(K35:K36)</f>
        <v>0</v>
      </c>
      <c r="L37" s="15">
        <f t="shared" ref="L37:BW37" si="39">SUM(L35:L36)</f>
        <v>0</v>
      </c>
      <c r="M37" s="15">
        <f t="shared" si="39"/>
        <v>0</v>
      </c>
      <c r="N37" s="15">
        <f t="shared" si="39"/>
        <v>0</v>
      </c>
      <c r="O37" s="15">
        <f t="shared" si="39"/>
        <v>0</v>
      </c>
      <c r="P37" s="15">
        <f t="shared" si="39"/>
        <v>0</v>
      </c>
      <c r="Q37" s="15">
        <f t="shared" si="39"/>
        <v>0</v>
      </c>
      <c r="R37" s="15">
        <f t="shared" si="39"/>
        <v>0</v>
      </c>
      <c r="S37" s="15">
        <f t="shared" si="39"/>
        <v>0</v>
      </c>
      <c r="T37" s="15">
        <f t="shared" si="39"/>
        <v>0</v>
      </c>
      <c r="U37" s="15">
        <f t="shared" si="39"/>
        <v>0</v>
      </c>
      <c r="V37" s="15">
        <f t="shared" si="39"/>
        <v>0</v>
      </c>
      <c r="W37" s="15">
        <f t="shared" si="39"/>
        <v>0</v>
      </c>
      <c r="X37" s="15">
        <f t="shared" si="39"/>
        <v>0</v>
      </c>
      <c r="Y37" s="15">
        <f t="shared" si="39"/>
        <v>0</v>
      </c>
      <c r="Z37" s="15">
        <f t="shared" si="39"/>
        <v>0</v>
      </c>
      <c r="AA37" s="15">
        <f t="shared" si="39"/>
        <v>0</v>
      </c>
      <c r="AB37" s="15">
        <f t="shared" si="39"/>
        <v>0</v>
      </c>
      <c r="AC37" s="15">
        <f t="shared" si="39"/>
        <v>0</v>
      </c>
      <c r="AD37" s="15">
        <f t="shared" si="39"/>
        <v>0</v>
      </c>
      <c r="AE37" s="15">
        <f t="shared" si="39"/>
        <v>0</v>
      </c>
      <c r="AF37" s="15">
        <f t="shared" si="39"/>
        <v>0</v>
      </c>
      <c r="AG37" s="15">
        <f t="shared" si="39"/>
        <v>0</v>
      </c>
      <c r="AH37" s="15">
        <f t="shared" si="39"/>
        <v>0</v>
      </c>
      <c r="AI37" s="15">
        <f t="shared" si="39"/>
        <v>0</v>
      </c>
      <c r="AJ37" s="15">
        <f t="shared" si="39"/>
        <v>1022427.6693642689</v>
      </c>
      <c r="AK37" s="15">
        <f t="shared" si="39"/>
        <v>1024949.2518195888</v>
      </c>
      <c r="AL37" s="15">
        <f t="shared" si="39"/>
        <v>1027477.0531774967</v>
      </c>
      <c r="AM37" s="15">
        <f t="shared" si="39"/>
        <v>1030011.088775484</v>
      </c>
      <c r="AN37" s="15">
        <f t="shared" si="39"/>
        <v>1032551.3739888684</v>
      </c>
      <c r="AO37" s="15">
        <f t="shared" si="39"/>
        <v>1035097.9242308878</v>
      </c>
      <c r="AP37" s="15">
        <f t="shared" si="39"/>
        <v>1037650.7549527925</v>
      </c>
      <c r="AQ37" s="15">
        <f t="shared" si="39"/>
        <v>1040209.8816439407</v>
      </c>
      <c r="AR37" s="15">
        <f t="shared" si="39"/>
        <v>1042775.3198318906</v>
      </c>
      <c r="AS37" s="15">
        <f t="shared" si="39"/>
        <v>1045347.0850824963</v>
      </c>
      <c r="AT37" s="15">
        <f t="shared" si="39"/>
        <v>1047925.1930000009</v>
      </c>
      <c r="AU37" s="15">
        <f t="shared" si="39"/>
        <v>1040004.562634861</v>
      </c>
      <c r="AV37" s="15">
        <f t="shared" si="39"/>
        <v>1042569.4944507452</v>
      </c>
      <c r="AW37" s="15">
        <f t="shared" si="39"/>
        <v>1045140.752080435</v>
      </c>
      <c r="AX37" s="15">
        <f t="shared" si="39"/>
        <v>1047718.3511250935</v>
      </c>
      <c r="AY37" s="15">
        <f t="shared" si="39"/>
        <v>1050302.3072243615</v>
      </c>
      <c r="AZ37" s="15">
        <f t="shared" si="39"/>
        <v>1052892.6360564495</v>
      </c>
      <c r="BA37" s="15">
        <f t="shared" si="39"/>
        <v>1055489.3533382367</v>
      </c>
      <c r="BB37" s="15">
        <f t="shared" si="39"/>
        <v>1058092.4748253629</v>
      </c>
      <c r="BC37" s="15">
        <f t="shared" si="39"/>
        <v>1060702.0163123265</v>
      </c>
      <c r="BD37" s="15">
        <f t="shared" si="39"/>
        <v>1063317.9936325792</v>
      </c>
      <c r="BE37" s="15">
        <f t="shared" si="39"/>
        <v>1065940.422658622</v>
      </c>
      <c r="BF37" s="15">
        <f t="shared" si="39"/>
        <v>1068569.3193021012</v>
      </c>
      <c r="BG37" s="15">
        <f t="shared" si="39"/>
        <v>1071204.6995139071</v>
      </c>
      <c r="BH37" s="15">
        <f t="shared" si="39"/>
        <v>1073846.579284268</v>
      </c>
      <c r="BI37" s="15">
        <f t="shared" si="39"/>
        <v>1076494.9746428481</v>
      </c>
      <c r="BJ37" s="15">
        <f t="shared" si="39"/>
        <v>1079149.9016588468</v>
      </c>
      <c r="BK37" s="15">
        <f t="shared" si="39"/>
        <v>1081811.3764410925</v>
      </c>
      <c r="BL37" s="15">
        <f t="shared" si="39"/>
        <v>1084479.4151381433</v>
      </c>
      <c r="BM37" s="15">
        <f t="shared" si="39"/>
        <v>1087154.0339383841</v>
      </c>
      <c r="BN37" s="15">
        <f t="shared" si="39"/>
        <v>1089835.2490701242</v>
      </c>
      <c r="BO37" s="15">
        <f t="shared" si="39"/>
        <v>1092523.0768016968</v>
      </c>
      <c r="BP37" s="15">
        <f t="shared" si="39"/>
        <v>1095217.5334415571</v>
      </c>
      <c r="BQ37" s="15">
        <f t="shared" si="39"/>
        <v>1097918.6353383807</v>
      </c>
      <c r="BR37" s="15">
        <f t="shared" si="39"/>
        <v>1100626.3988811648</v>
      </c>
      <c r="BS37" s="15">
        <f t="shared" si="39"/>
        <v>1103340.8404993247</v>
      </c>
      <c r="BT37" s="15">
        <f t="shared" si="39"/>
        <v>1106061.9766627962</v>
      </c>
      <c r="BU37" s="15">
        <f t="shared" si="39"/>
        <v>1108789.8238821342</v>
      </c>
      <c r="BV37" s="15">
        <f t="shared" si="39"/>
        <v>1111524.3987086124</v>
      </c>
      <c r="BW37" s="15">
        <f t="shared" si="39"/>
        <v>1114265.7177343254</v>
      </c>
      <c r="BX37" s="15">
        <f t="shared" ref="BX37:EI37" si="40">SUM(BX35:BX36)</f>
        <v>1117013.7975922877</v>
      </c>
      <c r="BY37" s="15">
        <f t="shared" si="40"/>
        <v>1119768.6549565357</v>
      </c>
      <c r="BZ37" s="15">
        <f t="shared" si="40"/>
        <v>1122530.3065422282</v>
      </c>
      <c r="CA37" s="15">
        <f t="shared" si="40"/>
        <v>1125298.7691057478</v>
      </c>
      <c r="CB37" s="15">
        <f t="shared" si="40"/>
        <v>1128074.0594448037</v>
      </c>
      <c r="CC37" s="15">
        <f t="shared" si="40"/>
        <v>1130856.1943985326</v>
      </c>
      <c r="CD37" s="15">
        <f t="shared" si="40"/>
        <v>1133645.1908475999</v>
      </c>
      <c r="CE37" s="15">
        <f t="shared" si="40"/>
        <v>1136441.0657143048</v>
      </c>
      <c r="CF37" s="15">
        <f t="shared" si="40"/>
        <v>1139243.8359626804</v>
      </c>
      <c r="CG37" s="15">
        <f t="shared" si="40"/>
        <v>1142053.5185985984</v>
      </c>
      <c r="CH37" s="15">
        <f t="shared" si="40"/>
        <v>1144870.1306698711</v>
      </c>
      <c r="CI37" s="15">
        <f t="shared" si="40"/>
        <v>1147693.6892663555</v>
      </c>
      <c r="CJ37" s="15">
        <f t="shared" si="40"/>
        <v>1150524.2115200567</v>
      </c>
      <c r="CK37" s="15">
        <f t="shared" si="40"/>
        <v>1153361.7146052322</v>
      </c>
      <c r="CL37" s="15">
        <f t="shared" si="40"/>
        <v>1156206.2157384951</v>
      </c>
      <c r="CM37" s="15">
        <f t="shared" si="40"/>
        <v>1159057.7321789206</v>
      </c>
      <c r="CN37" s="15">
        <f t="shared" si="40"/>
        <v>1161916.2812281484</v>
      </c>
      <c r="CO37" s="15">
        <f t="shared" si="40"/>
        <v>1164781.880230489</v>
      </c>
      <c r="CP37" s="15">
        <f t="shared" si="40"/>
        <v>1167654.5465730284</v>
      </c>
      <c r="CQ37" s="15">
        <f t="shared" si="40"/>
        <v>1170534.297685734</v>
      </c>
      <c r="CR37" s="15">
        <f t="shared" si="40"/>
        <v>1173421.1510415613</v>
      </c>
      <c r="CS37" s="15">
        <f t="shared" si="40"/>
        <v>1176315.1241565568</v>
      </c>
      <c r="CT37" s="15">
        <f t="shared" si="40"/>
        <v>1179216.2345899674</v>
      </c>
      <c r="CU37" s="15">
        <f t="shared" si="40"/>
        <v>1182124.4999443465</v>
      </c>
      <c r="CV37" s="15">
        <f t="shared" si="40"/>
        <v>1185039.9378656587</v>
      </c>
      <c r="CW37" s="15">
        <f t="shared" si="40"/>
        <v>1187962.5660433895</v>
      </c>
      <c r="CX37" s="15">
        <f t="shared" si="40"/>
        <v>1190892.4022106505</v>
      </c>
      <c r="CY37" s="15">
        <f t="shared" si="40"/>
        <v>1193829.4641442888</v>
      </c>
      <c r="CZ37" s="15">
        <f t="shared" si="40"/>
        <v>1196773.769664993</v>
      </c>
      <c r="DA37" s="15">
        <f t="shared" si="40"/>
        <v>1199725.3366374038</v>
      </c>
      <c r="DB37" s="15">
        <f t="shared" si="40"/>
        <v>1202684.1829702193</v>
      </c>
      <c r="DC37" s="15">
        <f t="shared" si="40"/>
        <v>1205650.3266163063</v>
      </c>
      <c r="DD37" s="15">
        <f t="shared" si="40"/>
        <v>1208623.7855728082</v>
      </c>
      <c r="DE37" s="15">
        <f t="shared" si="40"/>
        <v>1211604.5778812536</v>
      </c>
      <c r="DF37" s="15">
        <f t="shared" si="40"/>
        <v>1214592.7216276666</v>
      </c>
      <c r="DG37" s="15">
        <f t="shared" si="40"/>
        <v>1217588.2349426772</v>
      </c>
      <c r="DH37" s="15">
        <f t="shared" si="40"/>
        <v>1220591.1360016286</v>
      </c>
      <c r="DI37" s="15">
        <f t="shared" si="40"/>
        <v>1223601.4430246914</v>
      </c>
      <c r="DJ37" s="15">
        <f t="shared" si="40"/>
        <v>1226619.1742769701</v>
      </c>
      <c r="DK37" s="15">
        <f t="shared" si="40"/>
        <v>1229644.348068618</v>
      </c>
      <c r="DL37" s="15">
        <f t="shared" si="40"/>
        <v>1232676.9827549432</v>
      </c>
      <c r="DM37" s="15">
        <f t="shared" si="40"/>
        <v>1235717.0967365263</v>
      </c>
      <c r="DN37" s="15">
        <f t="shared" si="40"/>
        <v>1238764.7084593263</v>
      </c>
      <c r="DO37" s="15">
        <f t="shared" si="40"/>
        <v>1241819.8364147958</v>
      </c>
      <c r="DP37" s="15">
        <f t="shared" si="40"/>
        <v>1244882.4991399928</v>
      </c>
      <c r="DQ37" s="15">
        <f t="shared" si="40"/>
        <v>1247952.7152176916</v>
      </c>
      <c r="DR37" s="15">
        <f t="shared" si="40"/>
        <v>1251030.5032764971</v>
      </c>
      <c r="DS37" s="15">
        <f t="shared" si="40"/>
        <v>1254115.881990958</v>
      </c>
      <c r="DT37" s="15">
        <f t="shared" si="40"/>
        <v>1257208.870081678</v>
      </c>
      <c r="DU37" s="15">
        <f t="shared" si="40"/>
        <v>1260309.4863154325</v>
      </c>
      <c r="DV37" s="15">
        <f t="shared" si="40"/>
        <v>1263417.7495052801</v>
      </c>
      <c r="DW37" s="15">
        <f t="shared" si="40"/>
        <v>1266533.6785106768</v>
      </c>
      <c r="DX37" s="15">
        <f t="shared" si="40"/>
        <v>1269657.2922375922</v>
      </c>
      <c r="DY37" s="15">
        <f t="shared" si="40"/>
        <v>1272788.6096386227</v>
      </c>
      <c r="DZ37" s="15">
        <f t="shared" si="40"/>
        <v>1275927.6497131065</v>
      </c>
      <c r="EA37" s="15">
        <f t="shared" si="40"/>
        <v>1279074.43150724</v>
      </c>
      <c r="EB37" s="15">
        <f t="shared" si="40"/>
        <v>1282228.9741141931</v>
      </c>
      <c r="EC37" s="15">
        <f t="shared" si="40"/>
        <v>1285391.2966742227</v>
      </c>
      <c r="ED37" s="15">
        <f t="shared" si="40"/>
        <v>1288561.4183747927</v>
      </c>
      <c r="EE37" s="15">
        <f t="shared" si="40"/>
        <v>1291739.3584506873</v>
      </c>
      <c r="EF37" s="15">
        <f t="shared" si="40"/>
        <v>1294925.1361841289</v>
      </c>
      <c r="EG37" s="15">
        <f t="shared" si="40"/>
        <v>1298118.7709048958</v>
      </c>
      <c r="EH37" s="15">
        <f t="shared" si="40"/>
        <v>1301320.2819904382</v>
      </c>
      <c r="EI37" s="15">
        <f t="shared" si="40"/>
        <v>1304529.6888659969</v>
      </c>
      <c r="EJ37" s="15">
        <f t="shared" ref="EJ37:EX37" si="41">SUM(EJ35:EJ36)</f>
        <v>1307747.0110047199</v>
      </c>
      <c r="EK37" s="15">
        <f t="shared" si="41"/>
        <v>1310972.267927781</v>
      </c>
      <c r="EL37" s="15">
        <f t="shared" si="41"/>
        <v>1314205.4792044999</v>
      </c>
      <c r="EM37" s="15">
        <f t="shared" si="41"/>
        <v>1317446.6644524576</v>
      </c>
      <c r="EN37" s="15">
        <f t="shared" si="41"/>
        <v>1320695.843337619</v>
      </c>
      <c r="EO37" s="15">
        <f t="shared" si="41"/>
        <v>1323953.0355744499</v>
      </c>
      <c r="EP37" s="15">
        <f t="shared" si="41"/>
        <v>1327218.2609260364</v>
      </c>
      <c r="EQ37" s="15">
        <f t="shared" si="41"/>
        <v>1330491.5392042082</v>
      </c>
      <c r="ER37" s="15">
        <f t="shared" si="41"/>
        <v>1333772.8902696529</v>
      </c>
      <c r="ES37" s="15">
        <f t="shared" si="41"/>
        <v>1337062.3340320431</v>
      </c>
      <c r="ET37" s="15">
        <f t="shared" si="41"/>
        <v>1340359.8904501521</v>
      </c>
      <c r="EU37" s="15">
        <f t="shared" si="41"/>
        <v>1343665.5795319774</v>
      </c>
      <c r="EV37" s="15">
        <f t="shared" si="41"/>
        <v>1346979.4213348618</v>
      </c>
      <c r="EW37" s="15">
        <f t="shared" si="41"/>
        <v>1350301.4359656151</v>
      </c>
      <c r="EX37" s="15">
        <f t="shared" si="41"/>
        <v>1353631.6435806351</v>
      </c>
    </row>
    <row r="38" spans="1:154" s="2" customFormat="1" ht="12.75" customHeight="1">
      <c r="A38" s="10"/>
      <c r="B38" s="167"/>
      <c r="C38" s="189"/>
      <c r="D38" s="189"/>
      <c r="E38" s="189"/>
      <c r="F38" s="269"/>
      <c r="G38" s="271"/>
      <c r="H38" s="238"/>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row>
    <row r="39" spans="1:154" s="2" customFormat="1" ht="12.75" customHeight="1">
      <c r="A39" s="10"/>
      <c r="B39" s="166"/>
      <c r="C39" s="159" t="s">
        <v>59</v>
      </c>
      <c r="D39" s="159"/>
      <c r="E39" s="159"/>
      <c r="F39" s="269">
        <f>'Low NOI'!K37</f>
        <v>-575400</v>
      </c>
      <c r="G39" s="272">
        <f>'Low NOI'!Y9</f>
        <v>0.05</v>
      </c>
      <c r="H39" s="239"/>
      <c r="J39" s="3"/>
      <c r="K39" s="3">
        <f>IF(K$35=0,0,-K$35*(1-K$27))</f>
        <v>0</v>
      </c>
      <c r="L39" s="3">
        <f t="shared" ref="L39:BW39" si="42">IF(L$35=0,0,-L$35*(1-L$27))</f>
        <v>0</v>
      </c>
      <c r="M39" s="3">
        <f t="shared" si="42"/>
        <v>0</v>
      </c>
      <c r="N39" s="3">
        <f t="shared" si="42"/>
        <v>0</v>
      </c>
      <c r="O39" s="3">
        <f t="shared" si="42"/>
        <v>0</v>
      </c>
      <c r="P39" s="3">
        <f t="shared" si="42"/>
        <v>0</v>
      </c>
      <c r="Q39" s="3">
        <f t="shared" si="42"/>
        <v>0</v>
      </c>
      <c r="R39" s="3">
        <f t="shared" si="42"/>
        <v>0</v>
      </c>
      <c r="S39" s="3">
        <f t="shared" si="42"/>
        <v>0</v>
      </c>
      <c r="T39" s="3">
        <f t="shared" si="42"/>
        <v>0</v>
      </c>
      <c r="U39" s="3">
        <f t="shared" si="42"/>
        <v>0</v>
      </c>
      <c r="V39" s="3">
        <f t="shared" si="42"/>
        <v>0</v>
      </c>
      <c r="W39" s="3">
        <f t="shared" si="42"/>
        <v>0</v>
      </c>
      <c r="X39" s="3">
        <f t="shared" si="42"/>
        <v>0</v>
      </c>
      <c r="Y39" s="3">
        <f t="shared" si="42"/>
        <v>0</v>
      </c>
      <c r="Z39" s="3">
        <f t="shared" si="42"/>
        <v>0</v>
      </c>
      <c r="AA39" s="3">
        <f t="shared" si="42"/>
        <v>0</v>
      </c>
      <c r="AB39" s="3">
        <f t="shared" si="42"/>
        <v>0</v>
      </c>
      <c r="AC39" s="3">
        <f t="shared" si="42"/>
        <v>0</v>
      </c>
      <c r="AD39" s="3">
        <f t="shared" si="42"/>
        <v>0</v>
      </c>
      <c r="AE39" s="3">
        <f t="shared" si="42"/>
        <v>0</v>
      </c>
      <c r="AF39" s="3">
        <f t="shared" si="42"/>
        <v>0</v>
      </c>
      <c r="AG39" s="3">
        <f t="shared" si="42"/>
        <v>0</v>
      </c>
      <c r="AH39" s="3">
        <f t="shared" si="42"/>
        <v>0</v>
      </c>
      <c r="AI39" s="3">
        <f t="shared" si="42"/>
        <v>0</v>
      </c>
      <c r="AJ39" s="3">
        <f t="shared" si="42"/>
        <v>-872995.93307256803</v>
      </c>
      <c r="AK39" s="3">
        <f t="shared" si="42"/>
        <v>-800248.83892067894</v>
      </c>
      <c r="AL39" s="3">
        <f t="shared" si="42"/>
        <v>-727137.60686407448</v>
      </c>
      <c r="AM39" s="3">
        <f t="shared" si="42"/>
        <v>-653660.88326136477</v>
      </c>
      <c r="AN39" s="3">
        <f t="shared" si="42"/>
        <v>-579817.31000913377</v>
      </c>
      <c r="AO39" s="3">
        <f t="shared" si="42"/>
        <v>-505605.52452816447</v>
      </c>
      <c r="AP39" s="3">
        <f t="shared" si="42"/>
        <v>-431024.15974962158</v>
      </c>
      <c r="AQ39" s="3">
        <f t="shared" si="42"/>
        <v>-356071.84410119522</v>
      </c>
      <c r="AR39" s="3">
        <f t="shared" si="42"/>
        <v>-280747.20149320149</v>
      </c>
      <c r="AS39" s="3">
        <f t="shared" si="42"/>
        <v>-205048.85130464358</v>
      </c>
      <c r="AT39" s="3">
        <f t="shared" si="42"/>
        <v>-128975.40836923089</v>
      </c>
      <c r="AU39" s="3">
        <f t="shared" si="42"/>
        <v>-52525.482961356662</v>
      </c>
      <c r="AV39" s="3">
        <f t="shared" si="42"/>
        <v>-52655.024972259904</v>
      </c>
      <c r="AW39" s="3">
        <f t="shared" si="42"/>
        <v>-52784.886468708886</v>
      </c>
      <c r="AX39" s="3">
        <f t="shared" si="42"/>
        <v>-52915.068238641135</v>
      </c>
      <c r="AY39" s="3">
        <f t="shared" si="42"/>
        <v>-53045.571071937491</v>
      </c>
      <c r="AZ39" s="3">
        <f t="shared" si="42"/>
        <v>-53176.395760426785</v>
      </c>
      <c r="BA39" s="3">
        <f t="shared" si="42"/>
        <v>-53307.54309789079</v>
      </c>
      <c r="BB39" s="3">
        <f t="shared" si="42"/>
        <v>-53439.01388006888</v>
      </c>
      <c r="BC39" s="3">
        <f t="shared" si="42"/>
        <v>-53570.808904663012</v>
      </c>
      <c r="BD39" s="3">
        <f t="shared" si="42"/>
        <v>-53702.92897134243</v>
      </c>
      <c r="BE39" s="3">
        <f t="shared" si="42"/>
        <v>-53835.374881748634</v>
      </c>
      <c r="BF39" s="3">
        <f t="shared" si="42"/>
        <v>-53968.147439500106</v>
      </c>
      <c r="BG39" s="3">
        <f t="shared" si="42"/>
        <v>-54101.24745019737</v>
      </c>
      <c r="BH39" s="3">
        <f t="shared" si="42"/>
        <v>-54234.675721427717</v>
      </c>
      <c r="BI39" s="3">
        <f t="shared" si="42"/>
        <v>-54368.433062770164</v>
      </c>
      <c r="BJ39" s="3">
        <f t="shared" si="42"/>
        <v>-54502.52028580039</v>
      </c>
      <c r="BK39" s="3">
        <f t="shared" si="42"/>
        <v>-54636.938204095633</v>
      </c>
      <c r="BL39" s="3">
        <f t="shared" si="42"/>
        <v>-54771.687633239606</v>
      </c>
      <c r="BM39" s="3">
        <f t="shared" si="42"/>
        <v>-54906.76939082754</v>
      </c>
      <c r="BN39" s="3">
        <f t="shared" si="42"/>
        <v>-55042.184296470965</v>
      </c>
      <c r="BO39" s="3">
        <f t="shared" si="42"/>
        <v>-55177.933171802913</v>
      </c>
      <c r="BP39" s="3">
        <f t="shared" si="42"/>
        <v>-55314.016840482727</v>
      </c>
      <c r="BQ39" s="3">
        <f t="shared" si="42"/>
        <v>-55450.436128201094</v>
      </c>
      <c r="BR39" s="3">
        <f t="shared" si="42"/>
        <v>-55587.19186268514</v>
      </c>
      <c r="BS39" s="3">
        <f t="shared" si="42"/>
        <v>-55724.28487370332</v>
      </c>
      <c r="BT39" s="3">
        <f t="shared" si="42"/>
        <v>-55861.715993070567</v>
      </c>
      <c r="BU39" s="3">
        <f t="shared" si="42"/>
        <v>-55999.486054653295</v>
      </c>
      <c r="BV39" s="3">
        <f t="shared" si="42"/>
        <v>-56137.595894374412</v>
      </c>
      <c r="BW39" s="3">
        <f t="shared" si="42"/>
        <v>-56276.046350218508</v>
      </c>
      <c r="BX39" s="3">
        <f t="shared" ref="BX39:EI39" si="43">IF(BX$35=0,0,-BX$35*(1-BX$27))</f>
        <v>-56414.838262236794</v>
      </c>
      <c r="BY39" s="3">
        <f t="shared" si="43"/>
        <v>-56553.972472552356</v>
      </c>
      <c r="BZ39" s="3">
        <f t="shared" si="43"/>
        <v>-56693.449825365111</v>
      </c>
      <c r="CA39" s="3">
        <f t="shared" si="43"/>
        <v>-56833.271166957013</v>
      </c>
      <c r="CB39" s="3">
        <f t="shared" si="43"/>
        <v>-56973.43734569721</v>
      </c>
      <c r="CC39" s="3">
        <f t="shared" si="43"/>
        <v>-57113.949212047148</v>
      </c>
      <c r="CD39" s="3">
        <f t="shared" si="43"/>
        <v>-57254.807618565697</v>
      </c>
      <c r="CE39" s="3">
        <f t="shared" si="43"/>
        <v>-57396.013419914438</v>
      </c>
      <c r="CF39" s="3">
        <f t="shared" si="43"/>
        <v>-57537.567472862698</v>
      </c>
      <c r="CG39" s="3">
        <f t="shared" si="43"/>
        <v>-57679.470636292899</v>
      </c>
      <c r="CH39" s="3">
        <f t="shared" si="43"/>
        <v>-57821.723771205667</v>
      </c>
      <c r="CI39" s="3">
        <f t="shared" si="43"/>
        <v>-57964.327740725079</v>
      </c>
      <c r="CJ39" s="3">
        <f t="shared" si="43"/>
        <v>-58107.283410103926</v>
      </c>
      <c r="CK39" s="3">
        <f t="shared" si="43"/>
        <v>-58250.59164672895</v>
      </c>
      <c r="CL39" s="3">
        <f t="shared" si="43"/>
        <v>-58394.253320126067</v>
      </c>
      <c r="CM39" s="3">
        <f t="shared" si="43"/>
        <v>-58538.269301965745</v>
      </c>
      <c r="CN39" s="3">
        <f t="shared" si="43"/>
        <v>-58682.640466068158</v>
      </c>
      <c r="CO39" s="3">
        <f t="shared" si="43"/>
        <v>-58827.36768840858</v>
      </c>
      <c r="CP39" s="3">
        <f t="shared" si="43"/>
        <v>-58972.451847122698</v>
      </c>
      <c r="CQ39" s="3">
        <f t="shared" si="43"/>
        <v>-59117.893822511876</v>
      </c>
      <c r="CR39" s="3">
        <f t="shared" si="43"/>
        <v>-59263.694497048607</v>
      </c>
      <c r="CS39" s="3">
        <f t="shared" si="43"/>
        <v>-59409.854755381712</v>
      </c>
      <c r="CT39" s="3">
        <f t="shared" si="43"/>
        <v>-59556.375484341843</v>
      </c>
      <c r="CU39" s="3">
        <f t="shared" si="43"/>
        <v>-59703.257572946844</v>
      </c>
      <c r="CV39" s="3">
        <f t="shared" si="43"/>
        <v>-59850.50191240706</v>
      </c>
      <c r="CW39" s="3">
        <f t="shared" si="43"/>
        <v>-59998.109396130829</v>
      </c>
      <c r="CX39" s="3">
        <f t="shared" si="43"/>
        <v>-60146.08091972988</v>
      </c>
      <c r="CY39" s="3">
        <f t="shared" si="43"/>
        <v>-60294.417381024738</v>
      </c>
      <c r="CZ39" s="3">
        <f t="shared" si="43"/>
        <v>-60443.119680050208</v>
      </c>
      <c r="DA39" s="3">
        <f t="shared" si="43"/>
        <v>-60592.188719060847</v>
      </c>
      <c r="DB39" s="3">
        <f t="shared" si="43"/>
        <v>-60741.625402536381</v>
      </c>
      <c r="DC39" s="3">
        <f t="shared" si="43"/>
        <v>-60891.430637187237</v>
      </c>
      <c r="DD39" s="3">
        <f t="shared" si="43"/>
        <v>-61041.605331960061</v>
      </c>
      <c r="DE39" s="3">
        <f t="shared" si="43"/>
        <v>-61192.150398043166</v>
      </c>
      <c r="DF39" s="3">
        <f t="shared" si="43"/>
        <v>-61343.066748872101</v>
      </c>
      <c r="DG39" s="3">
        <f t="shared" si="43"/>
        <v>-61494.35530013527</v>
      </c>
      <c r="DH39" s="3">
        <f t="shared" si="43"/>
        <v>-61646.016969779281</v>
      </c>
      <c r="DI39" s="3">
        <f t="shared" si="43"/>
        <v>-61798.052678014777</v>
      </c>
      <c r="DJ39" s="3">
        <f t="shared" si="43"/>
        <v>-61950.463347321784</v>
      </c>
      <c r="DK39" s="3">
        <f t="shared" si="43"/>
        <v>-62103.249902455507</v>
      </c>
      <c r="DL39" s="3">
        <f t="shared" si="43"/>
        <v>-62256.413270451732</v>
      </c>
      <c r="DM39" s="3">
        <f t="shared" si="43"/>
        <v>-62409.954380632698</v>
      </c>
      <c r="DN39" s="3">
        <f t="shared" si="43"/>
        <v>-62563.874164612498</v>
      </c>
      <c r="DO39" s="3">
        <f t="shared" si="43"/>
        <v>-62718.173556302878</v>
      </c>
      <c r="DP39" s="3">
        <f t="shared" si="43"/>
        <v>-62872.853491918882</v>
      </c>
      <c r="DQ39" s="3">
        <f t="shared" si="43"/>
        <v>-63027.91490998448</v>
      </c>
      <c r="DR39" s="3">
        <f t="shared" si="43"/>
        <v>-63183.358751338303</v>
      </c>
      <c r="DS39" s="3">
        <f t="shared" si="43"/>
        <v>-63339.185959139351</v>
      </c>
      <c r="DT39" s="3">
        <f t="shared" si="43"/>
        <v>-63495.397478872685</v>
      </c>
      <c r="DU39" s="3">
        <f t="shared" si="43"/>
        <v>-63651.994258355233</v>
      </c>
      <c r="DV39" s="3">
        <f t="shared" si="43"/>
        <v>-63808.977247741466</v>
      </c>
      <c r="DW39" s="3">
        <f t="shared" si="43"/>
        <v>-63966.347399529186</v>
      </c>
      <c r="DX39" s="3">
        <f t="shared" si="43"/>
        <v>-64124.105668565317</v>
      </c>
      <c r="DY39" s="3">
        <f t="shared" si="43"/>
        <v>-64282.253012051711</v>
      </c>
      <c r="DZ39" s="3">
        <f t="shared" si="43"/>
        <v>-64440.790389550886</v>
      </c>
      <c r="EA39" s="3">
        <f t="shared" si="43"/>
        <v>-64599.718762991986</v>
      </c>
      <c r="EB39" s="3">
        <f t="shared" si="43"/>
        <v>-64759.039096676475</v>
      </c>
      <c r="EC39" s="3">
        <f t="shared" si="43"/>
        <v>-64918.752357284036</v>
      </c>
      <c r="ED39" s="3">
        <f t="shared" si="43"/>
        <v>-65078.859513878473</v>
      </c>
      <c r="EE39" s="3">
        <f t="shared" si="43"/>
        <v>-65239.361537913559</v>
      </c>
      <c r="EF39" s="3">
        <f t="shared" si="43"/>
        <v>-65400.259403238888</v>
      </c>
      <c r="EG39" s="3">
        <f t="shared" si="43"/>
        <v>-65561.554086105913</v>
      </c>
      <c r="EH39" s="3">
        <f t="shared" si="43"/>
        <v>-65723.2465651737</v>
      </c>
      <c r="EI39" s="3">
        <f t="shared" si="43"/>
        <v>-65885.337821515059</v>
      </c>
      <c r="EJ39" s="3">
        <f t="shared" ref="EJ39:EX39" si="44">IF(EJ$35=0,0,-EJ$35*(1-EJ$27))</f>
        <v>-66047.828838622285</v>
      </c>
      <c r="EK39" s="3">
        <f t="shared" si="44"/>
        <v>-66210.720602413247</v>
      </c>
      <c r="EL39" s="3">
        <f t="shared" si="44"/>
        <v>-66374.014101237422</v>
      </c>
      <c r="EM39" s="3">
        <f t="shared" si="44"/>
        <v>-66537.710325881751</v>
      </c>
      <c r="EN39" s="3">
        <f t="shared" si="44"/>
        <v>-66701.810269576774</v>
      </c>
      <c r="EO39" s="3">
        <f t="shared" si="44"/>
        <v>-66866.314928002568</v>
      </c>
      <c r="EP39" s="3">
        <f t="shared" si="44"/>
        <v>-67031.225299294834</v>
      </c>
      <c r="EQ39" s="3">
        <f t="shared" si="44"/>
        <v>-67196.542384050976</v>
      </c>
      <c r="ER39" s="3">
        <f t="shared" si="44"/>
        <v>-67362.267185336066</v>
      </c>
      <c r="ES39" s="3">
        <f t="shared" si="44"/>
        <v>-67528.400708689107</v>
      </c>
      <c r="ET39" s="3">
        <f t="shared" si="44"/>
        <v>-67694.943962128949</v>
      </c>
      <c r="EU39" s="3">
        <f t="shared" si="44"/>
        <v>-67861.897956160537</v>
      </c>
      <c r="EV39" s="3">
        <f t="shared" si="44"/>
        <v>-68029.263703780962</v>
      </c>
      <c r="EW39" s="3">
        <f t="shared" si="44"/>
        <v>-68197.042220485673</v>
      </c>
      <c r="EX39" s="3">
        <f t="shared" si="44"/>
        <v>-68365.234524274565</v>
      </c>
    </row>
    <row r="40" spans="1:154" s="2" customFormat="1" ht="12.75" customHeight="1">
      <c r="A40" s="10"/>
      <c r="B40" s="159"/>
      <c r="C40" s="159" t="s">
        <v>60</v>
      </c>
      <c r="D40" s="159"/>
      <c r="E40" s="159"/>
      <c r="F40" s="269">
        <f>'Low NOI'!K38</f>
        <v>-28770</v>
      </c>
      <c r="G40" s="273">
        <f>'Low NOI'!Y10</f>
        <v>2.5000000000000001E-3</v>
      </c>
      <c r="H40" s="240"/>
      <c r="J40" s="3"/>
      <c r="K40" s="3">
        <f>IF(K$37=0,0,-K$37*$G40)</f>
        <v>0</v>
      </c>
      <c r="L40" s="3">
        <f t="shared" ref="L40:BW40" si="45">IF(L$37=0,0,-L$37*$G40)</f>
        <v>0</v>
      </c>
      <c r="M40" s="3">
        <f t="shared" si="45"/>
        <v>0</v>
      </c>
      <c r="N40" s="3">
        <f t="shared" si="45"/>
        <v>0</v>
      </c>
      <c r="O40" s="3">
        <f t="shared" si="45"/>
        <v>0</v>
      </c>
      <c r="P40" s="3">
        <f t="shared" si="45"/>
        <v>0</v>
      </c>
      <c r="Q40" s="3">
        <f t="shared" si="45"/>
        <v>0</v>
      </c>
      <c r="R40" s="3">
        <f t="shared" si="45"/>
        <v>0</v>
      </c>
      <c r="S40" s="3">
        <f t="shared" si="45"/>
        <v>0</v>
      </c>
      <c r="T40" s="3">
        <f t="shared" si="45"/>
        <v>0</v>
      </c>
      <c r="U40" s="3">
        <f t="shared" si="45"/>
        <v>0</v>
      </c>
      <c r="V40" s="3">
        <f t="shared" si="45"/>
        <v>0</v>
      </c>
      <c r="W40" s="3">
        <f t="shared" si="45"/>
        <v>0</v>
      </c>
      <c r="X40" s="3">
        <f t="shared" si="45"/>
        <v>0</v>
      </c>
      <c r="Y40" s="3">
        <f t="shared" si="45"/>
        <v>0</v>
      </c>
      <c r="Z40" s="3">
        <f t="shared" si="45"/>
        <v>0</v>
      </c>
      <c r="AA40" s="3">
        <f t="shared" si="45"/>
        <v>0</v>
      </c>
      <c r="AB40" s="3">
        <f t="shared" si="45"/>
        <v>0</v>
      </c>
      <c r="AC40" s="3">
        <f t="shared" si="45"/>
        <v>0</v>
      </c>
      <c r="AD40" s="3">
        <f t="shared" si="45"/>
        <v>0</v>
      </c>
      <c r="AE40" s="3">
        <f t="shared" si="45"/>
        <v>0</v>
      </c>
      <c r="AF40" s="3">
        <f t="shared" si="45"/>
        <v>0</v>
      </c>
      <c r="AG40" s="3">
        <f t="shared" si="45"/>
        <v>0</v>
      </c>
      <c r="AH40" s="3">
        <f t="shared" si="45"/>
        <v>0</v>
      </c>
      <c r="AI40" s="3">
        <f t="shared" si="45"/>
        <v>0</v>
      </c>
      <c r="AJ40" s="3">
        <f t="shared" si="45"/>
        <v>-2556.0691734106722</v>
      </c>
      <c r="AK40" s="3">
        <f t="shared" si="45"/>
        <v>-2562.373129548972</v>
      </c>
      <c r="AL40" s="3">
        <f t="shared" si="45"/>
        <v>-2568.6926329437415</v>
      </c>
      <c r="AM40" s="3">
        <f t="shared" si="45"/>
        <v>-2575.0277219387099</v>
      </c>
      <c r="AN40" s="3">
        <f t="shared" si="45"/>
        <v>-2581.3784349721714</v>
      </c>
      <c r="AO40" s="3">
        <f t="shared" si="45"/>
        <v>-2587.7448105772196</v>
      </c>
      <c r="AP40" s="3">
        <f t="shared" si="45"/>
        <v>-2594.1268873819813</v>
      </c>
      <c r="AQ40" s="3">
        <f t="shared" si="45"/>
        <v>-2600.5247041098519</v>
      </c>
      <c r="AR40" s="3">
        <f t="shared" si="45"/>
        <v>-2606.9382995797268</v>
      </c>
      <c r="AS40" s="3">
        <f t="shared" si="45"/>
        <v>-2613.3677127062406</v>
      </c>
      <c r="AT40" s="3">
        <f t="shared" si="45"/>
        <v>-2619.8129825000024</v>
      </c>
      <c r="AU40" s="3">
        <f t="shared" si="45"/>
        <v>-2600.0114065871526</v>
      </c>
      <c r="AV40" s="3">
        <f t="shared" si="45"/>
        <v>-2606.4237361268629</v>
      </c>
      <c r="AW40" s="3">
        <f t="shared" si="45"/>
        <v>-2612.8518802010876</v>
      </c>
      <c r="AX40" s="3">
        <f t="shared" si="45"/>
        <v>-2619.295877812734</v>
      </c>
      <c r="AY40" s="3">
        <f t="shared" si="45"/>
        <v>-2625.7557680609038</v>
      </c>
      <c r="AZ40" s="3">
        <f t="shared" si="45"/>
        <v>-2632.2315901411239</v>
      </c>
      <c r="BA40" s="3">
        <f t="shared" si="45"/>
        <v>-2638.7233833455916</v>
      </c>
      <c r="BB40" s="3">
        <f t="shared" si="45"/>
        <v>-2645.2311870634071</v>
      </c>
      <c r="BC40" s="3">
        <f t="shared" si="45"/>
        <v>-2651.7550407808162</v>
      </c>
      <c r="BD40" s="3">
        <f t="shared" si="45"/>
        <v>-2658.2949840814481</v>
      </c>
      <c r="BE40" s="3">
        <f t="shared" si="45"/>
        <v>-2664.8510566465552</v>
      </c>
      <c r="BF40" s="3">
        <f t="shared" si="45"/>
        <v>-2671.423298255253</v>
      </c>
      <c r="BG40" s="3">
        <f t="shared" si="45"/>
        <v>-2678.0117487847679</v>
      </c>
      <c r="BH40" s="3">
        <f t="shared" si="45"/>
        <v>-2684.6164482106701</v>
      </c>
      <c r="BI40" s="3">
        <f t="shared" si="45"/>
        <v>-2691.2374366071203</v>
      </c>
      <c r="BJ40" s="3">
        <f t="shared" si="45"/>
        <v>-2697.8747541471171</v>
      </c>
      <c r="BK40" s="3">
        <f t="shared" si="45"/>
        <v>-2704.528441102731</v>
      </c>
      <c r="BL40" s="3">
        <f t="shared" si="45"/>
        <v>-2711.1985378453583</v>
      </c>
      <c r="BM40" s="3">
        <f t="shared" si="45"/>
        <v>-2717.8850848459606</v>
      </c>
      <c r="BN40" s="3">
        <f t="shared" si="45"/>
        <v>-2724.5881226753108</v>
      </c>
      <c r="BO40" s="3">
        <f t="shared" si="45"/>
        <v>-2731.3076920042422</v>
      </c>
      <c r="BP40" s="3">
        <f t="shared" si="45"/>
        <v>-2738.0438336038928</v>
      </c>
      <c r="BQ40" s="3">
        <f t="shared" si="45"/>
        <v>-2744.7965883459519</v>
      </c>
      <c r="BR40" s="3">
        <f t="shared" si="45"/>
        <v>-2751.5659972029121</v>
      </c>
      <c r="BS40" s="3">
        <f t="shared" si="45"/>
        <v>-2758.352101248312</v>
      </c>
      <c r="BT40" s="3">
        <f t="shared" si="45"/>
        <v>-2765.1549416569906</v>
      </c>
      <c r="BU40" s="3">
        <f t="shared" si="45"/>
        <v>-2771.9745597053357</v>
      </c>
      <c r="BV40" s="3">
        <f t="shared" si="45"/>
        <v>-2778.8109967715313</v>
      </c>
      <c r="BW40" s="3">
        <f t="shared" si="45"/>
        <v>-2785.6642943358138</v>
      </c>
      <c r="BX40" s="3">
        <f t="shared" ref="BX40:EI40" si="46">IF(BX$37=0,0,-BX$37*$G40)</f>
        <v>-2792.5344939807192</v>
      </c>
      <c r="BY40" s="3">
        <f t="shared" si="46"/>
        <v>-2799.4216373913391</v>
      </c>
      <c r="BZ40" s="3">
        <f t="shared" si="46"/>
        <v>-2806.3257663555705</v>
      </c>
      <c r="CA40" s="3">
        <f t="shared" si="46"/>
        <v>-2813.2469227643696</v>
      </c>
      <c r="CB40" s="3">
        <f t="shared" si="46"/>
        <v>-2820.1851486120095</v>
      </c>
      <c r="CC40" s="3">
        <f t="shared" si="46"/>
        <v>-2827.1404859963318</v>
      </c>
      <c r="CD40" s="3">
        <f t="shared" si="46"/>
        <v>-2834.1129771189999</v>
      </c>
      <c r="CE40" s="3">
        <f t="shared" si="46"/>
        <v>-2841.1026642857619</v>
      </c>
      <c r="CF40" s="3">
        <f t="shared" si="46"/>
        <v>-2848.1095899067009</v>
      </c>
      <c r="CG40" s="3">
        <f t="shared" si="46"/>
        <v>-2855.133796496496</v>
      </c>
      <c r="CH40" s="3">
        <f t="shared" si="46"/>
        <v>-2862.1753266746778</v>
      </c>
      <c r="CI40" s="3">
        <f t="shared" si="46"/>
        <v>-2869.2342231658886</v>
      </c>
      <c r="CJ40" s="3">
        <f t="shared" si="46"/>
        <v>-2876.310528800142</v>
      </c>
      <c r="CK40" s="3">
        <f t="shared" si="46"/>
        <v>-2883.4042865130805</v>
      </c>
      <c r="CL40" s="3">
        <f t="shared" si="46"/>
        <v>-2890.5155393462378</v>
      </c>
      <c r="CM40" s="3">
        <f t="shared" si="46"/>
        <v>-2897.6443304473019</v>
      </c>
      <c r="CN40" s="3">
        <f t="shared" si="46"/>
        <v>-2904.7907030703709</v>
      </c>
      <c r="CO40" s="3">
        <f t="shared" si="46"/>
        <v>-2911.9547005762224</v>
      </c>
      <c r="CP40" s="3">
        <f t="shared" si="46"/>
        <v>-2919.1363664325713</v>
      </c>
      <c r="CQ40" s="3">
        <f t="shared" si="46"/>
        <v>-2926.3357442143351</v>
      </c>
      <c r="CR40" s="3">
        <f t="shared" si="46"/>
        <v>-2933.5528776039032</v>
      </c>
      <c r="CS40" s="3">
        <f t="shared" si="46"/>
        <v>-2940.7878103913922</v>
      </c>
      <c r="CT40" s="3">
        <f t="shared" si="46"/>
        <v>-2948.0405864749187</v>
      </c>
      <c r="CU40" s="3">
        <f t="shared" si="46"/>
        <v>-2955.3112498608662</v>
      </c>
      <c r="CV40" s="3">
        <f t="shared" si="46"/>
        <v>-2962.5998446641465</v>
      </c>
      <c r="CW40" s="3">
        <f t="shared" si="46"/>
        <v>-2969.906415108474</v>
      </c>
      <c r="CX40" s="3">
        <f t="shared" si="46"/>
        <v>-2977.2310055266262</v>
      </c>
      <c r="CY40" s="3">
        <f t="shared" si="46"/>
        <v>-2984.573660360722</v>
      </c>
      <c r="CZ40" s="3">
        <f t="shared" si="46"/>
        <v>-2991.9344241624826</v>
      </c>
      <c r="DA40" s="3">
        <f t="shared" si="46"/>
        <v>-2999.3133415935094</v>
      </c>
      <c r="DB40" s="3">
        <f t="shared" si="46"/>
        <v>-3006.7104574255482</v>
      </c>
      <c r="DC40" s="3">
        <f t="shared" si="46"/>
        <v>-3014.1258165407658</v>
      </c>
      <c r="DD40" s="3">
        <f t="shared" si="46"/>
        <v>-3021.5594639320207</v>
      </c>
      <c r="DE40" s="3">
        <f t="shared" si="46"/>
        <v>-3029.0114447031337</v>
      </c>
      <c r="DF40" s="3">
        <f t="shared" si="46"/>
        <v>-3036.4818040691666</v>
      </c>
      <c r="DG40" s="3">
        <f t="shared" si="46"/>
        <v>-3043.9705873566932</v>
      </c>
      <c r="DH40" s="3">
        <f t="shared" si="46"/>
        <v>-3051.4778400040714</v>
      </c>
      <c r="DI40" s="3">
        <f t="shared" si="46"/>
        <v>-3059.0036075617286</v>
      </c>
      <c r="DJ40" s="3">
        <f t="shared" si="46"/>
        <v>-3066.5479356924252</v>
      </c>
      <c r="DK40" s="3">
        <f t="shared" si="46"/>
        <v>-3074.1108701715452</v>
      </c>
      <c r="DL40" s="3">
        <f t="shared" si="46"/>
        <v>-3081.6924568873583</v>
      </c>
      <c r="DM40" s="3">
        <f t="shared" si="46"/>
        <v>-3089.292741841316</v>
      </c>
      <c r="DN40" s="3">
        <f t="shared" si="46"/>
        <v>-3096.9117711483159</v>
      </c>
      <c r="DO40" s="3">
        <f t="shared" si="46"/>
        <v>-3104.5495910369896</v>
      </c>
      <c r="DP40" s="3">
        <f t="shared" si="46"/>
        <v>-3112.206247849982</v>
      </c>
      <c r="DQ40" s="3">
        <f t="shared" si="46"/>
        <v>-3119.8817880442293</v>
      </c>
      <c r="DR40" s="3">
        <f t="shared" si="46"/>
        <v>-3127.5762581912427</v>
      </c>
      <c r="DS40" s="3">
        <f t="shared" si="46"/>
        <v>-3135.2897049773951</v>
      </c>
      <c r="DT40" s="3">
        <f t="shared" si="46"/>
        <v>-3143.0221752041953</v>
      </c>
      <c r="DU40" s="3">
        <f t="shared" si="46"/>
        <v>-3150.7737157885813</v>
      </c>
      <c r="DV40" s="3">
        <f t="shared" si="46"/>
        <v>-3158.5443737632004</v>
      </c>
      <c r="DW40" s="3">
        <f t="shared" si="46"/>
        <v>-3166.3341962766922</v>
      </c>
      <c r="DX40" s="3">
        <f t="shared" si="46"/>
        <v>-3174.1432305939807</v>
      </c>
      <c r="DY40" s="3">
        <f t="shared" si="46"/>
        <v>-3181.971524096557</v>
      </c>
      <c r="DZ40" s="3">
        <f t="shared" si="46"/>
        <v>-3189.8191242827661</v>
      </c>
      <c r="EA40" s="3">
        <f t="shared" si="46"/>
        <v>-3197.6860787681003</v>
      </c>
      <c r="EB40" s="3">
        <f t="shared" si="46"/>
        <v>-3205.5724352854827</v>
      </c>
      <c r="EC40" s="3">
        <f t="shared" si="46"/>
        <v>-3213.4782416855569</v>
      </c>
      <c r="ED40" s="3">
        <f t="shared" si="46"/>
        <v>-3221.4035459369816</v>
      </c>
      <c r="EE40" s="3">
        <f t="shared" si="46"/>
        <v>-3229.3483961267184</v>
      </c>
      <c r="EF40" s="3">
        <f t="shared" si="46"/>
        <v>-3237.3128404603226</v>
      </c>
      <c r="EG40" s="3">
        <f t="shared" si="46"/>
        <v>-3245.2969272622395</v>
      </c>
      <c r="EH40" s="3">
        <f t="shared" si="46"/>
        <v>-3253.3007049760959</v>
      </c>
      <c r="EI40" s="3">
        <f t="shared" si="46"/>
        <v>-3261.3242221649925</v>
      </c>
      <c r="EJ40" s="3">
        <f t="shared" ref="EJ40:EX40" si="47">IF(EJ$37=0,0,-EJ$37*$G40)</f>
        <v>-3269.3675275117998</v>
      </c>
      <c r="EK40" s="3">
        <f t="shared" si="47"/>
        <v>-3277.4306698194523</v>
      </c>
      <c r="EL40" s="3">
        <f t="shared" si="47"/>
        <v>-3285.5136980112497</v>
      </c>
      <c r="EM40" s="3">
        <f t="shared" si="47"/>
        <v>-3293.6166611311442</v>
      </c>
      <c r="EN40" s="3">
        <f t="shared" si="47"/>
        <v>-3301.7396083440476</v>
      </c>
      <c r="EO40" s="3">
        <f t="shared" si="47"/>
        <v>-3309.8825889361251</v>
      </c>
      <c r="EP40" s="3">
        <f t="shared" si="47"/>
        <v>-3318.045652315091</v>
      </c>
      <c r="EQ40" s="3">
        <f t="shared" si="47"/>
        <v>-3326.2288480105203</v>
      </c>
      <c r="ER40" s="3">
        <f t="shared" si="47"/>
        <v>-3334.4322256741325</v>
      </c>
      <c r="ES40" s="3">
        <f t="shared" si="47"/>
        <v>-3342.6558350801079</v>
      </c>
      <c r="ET40" s="3">
        <f t="shared" si="47"/>
        <v>-3350.8997261253803</v>
      </c>
      <c r="EU40" s="3">
        <f t="shared" si="47"/>
        <v>-3359.1639488299438</v>
      </c>
      <c r="EV40" s="3">
        <f t="shared" si="47"/>
        <v>-3367.4485533371544</v>
      </c>
      <c r="EW40" s="3">
        <f t="shared" si="47"/>
        <v>-3375.753589914038</v>
      </c>
      <c r="EX40" s="3">
        <f t="shared" si="47"/>
        <v>-3384.0791089515878</v>
      </c>
    </row>
    <row r="41" spans="1:154" s="2" customFormat="1" ht="12.75" customHeight="1">
      <c r="A41" s="10"/>
      <c r="B41" s="159"/>
      <c r="C41" s="159" t="s">
        <v>61</v>
      </c>
      <c r="D41" s="159"/>
      <c r="E41" s="159"/>
      <c r="F41" s="270">
        <f>F37+F39+F40</f>
        <v>10903830</v>
      </c>
      <c r="G41" s="271"/>
      <c r="H41" s="238"/>
      <c r="J41" s="3"/>
      <c r="K41" s="15">
        <f>K37+K39+K40</f>
        <v>0</v>
      </c>
      <c r="L41" s="15">
        <f t="shared" ref="L41:BW41" si="48">L37+L39+L40</f>
        <v>0</v>
      </c>
      <c r="M41" s="15">
        <f t="shared" si="48"/>
        <v>0</v>
      </c>
      <c r="N41" s="15">
        <f t="shared" si="48"/>
        <v>0</v>
      </c>
      <c r="O41" s="15">
        <f t="shared" si="48"/>
        <v>0</v>
      </c>
      <c r="P41" s="15">
        <f t="shared" si="48"/>
        <v>0</v>
      </c>
      <c r="Q41" s="15">
        <f t="shared" si="48"/>
        <v>0</v>
      </c>
      <c r="R41" s="15">
        <f t="shared" si="48"/>
        <v>0</v>
      </c>
      <c r="S41" s="15">
        <f t="shared" si="48"/>
        <v>0</v>
      </c>
      <c r="T41" s="15">
        <f t="shared" si="48"/>
        <v>0</v>
      </c>
      <c r="U41" s="15">
        <f t="shared" si="48"/>
        <v>0</v>
      </c>
      <c r="V41" s="15">
        <f t="shared" si="48"/>
        <v>0</v>
      </c>
      <c r="W41" s="15">
        <f t="shared" si="48"/>
        <v>0</v>
      </c>
      <c r="X41" s="15">
        <f t="shared" si="48"/>
        <v>0</v>
      </c>
      <c r="Y41" s="15">
        <f t="shared" si="48"/>
        <v>0</v>
      </c>
      <c r="Z41" s="15">
        <f t="shared" si="48"/>
        <v>0</v>
      </c>
      <c r="AA41" s="15">
        <f t="shared" si="48"/>
        <v>0</v>
      </c>
      <c r="AB41" s="15">
        <f t="shared" si="48"/>
        <v>0</v>
      </c>
      <c r="AC41" s="15">
        <f t="shared" si="48"/>
        <v>0</v>
      </c>
      <c r="AD41" s="15">
        <f t="shared" si="48"/>
        <v>0</v>
      </c>
      <c r="AE41" s="15">
        <f t="shared" si="48"/>
        <v>0</v>
      </c>
      <c r="AF41" s="15">
        <f t="shared" si="48"/>
        <v>0</v>
      </c>
      <c r="AG41" s="15">
        <f t="shared" si="48"/>
        <v>0</v>
      </c>
      <c r="AH41" s="15">
        <f t="shared" si="48"/>
        <v>0</v>
      </c>
      <c r="AI41" s="15">
        <f t="shared" si="48"/>
        <v>0</v>
      </c>
      <c r="AJ41" s="15">
        <f t="shared" si="48"/>
        <v>146875.66711829018</v>
      </c>
      <c r="AK41" s="15">
        <f t="shared" si="48"/>
        <v>222138.03976936091</v>
      </c>
      <c r="AL41" s="15">
        <f t="shared" si="48"/>
        <v>297770.75368047843</v>
      </c>
      <c r="AM41" s="15">
        <f t="shared" si="48"/>
        <v>373775.1777921805</v>
      </c>
      <c r="AN41" s="15">
        <f t="shared" si="48"/>
        <v>450152.68554476247</v>
      </c>
      <c r="AO41" s="15">
        <f t="shared" si="48"/>
        <v>526904.65489214612</v>
      </c>
      <c r="AP41" s="15">
        <f t="shared" si="48"/>
        <v>604032.46831578901</v>
      </c>
      <c r="AQ41" s="15">
        <f t="shared" si="48"/>
        <v>681537.51283863559</v>
      </c>
      <c r="AR41" s="15">
        <f t="shared" si="48"/>
        <v>759421.18003910943</v>
      </c>
      <c r="AS41" s="15">
        <f t="shared" si="48"/>
        <v>837684.86606514652</v>
      </c>
      <c r="AT41" s="15">
        <f t="shared" si="48"/>
        <v>916329.97164827003</v>
      </c>
      <c r="AU41" s="15">
        <f>AU37+AU39+AU40</f>
        <v>984879.06826691714</v>
      </c>
      <c r="AV41" s="15">
        <f t="shared" si="48"/>
        <v>987308.04574235843</v>
      </c>
      <c r="AW41" s="15">
        <f t="shared" si="48"/>
        <v>989743.01373152505</v>
      </c>
      <c r="AX41" s="15">
        <f t="shared" si="48"/>
        <v>992183.98700863961</v>
      </c>
      <c r="AY41" s="15">
        <f t="shared" si="48"/>
        <v>994630.98038436309</v>
      </c>
      <c r="AZ41" s="15">
        <f t="shared" si="48"/>
        <v>997084.00870588166</v>
      </c>
      <c r="BA41" s="15">
        <f t="shared" si="48"/>
        <v>999543.08685700025</v>
      </c>
      <c r="BB41" s="15">
        <f t="shared" si="48"/>
        <v>1002008.2297582306</v>
      </c>
      <c r="BC41" s="15">
        <f t="shared" si="48"/>
        <v>1004479.4523668827</v>
      </c>
      <c r="BD41" s="15">
        <f t="shared" si="48"/>
        <v>1006956.7696771554</v>
      </c>
      <c r="BE41" s="15">
        <f t="shared" si="48"/>
        <v>1009440.1967202269</v>
      </c>
      <c r="BF41" s="15">
        <f t="shared" si="48"/>
        <v>1011929.7485643458</v>
      </c>
      <c r="BG41" s="15">
        <f t="shared" si="48"/>
        <v>1014425.4403149249</v>
      </c>
      <c r="BH41" s="15">
        <f t="shared" si="48"/>
        <v>1016927.2871146296</v>
      </c>
      <c r="BI41" s="15">
        <f t="shared" si="48"/>
        <v>1019435.3041434708</v>
      </c>
      <c r="BJ41" s="15">
        <f t="shared" si="48"/>
        <v>1021949.5066188993</v>
      </c>
      <c r="BK41" s="15">
        <f t="shared" si="48"/>
        <v>1024469.9097958942</v>
      </c>
      <c r="BL41" s="15">
        <f t="shared" si="48"/>
        <v>1026996.5289670583</v>
      </c>
      <c r="BM41" s="15">
        <f t="shared" si="48"/>
        <v>1029529.3794627107</v>
      </c>
      <c r="BN41" s="15">
        <f t="shared" si="48"/>
        <v>1032068.476650978</v>
      </c>
      <c r="BO41" s="15">
        <f t="shared" si="48"/>
        <v>1034613.8359378896</v>
      </c>
      <c r="BP41" s="15">
        <f t="shared" si="48"/>
        <v>1037165.4727674705</v>
      </c>
      <c r="BQ41" s="15">
        <f t="shared" si="48"/>
        <v>1039723.4026218337</v>
      </c>
      <c r="BR41" s="15">
        <f t="shared" si="48"/>
        <v>1042287.6410212768</v>
      </c>
      <c r="BS41" s="15">
        <f t="shared" si="48"/>
        <v>1044858.2035243731</v>
      </c>
      <c r="BT41" s="15">
        <f t="shared" si="48"/>
        <v>1047435.1057280687</v>
      </c>
      <c r="BU41" s="15">
        <f t="shared" si="48"/>
        <v>1050018.3632677756</v>
      </c>
      <c r="BV41" s="15">
        <f t="shared" si="48"/>
        <v>1052607.9918174664</v>
      </c>
      <c r="BW41" s="15">
        <f t="shared" si="48"/>
        <v>1055204.0070897711</v>
      </c>
      <c r="BX41" s="15">
        <f t="shared" ref="BX41:EI41" si="49">BX37+BX39+BX40</f>
        <v>1057806.42483607</v>
      </c>
      <c r="BY41" s="15">
        <f t="shared" si="49"/>
        <v>1060415.2608465918</v>
      </c>
      <c r="BZ41" s="15">
        <f t="shared" si="49"/>
        <v>1063030.5309505076</v>
      </c>
      <c r="CA41" s="15">
        <f t="shared" si="49"/>
        <v>1065652.2510160264</v>
      </c>
      <c r="CB41" s="15">
        <f t="shared" si="49"/>
        <v>1068280.4369504945</v>
      </c>
      <c r="CC41" s="15">
        <f t="shared" si="49"/>
        <v>1070915.1047004892</v>
      </c>
      <c r="CD41" s="15">
        <f t="shared" si="49"/>
        <v>1073556.2702519153</v>
      </c>
      <c r="CE41" s="15">
        <f t="shared" si="49"/>
        <v>1076203.9496301045</v>
      </c>
      <c r="CF41" s="15">
        <f t="shared" si="49"/>
        <v>1078858.158899911</v>
      </c>
      <c r="CG41" s="15">
        <f t="shared" si="49"/>
        <v>1081518.9141658091</v>
      </c>
      <c r="CH41" s="15">
        <f t="shared" si="49"/>
        <v>1084186.2315719908</v>
      </c>
      <c r="CI41" s="15">
        <f t="shared" si="49"/>
        <v>1086860.1273024646</v>
      </c>
      <c r="CJ41" s="15">
        <f t="shared" si="49"/>
        <v>1089540.6175811526</v>
      </c>
      <c r="CK41" s="15">
        <f t="shared" si="49"/>
        <v>1092227.7186719901</v>
      </c>
      <c r="CL41" s="15">
        <f t="shared" si="49"/>
        <v>1094921.4468790228</v>
      </c>
      <c r="CM41" s="15">
        <f t="shared" si="49"/>
        <v>1097621.8185465075</v>
      </c>
      <c r="CN41" s="15">
        <f t="shared" si="49"/>
        <v>1100328.8500590099</v>
      </c>
      <c r="CO41" s="15">
        <f t="shared" si="49"/>
        <v>1103042.5578415042</v>
      </c>
      <c r="CP41" s="15">
        <f t="shared" si="49"/>
        <v>1105762.9583594732</v>
      </c>
      <c r="CQ41" s="15">
        <f t="shared" si="49"/>
        <v>1108490.0681190079</v>
      </c>
      <c r="CR41" s="15">
        <f t="shared" si="49"/>
        <v>1111223.9036669089</v>
      </c>
      <c r="CS41" s="15">
        <f t="shared" si="49"/>
        <v>1113964.4815907837</v>
      </c>
      <c r="CT41" s="15">
        <f t="shared" si="49"/>
        <v>1116711.8185191508</v>
      </c>
      <c r="CU41" s="15">
        <f t="shared" si="49"/>
        <v>1119465.9311215389</v>
      </c>
      <c r="CV41" s="15">
        <f t="shared" si="49"/>
        <v>1122226.8361085874</v>
      </c>
      <c r="CW41" s="15">
        <f t="shared" si="49"/>
        <v>1124994.5502321504</v>
      </c>
      <c r="CX41" s="15">
        <f t="shared" si="49"/>
        <v>1127769.0902853941</v>
      </c>
      <c r="CY41" s="15">
        <f t="shared" si="49"/>
        <v>1130550.4731029035</v>
      </c>
      <c r="CZ41" s="15">
        <f t="shared" si="49"/>
        <v>1133338.7155607804</v>
      </c>
      <c r="DA41" s="15">
        <f t="shared" si="49"/>
        <v>1136133.8345767495</v>
      </c>
      <c r="DB41" s="15">
        <f t="shared" si="49"/>
        <v>1138935.8471102573</v>
      </c>
      <c r="DC41" s="15">
        <f t="shared" si="49"/>
        <v>1141744.7701625782</v>
      </c>
      <c r="DD41" s="15">
        <f t="shared" si="49"/>
        <v>1144560.6207769162</v>
      </c>
      <c r="DE41" s="15">
        <f t="shared" si="49"/>
        <v>1147383.4160385071</v>
      </c>
      <c r="DF41" s="15">
        <f t="shared" si="49"/>
        <v>1150213.1730747253</v>
      </c>
      <c r="DG41" s="15">
        <f t="shared" si="49"/>
        <v>1153049.9090551853</v>
      </c>
      <c r="DH41" s="15">
        <f t="shared" si="49"/>
        <v>1155893.6411918453</v>
      </c>
      <c r="DI41" s="15">
        <f t="shared" si="49"/>
        <v>1158744.3867391148</v>
      </c>
      <c r="DJ41" s="15">
        <f t="shared" si="49"/>
        <v>1161602.1629939559</v>
      </c>
      <c r="DK41" s="15">
        <f t="shared" si="49"/>
        <v>1164466.9872959908</v>
      </c>
      <c r="DL41" s="15">
        <f t="shared" si="49"/>
        <v>1167338.877027604</v>
      </c>
      <c r="DM41" s="15">
        <f t="shared" si="49"/>
        <v>1170217.8496140523</v>
      </c>
      <c r="DN41" s="15">
        <f t="shared" si="49"/>
        <v>1173103.9225235656</v>
      </c>
      <c r="DO41" s="15">
        <f t="shared" si="49"/>
        <v>1175997.1132674559</v>
      </c>
      <c r="DP41" s="15">
        <f t="shared" si="49"/>
        <v>1178897.4394002238</v>
      </c>
      <c r="DQ41" s="15">
        <f t="shared" si="49"/>
        <v>1181804.9185196629</v>
      </c>
      <c r="DR41" s="15">
        <f t="shared" si="49"/>
        <v>1184719.5682669678</v>
      </c>
      <c r="DS41" s="15">
        <f t="shared" si="49"/>
        <v>1187641.4063268413</v>
      </c>
      <c r="DT41" s="15">
        <f t="shared" si="49"/>
        <v>1190570.4504276011</v>
      </c>
      <c r="DU41" s="15">
        <f t="shared" si="49"/>
        <v>1193506.7183412886</v>
      </c>
      <c r="DV41" s="15">
        <f t="shared" si="49"/>
        <v>1196450.2278837753</v>
      </c>
      <c r="DW41" s="15">
        <f t="shared" si="49"/>
        <v>1199400.9969148708</v>
      </c>
      <c r="DX41" s="15">
        <f t="shared" si="49"/>
        <v>1202359.0433384329</v>
      </c>
      <c r="DY41" s="15">
        <f t="shared" si="49"/>
        <v>1205324.3851024744</v>
      </c>
      <c r="DZ41" s="15">
        <f t="shared" si="49"/>
        <v>1208297.0401992728</v>
      </c>
      <c r="EA41" s="15">
        <f t="shared" si="49"/>
        <v>1211277.0266654801</v>
      </c>
      <c r="EB41" s="15">
        <f t="shared" si="49"/>
        <v>1214264.3625822312</v>
      </c>
      <c r="EC41" s="15">
        <f t="shared" si="49"/>
        <v>1217259.0660752531</v>
      </c>
      <c r="ED41" s="15">
        <f t="shared" si="49"/>
        <v>1220261.1553149773</v>
      </c>
      <c r="EE41" s="15">
        <f t="shared" si="49"/>
        <v>1223270.6485166471</v>
      </c>
      <c r="EF41" s="15">
        <f t="shared" si="49"/>
        <v>1226287.5639404296</v>
      </c>
      <c r="EG41" s="15">
        <f t="shared" si="49"/>
        <v>1229311.9198915276</v>
      </c>
      <c r="EH41" s="15">
        <f t="shared" si="49"/>
        <v>1232343.7347202885</v>
      </c>
      <c r="EI41" s="15">
        <f t="shared" si="49"/>
        <v>1235383.0268223169</v>
      </c>
      <c r="EJ41" s="15">
        <f t="shared" ref="EJ41:EX41" si="50">EJ37+EJ39+EJ40</f>
        <v>1238429.8146385858</v>
      </c>
      <c r="EK41" s="15">
        <f t="shared" si="50"/>
        <v>1241484.1166555483</v>
      </c>
      <c r="EL41" s="15">
        <f t="shared" si="50"/>
        <v>1244545.9514052512</v>
      </c>
      <c r="EM41" s="15">
        <f t="shared" si="50"/>
        <v>1247615.3374654446</v>
      </c>
      <c r="EN41" s="15">
        <f t="shared" si="50"/>
        <v>1250692.2934596981</v>
      </c>
      <c r="EO41" s="15">
        <f t="shared" si="50"/>
        <v>1253776.8380575113</v>
      </c>
      <c r="EP41" s="15">
        <f t="shared" si="50"/>
        <v>1256868.9899744266</v>
      </c>
      <c r="EQ41" s="15">
        <f t="shared" si="50"/>
        <v>1259968.7679721466</v>
      </c>
      <c r="ER41" s="15">
        <f t="shared" si="50"/>
        <v>1263076.1908586428</v>
      </c>
      <c r="ES41" s="15">
        <f t="shared" si="50"/>
        <v>1266191.2774882738</v>
      </c>
      <c r="ET41" s="15">
        <f t="shared" si="50"/>
        <v>1269314.0467618979</v>
      </c>
      <c r="EU41" s="15">
        <f t="shared" si="50"/>
        <v>1272444.5176269868</v>
      </c>
      <c r="EV41" s="15">
        <f t="shared" si="50"/>
        <v>1275582.7090777436</v>
      </c>
      <c r="EW41" s="15">
        <f t="shared" si="50"/>
        <v>1278728.6401552155</v>
      </c>
      <c r="EX41" s="15">
        <f t="shared" si="50"/>
        <v>1281882.329947409</v>
      </c>
    </row>
    <row r="42" spans="1:154" s="2" customFormat="1" ht="12.75" customHeight="1">
      <c r="A42" s="10"/>
      <c r="B42" s="159"/>
      <c r="C42" s="515" t="s">
        <v>218</v>
      </c>
      <c r="D42" s="518"/>
      <c r="E42" s="159"/>
      <c r="F42" s="516">
        <f>'Low NOI'!K40</f>
        <v>280000</v>
      </c>
      <c r="G42" s="517">
        <f>'Low NOI'!E40</f>
        <v>0.8</v>
      </c>
      <c r="H42" s="377" t="s">
        <v>219</v>
      </c>
      <c r="J42" s="3"/>
      <c r="K42" s="3">
        <f>$G$42*K53</f>
        <v>0</v>
      </c>
      <c r="L42" s="3">
        <f t="shared" ref="L42:BW42" si="51">$G$42*L53</f>
        <v>0</v>
      </c>
      <c r="M42" s="3">
        <f t="shared" si="51"/>
        <v>0</v>
      </c>
      <c r="N42" s="3">
        <f t="shared" si="51"/>
        <v>0</v>
      </c>
      <c r="O42" s="3">
        <f t="shared" si="51"/>
        <v>0</v>
      </c>
      <c r="P42" s="3">
        <f t="shared" si="51"/>
        <v>0</v>
      </c>
      <c r="Q42" s="3">
        <f t="shared" si="51"/>
        <v>0</v>
      </c>
      <c r="R42" s="3">
        <f t="shared" si="51"/>
        <v>0</v>
      </c>
      <c r="S42" s="3">
        <f t="shared" si="51"/>
        <v>0</v>
      </c>
      <c r="T42" s="3">
        <f t="shared" si="51"/>
        <v>0</v>
      </c>
      <c r="U42" s="3">
        <f t="shared" si="51"/>
        <v>0</v>
      </c>
      <c r="V42" s="3">
        <f t="shared" si="51"/>
        <v>0</v>
      </c>
      <c r="W42" s="3">
        <f t="shared" si="51"/>
        <v>0</v>
      </c>
      <c r="X42" s="3">
        <f t="shared" si="51"/>
        <v>0</v>
      </c>
      <c r="Y42" s="3">
        <f t="shared" si="51"/>
        <v>0</v>
      </c>
      <c r="Z42" s="3">
        <f t="shared" si="51"/>
        <v>0</v>
      </c>
      <c r="AA42" s="3">
        <f t="shared" si="51"/>
        <v>0</v>
      </c>
      <c r="AB42" s="3">
        <f t="shared" si="51"/>
        <v>0</v>
      </c>
      <c r="AC42" s="3">
        <f t="shared" si="51"/>
        <v>0</v>
      </c>
      <c r="AD42" s="3">
        <f t="shared" si="51"/>
        <v>0</v>
      </c>
      <c r="AE42" s="3">
        <f t="shared" si="51"/>
        <v>0</v>
      </c>
      <c r="AF42" s="3">
        <f t="shared" si="51"/>
        <v>0</v>
      </c>
      <c r="AG42" s="3">
        <f t="shared" si="51"/>
        <v>0</v>
      </c>
      <c r="AH42" s="3">
        <f t="shared" si="51"/>
        <v>0</v>
      </c>
      <c r="AI42" s="3">
        <f t="shared" si="51"/>
        <v>0</v>
      </c>
      <c r="AJ42" s="3">
        <f t="shared" si="51"/>
        <v>24615.679402663165</v>
      </c>
      <c r="AK42" s="3">
        <f t="shared" si="51"/>
        <v>24666.38367190359</v>
      </c>
      <c r="AL42" s="3">
        <f t="shared" si="51"/>
        <v>24717.192383636837</v>
      </c>
      <c r="AM42" s="3">
        <f t="shared" si="51"/>
        <v>24768.105752997326</v>
      </c>
      <c r="AN42" s="3">
        <f t="shared" si="51"/>
        <v>24819.123995562652</v>
      </c>
      <c r="AO42" s="3">
        <f t="shared" si="51"/>
        <v>24870.247327354438</v>
      </c>
      <c r="AP42" s="3">
        <f t="shared" si="51"/>
        <v>24921.475964839279</v>
      </c>
      <c r="AQ42" s="3">
        <f t="shared" si="51"/>
        <v>24972.810124929667</v>
      </c>
      <c r="AR42" s="3">
        <f t="shared" si="51"/>
        <v>25024.250024984896</v>
      </c>
      <c r="AS42" s="3">
        <f t="shared" si="51"/>
        <v>25075.795882811974</v>
      </c>
      <c r="AT42" s="3">
        <f t="shared" si="51"/>
        <v>25127.447916666562</v>
      </c>
      <c r="AU42" s="3">
        <f t="shared" si="51"/>
        <v>25179.206345253897</v>
      </c>
      <c r="AV42" s="3">
        <f t="shared" si="51"/>
        <v>25231.071387729702</v>
      </c>
      <c r="AW42" s="3">
        <f t="shared" si="51"/>
        <v>25283.043263701147</v>
      </c>
      <c r="AX42" s="3">
        <f t="shared" si="51"/>
        <v>25335.122193227715</v>
      </c>
      <c r="AY42" s="3">
        <f t="shared" si="51"/>
        <v>25387.308396822227</v>
      </c>
      <c r="AZ42" s="3">
        <f t="shared" si="51"/>
        <v>25439.602095451683</v>
      </c>
      <c r="BA42" s="3">
        <f t="shared" si="51"/>
        <v>25492.003510538259</v>
      </c>
      <c r="BB42" s="3">
        <f t="shared" si="51"/>
        <v>25544.512863960226</v>
      </c>
      <c r="BC42" s="3">
        <f t="shared" si="51"/>
        <v>25597.130378052872</v>
      </c>
      <c r="BD42" s="3">
        <f t="shared" si="51"/>
        <v>25649.856275609483</v>
      </c>
      <c r="BE42" s="3">
        <f t="shared" si="51"/>
        <v>25702.690779882236</v>
      </c>
      <c r="BF42" s="3">
        <f t="shared" si="51"/>
        <v>25755.63411458319</v>
      </c>
      <c r="BG42" s="3">
        <f t="shared" si="51"/>
        <v>25808.686503885208</v>
      </c>
      <c r="BH42" s="3">
        <f t="shared" si="51"/>
        <v>25861.848172422913</v>
      </c>
      <c r="BI42" s="3">
        <f t="shared" si="51"/>
        <v>25915.119345293631</v>
      </c>
      <c r="BJ42" s="3">
        <f t="shared" si="51"/>
        <v>25968.500248058379</v>
      </c>
      <c r="BK42" s="3">
        <f t="shared" si="51"/>
        <v>26021.991106742742</v>
      </c>
      <c r="BL42" s="3">
        <f t="shared" si="51"/>
        <v>26075.592147837935</v>
      </c>
      <c r="BM42" s="3">
        <f t="shared" si="51"/>
        <v>26129.303598301682</v>
      </c>
      <c r="BN42" s="3">
        <f t="shared" si="51"/>
        <v>26183.125685559196</v>
      </c>
      <c r="BO42" s="3">
        <f t="shared" si="51"/>
        <v>26237.058637504164</v>
      </c>
      <c r="BP42" s="3">
        <f t="shared" si="51"/>
        <v>26291.102682499681</v>
      </c>
      <c r="BQ42" s="3">
        <f t="shared" si="51"/>
        <v>26345.258049379256</v>
      </c>
      <c r="BR42" s="3">
        <f t="shared" si="51"/>
        <v>26399.524967447735</v>
      </c>
      <c r="BS42" s="3">
        <f t="shared" si="51"/>
        <v>26453.903666482296</v>
      </c>
      <c r="BT42" s="3">
        <f t="shared" si="51"/>
        <v>26508.394376733446</v>
      </c>
      <c r="BU42" s="3">
        <f t="shared" si="51"/>
        <v>26562.997328925943</v>
      </c>
      <c r="BV42" s="3">
        <f t="shared" si="51"/>
        <v>26617.712754259795</v>
      </c>
      <c r="BW42" s="3">
        <f t="shared" si="51"/>
        <v>26672.540884411272</v>
      </c>
      <c r="BX42" s="3">
        <f t="shared" ref="BX42:EI42" si="52">$G$42*BX53</f>
        <v>26727.481951533846</v>
      </c>
      <c r="BY42" s="3">
        <f t="shared" si="52"/>
        <v>26782.536188259186</v>
      </c>
      <c r="BZ42" s="3">
        <f t="shared" si="52"/>
        <v>26837.703827698133</v>
      </c>
      <c r="CA42" s="3">
        <f t="shared" si="52"/>
        <v>26892.985103441722</v>
      </c>
      <c r="CB42" s="3">
        <f t="shared" si="52"/>
        <v>26948.380249562135</v>
      </c>
      <c r="CC42" s="3">
        <f t="shared" si="52"/>
        <v>27003.889500613699</v>
      </c>
      <c r="CD42" s="3">
        <f t="shared" si="52"/>
        <v>27059.513091633889</v>
      </c>
      <c r="CE42" s="3">
        <f t="shared" si="52"/>
        <v>27115.251258144319</v>
      </c>
      <c r="CF42" s="3">
        <f t="shared" si="52"/>
        <v>27171.104236151747</v>
      </c>
      <c r="CG42" s="3">
        <f t="shared" si="52"/>
        <v>27227.072262149049</v>
      </c>
      <c r="CH42" s="3">
        <f t="shared" si="52"/>
        <v>27283.155573116255</v>
      </c>
      <c r="CI42" s="3">
        <f t="shared" si="52"/>
        <v>27339.354406521517</v>
      </c>
      <c r="CJ42" s="3">
        <f t="shared" si="52"/>
        <v>27395.669000322152</v>
      </c>
      <c r="CK42" s="3">
        <f t="shared" si="52"/>
        <v>27452.099592965627</v>
      </c>
      <c r="CL42" s="3">
        <f t="shared" si="52"/>
        <v>27508.64642339055</v>
      </c>
      <c r="CM42" s="3">
        <f t="shared" si="52"/>
        <v>27565.30973102773</v>
      </c>
      <c r="CN42" s="3">
        <f t="shared" si="52"/>
        <v>27622.089755801153</v>
      </c>
      <c r="CO42" s="3">
        <f t="shared" si="52"/>
        <v>27678.986738129002</v>
      </c>
      <c r="CP42" s="3">
        <f t="shared" si="52"/>
        <v>27736.000918924699</v>
      </c>
      <c r="CQ42" s="3">
        <f t="shared" si="52"/>
        <v>27793.132539597889</v>
      </c>
      <c r="CR42" s="3">
        <f t="shared" si="52"/>
        <v>27850.3818420555</v>
      </c>
      <c r="CS42" s="3">
        <f t="shared" si="52"/>
        <v>27907.749068702735</v>
      </c>
      <c r="CT42" s="3">
        <f t="shared" si="52"/>
        <v>27965.234462444118</v>
      </c>
      <c r="CU42" s="3">
        <f t="shared" si="52"/>
        <v>28022.838266684525</v>
      </c>
      <c r="CV42" s="3">
        <f t="shared" si="52"/>
        <v>28080.560725330171</v>
      </c>
      <c r="CW42" s="3">
        <f t="shared" si="52"/>
        <v>28138.402082789733</v>
      </c>
      <c r="CX42" s="3">
        <f t="shared" si="52"/>
        <v>28196.362583975279</v>
      </c>
      <c r="CY42" s="3">
        <f t="shared" si="52"/>
        <v>28254.442474303385</v>
      </c>
      <c r="CZ42" s="3">
        <f t="shared" si="52"/>
        <v>28312.641999696138</v>
      </c>
      <c r="DA42" s="3">
        <f t="shared" si="52"/>
        <v>28370.961406582188</v>
      </c>
      <c r="DB42" s="3">
        <f t="shared" si="52"/>
        <v>28429.400941897773</v>
      </c>
      <c r="DC42" s="3">
        <f t="shared" si="52"/>
        <v>28487.960853087792</v>
      </c>
      <c r="DD42" s="3">
        <f t="shared" si="52"/>
        <v>28546.641388106844</v>
      </c>
      <c r="DE42" s="3">
        <f t="shared" si="52"/>
        <v>28605.442795420258</v>
      </c>
      <c r="DF42" s="3">
        <f t="shared" si="52"/>
        <v>28664.365324005183</v>
      </c>
      <c r="DG42" s="3">
        <f t="shared" si="52"/>
        <v>28723.409223351588</v>
      </c>
      <c r="DH42" s="3">
        <f t="shared" si="52"/>
        <v>28782.574743463381</v>
      </c>
      <c r="DI42" s="3">
        <f t="shared" si="52"/>
        <v>28841.862134859439</v>
      </c>
      <c r="DJ42" s="3">
        <f t="shared" si="52"/>
        <v>28901.271648574617</v>
      </c>
      <c r="DK42" s="3">
        <f t="shared" si="52"/>
        <v>28960.803536160933</v>
      </c>
      <c r="DL42" s="3">
        <f t="shared" si="52"/>
        <v>29020.458049688503</v>
      </c>
      <c r="DM42" s="3">
        <f t="shared" si="52"/>
        <v>29080.235441746703</v>
      </c>
      <c r="DN42" s="3">
        <f t="shared" si="52"/>
        <v>29140.135965445181</v>
      </c>
      <c r="DO42" s="3">
        <f t="shared" si="52"/>
        <v>29200.159874414952</v>
      </c>
      <c r="DP42" s="3">
        <f t="shared" si="52"/>
        <v>29260.307422809477</v>
      </c>
      <c r="DQ42" s="3">
        <f t="shared" si="52"/>
        <v>29320.578865305732</v>
      </c>
      <c r="DR42" s="3">
        <f t="shared" si="52"/>
        <v>29380.974457105269</v>
      </c>
      <c r="DS42" s="3">
        <f t="shared" si="52"/>
        <v>29441.494453935338</v>
      </c>
      <c r="DT42" s="3">
        <f t="shared" si="52"/>
        <v>29502.139112049932</v>
      </c>
      <c r="DU42" s="3">
        <f t="shared" si="52"/>
        <v>29562.908688230873</v>
      </c>
      <c r="DV42" s="3">
        <f t="shared" si="52"/>
        <v>29623.803439788946</v>
      </c>
      <c r="DW42" s="3">
        <f t="shared" si="52"/>
        <v>29684.823624564906</v>
      </c>
      <c r="DX42" s="3">
        <f t="shared" si="52"/>
        <v>29745.969500930674</v>
      </c>
      <c r="DY42" s="3">
        <f t="shared" si="52"/>
        <v>29807.241327790329</v>
      </c>
      <c r="DZ42" s="3">
        <f t="shared" si="52"/>
        <v>29868.639364581271</v>
      </c>
      <c r="EA42" s="3">
        <f t="shared" si="52"/>
        <v>29930.163871275287</v>
      </c>
      <c r="EB42" s="3">
        <f t="shared" si="52"/>
        <v>29991.815108379669</v>
      </c>
      <c r="EC42" s="3">
        <f t="shared" si="52"/>
        <v>30053.593336938327</v>
      </c>
      <c r="ED42" s="3">
        <f t="shared" si="52"/>
        <v>30115.498818532862</v>
      </c>
      <c r="EE42" s="3">
        <f t="shared" si="52"/>
        <v>30177.53181528367</v>
      </c>
      <c r="EF42" s="3">
        <f t="shared" si="52"/>
        <v>30239.692589851133</v>
      </c>
      <c r="EG42" s="3">
        <f t="shared" si="52"/>
        <v>30301.981405436611</v>
      </c>
      <c r="EH42" s="3">
        <f t="shared" si="52"/>
        <v>30364.398525783625</v>
      </c>
      <c r="EI42" s="3">
        <f t="shared" si="52"/>
        <v>30426.944215178992</v>
      </c>
      <c r="EJ42" s="3">
        <f t="shared" ref="EJ42:EX42" si="53">$G$42*EJ53</f>
        <v>30489.618738453901</v>
      </c>
      <c r="EK42" s="3">
        <f t="shared" si="53"/>
        <v>30552.422360985041</v>
      </c>
      <c r="EL42" s="3">
        <f t="shared" si="53"/>
        <v>30615.355348695753</v>
      </c>
      <c r="EM42" s="3">
        <f t="shared" si="53"/>
        <v>30678.417968057121</v>
      </c>
      <c r="EN42" s="3">
        <f t="shared" si="53"/>
        <v>30741.610486089121</v>
      </c>
      <c r="EO42" s="3">
        <f t="shared" si="53"/>
        <v>30804.933170361743</v>
      </c>
      <c r="EP42" s="3">
        <f t="shared" si="53"/>
        <v>30868.386288996135</v>
      </c>
      <c r="EQ42" s="3">
        <f t="shared" si="53"/>
        <v>30931.97011066573</v>
      </c>
      <c r="ER42" s="3">
        <f t="shared" si="53"/>
        <v>30995.684904597369</v>
      </c>
      <c r="ES42" s="3">
        <f t="shared" si="53"/>
        <v>31059.530940572477</v>
      </c>
      <c r="ET42" s="3">
        <f t="shared" si="53"/>
        <v>31123.508488928168</v>
      </c>
      <c r="EU42" s="3">
        <f t="shared" si="53"/>
        <v>31187.617820558418</v>
      </c>
      <c r="EV42" s="3">
        <f t="shared" si="53"/>
        <v>31251.8592069152</v>
      </c>
      <c r="EW42" s="3">
        <f t="shared" si="53"/>
        <v>31316.232920009628</v>
      </c>
      <c r="EX42" s="3">
        <f t="shared" si="53"/>
        <v>31380.739232413107</v>
      </c>
    </row>
    <row r="43" spans="1:154" s="2" customFormat="1" ht="12.75" customHeight="1">
      <c r="A43" s="10"/>
      <c r="B43" s="167"/>
      <c r="C43" s="159" t="s">
        <v>133</v>
      </c>
      <c r="D43" s="159"/>
      <c r="E43" s="159"/>
      <c r="F43" s="391">
        <f>'Low NOI'!K41</f>
        <v>399945</v>
      </c>
      <c r="G43" s="268">
        <f>'Low NOI'!$Y$7</f>
        <v>0.03</v>
      </c>
      <c r="H43" s="377" t="s">
        <v>134</v>
      </c>
      <c r="J43" s="193"/>
      <c r="K43" s="193">
        <f t="shared" ref="K43:BV43" si="54">IF(K27&lt;(1-$G$39),(($F43/12)*(1+((1+$G43)^(1/12))-1)^K$3)*K27,($F43/12)*(1+((1+$G43)^(1/12))-1)^K$3)</f>
        <v>0</v>
      </c>
      <c r="L43" s="193">
        <f t="shared" si="54"/>
        <v>0</v>
      </c>
      <c r="M43" s="193">
        <f t="shared" si="54"/>
        <v>0</v>
      </c>
      <c r="N43" s="193">
        <f t="shared" si="54"/>
        <v>0</v>
      </c>
      <c r="O43" s="193">
        <f t="shared" si="54"/>
        <v>0</v>
      </c>
      <c r="P43" s="193">
        <f t="shared" si="54"/>
        <v>0</v>
      </c>
      <c r="Q43" s="193">
        <f t="shared" si="54"/>
        <v>0</v>
      </c>
      <c r="R43" s="193">
        <f t="shared" si="54"/>
        <v>0</v>
      </c>
      <c r="S43" s="193">
        <f t="shared" si="54"/>
        <v>0</v>
      </c>
      <c r="T43" s="193">
        <f t="shared" si="54"/>
        <v>0</v>
      </c>
      <c r="U43" s="193">
        <f t="shared" si="54"/>
        <v>0</v>
      </c>
      <c r="V43" s="193">
        <f t="shared" si="54"/>
        <v>0</v>
      </c>
      <c r="W43" s="193">
        <f t="shared" si="54"/>
        <v>0</v>
      </c>
      <c r="X43" s="193">
        <f t="shared" si="54"/>
        <v>0</v>
      </c>
      <c r="Y43" s="193">
        <f t="shared" si="54"/>
        <v>0</v>
      </c>
      <c r="Z43" s="193">
        <f t="shared" si="54"/>
        <v>0</v>
      </c>
      <c r="AA43" s="193">
        <f t="shared" si="54"/>
        <v>0</v>
      </c>
      <c r="AB43" s="193">
        <f t="shared" si="54"/>
        <v>0</v>
      </c>
      <c r="AC43" s="193">
        <f t="shared" si="54"/>
        <v>0</v>
      </c>
      <c r="AD43" s="193">
        <f t="shared" si="54"/>
        <v>0</v>
      </c>
      <c r="AE43" s="193">
        <f t="shared" si="54"/>
        <v>0</v>
      </c>
      <c r="AF43" s="193">
        <f t="shared" si="54"/>
        <v>0</v>
      </c>
      <c r="AG43" s="193">
        <f t="shared" si="54"/>
        <v>0</v>
      </c>
      <c r="AH43" s="193">
        <f t="shared" si="54"/>
        <v>0</v>
      </c>
      <c r="AI43" s="193">
        <f t="shared" si="54"/>
        <v>2590.2608217514016</v>
      </c>
      <c r="AJ43" s="193">
        <f t="shared" si="54"/>
        <v>5193.2982074369393</v>
      </c>
      <c r="AK43" s="193">
        <f t="shared" si="54"/>
        <v>7809.1594227367495</v>
      </c>
      <c r="AL43" s="193">
        <f t="shared" si="54"/>
        <v>10437.891888757526</v>
      </c>
      <c r="AM43" s="193">
        <f t="shared" si="54"/>
        <v>13079.543182511678</v>
      </c>
      <c r="AN43" s="193">
        <f t="shared" si="54"/>
        <v>15734.161037397895</v>
      </c>
      <c r="AO43" s="193">
        <f t="shared" si="54"/>
        <v>18401.793343683148</v>
      </c>
      <c r="AP43" s="193">
        <f t="shared" si="54"/>
        <v>21082.488148986111</v>
      </c>
      <c r="AQ43" s="193">
        <f t="shared" si="54"/>
        <v>23776.293658762021</v>
      </c>
      <c r="AR43" s="193">
        <f t="shared" si="54"/>
        <v>26483.258236788934</v>
      </c>
      <c r="AS43" s="193">
        <f t="shared" si="54"/>
        <v>29203.430405655483</v>
      </c>
      <c r="AT43" s="193">
        <f t="shared" si="54"/>
        <v>31936.858847250027</v>
      </c>
      <c r="AU43" s="193">
        <f t="shared" si="54"/>
        <v>36509.044635001337</v>
      </c>
      <c r="AV43" s="193">
        <f t="shared" si="54"/>
        <v>36599.085788200333</v>
      </c>
      <c r="AW43" s="193">
        <f t="shared" si="54"/>
        <v>36689.349007173718</v>
      </c>
      <c r="AX43" s="193">
        <f t="shared" si="54"/>
        <v>36779.834839595605</v>
      </c>
      <c r="AY43" s="193">
        <f t="shared" si="54"/>
        <v>36870.543834490825</v>
      </c>
      <c r="AZ43" s="193">
        <f t="shared" si="54"/>
        <v>36961.476542238219</v>
      </c>
      <c r="BA43" s="193">
        <f t="shared" si="54"/>
        <v>37052.63351457406</v>
      </c>
      <c r="BB43" s="193">
        <f t="shared" si="54"/>
        <v>37144.01530459529</v>
      </c>
      <c r="BC43" s="193">
        <f t="shared" si="54"/>
        <v>37235.622466762994</v>
      </c>
      <c r="BD43" s="193">
        <f t="shared" si="54"/>
        <v>37327.455556905683</v>
      </c>
      <c r="BE43" s="193">
        <f t="shared" si="54"/>
        <v>37419.515132222696</v>
      </c>
      <c r="BF43" s="193">
        <f t="shared" si="54"/>
        <v>37511.801751287545</v>
      </c>
      <c r="BG43" s="193">
        <f t="shared" si="54"/>
        <v>37604.315974051395</v>
      </c>
      <c r="BH43" s="193">
        <f t="shared" si="54"/>
        <v>37697.05836184635</v>
      </c>
      <c r="BI43" s="193">
        <f t="shared" si="54"/>
        <v>37790.02947738894</v>
      </c>
      <c r="BJ43" s="193">
        <f t="shared" si="54"/>
        <v>37883.22988478349</v>
      </c>
      <c r="BK43" s="193">
        <f t="shared" si="54"/>
        <v>37976.66014952556</v>
      </c>
      <c r="BL43" s="193">
        <f t="shared" si="54"/>
        <v>38070.32083850538</v>
      </c>
      <c r="BM43" s="193">
        <f t="shared" si="54"/>
        <v>38164.212520011293</v>
      </c>
      <c r="BN43" s="193">
        <f t="shared" si="54"/>
        <v>38258.335763733157</v>
      </c>
      <c r="BO43" s="193">
        <f t="shared" si="54"/>
        <v>38352.691140765899</v>
      </c>
      <c r="BP43" s="193">
        <f t="shared" si="54"/>
        <v>38447.279223612866</v>
      </c>
      <c r="BQ43" s="193">
        <f t="shared" si="54"/>
        <v>38542.100586189379</v>
      </c>
      <c r="BR43" s="193">
        <f t="shared" si="54"/>
        <v>38637.155803826186</v>
      </c>
      <c r="BS43" s="193">
        <f t="shared" si="54"/>
        <v>38732.445453272951</v>
      </c>
      <c r="BT43" s="193">
        <f t="shared" si="54"/>
        <v>38827.970112701754</v>
      </c>
      <c r="BU43" s="193">
        <f t="shared" si="54"/>
        <v>38923.730361710623</v>
      </c>
      <c r="BV43" s="193">
        <f t="shared" si="54"/>
        <v>39019.726781326994</v>
      </c>
      <c r="BW43" s="193">
        <f t="shared" ref="BW43:EH43" si="55">IF(BW27&lt;(1-$G$39),(($F43/12)*(1+((1+$G43)^(1/12))-1)^BW$3)*BW27,($F43/12)*(1+((1+$G43)^(1/12))-1)^BW$3)</f>
        <v>39115.959954011334</v>
      </c>
      <c r="BX43" s="193">
        <f t="shared" si="55"/>
        <v>39212.430463660545</v>
      </c>
      <c r="BY43" s="193">
        <f t="shared" si="55"/>
        <v>39309.138895611628</v>
      </c>
      <c r="BZ43" s="193">
        <f t="shared" si="55"/>
        <v>39406.085836645165</v>
      </c>
      <c r="CA43" s="193">
        <f t="shared" si="55"/>
        <v>39503.271874988881</v>
      </c>
      <c r="CB43" s="193">
        <f t="shared" si="55"/>
        <v>39600.697600321262</v>
      </c>
      <c r="CC43" s="193">
        <f t="shared" si="55"/>
        <v>39698.363603775077</v>
      </c>
      <c r="CD43" s="193">
        <f t="shared" si="55"/>
        <v>39796.270477940983</v>
      </c>
      <c r="CE43" s="193">
        <f t="shared" si="55"/>
        <v>39894.418816871148</v>
      </c>
      <c r="CF43" s="193">
        <f t="shared" si="55"/>
        <v>39992.809216082816</v>
      </c>
      <c r="CG43" s="193">
        <f t="shared" si="55"/>
        <v>40091.442272561944</v>
      </c>
      <c r="CH43" s="193">
        <f t="shared" si="55"/>
        <v>40190.318584766821</v>
      </c>
      <c r="CI43" s="193">
        <f t="shared" si="55"/>
        <v>40289.438752631686</v>
      </c>
      <c r="CJ43" s="193">
        <f t="shared" si="55"/>
        <v>40388.803377570373</v>
      </c>
      <c r="CK43" s="193">
        <f t="shared" si="55"/>
        <v>40488.413062479995</v>
      </c>
      <c r="CL43" s="193">
        <f t="shared" si="55"/>
        <v>40588.268411744524</v>
      </c>
      <c r="CM43" s="193">
        <f t="shared" si="55"/>
        <v>40688.370031238563</v>
      </c>
      <c r="CN43" s="193">
        <f t="shared" si="55"/>
        <v>40788.718528330908</v>
      </c>
      <c r="CO43" s="193">
        <f t="shared" si="55"/>
        <v>40889.314511888333</v>
      </c>
      <c r="CP43" s="193">
        <f t="shared" si="55"/>
        <v>40990.158592279222</v>
      </c>
      <c r="CQ43" s="193">
        <f t="shared" si="55"/>
        <v>41091.251381377289</v>
      </c>
      <c r="CR43" s="193">
        <f t="shared" si="55"/>
        <v>41192.593492565313</v>
      </c>
      <c r="CS43" s="193">
        <f t="shared" si="55"/>
        <v>41294.185540738821</v>
      </c>
      <c r="CT43" s="193">
        <f t="shared" si="55"/>
        <v>41396.028142309828</v>
      </c>
      <c r="CU43" s="193">
        <f t="shared" si="55"/>
        <v>41498.12191521065</v>
      </c>
      <c r="CV43" s="193">
        <f t="shared" si="55"/>
        <v>41600.467478897495</v>
      </c>
      <c r="CW43" s="193">
        <f t="shared" si="55"/>
        <v>41703.065454354401</v>
      </c>
      <c r="CX43" s="193">
        <f t="shared" si="55"/>
        <v>41805.916464096881</v>
      </c>
      <c r="CY43" s="193">
        <f t="shared" si="55"/>
        <v>41909.021132175738</v>
      </c>
      <c r="CZ43" s="193">
        <f t="shared" si="55"/>
        <v>42012.380084180848</v>
      </c>
      <c r="DA43" s="193">
        <f t="shared" si="55"/>
        <v>42115.993947244991</v>
      </c>
      <c r="DB43" s="193">
        <f t="shared" si="55"/>
        <v>42219.863350047599</v>
      </c>
      <c r="DC43" s="193">
        <f t="shared" si="55"/>
        <v>42323.988922818615</v>
      </c>
      <c r="DD43" s="193">
        <f t="shared" si="55"/>
        <v>42428.371297342281</v>
      </c>
      <c r="DE43" s="193">
        <f t="shared" si="55"/>
        <v>42533.011106960992</v>
      </c>
      <c r="DF43" s="193">
        <f t="shared" si="55"/>
        <v>42637.908986579132</v>
      </c>
      <c r="DG43" s="193">
        <f t="shared" si="55"/>
        <v>42743.065572666972</v>
      </c>
      <c r="DH43" s="193">
        <f t="shared" si="55"/>
        <v>42848.481503264433</v>
      </c>
      <c r="DI43" s="193">
        <f t="shared" si="55"/>
        <v>42954.15741798505</v>
      </c>
      <c r="DJ43" s="193">
        <f t="shared" si="55"/>
        <v>43060.093958019796</v>
      </c>
      <c r="DK43" s="193">
        <f t="shared" si="55"/>
        <v>43166.291766141025</v>
      </c>
      <c r="DL43" s="193">
        <f t="shared" si="55"/>
        <v>43272.751486706286</v>
      </c>
      <c r="DM43" s="193">
        <f t="shared" si="55"/>
        <v>43379.473765662362</v>
      </c>
      <c r="DN43" s="193">
        <f t="shared" si="55"/>
        <v>43486.459250549051</v>
      </c>
      <c r="DO43" s="193">
        <f t="shared" si="55"/>
        <v>43593.708590503185</v>
      </c>
      <c r="DP43" s="193">
        <f t="shared" si="55"/>
        <v>43701.222436262557</v>
      </c>
      <c r="DQ43" s="193">
        <f t="shared" si="55"/>
        <v>43809.001440169835</v>
      </c>
      <c r="DR43" s="193">
        <f t="shared" si="55"/>
        <v>43917.046256176523</v>
      </c>
      <c r="DS43" s="193">
        <f t="shared" si="55"/>
        <v>44025.357539846998</v>
      </c>
      <c r="DT43" s="193">
        <f t="shared" si="55"/>
        <v>44133.935948362378</v>
      </c>
      <c r="DU43" s="193">
        <f t="shared" si="55"/>
        <v>44242.782140524614</v>
      </c>
      <c r="DV43" s="193">
        <f t="shared" si="55"/>
        <v>44351.896776760412</v>
      </c>
      <c r="DW43" s="193">
        <f t="shared" si="55"/>
        <v>44461.280519125263</v>
      </c>
      <c r="DX43" s="193">
        <f t="shared" si="55"/>
        <v>44570.934031307494</v>
      </c>
      <c r="DY43" s="193">
        <f t="shared" si="55"/>
        <v>44680.857978632252</v>
      </c>
      <c r="DZ43" s="193">
        <f t="shared" si="55"/>
        <v>44791.053028065529</v>
      </c>
      <c r="EA43" s="193">
        <f t="shared" si="55"/>
        <v>44901.519848218297</v>
      </c>
      <c r="EB43" s="193">
        <f t="shared" si="55"/>
        <v>45012.259109350452</v>
      </c>
      <c r="EC43" s="193">
        <f t="shared" si="55"/>
        <v>45123.271483374934</v>
      </c>
      <c r="ED43" s="193">
        <f t="shared" si="55"/>
        <v>45234.557643861845</v>
      </c>
      <c r="EE43" s="193">
        <f t="shared" si="55"/>
        <v>45346.118266042431</v>
      </c>
      <c r="EF43" s="193">
        <f t="shared" si="55"/>
        <v>45457.95402681327</v>
      </c>
      <c r="EG43" s="193">
        <f t="shared" si="55"/>
        <v>45570.065604740361</v>
      </c>
      <c r="EH43" s="193">
        <f t="shared" si="55"/>
        <v>45682.45368006322</v>
      </c>
      <c r="EI43" s="193">
        <f t="shared" ref="EI43:EX43" si="56">IF(EI27&lt;(1-$G$39),(($F43/12)*(1+((1+$G43)^(1/12))-1)^EI$3)*EI27,($F43/12)*(1+((1+$G43)^(1/12))-1)^EI$3)</f>
        <v>45795.118934699021</v>
      </c>
      <c r="EJ43" s="193">
        <f t="shared" si="56"/>
        <v>45908.062052246722</v>
      </c>
      <c r="EK43" s="193">
        <f t="shared" si="56"/>
        <v>46021.283717991209</v>
      </c>
      <c r="EL43" s="193">
        <f t="shared" si="56"/>
        <v>46134.784618907506</v>
      </c>
      <c r="EM43" s="193">
        <f t="shared" si="56"/>
        <v>46248.565443664855</v>
      </c>
      <c r="EN43" s="193">
        <f t="shared" si="56"/>
        <v>46362.626882630975</v>
      </c>
      <c r="EO43" s="193">
        <f t="shared" si="56"/>
        <v>46476.969627876199</v>
      </c>
      <c r="EP43" s="193">
        <f t="shared" si="56"/>
        <v>46591.594373177701</v>
      </c>
      <c r="EQ43" s="193">
        <f t="shared" si="56"/>
        <v>46706.501814023708</v>
      </c>
      <c r="ER43" s="193">
        <f t="shared" si="56"/>
        <v>46821.692647617674</v>
      </c>
      <c r="ES43" s="193">
        <f t="shared" si="56"/>
        <v>46937.167572882587</v>
      </c>
      <c r="ET43" s="193">
        <f t="shared" si="56"/>
        <v>47052.927290465137</v>
      </c>
      <c r="EU43" s="193">
        <f t="shared" si="56"/>
        <v>47168.972502740013</v>
      </c>
      <c r="EV43" s="193">
        <f t="shared" si="56"/>
        <v>47285.303913814139</v>
      </c>
      <c r="EW43" s="193">
        <f t="shared" si="56"/>
        <v>47401.922229530966</v>
      </c>
      <c r="EX43" s="193">
        <f t="shared" si="56"/>
        <v>47518.828157474738</v>
      </c>
    </row>
    <row r="44" spans="1:154" s="2" customFormat="1" ht="12.75" customHeight="1">
      <c r="A44" s="10"/>
      <c r="B44" s="167"/>
      <c r="C44" s="167" t="s">
        <v>62</v>
      </c>
      <c r="D44" s="167"/>
      <c r="E44" s="167"/>
      <c r="F44" s="274">
        <f>SUM(F41:F43)</f>
        <v>11583775</v>
      </c>
      <c r="G44" s="202"/>
      <c r="H44" s="241"/>
      <c r="J44" s="7"/>
      <c r="K44" s="191">
        <f>SUM(K41:K43)</f>
        <v>0</v>
      </c>
      <c r="L44" s="191">
        <f t="shared" ref="L44:BW44" si="57">SUM(L41:L43)</f>
        <v>0</v>
      </c>
      <c r="M44" s="191">
        <f t="shared" si="57"/>
        <v>0</v>
      </c>
      <c r="N44" s="191">
        <f>SUM(N41:N43)</f>
        <v>0</v>
      </c>
      <c r="O44" s="191">
        <f t="shared" si="57"/>
        <v>0</v>
      </c>
      <c r="P44" s="191">
        <f t="shared" si="57"/>
        <v>0</v>
      </c>
      <c r="Q44" s="191">
        <f t="shared" si="57"/>
        <v>0</v>
      </c>
      <c r="R44" s="191">
        <f t="shared" si="57"/>
        <v>0</v>
      </c>
      <c r="S44" s="191">
        <f t="shared" si="57"/>
        <v>0</v>
      </c>
      <c r="T44" s="191">
        <f t="shared" si="57"/>
        <v>0</v>
      </c>
      <c r="U44" s="191">
        <f t="shared" si="57"/>
        <v>0</v>
      </c>
      <c r="V44" s="191">
        <f t="shared" si="57"/>
        <v>0</v>
      </c>
      <c r="W44" s="191">
        <f t="shared" si="57"/>
        <v>0</v>
      </c>
      <c r="X44" s="191">
        <f t="shared" si="57"/>
        <v>0</v>
      </c>
      <c r="Y44" s="191">
        <f t="shared" si="57"/>
        <v>0</v>
      </c>
      <c r="Z44" s="191">
        <f t="shared" si="57"/>
        <v>0</v>
      </c>
      <c r="AA44" s="191">
        <f t="shared" si="57"/>
        <v>0</v>
      </c>
      <c r="AB44" s="191">
        <f t="shared" si="57"/>
        <v>0</v>
      </c>
      <c r="AC44" s="191">
        <f t="shared" si="57"/>
        <v>0</v>
      </c>
      <c r="AD44" s="191">
        <f t="shared" si="57"/>
        <v>0</v>
      </c>
      <c r="AE44" s="191">
        <f t="shared" si="57"/>
        <v>0</v>
      </c>
      <c r="AF44" s="191">
        <f t="shared" si="57"/>
        <v>0</v>
      </c>
      <c r="AG44" s="191">
        <f t="shared" si="57"/>
        <v>0</v>
      </c>
      <c r="AH44" s="191">
        <f t="shared" si="57"/>
        <v>0</v>
      </c>
      <c r="AI44" s="191">
        <f t="shared" si="57"/>
        <v>2590.2608217514016</v>
      </c>
      <c r="AJ44" s="191">
        <f t="shared" si="57"/>
        <v>176684.6447283903</v>
      </c>
      <c r="AK44" s="191">
        <f t="shared" si="57"/>
        <v>254613.58286400125</v>
      </c>
      <c r="AL44" s="191">
        <f t="shared" si="57"/>
        <v>332925.8379528728</v>
      </c>
      <c r="AM44" s="191">
        <f t="shared" si="57"/>
        <v>411622.82672768953</v>
      </c>
      <c r="AN44" s="191">
        <f t="shared" si="57"/>
        <v>490705.97057772306</v>
      </c>
      <c r="AO44" s="191">
        <f t="shared" si="57"/>
        <v>570176.69556318363</v>
      </c>
      <c r="AP44" s="191">
        <f t="shared" si="57"/>
        <v>650036.43242961448</v>
      </c>
      <c r="AQ44" s="191">
        <f t="shared" si="57"/>
        <v>730286.61662232724</v>
      </c>
      <c r="AR44" s="191">
        <f t="shared" si="57"/>
        <v>810928.68830088328</v>
      </c>
      <c r="AS44" s="191">
        <f t="shared" si="57"/>
        <v>891964.09235361405</v>
      </c>
      <c r="AT44" s="191">
        <f t="shared" si="57"/>
        <v>973394.27841218654</v>
      </c>
      <c r="AU44" s="191">
        <f t="shared" si="57"/>
        <v>1046567.3192471723</v>
      </c>
      <c r="AV44" s="191">
        <f t="shared" si="57"/>
        <v>1049138.2029182885</v>
      </c>
      <c r="AW44" s="191">
        <f t="shared" si="57"/>
        <v>1051715.4060024</v>
      </c>
      <c r="AX44" s="191">
        <f t="shared" si="57"/>
        <v>1054298.9440414631</v>
      </c>
      <c r="AY44" s="191">
        <f t="shared" si="57"/>
        <v>1056888.8326156761</v>
      </c>
      <c r="AZ44" s="191">
        <f t="shared" si="57"/>
        <v>1059485.0873435715</v>
      </c>
      <c r="BA44" s="191">
        <f t="shared" si="57"/>
        <v>1062087.7238821127</v>
      </c>
      <c r="BB44" s="191">
        <f t="shared" si="57"/>
        <v>1064696.7579267861</v>
      </c>
      <c r="BC44" s="191">
        <f t="shared" si="57"/>
        <v>1067312.2052116985</v>
      </c>
      <c r="BD44" s="191">
        <f t="shared" si="57"/>
        <v>1069934.0815096705</v>
      </c>
      <c r="BE44" s="191">
        <f t="shared" si="57"/>
        <v>1072562.4026323319</v>
      </c>
      <c r="BF44" s="191">
        <f t="shared" si="57"/>
        <v>1075197.1844302164</v>
      </c>
      <c r="BG44" s="191">
        <f t="shared" si="57"/>
        <v>1077838.4427928615</v>
      </c>
      <c r="BH44" s="191">
        <f t="shared" si="57"/>
        <v>1080486.193648899</v>
      </c>
      <c r="BI44" s="191">
        <f t="shared" si="57"/>
        <v>1083140.4529661534</v>
      </c>
      <c r="BJ44" s="191">
        <f t="shared" si="57"/>
        <v>1085801.236751741</v>
      </c>
      <c r="BK44" s="191">
        <f t="shared" si="57"/>
        <v>1088468.5610521624</v>
      </c>
      <c r="BL44" s="191">
        <f t="shared" si="57"/>
        <v>1091142.4419534015</v>
      </c>
      <c r="BM44" s="191">
        <f t="shared" si="57"/>
        <v>1093822.8955810235</v>
      </c>
      <c r="BN44" s="191">
        <f t="shared" si="57"/>
        <v>1096509.9381002702</v>
      </c>
      <c r="BO44" s="191">
        <f t="shared" si="57"/>
        <v>1099203.5857161595</v>
      </c>
      <c r="BP44" s="191">
        <f t="shared" si="57"/>
        <v>1101903.8546735831</v>
      </c>
      <c r="BQ44" s="191">
        <f t="shared" si="57"/>
        <v>1104610.7612574024</v>
      </c>
      <c r="BR44" s="191">
        <f t="shared" si="57"/>
        <v>1107324.3217925506</v>
      </c>
      <c r="BS44" s="191">
        <f t="shared" si="57"/>
        <v>1110044.5526441282</v>
      </c>
      <c r="BT44" s="191">
        <f t="shared" si="57"/>
        <v>1112771.4702175038</v>
      </c>
      <c r="BU44" s="191">
        <f t="shared" si="57"/>
        <v>1115505.090958412</v>
      </c>
      <c r="BV44" s="191">
        <f t="shared" si="57"/>
        <v>1118245.4313530533</v>
      </c>
      <c r="BW44" s="191">
        <f t="shared" si="57"/>
        <v>1120992.5079281935</v>
      </c>
      <c r="BX44" s="191">
        <f t="shared" ref="BX44:EI44" si="58">SUM(BX41:BX43)</f>
        <v>1123746.3372512644</v>
      </c>
      <c r="BY44" s="191">
        <f t="shared" si="58"/>
        <v>1126506.9359304626</v>
      </c>
      <c r="BZ44" s="191">
        <f t="shared" si="58"/>
        <v>1129274.3206148511</v>
      </c>
      <c r="CA44" s="191">
        <f t="shared" si="58"/>
        <v>1132048.5079944569</v>
      </c>
      <c r="CB44" s="191">
        <f t="shared" si="58"/>
        <v>1134829.5148003781</v>
      </c>
      <c r="CC44" s="191">
        <f t="shared" si="58"/>
        <v>1137617.3578048781</v>
      </c>
      <c r="CD44" s="191">
        <f t="shared" si="58"/>
        <v>1140412.0538214901</v>
      </c>
      <c r="CE44" s="191">
        <f t="shared" si="58"/>
        <v>1143213.6197051201</v>
      </c>
      <c r="CF44" s="191">
        <f t="shared" si="58"/>
        <v>1146022.0723521456</v>
      </c>
      <c r="CG44" s="191">
        <f t="shared" si="58"/>
        <v>1148837.42870052</v>
      </c>
      <c r="CH44" s="191">
        <f t="shared" si="58"/>
        <v>1151659.7057298739</v>
      </c>
      <c r="CI44" s="191">
        <f t="shared" si="58"/>
        <v>1154488.9204616176</v>
      </c>
      <c r="CJ44" s="191">
        <f t="shared" si="58"/>
        <v>1157325.0899590452</v>
      </c>
      <c r="CK44" s="191">
        <f t="shared" si="58"/>
        <v>1160168.2313274357</v>
      </c>
      <c r="CL44" s="191">
        <f t="shared" si="58"/>
        <v>1163018.361714158</v>
      </c>
      <c r="CM44" s="191">
        <f t="shared" si="58"/>
        <v>1165875.4983087739</v>
      </c>
      <c r="CN44" s="191">
        <f t="shared" si="58"/>
        <v>1168739.6583431419</v>
      </c>
      <c r="CO44" s="191">
        <f t="shared" si="58"/>
        <v>1171610.8590915217</v>
      </c>
      <c r="CP44" s="191">
        <f t="shared" si="58"/>
        <v>1174489.1178706773</v>
      </c>
      <c r="CQ44" s="191">
        <f t="shared" si="58"/>
        <v>1177374.4520399829</v>
      </c>
      <c r="CR44" s="191">
        <f t="shared" si="58"/>
        <v>1180266.8790015297</v>
      </c>
      <c r="CS44" s="191">
        <f t="shared" si="58"/>
        <v>1183166.4162002252</v>
      </c>
      <c r="CT44" s="191">
        <f t="shared" si="58"/>
        <v>1186073.0811239048</v>
      </c>
      <c r="CU44" s="191">
        <f t="shared" si="58"/>
        <v>1188986.891303434</v>
      </c>
      <c r="CV44" s="191">
        <f t="shared" si="58"/>
        <v>1191907.864312815</v>
      </c>
      <c r="CW44" s="191">
        <f t="shared" si="58"/>
        <v>1194836.0177692946</v>
      </c>
      <c r="CX44" s="191">
        <f t="shared" si="58"/>
        <v>1197771.3693334663</v>
      </c>
      <c r="CY44" s="191">
        <f t="shared" si="58"/>
        <v>1200713.9367093826</v>
      </c>
      <c r="CZ44" s="191">
        <f t="shared" si="58"/>
        <v>1203663.7376446573</v>
      </c>
      <c r="DA44" s="191">
        <f t="shared" si="58"/>
        <v>1206620.7899305767</v>
      </c>
      <c r="DB44" s="191">
        <f t="shared" si="58"/>
        <v>1209585.1114022026</v>
      </c>
      <c r="DC44" s="191">
        <f t="shared" si="58"/>
        <v>1212556.7199384845</v>
      </c>
      <c r="DD44" s="191">
        <f t="shared" si="58"/>
        <v>1215535.6334623653</v>
      </c>
      <c r="DE44" s="191">
        <f t="shared" si="58"/>
        <v>1218521.8699408884</v>
      </c>
      <c r="DF44" s="191">
        <f t="shared" si="58"/>
        <v>1221515.4473853097</v>
      </c>
      <c r="DG44" s="191">
        <f t="shared" si="58"/>
        <v>1224516.3838512038</v>
      </c>
      <c r="DH44" s="191">
        <f t="shared" si="58"/>
        <v>1227524.6974385732</v>
      </c>
      <c r="DI44" s="191">
        <f t="shared" si="58"/>
        <v>1230540.4062919593</v>
      </c>
      <c r="DJ44" s="191">
        <f t="shared" si="58"/>
        <v>1233563.5286005503</v>
      </c>
      <c r="DK44" s="191">
        <f t="shared" si="58"/>
        <v>1236594.0825982927</v>
      </c>
      <c r="DL44" s="191">
        <f t="shared" si="58"/>
        <v>1239632.0865639988</v>
      </c>
      <c r="DM44" s="191">
        <f t="shared" si="58"/>
        <v>1242677.5588214614</v>
      </c>
      <c r="DN44" s="191">
        <f t="shared" si="58"/>
        <v>1245730.5177395598</v>
      </c>
      <c r="DO44" s="191">
        <f t="shared" si="58"/>
        <v>1248790.9817323741</v>
      </c>
      <c r="DP44" s="191">
        <f t="shared" si="58"/>
        <v>1251858.9692592958</v>
      </c>
      <c r="DQ44" s="191">
        <f t="shared" si="58"/>
        <v>1254934.4988251384</v>
      </c>
      <c r="DR44" s="191">
        <f t="shared" si="58"/>
        <v>1258017.5889802494</v>
      </c>
      <c r="DS44" s="191">
        <f t="shared" si="58"/>
        <v>1261108.2583206238</v>
      </c>
      <c r="DT44" s="191">
        <f t="shared" si="58"/>
        <v>1264206.5254880134</v>
      </c>
      <c r="DU44" s="191">
        <f t="shared" si="58"/>
        <v>1267312.4091700441</v>
      </c>
      <c r="DV44" s="191">
        <f t="shared" si="58"/>
        <v>1270425.9281003247</v>
      </c>
      <c r="DW44" s="191">
        <f t="shared" si="58"/>
        <v>1273547.1010585609</v>
      </c>
      <c r="DX44" s="191">
        <f t="shared" si="58"/>
        <v>1276675.9468706711</v>
      </c>
      <c r="DY44" s="191">
        <f t="shared" si="58"/>
        <v>1279812.4844088969</v>
      </c>
      <c r="DZ44" s="191">
        <f t="shared" si="58"/>
        <v>1282956.7325919196</v>
      </c>
      <c r="EA44" s="191">
        <f t="shared" si="58"/>
        <v>1286108.7103849736</v>
      </c>
      <c r="EB44" s="191">
        <f t="shared" si="58"/>
        <v>1289268.4367999611</v>
      </c>
      <c r="EC44" s="191">
        <f t="shared" si="58"/>
        <v>1292435.9308955665</v>
      </c>
      <c r="ED44" s="191">
        <f t="shared" si="58"/>
        <v>1295611.2117773718</v>
      </c>
      <c r="EE44" s="191">
        <f t="shared" si="58"/>
        <v>1298794.2985979731</v>
      </c>
      <c r="EF44" s="191">
        <f t="shared" si="58"/>
        <v>1301985.2105570938</v>
      </c>
      <c r="EG44" s="191">
        <f t="shared" si="58"/>
        <v>1305183.9669017044</v>
      </c>
      <c r="EH44" s="191">
        <f t="shared" si="58"/>
        <v>1308390.5869261352</v>
      </c>
      <c r="EI44" s="191">
        <f t="shared" si="58"/>
        <v>1311605.089972195</v>
      </c>
      <c r="EJ44" s="191">
        <f t="shared" ref="EJ44:EX44" si="59">SUM(EJ41:EJ43)</f>
        <v>1314827.4954292863</v>
      </c>
      <c r="EK44" s="191">
        <f t="shared" si="59"/>
        <v>1318057.8227345247</v>
      </c>
      <c r="EL44" s="191">
        <f t="shared" si="59"/>
        <v>1321296.0913728545</v>
      </c>
      <c r="EM44" s="191">
        <f t="shared" si="59"/>
        <v>1324542.3208771665</v>
      </c>
      <c r="EN44" s="191">
        <f t="shared" si="59"/>
        <v>1327796.530828418</v>
      </c>
      <c r="EO44" s="191">
        <f t="shared" si="59"/>
        <v>1331058.7408557492</v>
      </c>
      <c r="EP44" s="191">
        <f t="shared" si="59"/>
        <v>1334328.9706366004</v>
      </c>
      <c r="EQ44" s="191">
        <f t="shared" si="59"/>
        <v>1337607.2398968362</v>
      </c>
      <c r="ER44" s="191">
        <f t="shared" si="59"/>
        <v>1340893.568410858</v>
      </c>
      <c r="ES44" s="191">
        <f t="shared" si="59"/>
        <v>1344187.9760017288</v>
      </c>
      <c r="ET44" s="191">
        <f t="shared" si="59"/>
        <v>1347490.4825412913</v>
      </c>
      <c r="EU44" s="191">
        <f t="shared" si="59"/>
        <v>1350801.1079502853</v>
      </c>
      <c r="EV44" s="191">
        <f t="shared" si="59"/>
        <v>1354119.872198473</v>
      </c>
      <c r="EW44" s="191">
        <f t="shared" si="59"/>
        <v>1357446.7953047561</v>
      </c>
      <c r="EX44" s="191">
        <f t="shared" si="59"/>
        <v>1360781.8973372967</v>
      </c>
    </row>
    <row r="45" spans="1:154" s="2" customFormat="1" ht="12.75" customHeight="1">
      <c r="A45" s="10"/>
      <c r="B45" s="167"/>
      <c r="C45" s="167"/>
      <c r="D45" s="167"/>
      <c r="E45" s="167"/>
      <c r="F45" s="200"/>
      <c r="G45" s="200"/>
      <c r="H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7"/>
      <c r="BQ45" s="167"/>
      <c r="BR45" s="167"/>
      <c r="BS45" s="167"/>
      <c r="BT45" s="167"/>
      <c r="BU45" s="167"/>
      <c r="BV45" s="167"/>
      <c r="BW45" s="167"/>
      <c r="BX45" s="167"/>
      <c r="BY45" s="167"/>
      <c r="BZ45" s="167"/>
      <c r="CA45" s="167"/>
      <c r="CB45" s="167"/>
      <c r="CC45" s="167"/>
      <c r="CD45" s="167"/>
      <c r="CE45" s="167"/>
      <c r="CF45" s="167"/>
      <c r="CG45" s="167"/>
      <c r="CH45" s="167"/>
      <c r="CI45" s="167"/>
      <c r="CJ45" s="167"/>
      <c r="CK45" s="167"/>
      <c r="CL45" s="167"/>
      <c r="CM45" s="167"/>
      <c r="CN45" s="167"/>
      <c r="CO45" s="167"/>
      <c r="CP45" s="167"/>
      <c r="CQ45" s="167"/>
      <c r="CR45" s="167"/>
      <c r="CS45" s="167"/>
      <c r="CT45" s="167"/>
      <c r="CU45" s="167"/>
      <c r="CV45" s="167"/>
      <c r="CW45" s="167"/>
      <c r="CX45" s="167"/>
      <c r="CY45" s="167"/>
      <c r="CZ45" s="167"/>
      <c r="DA45" s="167"/>
      <c r="DB45" s="167"/>
      <c r="DC45" s="167"/>
      <c r="DD45" s="167"/>
      <c r="DE45" s="167"/>
      <c r="DF45" s="167"/>
      <c r="DG45" s="167"/>
      <c r="DH45" s="167"/>
      <c r="DI45" s="167"/>
      <c r="DJ45" s="167"/>
      <c r="DK45" s="167"/>
      <c r="DL45" s="167"/>
      <c r="DM45" s="167"/>
      <c r="DN45" s="167"/>
      <c r="DO45" s="167"/>
      <c r="DP45" s="167"/>
      <c r="DQ45" s="167"/>
      <c r="DR45" s="167"/>
      <c r="DS45" s="167"/>
      <c r="DT45" s="167"/>
      <c r="DU45" s="167"/>
      <c r="DV45" s="167"/>
      <c r="DW45" s="167"/>
      <c r="DX45" s="167"/>
      <c r="DY45" s="167"/>
      <c r="DZ45" s="167"/>
      <c r="EA45" s="167"/>
      <c r="EB45" s="167"/>
      <c r="EC45" s="167"/>
      <c r="ED45" s="167"/>
      <c r="EE45" s="167"/>
      <c r="EF45" s="167"/>
      <c r="EG45" s="167"/>
      <c r="EH45" s="167"/>
      <c r="EI45" s="167"/>
      <c r="EJ45" s="167"/>
      <c r="EK45" s="167"/>
      <c r="EL45" s="167"/>
      <c r="EM45" s="167"/>
      <c r="EN45" s="167"/>
      <c r="EO45" s="167"/>
      <c r="EP45" s="167"/>
      <c r="EQ45" s="167"/>
      <c r="ER45" s="167"/>
      <c r="ES45" s="167"/>
      <c r="ET45" s="167"/>
      <c r="EU45" s="167"/>
      <c r="EV45" s="167"/>
      <c r="EW45" s="167"/>
      <c r="EX45" s="167"/>
    </row>
    <row r="46" spans="1:154" s="2" customFormat="1" ht="12.75" customHeight="1">
      <c r="A46" s="10"/>
      <c r="B46" s="166" t="s">
        <v>63</v>
      </c>
      <c r="C46" s="167"/>
      <c r="D46" s="167"/>
      <c r="E46" s="167"/>
      <c r="F46" s="200"/>
      <c r="G46" s="200"/>
      <c r="H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c r="BY46" s="167"/>
      <c r="BZ46" s="167"/>
      <c r="CA46" s="167"/>
      <c r="CB46" s="167"/>
      <c r="CC46" s="167"/>
      <c r="CD46" s="167"/>
      <c r="CE46" s="167"/>
      <c r="CF46" s="167"/>
      <c r="CG46" s="167"/>
      <c r="CH46" s="167"/>
      <c r="CI46" s="167"/>
      <c r="CJ46" s="167"/>
      <c r="CK46" s="167"/>
      <c r="CL46" s="167"/>
      <c r="CM46" s="167"/>
      <c r="CN46" s="167"/>
      <c r="CO46" s="167"/>
      <c r="CP46" s="167"/>
      <c r="CQ46" s="167"/>
      <c r="CR46" s="167"/>
      <c r="CS46" s="167"/>
      <c r="CT46" s="167"/>
      <c r="CU46" s="167"/>
      <c r="CV46" s="167"/>
      <c r="CW46" s="167"/>
      <c r="CX46" s="167"/>
      <c r="CY46" s="167"/>
      <c r="CZ46" s="167"/>
      <c r="DA46" s="167"/>
      <c r="DB46" s="167"/>
      <c r="DC46" s="167"/>
      <c r="DD46" s="167"/>
      <c r="DE46" s="167"/>
      <c r="DF46" s="167"/>
      <c r="DG46" s="167"/>
      <c r="DH46" s="167"/>
      <c r="DI46" s="167"/>
      <c r="DJ46" s="167"/>
      <c r="DK46" s="167"/>
      <c r="DL46" s="167"/>
      <c r="DM46" s="167"/>
      <c r="DN46" s="167"/>
      <c r="DO46" s="167"/>
      <c r="DP46" s="167"/>
      <c r="DQ46" s="167"/>
      <c r="DR46" s="167"/>
      <c r="DS46" s="167"/>
      <c r="DT46" s="167"/>
      <c r="DU46" s="167"/>
      <c r="DV46" s="167"/>
      <c r="DW46" s="167"/>
      <c r="DX46" s="167"/>
      <c r="DY46" s="167"/>
      <c r="DZ46" s="167"/>
      <c r="EA46" s="167"/>
      <c r="EB46" s="167"/>
      <c r="EC46" s="167"/>
      <c r="ED46" s="167"/>
      <c r="EE46" s="167"/>
      <c r="EF46" s="167"/>
      <c r="EG46" s="167"/>
      <c r="EH46" s="167"/>
      <c r="EI46" s="167"/>
      <c r="EJ46" s="167"/>
      <c r="EK46" s="167"/>
      <c r="EL46" s="167"/>
      <c r="EM46" s="167"/>
      <c r="EN46" s="167"/>
      <c r="EO46" s="167"/>
      <c r="EP46" s="167"/>
      <c r="EQ46" s="167"/>
      <c r="ER46" s="167"/>
      <c r="ES46" s="167"/>
      <c r="ET46" s="167"/>
      <c r="EU46" s="167"/>
      <c r="EV46" s="167"/>
      <c r="EW46" s="167"/>
      <c r="EX46" s="167"/>
    </row>
    <row r="47" spans="1:154" s="2" customFormat="1" ht="12.75" customHeight="1">
      <c r="A47" s="10"/>
      <c r="B47" s="167"/>
      <c r="C47" s="167"/>
      <c r="E47" s="167"/>
      <c r="F47" s="200"/>
      <c r="G47" s="200"/>
      <c r="H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7"/>
      <c r="AV47" s="167"/>
      <c r="AW47" s="167"/>
      <c r="AX47" s="167"/>
      <c r="AY47" s="167"/>
      <c r="AZ47" s="167"/>
      <c r="BA47" s="167"/>
      <c r="BB47" s="167"/>
      <c r="BC47" s="167"/>
      <c r="BD47" s="167"/>
      <c r="BE47" s="167"/>
      <c r="BF47" s="167"/>
      <c r="BG47" s="167"/>
      <c r="BH47" s="167"/>
      <c r="BI47" s="167"/>
      <c r="BJ47" s="167"/>
      <c r="BK47" s="167"/>
      <c r="BL47" s="167"/>
      <c r="BM47" s="167"/>
      <c r="BN47" s="167"/>
      <c r="BO47" s="167"/>
      <c r="BP47" s="167"/>
      <c r="BQ47" s="167"/>
      <c r="BR47" s="167"/>
      <c r="BS47" s="167"/>
      <c r="BT47" s="167"/>
      <c r="BU47" s="167"/>
      <c r="BV47" s="167"/>
      <c r="BW47" s="167"/>
      <c r="BX47" s="167"/>
      <c r="BY47" s="167"/>
      <c r="BZ47" s="167"/>
      <c r="CA47" s="167"/>
      <c r="CB47" s="167"/>
      <c r="CC47" s="167"/>
      <c r="CD47" s="167"/>
      <c r="CE47" s="167"/>
      <c r="CF47" s="167"/>
      <c r="CG47" s="167"/>
      <c r="CH47" s="167"/>
      <c r="CI47" s="167"/>
      <c r="CJ47" s="167"/>
      <c r="CK47" s="167"/>
      <c r="CL47" s="167"/>
      <c r="CM47" s="167"/>
      <c r="CN47" s="167"/>
      <c r="CO47" s="167"/>
      <c r="CP47" s="167"/>
      <c r="CQ47" s="167"/>
      <c r="CR47" s="167"/>
      <c r="CS47" s="167"/>
      <c r="CT47" s="167"/>
      <c r="CU47" s="167"/>
      <c r="CV47" s="167"/>
      <c r="CW47" s="167"/>
      <c r="CX47" s="167"/>
      <c r="CY47" s="167"/>
      <c r="CZ47" s="167"/>
      <c r="DA47" s="167"/>
      <c r="DB47" s="167"/>
      <c r="DC47" s="167"/>
      <c r="DD47" s="167"/>
      <c r="DE47" s="167"/>
      <c r="DF47" s="167"/>
      <c r="DG47" s="167"/>
      <c r="DH47" s="167"/>
      <c r="DI47" s="167"/>
      <c r="DJ47" s="167"/>
      <c r="DK47" s="167"/>
      <c r="DL47" s="167"/>
      <c r="DM47" s="167"/>
      <c r="DN47" s="167"/>
      <c r="DO47" s="167"/>
      <c r="DP47" s="167"/>
      <c r="DQ47" s="167"/>
      <c r="DR47" s="167"/>
      <c r="DS47" s="167"/>
      <c r="DT47" s="167"/>
      <c r="DU47" s="167"/>
      <c r="DV47" s="167"/>
      <c r="DW47" s="167"/>
      <c r="DX47" s="167"/>
      <c r="DY47" s="167"/>
      <c r="DZ47" s="167"/>
      <c r="EA47" s="167"/>
      <c r="EB47" s="167"/>
      <c r="EC47" s="167"/>
      <c r="ED47" s="167"/>
      <c r="EE47" s="167"/>
      <c r="EF47" s="167"/>
      <c r="EG47" s="167"/>
      <c r="EH47" s="167"/>
      <c r="EI47" s="167"/>
      <c r="EJ47" s="167"/>
      <c r="EK47" s="167"/>
      <c r="EL47" s="167"/>
      <c r="EM47" s="167"/>
      <c r="EN47" s="167"/>
      <c r="EO47" s="167"/>
      <c r="EP47" s="167"/>
      <c r="EQ47" s="167"/>
      <c r="ER47" s="167"/>
      <c r="ES47" s="167"/>
      <c r="ET47" s="167"/>
      <c r="EU47" s="167"/>
      <c r="EV47" s="167"/>
      <c r="EW47" s="167"/>
      <c r="EX47" s="167"/>
    </row>
    <row r="48" spans="1:154" s="2" customFormat="1" ht="12.75" customHeight="1">
      <c r="A48" s="10"/>
      <c r="B48" s="167"/>
      <c r="C48" s="159" t="s">
        <v>135</v>
      </c>
      <c r="E48" s="159"/>
      <c r="F48" s="267">
        <f>'Low NOI'!K46</f>
        <v>538200</v>
      </c>
      <c r="G48" s="268">
        <f>'Low NOI'!$Y$11</f>
        <v>2.5000000000000001E-2</v>
      </c>
      <c r="H48" s="377" t="s">
        <v>116</v>
      </c>
      <c r="J48" s="7"/>
      <c r="K48" s="7">
        <f>IF(K$5&gt;0,($F48/12)*(1+((1+$G48)^(1/12))-1)^K$3,0)</f>
        <v>0</v>
      </c>
      <c r="L48" s="7">
        <f t="shared" ref="L48:AA51" si="60">IF(L$5&gt;0,($F48/12)*(1+((1+$G48)^(1/12))-1)^L$3,0)</f>
        <v>0</v>
      </c>
      <c r="M48" s="7">
        <f t="shared" si="60"/>
        <v>0</v>
      </c>
      <c r="N48" s="7">
        <f t="shared" si="60"/>
        <v>0</v>
      </c>
      <c r="O48" s="7">
        <f t="shared" si="60"/>
        <v>0</v>
      </c>
      <c r="P48" s="7">
        <f t="shared" si="60"/>
        <v>0</v>
      </c>
      <c r="Q48" s="7">
        <f t="shared" si="60"/>
        <v>0</v>
      </c>
      <c r="R48" s="7">
        <f t="shared" si="60"/>
        <v>0</v>
      </c>
      <c r="S48" s="7">
        <f t="shared" si="60"/>
        <v>0</v>
      </c>
      <c r="T48" s="7">
        <f t="shared" si="60"/>
        <v>0</v>
      </c>
      <c r="U48" s="7">
        <f t="shared" si="60"/>
        <v>0</v>
      </c>
      <c r="V48" s="7">
        <f t="shared" si="60"/>
        <v>0</v>
      </c>
      <c r="W48" s="7">
        <f t="shared" si="60"/>
        <v>0</v>
      </c>
      <c r="X48" s="7">
        <f t="shared" si="60"/>
        <v>0</v>
      </c>
      <c r="Y48" s="7">
        <f t="shared" si="60"/>
        <v>0</v>
      </c>
      <c r="Z48" s="7">
        <f t="shared" si="60"/>
        <v>0</v>
      </c>
      <c r="AA48" s="7">
        <f t="shared" si="60"/>
        <v>0</v>
      </c>
      <c r="AB48" s="7">
        <f t="shared" ref="AB48:AQ51" si="61">IF(AB$5&gt;0,($F48/12)*(1+((1+$G48)^(1/12))-1)^AB$3,0)</f>
        <v>0</v>
      </c>
      <c r="AC48" s="7">
        <f t="shared" si="61"/>
        <v>0</v>
      </c>
      <c r="AD48" s="7">
        <f t="shared" si="61"/>
        <v>0</v>
      </c>
      <c r="AE48" s="7">
        <f t="shared" si="61"/>
        <v>0</v>
      </c>
      <c r="AF48" s="7">
        <f t="shared" si="61"/>
        <v>0</v>
      </c>
      <c r="AG48" s="7">
        <f t="shared" si="61"/>
        <v>0</v>
      </c>
      <c r="AH48" s="7">
        <f t="shared" si="61"/>
        <v>0</v>
      </c>
      <c r="AI48" s="7">
        <f t="shared" si="61"/>
        <v>0</v>
      </c>
      <c r="AJ48" s="7">
        <f t="shared" si="61"/>
        <v>47314.852337547549</v>
      </c>
      <c r="AK48" s="7">
        <f t="shared" si="61"/>
        <v>47412.313186494677</v>
      </c>
      <c r="AL48" s="7">
        <f t="shared" si="61"/>
        <v>47509.974788833373</v>
      </c>
      <c r="AM48" s="7">
        <f t="shared" si="61"/>
        <v>47607.837558082712</v>
      </c>
      <c r="AN48" s="7">
        <f t="shared" si="61"/>
        <v>47705.901908613632</v>
      </c>
      <c r="AO48" s="7">
        <f t="shared" si="61"/>
        <v>47804.168255650562</v>
      </c>
      <c r="AP48" s="7">
        <f t="shared" si="61"/>
        <v>47902.637015273212</v>
      </c>
      <c r="AQ48" s="7">
        <f t="shared" si="61"/>
        <v>48001.30860441838</v>
      </c>
      <c r="AR48" s="7">
        <f t="shared" ref="AR48:BG49" si="62">IF(AR$5&gt;0,($F48/12)*(1+((1+$G48)^(1/12))-1)^AR$3,0)</f>
        <v>48100.183440881672</v>
      </c>
      <c r="AS48" s="7">
        <f t="shared" si="62"/>
        <v>48199.261943319289</v>
      </c>
      <c r="AT48" s="7">
        <f t="shared" si="62"/>
        <v>48298.544531249798</v>
      </c>
      <c r="AU48" s="7">
        <f t="shared" si="62"/>
        <v>48398.031625055875</v>
      </c>
      <c r="AV48" s="7">
        <f t="shared" si="62"/>
        <v>48497.72364598616</v>
      </c>
      <c r="AW48" s="7">
        <f t="shared" si="62"/>
        <v>48597.621016156983</v>
      </c>
      <c r="AX48" s="7">
        <f t="shared" si="62"/>
        <v>48697.724158554127</v>
      </c>
      <c r="AY48" s="7">
        <f t="shared" si="62"/>
        <v>48798.033497034718</v>
      </c>
      <c r="AZ48" s="7">
        <f t="shared" si="62"/>
        <v>48898.54945632891</v>
      </c>
      <c r="BA48" s="7">
        <f t="shared" si="62"/>
        <v>48999.27246204175</v>
      </c>
      <c r="BB48" s="7">
        <f t="shared" si="62"/>
        <v>49100.202940654977</v>
      </c>
      <c r="BC48" s="7">
        <f t="shared" si="62"/>
        <v>49201.341319528772</v>
      </c>
      <c r="BD48" s="7">
        <f t="shared" si="62"/>
        <v>49302.688026903656</v>
      </c>
      <c r="BE48" s="7">
        <f t="shared" si="62"/>
        <v>49404.243491902205</v>
      </c>
      <c r="BF48" s="7">
        <f t="shared" si="62"/>
        <v>49506.00814453097</v>
      </c>
      <c r="BG48" s="7">
        <f t="shared" si="62"/>
        <v>49607.982415682207</v>
      </c>
      <c r="BH48" s="7">
        <f t="shared" ref="BH48:BW51" si="63">IF(BH$5&gt;0,($F48/12)*(1+((1+$G48)^(1/12))-1)^BH$3,0)</f>
        <v>49710.166737135747</v>
      </c>
      <c r="BI48" s="7">
        <f t="shared" si="63"/>
        <v>49812.561541560826</v>
      </c>
      <c r="BJ48" s="7">
        <f t="shared" si="63"/>
        <v>49915.16726251792</v>
      </c>
      <c r="BK48" s="7">
        <f t="shared" si="63"/>
        <v>50017.984334460503</v>
      </c>
      <c r="BL48" s="7">
        <f t="shared" si="63"/>
        <v>50121.01319273706</v>
      </c>
      <c r="BM48" s="7">
        <f t="shared" si="63"/>
        <v>50224.254273592727</v>
      </c>
      <c r="BN48" s="7">
        <f t="shared" si="63"/>
        <v>50327.70801417128</v>
      </c>
      <c r="BO48" s="7">
        <f t="shared" si="63"/>
        <v>50431.374852516929</v>
      </c>
      <c r="BP48" s="7">
        <f t="shared" si="63"/>
        <v>50535.25522757617</v>
      </c>
      <c r="BQ48" s="7">
        <f t="shared" si="63"/>
        <v>50639.34957919969</v>
      </c>
      <c r="BR48" s="7">
        <f t="shared" si="63"/>
        <v>50743.658348144178</v>
      </c>
      <c r="BS48" s="7">
        <f t="shared" si="63"/>
        <v>50848.181976074186</v>
      </c>
      <c r="BT48" s="7">
        <f t="shared" si="63"/>
        <v>50952.920905564068</v>
      </c>
      <c r="BU48" s="7">
        <f t="shared" si="63"/>
        <v>51057.87558009979</v>
      </c>
      <c r="BV48" s="7">
        <f t="shared" si="63"/>
        <v>51163.046444080785</v>
      </c>
      <c r="BW48" s="7">
        <f t="shared" si="63"/>
        <v>51268.433942821954</v>
      </c>
      <c r="BX48" s="7">
        <f t="shared" ref="BX48:CM51" si="64">IF(BX$5&gt;0,($F48/12)*(1+((1+$G48)^(1/12))-1)^BX$3,0)</f>
        <v>51374.038522555413</v>
      </c>
      <c r="BY48" s="7">
        <f t="shared" si="64"/>
        <v>51479.860630432479</v>
      </c>
      <c r="BZ48" s="7">
        <f t="shared" si="64"/>
        <v>51585.900714525487</v>
      </c>
      <c r="CA48" s="7">
        <f t="shared" si="64"/>
        <v>51692.159223829767</v>
      </c>
      <c r="CB48" s="7">
        <f t="shared" si="64"/>
        <v>51798.6366082655</v>
      </c>
      <c r="CC48" s="7">
        <f t="shared" si="64"/>
        <v>51905.333318679615</v>
      </c>
      <c r="CD48" s="7">
        <f t="shared" si="64"/>
        <v>52012.249806847707</v>
      </c>
      <c r="CE48" s="7">
        <f t="shared" si="64"/>
        <v>52119.386525475973</v>
      </c>
      <c r="CF48" s="7">
        <f t="shared" si="64"/>
        <v>52226.743928203105</v>
      </c>
      <c r="CG48" s="7">
        <f t="shared" si="64"/>
        <v>52334.322469602201</v>
      </c>
      <c r="CH48" s="7">
        <f t="shared" si="64"/>
        <v>52442.12260518274</v>
      </c>
      <c r="CI48" s="7">
        <f t="shared" si="64"/>
        <v>52550.14479139242</v>
      </c>
      <c r="CJ48" s="7">
        <f t="shared" si="64"/>
        <v>52658.38948561922</v>
      </c>
      <c r="CK48" s="7">
        <f t="shared" si="64"/>
        <v>52766.857146193215</v>
      </c>
      <c r="CL48" s="7">
        <f t="shared" si="64"/>
        <v>52875.548232388544</v>
      </c>
      <c r="CM48" s="7">
        <f t="shared" si="64"/>
        <v>52984.463204425439</v>
      </c>
      <c r="CN48" s="7">
        <f t="shared" ref="CN48:DC49" si="65">IF(CN$5&gt;0,($F48/12)*(1+((1+$G48)^(1/12))-1)^CN$3,0)</f>
        <v>53093.602523472066</v>
      </c>
      <c r="CO48" s="7">
        <f t="shared" si="65"/>
        <v>53202.966651646522</v>
      </c>
      <c r="CP48" s="7">
        <f t="shared" si="65"/>
        <v>53312.55605201883</v>
      </c>
      <c r="CQ48" s="7">
        <f t="shared" si="65"/>
        <v>53422.371188612793</v>
      </c>
      <c r="CR48" s="7">
        <f t="shared" si="65"/>
        <v>53532.412526408094</v>
      </c>
      <c r="CS48" s="7">
        <f t="shared" si="65"/>
        <v>53642.680531342179</v>
      </c>
      <c r="CT48" s="7">
        <f t="shared" si="65"/>
        <v>53753.175670312223</v>
      </c>
      <c r="CU48" s="7">
        <f t="shared" si="65"/>
        <v>53863.898411177172</v>
      </c>
      <c r="CV48" s="7">
        <f t="shared" si="65"/>
        <v>53974.849222759629</v>
      </c>
      <c r="CW48" s="7">
        <f t="shared" si="65"/>
        <v>54086.028574847966</v>
      </c>
      <c r="CX48" s="7">
        <f t="shared" si="65"/>
        <v>54197.436938198189</v>
      </c>
      <c r="CY48" s="7">
        <f t="shared" si="65"/>
        <v>54309.074784535995</v>
      </c>
      <c r="CZ48" s="7">
        <f t="shared" si="65"/>
        <v>54420.942586558784</v>
      </c>
      <c r="DA48" s="7">
        <f t="shared" si="65"/>
        <v>54533.040817937617</v>
      </c>
      <c r="DB48" s="7">
        <f t="shared" si="65"/>
        <v>54645.369953319212</v>
      </c>
      <c r="DC48" s="7">
        <f t="shared" si="65"/>
        <v>54757.930468328035</v>
      </c>
      <c r="DD48" s="7">
        <f t="shared" ref="DD48:DS51" si="66">IF(DD$5&gt;0,($F48/12)*(1+((1+$G48)^(1/12))-1)^DD$3,0)</f>
        <v>54870.722839568218</v>
      </c>
      <c r="DE48" s="7">
        <f t="shared" si="66"/>
        <v>54983.74754462565</v>
      </c>
      <c r="DF48" s="7">
        <f t="shared" si="66"/>
        <v>55097.005062069962</v>
      </c>
      <c r="DG48" s="7">
        <f t="shared" si="66"/>
        <v>55210.495871456515</v>
      </c>
      <c r="DH48" s="7">
        <f t="shared" si="66"/>
        <v>55324.22045332854</v>
      </c>
      <c r="DI48" s="7">
        <f t="shared" si="66"/>
        <v>55438.179289219101</v>
      </c>
      <c r="DJ48" s="7">
        <f t="shared" si="66"/>
        <v>55552.372861653064</v>
      </c>
      <c r="DK48" s="7">
        <f t="shared" si="66"/>
        <v>55666.801654149334</v>
      </c>
      <c r="DL48" s="7">
        <f t="shared" si="66"/>
        <v>55781.466151222681</v>
      </c>
      <c r="DM48" s="7">
        <f t="shared" si="66"/>
        <v>55896.366838385977</v>
      </c>
      <c r="DN48" s="7">
        <f t="shared" si="66"/>
        <v>56011.504202152115</v>
      </c>
      <c r="DO48" s="7">
        <f t="shared" si="66"/>
        <v>56126.878730036158</v>
      </c>
      <c r="DP48" s="7">
        <f t="shared" si="66"/>
        <v>56242.490910557361</v>
      </c>
      <c r="DQ48" s="7">
        <f t="shared" si="66"/>
        <v>56358.341233241226</v>
      </c>
      <c r="DR48" s="7">
        <f t="shared" si="66"/>
        <v>56474.43018862162</v>
      </c>
      <c r="DS48" s="7">
        <f t="shared" si="66"/>
        <v>56590.758268242847</v>
      </c>
      <c r="DT48" s="7">
        <f t="shared" ref="DT48:EI49" si="67">IF(DT$5&gt;0,($F48/12)*(1+((1+$G48)^(1/12))-1)^DT$3,0)</f>
        <v>56707.325964661686</v>
      </c>
      <c r="DU48" s="7">
        <f t="shared" si="67"/>
        <v>56824.133771449473</v>
      </c>
      <c r="DV48" s="7">
        <f t="shared" si="67"/>
        <v>56941.182183194316</v>
      </c>
      <c r="DW48" s="7">
        <f t="shared" si="67"/>
        <v>57058.471695502973</v>
      </c>
      <c r="DX48" s="7">
        <f t="shared" si="67"/>
        <v>57176.002805003169</v>
      </c>
      <c r="DY48" s="7">
        <f t="shared" si="67"/>
        <v>57293.776009345551</v>
      </c>
      <c r="DZ48" s="7">
        <f t="shared" si="67"/>
        <v>57411.791807205846</v>
      </c>
      <c r="EA48" s="7">
        <f t="shared" si="67"/>
        <v>57530.050698286985</v>
      </c>
      <c r="EB48" s="7">
        <f t="shared" si="67"/>
        <v>57648.553183321201</v>
      </c>
      <c r="EC48" s="7">
        <f t="shared" si="67"/>
        <v>57767.299764072166</v>
      </c>
      <c r="ED48" s="7">
        <f t="shared" si="67"/>
        <v>57886.290943337088</v>
      </c>
      <c r="EE48" s="7">
        <f t="shared" si="67"/>
        <v>58005.527224948826</v>
      </c>
      <c r="EF48" s="7">
        <f t="shared" si="67"/>
        <v>58125.009113778135</v>
      </c>
      <c r="EG48" s="7">
        <f t="shared" si="67"/>
        <v>58244.737115735647</v>
      </c>
      <c r="EH48" s="7">
        <f t="shared" si="67"/>
        <v>58364.711737774087</v>
      </c>
      <c r="EI48" s="7">
        <f t="shared" si="67"/>
        <v>58484.933487890477</v>
      </c>
      <c r="EJ48" s="7">
        <f t="shared" ref="EJ48:EX51" si="68">IF(EJ$5&gt;0,($F48/12)*(1+((1+$G48)^(1/12))-1)^EJ$3,0)</f>
        <v>58605.402875128166</v>
      </c>
      <c r="EK48" s="7">
        <f t="shared" si="68"/>
        <v>58726.120409579104</v>
      </c>
      <c r="EL48" s="7">
        <f t="shared" si="68"/>
        <v>58847.086602385905</v>
      </c>
      <c r="EM48" s="7">
        <f t="shared" si="68"/>
        <v>58968.301965744075</v>
      </c>
      <c r="EN48" s="7">
        <f t="shared" si="68"/>
        <v>59089.767012904151</v>
      </c>
      <c r="EO48" s="7">
        <f t="shared" si="68"/>
        <v>59211.482258173892</v>
      </c>
      <c r="EP48" s="7">
        <f t="shared" si="68"/>
        <v>59333.44821692042</v>
      </c>
      <c r="EQ48" s="7">
        <f t="shared" si="68"/>
        <v>59455.665405572479</v>
      </c>
      <c r="ER48" s="7">
        <f t="shared" si="68"/>
        <v>59578.134341622506</v>
      </c>
      <c r="ES48" s="7">
        <f t="shared" si="68"/>
        <v>59700.855543628946</v>
      </c>
      <c r="ET48" s="7">
        <f t="shared" si="68"/>
        <v>59823.829531218355</v>
      </c>
      <c r="EU48" s="7">
        <f t="shared" si="68"/>
        <v>59947.056825087639</v>
      </c>
      <c r="EV48" s="7">
        <f t="shared" si="68"/>
        <v>60070.537947006276</v>
      </c>
      <c r="EW48" s="7">
        <f t="shared" si="68"/>
        <v>60194.273419818499</v>
      </c>
      <c r="EX48" s="7">
        <f t="shared" si="68"/>
        <v>60318.263767445467</v>
      </c>
    </row>
    <row r="49" spans="1:154" s="2" customFormat="1" ht="12.75" customHeight="1">
      <c r="A49" s="10"/>
      <c r="B49" s="167"/>
      <c r="C49" s="159" t="s">
        <v>136</v>
      </c>
      <c r="E49" s="159"/>
      <c r="F49" s="269">
        <f>'Low NOI'!K47</f>
        <v>87500</v>
      </c>
      <c r="G49" s="268">
        <f>'Low NOI'!$Y$11</f>
        <v>2.5000000000000001E-2</v>
      </c>
      <c r="H49" s="377" t="s">
        <v>116</v>
      </c>
      <c r="J49" s="3"/>
      <c r="K49" s="3">
        <f>IF(K$5&gt;0,($F49/12)*(1+((1+$G49)^(1/12))-1)^K$3,0)</f>
        <v>0</v>
      </c>
      <c r="L49" s="3">
        <f t="shared" si="60"/>
        <v>0</v>
      </c>
      <c r="M49" s="3">
        <f t="shared" si="60"/>
        <v>0</v>
      </c>
      <c r="N49" s="3">
        <f t="shared" si="60"/>
        <v>0</v>
      </c>
      <c r="O49" s="3">
        <f t="shared" si="60"/>
        <v>0</v>
      </c>
      <c r="P49" s="3">
        <f t="shared" si="60"/>
        <v>0</v>
      </c>
      <c r="Q49" s="3">
        <f t="shared" si="60"/>
        <v>0</v>
      </c>
      <c r="R49" s="3">
        <f t="shared" si="60"/>
        <v>0</v>
      </c>
      <c r="S49" s="3">
        <f t="shared" si="60"/>
        <v>0</v>
      </c>
      <c r="T49" s="3">
        <f t="shared" si="60"/>
        <v>0</v>
      </c>
      <c r="U49" s="3">
        <f t="shared" si="60"/>
        <v>0</v>
      </c>
      <c r="V49" s="3">
        <f t="shared" si="60"/>
        <v>0</v>
      </c>
      <c r="W49" s="3">
        <f t="shared" si="60"/>
        <v>0</v>
      </c>
      <c r="X49" s="3">
        <f t="shared" si="60"/>
        <v>0</v>
      </c>
      <c r="Y49" s="3">
        <f t="shared" si="60"/>
        <v>0</v>
      </c>
      <c r="Z49" s="3">
        <f t="shared" si="60"/>
        <v>0</v>
      </c>
      <c r="AA49" s="3">
        <f t="shared" si="60"/>
        <v>0</v>
      </c>
      <c r="AB49" s="3">
        <f t="shared" si="61"/>
        <v>0</v>
      </c>
      <c r="AC49" s="3">
        <f t="shared" si="61"/>
        <v>0</v>
      </c>
      <c r="AD49" s="3">
        <f t="shared" si="61"/>
        <v>0</v>
      </c>
      <c r="AE49" s="3">
        <f t="shared" si="61"/>
        <v>0</v>
      </c>
      <c r="AF49" s="3">
        <f t="shared" si="61"/>
        <v>0</v>
      </c>
      <c r="AG49" s="3">
        <f t="shared" si="61"/>
        <v>0</v>
      </c>
      <c r="AH49" s="3">
        <f t="shared" si="61"/>
        <v>0</v>
      </c>
      <c r="AI49" s="3">
        <f t="shared" si="61"/>
        <v>0</v>
      </c>
      <c r="AJ49" s="3">
        <f t="shared" si="61"/>
        <v>7692.3998133322384</v>
      </c>
      <c r="AK49" s="3">
        <f t="shared" si="61"/>
        <v>7708.2448974698709</v>
      </c>
      <c r="AL49" s="3">
        <f t="shared" si="61"/>
        <v>7724.1226198865106</v>
      </c>
      <c r="AM49" s="3">
        <f t="shared" si="61"/>
        <v>7740.0330478116639</v>
      </c>
      <c r="AN49" s="3">
        <f t="shared" si="61"/>
        <v>7755.9762486133277</v>
      </c>
      <c r="AO49" s="3">
        <f t="shared" si="61"/>
        <v>7771.9522897982615</v>
      </c>
      <c r="AP49" s="3">
        <f t="shared" si="61"/>
        <v>7787.9612390122747</v>
      </c>
      <c r="AQ49" s="3">
        <f t="shared" si="61"/>
        <v>7804.0031640405205</v>
      </c>
      <c r="AR49" s="3">
        <f t="shared" si="62"/>
        <v>7820.0781328077792</v>
      </c>
      <c r="AS49" s="3">
        <f t="shared" si="62"/>
        <v>7836.1862133787408</v>
      </c>
      <c r="AT49" s="3">
        <f t="shared" si="62"/>
        <v>7852.3274739583003</v>
      </c>
      <c r="AU49" s="3">
        <f t="shared" si="62"/>
        <v>7868.5019828918421</v>
      </c>
      <c r="AV49" s="3">
        <f t="shared" si="62"/>
        <v>7884.7098086655315</v>
      </c>
      <c r="AW49" s="3">
        <f t="shared" si="62"/>
        <v>7900.9510199066081</v>
      </c>
      <c r="AX49" s="3">
        <f t="shared" si="62"/>
        <v>7917.2256853836607</v>
      </c>
      <c r="AY49" s="3">
        <f t="shared" si="62"/>
        <v>7933.5338740069456</v>
      </c>
      <c r="AZ49" s="3">
        <f t="shared" si="62"/>
        <v>7949.8756548286501</v>
      </c>
      <c r="BA49" s="3">
        <f t="shared" si="62"/>
        <v>7966.2510970432058</v>
      </c>
      <c r="BB49" s="3">
        <f t="shared" si="62"/>
        <v>7982.6602699875702</v>
      </c>
      <c r="BC49" s="3">
        <f t="shared" si="62"/>
        <v>7999.1032431415224</v>
      </c>
      <c r="BD49" s="3">
        <f t="shared" si="62"/>
        <v>8015.5800861279631</v>
      </c>
      <c r="BE49" s="3">
        <f t="shared" si="62"/>
        <v>8032.0908687131987</v>
      </c>
      <c r="BF49" s="3">
        <f t="shared" si="62"/>
        <v>8048.6356608072465</v>
      </c>
      <c r="BG49" s="3">
        <f t="shared" si="62"/>
        <v>8065.2145324641269</v>
      </c>
      <c r="BH49" s="3">
        <f t="shared" si="63"/>
        <v>8081.8275538821599</v>
      </c>
      <c r="BI49" s="3">
        <f t="shared" si="63"/>
        <v>8098.4747954042596</v>
      </c>
      <c r="BJ49" s="3">
        <f t="shared" si="63"/>
        <v>8115.1563275182425</v>
      </c>
      <c r="BK49" s="3">
        <f t="shared" si="63"/>
        <v>8131.8722208571062</v>
      </c>
      <c r="BL49" s="3">
        <f t="shared" si="63"/>
        <v>8148.6225461993545</v>
      </c>
      <c r="BM49" s="3">
        <f t="shared" si="63"/>
        <v>8165.4073744692751</v>
      </c>
      <c r="BN49" s="3">
        <f t="shared" si="63"/>
        <v>8182.2267767372487</v>
      </c>
      <c r="BO49" s="3">
        <f t="shared" si="63"/>
        <v>8199.080824220051</v>
      </c>
      <c r="BP49" s="3">
        <f t="shared" si="63"/>
        <v>8215.9695882811502</v>
      </c>
      <c r="BQ49" s="3">
        <f t="shared" si="63"/>
        <v>8232.8931404310169</v>
      </c>
      <c r="BR49" s="3">
        <f t="shared" si="63"/>
        <v>8249.8515523274164</v>
      </c>
      <c r="BS49" s="3">
        <f t="shared" si="63"/>
        <v>8266.8448957757173</v>
      </c>
      <c r="BT49" s="3">
        <f t="shared" si="63"/>
        <v>8283.8732427292016</v>
      </c>
      <c r="BU49" s="3">
        <f t="shared" si="63"/>
        <v>8300.9366652893568</v>
      </c>
      <c r="BV49" s="3">
        <f t="shared" si="63"/>
        <v>8318.0352357061856</v>
      </c>
      <c r="BW49" s="3">
        <f t="shared" si="63"/>
        <v>8335.1690263785222</v>
      </c>
      <c r="BX49" s="3">
        <f t="shared" si="64"/>
        <v>8352.3381098543268</v>
      </c>
      <c r="BY49" s="3">
        <f t="shared" si="64"/>
        <v>8369.5425588309954</v>
      </c>
      <c r="BZ49" s="3">
        <f t="shared" si="64"/>
        <v>8386.7824461556665</v>
      </c>
      <c r="CA49" s="3">
        <f t="shared" si="64"/>
        <v>8404.0578448255383</v>
      </c>
      <c r="CB49" s="3">
        <f t="shared" si="64"/>
        <v>8421.3688279881662</v>
      </c>
      <c r="CC49" s="3">
        <f t="shared" si="64"/>
        <v>8438.7154689417803</v>
      </c>
      <c r="CD49" s="3">
        <f t="shared" si="64"/>
        <v>8456.09784113559</v>
      </c>
      <c r="CE49" s="3">
        <f t="shared" si="64"/>
        <v>8473.5160181700994</v>
      </c>
      <c r="CF49" s="3">
        <f t="shared" si="64"/>
        <v>8490.9700737974199</v>
      </c>
      <c r="CG49" s="3">
        <f t="shared" si="64"/>
        <v>8508.4600819215775</v>
      </c>
      <c r="CH49" s="3">
        <f t="shared" si="64"/>
        <v>8525.9861165988295</v>
      </c>
      <c r="CI49" s="3">
        <f t="shared" si="64"/>
        <v>8543.5482520379737</v>
      </c>
      <c r="CJ49" s="3">
        <f t="shared" si="64"/>
        <v>8561.146562600672</v>
      </c>
      <c r="CK49" s="3">
        <f t="shared" si="64"/>
        <v>8578.7811228017581</v>
      </c>
      <c r="CL49" s="3">
        <f t="shared" si="64"/>
        <v>8596.4520073095464</v>
      </c>
      <c r="CM49" s="3">
        <f t="shared" si="64"/>
        <v>8614.1592909461651</v>
      </c>
      <c r="CN49" s="3">
        <f t="shared" si="65"/>
        <v>8631.9030486878601</v>
      </c>
      <c r="CO49" s="3">
        <f t="shared" si="65"/>
        <v>8649.6833556653128</v>
      </c>
      <c r="CP49" s="3">
        <f t="shared" si="65"/>
        <v>8667.5002871639681</v>
      </c>
      <c r="CQ49" s="3">
        <f t="shared" si="65"/>
        <v>8685.3539186243397</v>
      </c>
      <c r="CR49" s="3">
        <f t="shared" si="65"/>
        <v>8703.244325642343</v>
      </c>
      <c r="CS49" s="3">
        <f t="shared" si="65"/>
        <v>8721.1715839696044</v>
      </c>
      <c r="CT49" s="3">
        <f t="shared" si="65"/>
        <v>8739.1357695137867</v>
      </c>
      <c r="CU49" s="3">
        <f t="shared" si="65"/>
        <v>8757.1369583389132</v>
      </c>
      <c r="CV49" s="3">
        <f t="shared" si="65"/>
        <v>8775.1752266656786</v>
      </c>
      <c r="CW49" s="3">
        <f t="shared" si="65"/>
        <v>8793.2506508717906</v>
      </c>
      <c r="CX49" s="3">
        <f t="shared" si="65"/>
        <v>8811.3633074922745</v>
      </c>
      <c r="CY49" s="3">
        <f t="shared" si="65"/>
        <v>8829.5132732198072</v>
      </c>
      <c r="CZ49" s="3">
        <f t="shared" si="65"/>
        <v>8847.7006249050428</v>
      </c>
      <c r="DA49" s="3">
        <f t="shared" si="65"/>
        <v>8865.9254395569333</v>
      </c>
      <c r="DB49" s="3">
        <f t="shared" si="65"/>
        <v>8884.1877943430536</v>
      </c>
      <c r="DC49" s="3">
        <f t="shared" si="65"/>
        <v>8902.4877665899348</v>
      </c>
      <c r="DD49" s="3">
        <f t="shared" si="66"/>
        <v>8920.8254337833878</v>
      </c>
      <c r="DE49" s="3">
        <f t="shared" si="66"/>
        <v>8939.2008735688305</v>
      </c>
      <c r="DF49" s="3">
        <f t="shared" si="66"/>
        <v>8957.6141637516193</v>
      </c>
      <c r="DG49" s="3">
        <f t="shared" si="66"/>
        <v>8976.0653822973709</v>
      </c>
      <c r="DH49" s="3">
        <f t="shared" si="66"/>
        <v>8994.5546073323057</v>
      </c>
      <c r="DI49" s="3">
        <f t="shared" si="66"/>
        <v>9013.0819171435742</v>
      </c>
      <c r="DJ49" s="3">
        <f t="shared" si="66"/>
        <v>9031.6473901795671</v>
      </c>
      <c r="DK49" s="3">
        <f t="shared" si="66"/>
        <v>9050.2511050502908</v>
      </c>
      <c r="DL49" s="3">
        <f t="shared" si="66"/>
        <v>9068.8931405276562</v>
      </c>
      <c r="DM49" s="3">
        <f t="shared" si="66"/>
        <v>9087.5735755458445</v>
      </c>
      <c r="DN49" s="3">
        <f t="shared" si="66"/>
        <v>9106.2924892016181</v>
      </c>
      <c r="DO49" s="3">
        <f t="shared" si="66"/>
        <v>9125.0499607546717</v>
      </c>
      <c r="DP49" s="3">
        <f t="shared" si="66"/>
        <v>9143.8460696279617</v>
      </c>
      <c r="DQ49" s="3">
        <f t="shared" si="66"/>
        <v>9162.6808954080407</v>
      </c>
      <c r="DR49" s="3">
        <f t="shared" si="66"/>
        <v>9181.5545178453958</v>
      </c>
      <c r="DS49" s="3">
        <f t="shared" si="66"/>
        <v>9200.4670168547927</v>
      </c>
      <c r="DT49" s="3">
        <f t="shared" si="67"/>
        <v>9219.4184725156028</v>
      </c>
      <c r="DU49" s="3">
        <f t="shared" si="67"/>
        <v>9238.4089650721471</v>
      </c>
      <c r="DV49" s="3">
        <f t="shared" si="67"/>
        <v>9257.4385749340454</v>
      </c>
      <c r="DW49" s="3">
        <f t="shared" si="67"/>
        <v>9276.5073826765329</v>
      </c>
      <c r="DX49" s="3">
        <f t="shared" si="67"/>
        <v>9295.6154690408348</v>
      </c>
      <c r="DY49" s="3">
        <f t="shared" si="67"/>
        <v>9314.7629149344775</v>
      </c>
      <c r="DZ49" s="3">
        <f t="shared" si="67"/>
        <v>9333.9498014316468</v>
      </c>
      <c r="EA49" s="3">
        <f t="shared" si="67"/>
        <v>9353.1762097735264</v>
      </c>
      <c r="EB49" s="3">
        <f t="shared" si="67"/>
        <v>9372.4422213686466</v>
      </c>
      <c r="EC49" s="3">
        <f t="shared" si="67"/>
        <v>9391.7479177932273</v>
      </c>
      <c r="ED49" s="3">
        <f t="shared" si="67"/>
        <v>9411.0933807915189</v>
      </c>
      <c r="EE49" s="3">
        <f t="shared" si="67"/>
        <v>9430.4786922761468</v>
      </c>
      <c r="EF49" s="3">
        <f t="shared" si="67"/>
        <v>9449.9039343284785</v>
      </c>
      <c r="EG49" s="3">
        <f t="shared" si="67"/>
        <v>9469.3691891989401</v>
      </c>
      <c r="EH49" s="3">
        <f t="shared" si="67"/>
        <v>9488.8745393073823</v>
      </c>
      <c r="EI49" s="3">
        <f t="shared" si="67"/>
        <v>9508.4200672434345</v>
      </c>
      <c r="EJ49" s="3">
        <f t="shared" si="68"/>
        <v>9528.0058557668435</v>
      </c>
      <c r="EK49" s="3">
        <f t="shared" si="68"/>
        <v>9547.6319878078248</v>
      </c>
      <c r="EL49" s="3">
        <f t="shared" si="68"/>
        <v>9567.2985464674221</v>
      </c>
      <c r="EM49" s="3">
        <f t="shared" si="68"/>
        <v>9587.0056150178498</v>
      </c>
      <c r="EN49" s="3">
        <f t="shared" si="68"/>
        <v>9606.7532769028494</v>
      </c>
      <c r="EO49" s="3">
        <f t="shared" si="68"/>
        <v>9626.5416157380441</v>
      </c>
      <c r="EP49" s="3">
        <f t="shared" si="68"/>
        <v>9646.3707153112919</v>
      </c>
      <c r="EQ49" s="3">
        <f t="shared" si="68"/>
        <v>9666.2406595830398</v>
      </c>
      <c r="ER49" s="3">
        <f t="shared" si="68"/>
        <v>9686.1515326866775</v>
      </c>
      <c r="ES49" s="3">
        <f t="shared" si="68"/>
        <v>9706.1034189288985</v>
      </c>
      <c r="ET49" s="3">
        <f t="shared" si="68"/>
        <v>9726.0964027900518</v>
      </c>
      <c r="EU49" s="3">
        <f t="shared" si="68"/>
        <v>9746.1305689245055</v>
      </c>
      <c r="EV49" s="3">
        <f t="shared" si="68"/>
        <v>9766.2060021609996</v>
      </c>
      <c r="EW49" s="3">
        <f t="shared" si="68"/>
        <v>9786.3227875030079</v>
      </c>
      <c r="EX49" s="3">
        <f t="shared" si="68"/>
        <v>9806.481010129095</v>
      </c>
    </row>
    <row r="50" spans="1:154" s="2" customFormat="1" ht="12.75" customHeight="1">
      <c r="A50" s="10"/>
      <c r="B50" s="167"/>
      <c r="C50" s="159" t="s">
        <v>137</v>
      </c>
      <c r="E50" s="159"/>
      <c r="F50" s="269">
        <f>'Low NOI'!K48</f>
        <v>87500</v>
      </c>
      <c r="G50" s="268">
        <f>'Low NOI'!$Y$11</f>
        <v>2.5000000000000001E-2</v>
      </c>
      <c r="H50" s="377" t="s">
        <v>117</v>
      </c>
      <c r="J50" s="3"/>
      <c r="K50" s="3">
        <f>IF(K$27&lt;(1-$G$39),0,($F50/12)*(1+((1+$G50)^(1/12))-1)^K$3)</f>
        <v>0</v>
      </c>
      <c r="L50" s="3">
        <f t="shared" ref="L50:BW50" si="69">IF(L$27&lt;(1-$G$39),0,($F50/12)*(1+((1+$G50)^(1/12))-1)^L$3)</f>
        <v>0</v>
      </c>
      <c r="M50" s="3">
        <f t="shared" si="69"/>
        <v>0</v>
      </c>
      <c r="N50" s="3">
        <f t="shared" si="69"/>
        <v>0</v>
      </c>
      <c r="O50" s="3">
        <f t="shared" si="69"/>
        <v>0</v>
      </c>
      <c r="P50" s="3">
        <f t="shared" si="69"/>
        <v>0</v>
      </c>
      <c r="Q50" s="3">
        <f t="shared" si="69"/>
        <v>0</v>
      </c>
      <c r="R50" s="3">
        <f t="shared" si="69"/>
        <v>0</v>
      </c>
      <c r="S50" s="3">
        <f t="shared" si="69"/>
        <v>0</v>
      </c>
      <c r="T50" s="3">
        <f t="shared" si="69"/>
        <v>0</v>
      </c>
      <c r="U50" s="3">
        <f t="shared" si="69"/>
        <v>0</v>
      </c>
      <c r="V50" s="3">
        <f t="shared" si="69"/>
        <v>0</v>
      </c>
      <c r="W50" s="3">
        <f t="shared" si="69"/>
        <v>0</v>
      </c>
      <c r="X50" s="3">
        <f t="shared" si="69"/>
        <v>0</v>
      </c>
      <c r="Y50" s="3">
        <f t="shared" si="69"/>
        <v>0</v>
      </c>
      <c r="Z50" s="3">
        <f t="shared" si="69"/>
        <v>0</v>
      </c>
      <c r="AA50" s="3">
        <f t="shared" si="69"/>
        <v>0</v>
      </c>
      <c r="AB50" s="3">
        <f t="shared" si="69"/>
        <v>0</v>
      </c>
      <c r="AC50" s="3">
        <f t="shared" si="69"/>
        <v>0</v>
      </c>
      <c r="AD50" s="3">
        <f t="shared" si="69"/>
        <v>0</v>
      </c>
      <c r="AE50" s="3">
        <f t="shared" si="69"/>
        <v>0</v>
      </c>
      <c r="AF50" s="3">
        <f t="shared" si="69"/>
        <v>0</v>
      </c>
      <c r="AG50" s="3">
        <f t="shared" si="69"/>
        <v>0</v>
      </c>
      <c r="AH50" s="3">
        <f t="shared" si="69"/>
        <v>0</v>
      </c>
      <c r="AI50" s="3">
        <f t="shared" si="69"/>
        <v>0</v>
      </c>
      <c r="AJ50" s="3">
        <f t="shared" si="69"/>
        <v>0</v>
      </c>
      <c r="AK50" s="3">
        <f t="shared" si="69"/>
        <v>0</v>
      </c>
      <c r="AL50" s="3">
        <f t="shared" si="69"/>
        <v>0</v>
      </c>
      <c r="AM50" s="3">
        <f t="shared" si="69"/>
        <v>0</v>
      </c>
      <c r="AN50" s="3">
        <f t="shared" si="69"/>
        <v>0</v>
      </c>
      <c r="AO50" s="3">
        <f t="shared" si="69"/>
        <v>0</v>
      </c>
      <c r="AP50" s="3">
        <f t="shared" si="69"/>
        <v>0</v>
      </c>
      <c r="AQ50" s="3">
        <f t="shared" si="69"/>
        <v>0</v>
      </c>
      <c r="AR50" s="3">
        <f t="shared" si="69"/>
        <v>0</v>
      </c>
      <c r="AS50" s="3">
        <f t="shared" si="69"/>
        <v>0</v>
      </c>
      <c r="AT50" s="3">
        <f t="shared" si="69"/>
        <v>0</v>
      </c>
      <c r="AU50" s="3">
        <f t="shared" si="69"/>
        <v>7868.5019828918421</v>
      </c>
      <c r="AV50" s="3">
        <f t="shared" si="69"/>
        <v>7884.7098086655315</v>
      </c>
      <c r="AW50" s="3">
        <f t="shared" si="69"/>
        <v>7900.9510199066081</v>
      </c>
      <c r="AX50" s="3">
        <f t="shared" si="69"/>
        <v>7917.2256853836607</v>
      </c>
      <c r="AY50" s="3">
        <f t="shared" si="69"/>
        <v>7933.5338740069456</v>
      </c>
      <c r="AZ50" s="3">
        <f t="shared" si="69"/>
        <v>7949.8756548286501</v>
      </c>
      <c r="BA50" s="3">
        <f t="shared" si="69"/>
        <v>7966.2510970432058</v>
      </c>
      <c r="BB50" s="3">
        <f t="shared" si="69"/>
        <v>7982.6602699875702</v>
      </c>
      <c r="BC50" s="3">
        <f t="shared" si="69"/>
        <v>7999.1032431415224</v>
      </c>
      <c r="BD50" s="3">
        <f t="shared" si="69"/>
        <v>8015.5800861279631</v>
      </c>
      <c r="BE50" s="3">
        <f t="shared" si="69"/>
        <v>8032.0908687131987</v>
      </c>
      <c r="BF50" s="3">
        <f t="shared" si="69"/>
        <v>8048.6356608072465</v>
      </c>
      <c r="BG50" s="3">
        <f t="shared" si="69"/>
        <v>8065.2145324641269</v>
      </c>
      <c r="BH50" s="3">
        <f t="shared" si="69"/>
        <v>8081.8275538821599</v>
      </c>
      <c r="BI50" s="3">
        <f t="shared" si="69"/>
        <v>8098.4747954042596</v>
      </c>
      <c r="BJ50" s="3">
        <f t="shared" si="69"/>
        <v>8115.1563275182425</v>
      </c>
      <c r="BK50" s="3">
        <f t="shared" si="69"/>
        <v>8131.8722208571062</v>
      </c>
      <c r="BL50" s="3">
        <f t="shared" si="69"/>
        <v>8148.6225461993545</v>
      </c>
      <c r="BM50" s="3">
        <f t="shared" si="69"/>
        <v>8165.4073744692751</v>
      </c>
      <c r="BN50" s="3">
        <f t="shared" si="69"/>
        <v>8182.2267767372487</v>
      </c>
      <c r="BO50" s="3">
        <f t="shared" si="69"/>
        <v>8199.080824220051</v>
      </c>
      <c r="BP50" s="3">
        <f t="shared" si="69"/>
        <v>8215.9695882811502</v>
      </c>
      <c r="BQ50" s="3">
        <f t="shared" si="69"/>
        <v>8232.8931404310169</v>
      </c>
      <c r="BR50" s="3">
        <f t="shared" si="69"/>
        <v>8249.8515523274164</v>
      </c>
      <c r="BS50" s="3">
        <f t="shared" si="69"/>
        <v>8266.8448957757173</v>
      </c>
      <c r="BT50" s="3">
        <f t="shared" si="69"/>
        <v>8283.8732427292016</v>
      </c>
      <c r="BU50" s="3">
        <f t="shared" si="69"/>
        <v>8300.9366652893568</v>
      </c>
      <c r="BV50" s="3">
        <f t="shared" si="69"/>
        <v>8318.0352357061856</v>
      </c>
      <c r="BW50" s="3">
        <f t="shared" si="69"/>
        <v>8335.1690263785222</v>
      </c>
      <c r="BX50" s="3">
        <f t="shared" ref="BX50:EI50" si="70">IF(BX$27&lt;(1-$G$39),0,($F50/12)*(1+((1+$G50)^(1/12))-1)^BX$3)</f>
        <v>8352.3381098543268</v>
      </c>
      <c r="BY50" s="3">
        <f t="shared" si="70"/>
        <v>8369.5425588309954</v>
      </c>
      <c r="BZ50" s="3">
        <f t="shared" si="70"/>
        <v>8386.7824461556665</v>
      </c>
      <c r="CA50" s="3">
        <f t="shared" si="70"/>
        <v>8404.0578448255383</v>
      </c>
      <c r="CB50" s="3">
        <f t="shared" si="70"/>
        <v>8421.3688279881662</v>
      </c>
      <c r="CC50" s="3">
        <f t="shared" si="70"/>
        <v>8438.7154689417803</v>
      </c>
      <c r="CD50" s="3">
        <f t="shared" si="70"/>
        <v>8456.09784113559</v>
      </c>
      <c r="CE50" s="3">
        <f t="shared" si="70"/>
        <v>8473.5160181700994</v>
      </c>
      <c r="CF50" s="3">
        <f t="shared" si="70"/>
        <v>8490.9700737974199</v>
      </c>
      <c r="CG50" s="3">
        <f t="shared" si="70"/>
        <v>8508.4600819215775</v>
      </c>
      <c r="CH50" s="3">
        <f t="shared" si="70"/>
        <v>8525.9861165988295</v>
      </c>
      <c r="CI50" s="3">
        <f t="shared" si="70"/>
        <v>8543.5482520379737</v>
      </c>
      <c r="CJ50" s="3">
        <f t="shared" si="70"/>
        <v>8561.146562600672</v>
      </c>
      <c r="CK50" s="3">
        <f t="shared" si="70"/>
        <v>8578.7811228017581</v>
      </c>
      <c r="CL50" s="3">
        <f t="shared" si="70"/>
        <v>8596.4520073095464</v>
      </c>
      <c r="CM50" s="3">
        <f t="shared" si="70"/>
        <v>8614.1592909461651</v>
      </c>
      <c r="CN50" s="3">
        <f t="shared" si="70"/>
        <v>8631.9030486878601</v>
      </c>
      <c r="CO50" s="3">
        <f t="shared" si="70"/>
        <v>8649.6833556653128</v>
      </c>
      <c r="CP50" s="3">
        <f t="shared" si="70"/>
        <v>8667.5002871639681</v>
      </c>
      <c r="CQ50" s="3">
        <f t="shared" si="70"/>
        <v>8685.3539186243397</v>
      </c>
      <c r="CR50" s="3">
        <f t="shared" si="70"/>
        <v>8703.244325642343</v>
      </c>
      <c r="CS50" s="3">
        <f t="shared" si="70"/>
        <v>8721.1715839696044</v>
      </c>
      <c r="CT50" s="3">
        <f t="shared" si="70"/>
        <v>8739.1357695137867</v>
      </c>
      <c r="CU50" s="3">
        <f t="shared" si="70"/>
        <v>8757.1369583389132</v>
      </c>
      <c r="CV50" s="3">
        <f t="shared" si="70"/>
        <v>8775.1752266656786</v>
      </c>
      <c r="CW50" s="3">
        <f t="shared" si="70"/>
        <v>8793.2506508717906</v>
      </c>
      <c r="CX50" s="3">
        <f t="shared" si="70"/>
        <v>8811.3633074922745</v>
      </c>
      <c r="CY50" s="3">
        <f t="shared" si="70"/>
        <v>8829.5132732198072</v>
      </c>
      <c r="CZ50" s="3">
        <f t="shared" si="70"/>
        <v>8847.7006249050428</v>
      </c>
      <c r="DA50" s="3">
        <f t="shared" si="70"/>
        <v>8865.9254395569333</v>
      </c>
      <c r="DB50" s="3">
        <f t="shared" si="70"/>
        <v>8884.1877943430536</v>
      </c>
      <c r="DC50" s="3">
        <f t="shared" si="70"/>
        <v>8902.4877665899348</v>
      </c>
      <c r="DD50" s="3">
        <f t="shared" si="70"/>
        <v>8920.8254337833878</v>
      </c>
      <c r="DE50" s="3">
        <f t="shared" si="70"/>
        <v>8939.2008735688305</v>
      </c>
      <c r="DF50" s="3">
        <f t="shared" si="70"/>
        <v>8957.6141637516193</v>
      </c>
      <c r="DG50" s="3">
        <f t="shared" si="70"/>
        <v>8976.0653822973709</v>
      </c>
      <c r="DH50" s="3">
        <f t="shared" si="70"/>
        <v>8994.5546073323057</v>
      </c>
      <c r="DI50" s="3">
        <f t="shared" si="70"/>
        <v>9013.0819171435742</v>
      </c>
      <c r="DJ50" s="3">
        <f t="shared" si="70"/>
        <v>9031.6473901795671</v>
      </c>
      <c r="DK50" s="3">
        <f t="shared" si="70"/>
        <v>9050.2511050502908</v>
      </c>
      <c r="DL50" s="3">
        <f t="shared" si="70"/>
        <v>9068.8931405276562</v>
      </c>
      <c r="DM50" s="3">
        <f t="shared" si="70"/>
        <v>9087.5735755458445</v>
      </c>
      <c r="DN50" s="3">
        <f t="shared" si="70"/>
        <v>9106.2924892016181</v>
      </c>
      <c r="DO50" s="3">
        <f t="shared" si="70"/>
        <v>9125.0499607546717</v>
      </c>
      <c r="DP50" s="3">
        <f t="shared" si="70"/>
        <v>9143.8460696279617</v>
      </c>
      <c r="DQ50" s="3">
        <f t="shared" si="70"/>
        <v>9162.6808954080407</v>
      </c>
      <c r="DR50" s="3">
        <f t="shared" si="70"/>
        <v>9181.5545178453958</v>
      </c>
      <c r="DS50" s="3">
        <f t="shared" si="70"/>
        <v>9200.4670168547927</v>
      </c>
      <c r="DT50" s="3">
        <f t="shared" si="70"/>
        <v>9219.4184725156028</v>
      </c>
      <c r="DU50" s="3">
        <f t="shared" si="70"/>
        <v>9238.4089650721471</v>
      </c>
      <c r="DV50" s="3">
        <f t="shared" si="70"/>
        <v>9257.4385749340454</v>
      </c>
      <c r="DW50" s="3">
        <f t="shared" si="70"/>
        <v>9276.5073826765329</v>
      </c>
      <c r="DX50" s="3">
        <f t="shared" si="70"/>
        <v>9295.6154690408348</v>
      </c>
      <c r="DY50" s="3">
        <f t="shared" si="70"/>
        <v>9314.7629149344775</v>
      </c>
      <c r="DZ50" s="3">
        <f t="shared" si="70"/>
        <v>9333.9498014316468</v>
      </c>
      <c r="EA50" s="3">
        <f t="shared" si="70"/>
        <v>9353.1762097735264</v>
      </c>
      <c r="EB50" s="3">
        <f t="shared" si="70"/>
        <v>9372.4422213686466</v>
      </c>
      <c r="EC50" s="3">
        <f t="shared" si="70"/>
        <v>9391.7479177932273</v>
      </c>
      <c r="ED50" s="3">
        <f t="shared" si="70"/>
        <v>9411.0933807915189</v>
      </c>
      <c r="EE50" s="3">
        <f t="shared" si="70"/>
        <v>9430.4786922761468</v>
      </c>
      <c r="EF50" s="3">
        <f t="shared" si="70"/>
        <v>9449.9039343284785</v>
      </c>
      <c r="EG50" s="3">
        <f t="shared" si="70"/>
        <v>9469.3691891989401</v>
      </c>
      <c r="EH50" s="3">
        <f t="shared" si="70"/>
        <v>9488.8745393073823</v>
      </c>
      <c r="EI50" s="3">
        <f t="shared" si="70"/>
        <v>9508.4200672434345</v>
      </c>
      <c r="EJ50" s="3">
        <f t="shared" ref="EJ50:EX50" si="71">IF(EJ$27&lt;(1-$G$39),0,($F50/12)*(1+((1+$G50)^(1/12))-1)^EJ$3)</f>
        <v>9528.0058557668435</v>
      </c>
      <c r="EK50" s="3">
        <f t="shared" si="71"/>
        <v>9547.6319878078248</v>
      </c>
      <c r="EL50" s="3">
        <f t="shared" si="71"/>
        <v>9567.2985464674221</v>
      </c>
      <c r="EM50" s="3">
        <f t="shared" si="71"/>
        <v>9587.0056150178498</v>
      </c>
      <c r="EN50" s="3">
        <f t="shared" si="71"/>
        <v>9606.7532769028494</v>
      </c>
      <c r="EO50" s="3">
        <f t="shared" si="71"/>
        <v>9626.5416157380441</v>
      </c>
      <c r="EP50" s="3">
        <f t="shared" si="71"/>
        <v>9646.3707153112919</v>
      </c>
      <c r="EQ50" s="3">
        <f t="shared" si="71"/>
        <v>9666.2406595830398</v>
      </c>
      <c r="ER50" s="3">
        <f t="shared" si="71"/>
        <v>9686.1515326866775</v>
      </c>
      <c r="ES50" s="3">
        <f t="shared" si="71"/>
        <v>9706.1034189288985</v>
      </c>
      <c r="ET50" s="3">
        <f t="shared" si="71"/>
        <v>9726.0964027900518</v>
      </c>
      <c r="EU50" s="3">
        <f t="shared" si="71"/>
        <v>9746.1305689245055</v>
      </c>
      <c r="EV50" s="3">
        <f t="shared" si="71"/>
        <v>9766.2060021609996</v>
      </c>
      <c r="EW50" s="3">
        <f t="shared" si="71"/>
        <v>9786.3227875030079</v>
      </c>
      <c r="EX50" s="3">
        <f t="shared" si="71"/>
        <v>9806.481010129095</v>
      </c>
    </row>
    <row r="51" spans="1:154" s="2" customFormat="1" ht="12.75" customHeight="1">
      <c r="A51" s="10"/>
      <c r="B51" s="167"/>
      <c r="C51" s="159" t="s">
        <v>138</v>
      </c>
      <c r="E51" s="159"/>
      <c r="F51" s="269">
        <f>'Low NOI'!K49</f>
        <v>175000</v>
      </c>
      <c r="G51" s="268">
        <f>'Low NOI'!$Y$11</f>
        <v>2.5000000000000001E-2</v>
      </c>
      <c r="H51" s="377" t="s">
        <v>116</v>
      </c>
      <c r="J51" s="3"/>
      <c r="K51" s="3">
        <f>IF(K$5&gt;0,($F51/12)*(1+((1+$G51)^(1/12))-1)^K$3,0)</f>
        <v>0</v>
      </c>
      <c r="L51" s="3">
        <f t="shared" si="60"/>
        <v>0</v>
      </c>
      <c r="M51" s="3">
        <f t="shared" si="60"/>
        <v>0</v>
      </c>
      <c r="N51" s="3">
        <f t="shared" si="60"/>
        <v>0</v>
      </c>
      <c r="O51" s="3">
        <f t="shared" si="60"/>
        <v>0</v>
      </c>
      <c r="P51" s="3">
        <f t="shared" si="60"/>
        <v>0</v>
      </c>
      <c r="Q51" s="3">
        <f t="shared" si="60"/>
        <v>0</v>
      </c>
      <c r="R51" s="3">
        <f t="shared" si="60"/>
        <v>0</v>
      </c>
      <c r="S51" s="3">
        <f t="shared" si="60"/>
        <v>0</v>
      </c>
      <c r="T51" s="3">
        <f t="shared" si="60"/>
        <v>0</v>
      </c>
      <c r="U51" s="3">
        <f t="shared" si="60"/>
        <v>0</v>
      </c>
      <c r="V51" s="3">
        <f t="shared" si="60"/>
        <v>0</v>
      </c>
      <c r="W51" s="3">
        <f t="shared" si="60"/>
        <v>0</v>
      </c>
      <c r="X51" s="3">
        <f t="shared" si="60"/>
        <v>0</v>
      </c>
      <c r="Y51" s="3">
        <f t="shared" si="60"/>
        <v>0</v>
      </c>
      <c r="Z51" s="3">
        <f t="shared" si="60"/>
        <v>0</v>
      </c>
      <c r="AA51" s="3">
        <f t="shared" si="60"/>
        <v>0</v>
      </c>
      <c r="AB51" s="3">
        <f>IF(AB$5&gt;0,($F51/12)*(1+((1+$G51)^(1/12))-1)^AB$3,0)</f>
        <v>0</v>
      </c>
      <c r="AC51" s="3">
        <f>IF(AC$5&gt;0,($F51/12)*(1+((1+$G51)^(1/12))-1)^AC$3,0)</f>
        <v>0</v>
      </c>
      <c r="AD51" s="3">
        <f>IF(AD$5&gt;0,($F51/12)*(1+((1+$G51)^(1/12))-1)^AD$3,0)</f>
        <v>0</v>
      </c>
      <c r="AE51" s="3">
        <f t="shared" si="61"/>
        <v>0</v>
      </c>
      <c r="AF51" s="3">
        <f t="shared" si="61"/>
        <v>0</v>
      </c>
      <c r="AG51" s="3">
        <f t="shared" si="61"/>
        <v>0</v>
      </c>
      <c r="AH51" s="3">
        <f t="shared" si="61"/>
        <v>0</v>
      </c>
      <c r="AI51" s="3">
        <f t="shared" si="61"/>
        <v>0</v>
      </c>
      <c r="AJ51" s="3">
        <f t="shared" si="61"/>
        <v>15384.799626664477</v>
      </c>
      <c r="AK51" s="3">
        <f t="shared" si="61"/>
        <v>15416.489794939742</v>
      </c>
      <c r="AL51" s="3">
        <f t="shared" si="61"/>
        <v>15448.245239773021</v>
      </c>
      <c r="AM51" s="3">
        <f t="shared" si="61"/>
        <v>15480.066095623328</v>
      </c>
      <c r="AN51" s="3">
        <f t="shared" si="61"/>
        <v>15511.952497226655</v>
      </c>
      <c r="AO51" s="3">
        <f t="shared" si="61"/>
        <v>15543.904579596523</v>
      </c>
      <c r="AP51" s="3">
        <f t="shared" si="61"/>
        <v>15575.922478024549</v>
      </c>
      <c r="AQ51" s="3">
        <f t="shared" si="61"/>
        <v>15608.006328081041</v>
      </c>
      <c r="AR51" s="3">
        <f t="shared" ref="AR51:BG51" si="72">IF(AR$5&gt;0,($F51/12)*(1+((1+$G51)^(1/12))-1)^AR$3,0)</f>
        <v>15640.156265615558</v>
      </c>
      <c r="AS51" s="3">
        <f t="shared" si="72"/>
        <v>15672.372426757482</v>
      </c>
      <c r="AT51" s="3">
        <f t="shared" si="72"/>
        <v>15704.654947916601</v>
      </c>
      <c r="AU51" s="3">
        <f t="shared" si="72"/>
        <v>15737.003965783684</v>
      </c>
      <c r="AV51" s="3">
        <f t="shared" si="72"/>
        <v>15769.419617331063</v>
      </c>
      <c r="AW51" s="3">
        <f t="shared" si="72"/>
        <v>15801.902039813216</v>
      </c>
      <c r="AX51" s="3">
        <f t="shared" si="72"/>
        <v>15834.451370767321</v>
      </c>
      <c r="AY51" s="3">
        <f t="shared" si="72"/>
        <v>15867.067748013891</v>
      </c>
      <c r="AZ51" s="3">
        <f t="shared" si="72"/>
        <v>15899.7513096573</v>
      </c>
      <c r="BA51" s="3">
        <f t="shared" si="72"/>
        <v>15932.502194086412</v>
      </c>
      <c r="BB51" s="3">
        <f t="shared" si="72"/>
        <v>15965.32053997514</v>
      </c>
      <c r="BC51" s="3">
        <f t="shared" si="72"/>
        <v>15998.206486283045</v>
      </c>
      <c r="BD51" s="3">
        <f t="shared" si="72"/>
        <v>16031.160172255926</v>
      </c>
      <c r="BE51" s="3">
        <f t="shared" si="72"/>
        <v>16064.181737426397</v>
      </c>
      <c r="BF51" s="3">
        <f t="shared" si="72"/>
        <v>16097.271321614493</v>
      </c>
      <c r="BG51" s="3">
        <f t="shared" si="72"/>
        <v>16130.429064928254</v>
      </c>
      <c r="BH51" s="3">
        <f>IF(BH$5&gt;0,($F51/12)*(1+((1+$G51)^(1/12))-1)^BH$3,0)</f>
        <v>16163.65510776432</v>
      </c>
      <c r="BI51" s="3">
        <f t="shared" si="63"/>
        <v>16196.949590808519</v>
      </c>
      <c r="BJ51" s="3">
        <f t="shared" si="63"/>
        <v>16230.312655036485</v>
      </c>
      <c r="BK51" s="3">
        <f t="shared" si="63"/>
        <v>16263.744441714212</v>
      </c>
      <c r="BL51" s="3">
        <f t="shared" si="63"/>
        <v>16297.245092398709</v>
      </c>
      <c r="BM51" s="3">
        <f t="shared" si="63"/>
        <v>16330.81474893855</v>
      </c>
      <c r="BN51" s="3">
        <f t="shared" si="63"/>
        <v>16364.453553474497</v>
      </c>
      <c r="BO51" s="3">
        <f t="shared" si="63"/>
        <v>16398.161648440102</v>
      </c>
      <c r="BP51" s="3">
        <f t="shared" si="63"/>
        <v>16431.9391765623</v>
      </c>
      <c r="BQ51" s="3">
        <f t="shared" si="63"/>
        <v>16465.786280862034</v>
      </c>
      <c r="BR51" s="3">
        <f t="shared" si="63"/>
        <v>16499.703104654833</v>
      </c>
      <c r="BS51" s="3">
        <f t="shared" si="63"/>
        <v>16533.689791551435</v>
      </c>
      <c r="BT51" s="3">
        <f t="shared" si="63"/>
        <v>16567.746485458403</v>
      </c>
      <c r="BU51" s="3">
        <f t="shared" si="63"/>
        <v>16601.873330578714</v>
      </c>
      <c r="BV51" s="3">
        <f t="shared" si="63"/>
        <v>16636.070471412371</v>
      </c>
      <c r="BW51" s="3">
        <f t="shared" si="63"/>
        <v>16670.338052757044</v>
      </c>
      <c r="BX51" s="3">
        <f>IF(BX$5&gt;0,($F51/12)*(1+((1+$G51)^(1/12))-1)^BX$3,0)</f>
        <v>16704.676219708654</v>
      </c>
      <c r="BY51" s="3">
        <f>IF(BY$5&gt;0,($F51/12)*(1+((1+$G51)^(1/12))-1)^BY$3,0)</f>
        <v>16739.085117661991</v>
      </c>
      <c r="BZ51" s="3">
        <f>IF(BZ$5&gt;0,($F51/12)*(1+((1+$G51)^(1/12))-1)^BZ$3,0)</f>
        <v>16773.564892311333</v>
      </c>
      <c r="CA51" s="3">
        <f>IF(CA$5&gt;0,($F51/12)*(1+((1+$G51)^(1/12))-1)^CA$3,0)</f>
        <v>16808.115689651077</v>
      </c>
      <c r="CB51" s="3">
        <f>IF(CB$5&gt;0,($F51/12)*(1+((1+$G51)^(1/12))-1)^CB$3,0)</f>
        <v>16842.737655976332</v>
      </c>
      <c r="CC51" s="3">
        <f t="shared" si="64"/>
        <v>16877.430937883561</v>
      </c>
      <c r="CD51" s="3">
        <f t="shared" si="64"/>
        <v>16912.19568227118</v>
      </c>
      <c r="CE51" s="3">
        <f t="shared" si="64"/>
        <v>16947.032036340199</v>
      </c>
      <c r="CF51" s="3">
        <f t="shared" si="64"/>
        <v>16981.94014759484</v>
      </c>
      <c r="CG51" s="3">
        <f t="shared" si="64"/>
        <v>17016.920163843155</v>
      </c>
      <c r="CH51" s="3">
        <f t="shared" si="64"/>
        <v>17051.972233197659</v>
      </c>
      <c r="CI51" s="3">
        <f t="shared" si="64"/>
        <v>17087.096504075947</v>
      </c>
      <c r="CJ51" s="3">
        <f t="shared" si="64"/>
        <v>17122.293125201344</v>
      </c>
      <c r="CK51" s="3">
        <f t="shared" si="64"/>
        <v>17157.562245603516</v>
      </c>
      <c r="CL51" s="3">
        <f t="shared" si="64"/>
        <v>17192.904014619093</v>
      </c>
      <c r="CM51" s="3">
        <f t="shared" si="64"/>
        <v>17228.31858189233</v>
      </c>
      <c r="CN51" s="3">
        <f t="shared" ref="CN51:DC51" si="73">IF(CN$5&gt;0,($F51/12)*(1+((1+$G51)^(1/12))-1)^CN$3,0)</f>
        <v>17263.80609737572</v>
      </c>
      <c r="CO51" s="3">
        <f t="shared" si="73"/>
        <v>17299.366711330626</v>
      </c>
      <c r="CP51" s="3">
        <f t="shared" si="73"/>
        <v>17335.000574327936</v>
      </c>
      <c r="CQ51" s="3">
        <f t="shared" si="73"/>
        <v>17370.707837248679</v>
      </c>
      <c r="CR51" s="3">
        <f t="shared" si="73"/>
        <v>17406.488651284686</v>
      </c>
      <c r="CS51" s="3">
        <f t="shared" si="73"/>
        <v>17442.343167939209</v>
      </c>
      <c r="CT51" s="3">
        <f t="shared" si="73"/>
        <v>17478.271539027573</v>
      </c>
      <c r="CU51" s="3">
        <f t="shared" si="73"/>
        <v>17514.273916677826</v>
      </c>
      <c r="CV51" s="3">
        <f t="shared" si="73"/>
        <v>17550.350453331357</v>
      </c>
      <c r="CW51" s="3">
        <f t="shared" si="73"/>
        <v>17586.501301743581</v>
      </c>
      <c r="CX51" s="3">
        <f t="shared" si="73"/>
        <v>17622.726614984549</v>
      </c>
      <c r="CY51" s="3">
        <f t="shared" si="73"/>
        <v>17659.026546439614</v>
      </c>
      <c r="CZ51" s="3">
        <f t="shared" si="73"/>
        <v>17695.401249810086</v>
      </c>
      <c r="DA51" s="3">
        <f t="shared" si="73"/>
        <v>17731.850879113867</v>
      </c>
      <c r="DB51" s="3">
        <f t="shared" si="73"/>
        <v>17768.375588686107</v>
      </c>
      <c r="DC51" s="3">
        <f t="shared" si="73"/>
        <v>17804.97553317987</v>
      </c>
      <c r="DD51" s="3">
        <f>IF(DD$5&gt;0,($F51/12)*(1+((1+$G51)^(1/12))-1)^DD$3,0)</f>
        <v>17841.650867566776</v>
      </c>
      <c r="DE51" s="3">
        <f>IF(DE$5&gt;0,($F51/12)*(1+((1+$G51)^(1/12))-1)^DE$3,0)</f>
        <v>17878.401747137661</v>
      </c>
      <c r="DF51" s="3">
        <f>IF(DF$5&gt;0,($F51/12)*(1+((1+$G51)^(1/12))-1)^DF$3,0)</f>
        <v>17915.228327503239</v>
      </c>
      <c r="DG51" s="3">
        <f t="shared" si="66"/>
        <v>17952.130764594742</v>
      </c>
      <c r="DH51" s="3">
        <f t="shared" si="66"/>
        <v>17989.109214664611</v>
      </c>
      <c r="DI51" s="3">
        <f t="shared" si="66"/>
        <v>18026.163834287148</v>
      </c>
      <c r="DJ51" s="3">
        <f t="shared" si="66"/>
        <v>18063.294780359134</v>
      </c>
      <c r="DK51" s="3">
        <f t="shared" si="66"/>
        <v>18100.502210100582</v>
      </c>
      <c r="DL51" s="3">
        <f t="shared" si="66"/>
        <v>18137.786281055312</v>
      </c>
      <c r="DM51" s="3">
        <f t="shared" si="66"/>
        <v>18175.147151091689</v>
      </c>
      <c r="DN51" s="3">
        <f t="shared" si="66"/>
        <v>18212.584978403236</v>
      </c>
      <c r="DO51" s="3">
        <f t="shared" si="66"/>
        <v>18250.099921509343</v>
      </c>
      <c r="DP51" s="3">
        <f t="shared" si="66"/>
        <v>18287.692139255923</v>
      </c>
      <c r="DQ51" s="3">
        <f t="shared" si="66"/>
        <v>18325.361790816081</v>
      </c>
      <c r="DR51" s="3">
        <f t="shared" si="66"/>
        <v>18363.109035690792</v>
      </c>
      <c r="DS51" s="3">
        <f t="shared" si="66"/>
        <v>18400.934033709585</v>
      </c>
      <c r="DT51" s="3">
        <f t="shared" ref="DT51:EI51" si="74">IF(DT$5&gt;0,($F51/12)*(1+((1+$G51)^(1/12))-1)^DT$3,0)</f>
        <v>18438.836945031206</v>
      </c>
      <c r="DU51" s="3">
        <f t="shared" si="74"/>
        <v>18476.817930144294</v>
      </c>
      <c r="DV51" s="3">
        <f t="shared" si="74"/>
        <v>18514.877149868091</v>
      </c>
      <c r="DW51" s="3">
        <f t="shared" si="74"/>
        <v>18553.014765353066</v>
      </c>
      <c r="DX51" s="3">
        <f t="shared" si="74"/>
        <v>18591.23093808167</v>
      </c>
      <c r="DY51" s="3">
        <f t="shared" si="74"/>
        <v>18629.525829868955</v>
      </c>
      <c r="DZ51" s="3">
        <f t="shared" si="74"/>
        <v>18667.899602863294</v>
      </c>
      <c r="EA51" s="3">
        <f t="shared" si="74"/>
        <v>18706.352419547053</v>
      </c>
      <c r="EB51" s="3">
        <f t="shared" si="74"/>
        <v>18744.884442737293</v>
      </c>
      <c r="EC51" s="3">
        <f t="shared" si="74"/>
        <v>18783.495835586455</v>
      </c>
      <c r="ED51" s="3">
        <f t="shared" si="74"/>
        <v>18822.186761583038</v>
      </c>
      <c r="EE51" s="3">
        <f t="shared" si="74"/>
        <v>18860.957384552294</v>
      </c>
      <c r="EF51" s="3">
        <f t="shared" si="74"/>
        <v>18899.807868656957</v>
      </c>
      <c r="EG51" s="3">
        <f t="shared" si="74"/>
        <v>18938.73837839788</v>
      </c>
      <c r="EH51" s="3">
        <f t="shared" si="74"/>
        <v>18977.749078614765</v>
      </c>
      <c r="EI51" s="3">
        <f t="shared" si="74"/>
        <v>19016.840134486869</v>
      </c>
      <c r="EJ51" s="3">
        <f>IF(EJ$5&gt;0,($F51/12)*(1+((1+$G51)^(1/12))-1)^EJ$3,0)</f>
        <v>19056.011711533687</v>
      </c>
      <c r="EK51" s="3">
        <f t="shared" si="68"/>
        <v>19095.26397561565</v>
      </c>
      <c r="EL51" s="3">
        <f t="shared" si="68"/>
        <v>19134.597092934844</v>
      </c>
      <c r="EM51" s="3">
        <f t="shared" si="68"/>
        <v>19174.0112300357</v>
      </c>
      <c r="EN51" s="3">
        <f t="shared" si="68"/>
        <v>19213.506553805699</v>
      </c>
      <c r="EO51" s="3">
        <f t="shared" si="68"/>
        <v>19253.083231476088</v>
      </c>
      <c r="EP51" s="3">
        <f t="shared" si="68"/>
        <v>19292.741430622584</v>
      </c>
      <c r="EQ51" s="3">
        <f t="shared" si="68"/>
        <v>19332.48131916608</v>
      </c>
      <c r="ER51" s="3">
        <f t="shared" si="68"/>
        <v>19372.303065373355</v>
      </c>
      <c r="ES51" s="3">
        <f t="shared" si="68"/>
        <v>19412.206837857797</v>
      </c>
      <c r="ET51" s="3">
        <f t="shared" si="68"/>
        <v>19452.192805580104</v>
      </c>
      <c r="EU51" s="3">
        <f t="shared" si="68"/>
        <v>19492.261137849011</v>
      </c>
      <c r="EV51" s="3">
        <f t="shared" si="68"/>
        <v>19532.412004321999</v>
      </c>
      <c r="EW51" s="3">
        <f t="shared" si="68"/>
        <v>19572.645575006016</v>
      </c>
      <c r="EX51" s="3">
        <f t="shared" si="68"/>
        <v>19612.96202025819</v>
      </c>
    </row>
    <row r="52" spans="1:154" s="2" customFormat="1" ht="12.75" customHeight="1">
      <c r="A52" s="10"/>
      <c r="B52" s="167"/>
      <c r="C52" s="159" t="s">
        <v>139</v>
      </c>
      <c r="E52" s="159"/>
      <c r="F52" s="269">
        <f>'Low NOI'!K50</f>
        <v>87500</v>
      </c>
      <c r="G52" s="268">
        <f>'Low NOI'!$Y$11</f>
        <v>2.5000000000000001E-2</v>
      </c>
      <c r="H52" s="377" t="s">
        <v>117</v>
      </c>
      <c r="J52" s="3"/>
      <c r="K52" s="3">
        <f>IF(K$27&lt;(1-$G$39),0,($F52/12)*(1+((1+$G52)^(1/12))-1)^K$3)</f>
        <v>0</v>
      </c>
      <c r="L52" s="3">
        <f t="shared" ref="L52:BW52" si="75">IF(L$27&lt;(1-$G$39),0,($F52/12)*(1+((1+$G52)^(1/12))-1)^L$3)</f>
        <v>0</v>
      </c>
      <c r="M52" s="3">
        <f t="shared" si="75"/>
        <v>0</v>
      </c>
      <c r="N52" s="3">
        <f t="shared" si="75"/>
        <v>0</v>
      </c>
      <c r="O52" s="3">
        <f t="shared" si="75"/>
        <v>0</v>
      </c>
      <c r="P52" s="3">
        <f t="shared" si="75"/>
        <v>0</v>
      </c>
      <c r="Q52" s="3">
        <f t="shared" si="75"/>
        <v>0</v>
      </c>
      <c r="R52" s="3">
        <f t="shared" si="75"/>
        <v>0</v>
      </c>
      <c r="S52" s="3">
        <f t="shared" si="75"/>
        <v>0</v>
      </c>
      <c r="T52" s="3">
        <f t="shared" si="75"/>
        <v>0</v>
      </c>
      <c r="U52" s="3">
        <f t="shared" si="75"/>
        <v>0</v>
      </c>
      <c r="V52" s="3">
        <f t="shared" si="75"/>
        <v>0</v>
      </c>
      <c r="W52" s="3">
        <f t="shared" si="75"/>
        <v>0</v>
      </c>
      <c r="X52" s="3">
        <f t="shared" si="75"/>
        <v>0</v>
      </c>
      <c r="Y52" s="3">
        <f t="shared" si="75"/>
        <v>0</v>
      </c>
      <c r="Z52" s="3">
        <f t="shared" si="75"/>
        <v>0</v>
      </c>
      <c r="AA52" s="3">
        <f t="shared" si="75"/>
        <v>0</v>
      </c>
      <c r="AB52" s="3">
        <f t="shared" si="75"/>
        <v>0</v>
      </c>
      <c r="AC52" s="3">
        <f t="shared" si="75"/>
        <v>0</v>
      </c>
      <c r="AD52" s="3">
        <f t="shared" si="75"/>
        <v>0</v>
      </c>
      <c r="AE52" s="3">
        <f t="shared" si="75"/>
        <v>0</v>
      </c>
      <c r="AF52" s="3">
        <f t="shared" si="75"/>
        <v>0</v>
      </c>
      <c r="AG52" s="3">
        <f t="shared" si="75"/>
        <v>0</v>
      </c>
      <c r="AH52" s="3">
        <f t="shared" si="75"/>
        <v>0</v>
      </c>
      <c r="AI52" s="3">
        <f t="shared" si="75"/>
        <v>0</v>
      </c>
      <c r="AJ52" s="3">
        <f t="shared" si="75"/>
        <v>0</v>
      </c>
      <c r="AK52" s="3">
        <f t="shared" si="75"/>
        <v>0</v>
      </c>
      <c r="AL52" s="3">
        <f t="shared" si="75"/>
        <v>0</v>
      </c>
      <c r="AM52" s="3">
        <f t="shared" si="75"/>
        <v>0</v>
      </c>
      <c r="AN52" s="3">
        <f t="shared" si="75"/>
        <v>0</v>
      </c>
      <c r="AO52" s="3">
        <f t="shared" si="75"/>
        <v>0</v>
      </c>
      <c r="AP52" s="3">
        <f t="shared" si="75"/>
        <v>0</v>
      </c>
      <c r="AQ52" s="3">
        <f t="shared" si="75"/>
        <v>0</v>
      </c>
      <c r="AR52" s="3">
        <f t="shared" si="75"/>
        <v>0</v>
      </c>
      <c r="AS52" s="3">
        <f t="shared" si="75"/>
        <v>0</v>
      </c>
      <c r="AT52" s="3">
        <f t="shared" si="75"/>
        <v>0</v>
      </c>
      <c r="AU52" s="3">
        <f t="shared" si="75"/>
        <v>7868.5019828918421</v>
      </c>
      <c r="AV52" s="3">
        <f t="shared" si="75"/>
        <v>7884.7098086655315</v>
      </c>
      <c r="AW52" s="3">
        <f t="shared" si="75"/>
        <v>7900.9510199066081</v>
      </c>
      <c r="AX52" s="3">
        <f t="shared" si="75"/>
        <v>7917.2256853836607</v>
      </c>
      <c r="AY52" s="3">
        <f t="shared" si="75"/>
        <v>7933.5338740069456</v>
      </c>
      <c r="AZ52" s="3">
        <f t="shared" si="75"/>
        <v>7949.8756548286501</v>
      </c>
      <c r="BA52" s="3">
        <f t="shared" si="75"/>
        <v>7966.2510970432058</v>
      </c>
      <c r="BB52" s="3">
        <f t="shared" si="75"/>
        <v>7982.6602699875702</v>
      </c>
      <c r="BC52" s="3">
        <f t="shared" si="75"/>
        <v>7999.1032431415224</v>
      </c>
      <c r="BD52" s="3">
        <f t="shared" si="75"/>
        <v>8015.5800861279631</v>
      </c>
      <c r="BE52" s="3">
        <f t="shared" si="75"/>
        <v>8032.0908687131987</v>
      </c>
      <c r="BF52" s="3">
        <f t="shared" si="75"/>
        <v>8048.6356608072465</v>
      </c>
      <c r="BG52" s="3">
        <f t="shared" si="75"/>
        <v>8065.2145324641269</v>
      </c>
      <c r="BH52" s="3">
        <f t="shared" si="75"/>
        <v>8081.8275538821599</v>
      </c>
      <c r="BI52" s="3">
        <f t="shared" si="75"/>
        <v>8098.4747954042596</v>
      </c>
      <c r="BJ52" s="3">
        <f t="shared" si="75"/>
        <v>8115.1563275182425</v>
      </c>
      <c r="BK52" s="3">
        <f t="shared" si="75"/>
        <v>8131.8722208571062</v>
      </c>
      <c r="BL52" s="3">
        <f t="shared" si="75"/>
        <v>8148.6225461993545</v>
      </c>
      <c r="BM52" s="3">
        <f t="shared" si="75"/>
        <v>8165.4073744692751</v>
      </c>
      <c r="BN52" s="3">
        <f t="shared" si="75"/>
        <v>8182.2267767372487</v>
      </c>
      <c r="BO52" s="3">
        <f t="shared" si="75"/>
        <v>8199.080824220051</v>
      </c>
      <c r="BP52" s="3">
        <f t="shared" si="75"/>
        <v>8215.9695882811502</v>
      </c>
      <c r="BQ52" s="3">
        <f t="shared" si="75"/>
        <v>8232.8931404310169</v>
      </c>
      <c r="BR52" s="3">
        <f t="shared" si="75"/>
        <v>8249.8515523274164</v>
      </c>
      <c r="BS52" s="3">
        <f t="shared" si="75"/>
        <v>8266.8448957757173</v>
      </c>
      <c r="BT52" s="3">
        <f t="shared" si="75"/>
        <v>8283.8732427292016</v>
      </c>
      <c r="BU52" s="3">
        <f t="shared" si="75"/>
        <v>8300.9366652893568</v>
      </c>
      <c r="BV52" s="3">
        <f t="shared" si="75"/>
        <v>8318.0352357061856</v>
      </c>
      <c r="BW52" s="3">
        <f t="shared" si="75"/>
        <v>8335.1690263785222</v>
      </c>
      <c r="BX52" s="3">
        <f t="shared" ref="BX52:EI52" si="76">IF(BX$27&lt;(1-$G$39),0,($F52/12)*(1+((1+$G52)^(1/12))-1)^BX$3)</f>
        <v>8352.3381098543268</v>
      </c>
      <c r="BY52" s="3">
        <f t="shared" si="76"/>
        <v>8369.5425588309954</v>
      </c>
      <c r="BZ52" s="3">
        <f t="shared" si="76"/>
        <v>8386.7824461556665</v>
      </c>
      <c r="CA52" s="3">
        <f t="shared" si="76"/>
        <v>8404.0578448255383</v>
      </c>
      <c r="CB52" s="3">
        <f t="shared" si="76"/>
        <v>8421.3688279881662</v>
      </c>
      <c r="CC52" s="3">
        <f t="shared" si="76"/>
        <v>8438.7154689417803</v>
      </c>
      <c r="CD52" s="3">
        <f t="shared" si="76"/>
        <v>8456.09784113559</v>
      </c>
      <c r="CE52" s="3">
        <f t="shared" si="76"/>
        <v>8473.5160181700994</v>
      </c>
      <c r="CF52" s="3">
        <f t="shared" si="76"/>
        <v>8490.9700737974199</v>
      </c>
      <c r="CG52" s="3">
        <f t="shared" si="76"/>
        <v>8508.4600819215775</v>
      </c>
      <c r="CH52" s="3">
        <f t="shared" si="76"/>
        <v>8525.9861165988295</v>
      </c>
      <c r="CI52" s="3">
        <f t="shared" si="76"/>
        <v>8543.5482520379737</v>
      </c>
      <c r="CJ52" s="3">
        <f t="shared" si="76"/>
        <v>8561.146562600672</v>
      </c>
      <c r="CK52" s="3">
        <f t="shared" si="76"/>
        <v>8578.7811228017581</v>
      </c>
      <c r="CL52" s="3">
        <f t="shared" si="76"/>
        <v>8596.4520073095464</v>
      </c>
      <c r="CM52" s="3">
        <f t="shared" si="76"/>
        <v>8614.1592909461651</v>
      </c>
      <c r="CN52" s="3">
        <f t="shared" si="76"/>
        <v>8631.9030486878601</v>
      </c>
      <c r="CO52" s="3">
        <f t="shared" si="76"/>
        <v>8649.6833556653128</v>
      </c>
      <c r="CP52" s="3">
        <f t="shared" si="76"/>
        <v>8667.5002871639681</v>
      </c>
      <c r="CQ52" s="3">
        <f t="shared" si="76"/>
        <v>8685.3539186243397</v>
      </c>
      <c r="CR52" s="3">
        <f t="shared" si="76"/>
        <v>8703.244325642343</v>
      </c>
      <c r="CS52" s="3">
        <f t="shared" si="76"/>
        <v>8721.1715839696044</v>
      </c>
      <c r="CT52" s="3">
        <f t="shared" si="76"/>
        <v>8739.1357695137867</v>
      </c>
      <c r="CU52" s="3">
        <f t="shared" si="76"/>
        <v>8757.1369583389132</v>
      </c>
      <c r="CV52" s="3">
        <f t="shared" si="76"/>
        <v>8775.1752266656786</v>
      </c>
      <c r="CW52" s="3">
        <f t="shared" si="76"/>
        <v>8793.2506508717906</v>
      </c>
      <c r="CX52" s="3">
        <f t="shared" si="76"/>
        <v>8811.3633074922745</v>
      </c>
      <c r="CY52" s="3">
        <f t="shared" si="76"/>
        <v>8829.5132732198072</v>
      </c>
      <c r="CZ52" s="3">
        <f t="shared" si="76"/>
        <v>8847.7006249050428</v>
      </c>
      <c r="DA52" s="3">
        <f t="shared" si="76"/>
        <v>8865.9254395569333</v>
      </c>
      <c r="DB52" s="3">
        <f t="shared" si="76"/>
        <v>8884.1877943430536</v>
      </c>
      <c r="DC52" s="3">
        <f t="shared" si="76"/>
        <v>8902.4877665899348</v>
      </c>
      <c r="DD52" s="3">
        <f t="shared" si="76"/>
        <v>8920.8254337833878</v>
      </c>
      <c r="DE52" s="3">
        <f t="shared" si="76"/>
        <v>8939.2008735688305</v>
      </c>
      <c r="DF52" s="3">
        <f t="shared" si="76"/>
        <v>8957.6141637516193</v>
      </c>
      <c r="DG52" s="3">
        <f t="shared" si="76"/>
        <v>8976.0653822973709</v>
      </c>
      <c r="DH52" s="3">
        <f t="shared" si="76"/>
        <v>8994.5546073323057</v>
      </c>
      <c r="DI52" s="3">
        <f t="shared" si="76"/>
        <v>9013.0819171435742</v>
      </c>
      <c r="DJ52" s="3">
        <f t="shared" si="76"/>
        <v>9031.6473901795671</v>
      </c>
      <c r="DK52" s="3">
        <f t="shared" si="76"/>
        <v>9050.2511050502908</v>
      </c>
      <c r="DL52" s="3">
        <f t="shared" si="76"/>
        <v>9068.8931405276562</v>
      </c>
      <c r="DM52" s="3">
        <f t="shared" si="76"/>
        <v>9087.5735755458445</v>
      </c>
      <c r="DN52" s="3">
        <f t="shared" si="76"/>
        <v>9106.2924892016181</v>
      </c>
      <c r="DO52" s="3">
        <f t="shared" si="76"/>
        <v>9125.0499607546717</v>
      </c>
      <c r="DP52" s="3">
        <f t="shared" si="76"/>
        <v>9143.8460696279617</v>
      </c>
      <c r="DQ52" s="3">
        <f t="shared" si="76"/>
        <v>9162.6808954080407</v>
      </c>
      <c r="DR52" s="3">
        <f t="shared" si="76"/>
        <v>9181.5545178453958</v>
      </c>
      <c r="DS52" s="3">
        <f t="shared" si="76"/>
        <v>9200.4670168547927</v>
      </c>
      <c r="DT52" s="3">
        <f t="shared" si="76"/>
        <v>9219.4184725156028</v>
      </c>
      <c r="DU52" s="3">
        <f t="shared" si="76"/>
        <v>9238.4089650721471</v>
      </c>
      <c r="DV52" s="3">
        <f t="shared" si="76"/>
        <v>9257.4385749340454</v>
      </c>
      <c r="DW52" s="3">
        <f t="shared" si="76"/>
        <v>9276.5073826765329</v>
      </c>
      <c r="DX52" s="3">
        <f t="shared" si="76"/>
        <v>9295.6154690408348</v>
      </c>
      <c r="DY52" s="3">
        <f t="shared" si="76"/>
        <v>9314.7629149344775</v>
      </c>
      <c r="DZ52" s="3">
        <f t="shared" si="76"/>
        <v>9333.9498014316468</v>
      </c>
      <c r="EA52" s="3">
        <f t="shared" si="76"/>
        <v>9353.1762097735264</v>
      </c>
      <c r="EB52" s="3">
        <f t="shared" si="76"/>
        <v>9372.4422213686466</v>
      </c>
      <c r="EC52" s="3">
        <f t="shared" si="76"/>
        <v>9391.7479177932273</v>
      </c>
      <c r="ED52" s="3">
        <f t="shared" si="76"/>
        <v>9411.0933807915189</v>
      </c>
      <c r="EE52" s="3">
        <f t="shared" si="76"/>
        <v>9430.4786922761468</v>
      </c>
      <c r="EF52" s="3">
        <f t="shared" si="76"/>
        <v>9449.9039343284785</v>
      </c>
      <c r="EG52" s="3">
        <f t="shared" si="76"/>
        <v>9469.3691891989401</v>
      </c>
      <c r="EH52" s="3">
        <f t="shared" si="76"/>
        <v>9488.8745393073823</v>
      </c>
      <c r="EI52" s="3">
        <f t="shared" si="76"/>
        <v>9508.4200672434345</v>
      </c>
      <c r="EJ52" s="3">
        <f t="shared" ref="EJ52:EX52" si="77">IF(EJ$27&lt;(1-$G$39),0,($F52/12)*(1+((1+$G52)^(1/12))-1)^EJ$3)</f>
        <v>9528.0058557668435</v>
      </c>
      <c r="EK52" s="3">
        <f t="shared" si="77"/>
        <v>9547.6319878078248</v>
      </c>
      <c r="EL52" s="3">
        <f t="shared" si="77"/>
        <v>9567.2985464674221</v>
      </c>
      <c r="EM52" s="3">
        <f t="shared" si="77"/>
        <v>9587.0056150178498</v>
      </c>
      <c r="EN52" s="3">
        <f t="shared" si="77"/>
        <v>9606.7532769028494</v>
      </c>
      <c r="EO52" s="3">
        <f t="shared" si="77"/>
        <v>9626.5416157380441</v>
      </c>
      <c r="EP52" s="3">
        <f t="shared" si="77"/>
        <v>9646.3707153112919</v>
      </c>
      <c r="EQ52" s="3">
        <f t="shared" si="77"/>
        <v>9666.2406595830398</v>
      </c>
      <c r="ER52" s="3">
        <f t="shared" si="77"/>
        <v>9686.1515326866775</v>
      </c>
      <c r="ES52" s="3">
        <f t="shared" si="77"/>
        <v>9706.1034189288985</v>
      </c>
      <c r="ET52" s="3">
        <f t="shared" si="77"/>
        <v>9726.0964027900518</v>
      </c>
      <c r="EU52" s="3">
        <f t="shared" si="77"/>
        <v>9746.1305689245055</v>
      </c>
      <c r="EV52" s="3">
        <f t="shared" si="77"/>
        <v>9766.2060021609996</v>
      </c>
      <c r="EW52" s="3">
        <f t="shared" si="77"/>
        <v>9786.3227875030079</v>
      </c>
      <c r="EX52" s="3">
        <f t="shared" si="77"/>
        <v>9806.481010129095</v>
      </c>
    </row>
    <row r="53" spans="1:154" s="2" customFormat="1" ht="12.75" customHeight="1">
      <c r="A53" s="10"/>
      <c r="B53" s="167"/>
      <c r="C53" s="159" t="s">
        <v>140</v>
      </c>
      <c r="E53" s="159"/>
      <c r="F53" s="269">
        <f>'Low NOI'!K51</f>
        <v>350000</v>
      </c>
      <c r="G53" s="268">
        <f>'Low NOI'!$Y$11</f>
        <v>2.5000000000000001E-2</v>
      </c>
      <c r="H53" s="377" t="s">
        <v>116</v>
      </c>
      <c r="J53" s="3"/>
      <c r="K53" s="3">
        <f t="shared" ref="K53:Z54" si="78">IF(K$5&gt;0,($F53/12)*(1+((1+$G53)^(1/12))-1)^K$3,0)</f>
        <v>0</v>
      </c>
      <c r="L53" s="3">
        <f t="shared" si="78"/>
        <v>0</v>
      </c>
      <c r="M53" s="3">
        <f t="shared" si="78"/>
        <v>0</v>
      </c>
      <c r="N53" s="3">
        <f t="shared" si="78"/>
        <v>0</v>
      </c>
      <c r="O53" s="3">
        <f t="shared" si="78"/>
        <v>0</v>
      </c>
      <c r="P53" s="3">
        <f t="shared" si="78"/>
        <v>0</v>
      </c>
      <c r="Q53" s="3">
        <f t="shared" si="78"/>
        <v>0</v>
      </c>
      <c r="R53" s="3">
        <f t="shared" si="78"/>
        <v>0</v>
      </c>
      <c r="S53" s="3">
        <f t="shared" si="78"/>
        <v>0</v>
      </c>
      <c r="T53" s="3">
        <f t="shared" si="78"/>
        <v>0</v>
      </c>
      <c r="U53" s="3">
        <f t="shared" si="78"/>
        <v>0</v>
      </c>
      <c r="V53" s="3">
        <f t="shared" si="78"/>
        <v>0</v>
      </c>
      <c r="W53" s="3">
        <f t="shared" si="78"/>
        <v>0</v>
      </c>
      <c r="X53" s="3">
        <f t="shared" si="78"/>
        <v>0</v>
      </c>
      <c r="Y53" s="3">
        <f t="shared" si="78"/>
        <v>0</v>
      </c>
      <c r="Z53" s="3">
        <f t="shared" si="78"/>
        <v>0</v>
      </c>
      <c r="AA53" s="3">
        <f t="shared" ref="AA53:CL54" si="79">IF(AA$5&gt;0,($F53/12)*(1+((1+$G53)^(1/12))-1)^AA$3,0)</f>
        <v>0</v>
      </c>
      <c r="AB53" s="3">
        <f t="shared" si="79"/>
        <v>0</v>
      </c>
      <c r="AC53" s="3">
        <f t="shared" si="79"/>
        <v>0</v>
      </c>
      <c r="AD53" s="3">
        <f t="shared" si="79"/>
        <v>0</v>
      </c>
      <c r="AE53" s="3">
        <f t="shared" si="79"/>
        <v>0</v>
      </c>
      <c r="AF53" s="3">
        <f t="shared" si="79"/>
        <v>0</v>
      </c>
      <c r="AG53" s="3">
        <f t="shared" si="79"/>
        <v>0</v>
      </c>
      <c r="AH53" s="3">
        <f t="shared" si="79"/>
        <v>0</v>
      </c>
      <c r="AI53" s="3">
        <f t="shared" si="79"/>
        <v>0</v>
      </c>
      <c r="AJ53" s="3">
        <f t="shared" si="79"/>
        <v>30769.599253328954</v>
      </c>
      <c r="AK53" s="3">
        <f t="shared" si="79"/>
        <v>30832.979589879484</v>
      </c>
      <c r="AL53" s="3">
        <f t="shared" si="79"/>
        <v>30896.490479546042</v>
      </c>
      <c r="AM53" s="3">
        <f t="shared" si="79"/>
        <v>30960.132191246656</v>
      </c>
      <c r="AN53" s="3">
        <f t="shared" si="79"/>
        <v>31023.904994453311</v>
      </c>
      <c r="AO53" s="3">
        <f t="shared" si="79"/>
        <v>31087.809159193046</v>
      </c>
      <c r="AP53" s="3">
        <f t="shared" si="79"/>
        <v>31151.844956049099</v>
      </c>
      <c r="AQ53" s="3">
        <f t="shared" si="79"/>
        <v>31216.012656162082</v>
      </c>
      <c r="AR53" s="3">
        <f t="shared" si="79"/>
        <v>31280.312531231117</v>
      </c>
      <c r="AS53" s="3">
        <f t="shared" si="79"/>
        <v>31344.744853514963</v>
      </c>
      <c r="AT53" s="3">
        <f t="shared" si="79"/>
        <v>31409.309895833201</v>
      </c>
      <c r="AU53" s="3">
        <f t="shared" si="79"/>
        <v>31474.007931567368</v>
      </c>
      <c r="AV53" s="3">
        <f t="shared" si="79"/>
        <v>31538.839234662126</v>
      </c>
      <c r="AW53" s="3">
        <f t="shared" si="79"/>
        <v>31603.804079626432</v>
      </c>
      <c r="AX53" s="3">
        <f t="shared" si="79"/>
        <v>31668.902741534643</v>
      </c>
      <c r="AY53" s="3">
        <f t="shared" si="79"/>
        <v>31734.135496027782</v>
      </c>
      <c r="AZ53" s="3">
        <f t="shared" si="79"/>
        <v>31799.5026193146</v>
      </c>
      <c r="BA53" s="3">
        <f t="shared" si="79"/>
        <v>31865.004388172823</v>
      </c>
      <c r="BB53" s="3">
        <f t="shared" si="79"/>
        <v>31930.641079950281</v>
      </c>
      <c r="BC53" s="3">
        <f t="shared" si="79"/>
        <v>31996.41297256609</v>
      </c>
      <c r="BD53" s="3">
        <f t="shared" si="79"/>
        <v>32062.320344511852</v>
      </c>
      <c r="BE53" s="3">
        <f t="shared" si="79"/>
        <v>32128.363474852795</v>
      </c>
      <c r="BF53" s="3">
        <f t="shared" si="79"/>
        <v>32194.542643228986</v>
      </c>
      <c r="BG53" s="3">
        <f t="shared" si="79"/>
        <v>32260.858129856508</v>
      </c>
      <c r="BH53" s="3">
        <f t="shared" si="79"/>
        <v>32327.31021552864</v>
      </c>
      <c r="BI53" s="3">
        <f t="shared" si="79"/>
        <v>32393.899181617038</v>
      </c>
      <c r="BJ53" s="3">
        <f t="shared" si="79"/>
        <v>32460.62531007297</v>
      </c>
      <c r="BK53" s="3">
        <f t="shared" si="79"/>
        <v>32527.488883428425</v>
      </c>
      <c r="BL53" s="3">
        <f t="shared" si="79"/>
        <v>32594.490184797418</v>
      </c>
      <c r="BM53" s="3">
        <f t="shared" si="79"/>
        <v>32661.6294978771</v>
      </c>
      <c r="BN53" s="3">
        <f t="shared" si="79"/>
        <v>32728.907106948995</v>
      </c>
      <c r="BO53" s="3">
        <f t="shared" si="79"/>
        <v>32796.323296880204</v>
      </c>
      <c r="BP53" s="3">
        <f t="shared" si="79"/>
        <v>32863.878353124601</v>
      </c>
      <c r="BQ53" s="3">
        <f t="shared" si="79"/>
        <v>32931.572561724068</v>
      </c>
      <c r="BR53" s="3">
        <f t="shared" si="79"/>
        <v>32999.406209309665</v>
      </c>
      <c r="BS53" s="3">
        <f t="shared" si="79"/>
        <v>33067.379583102869</v>
      </c>
      <c r="BT53" s="3">
        <f t="shared" si="79"/>
        <v>33135.492970916806</v>
      </c>
      <c r="BU53" s="3">
        <f t="shared" si="79"/>
        <v>33203.746661157427</v>
      </c>
      <c r="BV53" s="3">
        <f t="shared" si="79"/>
        <v>33272.140942824743</v>
      </c>
      <c r="BW53" s="3">
        <f t="shared" si="79"/>
        <v>33340.676105514089</v>
      </c>
      <c r="BX53" s="3">
        <f t="shared" si="79"/>
        <v>33409.352439417307</v>
      </c>
      <c r="BY53" s="3">
        <f t="shared" si="79"/>
        <v>33478.170235323982</v>
      </c>
      <c r="BZ53" s="3">
        <f t="shared" si="79"/>
        <v>33547.129784622666</v>
      </c>
      <c r="CA53" s="3">
        <f t="shared" si="79"/>
        <v>33616.231379302153</v>
      </c>
      <c r="CB53" s="3">
        <f t="shared" si="79"/>
        <v>33685.475311952665</v>
      </c>
      <c r="CC53" s="3">
        <f t="shared" si="79"/>
        <v>33754.861875767121</v>
      </c>
      <c r="CD53" s="3">
        <f t="shared" si="79"/>
        <v>33824.39136454236</v>
      </c>
      <c r="CE53" s="3">
        <f t="shared" si="79"/>
        <v>33894.064072680398</v>
      </c>
      <c r="CF53" s="3">
        <f t="shared" si="79"/>
        <v>33963.88029518968</v>
      </c>
      <c r="CG53" s="3">
        <f t="shared" si="79"/>
        <v>34033.84032768631</v>
      </c>
      <c r="CH53" s="3">
        <f t="shared" si="79"/>
        <v>34103.944466395318</v>
      </c>
      <c r="CI53" s="3">
        <f t="shared" si="79"/>
        <v>34174.193008151895</v>
      </c>
      <c r="CJ53" s="3">
        <f t="shared" si="79"/>
        <v>34244.586250402688</v>
      </c>
      <c r="CK53" s="3">
        <f t="shared" si="79"/>
        <v>34315.124491207032</v>
      </c>
      <c r="CL53" s="3">
        <f t="shared" si="79"/>
        <v>34385.808029238186</v>
      </c>
      <c r="CM53" s="3">
        <f t="shared" ref="CM53:EX54" si="80">IF(CM$5&gt;0,($F53/12)*(1+((1+$G53)^(1/12))-1)^CM$3,0)</f>
        <v>34456.637163784661</v>
      </c>
      <c r="CN53" s="3">
        <f t="shared" si="80"/>
        <v>34527.61219475144</v>
      </c>
      <c r="CO53" s="3">
        <f t="shared" si="80"/>
        <v>34598.733422661251</v>
      </c>
      <c r="CP53" s="3">
        <f t="shared" si="80"/>
        <v>34670.001148655872</v>
      </c>
      <c r="CQ53" s="3">
        <f t="shared" si="80"/>
        <v>34741.415674497359</v>
      </c>
      <c r="CR53" s="3">
        <f t="shared" si="80"/>
        <v>34812.977302569372</v>
      </c>
      <c r="CS53" s="3">
        <f t="shared" si="80"/>
        <v>34884.686335878418</v>
      </c>
      <c r="CT53" s="3">
        <f t="shared" si="80"/>
        <v>34956.543078055147</v>
      </c>
      <c r="CU53" s="3">
        <f t="shared" si="80"/>
        <v>35028.547833355653</v>
      </c>
      <c r="CV53" s="3">
        <f t="shared" si="80"/>
        <v>35100.700906662714</v>
      </c>
      <c r="CW53" s="3">
        <f t="shared" si="80"/>
        <v>35173.002603487163</v>
      </c>
      <c r="CX53" s="3">
        <f t="shared" si="80"/>
        <v>35245.453229969098</v>
      </c>
      <c r="CY53" s="3">
        <f t="shared" si="80"/>
        <v>35318.053092879229</v>
      </c>
      <c r="CZ53" s="3">
        <f t="shared" si="80"/>
        <v>35390.802499620171</v>
      </c>
      <c r="DA53" s="3">
        <f t="shared" si="80"/>
        <v>35463.701758227733</v>
      </c>
      <c r="DB53" s="3">
        <f t="shared" si="80"/>
        <v>35536.751177372214</v>
      </c>
      <c r="DC53" s="3">
        <f t="shared" si="80"/>
        <v>35609.951066359739</v>
      </c>
      <c r="DD53" s="3">
        <f t="shared" si="80"/>
        <v>35683.301735133551</v>
      </c>
      <c r="DE53" s="3">
        <f t="shared" si="80"/>
        <v>35756.803494275322</v>
      </c>
      <c r="DF53" s="3">
        <f t="shared" si="80"/>
        <v>35830.456655006477</v>
      </c>
      <c r="DG53" s="3">
        <f t="shared" si="80"/>
        <v>35904.261529189484</v>
      </c>
      <c r="DH53" s="3">
        <f t="shared" si="80"/>
        <v>35978.218429329223</v>
      </c>
      <c r="DI53" s="3">
        <f t="shared" si="80"/>
        <v>36052.327668574297</v>
      </c>
      <c r="DJ53" s="3">
        <f t="shared" si="80"/>
        <v>36126.589560718268</v>
      </c>
      <c r="DK53" s="3">
        <f t="shared" si="80"/>
        <v>36201.004420201163</v>
      </c>
      <c r="DL53" s="3">
        <f t="shared" si="80"/>
        <v>36275.572562110625</v>
      </c>
      <c r="DM53" s="3">
        <f t="shared" si="80"/>
        <v>36350.294302183378</v>
      </c>
      <c r="DN53" s="3">
        <f t="shared" si="80"/>
        <v>36425.169956806472</v>
      </c>
      <c r="DO53" s="3">
        <f t="shared" si="80"/>
        <v>36500.199843018687</v>
      </c>
      <c r="DP53" s="3">
        <f t="shared" si="80"/>
        <v>36575.384278511847</v>
      </c>
      <c r="DQ53" s="3">
        <f t="shared" si="80"/>
        <v>36650.723581632163</v>
      </c>
      <c r="DR53" s="3">
        <f t="shared" si="80"/>
        <v>36726.218071381583</v>
      </c>
      <c r="DS53" s="3">
        <f t="shared" si="80"/>
        <v>36801.868067419171</v>
      </c>
      <c r="DT53" s="3">
        <f t="shared" si="80"/>
        <v>36877.673890062411</v>
      </c>
      <c r="DU53" s="3">
        <f t="shared" si="80"/>
        <v>36953.635860288588</v>
      </c>
      <c r="DV53" s="3">
        <f t="shared" si="80"/>
        <v>37029.754299736182</v>
      </c>
      <c r="DW53" s="3">
        <f t="shared" si="80"/>
        <v>37106.029530706131</v>
      </c>
      <c r="DX53" s="3">
        <f t="shared" si="80"/>
        <v>37182.461876163339</v>
      </c>
      <c r="DY53" s="3">
        <f t="shared" si="80"/>
        <v>37259.05165973791</v>
      </c>
      <c r="DZ53" s="3">
        <f t="shared" si="80"/>
        <v>37335.799205726587</v>
      </c>
      <c r="EA53" s="3">
        <f t="shared" si="80"/>
        <v>37412.704839094105</v>
      </c>
      <c r="EB53" s="3">
        <f t="shared" si="80"/>
        <v>37489.768885474587</v>
      </c>
      <c r="EC53" s="3">
        <f t="shared" si="80"/>
        <v>37566.991671172909</v>
      </c>
      <c r="ED53" s="3">
        <f t="shared" si="80"/>
        <v>37644.373523166076</v>
      </c>
      <c r="EE53" s="3">
        <f t="shared" si="80"/>
        <v>37721.914769104587</v>
      </c>
      <c r="EF53" s="3">
        <f t="shared" si="80"/>
        <v>37799.615737313914</v>
      </c>
      <c r="EG53" s="3">
        <f t="shared" si="80"/>
        <v>37877.476756795761</v>
      </c>
      <c r="EH53" s="3">
        <f t="shared" si="80"/>
        <v>37955.498157229529</v>
      </c>
      <c r="EI53" s="3">
        <f t="shared" si="80"/>
        <v>38033.680268973738</v>
      </c>
      <c r="EJ53" s="3">
        <f t="shared" si="80"/>
        <v>38112.023423067374</v>
      </c>
      <c r="EK53" s="3">
        <f t="shared" si="80"/>
        <v>38190.527951231299</v>
      </c>
      <c r="EL53" s="3">
        <f t="shared" si="80"/>
        <v>38269.194185869688</v>
      </c>
      <c r="EM53" s="3">
        <f t="shared" si="80"/>
        <v>38348.022460071399</v>
      </c>
      <c r="EN53" s="3">
        <f t="shared" si="80"/>
        <v>38427.013107611398</v>
      </c>
      <c r="EO53" s="3">
        <f t="shared" si="80"/>
        <v>38506.166462952177</v>
      </c>
      <c r="EP53" s="3">
        <f t="shared" si="80"/>
        <v>38585.482861245167</v>
      </c>
      <c r="EQ53" s="3">
        <f t="shared" si="80"/>
        <v>38664.962638332159</v>
      </c>
      <c r="ER53" s="3">
        <f t="shared" si="80"/>
        <v>38744.60613074671</v>
      </c>
      <c r="ES53" s="3">
        <f t="shared" si="80"/>
        <v>38824.413675715594</v>
      </c>
      <c r="ET53" s="3">
        <f t="shared" si="80"/>
        <v>38904.385611160207</v>
      </c>
      <c r="EU53" s="3">
        <f t="shared" si="80"/>
        <v>38984.522275698022</v>
      </c>
      <c r="EV53" s="3">
        <f t="shared" si="80"/>
        <v>39064.824008643998</v>
      </c>
      <c r="EW53" s="3">
        <f t="shared" si="80"/>
        <v>39145.291150012032</v>
      </c>
      <c r="EX53" s="3">
        <f t="shared" si="80"/>
        <v>39225.92404051638</v>
      </c>
    </row>
    <row r="54" spans="1:154" s="2" customFormat="1" ht="12.75" customHeight="1">
      <c r="A54" s="10"/>
      <c r="B54" s="167"/>
      <c r="C54" s="364" t="s">
        <v>141</v>
      </c>
      <c r="E54" s="220"/>
      <c r="F54" s="269">
        <f>'Low NOI'!K52</f>
        <v>87500</v>
      </c>
      <c r="G54" s="268">
        <f>'Low NOI'!$Y$11</f>
        <v>2.5000000000000001E-2</v>
      </c>
      <c r="H54" s="377" t="s">
        <v>116</v>
      </c>
      <c r="J54" s="3"/>
      <c r="K54" s="3">
        <f t="shared" si="78"/>
        <v>0</v>
      </c>
      <c r="L54" s="3">
        <f t="shared" si="78"/>
        <v>0</v>
      </c>
      <c r="M54" s="3">
        <f t="shared" si="78"/>
        <v>0</v>
      </c>
      <c r="N54" s="3">
        <f t="shared" si="78"/>
        <v>0</v>
      </c>
      <c r="O54" s="3">
        <f t="shared" si="78"/>
        <v>0</v>
      </c>
      <c r="P54" s="3">
        <f t="shared" si="78"/>
        <v>0</v>
      </c>
      <c r="Q54" s="3">
        <f t="shared" si="78"/>
        <v>0</v>
      </c>
      <c r="R54" s="3">
        <f t="shared" si="78"/>
        <v>0</v>
      </c>
      <c r="S54" s="3">
        <f t="shared" si="78"/>
        <v>0</v>
      </c>
      <c r="T54" s="3">
        <f t="shared" si="78"/>
        <v>0</v>
      </c>
      <c r="U54" s="3">
        <f t="shared" si="78"/>
        <v>0</v>
      </c>
      <c r="V54" s="3">
        <f t="shared" si="78"/>
        <v>0</v>
      </c>
      <c r="W54" s="3">
        <f t="shared" si="78"/>
        <v>0</v>
      </c>
      <c r="X54" s="3">
        <f t="shared" si="78"/>
        <v>0</v>
      </c>
      <c r="Y54" s="3">
        <f t="shared" si="78"/>
        <v>0</v>
      </c>
      <c r="Z54" s="3">
        <f t="shared" si="78"/>
        <v>0</v>
      </c>
      <c r="AA54" s="3">
        <f t="shared" si="79"/>
        <v>0</v>
      </c>
      <c r="AB54" s="3">
        <f t="shared" si="79"/>
        <v>0</v>
      </c>
      <c r="AC54" s="3">
        <f t="shared" si="79"/>
        <v>0</v>
      </c>
      <c r="AD54" s="3">
        <f t="shared" si="79"/>
        <v>0</v>
      </c>
      <c r="AE54" s="3">
        <f t="shared" si="79"/>
        <v>0</v>
      </c>
      <c r="AF54" s="3">
        <f t="shared" si="79"/>
        <v>0</v>
      </c>
      <c r="AG54" s="3">
        <f t="shared" si="79"/>
        <v>0</v>
      </c>
      <c r="AH54" s="3">
        <f t="shared" si="79"/>
        <v>0</v>
      </c>
      <c r="AI54" s="3">
        <f t="shared" si="79"/>
        <v>0</v>
      </c>
      <c r="AJ54" s="3">
        <f t="shared" si="79"/>
        <v>7692.3998133322384</v>
      </c>
      <c r="AK54" s="3">
        <f t="shared" si="79"/>
        <v>7708.2448974698709</v>
      </c>
      <c r="AL54" s="3">
        <f t="shared" si="79"/>
        <v>7724.1226198865106</v>
      </c>
      <c r="AM54" s="3">
        <f t="shared" si="79"/>
        <v>7740.0330478116639</v>
      </c>
      <c r="AN54" s="3">
        <f t="shared" si="79"/>
        <v>7755.9762486133277</v>
      </c>
      <c r="AO54" s="3">
        <f t="shared" si="79"/>
        <v>7771.9522897982615</v>
      </c>
      <c r="AP54" s="3">
        <f t="shared" si="79"/>
        <v>7787.9612390122747</v>
      </c>
      <c r="AQ54" s="3">
        <f t="shared" si="79"/>
        <v>7804.0031640405205</v>
      </c>
      <c r="AR54" s="3">
        <f t="shared" si="79"/>
        <v>7820.0781328077792</v>
      </c>
      <c r="AS54" s="3">
        <f t="shared" si="79"/>
        <v>7836.1862133787408</v>
      </c>
      <c r="AT54" s="3">
        <f t="shared" si="79"/>
        <v>7852.3274739583003</v>
      </c>
      <c r="AU54" s="3">
        <f t="shared" si="79"/>
        <v>7868.5019828918421</v>
      </c>
      <c r="AV54" s="3">
        <f t="shared" si="79"/>
        <v>7884.7098086655315</v>
      </c>
      <c r="AW54" s="3">
        <f t="shared" si="79"/>
        <v>7900.9510199066081</v>
      </c>
      <c r="AX54" s="3">
        <f t="shared" si="79"/>
        <v>7917.2256853836607</v>
      </c>
      <c r="AY54" s="3">
        <f t="shared" si="79"/>
        <v>7933.5338740069456</v>
      </c>
      <c r="AZ54" s="3">
        <f t="shared" si="79"/>
        <v>7949.8756548286501</v>
      </c>
      <c r="BA54" s="3">
        <f t="shared" si="79"/>
        <v>7966.2510970432058</v>
      </c>
      <c r="BB54" s="3">
        <f t="shared" si="79"/>
        <v>7982.6602699875702</v>
      </c>
      <c r="BC54" s="3">
        <f t="shared" si="79"/>
        <v>7999.1032431415224</v>
      </c>
      <c r="BD54" s="3">
        <f t="shared" si="79"/>
        <v>8015.5800861279631</v>
      </c>
      <c r="BE54" s="3">
        <f t="shared" si="79"/>
        <v>8032.0908687131987</v>
      </c>
      <c r="BF54" s="3">
        <f t="shared" si="79"/>
        <v>8048.6356608072465</v>
      </c>
      <c r="BG54" s="3">
        <f t="shared" si="79"/>
        <v>8065.2145324641269</v>
      </c>
      <c r="BH54" s="3">
        <f t="shared" si="79"/>
        <v>8081.8275538821599</v>
      </c>
      <c r="BI54" s="3">
        <f t="shared" si="79"/>
        <v>8098.4747954042596</v>
      </c>
      <c r="BJ54" s="3">
        <f t="shared" si="79"/>
        <v>8115.1563275182425</v>
      </c>
      <c r="BK54" s="3">
        <f t="shared" si="79"/>
        <v>8131.8722208571062</v>
      </c>
      <c r="BL54" s="3">
        <f t="shared" si="79"/>
        <v>8148.6225461993545</v>
      </c>
      <c r="BM54" s="3">
        <f t="shared" si="79"/>
        <v>8165.4073744692751</v>
      </c>
      <c r="BN54" s="3">
        <f t="shared" si="79"/>
        <v>8182.2267767372487</v>
      </c>
      <c r="BO54" s="3">
        <f t="shared" si="79"/>
        <v>8199.080824220051</v>
      </c>
      <c r="BP54" s="3">
        <f t="shared" si="79"/>
        <v>8215.9695882811502</v>
      </c>
      <c r="BQ54" s="3">
        <f t="shared" si="79"/>
        <v>8232.8931404310169</v>
      </c>
      <c r="BR54" s="3">
        <f t="shared" si="79"/>
        <v>8249.8515523274164</v>
      </c>
      <c r="BS54" s="3">
        <f t="shared" si="79"/>
        <v>8266.8448957757173</v>
      </c>
      <c r="BT54" s="3">
        <f t="shared" si="79"/>
        <v>8283.8732427292016</v>
      </c>
      <c r="BU54" s="3">
        <f t="shared" si="79"/>
        <v>8300.9366652893568</v>
      </c>
      <c r="BV54" s="3">
        <f t="shared" si="79"/>
        <v>8318.0352357061856</v>
      </c>
      <c r="BW54" s="3">
        <f t="shared" si="79"/>
        <v>8335.1690263785222</v>
      </c>
      <c r="BX54" s="3">
        <f t="shared" si="79"/>
        <v>8352.3381098543268</v>
      </c>
      <c r="BY54" s="3">
        <f t="shared" si="79"/>
        <v>8369.5425588309954</v>
      </c>
      <c r="BZ54" s="3">
        <f t="shared" si="79"/>
        <v>8386.7824461556665</v>
      </c>
      <c r="CA54" s="3">
        <f t="shared" si="79"/>
        <v>8404.0578448255383</v>
      </c>
      <c r="CB54" s="3">
        <f t="shared" si="79"/>
        <v>8421.3688279881662</v>
      </c>
      <c r="CC54" s="3">
        <f t="shared" si="79"/>
        <v>8438.7154689417803</v>
      </c>
      <c r="CD54" s="3">
        <f t="shared" si="79"/>
        <v>8456.09784113559</v>
      </c>
      <c r="CE54" s="3">
        <f t="shared" si="79"/>
        <v>8473.5160181700994</v>
      </c>
      <c r="CF54" s="3">
        <f t="shared" si="79"/>
        <v>8490.9700737974199</v>
      </c>
      <c r="CG54" s="3">
        <f t="shared" si="79"/>
        <v>8508.4600819215775</v>
      </c>
      <c r="CH54" s="3">
        <f t="shared" si="79"/>
        <v>8525.9861165988295</v>
      </c>
      <c r="CI54" s="3">
        <f t="shared" si="79"/>
        <v>8543.5482520379737</v>
      </c>
      <c r="CJ54" s="3">
        <f t="shared" si="79"/>
        <v>8561.146562600672</v>
      </c>
      <c r="CK54" s="3">
        <f t="shared" si="79"/>
        <v>8578.7811228017581</v>
      </c>
      <c r="CL54" s="3">
        <f t="shared" si="79"/>
        <v>8596.4520073095464</v>
      </c>
      <c r="CM54" s="3">
        <f t="shared" si="80"/>
        <v>8614.1592909461651</v>
      </c>
      <c r="CN54" s="3">
        <f t="shared" si="80"/>
        <v>8631.9030486878601</v>
      </c>
      <c r="CO54" s="3">
        <f t="shared" si="80"/>
        <v>8649.6833556653128</v>
      </c>
      <c r="CP54" s="3">
        <f t="shared" si="80"/>
        <v>8667.5002871639681</v>
      </c>
      <c r="CQ54" s="3">
        <f t="shared" si="80"/>
        <v>8685.3539186243397</v>
      </c>
      <c r="CR54" s="3">
        <f t="shared" si="80"/>
        <v>8703.244325642343</v>
      </c>
      <c r="CS54" s="3">
        <f t="shared" si="80"/>
        <v>8721.1715839696044</v>
      </c>
      <c r="CT54" s="3">
        <f t="shared" si="80"/>
        <v>8739.1357695137867</v>
      </c>
      <c r="CU54" s="3">
        <f t="shared" si="80"/>
        <v>8757.1369583389132</v>
      </c>
      <c r="CV54" s="3">
        <f t="shared" si="80"/>
        <v>8775.1752266656786</v>
      </c>
      <c r="CW54" s="3">
        <f t="shared" si="80"/>
        <v>8793.2506508717906</v>
      </c>
      <c r="CX54" s="3">
        <f t="shared" si="80"/>
        <v>8811.3633074922745</v>
      </c>
      <c r="CY54" s="3">
        <f t="shared" si="80"/>
        <v>8829.5132732198072</v>
      </c>
      <c r="CZ54" s="3">
        <f t="shared" si="80"/>
        <v>8847.7006249050428</v>
      </c>
      <c r="DA54" s="3">
        <f t="shared" si="80"/>
        <v>8865.9254395569333</v>
      </c>
      <c r="DB54" s="3">
        <f t="shared" si="80"/>
        <v>8884.1877943430536</v>
      </c>
      <c r="DC54" s="3">
        <f t="shared" si="80"/>
        <v>8902.4877665899348</v>
      </c>
      <c r="DD54" s="3">
        <f t="shared" si="80"/>
        <v>8920.8254337833878</v>
      </c>
      <c r="DE54" s="3">
        <f t="shared" si="80"/>
        <v>8939.2008735688305</v>
      </c>
      <c r="DF54" s="3">
        <f t="shared" si="80"/>
        <v>8957.6141637516193</v>
      </c>
      <c r="DG54" s="3">
        <f t="shared" si="80"/>
        <v>8976.0653822973709</v>
      </c>
      <c r="DH54" s="3">
        <f t="shared" si="80"/>
        <v>8994.5546073323057</v>
      </c>
      <c r="DI54" s="3">
        <f t="shared" si="80"/>
        <v>9013.0819171435742</v>
      </c>
      <c r="DJ54" s="3">
        <f t="shared" si="80"/>
        <v>9031.6473901795671</v>
      </c>
      <c r="DK54" s="3">
        <f t="shared" si="80"/>
        <v>9050.2511050502908</v>
      </c>
      <c r="DL54" s="3">
        <f t="shared" si="80"/>
        <v>9068.8931405276562</v>
      </c>
      <c r="DM54" s="3">
        <f t="shared" si="80"/>
        <v>9087.5735755458445</v>
      </c>
      <c r="DN54" s="3">
        <f t="shared" si="80"/>
        <v>9106.2924892016181</v>
      </c>
      <c r="DO54" s="3">
        <f t="shared" si="80"/>
        <v>9125.0499607546717</v>
      </c>
      <c r="DP54" s="3">
        <f t="shared" si="80"/>
        <v>9143.8460696279617</v>
      </c>
      <c r="DQ54" s="3">
        <f t="shared" si="80"/>
        <v>9162.6808954080407</v>
      </c>
      <c r="DR54" s="3">
        <f t="shared" si="80"/>
        <v>9181.5545178453958</v>
      </c>
      <c r="DS54" s="3">
        <f t="shared" si="80"/>
        <v>9200.4670168547927</v>
      </c>
      <c r="DT54" s="3">
        <f t="shared" si="80"/>
        <v>9219.4184725156028</v>
      </c>
      <c r="DU54" s="3">
        <f t="shared" si="80"/>
        <v>9238.4089650721471</v>
      </c>
      <c r="DV54" s="3">
        <f t="shared" si="80"/>
        <v>9257.4385749340454</v>
      </c>
      <c r="DW54" s="3">
        <f t="shared" si="80"/>
        <v>9276.5073826765329</v>
      </c>
      <c r="DX54" s="3">
        <f t="shared" si="80"/>
        <v>9295.6154690408348</v>
      </c>
      <c r="DY54" s="3">
        <f t="shared" si="80"/>
        <v>9314.7629149344775</v>
      </c>
      <c r="DZ54" s="3">
        <f t="shared" si="80"/>
        <v>9333.9498014316468</v>
      </c>
      <c r="EA54" s="3">
        <f t="shared" si="80"/>
        <v>9353.1762097735264</v>
      </c>
      <c r="EB54" s="3">
        <f t="shared" si="80"/>
        <v>9372.4422213686466</v>
      </c>
      <c r="EC54" s="3">
        <f t="shared" si="80"/>
        <v>9391.7479177932273</v>
      </c>
      <c r="ED54" s="3">
        <f t="shared" si="80"/>
        <v>9411.0933807915189</v>
      </c>
      <c r="EE54" s="3">
        <f t="shared" si="80"/>
        <v>9430.4786922761468</v>
      </c>
      <c r="EF54" s="3">
        <f t="shared" si="80"/>
        <v>9449.9039343284785</v>
      </c>
      <c r="EG54" s="3">
        <f t="shared" si="80"/>
        <v>9469.3691891989401</v>
      </c>
      <c r="EH54" s="3">
        <f t="shared" si="80"/>
        <v>9488.8745393073823</v>
      </c>
      <c r="EI54" s="3">
        <f t="shared" si="80"/>
        <v>9508.4200672434345</v>
      </c>
      <c r="EJ54" s="3">
        <f t="shared" si="80"/>
        <v>9528.0058557668435</v>
      </c>
      <c r="EK54" s="3">
        <f t="shared" si="80"/>
        <v>9547.6319878078248</v>
      </c>
      <c r="EL54" s="3">
        <f t="shared" si="80"/>
        <v>9567.2985464674221</v>
      </c>
      <c r="EM54" s="3">
        <f t="shared" si="80"/>
        <v>9587.0056150178498</v>
      </c>
      <c r="EN54" s="3">
        <f t="shared" si="80"/>
        <v>9606.7532769028494</v>
      </c>
      <c r="EO54" s="3">
        <f t="shared" si="80"/>
        <v>9626.5416157380441</v>
      </c>
      <c r="EP54" s="3">
        <f t="shared" si="80"/>
        <v>9646.3707153112919</v>
      </c>
      <c r="EQ54" s="3">
        <f t="shared" si="80"/>
        <v>9666.2406595830398</v>
      </c>
      <c r="ER54" s="3">
        <f t="shared" si="80"/>
        <v>9686.1515326866775</v>
      </c>
      <c r="ES54" s="3">
        <f t="shared" si="80"/>
        <v>9706.1034189288985</v>
      </c>
      <c r="ET54" s="3">
        <f t="shared" si="80"/>
        <v>9726.0964027900518</v>
      </c>
      <c r="EU54" s="3">
        <f t="shared" si="80"/>
        <v>9746.1305689245055</v>
      </c>
      <c r="EV54" s="3">
        <f t="shared" si="80"/>
        <v>9766.2060021609996</v>
      </c>
      <c r="EW54" s="3">
        <f t="shared" si="80"/>
        <v>9786.3227875030079</v>
      </c>
      <c r="EX54" s="3">
        <f t="shared" si="80"/>
        <v>9806.481010129095</v>
      </c>
    </row>
    <row r="55" spans="1:154" s="2" customFormat="1" ht="12.75" customHeight="1">
      <c r="A55" s="10"/>
      <c r="B55" s="167"/>
      <c r="C55" s="521">
        <f>'Low NOI'!Y14</f>
        <v>5000</v>
      </c>
      <c r="D55" s="281"/>
      <c r="E55" s="159"/>
      <c r="F55" s="269">
        <f>'Low NOI'!K53</f>
        <v>231675.5</v>
      </c>
      <c r="G55" s="275">
        <f>'Low NOI'!$Y$13</f>
        <v>0.02</v>
      </c>
      <c r="H55" s="378" t="s">
        <v>118</v>
      </c>
      <c r="J55" s="3"/>
      <c r="K55" s="3">
        <f t="shared" ref="K55:BV55" si="81">IF(K$5&gt;0,IF(K$27&lt;(1-$G$39),$C$55,$G$55*K$44),0)</f>
        <v>0</v>
      </c>
      <c r="L55" s="3">
        <f t="shared" si="81"/>
        <v>0</v>
      </c>
      <c r="M55" s="3">
        <f t="shared" si="81"/>
        <v>0</v>
      </c>
      <c r="N55" s="3">
        <f t="shared" si="81"/>
        <v>0</v>
      </c>
      <c r="O55" s="3">
        <f t="shared" si="81"/>
        <v>0</v>
      </c>
      <c r="P55" s="3">
        <f t="shared" si="81"/>
        <v>0</v>
      </c>
      <c r="Q55" s="3">
        <f t="shared" si="81"/>
        <v>0</v>
      </c>
      <c r="R55" s="3">
        <f t="shared" si="81"/>
        <v>0</v>
      </c>
      <c r="S55" s="3">
        <f t="shared" si="81"/>
        <v>0</v>
      </c>
      <c r="T55" s="3">
        <f t="shared" si="81"/>
        <v>0</v>
      </c>
      <c r="U55" s="3">
        <f t="shared" si="81"/>
        <v>0</v>
      </c>
      <c r="V55" s="3">
        <f t="shared" si="81"/>
        <v>0</v>
      </c>
      <c r="W55" s="3">
        <f t="shared" si="81"/>
        <v>0</v>
      </c>
      <c r="X55" s="3">
        <f t="shared" si="81"/>
        <v>0</v>
      </c>
      <c r="Y55" s="3">
        <f t="shared" si="81"/>
        <v>0</v>
      </c>
      <c r="Z55" s="3">
        <f t="shared" si="81"/>
        <v>0</v>
      </c>
      <c r="AA55" s="3">
        <f t="shared" si="81"/>
        <v>0</v>
      </c>
      <c r="AB55" s="3">
        <f t="shared" si="81"/>
        <v>0</v>
      </c>
      <c r="AC55" s="3">
        <f t="shared" si="81"/>
        <v>0</v>
      </c>
      <c r="AD55" s="3">
        <f t="shared" si="81"/>
        <v>0</v>
      </c>
      <c r="AE55" s="3">
        <f t="shared" si="81"/>
        <v>0</v>
      </c>
      <c r="AF55" s="3">
        <f t="shared" si="81"/>
        <v>0</v>
      </c>
      <c r="AG55" s="3">
        <f t="shared" si="81"/>
        <v>0</v>
      </c>
      <c r="AH55" s="3">
        <f t="shared" si="81"/>
        <v>0</v>
      </c>
      <c r="AI55" s="3">
        <f t="shared" si="81"/>
        <v>0</v>
      </c>
      <c r="AJ55" s="3">
        <f t="shared" si="81"/>
        <v>5000</v>
      </c>
      <c r="AK55" s="3">
        <f t="shared" si="81"/>
        <v>5000</v>
      </c>
      <c r="AL55" s="3">
        <f t="shared" si="81"/>
        <v>5000</v>
      </c>
      <c r="AM55" s="3">
        <f t="shared" si="81"/>
        <v>5000</v>
      </c>
      <c r="AN55" s="3">
        <f t="shared" si="81"/>
        <v>5000</v>
      </c>
      <c r="AO55" s="3">
        <f t="shared" si="81"/>
        <v>5000</v>
      </c>
      <c r="AP55" s="3">
        <f t="shared" si="81"/>
        <v>5000</v>
      </c>
      <c r="AQ55" s="3">
        <f t="shared" si="81"/>
        <v>5000</v>
      </c>
      <c r="AR55" s="3">
        <f t="shared" si="81"/>
        <v>5000</v>
      </c>
      <c r="AS55" s="3">
        <f t="shared" si="81"/>
        <v>5000</v>
      </c>
      <c r="AT55" s="3">
        <f t="shared" si="81"/>
        <v>5000</v>
      </c>
      <c r="AU55" s="3">
        <f t="shared" si="81"/>
        <v>20931.346384943448</v>
      </c>
      <c r="AV55" s="3">
        <f t="shared" si="81"/>
        <v>20982.76405836577</v>
      </c>
      <c r="AW55" s="3">
        <f t="shared" si="81"/>
        <v>21034.308120048001</v>
      </c>
      <c r="AX55" s="3">
        <f t="shared" si="81"/>
        <v>21085.978880829261</v>
      </c>
      <c r="AY55" s="3">
        <f t="shared" si="81"/>
        <v>21137.776652313521</v>
      </c>
      <c r="AZ55" s="3">
        <f t="shared" si="81"/>
        <v>21189.701746871429</v>
      </c>
      <c r="BA55" s="3">
        <f t="shared" si="81"/>
        <v>21241.754477642255</v>
      </c>
      <c r="BB55" s="3">
        <f t="shared" si="81"/>
        <v>21293.935158535722</v>
      </c>
      <c r="BC55" s="3">
        <f t="shared" si="81"/>
        <v>21346.244104233971</v>
      </c>
      <c r="BD55" s="3">
        <f t="shared" si="81"/>
        <v>21398.681630193409</v>
      </c>
      <c r="BE55" s="3">
        <f t="shared" si="81"/>
        <v>21451.248052646639</v>
      </c>
      <c r="BF55" s="3">
        <f t="shared" si="81"/>
        <v>21503.94368860433</v>
      </c>
      <c r="BG55" s="3">
        <f t="shared" si="81"/>
        <v>21556.76885585723</v>
      </c>
      <c r="BH55" s="3">
        <f t="shared" si="81"/>
        <v>21609.723872977978</v>
      </c>
      <c r="BI55" s="3">
        <f t="shared" si="81"/>
        <v>21662.80905932307</v>
      </c>
      <c r="BJ55" s="3">
        <f t="shared" si="81"/>
        <v>21716.024735034822</v>
      </c>
      <c r="BK55" s="3">
        <f t="shared" si="81"/>
        <v>21769.37122104325</v>
      </c>
      <c r="BL55" s="3">
        <f t="shared" si="81"/>
        <v>21822.848839068032</v>
      </c>
      <c r="BM55" s="3">
        <f t="shared" si="81"/>
        <v>21876.45791162047</v>
      </c>
      <c r="BN55" s="3">
        <f t="shared" si="81"/>
        <v>21930.198762005406</v>
      </c>
      <c r="BO55" s="3">
        <f t="shared" si="81"/>
        <v>21984.071714323192</v>
      </c>
      <c r="BP55" s="3">
        <f t="shared" si="81"/>
        <v>22038.07709347166</v>
      </c>
      <c r="BQ55" s="3">
        <f t="shared" si="81"/>
        <v>22092.215225148047</v>
      </c>
      <c r="BR55" s="3">
        <f t="shared" si="81"/>
        <v>22146.486435851013</v>
      </c>
      <c r="BS55" s="3">
        <f t="shared" si="81"/>
        <v>22200.891052882565</v>
      </c>
      <c r="BT55" s="3">
        <f t="shared" si="81"/>
        <v>22255.429404350078</v>
      </c>
      <c r="BU55" s="3">
        <f t="shared" si="81"/>
        <v>22310.101819168241</v>
      </c>
      <c r="BV55" s="3">
        <f t="shared" si="81"/>
        <v>22364.908627061068</v>
      </c>
      <c r="BW55" s="3">
        <f t="shared" ref="BW55:EH55" si="82">IF(BW$5&gt;0,IF(BW$27&lt;(1-$G$39),$C$55,$G$55*BW$44),0)</f>
        <v>22419.85015856387</v>
      </c>
      <c r="BX55" s="3">
        <f t="shared" si="82"/>
        <v>22474.926745025288</v>
      </c>
      <c r="BY55" s="3">
        <f t="shared" si="82"/>
        <v>22530.138718609251</v>
      </c>
      <c r="BZ55" s="3">
        <f t="shared" si="82"/>
        <v>22585.486412297021</v>
      </c>
      <c r="CA55" s="3">
        <f t="shared" si="82"/>
        <v>22640.970159889137</v>
      </c>
      <c r="CB55" s="3">
        <f t="shared" si="82"/>
        <v>22696.590296007562</v>
      </c>
      <c r="CC55" s="3">
        <f t="shared" si="82"/>
        <v>22752.347156097563</v>
      </c>
      <c r="CD55" s="3">
        <f t="shared" si="82"/>
        <v>22808.241076429804</v>
      </c>
      <c r="CE55" s="3">
        <f t="shared" si="82"/>
        <v>22864.272394102401</v>
      </c>
      <c r="CF55" s="3">
        <f t="shared" si="82"/>
        <v>22920.441447042911</v>
      </c>
      <c r="CG55" s="3">
        <f t="shared" si="82"/>
        <v>22976.748574010398</v>
      </c>
      <c r="CH55" s="3">
        <f t="shared" si="82"/>
        <v>23033.194114597478</v>
      </c>
      <c r="CI55" s="3">
        <f t="shared" si="82"/>
        <v>23089.778409232353</v>
      </c>
      <c r="CJ55" s="3">
        <f t="shared" si="82"/>
        <v>23146.501799180904</v>
      </c>
      <c r="CK55" s="3">
        <f t="shared" si="82"/>
        <v>23203.364626548715</v>
      </c>
      <c r="CL55" s="3">
        <f t="shared" si="82"/>
        <v>23260.36723428316</v>
      </c>
      <c r="CM55" s="3">
        <f t="shared" si="82"/>
        <v>23317.509966175476</v>
      </c>
      <c r="CN55" s="3">
        <f t="shared" si="82"/>
        <v>23374.793166862837</v>
      </c>
      <c r="CO55" s="3">
        <f t="shared" si="82"/>
        <v>23432.217181830434</v>
      </c>
      <c r="CP55" s="3">
        <f t="shared" si="82"/>
        <v>23489.782357413547</v>
      </c>
      <c r="CQ55" s="3">
        <f t="shared" si="82"/>
        <v>23547.489040799657</v>
      </c>
      <c r="CR55" s="3">
        <f t="shared" si="82"/>
        <v>23605.337580030595</v>
      </c>
      <c r="CS55" s="3">
        <f t="shared" si="82"/>
        <v>23663.328324004506</v>
      </c>
      <c r="CT55" s="3">
        <f t="shared" si="82"/>
        <v>23721.461622478095</v>
      </c>
      <c r="CU55" s="3">
        <f t="shared" si="82"/>
        <v>23779.737826068682</v>
      </c>
      <c r="CV55" s="3">
        <f t="shared" si="82"/>
        <v>23838.157286256301</v>
      </c>
      <c r="CW55" s="3">
        <f t="shared" si="82"/>
        <v>23896.720355385893</v>
      </c>
      <c r="CX55" s="3">
        <f t="shared" si="82"/>
        <v>23955.427386669326</v>
      </c>
      <c r="CY55" s="3">
        <f t="shared" si="82"/>
        <v>24014.27873418765</v>
      </c>
      <c r="CZ55" s="3">
        <f t="shared" si="82"/>
        <v>24073.274752893147</v>
      </c>
      <c r="DA55" s="3">
        <f t="shared" si="82"/>
        <v>24132.415798611535</v>
      </c>
      <c r="DB55" s="3">
        <f t="shared" si="82"/>
        <v>24191.702228044054</v>
      </c>
      <c r="DC55" s="3">
        <f t="shared" si="82"/>
        <v>24251.134398769689</v>
      </c>
      <c r="DD55" s="3">
        <f t="shared" si="82"/>
        <v>24310.712669247307</v>
      </c>
      <c r="DE55" s="3">
        <f t="shared" si="82"/>
        <v>24370.437398817769</v>
      </c>
      <c r="DF55" s="3">
        <f t="shared" si="82"/>
        <v>24430.308947706195</v>
      </c>
      <c r="DG55" s="3">
        <f t="shared" si="82"/>
        <v>24490.327677024077</v>
      </c>
      <c r="DH55" s="3">
        <f t="shared" si="82"/>
        <v>24550.493948771466</v>
      </c>
      <c r="DI55" s="3">
        <f t="shared" si="82"/>
        <v>24610.808125839187</v>
      </c>
      <c r="DJ55" s="3">
        <f t="shared" si="82"/>
        <v>24671.270572011006</v>
      </c>
      <c r="DK55" s="3">
        <f t="shared" si="82"/>
        <v>24731.881651965854</v>
      </c>
      <c r="DL55" s="3">
        <f t="shared" si="82"/>
        <v>24792.641731279979</v>
      </c>
      <c r="DM55" s="3">
        <f t="shared" si="82"/>
        <v>24853.551176429228</v>
      </c>
      <c r="DN55" s="3">
        <f t="shared" si="82"/>
        <v>24914.610354791195</v>
      </c>
      <c r="DO55" s="3">
        <f t="shared" si="82"/>
        <v>24975.819634647483</v>
      </c>
      <c r="DP55" s="3">
        <f t="shared" si="82"/>
        <v>25037.179385185918</v>
      </c>
      <c r="DQ55" s="3">
        <f t="shared" si="82"/>
        <v>25098.68997650277</v>
      </c>
      <c r="DR55" s="3">
        <f t="shared" si="82"/>
        <v>25160.351779604989</v>
      </c>
      <c r="DS55" s="3">
        <f t="shared" si="82"/>
        <v>25222.165166412477</v>
      </c>
      <c r="DT55" s="3">
        <f t="shared" si="82"/>
        <v>25284.130509760267</v>
      </c>
      <c r="DU55" s="3">
        <f t="shared" si="82"/>
        <v>25346.248183400883</v>
      </c>
      <c r="DV55" s="3">
        <f t="shared" si="82"/>
        <v>25408.518562006495</v>
      </c>
      <c r="DW55" s="3">
        <f t="shared" si="82"/>
        <v>25470.942021171217</v>
      </c>
      <c r="DX55" s="3">
        <f t="shared" si="82"/>
        <v>25533.518937413424</v>
      </c>
      <c r="DY55" s="3">
        <f t="shared" si="82"/>
        <v>25596.249688177937</v>
      </c>
      <c r="DZ55" s="3">
        <f t="shared" si="82"/>
        <v>25659.134651838394</v>
      </c>
      <c r="EA55" s="3">
        <f t="shared" si="82"/>
        <v>25722.174207699471</v>
      </c>
      <c r="EB55" s="3">
        <f t="shared" si="82"/>
        <v>25785.368735999222</v>
      </c>
      <c r="EC55" s="3">
        <f t="shared" si="82"/>
        <v>25848.718617911331</v>
      </c>
      <c r="ED55" s="3">
        <f t="shared" si="82"/>
        <v>25912.224235547437</v>
      </c>
      <c r="EE55" s="3">
        <f t="shared" si="82"/>
        <v>25975.885971959462</v>
      </c>
      <c r="EF55" s="3">
        <f t="shared" si="82"/>
        <v>26039.704211141878</v>
      </c>
      <c r="EG55" s="3">
        <f t="shared" si="82"/>
        <v>26103.67933803409</v>
      </c>
      <c r="EH55" s="3">
        <f t="shared" si="82"/>
        <v>26167.811738522705</v>
      </c>
      <c r="EI55" s="3">
        <f t="shared" ref="EI55:EX55" si="83">IF(EI$5&gt;0,IF(EI$27&lt;(1-$G$39),$C$55,$G$55*EI$44),0)</f>
        <v>26232.101799443899</v>
      </c>
      <c r="EJ55" s="3">
        <f t="shared" si="83"/>
        <v>26296.549908585726</v>
      </c>
      <c r="EK55" s="3">
        <f t="shared" si="83"/>
        <v>26361.156454690496</v>
      </c>
      <c r="EL55" s="3">
        <f t="shared" si="83"/>
        <v>26425.921827457092</v>
      </c>
      <c r="EM55" s="3">
        <f t="shared" si="83"/>
        <v>26490.846417543329</v>
      </c>
      <c r="EN55" s="3">
        <f t="shared" si="83"/>
        <v>26555.930616568359</v>
      </c>
      <c r="EO55" s="3">
        <f t="shared" si="83"/>
        <v>26621.174817114985</v>
      </c>
      <c r="EP55" s="3">
        <f t="shared" si="83"/>
        <v>26686.579412732008</v>
      </c>
      <c r="EQ55" s="3">
        <f t="shared" si="83"/>
        <v>26752.144797936726</v>
      </c>
      <c r="ER55" s="3">
        <f t="shared" si="83"/>
        <v>26817.871368217162</v>
      </c>
      <c r="ES55" s="3">
        <f t="shared" si="83"/>
        <v>26883.759520034575</v>
      </c>
      <c r="ET55" s="3">
        <f t="shared" si="83"/>
        <v>26949.809650825828</v>
      </c>
      <c r="EU55" s="3">
        <f t="shared" si="83"/>
        <v>27016.022159005708</v>
      </c>
      <c r="EV55" s="3">
        <f t="shared" si="83"/>
        <v>27082.397443969461</v>
      </c>
      <c r="EW55" s="3">
        <f t="shared" si="83"/>
        <v>27148.935906095125</v>
      </c>
      <c r="EX55" s="3">
        <f t="shared" si="83"/>
        <v>27215.637946745934</v>
      </c>
    </row>
    <row r="56" spans="1:154" s="2" customFormat="1" ht="12.75" customHeight="1">
      <c r="A56" s="10"/>
      <c r="B56" s="167"/>
      <c r="C56" s="159" t="s">
        <v>65</v>
      </c>
      <c r="D56" s="278" t="s">
        <v>88</v>
      </c>
      <c r="E56" s="159"/>
      <c r="F56" s="269">
        <f>'Low NOI'!K54</f>
        <v>612500</v>
      </c>
      <c r="G56" s="268">
        <f>'Low NOI'!$Y$11</f>
        <v>2.5000000000000001E-2</v>
      </c>
      <c r="H56" s="377" t="s">
        <v>116</v>
      </c>
      <c r="J56" s="3"/>
      <c r="K56" s="3">
        <f>IF(K$5&gt;0,($F56/12)*(1+((1+$G56)^(1/12))-1)^K$3,0)</f>
        <v>0</v>
      </c>
      <c r="L56" s="3">
        <f t="shared" ref="L56:BW56" si="84">IF(L$5&gt;0,($F56/12)*(1+((1+$G56)^(1/12))-1)^L$3,0)</f>
        <v>0</v>
      </c>
      <c r="M56" s="3">
        <f t="shared" si="84"/>
        <v>0</v>
      </c>
      <c r="N56" s="3">
        <f t="shared" si="84"/>
        <v>0</v>
      </c>
      <c r="O56" s="3">
        <f t="shared" si="84"/>
        <v>0</v>
      </c>
      <c r="P56" s="3">
        <f t="shared" si="84"/>
        <v>0</v>
      </c>
      <c r="Q56" s="3">
        <f t="shared" si="84"/>
        <v>0</v>
      </c>
      <c r="R56" s="3">
        <f t="shared" si="84"/>
        <v>0</v>
      </c>
      <c r="S56" s="3">
        <f t="shared" si="84"/>
        <v>0</v>
      </c>
      <c r="T56" s="3">
        <f t="shared" si="84"/>
        <v>0</v>
      </c>
      <c r="U56" s="3">
        <f t="shared" si="84"/>
        <v>0</v>
      </c>
      <c r="V56" s="3">
        <f t="shared" si="84"/>
        <v>0</v>
      </c>
      <c r="W56" s="3">
        <f t="shared" si="84"/>
        <v>0</v>
      </c>
      <c r="X56" s="3">
        <f t="shared" si="84"/>
        <v>0</v>
      </c>
      <c r="Y56" s="3">
        <f t="shared" si="84"/>
        <v>0</v>
      </c>
      <c r="Z56" s="3">
        <f t="shared" si="84"/>
        <v>0</v>
      </c>
      <c r="AA56" s="3">
        <f t="shared" si="84"/>
        <v>0</v>
      </c>
      <c r="AB56" s="3">
        <f t="shared" si="84"/>
        <v>0</v>
      </c>
      <c r="AC56" s="3">
        <f t="shared" si="84"/>
        <v>0</v>
      </c>
      <c r="AD56" s="3">
        <f t="shared" si="84"/>
        <v>0</v>
      </c>
      <c r="AE56" s="3">
        <f t="shared" si="84"/>
        <v>0</v>
      </c>
      <c r="AF56" s="3">
        <f t="shared" si="84"/>
        <v>0</v>
      </c>
      <c r="AG56" s="3">
        <f t="shared" si="84"/>
        <v>0</v>
      </c>
      <c r="AH56" s="3">
        <f t="shared" si="84"/>
        <v>0</v>
      </c>
      <c r="AI56" s="3">
        <f t="shared" si="84"/>
        <v>0</v>
      </c>
      <c r="AJ56" s="3">
        <f t="shared" si="84"/>
        <v>53846.798693325662</v>
      </c>
      <c r="AK56" s="3">
        <f t="shared" si="84"/>
        <v>53957.714282289096</v>
      </c>
      <c r="AL56" s="3">
        <f t="shared" si="84"/>
        <v>54068.858339205573</v>
      </c>
      <c r="AM56" s="3">
        <f t="shared" si="84"/>
        <v>54180.231334681645</v>
      </c>
      <c r="AN56" s="3">
        <f t="shared" si="84"/>
        <v>54291.833740293288</v>
      </c>
      <c r="AO56" s="3">
        <f t="shared" si="84"/>
        <v>54403.666028587832</v>
      </c>
      <c r="AP56" s="3">
        <f t="shared" si="84"/>
        <v>54515.72867308592</v>
      </c>
      <c r="AQ56" s="3">
        <f t="shared" si="84"/>
        <v>54628.022148283642</v>
      </c>
      <c r="AR56" s="3">
        <f t="shared" si="84"/>
        <v>54740.546929654447</v>
      </c>
      <c r="AS56" s="3">
        <f t="shared" si="84"/>
        <v>54853.303493651176</v>
      </c>
      <c r="AT56" s="3">
        <f t="shared" si="84"/>
        <v>54966.292317708096</v>
      </c>
      <c r="AU56" s="3">
        <f t="shared" si="84"/>
        <v>55079.513880242892</v>
      </c>
      <c r="AV56" s="3">
        <f t="shared" si="84"/>
        <v>55192.96866065872</v>
      </c>
      <c r="AW56" s="3">
        <f t="shared" si="84"/>
        <v>55306.657139346251</v>
      </c>
      <c r="AX56" s="3">
        <f t="shared" si="84"/>
        <v>55420.579797685619</v>
      </c>
      <c r="AY56" s="3">
        <f t="shared" si="84"/>
        <v>55534.737118048615</v>
      </c>
      <c r="AZ56" s="3">
        <f t="shared" si="84"/>
        <v>55649.129583800546</v>
      </c>
      <c r="BA56" s="3">
        <f t="shared" si="84"/>
        <v>55763.757679302435</v>
      </c>
      <c r="BB56" s="3">
        <f t="shared" si="84"/>
        <v>55878.621889912989</v>
      </c>
      <c r="BC56" s="3">
        <f t="shared" si="84"/>
        <v>55993.722701990657</v>
      </c>
      <c r="BD56" s="3">
        <f t="shared" si="84"/>
        <v>56109.060602895734</v>
      </c>
      <c r="BE56" s="3">
        <f t="shared" si="84"/>
        <v>56224.636080992386</v>
      </c>
      <c r="BF56" s="3">
        <f t="shared" si="84"/>
        <v>56340.449625650719</v>
      </c>
      <c r="BG56" s="3">
        <f t="shared" si="84"/>
        <v>56456.501727248884</v>
      </c>
      <c r="BH56" s="3">
        <f t="shared" si="84"/>
        <v>56572.79287717511</v>
      </c>
      <c r="BI56" s="3">
        <f t="shared" si="84"/>
        <v>56689.323567829808</v>
      </c>
      <c r="BJ56" s="3">
        <f t="shared" si="84"/>
        <v>56806.094292627691</v>
      </c>
      <c r="BK56" s="3">
        <f t="shared" si="84"/>
        <v>56923.105545999737</v>
      </c>
      <c r="BL56" s="3">
        <f t="shared" si="84"/>
        <v>57040.357823395476</v>
      </c>
      <c r="BM56" s="3">
        <f t="shared" si="84"/>
        <v>57157.851621284921</v>
      </c>
      <c r="BN56" s="3">
        <f t="shared" si="84"/>
        <v>57275.587437160735</v>
      </c>
      <c r="BO56" s="3">
        <f t="shared" si="84"/>
        <v>57393.56576954035</v>
      </c>
      <c r="BP56" s="3">
        <f t="shared" si="84"/>
        <v>57511.787117968044</v>
      </c>
      <c r="BQ56" s="3">
        <f t="shared" si="84"/>
        <v>57630.251983017115</v>
      </c>
      <c r="BR56" s="3">
        <f t="shared" si="84"/>
        <v>57748.960866291913</v>
      </c>
      <c r="BS56" s="3">
        <f t="shared" si="84"/>
        <v>57867.914270430017</v>
      </c>
      <c r="BT56" s="3">
        <f t="shared" si="84"/>
        <v>57987.112699104408</v>
      </c>
      <c r="BU56" s="3">
        <f t="shared" si="84"/>
        <v>58106.556657025489</v>
      </c>
      <c r="BV56" s="3">
        <f t="shared" si="84"/>
        <v>58226.246649943292</v>
      </c>
      <c r="BW56" s="3">
        <f t="shared" si="84"/>
        <v>58346.183184649657</v>
      </c>
      <c r="BX56" s="3">
        <f t="shared" ref="BX56:EI56" si="85">IF(BX$5&gt;0,($F56/12)*(1+((1+$G56)^(1/12))-1)^BX$3,0)</f>
        <v>58466.36676898029</v>
      </c>
      <c r="BY56" s="3">
        <f t="shared" si="85"/>
        <v>58586.797911816968</v>
      </c>
      <c r="BZ56" s="3">
        <f t="shared" si="85"/>
        <v>58707.477123089666</v>
      </c>
      <c r="CA56" s="3">
        <f t="shared" si="85"/>
        <v>58828.404913778766</v>
      </c>
      <c r="CB56" s="3">
        <f t="shared" si="85"/>
        <v>58949.581795917162</v>
      </c>
      <c r="CC56" s="3">
        <f t="shared" si="85"/>
        <v>59071.008282592462</v>
      </c>
      <c r="CD56" s="3">
        <f t="shared" si="85"/>
        <v>59192.684887949123</v>
      </c>
      <c r="CE56" s="3">
        <f t="shared" si="85"/>
        <v>59314.612127190689</v>
      </c>
      <c r="CF56" s="3">
        <f t="shared" si="85"/>
        <v>59436.790516581939</v>
      </c>
      <c r="CG56" s="3">
        <f t="shared" si="85"/>
        <v>59559.220573451035</v>
      </c>
      <c r="CH56" s="3">
        <f t="shared" si="85"/>
        <v>59681.902816191803</v>
      </c>
      <c r="CI56" s="3">
        <f t="shared" si="85"/>
        <v>59804.837764265809</v>
      </c>
      <c r="CJ56" s="3">
        <f t="shared" si="85"/>
        <v>59928.025938204701</v>
      </c>
      <c r="CK56" s="3">
        <f t="shared" si="85"/>
        <v>60051.467859612305</v>
      </c>
      <c r="CL56" s="3">
        <f t="shared" si="85"/>
        <v>60175.164051166823</v>
      </c>
      <c r="CM56" s="3">
        <f t="shared" si="85"/>
        <v>60299.115036623152</v>
      </c>
      <c r="CN56" s="3">
        <f t="shared" si="85"/>
        <v>60423.321340815011</v>
      </c>
      <c r="CO56" s="3">
        <f t="shared" si="85"/>
        <v>60547.78348965718</v>
      </c>
      <c r="CP56" s="3">
        <f t="shared" si="85"/>
        <v>60672.502010147778</v>
      </c>
      <c r="CQ56" s="3">
        <f t="shared" si="85"/>
        <v>60797.477430370374</v>
      </c>
      <c r="CR56" s="3">
        <f t="shared" si="85"/>
        <v>60922.710279496394</v>
      </c>
      <c r="CS56" s="3">
        <f t="shared" si="85"/>
        <v>61048.201087787224</v>
      </c>
      <c r="CT56" s="3">
        <f t="shared" si="85"/>
        <v>61173.950386596494</v>
      </c>
      <c r="CU56" s="3">
        <f t="shared" si="85"/>
        <v>61299.958708372382</v>
      </c>
      <c r="CV56" s="3">
        <f t="shared" si="85"/>
        <v>61426.226586659744</v>
      </c>
      <c r="CW56" s="3">
        <f t="shared" si="85"/>
        <v>61552.754556102525</v>
      </c>
      <c r="CX56" s="3">
        <f t="shared" si="85"/>
        <v>61679.543152445913</v>
      </c>
      <c r="CY56" s="3">
        <f t="shared" si="85"/>
        <v>61806.592912538639</v>
      </c>
      <c r="CZ56" s="3">
        <f t="shared" si="85"/>
        <v>61933.904374335296</v>
      </c>
      <c r="DA56" s="3">
        <f t="shared" si="85"/>
        <v>62061.478076898529</v>
      </c>
      <c r="DB56" s="3">
        <f t="shared" si="85"/>
        <v>62189.31456040137</v>
      </c>
      <c r="DC56" s="3">
        <f t="shared" si="85"/>
        <v>62317.414366129538</v>
      </c>
      <c r="DD56" s="3">
        <f t="shared" si="85"/>
        <v>62445.778036483709</v>
      </c>
      <c r="DE56" s="3">
        <f t="shared" si="85"/>
        <v>62574.406114981808</v>
      </c>
      <c r="DF56" s="3">
        <f t="shared" si="85"/>
        <v>62703.299146261328</v>
      </c>
      <c r="DG56" s="3">
        <f t="shared" si="85"/>
        <v>62832.457676081591</v>
      </c>
      <c r="DH56" s="3">
        <f t="shared" si="85"/>
        <v>62961.88225132614</v>
      </c>
      <c r="DI56" s="3">
        <f t="shared" si="85"/>
        <v>63091.573420005006</v>
      </c>
      <c r="DJ56" s="3">
        <f t="shared" si="85"/>
        <v>63221.531731256968</v>
      </c>
      <c r="DK56" s="3">
        <f t="shared" si="85"/>
        <v>63351.757735352032</v>
      </c>
      <c r="DL56" s="3">
        <f t="shared" si="85"/>
        <v>63482.25198369359</v>
      </c>
      <c r="DM56" s="3">
        <f t="shared" si="85"/>
        <v>63613.015028820897</v>
      </c>
      <c r="DN56" s="3">
        <f t="shared" si="85"/>
        <v>63744.047424411314</v>
      </c>
      <c r="DO56" s="3">
        <f t="shared" si="85"/>
        <v>63875.349725282693</v>
      </c>
      <c r="DP56" s="3">
        <f t="shared" si="85"/>
        <v>64006.922487395728</v>
      </c>
      <c r="DQ56" s="3">
        <f t="shared" si="85"/>
        <v>64138.766267856277</v>
      </c>
      <c r="DR56" s="3">
        <f t="shared" si="85"/>
        <v>64270.881624917762</v>
      </c>
      <c r="DS56" s="3">
        <f t="shared" si="85"/>
        <v>64403.269117983546</v>
      </c>
      <c r="DT56" s="3">
        <f t="shared" si="85"/>
        <v>64535.929307609214</v>
      </c>
      <c r="DU56" s="3">
        <f t="shared" si="85"/>
        <v>64668.862755505019</v>
      </c>
      <c r="DV56" s="3">
        <f t="shared" si="85"/>
        <v>64802.070024538305</v>
      </c>
      <c r="DW56" s="3">
        <f t="shared" si="85"/>
        <v>64935.551678735726</v>
      </c>
      <c r="DX56" s="3">
        <f t="shared" si="85"/>
        <v>65069.308283285842</v>
      </c>
      <c r="DY56" s="3">
        <f t="shared" si="85"/>
        <v>65203.340404541334</v>
      </c>
      <c r="DZ56" s="3">
        <f t="shared" si="85"/>
        <v>65337.648610021519</v>
      </c>
      <c r="EA56" s="3">
        <f t="shared" si="85"/>
        <v>65472.233468414677</v>
      </c>
      <c r="EB56" s="3">
        <f t="shared" si="85"/>
        <v>65607.09554958051</v>
      </c>
      <c r="EC56" s="3">
        <f t="shared" si="85"/>
        <v>65742.235424552578</v>
      </c>
      <c r="ED56" s="3">
        <f t="shared" si="85"/>
        <v>65877.653665540623</v>
      </c>
      <c r="EE56" s="3">
        <f t="shared" si="85"/>
        <v>66013.350845933033</v>
      </c>
      <c r="EF56" s="3">
        <f t="shared" si="85"/>
        <v>66149.327540299346</v>
      </c>
      <c r="EG56" s="3">
        <f t="shared" si="85"/>
        <v>66285.584324392577</v>
      </c>
      <c r="EH56" s="3">
        <f t="shared" si="85"/>
        <v>66422.121775151667</v>
      </c>
      <c r="EI56" s="3">
        <f t="shared" si="85"/>
        <v>66558.940470704038</v>
      </c>
      <c r="EJ56" s="3">
        <f t="shared" ref="EJ56:EX56" si="86">IF(EJ$5&gt;0,($F56/12)*(1+((1+$G56)^(1/12))-1)^EJ$3,0)</f>
        <v>66696.040990367896</v>
      </c>
      <c r="EK56" s="3">
        <f t="shared" si="86"/>
        <v>66833.423914654777</v>
      </c>
      <c r="EL56" s="3">
        <f t="shared" si="86"/>
        <v>66971.089825271949</v>
      </c>
      <c r="EM56" s="3">
        <f t="shared" si="86"/>
        <v>67109.039305124941</v>
      </c>
      <c r="EN56" s="3">
        <f t="shared" si="86"/>
        <v>67247.272938319948</v>
      </c>
      <c r="EO56" s="3">
        <f t="shared" si="86"/>
        <v>67385.791310166314</v>
      </c>
      <c r="EP56" s="3">
        <f t="shared" si="86"/>
        <v>67524.595007179043</v>
      </c>
      <c r="EQ56" s="3">
        <f t="shared" si="86"/>
        <v>67663.684617081279</v>
      </c>
      <c r="ER56" s="3">
        <f t="shared" si="86"/>
        <v>67803.060728806726</v>
      </c>
      <c r="ES56" s="3">
        <f t="shared" si="86"/>
        <v>67942.723932502282</v>
      </c>
      <c r="ET56" s="3">
        <f t="shared" si="86"/>
        <v>68082.674819530366</v>
      </c>
      <c r="EU56" s="3">
        <f t="shared" si="86"/>
        <v>68222.913982471524</v>
      </c>
      <c r="EV56" s="3">
        <f t="shared" si="86"/>
        <v>68363.442015126988</v>
      </c>
      <c r="EW56" s="3">
        <f t="shared" si="86"/>
        <v>68504.25951252105</v>
      </c>
      <c r="EX56" s="3">
        <f t="shared" si="86"/>
        <v>68645.367070903652</v>
      </c>
    </row>
    <row r="57" spans="1:154" s="2" customFormat="1" ht="12.75" customHeight="1">
      <c r="A57" s="10"/>
      <c r="B57" s="167"/>
      <c r="C57" s="159" t="s">
        <v>66</v>
      </c>
      <c r="D57" s="519">
        <f>'Low NOI'!Y12</f>
        <v>0.25</v>
      </c>
      <c r="E57" s="159"/>
      <c r="F57" s="269">
        <f>'Low NOI'!K55</f>
        <v>1518257.7912062395</v>
      </c>
      <c r="G57" s="268">
        <f>'Low NOI'!$Y$11</f>
        <v>2.5000000000000001E-2</v>
      </c>
      <c r="H57" s="378" t="s">
        <v>119</v>
      </c>
      <c r="I57" s="280"/>
      <c r="J57" s="3"/>
      <c r="K57" s="3">
        <f t="shared" ref="K57:BV57" si="87">IF(K$5&gt;0,IF(K$27&lt;$D$58,$D$57*$F$57/12,($F57/12)*(1+((1+$G57)^(1/12))-1)^K$3),0)</f>
        <v>0</v>
      </c>
      <c r="L57" s="3">
        <f t="shared" si="87"/>
        <v>0</v>
      </c>
      <c r="M57" s="3">
        <f t="shared" si="87"/>
        <v>0</v>
      </c>
      <c r="N57" s="3">
        <f t="shared" si="87"/>
        <v>0</v>
      </c>
      <c r="O57" s="3">
        <f t="shared" si="87"/>
        <v>0</v>
      </c>
      <c r="P57" s="3">
        <f t="shared" si="87"/>
        <v>0</v>
      </c>
      <c r="Q57" s="3">
        <f t="shared" si="87"/>
        <v>0</v>
      </c>
      <c r="R57" s="3">
        <f t="shared" si="87"/>
        <v>0</v>
      </c>
      <c r="S57" s="3">
        <f t="shared" si="87"/>
        <v>0</v>
      </c>
      <c r="T57" s="3">
        <f t="shared" si="87"/>
        <v>0</v>
      </c>
      <c r="U57" s="3">
        <f t="shared" si="87"/>
        <v>0</v>
      </c>
      <c r="V57" s="3">
        <f t="shared" si="87"/>
        <v>0</v>
      </c>
      <c r="W57" s="3">
        <f t="shared" si="87"/>
        <v>0</v>
      </c>
      <c r="X57" s="3">
        <f t="shared" si="87"/>
        <v>0</v>
      </c>
      <c r="Y57" s="3">
        <f t="shared" si="87"/>
        <v>0</v>
      </c>
      <c r="Z57" s="3">
        <f t="shared" si="87"/>
        <v>0</v>
      </c>
      <c r="AA57" s="3">
        <f t="shared" si="87"/>
        <v>0</v>
      </c>
      <c r="AB57" s="3">
        <f t="shared" si="87"/>
        <v>0</v>
      </c>
      <c r="AC57" s="3">
        <f t="shared" si="87"/>
        <v>0</v>
      </c>
      <c r="AD57" s="3">
        <f t="shared" si="87"/>
        <v>0</v>
      </c>
      <c r="AE57" s="3">
        <f t="shared" si="87"/>
        <v>0</v>
      </c>
      <c r="AF57" s="3">
        <f t="shared" si="87"/>
        <v>0</v>
      </c>
      <c r="AG57" s="3">
        <f t="shared" si="87"/>
        <v>0</v>
      </c>
      <c r="AH57" s="3">
        <f t="shared" si="87"/>
        <v>0</v>
      </c>
      <c r="AI57" s="3">
        <f t="shared" si="87"/>
        <v>0</v>
      </c>
      <c r="AJ57" s="3">
        <f t="shared" si="87"/>
        <v>31630.370650129989</v>
      </c>
      <c r="AK57" s="3">
        <f t="shared" si="87"/>
        <v>31630.370650129989</v>
      </c>
      <c r="AL57" s="3">
        <f t="shared" si="87"/>
        <v>31630.370650129989</v>
      </c>
      <c r="AM57" s="3">
        <f t="shared" si="87"/>
        <v>31630.370650129989</v>
      </c>
      <c r="AN57" s="3">
        <f t="shared" si="87"/>
        <v>31630.370650129989</v>
      </c>
      <c r="AO57" s="3">
        <f t="shared" si="87"/>
        <v>31630.370650129989</v>
      </c>
      <c r="AP57" s="3">
        <f t="shared" si="87"/>
        <v>31630.370650129989</v>
      </c>
      <c r="AQ57" s="3">
        <f t="shared" si="87"/>
        <v>31630.370650129989</v>
      </c>
      <c r="AR57" s="3">
        <f t="shared" si="87"/>
        <v>31630.370650129989</v>
      </c>
      <c r="AS57" s="3">
        <f t="shared" si="87"/>
        <v>135969.72310634505</v>
      </c>
      <c r="AT57" s="3">
        <f t="shared" si="87"/>
        <v>136249.79847359998</v>
      </c>
      <c r="AU57" s="3">
        <f t="shared" si="87"/>
        <v>136530.45075025468</v>
      </c>
      <c r="AV57" s="3">
        <f t="shared" si="87"/>
        <v>136811.68112464802</v>
      </c>
      <c r="AW57" s="3">
        <f t="shared" si="87"/>
        <v>137093.49078756676</v>
      </c>
      <c r="AX57" s="3">
        <f t="shared" si="87"/>
        <v>137375.88093225029</v>
      </c>
      <c r="AY57" s="3">
        <f t="shared" si="87"/>
        <v>137658.85275439618</v>
      </c>
      <c r="AZ57" s="3">
        <f t="shared" si="87"/>
        <v>137942.4074521646</v>
      </c>
      <c r="BA57" s="3">
        <f t="shared" si="87"/>
        <v>138226.546226184</v>
      </c>
      <c r="BB57" s="3">
        <f t="shared" si="87"/>
        <v>138511.27027955579</v>
      </c>
      <c r="BC57" s="3">
        <f t="shared" si="87"/>
        <v>138796.58081785959</v>
      </c>
      <c r="BD57" s="3">
        <f t="shared" si="87"/>
        <v>139082.4790491584</v>
      </c>
      <c r="BE57" s="3">
        <f t="shared" si="87"/>
        <v>139368.96618400348</v>
      </c>
      <c r="BF57" s="3">
        <f t="shared" si="87"/>
        <v>139656.04343543979</v>
      </c>
      <c r="BG57" s="3">
        <f t="shared" si="87"/>
        <v>139943.71201901083</v>
      </c>
      <c r="BH57" s="3">
        <f t="shared" si="87"/>
        <v>140231.97315276403</v>
      </c>
      <c r="BI57" s="3">
        <f t="shared" si="87"/>
        <v>140520.82805725568</v>
      </c>
      <c r="BJ57" s="3">
        <f t="shared" si="87"/>
        <v>140810.2779555564</v>
      </c>
      <c r="BK57" s="3">
        <f t="shared" si="87"/>
        <v>141100.32407325585</v>
      </c>
      <c r="BL57" s="3">
        <f t="shared" si="87"/>
        <v>141390.96763846852</v>
      </c>
      <c r="BM57" s="3">
        <f t="shared" si="87"/>
        <v>141682.20988183841</v>
      </c>
      <c r="BN57" s="3">
        <f t="shared" si="87"/>
        <v>141974.05203654448</v>
      </c>
      <c r="BO57" s="3">
        <f t="shared" si="87"/>
        <v>142266.49533830592</v>
      </c>
      <c r="BP57" s="3">
        <f t="shared" si="87"/>
        <v>142559.54102538715</v>
      </c>
      <c r="BQ57" s="3">
        <f t="shared" si="87"/>
        <v>142853.1903386034</v>
      </c>
      <c r="BR57" s="3">
        <f t="shared" si="87"/>
        <v>143147.44452132558</v>
      </c>
      <c r="BS57" s="3">
        <f t="shared" si="87"/>
        <v>143442.3048194859</v>
      </c>
      <c r="BT57" s="3">
        <f t="shared" si="87"/>
        <v>143737.77248158291</v>
      </c>
      <c r="BU57" s="3">
        <f t="shared" si="87"/>
        <v>144033.84875868692</v>
      </c>
      <c r="BV57" s="3">
        <f t="shared" si="87"/>
        <v>144330.53490444508</v>
      </c>
      <c r="BW57" s="3">
        <f t="shared" ref="BW57:EH57" si="88">IF(BW$5&gt;0,IF(BW$27&lt;$D$58,$D$57*$F$57/12,($F57/12)*(1+((1+$G57)^(1/12))-1)^BW$3),0)</f>
        <v>144627.83217508707</v>
      </c>
      <c r="BX57" s="3">
        <f t="shared" si="88"/>
        <v>144925.74182943004</v>
      </c>
      <c r="BY57" s="3">
        <f t="shared" si="88"/>
        <v>145224.26512888417</v>
      </c>
      <c r="BZ57" s="3">
        <f t="shared" si="88"/>
        <v>145523.40333745789</v>
      </c>
      <c r="CA57" s="3">
        <f t="shared" si="88"/>
        <v>145823.15772176333</v>
      </c>
      <c r="CB57" s="3">
        <f t="shared" si="88"/>
        <v>146123.52955102161</v>
      </c>
      <c r="CC57" s="3">
        <f t="shared" si="88"/>
        <v>146424.52009706825</v>
      </c>
      <c r="CD57" s="3">
        <f t="shared" si="88"/>
        <v>146726.13063435853</v>
      </c>
      <c r="CE57" s="3">
        <f t="shared" si="88"/>
        <v>147028.36243997284</v>
      </c>
      <c r="CF57" s="3">
        <f t="shared" si="88"/>
        <v>147331.2167936223</v>
      </c>
      <c r="CG57" s="3">
        <f t="shared" si="88"/>
        <v>147634.69497765385</v>
      </c>
      <c r="CH57" s="3">
        <f t="shared" si="88"/>
        <v>147938.79827705602</v>
      </c>
      <c r="CI57" s="3">
        <f t="shared" si="88"/>
        <v>148243.52797946401</v>
      </c>
      <c r="CJ57" s="3">
        <f t="shared" si="88"/>
        <v>148548.88537516556</v>
      </c>
      <c r="CK57" s="3">
        <f t="shared" si="88"/>
        <v>148854.87175710607</v>
      </c>
      <c r="CL57" s="3">
        <f t="shared" si="88"/>
        <v>149161.48842089411</v>
      </c>
      <c r="CM57" s="3">
        <f t="shared" si="88"/>
        <v>149468.73666480722</v>
      </c>
      <c r="CN57" s="3">
        <f t="shared" si="88"/>
        <v>149776.61778979696</v>
      </c>
      <c r="CO57" s="3">
        <f t="shared" si="88"/>
        <v>150085.13309949473</v>
      </c>
      <c r="CP57" s="3">
        <f t="shared" si="88"/>
        <v>150394.2839002173</v>
      </c>
      <c r="CQ57" s="3">
        <f t="shared" si="88"/>
        <v>150704.07150097194</v>
      </c>
      <c r="CR57" s="3">
        <f t="shared" si="88"/>
        <v>151014.49721346263</v>
      </c>
      <c r="CS57" s="3">
        <f t="shared" si="88"/>
        <v>151325.562352095</v>
      </c>
      <c r="CT57" s="3">
        <f t="shared" si="88"/>
        <v>151637.26823398218</v>
      </c>
      <c r="CU57" s="3">
        <f t="shared" si="88"/>
        <v>151949.61617895044</v>
      </c>
      <c r="CV57" s="3">
        <f t="shared" si="88"/>
        <v>152262.6075095445</v>
      </c>
      <c r="CW57" s="3">
        <f t="shared" si="88"/>
        <v>152576.24355103349</v>
      </c>
      <c r="CX57" s="3">
        <f t="shared" si="88"/>
        <v>152890.52563141627</v>
      </c>
      <c r="CY57" s="3">
        <f t="shared" si="88"/>
        <v>153205.45508142715</v>
      </c>
      <c r="CZ57" s="3">
        <f t="shared" si="88"/>
        <v>153521.03323454165</v>
      </c>
      <c r="DA57" s="3">
        <f t="shared" si="88"/>
        <v>153837.26142698192</v>
      </c>
      <c r="DB57" s="3">
        <f t="shared" si="88"/>
        <v>154154.14099772245</v>
      </c>
      <c r="DC57" s="3">
        <f t="shared" si="88"/>
        <v>154471.67328849604</v>
      </c>
      <c r="DD57" s="3">
        <f t="shared" si="88"/>
        <v>154789.85964379896</v>
      </c>
      <c r="DE57" s="3">
        <f t="shared" si="88"/>
        <v>155108.70141089713</v>
      </c>
      <c r="DF57" s="3">
        <f t="shared" si="88"/>
        <v>155428.19993983154</v>
      </c>
      <c r="DG57" s="3">
        <f t="shared" si="88"/>
        <v>155748.35658342394</v>
      </c>
      <c r="DH57" s="3">
        <f t="shared" si="88"/>
        <v>156069.17269728286</v>
      </c>
      <c r="DI57" s="3">
        <f t="shared" si="88"/>
        <v>156390.64963980913</v>
      </c>
      <c r="DJ57" s="3">
        <f t="shared" si="88"/>
        <v>156712.78877220146</v>
      </c>
      <c r="DK57" s="3">
        <f t="shared" si="88"/>
        <v>157035.59145846267</v>
      </c>
      <c r="DL57" s="3">
        <f t="shared" si="88"/>
        <v>157359.05906540499</v>
      </c>
      <c r="DM57" s="3">
        <f t="shared" si="88"/>
        <v>157683.19296265623</v>
      </c>
      <c r="DN57" s="3">
        <f t="shared" si="88"/>
        <v>158007.99452266531</v>
      </c>
      <c r="DO57" s="3">
        <f t="shared" si="88"/>
        <v>158333.46512070822</v>
      </c>
      <c r="DP57" s="3">
        <f t="shared" si="88"/>
        <v>158659.60613489375</v>
      </c>
      <c r="DQ57" s="3">
        <f t="shared" si="88"/>
        <v>158986.41894616937</v>
      </c>
      <c r="DR57" s="3">
        <f t="shared" si="88"/>
        <v>159313.90493832709</v>
      </c>
      <c r="DS57" s="3">
        <f t="shared" si="88"/>
        <v>159642.06549800932</v>
      </c>
      <c r="DT57" s="3">
        <f t="shared" si="88"/>
        <v>159970.90201471475</v>
      </c>
      <c r="DU57" s="3">
        <f t="shared" si="88"/>
        <v>160300.41588080407</v>
      </c>
      <c r="DV57" s="3">
        <f t="shared" si="88"/>
        <v>160630.60849150628</v>
      </c>
      <c r="DW57" s="3">
        <f t="shared" si="88"/>
        <v>160961.48124492395</v>
      </c>
      <c r="DX57" s="3">
        <f t="shared" si="88"/>
        <v>161293.0355420399</v>
      </c>
      <c r="DY57" s="3">
        <f t="shared" si="88"/>
        <v>161625.27278672243</v>
      </c>
      <c r="DZ57" s="3">
        <f t="shared" si="88"/>
        <v>161958.19438573174</v>
      </c>
      <c r="EA57" s="3">
        <f t="shared" si="88"/>
        <v>162291.8017487257</v>
      </c>
      <c r="EB57" s="3">
        <f t="shared" si="88"/>
        <v>162626.09628826584</v>
      </c>
      <c r="EC57" s="3">
        <f t="shared" si="88"/>
        <v>162961.07941982336</v>
      </c>
      <c r="ED57" s="3">
        <f t="shared" si="88"/>
        <v>163296.75256178505</v>
      </c>
      <c r="EE57" s="3">
        <f t="shared" si="88"/>
        <v>163633.1171354593</v>
      </c>
      <c r="EF57" s="3">
        <f t="shared" si="88"/>
        <v>163970.17456508236</v>
      </c>
      <c r="EG57" s="3">
        <f t="shared" si="88"/>
        <v>164307.92627782401</v>
      </c>
      <c r="EH57" s="3">
        <f t="shared" si="88"/>
        <v>164646.37370379368</v>
      </c>
      <c r="EI57" s="3">
        <f t="shared" ref="EI57:EX57" si="89">IF(EI$5&gt;0,IF(EI$27&lt;$D$58,$D$57*$F$57/12,($F57/12)*(1+((1+$G57)^(1/12))-1)^EI$3),0)</f>
        <v>164985.51827604687</v>
      </c>
      <c r="EJ57" s="3">
        <f t="shared" si="89"/>
        <v>165325.36143059065</v>
      </c>
      <c r="EK57" s="3">
        <f t="shared" si="89"/>
        <v>165665.90460639025</v>
      </c>
      <c r="EL57" s="3">
        <f t="shared" si="89"/>
        <v>166007.14924537478</v>
      </c>
      <c r="EM57" s="3">
        <f t="shared" si="89"/>
        <v>166349.0967924436</v>
      </c>
      <c r="EN57" s="3">
        <f t="shared" si="89"/>
        <v>166691.74869547226</v>
      </c>
      <c r="EO57" s="3">
        <f t="shared" si="89"/>
        <v>167035.10640531871</v>
      </c>
      <c r="EP57" s="3">
        <f t="shared" si="89"/>
        <v>167379.17137582941</v>
      </c>
      <c r="EQ57" s="3">
        <f t="shared" si="89"/>
        <v>167723.94506384557</v>
      </c>
      <c r="ER57" s="3">
        <f t="shared" si="89"/>
        <v>168069.42892920919</v>
      </c>
      <c r="ES57" s="3">
        <f t="shared" si="89"/>
        <v>168415.62443476936</v>
      </c>
      <c r="ET57" s="3">
        <f t="shared" si="89"/>
        <v>168762.5330463883</v>
      </c>
      <c r="EU57" s="3">
        <f t="shared" si="89"/>
        <v>169110.15623294775</v>
      </c>
      <c r="EV57" s="3">
        <f t="shared" si="89"/>
        <v>169458.49546635515</v>
      </c>
      <c r="EW57" s="3">
        <f t="shared" si="89"/>
        <v>169807.55222154976</v>
      </c>
      <c r="EX57" s="3">
        <f t="shared" si="89"/>
        <v>170157.32797650891</v>
      </c>
    </row>
    <row r="58" spans="1:154" s="2" customFormat="1" ht="12.75" customHeight="1">
      <c r="A58" s="10"/>
      <c r="B58" s="167"/>
      <c r="C58" s="190" t="s">
        <v>89</v>
      </c>
      <c r="D58" s="520">
        <f>'Low NOI'!S12</f>
        <v>0.75</v>
      </c>
      <c r="E58" s="190"/>
      <c r="F58" s="269">
        <f>'Low NOI'!K60</f>
        <v>70000</v>
      </c>
      <c r="G58" s="276">
        <f>'Low NOI'!Y15</f>
        <v>200</v>
      </c>
      <c r="H58" s="377" t="s">
        <v>117</v>
      </c>
      <c r="J58" s="3"/>
      <c r="K58" s="3">
        <f>IF(K$5=0,0,IF(K$27&lt;(1-$G$39),0,$G58*$C$9/12))</f>
        <v>0</v>
      </c>
      <c r="L58" s="3">
        <f t="shared" ref="L58:BW58" si="90">IF(L$5=0,0,IF(L$27&lt;(1-$G$39),0,$G58*$C$9/12))</f>
        <v>0</v>
      </c>
      <c r="M58" s="3">
        <f t="shared" si="90"/>
        <v>0</v>
      </c>
      <c r="N58" s="3">
        <f t="shared" si="90"/>
        <v>0</v>
      </c>
      <c r="O58" s="3">
        <f t="shared" si="90"/>
        <v>0</v>
      </c>
      <c r="P58" s="3">
        <f t="shared" si="90"/>
        <v>0</v>
      </c>
      <c r="Q58" s="3">
        <f t="shared" si="90"/>
        <v>0</v>
      </c>
      <c r="R58" s="3">
        <f t="shared" si="90"/>
        <v>0</v>
      </c>
      <c r="S58" s="3">
        <f t="shared" si="90"/>
        <v>0</v>
      </c>
      <c r="T58" s="3">
        <f t="shared" si="90"/>
        <v>0</v>
      </c>
      <c r="U58" s="3">
        <f t="shared" si="90"/>
        <v>0</v>
      </c>
      <c r="V58" s="3">
        <f t="shared" si="90"/>
        <v>0</v>
      </c>
      <c r="W58" s="3">
        <f t="shared" si="90"/>
        <v>0</v>
      </c>
      <c r="X58" s="3">
        <f t="shared" si="90"/>
        <v>0</v>
      </c>
      <c r="Y58" s="3">
        <f t="shared" si="90"/>
        <v>0</v>
      </c>
      <c r="Z58" s="3">
        <f t="shared" si="90"/>
        <v>0</v>
      </c>
      <c r="AA58" s="3">
        <f t="shared" si="90"/>
        <v>0</v>
      </c>
      <c r="AB58" s="3">
        <f t="shared" si="90"/>
        <v>0</v>
      </c>
      <c r="AC58" s="3">
        <f t="shared" si="90"/>
        <v>0</v>
      </c>
      <c r="AD58" s="3">
        <f t="shared" si="90"/>
        <v>0</v>
      </c>
      <c r="AE58" s="3">
        <f t="shared" si="90"/>
        <v>0</v>
      </c>
      <c r="AF58" s="3">
        <f t="shared" si="90"/>
        <v>0</v>
      </c>
      <c r="AG58" s="3">
        <f t="shared" si="90"/>
        <v>0</v>
      </c>
      <c r="AH58" s="3">
        <f t="shared" si="90"/>
        <v>0</v>
      </c>
      <c r="AI58" s="3">
        <f t="shared" si="90"/>
        <v>0</v>
      </c>
      <c r="AJ58" s="3">
        <f t="shared" si="90"/>
        <v>0</v>
      </c>
      <c r="AK58" s="3">
        <f t="shared" si="90"/>
        <v>0</v>
      </c>
      <c r="AL58" s="3">
        <f t="shared" si="90"/>
        <v>0</v>
      </c>
      <c r="AM58" s="3">
        <f t="shared" si="90"/>
        <v>0</v>
      </c>
      <c r="AN58" s="3">
        <f t="shared" si="90"/>
        <v>0</v>
      </c>
      <c r="AO58" s="3">
        <f t="shared" si="90"/>
        <v>0</v>
      </c>
      <c r="AP58" s="3">
        <f t="shared" si="90"/>
        <v>0</v>
      </c>
      <c r="AQ58" s="3">
        <f t="shared" si="90"/>
        <v>0</v>
      </c>
      <c r="AR58" s="3">
        <f t="shared" si="90"/>
        <v>0</v>
      </c>
      <c r="AS58" s="3">
        <f t="shared" si="90"/>
        <v>0</v>
      </c>
      <c r="AT58" s="3">
        <f t="shared" si="90"/>
        <v>0</v>
      </c>
      <c r="AU58" s="3">
        <f t="shared" si="90"/>
        <v>5833.333333333333</v>
      </c>
      <c r="AV58" s="3">
        <f t="shared" si="90"/>
        <v>5833.333333333333</v>
      </c>
      <c r="AW58" s="3">
        <f t="shared" si="90"/>
        <v>5833.333333333333</v>
      </c>
      <c r="AX58" s="3">
        <f t="shared" si="90"/>
        <v>5833.333333333333</v>
      </c>
      <c r="AY58" s="3">
        <f t="shared" si="90"/>
        <v>5833.333333333333</v>
      </c>
      <c r="AZ58" s="3">
        <f t="shared" si="90"/>
        <v>5833.333333333333</v>
      </c>
      <c r="BA58" s="3">
        <f t="shared" si="90"/>
        <v>5833.333333333333</v>
      </c>
      <c r="BB58" s="3">
        <f t="shared" si="90"/>
        <v>5833.333333333333</v>
      </c>
      <c r="BC58" s="3">
        <f t="shared" si="90"/>
        <v>5833.333333333333</v>
      </c>
      <c r="BD58" s="3">
        <f t="shared" si="90"/>
        <v>5833.333333333333</v>
      </c>
      <c r="BE58" s="3">
        <f t="shared" si="90"/>
        <v>5833.333333333333</v>
      </c>
      <c r="BF58" s="3">
        <f t="shared" si="90"/>
        <v>5833.333333333333</v>
      </c>
      <c r="BG58" s="3">
        <f t="shared" si="90"/>
        <v>5833.333333333333</v>
      </c>
      <c r="BH58" s="3">
        <f t="shared" si="90"/>
        <v>5833.333333333333</v>
      </c>
      <c r="BI58" s="3">
        <f t="shared" si="90"/>
        <v>5833.333333333333</v>
      </c>
      <c r="BJ58" s="3">
        <f t="shared" si="90"/>
        <v>5833.333333333333</v>
      </c>
      <c r="BK58" s="3">
        <f t="shared" si="90"/>
        <v>5833.333333333333</v>
      </c>
      <c r="BL58" s="3">
        <f t="shared" si="90"/>
        <v>5833.333333333333</v>
      </c>
      <c r="BM58" s="3">
        <f t="shared" si="90"/>
        <v>5833.333333333333</v>
      </c>
      <c r="BN58" s="3">
        <f t="shared" si="90"/>
        <v>5833.333333333333</v>
      </c>
      <c r="BO58" s="3">
        <f t="shared" si="90"/>
        <v>5833.333333333333</v>
      </c>
      <c r="BP58" s="3">
        <f t="shared" si="90"/>
        <v>5833.333333333333</v>
      </c>
      <c r="BQ58" s="3">
        <f t="shared" si="90"/>
        <v>5833.333333333333</v>
      </c>
      <c r="BR58" s="3">
        <f t="shared" si="90"/>
        <v>5833.333333333333</v>
      </c>
      <c r="BS58" s="3">
        <f t="shared" si="90"/>
        <v>5833.333333333333</v>
      </c>
      <c r="BT58" s="3">
        <f t="shared" si="90"/>
        <v>5833.333333333333</v>
      </c>
      <c r="BU58" s="3">
        <f t="shared" si="90"/>
        <v>5833.333333333333</v>
      </c>
      <c r="BV58" s="3">
        <f t="shared" si="90"/>
        <v>5833.333333333333</v>
      </c>
      <c r="BW58" s="3">
        <f t="shared" si="90"/>
        <v>5833.333333333333</v>
      </c>
      <c r="BX58" s="3">
        <f t="shared" ref="BX58:EI58" si="91">IF(BX$5=0,0,IF(BX$27&lt;(1-$G$39),0,$G58*$C$9/12))</f>
        <v>5833.333333333333</v>
      </c>
      <c r="BY58" s="3">
        <f t="shared" si="91"/>
        <v>5833.333333333333</v>
      </c>
      <c r="BZ58" s="3">
        <f t="shared" si="91"/>
        <v>5833.333333333333</v>
      </c>
      <c r="CA58" s="3">
        <f t="shared" si="91"/>
        <v>5833.333333333333</v>
      </c>
      <c r="CB58" s="3">
        <f t="shared" si="91"/>
        <v>5833.333333333333</v>
      </c>
      <c r="CC58" s="3">
        <f t="shared" si="91"/>
        <v>5833.333333333333</v>
      </c>
      <c r="CD58" s="3">
        <f t="shared" si="91"/>
        <v>5833.333333333333</v>
      </c>
      <c r="CE58" s="3">
        <f t="shared" si="91"/>
        <v>5833.333333333333</v>
      </c>
      <c r="CF58" s="3">
        <f t="shared" si="91"/>
        <v>5833.333333333333</v>
      </c>
      <c r="CG58" s="3">
        <f t="shared" si="91"/>
        <v>5833.333333333333</v>
      </c>
      <c r="CH58" s="3">
        <f t="shared" si="91"/>
        <v>5833.333333333333</v>
      </c>
      <c r="CI58" s="3">
        <f t="shared" si="91"/>
        <v>5833.333333333333</v>
      </c>
      <c r="CJ58" s="3">
        <f t="shared" si="91"/>
        <v>5833.333333333333</v>
      </c>
      <c r="CK58" s="3">
        <f t="shared" si="91"/>
        <v>5833.333333333333</v>
      </c>
      <c r="CL58" s="3">
        <f t="shared" si="91"/>
        <v>5833.333333333333</v>
      </c>
      <c r="CM58" s="3">
        <f t="shared" si="91"/>
        <v>5833.333333333333</v>
      </c>
      <c r="CN58" s="3">
        <f t="shared" si="91"/>
        <v>5833.333333333333</v>
      </c>
      <c r="CO58" s="3">
        <f t="shared" si="91"/>
        <v>5833.333333333333</v>
      </c>
      <c r="CP58" s="3">
        <f t="shared" si="91"/>
        <v>5833.333333333333</v>
      </c>
      <c r="CQ58" s="3">
        <f t="shared" si="91"/>
        <v>5833.333333333333</v>
      </c>
      <c r="CR58" s="3">
        <f t="shared" si="91"/>
        <v>5833.333333333333</v>
      </c>
      <c r="CS58" s="3">
        <f t="shared" si="91"/>
        <v>5833.333333333333</v>
      </c>
      <c r="CT58" s="3">
        <f t="shared" si="91"/>
        <v>5833.333333333333</v>
      </c>
      <c r="CU58" s="3">
        <f t="shared" si="91"/>
        <v>5833.333333333333</v>
      </c>
      <c r="CV58" s="3">
        <f t="shared" si="91"/>
        <v>5833.333333333333</v>
      </c>
      <c r="CW58" s="3">
        <f t="shared" si="91"/>
        <v>5833.333333333333</v>
      </c>
      <c r="CX58" s="3">
        <f t="shared" si="91"/>
        <v>5833.333333333333</v>
      </c>
      <c r="CY58" s="3">
        <f t="shared" si="91"/>
        <v>5833.333333333333</v>
      </c>
      <c r="CZ58" s="3">
        <f t="shared" si="91"/>
        <v>5833.333333333333</v>
      </c>
      <c r="DA58" s="3">
        <f t="shared" si="91"/>
        <v>5833.333333333333</v>
      </c>
      <c r="DB58" s="3">
        <f t="shared" si="91"/>
        <v>5833.333333333333</v>
      </c>
      <c r="DC58" s="3">
        <f t="shared" si="91"/>
        <v>5833.333333333333</v>
      </c>
      <c r="DD58" s="3">
        <f t="shared" si="91"/>
        <v>5833.333333333333</v>
      </c>
      <c r="DE58" s="3">
        <f t="shared" si="91"/>
        <v>5833.333333333333</v>
      </c>
      <c r="DF58" s="3">
        <f t="shared" si="91"/>
        <v>5833.333333333333</v>
      </c>
      <c r="DG58" s="3">
        <f t="shared" si="91"/>
        <v>5833.333333333333</v>
      </c>
      <c r="DH58" s="3">
        <f t="shared" si="91"/>
        <v>5833.333333333333</v>
      </c>
      <c r="DI58" s="3">
        <f t="shared" si="91"/>
        <v>5833.333333333333</v>
      </c>
      <c r="DJ58" s="3">
        <f t="shared" si="91"/>
        <v>5833.333333333333</v>
      </c>
      <c r="DK58" s="3">
        <f t="shared" si="91"/>
        <v>5833.333333333333</v>
      </c>
      <c r="DL58" s="3">
        <f t="shared" si="91"/>
        <v>5833.333333333333</v>
      </c>
      <c r="DM58" s="3">
        <f t="shared" si="91"/>
        <v>5833.333333333333</v>
      </c>
      <c r="DN58" s="3">
        <f t="shared" si="91"/>
        <v>5833.333333333333</v>
      </c>
      <c r="DO58" s="3">
        <f t="shared" si="91"/>
        <v>5833.333333333333</v>
      </c>
      <c r="DP58" s="3">
        <f t="shared" si="91"/>
        <v>5833.333333333333</v>
      </c>
      <c r="DQ58" s="3">
        <f t="shared" si="91"/>
        <v>5833.333333333333</v>
      </c>
      <c r="DR58" s="3">
        <f t="shared" si="91"/>
        <v>5833.333333333333</v>
      </c>
      <c r="DS58" s="3">
        <f t="shared" si="91"/>
        <v>5833.333333333333</v>
      </c>
      <c r="DT58" s="3">
        <f t="shared" si="91"/>
        <v>5833.333333333333</v>
      </c>
      <c r="DU58" s="3">
        <f t="shared" si="91"/>
        <v>5833.333333333333</v>
      </c>
      <c r="DV58" s="3">
        <f t="shared" si="91"/>
        <v>5833.333333333333</v>
      </c>
      <c r="DW58" s="3">
        <f t="shared" si="91"/>
        <v>5833.333333333333</v>
      </c>
      <c r="DX58" s="3">
        <f t="shared" si="91"/>
        <v>5833.333333333333</v>
      </c>
      <c r="DY58" s="3">
        <f t="shared" si="91"/>
        <v>5833.333333333333</v>
      </c>
      <c r="DZ58" s="3">
        <f t="shared" si="91"/>
        <v>5833.333333333333</v>
      </c>
      <c r="EA58" s="3">
        <f t="shared" si="91"/>
        <v>5833.333333333333</v>
      </c>
      <c r="EB58" s="3">
        <f t="shared" si="91"/>
        <v>5833.333333333333</v>
      </c>
      <c r="EC58" s="3">
        <f t="shared" si="91"/>
        <v>5833.333333333333</v>
      </c>
      <c r="ED58" s="3">
        <f t="shared" si="91"/>
        <v>5833.333333333333</v>
      </c>
      <c r="EE58" s="3">
        <f t="shared" si="91"/>
        <v>5833.333333333333</v>
      </c>
      <c r="EF58" s="3">
        <f t="shared" si="91"/>
        <v>5833.333333333333</v>
      </c>
      <c r="EG58" s="3">
        <f t="shared" si="91"/>
        <v>5833.333333333333</v>
      </c>
      <c r="EH58" s="3">
        <f t="shared" si="91"/>
        <v>5833.333333333333</v>
      </c>
      <c r="EI58" s="3">
        <f t="shared" si="91"/>
        <v>5833.333333333333</v>
      </c>
      <c r="EJ58" s="3">
        <f t="shared" ref="EJ58:EX58" si="92">IF(EJ$5=0,0,IF(EJ$27&lt;(1-$G$39),0,$G58*$C$9/12))</f>
        <v>5833.333333333333</v>
      </c>
      <c r="EK58" s="3">
        <f t="shared" si="92"/>
        <v>5833.333333333333</v>
      </c>
      <c r="EL58" s="3">
        <f t="shared" si="92"/>
        <v>5833.333333333333</v>
      </c>
      <c r="EM58" s="3">
        <f t="shared" si="92"/>
        <v>5833.333333333333</v>
      </c>
      <c r="EN58" s="3">
        <f t="shared" si="92"/>
        <v>5833.333333333333</v>
      </c>
      <c r="EO58" s="3">
        <f t="shared" si="92"/>
        <v>5833.333333333333</v>
      </c>
      <c r="EP58" s="3">
        <f t="shared" si="92"/>
        <v>5833.333333333333</v>
      </c>
      <c r="EQ58" s="3">
        <f t="shared" si="92"/>
        <v>5833.333333333333</v>
      </c>
      <c r="ER58" s="3">
        <f t="shared" si="92"/>
        <v>5833.333333333333</v>
      </c>
      <c r="ES58" s="3">
        <f t="shared" si="92"/>
        <v>5833.333333333333</v>
      </c>
      <c r="ET58" s="3">
        <f t="shared" si="92"/>
        <v>5833.333333333333</v>
      </c>
      <c r="EU58" s="3">
        <f t="shared" si="92"/>
        <v>5833.333333333333</v>
      </c>
      <c r="EV58" s="3">
        <f t="shared" si="92"/>
        <v>5833.333333333333</v>
      </c>
      <c r="EW58" s="3">
        <f t="shared" si="92"/>
        <v>5833.333333333333</v>
      </c>
      <c r="EX58" s="3">
        <f t="shared" si="92"/>
        <v>5833.333333333333</v>
      </c>
    </row>
    <row r="59" spans="1:154" s="2" customFormat="1" ht="12.75" customHeight="1">
      <c r="A59" s="10"/>
      <c r="B59" s="167"/>
      <c r="C59" s="167" t="s">
        <v>67</v>
      </c>
      <c r="E59" s="167"/>
      <c r="F59" s="274">
        <f>SUM(F48:F58)</f>
        <v>3845633.2912062397</v>
      </c>
      <c r="G59" s="202"/>
      <c r="H59" s="241"/>
      <c r="J59" s="7"/>
      <c r="K59" s="191">
        <f t="shared" ref="K59:BV59" si="93">SUM(K48:K58)</f>
        <v>0</v>
      </c>
      <c r="L59" s="191">
        <f t="shared" si="93"/>
        <v>0</v>
      </c>
      <c r="M59" s="191">
        <f t="shared" si="93"/>
        <v>0</v>
      </c>
      <c r="N59" s="191">
        <f t="shared" si="93"/>
        <v>0</v>
      </c>
      <c r="O59" s="191">
        <f t="shared" si="93"/>
        <v>0</v>
      </c>
      <c r="P59" s="191">
        <f t="shared" si="93"/>
        <v>0</v>
      </c>
      <c r="Q59" s="191">
        <f t="shared" si="93"/>
        <v>0</v>
      </c>
      <c r="R59" s="191">
        <f t="shared" si="93"/>
        <v>0</v>
      </c>
      <c r="S59" s="191">
        <f t="shared" si="93"/>
        <v>0</v>
      </c>
      <c r="T59" s="191">
        <f t="shared" si="93"/>
        <v>0</v>
      </c>
      <c r="U59" s="191">
        <f t="shared" si="93"/>
        <v>0</v>
      </c>
      <c r="V59" s="191">
        <f t="shared" si="93"/>
        <v>0</v>
      </c>
      <c r="W59" s="191">
        <f t="shared" si="93"/>
        <v>0</v>
      </c>
      <c r="X59" s="191">
        <f t="shared" si="93"/>
        <v>0</v>
      </c>
      <c r="Y59" s="191">
        <f t="shared" si="93"/>
        <v>0</v>
      </c>
      <c r="Z59" s="191">
        <f t="shared" si="93"/>
        <v>0</v>
      </c>
      <c r="AA59" s="191">
        <f t="shared" si="93"/>
        <v>0</v>
      </c>
      <c r="AB59" s="191">
        <f t="shared" si="93"/>
        <v>0</v>
      </c>
      <c r="AC59" s="191">
        <f t="shared" si="93"/>
        <v>0</v>
      </c>
      <c r="AD59" s="191">
        <f t="shared" si="93"/>
        <v>0</v>
      </c>
      <c r="AE59" s="191">
        <f t="shared" si="93"/>
        <v>0</v>
      </c>
      <c r="AF59" s="191">
        <f t="shared" si="93"/>
        <v>0</v>
      </c>
      <c r="AG59" s="191">
        <f t="shared" si="93"/>
        <v>0</v>
      </c>
      <c r="AH59" s="191">
        <f t="shared" si="93"/>
        <v>0</v>
      </c>
      <c r="AI59" s="191">
        <f t="shared" si="93"/>
        <v>0</v>
      </c>
      <c r="AJ59" s="191">
        <f t="shared" si="93"/>
        <v>199331.22018766112</v>
      </c>
      <c r="AK59" s="191">
        <f t="shared" si="93"/>
        <v>199666.35729867272</v>
      </c>
      <c r="AL59" s="191">
        <f t="shared" si="93"/>
        <v>200002.18473726104</v>
      </c>
      <c r="AM59" s="191">
        <f t="shared" si="93"/>
        <v>200338.70392538764</v>
      </c>
      <c r="AN59" s="191">
        <f t="shared" si="93"/>
        <v>200675.91628794355</v>
      </c>
      <c r="AO59" s="191">
        <f t="shared" si="93"/>
        <v>201013.82325275446</v>
      </c>
      <c r="AP59" s="191">
        <f t="shared" si="93"/>
        <v>201352.42625058733</v>
      </c>
      <c r="AQ59" s="191">
        <f t="shared" si="93"/>
        <v>201691.72671515617</v>
      </c>
      <c r="AR59" s="191">
        <f t="shared" si="93"/>
        <v>202031.72608312831</v>
      </c>
      <c r="AS59" s="191">
        <f t="shared" si="93"/>
        <v>306711.77825034544</v>
      </c>
      <c r="AT59" s="191">
        <f t="shared" si="93"/>
        <v>307333.25511422427</v>
      </c>
      <c r="AU59" s="191">
        <f t="shared" si="93"/>
        <v>345457.69580274861</v>
      </c>
      <c r="AV59" s="191">
        <f t="shared" si="93"/>
        <v>346165.56890964729</v>
      </c>
      <c r="AW59" s="191">
        <f t="shared" si="93"/>
        <v>346874.92059551738</v>
      </c>
      <c r="AX59" s="191">
        <f t="shared" si="93"/>
        <v>347585.75395648921</v>
      </c>
      <c r="AY59" s="191">
        <f t="shared" si="93"/>
        <v>348298.07209519582</v>
      </c>
      <c r="AZ59" s="191">
        <f t="shared" si="93"/>
        <v>349011.87812078529</v>
      </c>
      <c r="BA59" s="191">
        <f t="shared" si="93"/>
        <v>349727.17514893581</v>
      </c>
      <c r="BB59" s="191">
        <f t="shared" si="93"/>
        <v>350443.9663018685</v>
      </c>
      <c r="BC59" s="191">
        <f t="shared" si="93"/>
        <v>351162.25470836152</v>
      </c>
      <c r="BD59" s="191">
        <f t="shared" si="93"/>
        <v>351882.04350376414</v>
      </c>
      <c r="BE59" s="191">
        <f t="shared" si="93"/>
        <v>352603.33583001001</v>
      </c>
      <c r="BF59" s="191">
        <f t="shared" si="93"/>
        <v>353326.13483563159</v>
      </c>
      <c r="BG59" s="191">
        <f t="shared" si="93"/>
        <v>354050.44367577374</v>
      </c>
      <c r="BH59" s="191">
        <f t="shared" si="93"/>
        <v>354776.26551220781</v>
      </c>
      <c r="BI59" s="191">
        <f t="shared" si="93"/>
        <v>355503.6035133453</v>
      </c>
      <c r="BJ59" s="191">
        <f t="shared" si="93"/>
        <v>356232.46085425257</v>
      </c>
      <c r="BK59" s="191">
        <f t="shared" si="93"/>
        <v>356962.84071666369</v>
      </c>
      <c r="BL59" s="191">
        <f t="shared" si="93"/>
        <v>357694.7462889959</v>
      </c>
      <c r="BM59" s="191">
        <f t="shared" si="93"/>
        <v>358428.18076636258</v>
      </c>
      <c r="BN59" s="191">
        <f t="shared" si="93"/>
        <v>359163.14735058771</v>
      </c>
      <c r="BO59" s="191">
        <f t="shared" si="93"/>
        <v>359899.64925022022</v>
      </c>
      <c r="BP59" s="191">
        <f t="shared" si="93"/>
        <v>360637.68968054786</v>
      </c>
      <c r="BQ59" s="191">
        <f t="shared" si="93"/>
        <v>361377.27186361171</v>
      </c>
      <c r="BR59" s="191">
        <f t="shared" si="93"/>
        <v>362118.39902822016</v>
      </c>
      <c r="BS59" s="191">
        <f t="shared" si="93"/>
        <v>362861.07440996316</v>
      </c>
      <c r="BT59" s="191">
        <f t="shared" si="93"/>
        <v>363605.3012512268</v>
      </c>
      <c r="BU59" s="191">
        <f t="shared" si="93"/>
        <v>364351.08280120732</v>
      </c>
      <c r="BV59" s="191">
        <f t="shared" si="93"/>
        <v>365098.42231592542</v>
      </c>
      <c r="BW59" s="191">
        <f t="shared" ref="BW59:EH59" si="94">SUM(BW48:BW58)</f>
        <v>365847.32305824111</v>
      </c>
      <c r="BX59" s="191">
        <f t="shared" si="94"/>
        <v>366597.78829786758</v>
      </c>
      <c r="BY59" s="191">
        <f t="shared" si="94"/>
        <v>367349.82131138613</v>
      </c>
      <c r="BZ59" s="191">
        <f t="shared" si="94"/>
        <v>368103.42538226006</v>
      </c>
      <c r="CA59" s="191">
        <f t="shared" si="94"/>
        <v>368858.6038008497</v>
      </c>
      <c r="CB59" s="191">
        <f t="shared" si="94"/>
        <v>369615.35986442678</v>
      </c>
      <c r="CC59" s="191">
        <f t="shared" si="94"/>
        <v>370373.69687718904</v>
      </c>
      <c r="CD59" s="191">
        <f t="shared" si="94"/>
        <v>371133.61815027439</v>
      </c>
      <c r="CE59" s="191">
        <f t="shared" si="94"/>
        <v>371895.12700177619</v>
      </c>
      <c r="CF59" s="191">
        <f t="shared" si="94"/>
        <v>372658.22675675777</v>
      </c>
      <c r="CG59" s="191">
        <f t="shared" si="94"/>
        <v>373422.92074726656</v>
      </c>
      <c r="CH59" s="191">
        <f t="shared" si="94"/>
        <v>374189.21231234964</v>
      </c>
      <c r="CI59" s="191">
        <f t="shared" si="94"/>
        <v>374957.10479806765</v>
      </c>
      <c r="CJ59" s="191">
        <f t="shared" si="94"/>
        <v>375726.60155751038</v>
      </c>
      <c r="CK59" s="191">
        <f t="shared" si="94"/>
        <v>376497.70595081121</v>
      </c>
      <c r="CL59" s="191">
        <f t="shared" si="94"/>
        <v>377270.42134516139</v>
      </c>
      <c r="CM59" s="191">
        <f t="shared" si="94"/>
        <v>378044.75111482624</v>
      </c>
      <c r="CN59" s="191">
        <f t="shared" si="94"/>
        <v>378820.69864115882</v>
      </c>
      <c r="CO59" s="191">
        <f t="shared" si="94"/>
        <v>379598.26731261535</v>
      </c>
      <c r="CP59" s="191">
        <f t="shared" si="94"/>
        <v>380377.46052477049</v>
      </c>
      <c r="CQ59" s="191">
        <f t="shared" si="94"/>
        <v>381158.28168033151</v>
      </c>
      <c r="CR59" s="191">
        <f t="shared" si="94"/>
        <v>381940.73418915452</v>
      </c>
      <c r="CS59" s="191">
        <f t="shared" si="94"/>
        <v>382724.82146825828</v>
      </c>
      <c r="CT59" s="191">
        <f t="shared" si="94"/>
        <v>383510.54694184015</v>
      </c>
      <c r="CU59" s="191">
        <f t="shared" si="94"/>
        <v>384297.91404129111</v>
      </c>
      <c r="CV59" s="191">
        <f t="shared" si="94"/>
        <v>385086.92620521021</v>
      </c>
      <c r="CW59" s="191">
        <f t="shared" si="94"/>
        <v>385877.58687942108</v>
      </c>
      <c r="CX59" s="191">
        <f t="shared" si="94"/>
        <v>386669.89951698581</v>
      </c>
      <c r="CY59" s="191">
        <f t="shared" si="94"/>
        <v>387463.86757822084</v>
      </c>
      <c r="CZ59" s="191">
        <f t="shared" si="94"/>
        <v>388259.4945307126</v>
      </c>
      <c r="DA59" s="191">
        <f t="shared" si="94"/>
        <v>389056.78384933225</v>
      </c>
      <c r="DB59" s="191">
        <f t="shared" si="94"/>
        <v>389855.73901625088</v>
      </c>
      <c r="DC59" s="191">
        <f t="shared" si="94"/>
        <v>390656.36352095596</v>
      </c>
      <c r="DD59" s="191">
        <f t="shared" si="94"/>
        <v>391458.66086026537</v>
      </c>
      <c r="DE59" s="191">
        <f t="shared" si="94"/>
        <v>392262.63453834393</v>
      </c>
      <c r="DF59" s="191">
        <f t="shared" si="94"/>
        <v>393068.28806671855</v>
      </c>
      <c r="DG59" s="191">
        <f t="shared" si="94"/>
        <v>393875.62496429315</v>
      </c>
      <c r="DH59" s="191">
        <f t="shared" si="94"/>
        <v>394684.64875736536</v>
      </c>
      <c r="DI59" s="191">
        <f t="shared" si="94"/>
        <v>395495.36297964148</v>
      </c>
      <c r="DJ59" s="191">
        <f t="shared" si="94"/>
        <v>396307.77117225149</v>
      </c>
      <c r="DK59" s="191">
        <f t="shared" si="94"/>
        <v>397121.87688376609</v>
      </c>
      <c r="DL59" s="191">
        <f t="shared" si="94"/>
        <v>397937.68367021112</v>
      </c>
      <c r="DM59" s="191">
        <f t="shared" si="94"/>
        <v>398755.19509508408</v>
      </c>
      <c r="DN59" s="191">
        <f t="shared" si="94"/>
        <v>399574.4147293694</v>
      </c>
      <c r="DO59" s="191">
        <f t="shared" si="94"/>
        <v>400395.34615155455</v>
      </c>
      <c r="DP59" s="191">
        <f t="shared" si="94"/>
        <v>401217.99294764566</v>
      </c>
      <c r="DQ59" s="191">
        <f t="shared" si="94"/>
        <v>402042.35871118336</v>
      </c>
      <c r="DR59" s="191">
        <f t="shared" si="94"/>
        <v>402868.44704325876</v>
      </c>
      <c r="DS59" s="191">
        <f t="shared" si="94"/>
        <v>403696.26155252947</v>
      </c>
      <c r="DT59" s="191">
        <f t="shared" si="94"/>
        <v>404525.80585523526</v>
      </c>
      <c r="DU59" s="191">
        <f t="shared" si="94"/>
        <v>405357.0835752142</v>
      </c>
      <c r="DV59" s="191">
        <f t="shared" si="94"/>
        <v>406190.09834391921</v>
      </c>
      <c r="DW59" s="191">
        <f t="shared" si="94"/>
        <v>407024.85380043247</v>
      </c>
      <c r="DX59" s="191">
        <f t="shared" si="94"/>
        <v>407861.35359148402</v>
      </c>
      <c r="DY59" s="191">
        <f t="shared" si="94"/>
        <v>408699.60137146531</v>
      </c>
      <c r="DZ59" s="191">
        <f t="shared" si="94"/>
        <v>409539.60080244724</v>
      </c>
      <c r="EA59" s="191">
        <f t="shared" si="94"/>
        <v>410381.35555419541</v>
      </c>
      <c r="EB59" s="191">
        <f t="shared" si="94"/>
        <v>411224.86930418655</v>
      </c>
      <c r="EC59" s="191">
        <f t="shared" si="94"/>
        <v>412070.14573762502</v>
      </c>
      <c r="ED59" s="191">
        <f t="shared" si="94"/>
        <v>412917.18854745867</v>
      </c>
      <c r="EE59" s="191">
        <f t="shared" si="94"/>
        <v>413766.00143439538</v>
      </c>
      <c r="EF59" s="191">
        <f t="shared" si="94"/>
        <v>414616.58810691984</v>
      </c>
      <c r="EG59" s="191">
        <f t="shared" si="94"/>
        <v>415468.952281309</v>
      </c>
      <c r="EH59" s="191">
        <f t="shared" si="94"/>
        <v>416323.09768164926</v>
      </c>
      <c r="EI59" s="191">
        <f t="shared" ref="EI59:EX59" si="95">SUM(EI48:EI58)</f>
        <v>417179.02803985291</v>
      </c>
      <c r="EJ59" s="191">
        <f t="shared" si="95"/>
        <v>418036.74709567422</v>
      </c>
      <c r="EK59" s="191">
        <f t="shared" si="95"/>
        <v>418896.25859672617</v>
      </c>
      <c r="EL59" s="191">
        <f t="shared" si="95"/>
        <v>419757.56629849726</v>
      </c>
      <c r="EM59" s="191">
        <f t="shared" si="95"/>
        <v>420620.67396436777</v>
      </c>
      <c r="EN59" s="191">
        <f t="shared" si="95"/>
        <v>421485.58536562655</v>
      </c>
      <c r="EO59" s="191">
        <f t="shared" si="95"/>
        <v>422352.30428148765</v>
      </c>
      <c r="EP59" s="191">
        <f t="shared" si="95"/>
        <v>423220.83449910715</v>
      </c>
      <c r="EQ59" s="191">
        <f t="shared" si="95"/>
        <v>424091.17981359974</v>
      </c>
      <c r="ER59" s="191">
        <f t="shared" si="95"/>
        <v>424963.34402805567</v>
      </c>
      <c r="ES59" s="191">
        <f t="shared" si="95"/>
        <v>425837.33095355745</v>
      </c>
      <c r="ET59" s="191">
        <f t="shared" si="95"/>
        <v>426713.14440919668</v>
      </c>
      <c r="EU59" s="191">
        <f t="shared" si="95"/>
        <v>427590.78822209098</v>
      </c>
      <c r="EV59" s="191">
        <f t="shared" si="95"/>
        <v>428470.26622740115</v>
      </c>
      <c r="EW59" s="191">
        <f t="shared" si="95"/>
        <v>429351.58226834779</v>
      </c>
      <c r="EX59" s="191">
        <f t="shared" si="95"/>
        <v>430234.7401962282</v>
      </c>
    </row>
    <row r="60" spans="1:154" s="2" customFormat="1" ht="12.75" customHeight="1">
      <c r="A60" s="10"/>
      <c r="B60" s="167"/>
      <c r="C60" s="167"/>
      <c r="D60" s="167"/>
      <c r="E60" s="167"/>
      <c r="F60" s="200"/>
      <c r="G60" s="200"/>
      <c r="H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c r="BY60" s="167"/>
      <c r="BZ60" s="167"/>
      <c r="CA60" s="167"/>
      <c r="CB60" s="167"/>
      <c r="CC60" s="167"/>
      <c r="CD60" s="167"/>
      <c r="CE60" s="167"/>
      <c r="CF60" s="167"/>
      <c r="CG60" s="167"/>
      <c r="CH60" s="167"/>
      <c r="CI60" s="167"/>
      <c r="CJ60" s="167"/>
      <c r="CK60" s="167"/>
      <c r="CL60" s="167"/>
      <c r="CM60" s="167"/>
      <c r="CN60" s="167"/>
      <c r="CO60" s="167"/>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c r="EB60" s="167"/>
      <c r="EC60" s="167"/>
      <c r="ED60" s="167"/>
      <c r="EE60" s="167"/>
      <c r="EF60" s="167"/>
      <c r="EG60" s="167"/>
      <c r="EH60" s="167"/>
      <c r="EI60" s="167"/>
      <c r="EJ60" s="167"/>
      <c r="EK60" s="167"/>
      <c r="EL60" s="167"/>
      <c r="EM60" s="167"/>
      <c r="EN60" s="167"/>
      <c r="EO60" s="167"/>
      <c r="EP60" s="167"/>
      <c r="EQ60" s="167"/>
      <c r="ER60" s="167"/>
      <c r="ES60" s="167"/>
      <c r="ET60" s="167"/>
      <c r="EU60" s="167"/>
      <c r="EV60" s="167"/>
      <c r="EW60" s="167"/>
      <c r="EX60" s="167"/>
    </row>
    <row r="61" spans="1:154" s="2" customFormat="1" ht="12.75" customHeight="1" thickBot="1">
      <c r="A61" s="10"/>
      <c r="B61" s="167"/>
      <c r="C61" s="167" t="s">
        <v>70</v>
      </c>
      <c r="D61" s="167"/>
      <c r="E61" s="167"/>
      <c r="F61" s="277">
        <f>F44-F59</f>
        <v>7738141.7087937603</v>
      </c>
      <c r="G61" s="203"/>
      <c r="H61" s="194"/>
      <c r="I61" s="7"/>
      <c r="J61" s="194"/>
      <c r="K61" s="192">
        <f t="shared" ref="K61:BV61" si="96">K44-K59</f>
        <v>0</v>
      </c>
      <c r="L61" s="192">
        <f t="shared" si="96"/>
        <v>0</v>
      </c>
      <c r="M61" s="192">
        <f t="shared" si="96"/>
        <v>0</v>
      </c>
      <c r="N61" s="192">
        <f t="shared" si="96"/>
        <v>0</v>
      </c>
      <c r="O61" s="192">
        <f t="shared" si="96"/>
        <v>0</v>
      </c>
      <c r="P61" s="192">
        <f t="shared" si="96"/>
        <v>0</v>
      </c>
      <c r="Q61" s="192">
        <f t="shared" si="96"/>
        <v>0</v>
      </c>
      <c r="R61" s="192">
        <f t="shared" si="96"/>
        <v>0</v>
      </c>
      <c r="S61" s="192">
        <f t="shared" si="96"/>
        <v>0</v>
      </c>
      <c r="T61" s="192">
        <f t="shared" si="96"/>
        <v>0</v>
      </c>
      <c r="U61" s="192">
        <f t="shared" si="96"/>
        <v>0</v>
      </c>
      <c r="V61" s="192">
        <f t="shared" si="96"/>
        <v>0</v>
      </c>
      <c r="W61" s="192">
        <f t="shared" si="96"/>
        <v>0</v>
      </c>
      <c r="X61" s="192">
        <f t="shared" si="96"/>
        <v>0</v>
      </c>
      <c r="Y61" s="192">
        <f t="shared" si="96"/>
        <v>0</v>
      </c>
      <c r="Z61" s="192">
        <f t="shared" si="96"/>
        <v>0</v>
      </c>
      <c r="AA61" s="192">
        <f t="shared" si="96"/>
        <v>0</v>
      </c>
      <c r="AB61" s="192">
        <f t="shared" si="96"/>
        <v>0</v>
      </c>
      <c r="AC61" s="192">
        <f t="shared" si="96"/>
        <v>0</v>
      </c>
      <c r="AD61" s="192">
        <f t="shared" si="96"/>
        <v>0</v>
      </c>
      <c r="AE61" s="192">
        <f t="shared" si="96"/>
        <v>0</v>
      </c>
      <c r="AF61" s="192">
        <f t="shared" si="96"/>
        <v>0</v>
      </c>
      <c r="AG61" s="192">
        <f t="shared" si="96"/>
        <v>0</v>
      </c>
      <c r="AH61" s="192">
        <f t="shared" si="96"/>
        <v>0</v>
      </c>
      <c r="AI61" s="192">
        <f t="shared" si="96"/>
        <v>2590.2608217514016</v>
      </c>
      <c r="AJ61" s="192">
        <f t="shared" si="96"/>
        <v>-22646.575459270825</v>
      </c>
      <c r="AK61" s="192">
        <f t="shared" si="96"/>
        <v>54947.225565328525</v>
      </c>
      <c r="AL61" s="192">
        <f t="shared" si="96"/>
        <v>132923.65321561176</v>
      </c>
      <c r="AM61" s="192">
        <f t="shared" si="96"/>
        <v>211284.12280230189</v>
      </c>
      <c r="AN61" s="192">
        <f t="shared" si="96"/>
        <v>290030.05428977951</v>
      </c>
      <c r="AO61" s="192">
        <f t="shared" si="96"/>
        <v>369162.87231042917</v>
      </c>
      <c r="AP61" s="192">
        <f t="shared" si="96"/>
        <v>448684.00617902714</v>
      </c>
      <c r="AQ61" s="192">
        <f t="shared" si="96"/>
        <v>528594.88990717102</v>
      </c>
      <c r="AR61" s="192">
        <f t="shared" si="96"/>
        <v>608896.96221775492</v>
      </c>
      <c r="AS61" s="192">
        <f t="shared" si="96"/>
        <v>585252.31410326855</v>
      </c>
      <c r="AT61" s="192">
        <f t="shared" si="96"/>
        <v>666061.02329796227</v>
      </c>
      <c r="AU61" s="192">
        <f t="shared" si="96"/>
        <v>701109.62344442378</v>
      </c>
      <c r="AV61" s="192">
        <f t="shared" si="96"/>
        <v>702972.63400864124</v>
      </c>
      <c r="AW61" s="192">
        <f t="shared" si="96"/>
        <v>704840.4854068826</v>
      </c>
      <c r="AX61" s="192">
        <f t="shared" si="96"/>
        <v>706713.19008497382</v>
      </c>
      <c r="AY61" s="192">
        <f t="shared" si="96"/>
        <v>708590.76052048034</v>
      </c>
      <c r="AZ61" s="192">
        <f t="shared" si="96"/>
        <v>710473.20922278613</v>
      </c>
      <c r="BA61" s="192">
        <f t="shared" si="96"/>
        <v>712360.5487331769</v>
      </c>
      <c r="BB61" s="192">
        <f t="shared" si="96"/>
        <v>714252.79162491765</v>
      </c>
      <c r="BC61" s="192">
        <f t="shared" si="96"/>
        <v>716149.95050333696</v>
      </c>
      <c r="BD61" s="192">
        <f t="shared" si="96"/>
        <v>718052.03800590639</v>
      </c>
      <c r="BE61" s="192">
        <f t="shared" si="96"/>
        <v>719959.06680232193</v>
      </c>
      <c r="BF61" s="192">
        <f t="shared" si="96"/>
        <v>721871.04959458485</v>
      </c>
      <c r="BG61" s="192">
        <f t="shared" si="96"/>
        <v>723787.99911708781</v>
      </c>
      <c r="BH61" s="192">
        <f t="shared" si="96"/>
        <v>725709.92813669122</v>
      </c>
      <c r="BI61" s="192">
        <f t="shared" si="96"/>
        <v>727636.84945280803</v>
      </c>
      <c r="BJ61" s="192">
        <f t="shared" si="96"/>
        <v>729568.77589748846</v>
      </c>
      <c r="BK61" s="192">
        <f t="shared" si="96"/>
        <v>731505.72033549869</v>
      </c>
      <c r="BL61" s="192">
        <f t="shared" si="96"/>
        <v>733447.69566440559</v>
      </c>
      <c r="BM61" s="192">
        <f t="shared" si="96"/>
        <v>735394.71481466095</v>
      </c>
      <c r="BN61" s="192">
        <f t="shared" si="96"/>
        <v>737346.79074968258</v>
      </c>
      <c r="BO61" s="192">
        <f t="shared" si="96"/>
        <v>739303.93646593927</v>
      </c>
      <c r="BP61" s="192">
        <f t="shared" si="96"/>
        <v>741266.16499303514</v>
      </c>
      <c r="BQ61" s="192">
        <f t="shared" si="96"/>
        <v>743233.48939379072</v>
      </c>
      <c r="BR61" s="192">
        <f t="shared" si="96"/>
        <v>745205.9227643304</v>
      </c>
      <c r="BS61" s="192">
        <f t="shared" si="96"/>
        <v>747183.47823416512</v>
      </c>
      <c r="BT61" s="192">
        <f t="shared" si="96"/>
        <v>749166.16896627704</v>
      </c>
      <c r="BU61" s="192">
        <f t="shared" si="96"/>
        <v>751154.00815720472</v>
      </c>
      <c r="BV61" s="192">
        <f t="shared" si="96"/>
        <v>753147.00903712795</v>
      </c>
      <c r="BW61" s="192">
        <f t="shared" ref="BW61:EH61" si="97">BW44-BW59</f>
        <v>755145.1848699525</v>
      </c>
      <c r="BX61" s="192">
        <f t="shared" si="97"/>
        <v>757148.54895339673</v>
      </c>
      <c r="BY61" s="192">
        <f t="shared" si="97"/>
        <v>759157.11461907648</v>
      </c>
      <c r="BZ61" s="192">
        <f t="shared" si="97"/>
        <v>761170.89523259108</v>
      </c>
      <c r="CA61" s="192">
        <f t="shared" si="97"/>
        <v>763189.90419360716</v>
      </c>
      <c r="CB61" s="192">
        <f t="shared" si="97"/>
        <v>765214.15493595134</v>
      </c>
      <c r="CC61" s="192">
        <f t="shared" si="97"/>
        <v>767243.66092768917</v>
      </c>
      <c r="CD61" s="192">
        <f t="shared" si="97"/>
        <v>769278.43567121576</v>
      </c>
      <c r="CE61" s="192">
        <f t="shared" si="97"/>
        <v>771318.49270334397</v>
      </c>
      <c r="CF61" s="192">
        <f t="shared" si="97"/>
        <v>773363.84559538774</v>
      </c>
      <c r="CG61" s="192">
        <f t="shared" si="97"/>
        <v>775414.50795325334</v>
      </c>
      <c r="CH61" s="192">
        <f t="shared" si="97"/>
        <v>777470.49341752427</v>
      </c>
      <c r="CI61" s="192">
        <f t="shared" si="97"/>
        <v>779531.81566355005</v>
      </c>
      <c r="CJ61" s="192">
        <f t="shared" si="97"/>
        <v>781598.48840153473</v>
      </c>
      <c r="CK61" s="192">
        <f t="shared" si="97"/>
        <v>783670.52537662443</v>
      </c>
      <c r="CL61" s="192">
        <f t="shared" si="97"/>
        <v>785747.94036899658</v>
      </c>
      <c r="CM61" s="192">
        <f t="shared" si="97"/>
        <v>787830.74719394767</v>
      </c>
      <c r="CN61" s="192">
        <f t="shared" si="97"/>
        <v>789918.95970198303</v>
      </c>
      <c r="CO61" s="192">
        <f t="shared" si="97"/>
        <v>792012.5917789063</v>
      </c>
      <c r="CP61" s="192">
        <f t="shared" si="97"/>
        <v>794111.65734590683</v>
      </c>
      <c r="CQ61" s="192">
        <f t="shared" si="97"/>
        <v>796216.17035965133</v>
      </c>
      <c r="CR61" s="192">
        <f t="shared" si="97"/>
        <v>798326.14481237507</v>
      </c>
      <c r="CS61" s="192">
        <f t="shared" si="97"/>
        <v>800441.59473196696</v>
      </c>
      <c r="CT61" s="192">
        <f t="shared" si="97"/>
        <v>802562.5341820647</v>
      </c>
      <c r="CU61" s="192">
        <f t="shared" si="97"/>
        <v>804688.97726214293</v>
      </c>
      <c r="CV61" s="192">
        <f t="shared" si="97"/>
        <v>806820.93810760486</v>
      </c>
      <c r="CW61" s="192">
        <f t="shared" si="97"/>
        <v>808958.43088987353</v>
      </c>
      <c r="CX61" s="192">
        <f t="shared" si="97"/>
        <v>811101.46981648053</v>
      </c>
      <c r="CY61" s="192">
        <f t="shared" si="97"/>
        <v>813250.06913116178</v>
      </c>
      <c r="CZ61" s="192">
        <f t="shared" si="97"/>
        <v>815404.24311394466</v>
      </c>
      <c r="DA61" s="192">
        <f t="shared" si="97"/>
        <v>817564.00608124444</v>
      </c>
      <c r="DB61" s="192">
        <f t="shared" si="97"/>
        <v>819729.37238595169</v>
      </c>
      <c r="DC61" s="192">
        <f t="shared" si="97"/>
        <v>821900.35641752859</v>
      </c>
      <c r="DD61" s="192">
        <f t="shared" si="97"/>
        <v>824076.97260209988</v>
      </c>
      <c r="DE61" s="192">
        <f t="shared" si="97"/>
        <v>826259.23540254449</v>
      </c>
      <c r="DF61" s="192">
        <f t="shared" si="97"/>
        <v>828447.15931859124</v>
      </c>
      <c r="DG61" s="192">
        <f t="shared" si="97"/>
        <v>830640.75888691074</v>
      </c>
      <c r="DH61" s="192">
        <f t="shared" si="97"/>
        <v>832840.04868120793</v>
      </c>
      <c r="DI61" s="192">
        <f t="shared" si="97"/>
        <v>835045.04331231792</v>
      </c>
      <c r="DJ61" s="192">
        <f t="shared" si="97"/>
        <v>837255.7574282987</v>
      </c>
      <c r="DK61" s="192">
        <f t="shared" si="97"/>
        <v>839472.20571452659</v>
      </c>
      <c r="DL61" s="192">
        <f t="shared" si="97"/>
        <v>841694.40289378772</v>
      </c>
      <c r="DM61" s="192">
        <f t="shared" si="97"/>
        <v>843922.36372637725</v>
      </c>
      <c r="DN61" s="192">
        <f t="shared" si="97"/>
        <v>846156.10301019042</v>
      </c>
      <c r="DO61" s="192">
        <f t="shared" si="97"/>
        <v>848395.63558081957</v>
      </c>
      <c r="DP61" s="192">
        <f t="shared" si="97"/>
        <v>850640.97631165013</v>
      </c>
      <c r="DQ61" s="192">
        <f t="shared" si="97"/>
        <v>852892.14011395513</v>
      </c>
      <c r="DR61" s="192">
        <f t="shared" si="97"/>
        <v>855149.14193699067</v>
      </c>
      <c r="DS61" s="192">
        <f t="shared" si="97"/>
        <v>857411.99676809437</v>
      </c>
      <c r="DT61" s="192">
        <f t="shared" si="97"/>
        <v>859680.71963277808</v>
      </c>
      <c r="DU61" s="192">
        <f t="shared" si="97"/>
        <v>861955.32559482986</v>
      </c>
      <c r="DV61" s="192">
        <f t="shared" si="97"/>
        <v>864235.82975640544</v>
      </c>
      <c r="DW61" s="192">
        <f t="shared" si="97"/>
        <v>866522.24725812837</v>
      </c>
      <c r="DX61" s="192">
        <f t="shared" si="97"/>
        <v>868814.5932791871</v>
      </c>
      <c r="DY61" s="192">
        <f t="shared" si="97"/>
        <v>871112.88303743163</v>
      </c>
      <c r="DZ61" s="192">
        <f t="shared" si="97"/>
        <v>873417.13178947242</v>
      </c>
      <c r="EA61" s="192">
        <f t="shared" si="97"/>
        <v>875727.3548307782</v>
      </c>
      <c r="EB61" s="192">
        <f t="shared" si="97"/>
        <v>878043.56749577459</v>
      </c>
      <c r="EC61" s="192">
        <f t="shared" si="97"/>
        <v>880365.78515794151</v>
      </c>
      <c r="ED61" s="192">
        <f t="shared" si="97"/>
        <v>882694.02322991309</v>
      </c>
      <c r="EE61" s="192">
        <f t="shared" si="97"/>
        <v>885028.29716357775</v>
      </c>
      <c r="EF61" s="192">
        <f t="shared" si="97"/>
        <v>887368.62245017407</v>
      </c>
      <c r="EG61" s="192">
        <f t="shared" si="97"/>
        <v>889715.01462039538</v>
      </c>
      <c r="EH61" s="192">
        <f t="shared" si="97"/>
        <v>892067.48924448597</v>
      </c>
      <c r="EI61" s="192">
        <f t="shared" ref="EI61:EX61" si="98">EI44-EI59</f>
        <v>894426.06193234213</v>
      </c>
      <c r="EJ61" s="192">
        <f t="shared" si="98"/>
        <v>896790.74833361199</v>
      </c>
      <c r="EK61" s="192">
        <f t="shared" si="98"/>
        <v>899161.5641377985</v>
      </c>
      <c r="EL61" s="192">
        <f t="shared" si="98"/>
        <v>901538.52507435728</v>
      </c>
      <c r="EM61" s="192">
        <f t="shared" si="98"/>
        <v>903921.64691279875</v>
      </c>
      <c r="EN61" s="192">
        <f t="shared" si="98"/>
        <v>906310.94546279148</v>
      </c>
      <c r="EO61" s="192">
        <f t="shared" si="98"/>
        <v>908706.43657426164</v>
      </c>
      <c r="EP61" s="192">
        <f t="shared" si="98"/>
        <v>911108.13613749319</v>
      </c>
      <c r="EQ61" s="192">
        <f t="shared" si="98"/>
        <v>913516.06008323655</v>
      </c>
      <c r="ER61" s="192">
        <f t="shared" si="98"/>
        <v>915930.22438280238</v>
      </c>
      <c r="ES61" s="192">
        <f t="shared" si="98"/>
        <v>918350.64504817128</v>
      </c>
      <c r="ET61" s="192">
        <f t="shared" si="98"/>
        <v>920777.33813209459</v>
      </c>
      <c r="EU61" s="192">
        <f t="shared" si="98"/>
        <v>923210.31972819427</v>
      </c>
      <c r="EV61" s="192">
        <f t="shared" si="98"/>
        <v>925649.60597107187</v>
      </c>
      <c r="EW61" s="192">
        <f t="shared" si="98"/>
        <v>928095.21303640842</v>
      </c>
      <c r="EX61" s="192">
        <f t="shared" si="98"/>
        <v>930547.15714106848</v>
      </c>
    </row>
    <row r="62" spans="1:154" s="2" customFormat="1" ht="12.75" customHeight="1" thickTop="1">
      <c r="A62" s="10"/>
      <c r="B62" s="167"/>
      <c r="C62" s="167"/>
      <c r="D62" s="167"/>
      <c r="E62" s="167"/>
      <c r="F62" s="167"/>
      <c r="G62" s="167"/>
      <c r="H62" s="167"/>
      <c r="I62" s="167"/>
      <c r="J62" s="168"/>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72"/>
      <c r="AL62" s="169"/>
      <c r="AM62" s="169"/>
      <c r="AN62" s="169"/>
      <c r="AO62" s="169"/>
      <c r="AP62" s="169"/>
      <c r="AQ62" s="169"/>
      <c r="AR62" s="169"/>
      <c r="AS62" s="227"/>
      <c r="AT62" s="228"/>
      <c r="AU62" s="228"/>
      <c r="AV62" s="228"/>
      <c r="AW62" s="228"/>
      <c r="AX62" s="169"/>
      <c r="AY62" s="169"/>
      <c r="AZ62" s="169"/>
      <c r="BA62" s="169"/>
      <c r="BB62" s="169"/>
      <c r="BC62" s="169"/>
      <c r="BD62" s="169"/>
      <c r="BE62" s="169"/>
      <c r="BF62" s="169"/>
      <c r="BG62" s="169"/>
      <c r="BH62" s="169"/>
      <c r="BI62" s="169"/>
      <c r="BJ62" s="169"/>
      <c r="BK62" s="169"/>
      <c r="BL62" s="169"/>
      <c r="BM62" s="169"/>
      <c r="BN62" s="169"/>
      <c r="BO62" s="169"/>
      <c r="BP62" s="169"/>
      <c r="BQ62" s="169"/>
      <c r="BR62" s="169"/>
      <c r="BS62" s="169"/>
      <c r="BT62" s="169"/>
      <c r="BU62" s="169"/>
      <c r="BV62" s="169"/>
      <c r="BW62" s="169"/>
      <c r="BX62" s="169"/>
      <c r="BY62" s="169"/>
      <c r="BZ62" s="169"/>
      <c r="CA62" s="169"/>
      <c r="CB62" s="169"/>
      <c r="CC62" s="169"/>
      <c r="CD62" s="169"/>
      <c r="CE62" s="169"/>
      <c r="CF62" s="169"/>
      <c r="CG62" s="169"/>
      <c r="CH62" s="169"/>
      <c r="CI62" s="169"/>
      <c r="CJ62" s="169"/>
      <c r="CK62" s="169"/>
      <c r="CL62" s="169"/>
      <c r="CM62" s="169"/>
      <c r="CN62" s="169"/>
      <c r="CO62" s="169"/>
      <c r="CP62" s="169"/>
      <c r="CQ62" s="169"/>
      <c r="CR62" s="169"/>
      <c r="CS62" s="169"/>
      <c r="CT62" s="169"/>
      <c r="CU62" s="169"/>
      <c r="CV62" s="169"/>
      <c r="CW62" s="169"/>
      <c r="CX62" s="169"/>
      <c r="CY62" s="169"/>
      <c r="CZ62" s="169"/>
      <c r="DA62" s="169"/>
      <c r="DB62" s="169"/>
      <c r="DC62" s="169"/>
      <c r="DD62" s="169"/>
      <c r="DE62" s="169"/>
      <c r="DF62" s="169"/>
      <c r="DG62" s="169"/>
      <c r="DH62" s="169"/>
      <c r="DI62" s="169"/>
      <c r="DJ62" s="169"/>
      <c r="DK62" s="169"/>
      <c r="DL62" s="169"/>
      <c r="DM62" s="169"/>
      <c r="DN62" s="169"/>
      <c r="DO62" s="169"/>
      <c r="DP62" s="169"/>
      <c r="DQ62" s="169"/>
      <c r="DR62" s="169"/>
      <c r="DS62" s="169"/>
      <c r="DT62" s="169"/>
      <c r="DU62" s="169"/>
      <c r="DV62" s="169"/>
      <c r="DW62" s="169"/>
      <c r="DX62" s="169"/>
      <c r="DY62" s="169"/>
      <c r="DZ62" s="169"/>
      <c r="EA62" s="169"/>
      <c r="EB62" s="169"/>
      <c r="EC62" s="169"/>
      <c r="ED62" s="169"/>
      <c r="EE62" s="169"/>
      <c r="EF62" s="169"/>
      <c r="EG62" s="169"/>
      <c r="EH62" s="169"/>
      <c r="EI62" s="169"/>
      <c r="EJ62" s="169"/>
      <c r="EK62" s="169"/>
      <c r="EL62" s="169"/>
      <c r="EM62" s="169"/>
      <c r="EN62" s="169"/>
      <c r="EO62" s="169"/>
      <c r="EP62" s="169"/>
      <c r="EQ62" s="169"/>
      <c r="ER62" s="169"/>
      <c r="ES62" s="169"/>
      <c r="ET62" s="169"/>
      <c r="EU62" s="169"/>
      <c r="EV62" s="169"/>
      <c r="EW62" s="169"/>
      <c r="EX62" s="169"/>
    </row>
    <row r="63" spans="1:154" s="2" customFormat="1" ht="12.75" customHeight="1">
      <c r="A63" s="10"/>
      <c r="B63" s="167"/>
      <c r="C63" s="167"/>
      <c r="D63" s="167"/>
      <c r="E63" s="167"/>
      <c r="F63" s="167"/>
      <c r="G63" s="167"/>
      <c r="H63" s="167"/>
      <c r="I63" s="167"/>
      <c r="J63" s="379" t="s">
        <v>112</v>
      </c>
      <c r="K63" s="7">
        <f>K61*12</f>
        <v>0</v>
      </c>
      <c r="L63" s="7">
        <f t="shared" ref="L63:BW63" si="99">L61*12</f>
        <v>0</v>
      </c>
      <c r="M63" s="7">
        <f t="shared" si="99"/>
        <v>0</v>
      </c>
      <c r="N63" s="7">
        <f t="shared" si="99"/>
        <v>0</v>
      </c>
      <c r="O63" s="7">
        <f t="shared" si="99"/>
        <v>0</v>
      </c>
      <c r="P63" s="7">
        <f t="shared" si="99"/>
        <v>0</v>
      </c>
      <c r="Q63" s="7">
        <f t="shared" si="99"/>
        <v>0</v>
      </c>
      <c r="R63" s="7">
        <f t="shared" si="99"/>
        <v>0</v>
      </c>
      <c r="S63" s="7">
        <f t="shared" si="99"/>
        <v>0</v>
      </c>
      <c r="T63" s="7">
        <f t="shared" si="99"/>
        <v>0</v>
      </c>
      <c r="U63" s="7">
        <f t="shared" si="99"/>
        <v>0</v>
      </c>
      <c r="V63" s="7">
        <f t="shared" si="99"/>
        <v>0</v>
      </c>
      <c r="W63" s="7">
        <f t="shared" si="99"/>
        <v>0</v>
      </c>
      <c r="X63" s="7">
        <f t="shared" si="99"/>
        <v>0</v>
      </c>
      <c r="Y63" s="7">
        <f t="shared" si="99"/>
        <v>0</v>
      </c>
      <c r="Z63" s="7">
        <f t="shared" si="99"/>
        <v>0</v>
      </c>
      <c r="AA63" s="7">
        <f t="shared" si="99"/>
        <v>0</v>
      </c>
      <c r="AB63" s="7">
        <f t="shared" si="99"/>
        <v>0</v>
      </c>
      <c r="AC63" s="7">
        <f t="shared" si="99"/>
        <v>0</v>
      </c>
      <c r="AD63" s="7">
        <f t="shared" si="99"/>
        <v>0</v>
      </c>
      <c r="AE63" s="7">
        <f t="shared" si="99"/>
        <v>0</v>
      </c>
      <c r="AF63" s="7">
        <f t="shared" si="99"/>
        <v>0</v>
      </c>
      <c r="AG63" s="7">
        <f t="shared" si="99"/>
        <v>0</v>
      </c>
      <c r="AH63" s="7">
        <f t="shared" si="99"/>
        <v>0</v>
      </c>
      <c r="AI63" s="7">
        <f t="shared" si="99"/>
        <v>31083.12986101682</v>
      </c>
      <c r="AJ63" s="7">
        <f t="shared" si="99"/>
        <v>-271758.9055112499</v>
      </c>
      <c r="AK63" s="7">
        <f t="shared" si="99"/>
        <v>659366.7067839423</v>
      </c>
      <c r="AL63" s="7">
        <f t="shared" si="99"/>
        <v>1595083.8385873411</v>
      </c>
      <c r="AM63" s="7">
        <f t="shared" si="99"/>
        <v>2535409.4736276227</v>
      </c>
      <c r="AN63" s="7">
        <f t="shared" si="99"/>
        <v>3480360.6514773541</v>
      </c>
      <c r="AO63" s="7">
        <f t="shared" si="99"/>
        <v>4429954.4677251503</v>
      </c>
      <c r="AP63" s="7">
        <f t="shared" si="99"/>
        <v>5384208.0741483252</v>
      </c>
      <c r="AQ63" s="7">
        <f t="shared" si="99"/>
        <v>6343138.6788860522</v>
      </c>
      <c r="AR63" s="7">
        <f t="shared" si="99"/>
        <v>7306763.546613059</v>
      </c>
      <c r="AS63" s="7">
        <f t="shared" si="99"/>
        <v>7023027.7692392226</v>
      </c>
      <c r="AT63" s="7">
        <f t="shared" si="99"/>
        <v>7992732.2795755472</v>
      </c>
      <c r="AU63" s="7">
        <f t="shared" si="99"/>
        <v>8413315.4813330844</v>
      </c>
      <c r="AV63" s="7">
        <f t="shared" si="99"/>
        <v>8435671.6081036944</v>
      </c>
      <c r="AW63" s="7">
        <f t="shared" si="99"/>
        <v>8458085.8248825911</v>
      </c>
      <c r="AX63" s="7">
        <f t="shared" si="99"/>
        <v>8480558.2810196858</v>
      </c>
      <c r="AY63" s="7">
        <f t="shared" si="99"/>
        <v>8503089.1262457632</v>
      </c>
      <c r="AZ63" s="7">
        <f t="shared" si="99"/>
        <v>8525678.5106734335</v>
      </c>
      <c r="BA63" s="7">
        <f t="shared" si="99"/>
        <v>8548326.5847981237</v>
      </c>
      <c r="BB63" s="7">
        <f t="shared" si="99"/>
        <v>8571033.4994990118</v>
      </c>
      <c r="BC63" s="7">
        <f t="shared" si="99"/>
        <v>8593799.4060400426</v>
      </c>
      <c r="BD63" s="7">
        <f t="shared" si="99"/>
        <v>8616624.4560708776</v>
      </c>
      <c r="BE63" s="7">
        <f t="shared" si="99"/>
        <v>8639508.8016278632</v>
      </c>
      <c r="BF63" s="7">
        <f t="shared" si="99"/>
        <v>8662452.5951350182</v>
      </c>
      <c r="BG63" s="7">
        <f t="shared" si="99"/>
        <v>8685455.9894050546</v>
      </c>
      <c r="BH63" s="7">
        <f t="shared" si="99"/>
        <v>8708519.1376402937</v>
      </c>
      <c r="BI63" s="7">
        <f t="shared" si="99"/>
        <v>8731642.1934336964</v>
      </c>
      <c r="BJ63" s="7">
        <f t="shared" si="99"/>
        <v>8754825.3107698616</v>
      </c>
      <c r="BK63" s="7">
        <f t="shared" si="99"/>
        <v>8778068.6440259852</v>
      </c>
      <c r="BL63" s="7">
        <f t="shared" si="99"/>
        <v>8801372.3479728661</v>
      </c>
      <c r="BM63" s="7">
        <f t="shared" si="99"/>
        <v>8824736.577775931</v>
      </c>
      <c r="BN63" s="7">
        <f t="shared" si="99"/>
        <v>8848161.488996191</v>
      </c>
      <c r="BO63" s="7">
        <f t="shared" si="99"/>
        <v>8871647.2375912704</v>
      </c>
      <c r="BP63" s="7">
        <f t="shared" si="99"/>
        <v>8895193.9799164217</v>
      </c>
      <c r="BQ63" s="7">
        <f t="shared" si="99"/>
        <v>8918801.8727254886</v>
      </c>
      <c r="BR63" s="7">
        <f t="shared" si="99"/>
        <v>8942471.0731719658</v>
      </c>
      <c r="BS63" s="7">
        <f t="shared" si="99"/>
        <v>8966201.7388099805</v>
      </c>
      <c r="BT63" s="7">
        <f t="shared" si="99"/>
        <v>8989994.0275953244</v>
      </c>
      <c r="BU63" s="7">
        <f t="shared" si="99"/>
        <v>9013848.0978864562</v>
      </c>
      <c r="BV63" s="7">
        <f t="shared" si="99"/>
        <v>9037764.1084455363</v>
      </c>
      <c r="BW63" s="7">
        <f t="shared" si="99"/>
        <v>9061742.21843943</v>
      </c>
      <c r="BX63" s="7">
        <f t="shared" ref="BX63:EI63" si="100">BX61*12</f>
        <v>9085782.5874407608</v>
      </c>
      <c r="BY63" s="7">
        <f t="shared" si="100"/>
        <v>9109885.3754289187</v>
      </c>
      <c r="BZ63" s="7">
        <f t="shared" si="100"/>
        <v>9134050.7427910939</v>
      </c>
      <c r="CA63" s="7">
        <f t="shared" si="100"/>
        <v>9158278.8503232859</v>
      </c>
      <c r="CB63" s="7">
        <f t="shared" si="100"/>
        <v>9182569.8592314161</v>
      </c>
      <c r="CC63" s="7">
        <f t="shared" si="100"/>
        <v>9206923.93113227</v>
      </c>
      <c r="CD63" s="7">
        <f t="shared" si="100"/>
        <v>9231341.2280545887</v>
      </c>
      <c r="CE63" s="7">
        <f t="shared" si="100"/>
        <v>9255821.9124401286</v>
      </c>
      <c r="CF63" s="7">
        <f t="shared" si="100"/>
        <v>9280366.1471446529</v>
      </c>
      <c r="CG63" s="7">
        <f t="shared" si="100"/>
        <v>9304974.0954390392</v>
      </c>
      <c r="CH63" s="7">
        <f t="shared" si="100"/>
        <v>9329645.9210102912</v>
      </c>
      <c r="CI63" s="7">
        <f t="shared" si="100"/>
        <v>9354381.7879626006</v>
      </c>
      <c r="CJ63" s="7">
        <f t="shared" si="100"/>
        <v>9379181.8608184159</v>
      </c>
      <c r="CK63" s="7">
        <f t="shared" si="100"/>
        <v>9404046.3045194931</v>
      </c>
      <c r="CL63" s="7">
        <f t="shared" si="100"/>
        <v>9428975.2844279595</v>
      </c>
      <c r="CM63" s="7">
        <f t="shared" si="100"/>
        <v>9453968.9663273729</v>
      </c>
      <c r="CN63" s="7">
        <f t="shared" si="100"/>
        <v>9479027.5164237954</v>
      </c>
      <c r="CO63" s="7">
        <f t="shared" si="100"/>
        <v>9504151.1013468765</v>
      </c>
      <c r="CP63" s="7">
        <f t="shared" si="100"/>
        <v>9529339.888150882</v>
      </c>
      <c r="CQ63" s="7">
        <f t="shared" si="100"/>
        <v>9554594.044315815</v>
      </c>
      <c r="CR63" s="7">
        <f t="shared" si="100"/>
        <v>9579913.7377485</v>
      </c>
      <c r="CS63" s="7">
        <f t="shared" si="100"/>
        <v>9605299.1367836036</v>
      </c>
      <c r="CT63" s="7">
        <f t="shared" si="100"/>
        <v>9630750.4101847764</v>
      </c>
      <c r="CU63" s="7">
        <f t="shared" si="100"/>
        <v>9656267.7271457147</v>
      </c>
      <c r="CV63" s="7">
        <f t="shared" si="100"/>
        <v>9681851.2572912574</v>
      </c>
      <c r="CW63" s="7">
        <f t="shared" si="100"/>
        <v>9707501.1706784815</v>
      </c>
      <c r="CX63" s="7">
        <f t="shared" si="100"/>
        <v>9733217.6377977654</v>
      </c>
      <c r="CY63" s="7">
        <f t="shared" si="100"/>
        <v>9759000.8295739405</v>
      </c>
      <c r="CZ63" s="7">
        <f t="shared" si="100"/>
        <v>9784850.9173673354</v>
      </c>
      <c r="DA63" s="7">
        <f t="shared" si="100"/>
        <v>9810768.0729749333</v>
      </c>
      <c r="DB63" s="7">
        <f t="shared" si="100"/>
        <v>9836752.4686314203</v>
      </c>
      <c r="DC63" s="7">
        <f t="shared" si="100"/>
        <v>9862804.277010344</v>
      </c>
      <c r="DD63" s="7">
        <f t="shared" si="100"/>
        <v>9888923.6712251976</v>
      </c>
      <c r="DE63" s="7">
        <f t="shared" si="100"/>
        <v>9915110.8248305339</v>
      </c>
      <c r="DF63" s="7">
        <f t="shared" si="100"/>
        <v>9941365.9118230939</v>
      </c>
      <c r="DG63" s="7">
        <f t="shared" si="100"/>
        <v>9967689.106642928</v>
      </c>
      <c r="DH63" s="7">
        <f t="shared" si="100"/>
        <v>9994080.5841744952</v>
      </c>
      <c r="DI63" s="7">
        <f t="shared" si="100"/>
        <v>10020540.519747816</v>
      </c>
      <c r="DJ63" s="7">
        <f t="shared" si="100"/>
        <v>10047069.089139584</v>
      </c>
      <c r="DK63" s="7">
        <f t="shared" si="100"/>
        <v>10073666.468574319</v>
      </c>
      <c r="DL63" s="7">
        <f t="shared" si="100"/>
        <v>10100332.834725453</v>
      </c>
      <c r="DM63" s="7">
        <f t="shared" si="100"/>
        <v>10127068.364716526</v>
      </c>
      <c r="DN63" s="7">
        <f t="shared" si="100"/>
        <v>10153873.236122284</v>
      </c>
      <c r="DO63" s="7">
        <f t="shared" si="100"/>
        <v>10180747.626969835</v>
      </c>
      <c r="DP63" s="7">
        <f t="shared" si="100"/>
        <v>10207691.715739802</v>
      </c>
      <c r="DQ63" s="7">
        <f t="shared" si="100"/>
        <v>10234705.681367461</v>
      </c>
      <c r="DR63" s="7">
        <f t="shared" si="100"/>
        <v>10261789.703243889</v>
      </c>
      <c r="DS63" s="7">
        <f t="shared" si="100"/>
        <v>10288943.961217131</v>
      </c>
      <c r="DT63" s="7">
        <f t="shared" si="100"/>
        <v>10316168.635593336</v>
      </c>
      <c r="DU63" s="7">
        <f t="shared" si="100"/>
        <v>10343463.907137958</v>
      </c>
      <c r="DV63" s="7">
        <f t="shared" si="100"/>
        <v>10370829.957076866</v>
      </c>
      <c r="DW63" s="7">
        <f t="shared" si="100"/>
        <v>10398266.967097539</v>
      </c>
      <c r="DX63" s="7">
        <f t="shared" si="100"/>
        <v>10425775.119350245</v>
      </c>
      <c r="DY63" s="7">
        <f t="shared" si="100"/>
        <v>10453354.59644918</v>
      </c>
      <c r="DZ63" s="7">
        <f t="shared" si="100"/>
        <v>10481005.581473669</v>
      </c>
      <c r="EA63" s="7">
        <f t="shared" si="100"/>
        <v>10508728.257969338</v>
      </c>
      <c r="EB63" s="7">
        <f t="shared" si="100"/>
        <v>10536522.809949296</v>
      </c>
      <c r="EC63" s="7">
        <f t="shared" si="100"/>
        <v>10564389.421895299</v>
      </c>
      <c r="ED63" s="7">
        <f t="shared" si="100"/>
        <v>10592328.278758958</v>
      </c>
      <c r="EE63" s="7">
        <f t="shared" si="100"/>
        <v>10620339.565962933</v>
      </c>
      <c r="EF63" s="7">
        <f t="shared" si="100"/>
        <v>10648423.46940209</v>
      </c>
      <c r="EG63" s="7">
        <f t="shared" si="100"/>
        <v>10676580.175444745</v>
      </c>
      <c r="EH63" s="7">
        <f t="shared" si="100"/>
        <v>10704809.870933831</v>
      </c>
      <c r="EI63" s="7">
        <f t="shared" si="100"/>
        <v>10733112.743188106</v>
      </c>
      <c r="EJ63" s="7">
        <f t="shared" ref="EJ63:EX63" si="101">EJ61*12</f>
        <v>10761488.980003344</v>
      </c>
      <c r="EK63" s="7">
        <f t="shared" si="101"/>
        <v>10789938.769653581</v>
      </c>
      <c r="EL63" s="7">
        <f t="shared" si="101"/>
        <v>10818462.300892288</v>
      </c>
      <c r="EM63" s="7">
        <f t="shared" si="101"/>
        <v>10847059.762953585</v>
      </c>
      <c r="EN63" s="7">
        <f t="shared" si="101"/>
        <v>10875731.345553499</v>
      </c>
      <c r="EO63" s="7">
        <f t="shared" si="101"/>
        <v>10904477.23889114</v>
      </c>
      <c r="EP63" s="7">
        <f t="shared" si="101"/>
        <v>10933297.633649919</v>
      </c>
      <c r="EQ63" s="7">
        <f t="shared" si="101"/>
        <v>10962192.720998839</v>
      </c>
      <c r="ER63" s="7">
        <f t="shared" si="101"/>
        <v>10991162.692593629</v>
      </c>
      <c r="ES63" s="7">
        <f t="shared" si="101"/>
        <v>11020207.740578055</v>
      </c>
      <c r="ET63" s="7">
        <f t="shared" si="101"/>
        <v>11049328.057585135</v>
      </c>
      <c r="EU63" s="7">
        <f t="shared" si="101"/>
        <v>11078523.836738331</v>
      </c>
      <c r="EV63" s="7">
        <f t="shared" si="101"/>
        <v>11107795.271652862</v>
      </c>
      <c r="EW63" s="7">
        <f t="shared" si="101"/>
        <v>11137142.5564369</v>
      </c>
      <c r="EX63" s="7">
        <f t="shared" si="101"/>
        <v>11166565.885692822</v>
      </c>
    </row>
    <row r="64" spans="1:154" s="2" customFormat="1" ht="12.75" customHeight="1" thickBot="1">
      <c r="A64" s="10"/>
      <c r="B64" s="167"/>
      <c r="C64" s="167"/>
      <c r="D64" s="167"/>
      <c r="E64" s="167"/>
      <c r="F64" s="167"/>
      <c r="G64" s="167"/>
      <c r="H64" s="167"/>
      <c r="I64" s="167"/>
      <c r="J64" s="379" t="s">
        <v>120</v>
      </c>
      <c r="K64" s="7">
        <v>0</v>
      </c>
      <c r="L64" s="7">
        <v>0</v>
      </c>
      <c r="M64" s="7">
        <v>0</v>
      </c>
      <c r="N64" s="7">
        <v>0</v>
      </c>
      <c r="O64" s="7">
        <v>0</v>
      </c>
      <c r="P64" s="7">
        <v>0</v>
      </c>
      <c r="Q64" s="7">
        <v>0</v>
      </c>
      <c r="R64" s="7">
        <v>0</v>
      </c>
      <c r="S64" s="7">
        <v>0</v>
      </c>
      <c r="T64" s="7">
        <v>0</v>
      </c>
      <c r="U64" s="7">
        <v>0</v>
      </c>
      <c r="V64" s="7">
        <f>SUM(K61:V61)</f>
        <v>0</v>
      </c>
      <c r="W64" s="7">
        <f t="shared" ref="W64:CH64" si="102">SUM(L61:W61)</f>
        <v>0</v>
      </c>
      <c r="X64" s="7">
        <f t="shared" si="102"/>
        <v>0</v>
      </c>
      <c r="Y64" s="7">
        <f t="shared" si="102"/>
        <v>0</v>
      </c>
      <c r="Z64" s="7">
        <f t="shared" si="102"/>
        <v>0</v>
      </c>
      <c r="AA64" s="7">
        <f t="shared" si="102"/>
        <v>0</v>
      </c>
      <c r="AB64" s="7">
        <f t="shared" si="102"/>
        <v>0</v>
      </c>
      <c r="AC64" s="7">
        <f t="shared" si="102"/>
        <v>0</v>
      </c>
      <c r="AD64" s="7">
        <f t="shared" si="102"/>
        <v>0</v>
      </c>
      <c r="AE64" s="7">
        <f t="shared" si="102"/>
        <v>0</v>
      </c>
      <c r="AF64" s="7">
        <f t="shared" si="102"/>
        <v>0</v>
      </c>
      <c r="AG64" s="7">
        <f t="shared" si="102"/>
        <v>0</v>
      </c>
      <c r="AH64" s="7">
        <f t="shared" si="102"/>
        <v>0</v>
      </c>
      <c r="AI64" s="7">
        <f t="shared" si="102"/>
        <v>2590.2608217514016</v>
      </c>
      <c r="AJ64" s="7">
        <f t="shared" si="102"/>
        <v>-20056.314637519423</v>
      </c>
      <c r="AK64" s="7">
        <f t="shared" si="102"/>
        <v>34890.910927809105</v>
      </c>
      <c r="AL64" s="7">
        <f t="shared" si="102"/>
        <v>167814.56414342087</v>
      </c>
      <c r="AM64" s="7">
        <f t="shared" si="102"/>
        <v>379098.68694572279</v>
      </c>
      <c r="AN64" s="7">
        <f t="shared" si="102"/>
        <v>669128.7412355023</v>
      </c>
      <c r="AO64" s="7">
        <f t="shared" si="102"/>
        <v>1038291.6135459314</v>
      </c>
      <c r="AP64" s="7">
        <f t="shared" si="102"/>
        <v>1486975.6197249587</v>
      </c>
      <c r="AQ64" s="7">
        <f t="shared" si="102"/>
        <v>2015570.5096321297</v>
      </c>
      <c r="AR64" s="7">
        <f t="shared" si="102"/>
        <v>2624467.4718498848</v>
      </c>
      <c r="AS64" s="7">
        <f t="shared" si="102"/>
        <v>3209719.7859531534</v>
      </c>
      <c r="AT64" s="7">
        <f t="shared" si="102"/>
        <v>3875780.8092511157</v>
      </c>
      <c r="AU64" s="7">
        <f t="shared" si="102"/>
        <v>4574300.1718737883</v>
      </c>
      <c r="AV64" s="7">
        <f t="shared" si="102"/>
        <v>5299919.3813417004</v>
      </c>
      <c r="AW64" s="7">
        <f t="shared" si="102"/>
        <v>5949812.6411832534</v>
      </c>
      <c r="AX64" s="7">
        <f t="shared" si="102"/>
        <v>6523602.1780526154</v>
      </c>
      <c r="AY64" s="7">
        <f t="shared" si="102"/>
        <v>7020908.8157707937</v>
      </c>
      <c r="AZ64" s="7">
        <f t="shared" si="102"/>
        <v>7441351.9707038011</v>
      </c>
      <c r="BA64" s="7">
        <f t="shared" si="102"/>
        <v>7784549.647126548</v>
      </c>
      <c r="BB64" s="7">
        <f t="shared" si="102"/>
        <v>8050118.4325724384</v>
      </c>
      <c r="BC64" s="7">
        <f t="shared" si="102"/>
        <v>8237673.4931686055</v>
      </c>
      <c r="BD64" s="7">
        <f t="shared" si="102"/>
        <v>8346828.568956756</v>
      </c>
      <c r="BE64" s="7">
        <f t="shared" si="102"/>
        <v>8481535.3216558099</v>
      </c>
      <c r="BF64" s="7">
        <f t="shared" si="102"/>
        <v>8537345.3479524329</v>
      </c>
      <c r="BG64" s="7">
        <f t="shared" si="102"/>
        <v>8560023.7236250974</v>
      </c>
      <c r="BH64" s="7">
        <f t="shared" si="102"/>
        <v>8582761.0177531466</v>
      </c>
      <c r="BI64" s="7">
        <f t="shared" si="102"/>
        <v>8605557.381799072</v>
      </c>
      <c r="BJ64" s="7">
        <f t="shared" si="102"/>
        <v>8628412.9676115867</v>
      </c>
      <c r="BK64" s="7">
        <f t="shared" si="102"/>
        <v>8651327.9274266046</v>
      </c>
      <c r="BL64" s="7">
        <f t="shared" si="102"/>
        <v>8674302.4138682242</v>
      </c>
      <c r="BM64" s="7">
        <f t="shared" si="102"/>
        <v>8697336.5799497087</v>
      </c>
      <c r="BN64" s="7">
        <f t="shared" si="102"/>
        <v>8720430.5790744722</v>
      </c>
      <c r="BO64" s="7">
        <f t="shared" si="102"/>
        <v>8743584.5650370754</v>
      </c>
      <c r="BP64" s="7">
        <f t="shared" si="102"/>
        <v>8766798.6920242049</v>
      </c>
      <c r="BQ64" s="7">
        <f t="shared" si="102"/>
        <v>8790073.1146156732</v>
      </c>
      <c r="BR64" s="7">
        <f t="shared" si="102"/>
        <v>8813407.9877854194</v>
      </c>
      <c r="BS64" s="7">
        <f t="shared" si="102"/>
        <v>8836803.4669024963</v>
      </c>
      <c r="BT64" s="7">
        <f t="shared" si="102"/>
        <v>8860259.7077320814</v>
      </c>
      <c r="BU64" s="7">
        <f t="shared" si="102"/>
        <v>8883776.8664364796</v>
      </c>
      <c r="BV64" s="7">
        <f t="shared" si="102"/>
        <v>8907355.0995761175</v>
      </c>
      <c r="BW64" s="7">
        <f t="shared" si="102"/>
        <v>8930994.5641105715</v>
      </c>
      <c r="BX64" s="7">
        <f t="shared" si="102"/>
        <v>8954695.4173995629</v>
      </c>
      <c r="BY64" s="7">
        <f t="shared" si="102"/>
        <v>8978457.8172039799</v>
      </c>
      <c r="BZ64" s="7">
        <f t="shared" si="102"/>
        <v>9002281.9216868877</v>
      </c>
      <c r="CA64" s="7">
        <f t="shared" si="102"/>
        <v>9026167.8894145545</v>
      </c>
      <c r="CB64" s="7">
        <f t="shared" si="102"/>
        <v>9050115.8793574721</v>
      </c>
      <c r="CC64" s="7">
        <f t="shared" si="102"/>
        <v>9074126.0508913696</v>
      </c>
      <c r="CD64" s="7">
        <f t="shared" si="102"/>
        <v>9098198.5637982544</v>
      </c>
      <c r="CE64" s="7">
        <f t="shared" si="102"/>
        <v>9122333.5782674346</v>
      </c>
      <c r="CF64" s="7">
        <f t="shared" si="102"/>
        <v>9146531.2548965439</v>
      </c>
      <c r="CG64" s="7">
        <f t="shared" si="102"/>
        <v>9170791.7546925917</v>
      </c>
      <c r="CH64" s="7">
        <f t="shared" si="102"/>
        <v>9195115.2390729897</v>
      </c>
      <c r="CI64" s="7">
        <f t="shared" ref="CI64:ET64" si="103">SUM(BX61:CI61)</f>
        <v>9219501.8698665872</v>
      </c>
      <c r="CJ64" s="7">
        <f t="shared" si="103"/>
        <v>9243951.8093147241</v>
      </c>
      <c r="CK64" s="7">
        <f t="shared" si="103"/>
        <v>9268465.2200722732</v>
      </c>
      <c r="CL64" s="7">
        <f t="shared" si="103"/>
        <v>9293042.2652086802</v>
      </c>
      <c r="CM64" s="7">
        <f t="shared" si="103"/>
        <v>9317683.1082090195</v>
      </c>
      <c r="CN64" s="7">
        <f t="shared" si="103"/>
        <v>9342387.9129750524</v>
      </c>
      <c r="CO64" s="7">
        <f t="shared" si="103"/>
        <v>9367156.8438262679</v>
      </c>
      <c r="CP64" s="7">
        <f t="shared" si="103"/>
        <v>9391990.0655009598</v>
      </c>
      <c r="CQ64" s="7">
        <f t="shared" si="103"/>
        <v>9416887.7431572657</v>
      </c>
      <c r="CR64" s="7">
        <f t="shared" si="103"/>
        <v>9441850.0423742533</v>
      </c>
      <c r="CS64" s="7">
        <f t="shared" si="103"/>
        <v>9466877.1291529685</v>
      </c>
      <c r="CT64" s="7">
        <f t="shared" si="103"/>
        <v>9491969.169917509</v>
      </c>
      <c r="CU64" s="7">
        <f t="shared" si="103"/>
        <v>9517126.331516102</v>
      </c>
      <c r="CV64" s="7">
        <f t="shared" si="103"/>
        <v>9542348.7812221702</v>
      </c>
      <c r="CW64" s="7">
        <f t="shared" si="103"/>
        <v>9567636.6867354196</v>
      </c>
      <c r="CX64" s="7">
        <f t="shared" si="103"/>
        <v>9592990.2161829043</v>
      </c>
      <c r="CY64" s="7">
        <f t="shared" si="103"/>
        <v>9618409.5381201189</v>
      </c>
      <c r="CZ64" s="7">
        <f t="shared" si="103"/>
        <v>9643894.8215320799</v>
      </c>
      <c r="DA64" s="7">
        <f t="shared" si="103"/>
        <v>9669446.2358344179</v>
      </c>
      <c r="DB64" s="7">
        <f t="shared" si="103"/>
        <v>9695063.9508744627</v>
      </c>
      <c r="DC64" s="7">
        <f t="shared" si="103"/>
        <v>9720748.1369323395</v>
      </c>
      <c r="DD64" s="7">
        <f t="shared" si="103"/>
        <v>9746498.9647220634</v>
      </c>
      <c r="DE64" s="7">
        <f t="shared" si="103"/>
        <v>9772316.6053926423</v>
      </c>
      <c r="DF64" s="7">
        <f t="shared" si="103"/>
        <v>9798201.2305291668</v>
      </c>
      <c r="DG64" s="7">
        <f t="shared" si="103"/>
        <v>9824153.0121539366</v>
      </c>
      <c r="DH64" s="7">
        <f t="shared" si="103"/>
        <v>9850172.1227275394</v>
      </c>
      <c r="DI64" s="7">
        <f t="shared" si="103"/>
        <v>9876258.7351499852</v>
      </c>
      <c r="DJ64" s="7">
        <f t="shared" si="103"/>
        <v>9902413.0227618031</v>
      </c>
      <c r="DK64" s="7">
        <f t="shared" si="103"/>
        <v>9928635.1593451686</v>
      </c>
      <c r="DL64" s="7">
        <f t="shared" si="103"/>
        <v>9954925.3191250097</v>
      </c>
      <c r="DM64" s="7">
        <f t="shared" si="103"/>
        <v>9981283.6767701432</v>
      </c>
      <c r="DN64" s="7">
        <f t="shared" si="103"/>
        <v>10007710.407394381</v>
      </c>
      <c r="DO64" s="7">
        <f t="shared" si="103"/>
        <v>10034205.686557673</v>
      </c>
      <c r="DP64" s="7">
        <f t="shared" si="103"/>
        <v>10060769.690267222</v>
      </c>
      <c r="DQ64" s="7">
        <f t="shared" si="103"/>
        <v>10087402.594978634</v>
      </c>
      <c r="DR64" s="7">
        <f t="shared" si="103"/>
        <v>10114104.577597033</v>
      </c>
      <c r="DS64" s="7">
        <f t="shared" si="103"/>
        <v>10140875.815478217</v>
      </c>
      <c r="DT64" s="7">
        <f t="shared" si="103"/>
        <v>10167716.486429788</v>
      </c>
      <c r="DU64" s="7">
        <f t="shared" si="103"/>
        <v>10194626.768712297</v>
      </c>
      <c r="DV64" s="7">
        <f t="shared" si="103"/>
        <v>10221606.841040405</v>
      </c>
      <c r="DW64" s="7">
        <f t="shared" si="103"/>
        <v>10248656.882584007</v>
      </c>
      <c r="DX64" s="7">
        <f t="shared" si="103"/>
        <v>10275777.072969407</v>
      </c>
      <c r="DY64" s="7">
        <f t="shared" si="103"/>
        <v>10302967.592280461</v>
      </c>
      <c r="DZ64" s="7">
        <f t="shared" si="103"/>
        <v>10330228.621059742</v>
      </c>
      <c r="EA64" s="7">
        <f t="shared" si="103"/>
        <v>10357560.340309702</v>
      </c>
      <c r="EB64" s="7">
        <f t="shared" si="103"/>
        <v>10384962.931493826</v>
      </c>
      <c r="EC64" s="7">
        <f t="shared" si="103"/>
        <v>10412436.57653781</v>
      </c>
      <c r="ED64" s="7">
        <f t="shared" si="103"/>
        <v>10439981.457830735</v>
      </c>
      <c r="EE64" s="7">
        <f t="shared" si="103"/>
        <v>10467597.758226218</v>
      </c>
      <c r="EF64" s="7">
        <f t="shared" si="103"/>
        <v>10495285.661043614</v>
      </c>
      <c r="EG64" s="7">
        <f t="shared" si="103"/>
        <v>10523045.35006918</v>
      </c>
      <c r="EH64" s="7">
        <f t="shared" si="103"/>
        <v>10550877.009557258</v>
      </c>
      <c r="EI64" s="7">
        <f t="shared" si="103"/>
        <v>10578780.824231472</v>
      </c>
      <c r="EJ64" s="7">
        <f t="shared" si="103"/>
        <v>10606756.979285898</v>
      </c>
      <c r="EK64" s="7">
        <f t="shared" si="103"/>
        <v>10634805.660386266</v>
      </c>
      <c r="EL64" s="7">
        <f t="shared" si="103"/>
        <v>10662927.05367115</v>
      </c>
      <c r="EM64" s="7">
        <f t="shared" si="103"/>
        <v>10691121.345753171</v>
      </c>
      <c r="EN64" s="7">
        <f t="shared" si="103"/>
        <v>10719388.723720189</v>
      </c>
      <c r="EO64" s="7">
        <f t="shared" si="103"/>
        <v>10747729.375136508</v>
      </c>
      <c r="EP64" s="7">
        <f t="shared" si="103"/>
        <v>10776143.488044089</v>
      </c>
      <c r="EQ64" s="7">
        <f t="shared" si="103"/>
        <v>10804631.250963748</v>
      </c>
      <c r="ER64" s="7">
        <f t="shared" si="103"/>
        <v>10833192.852896376</v>
      </c>
      <c r="ES64" s="7">
        <f t="shared" si="103"/>
        <v>10861828.483324151</v>
      </c>
      <c r="ET64" s="7">
        <f t="shared" si="103"/>
        <v>10890538.332211759</v>
      </c>
      <c r="EU64" s="7">
        <f>SUM(EJ61:EU61)</f>
        <v>10919322.590007611</v>
      </c>
      <c r="EV64" s="7">
        <f>SUM(EK61:EV61)</f>
        <v>10948181.447645072</v>
      </c>
      <c r="EW64" s="7">
        <f>SUM(EL61:EW61)</f>
        <v>10977115.096543681</v>
      </c>
      <c r="EX64" s="7">
        <f>SUM(EM61:EX61)</f>
        <v>11006123.728610393</v>
      </c>
    </row>
    <row r="65" spans="1:154" s="2" customFormat="1" ht="12.75" customHeight="1" thickBot="1">
      <c r="A65" s="10"/>
      <c r="B65" s="925" t="s">
        <v>150</v>
      </c>
      <c r="C65" s="926"/>
      <c r="D65" s="926"/>
      <c r="E65" s="926"/>
      <c r="F65" s="926"/>
      <c r="G65" s="926"/>
      <c r="H65" s="926"/>
      <c r="I65" s="927"/>
      <c r="J65" s="168"/>
      <c r="K65" s="279"/>
      <c r="L65" s="279"/>
      <c r="M65" s="279"/>
      <c r="N65" s="279"/>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172"/>
      <c r="AM65" s="172"/>
      <c r="AN65" s="172"/>
      <c r="AO65" s="172"/>
      <c r="AP65" s="279"/>
      <c r="AQ65" s="279"/>
      <c r="AR65" s="279"/>
      <c r="AS65" s="279"/>
      <c r="AT65" s="279"/>
      <c r="AU65" s="279"/>
      <c r="AV65" s="279"/>
      <c r="AW65" s="279"/>
      <c r="AX65" s="279"/>
      <c r="AY65" s="279"/>
      <c r="AZ65" s="279"/>
      <c r="BA65" s="279"/>
      <c r="BB65" s="279"/>
      <c r="BC65" s="279"/>
      <c r="BD65" s="279"/>
      <c r="BE65" s="279"/>
      <c r="BF65" s="279"/>
      <c r="BG65" s="279"/>
      <c r="BH65" s="279"/>
      <c r="BI65" s="279"/>
      <c r="BJ65" s="279"/>
      <c r="BK65" s="279"/>
      <c r="BL65" s="279"/>
      <c r="BM65" s="279"/>
      <c r="BN65" s="279"/>
      <c r="BO65" s="279"/>
      <c r="BP65" s="279"/>
      <c r="BQ65" s="279"/>
      <c r="BR65" s="279"/>
      <c r="BS65" s="279"/>
      <c r="BT65" s="279"/>
      <c r="BU65" s="279"/>
      <c r="BV65" s="279"/>
      <c r="BW65" s="279"/>
      <c r="BX65" s="279"/>
      <c r="BY65" s="279"/>
      <c r="BZ65" s="279"/>
      <c r="CA65" s="279"/>
      <c r="CB65" s="279"/>
      <c r="CC65" s="279"/>
      <c r="CD65" s="279"/>
      <c r="CE65" s="279"/>
      <c r="CF65" s="279"/>
      <c r="CG65" s="279"/>
      <c r="CH65" s="279"/>
      <c r="CI65" s="279"/>
      <c r="CJ65" s="279"/>
      <c r="CK65" s="279"/>
      <c r="CL65" s="279"/>
      <c r="CM65" s="279"/>
      <c r="CN65" s="279"/>
      <c r="CO65" s="279"/>
      <c r="CP65" s="279"/>
      <c r="CQ65" s="279"/>
      <c r="CR65" s="279"/>
      <c r="CS65" s="279"/>
      <c r="CT65" s="279"/>
      <c r="CU65" s="279"/>
      <c r="CV65" s="279"/>
      <c r="CW65" s="279"/>
      <c r="CX65" s="279"/>
      <c r="CY65" s="279"/>
      <c r="CZ65" s="279"/>
      <c r="DA65" s="279"/>
      <c r="DB65" s="279"/>
      <c r="DC65" s="279"/>
      <c r="DD65" s="279"/>
      <c r="DE65" s="279"/>
      <c r="DF65" s="279"/>
      <c r="DG65" s="279"/>
      <c r="DH65" s="279"/>
      <c r="DI65" s="279"/>
      <c r="DJ65" s="279"/>
      <c r="DK65" s="279"/>
      <c r="DL65" s="279"/>
      <c r="DM65" s="279"/>
      <c r="DN65" s="279"/>
      <c r="DO65" s="279"/>
      <c r="DP65" s="279"/>
      <c r="DQ65" s="279"/>
      <c r="DR65" s="279"/>
      <c r="DS65" s="279"/>
      <c r="DT65" s="279"/>
      <c r="DU65" s="279"/>
      <c r="DV65" s="279"/>
      <c r="DW65" s="279"/>
      <c r="DX65" s="279"/>
      <c r="DY65" s="279"/>
      <c r="DZ65" s="279"/>
      <c r="EA65" s="279"/>
      <c r="EB65" s="279"/>
      <c r="EC65" s="279"/>
      <c r="ED65" s="279"/>
      <c r="EE65" s="279"/>
      <c r="EF65" s="279"/>
      <c r="EG65" s="279"/>
      <c r="EH65" s="279"/>
      <c r="EI65" s="279"/>
      <c r="EJ65" s="279"/>
      <c r="EK65" s="279"/>
      <c r="EL65" s="279"/>
      <c r="EM65" s="279"/>
      <c r="EN65" s="279"/>
      <c r="EO65" s="279"/>
      <c r="EP65" s="279"/>
      <c r="EQ65" s="279"/>
      <c r="ER65" s="279"/>
      <c r="ES65" s="279"/>
      <c r="ET65" s="279"/>
      <c r="EU65" s="279"/>
      <c r="EV65" s="279"/>
      <c r="EW65" s="279"/>
      <c r="EX65" s="279"/>
    </row>
    <row r="66" spans="1:154" s="2" customFormat="1" ht="12.75" customHeight="1" thickBot="1">
      <c r="A66" s="10"/>
      <c r="B66" s="167"/>
      <c r="C66" s="167"/>
      <c r="D66" s="167"/>
      <c r="E66" s="167"/>
      <c r="F66" s="167"/>
      <c r="G66" s="167"/>
      <c r="H66" s="167"/>
      <c r="I66" s="167"/>
      <c r="J66" s="168"/>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72"/>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69"/>
      <c r="BT66" s="169"/>
      <c r="BU66" s="169"/>
      <c r="BV66" s="169"/>
      <c r="BW66" s="169"/>
      <c r="BX66" s="169"/>
      <c r="BY66" s="169"/>
      <c r="BZ66" s="169"/>
      <c r="CA66" s="169"/>
      <c r="CB66" s="169"/>
      <c r="CC66" s="169"/>
      <c r="CD66" s="169"/>
      <c r="CE66" s="169"/>
      <c r="CF66" s="169"/>
      <c r="CG66" s="169"/>
      <c r="CH66" s="169"/>
      <c r="CI66" s="169"/>
      <c r="CJ66" s="169"/>
      <c r="CK66" s="169"/>
      <c r="CL66" s="169"/>
      <c r="CM66" s="169"/>
      <c r="CN66" s="169"/>
      <c r="CO66" s="169"/>
      <c r="CP66" s="169"/>
      <c r="CQ66" s="169"/>
      <c r="CR66" s="169"/>
      <c r="CS66" s="169"/>
      <c r="CT66" s="169"/>
      <c r="CU66" s="169"/>
      <c r="CV66" s="169"/>
      <c r="CW66" s="169"/>
      <c r="CX66" s="169"/>
      <c r="CY66" s="169"/>
      <c r="CZ66" s="169"/>
      <c r="DA66" s="169"/>
      <c r="DB66" s="169"/>
      <c r="DC66" s="169"/>
      <c r="DD66" s="169"/>
      <c r="DE66" s="169"/>
      <c r="DF66" s="169"/>
      <c r="DG66" s="169"/>
      <c r="DH66" s="169"/>
      <c r="DI66" s="169"/>
      <c r="DJ66" s="169"/>
      <c r="DK66" s="169"/>
      <c r="DL66" s="169"/>
      <c r="DM66" s="169"/>
      <c r="DN66" s="169"/>
      <c r="DO66" s="169"/>
      <c r="DP66" s="169"/>
      <c r="DQ66" s="169"/>
      <c r="DR66" s="169"/>
      <c r="DS66" s="169"/>
      <c r="DT66" s="169"/>
      <c r="DU66" s="169"/>
      <c r="DV66" s="169"/>
      <c r="DW66" s="169"/>
      <c r="DX66" s="169"/>
      <c r="DY66" s="169"/>
      <c r="DZ66" s="169"/>
      <c r="EA66" s="169"/>
      <c r="EB66" s="169"/>
      <c r="EC66" s="169"/>
      <c r="ED66" s="169"/>
      <c r="EE66" s="169"/>
      <c r="EF66" s="169"/>
      <c r="EG66" s="169"/>
      <c r="EH66" s="169"/>
      <c r="EI66" s="169"/>
      <c r="EJ66" s="169"/>
      <c r="EK66" s="169"/>
      <c r="EL66" s="169"/>
      <c r="EM66" s="169"/>
      <c r="EN66" s="169"/>
      <c r="EO66" s="169"/>
      <c r="EP66" s="169"/>
      <c r="EQ66" s="169"/>
      <c r="ER66" s="169"/>
      <c r="ES66" s="169"/>
      <c r="ET66" s="169"/>
      <c r="EU66" s="169"/>
      <c r="EV66" s="169"/>
      <c r="EW66" s="169"/>
      <c r="EX66" s="169"/>
    </row>
    <row r="67" spans="1:154" s="2" customFormat="1" ht="12.75" customHeight="1" thickBot="1">
      <c r="A67" s="10"/>
      <c r="B67" s="167"/>
      <c r="C67" s="167"/>
      <c r="D67" s="167"/>
      <c r="E67" s="167"/>
      <c r="F67" s="167"/>
      <c r="G67" s="167"/>
      <c r="H67" s="167"/>
      <c r="I67" s="223" t="s">
        <v>5</v>
      </c>
      <c r="J67" s="224" t="s">
        <v>72</v>
      </c>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72"/>
      <c r="AL67" s="169"/>
      <c r="AM67" s="169"/>
      <c r="AN67" s="169"/>
      <c r="AO67" s="169"/>
      <c r="AP67" s="169"/>
      <c r="AQ67" s="169"/>
      <c r="AR67" s="169"/>
      <c r="AS67" s="169"/>
      <c r="AT67" s="169"/>
      <c r="AU67" s="227"/>
      <c r="AV67" s="227"/>
      <c r="AW67" s="169"/>
      <c r="AX67" s="169"/>
      <c r="AY67" s="169"/>
      <c r="AZ67" s="169"/>
      <c r="BA67" s="169"/>
      <c r="BB67" s="169"/>
      <c r="BC67" s="169"/>
      <c r="BD67" s="169"/>
      <c r="BE67" s="169"/>
      <c r="BF67" s="169"/>
      <c r="BG67" s="169"/>
      <c r="BH67" s="169"/>
      <c r="BI67" s="169"/>
      <c r="BJ67" s="169"/>
      <c r="BK67" s="169"/>
      <c r="BL67" s="169"/>
      <c r="BM67" s="169"/>
      <c r="BN67" s="169"/>
      <c r="BO67" s="169"/>
      <c r="BP67" s="169"/>
      <c r="BQ67" s="169"/>
      <c r="BR67" s="169"/>
      <c r="BS67" s="169"/>
      <c r="BT67" s="169"/>
      <c r="BU67" s="169"/>
      <c r="BV67" s="169"/>
      <c r="BW67" s="169"/>
      <c r="BX67" s="169"/>
      <c r="BY67" s="169"/>
      <c r="BZ67" s="169"/>
      <c r="CA67" s="169"/>
      <c r="CB67" s="169"/>
      <c r="CC67" s="169"/>
      <c r="CD67" s="169"/>
      <c r="CE67" s="169"/>
      <c r="CF67" s="169"/>
      <c r="CG67" s="169"/>
      <c r="CH67" s="169"/>
      <c r="CI67" s="169"/>
      <c r="CJ67" s="169"/>
      <c r="CK67" s="169"/>
      <c r="CL67" s="169"/>
      <c r="CM67" s="169"/>
      <c r="CN67" s="169"/>
      <c r="CO67" s="169"/>
      <c r="CP67" s="169"/>
      <c r="CQ67" s="169"/>
      <c r="CR67" s="169"/>
      <c r="CS67" s="169"/>
      <c r="CT67" s="169"/>
      <c r="CU67" s="169"/>
      <c r="CV67" s="169"/>
      <c r="CW67" s="169"/>
      <c r="CX67" s="169"/>
      <c r="CY67" s="169"/>
      <c r="CZ67" s="169"/>
      <c r="DA67" s="169"/>
      <c r="DB67" s="169"/>
      <c r="DC67" s="169"/>
      <c r="DD67" s="169"/>
      <c r="DE67" s="169"/>
      <c r="DF67" s="169"/>
      <c r="DG67" s="169"/>
      <c r="DH67" s="169"/>
      <c r="DI67" s="169"/>
      <c r="DJ67" s="169"/>
      <c r="DK67" s="169"/>
      <c r="DL67" s="169"/>
      <c r="DM67" s="169"/>
      <c r="DN67" s="169"/>
      <c r="DO67" s="169"/>
      <c r="DP67" s="169"/>
      <c r="DQ67" s="169"/>
      <c r="DR67" s="169"/>
      <c r="DS67" s="169"/>
      <c r="DT67" s="169"/>
      <c r="DU67" s="169"/>
      <c r="DV67" s="169"/>
      <c r="DW67" s="169"/>
      <c r="DX67" s="169"/>
      <c r="DY67" s="169"/>
      <c r="DZ67" s="169"/>
      <c r="EA67" s="169"/>
      <c r="EB67" s="169"/>
      <c r="EC67" s="169"/>
      <c r="ED67" s="169"/>
      <c r="EE67" s="169"/>
      <c r="EF67" s="169"/>
      <c r="EG67" s="169"/>
      <c r="EH67" s="169"/>
      <c r="EI67" s="169"/>
      <c r="EJ67" s="169"/>
      <c r="EK67" s="169"/>
      <c r="EL67" s="169"/>
      <c r="EM67" s="169"/>
      <c r="EN67" s="169"/>
      <c r="EO67" s="169"/>
      <c r="EP67" s="169"/>
      <c r="EQ67" s="169"/>
      <c r="ER67" s="169"/>
      <c r="ES67" s="169"/>
      <c r="ET67" s="169"/>
      <c r="EU67" s="169"/>
      <c r="EV67" s="169"/>
      <c r="EW67" s="169"/>
      <c r="EX67" s="169"/>
    </row>
    <row r="68" spans="1:154" s="2" customFormat="1" ht="12.75" customHeight="1">
      <c r="A68" s="10"/>
      <c r="B68" s="167"/>
      <c r="C68" s="167"/>
      <c r="D68" s="167"/>
      <c r="E68" s="167"/>
      <c r="F68" s="173"/>
      <c r="G68" s="173"/>
      <c r="H68" s="173"/>
      <c r="J68" s="168"/>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c r="BL68" s="169"/>
      <c r="BM68" s="169"/>
      <c r="BN68" s="169"/>
      <c r="BO68" s="169"/>
      <c r="BP68" s="169"/>
      <c r="BQ68" s="169"/>
      <c r="BR68" s="169"/>
      <c r="BS68" s="169"/>
      <c r="BT68" s="169"/>
      <c r="BU68" s="169"/>
      <c r="BV68" s="169"/>
      <c r="BW68" s="169"/>
      <c r="BX68" s="169"/>
      <c r="BY68" s="169"/>
      <c r="BZ68" s="169"/>
      <c r="CA68" s="169"/>
      <c r="CB68" s="169"/>
      <c r="CC68" s="169"/>
      <c r="CD68" s="169"/>
      <c r="CE68" s="169"/>
      <c r="CF68" s="169"/>
      <c r="CG68" s="169"/>
      <c r="CH68" s="169"/>
      <c r="CI68" s="169"/>
      <c r="CJ68" s="169"/>
      <c r="CK68" s="169"/>
      <c r="CL68" s="169"/>
      <c r="CM68" s="169"/>
      <c r="CN68" s="169"/>
      <c r="CO68" s="169"/>
      <c r="CP68" s="169"/>
      <c r="CQ68" s="169"/>
      <c r="CR68" s="169"/>
      <c r="CS68" s="169"/>
      <c r="CT68" s="169"/>
      <c r="CU68" s="169"/>
      <c r="CV68" s="169"/>
      <c r="CW68" s="169"/>
      <c r="CX68" s="169"/>
      <c r="CY68" s="169"/>
      <c r="CZ68" s="169"/>
      <c r="DA68" s="169"/>
      <c r="DB68" s="169"/>
      <c r="DC68" s="169"/>
      <c r="DD68" s="169"/>
      <c r="DE68" s="169"/>
      <c r="DF68" s="169"/>
      <c r="DG68" s="169"/>
      <c r="DH68" s="169"/>
      <c r="DI68" s="169"/>
      <c r="DJ68" s="169"/>
      <c r="DK68" s="169"/>
      <c r="DL68" s="169"/>
      <c r="DM68" s="169"/>
      <c r="DN68" s="169"/>
      <c r="DO68" s="169"/>
      <c r="DP68" s="169"/>
      <c r="DQ68" s="169"/>
      <c r="DR68" s="169"/>
      <c r="DS68" s="169"/>
      <c r="DT68" s="169"/>
      <c r="DU68" s="169"/>
      <c r="DV68" s="169"/>
      <c r="DW68" s="169"/>
      <c r="DX68" s="169"/>
      <c r="DY68" s="169"/>
      <c r="DZ68" s="169"/>
      <c r="EA68" s="169"/>
      <c r="EB68" s="169"/>
      <c r="EC68" s="169"/>
      <c r="ED68" s="169"/>
      <c r="EE68" s="169"/>
      <c r="EF68" s="169"/>
      <c r="EG68" s="169"/>
      <c r="EH68" s="169"/>
      <c r="EI68" s="169"/>
      <c r="EJ68" s="169"/>
      <c r="EK68" s="169"/>
      <c r="EL68" s="169"/>
      <c r="EM68" s="169"/>
      <c r="EN68" s="169"/>
      <c r="EO68" s="169"/>
      <c r="EP68" s="169"/>
      <c r="EQ68" s="169"/>
      <c r="ER68" s="169"/>
      <c r="ES68" s="169"/>
      <c r="ET68" s="169"/>
      <c r="EU68" s="169"/>
      <c r="EV68" s="169"/>
      <c r="EW68" s="169"/>
      <c r="EX68" s="169"/>
    </row>
    <row r="69" spans="1:154" s="2" customFormat="1" ht="12.75" customHeight="1">
      <c r="A69" s="10"/>
      <c r="B69" s="3" t="s">
        <v>121</v>
      </c>
      <c r="C69" s="163"/>
      <c r="D69" s="163"/>
      <c r="E69" s="163"/>
      <c r="F69" s="7"/>
      <c r="G69" s="174"/>
      <c r="H69" s="174"/>
      <c r="I69" s="7">
        <f t="shared" ref="I69:I74" si="104">SUM(J69:EX69)</f>
        <v>12250000</v>
      </c>
      <c r="J69" s="7">
        <f>'Low Budget'!F52</f>
        <v>12250000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c r="AF69" s="7">
        <v>0</v>
      </c>
      <c r="AG69" s="7">
        <v>0</v>
      </c>
      <c r="AH69" s="7">
        <v>0</v>
      </c>
      <c r="AI69" s="7">
        <v>0</v>
      </c>
      <c r="AJ69" s="7">
        <v>0</v>
      </c>
      <c r="AK69" s="7">
        <v>0</v>
      </c>
      <c r="AL69" s="7">
        <v>0</v>
      </c>
      <c r="AM69" s="7">
        <v>0</v>
      </c>
      <c r="AN69" s="7">
        <v>0</v>
      </c>
      <c r="AO69" s="7">
        <v>0</v>
      </c>
      <c r="AP69" s="7">
        <v>0</v>
      </c>
      <c r="AQ69" s="7">
        <v>0</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0</v>
      </c>
      <c r="BI69" s="7">
        <v>0</v>
      </c>
      <c r="BJ69" s="7">
        <v>0</v>
      </c>
      <c r="BK69" s="7">
        <v>0</v>
      </c>
      <c r="BL69" s="7">
        <v>0</v>
      </c>
      <c r="BM69" s="7">
        <v>0</v>
      </c>
      <c r="BN69" s="7">
        <v>0</v>
      </c>
      <c r="BO69" s="7">
        <v>0</v>
      </c>
      <c r="BP69" s="7">
        <v>0</v>
      </c>
      <c r="BQ69" s="7">
        <v>0</v>
      </c>
      <c r="BR69" s="7">
        <v>0</v>
      </c>
      <c r="BS69" s="7">
        <v>0</v>
      </c>
      <c r="BT69" s="7">
        <v>0</v>
      </c>
      <c r="BU69" s="7">
        <v>0</v>
      </c>
      <c r="BV69" s="7">
        <v>0</v>
      </c>
      <c r="BW69" s="7">
        <v>0</v>
      </c>
      <c r="BX69" s="7">
        <v>0</v>
      </c>
      <c r="BY69" s="7">
        <v>0</v>
      </c>
      <c r="BZ69" s="7">
        <v>0</v>
      </c>
      <c r="CA69" s="7">
        <v>0</v>
      </c>
      <c r="CB69" s="7">
        <v>0</v>
      </c>
      <c r="CC69" s="7">
        <v>0</v>
      </c>
      <c r="CD69" s="7">
        <v>0</v>
      </c>
      <c r="CE69" s="7">
        <v>0</v>
      </c>
      <c r="CF69" s="7">
        <v>0</v>
      </c>
      <c r="CG69" s="7">
        <v>0</v>
      </c>
      <c r="CH69" s="7">
        <v>0</v>
      </c>
      <c r="CI69" s="7">
        <v>0</v>
      </c>
      <c r="CJ69" s="7">
        <v>0</v>
      </c>
      <c r="CK69" s="7">
        <v>0</v>
      </c>
      <c r="CL69" s="7">
        <v>0</v>
      </c>
      <c r="CM69" s="7">
        <v>0</v>
      </c>
      <c r="CN69" s="7">
        <v>0</v>
      </c>
      <c r="CO69" s="7">
        <v>0</v>
      </c>
      <c r="CP69" s="7">
        <v>0</v>
      </c>
      <c r="CQ69" s="7">
        <v>0</v>
      </c>
      <c r="CR69" s="7">
        <v>0</v>
      </c>
      <c r="CS69" s="7">
        <v>0</v>
      </c>
      <c r="CT69" s="7">
        <v>0</v>
      </c>
      <c r="CU69" s="7">
        <v>0</v>
      </c>
      <c r="CV69" s="7">
        <v>0</v>
      </c>
      <c r="CW69" s="7">
        <v>0</v>
      </c>
      <c r="CX69" s="7">
        <v>0</v>
      </c>
      <c r="CY69" s="7">
        <v>0</v>
      </c>
      <c r="CZ69" s="7">
        <v>0</v>
      </c>
      <c r="DA69" s="7">
        <v>0</v>
      </c>
      <c r="DB69" s="7">
        <v>0</v>
      </c>
      <c r="DC69" s="7">
        <v>0</v>
      </c>
      <c r="DD69" s="7">
        <v>0</v>
      </c>
      <c r="DE69" s="7">
        <v>0</v>
      </c>
      <c r="DF69" s="7">
        <v>0</v>
      </c>
      <c r="DG69" s="7">
        <v>0</v>
      </c>
      <c r="DH69" s="7">
        <v>0</v>
      </c>
      <c r="DI69" s="7">
        <v>0</v>
      </c>
      <c r="DJ69" s="7">
        <v>0</v>
      </c>
      <c r="DK69" s="7">
        <v>0</v>
      </c>
      <c r="DL69" s="7">
        <v>0</v>
      </c>
      <c r="DM69" s="7">
        <v>0</v>
      </c>
      <c r="DN69" s="7">
        <v>0</v>
      </c>
      <c r="DO69" s="7">
        <v>0</v>
      </c>
      <c r="DP69" s="7">
        <v>0</v>
      </c>
      <c r="DQ69" s="7">
        <v>0</v>
      </c>
      <c r="DR69" s="7">
        <v>0</v>
      </c>
      <c r="DS69" s="7">
        <v>0</v>
      </c>
      <c r="DT69" s="7">
        <v>0</v>
      </c>
      <c r="DU69" s="7">
        <v>0</v>
      </c>
      <c r="DV69" s="7">
        <v>0</v>
      </c>
      <c r="DW69" s="7">
        <v>0</v>
      </c>
      <c r="DX69" s="7">
        <v>0</v>
      </c>
      <c r="DY69" s="7">
        <v>0</v>
      </c>
      <c r="DZ69" s="7">
        <v>0</v>
      </c>
      <c r="EA69" s="7">
        <v>0</v>
      </c>
      <c r="EB69" s="7">
        <v>0</v>
      </c>
      <c r="EC69" s="7">
        <v>0</v>
      </c>
      <c r="ED69" s="7">
        <v>0</v>
      </c>
      <c r="EE69" s="7">
        <v>0</v>
      </c>
      <c r="EF69" s="7">
        <v>0</v>
      </c>
      <c r="EG69" s="7">
        <v>0</v>
      </c>
      <c r="EH69" s="7">
        <v>0</v>
      </c>
      <c r="EI69" s="7">
        <v>0</v>
      </c>
      <c r="EJ69" s="7">
        <v>0</v>
      </c>
      <c r="EK69" s="7">
        <v>0</v>
      </c>
      <c r="EL69" s="7">
        <v>0</v>
      </c>
      <c r="EM69" s="7">
        <v>0</v>
      </c>
      <c r="EN69" s="7">
        <v>0</v>
      </c>
      <c r="EO69" s="7">
        <v>0</v>
      </c>
      <c r="EP69" s="7">
        <v>0</v>
      </c>
      <c r="EQ69" s="7">
        <v>0</v>
      </c>
      <c r="ER69" s="7">
        <v>0</v>
      </c>
      <c r="ES69" s="7">
        <v>0</v>
      </c>
      <c r="ET69" s="7">
        <v>0</v>
      </c>
      <c r="EU69" s="7">
        <v>0</v>
      </c>
      <c r="EV69" s="7">
        <v>0</v>
      </c>
      <c r="EW69" s="7">
        <v>0</v>
      </c>
      <c r="EX69" s="7">
        <v>0</v>
      </c>
    </row>
    <row r="70" spans="1:154" s="2" customFormat="1" ht="12.75" customHeight="1">
      <c r="A70" s="10"/>
      <c r="B70" s="3" t="s">
        <v>10</v>
      </c>
      <c r="C70" s="163"/>
      <c r="D70" s="163"/>
      <c r="E70" s="163"/>
      <c r="F70" s="3"/>
      <c r="I70" s="3">
        <f t="shared" ca="1" si="104"/>
        <v>1664625.3111725156</v>
      </c>
      <c r="J70" s="3">
        <f ca="1">'Low Budget'!F53</f>
        <v>1664625.3111725135</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3">
        <v>0</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3">
        <v>0</v>
      </c>
      <c r="CR70" s="3">
        <v>0</v>
      </c>
      <c r="CS70" s="3">
        <v>0</v>
      </c>
      <c r="CT70" s="3">
        <v>0</v>
      </c>
      <c r="CU70" s="3">
        <v>0</v>
      </c>
      <c r="CV70" s="3">
        <v>0</v>
      </c>
      <c r="CW70" s="3">
        <v>0</v>
      </c>
      <c r="CX70" s="3">
        <v>0</v>
      </c>
      <c r="CY70" s="3">
        <v>0</v>
      </c>
      <c r="CZ70" s="3">
        <v>0</v>
      </c>
      <c r="DA70" s="3">
        <v>0</v>
      </c>
      <c r="DB70" s="3">
        <v>0</v>
      </c>
      <c r="DC70" s="3">
        <v>0</v>
      </c>
      <c r="DD70" s="3">
        <v>0</v>
      </c>
      <c r="DE70" s="3">
        <v>0</v>
      </c>
      <c r="DF70" s="3">
        <v>0</v>
      </c>
      <c r="DG70" s="3">
        <v>0</v>
      </c>
      <c r="DH70" s="3">
        <v>0</v>
      </c>
      <c r="DI70" s="3">
        <v>0</v>
      </c>
      <c r="DJ70" s="3">
        <v>0</v>
      </c>
      <c r="DK70" s="3">
        <v>0</v>
      </c>
      <c r="DL70" s="3">
        <v>0</v>
      </c>
      <c r="DM70" s="3">
        <v>0</v>
      </c>
      <c r="DN70" s="3">
        <v>0</v>
      </c>
      <c r="DO70" s="3">
        <v>0</v>
      </c>
      <c r="DP70" s="3">
        <v>0</v>
      </c>
      <c r="DQ70" s="3">
        <v>0</v>
      </c>
      <c r="DR70" s="3">
        <v>0</v>
      </c>
      <c r="DS70" s="3">
        <v>0</v>
      </c>
      <c r="DT70" s="3">
        <v>0</v>
      </c>
      <c r="DU70" s="3">
        <v>0</v>
      </c>
      <c r="DV70" s="3">
        <v>0</v>
      </c>
      <c r="DW70" s="3">
        <v>0</v>
      </c>
      <c r="DX70" s="3">
        <v>0</v>
      </c>
      <c r="DY70" s="3">
        <v>0</v>
      </c>
      <c r="DZ70" s="3">
        <v>0</v>
      </c>
      <c r="EA70" s="3">
        <v>0</v>
      </c>
      <c r="EB70" s="3">
        <v>0</v>
      </c>
      <c r="EC70" s="3">
        <v>0</v>
      </c>
      <c r="ED70" s="3">
        <v>0</v>
      </c>
      <c r="EE70" s="3">
        <v>0</v>
      </c>
      <c r="EF70" s="3">
        <v>0</v>
      </c>
      <c r="EG70" s="3">
        <v>0</v>
      </c>
      <c r="EH70" s="3">
        <v>0</v>
      </c>
      <c r="EI70" s="3">
        <v>0</v>
      </c>
      <c r="EJ70" s="3">
        <v>0</v>
      </c>
      <c r="EK70" s="3">
        <v>0</v>
      </c>
      <c r="EL70" s="3">
        <v>0</v>
      </c>
      <c r="EM70" s="3">
        <v>0</v>
      </c>
      <c r="EN70" s="3">
        <v>0</v>
      </c>
      <c r="EO70" s="3">
        <v>0</v>
      </c>
      <c r="EP70" s="3">
        <v>0</v>
      </c>
      <c r="EQ70" s="3">
        <v>0</v>
      </c>
      <c r="ER70" s="3">
        <v>0</v>
      </c>
      <c r="ES70" s="3">
        <v>0</v>
      </c>
      <c r="ET70" s="3">
        <v>0</v>
      </c>
      <c r="EU70" s="3">
        <v>0</v>
      </c>
      <c r="EV70" s="3">
        <v>0</v>
      </c>
      <c r="EW70" s="3">
        <v>0</v>
      </c>
      <c r="EX70" s="3">
        <v>0</v>
      </c>
    </row>
    <row r="71" spans="1:154" ht="12.75" customHeight="1">
      <c r="A71" s="13"/>
      <c r="B71" s="3" t="s">
        <v>11</v>
      </c>
      <c r="C71" s="3"/>
      <c r="D71" s="3"/>
      <c r="E71" s="3"/>
      <c r="F71" s="3"/>
      <c r="G71" s="4"/>
      <c r="H71" s="4"/>
      <c r="I71" s="3">
        <f t="shared" si="104"/>
        <v>86821875</v>
      </c>
      <c r="J71" s="3">
        <f>'Low Budget'!F54</f>
        <v>0</v>
      </c>
      <c r="K71" s="3">
        <f>IF(AND(K$3&gt;=$C$10,K$3&lt;=$C$11),'Low Budget'!$H$54/($C$11-$C$10+1),0)</f>
        <v>3617578.125</v>
      </c>
      <c r="L71" s="3">
        <f>IF(AND(L$3&gt;=$C$10,L$3&lt;=$C$11),'Low Budget'!$H$54/($C$11-$C$10+1),0)</f>
        <v>3617578.125</v>
      </c>
      <c r="M71" s="3">
        <f>IF(AND(M$3&gt;=$C$10,M$3&lt;=$C$11),'Low Budget'!$H$54/($C$11-$C$10+1),0)</f>
        <v>3617578.125</v>
      </c>
      <c r="N71" s="3">
        <f>IF(AND(N$3&gt;=$C$10,N$3&lt;=$C$11),'Low Budget'!$H$54/($C$11-$C$10+1),0)</f>
        <v>3617578.125</v>
      </c>
      <c r="O71" s="3">
        <f>IF(AND(O$3&gt;=$C$10,O$3&lt;=$C$11),'Low Budget'!$H$54/($C$11-$C$10+1),0)</f>
        <v>3617578.125</v>
      </c>
      <c r="P71" s="3">
        <f>IF(AND(P$3&gt;=$C$10,P$3&lt;=$C$11),'Low Budget'!$H$54/($C$11-$C$10+1),0)</f>
        <v>3617578.125</v>
      </c>
      <c r="Q71" s="3">
        <f>IF(AND(Q$3&gt;=$C$10,Q$3&lt;=$C$11),'Low Budget'!$H$54/($C$11-$C$10+1),0)</f>
        <v>3617578.125</v>
      </c>
      <c r="R71" s="3">
        <f>IF(AND(R$3&gt;=$C$10,R$3&lt;=$C$11),'Low Budget'!$H$54/($C$11-$C$10+1),0)</f>
        <v>3617578.125</v>
      </c>
      <c r="S71" s="3">
        <f>IF(AND(S$3&gt;=$C$10,S$3&lt;=$C$11),'Low Budget'!$H$54/($C$11-$C$10+1),0)</f>
        <v>3617578.125</v>
      </c>
      <c r="T71" s="3">
        <f>IF(AND(T$3&gt;=$C$10,T$3&lt;=$C$11),'Low Budget'!$H$54/($C$11-$C$10+1),0)</f>
        <v>3617578.125</v>
      </c>
      <c r="U71" s="3">
        <f>IF(AND(U$3&gt;=$C$10,U$3&lt;=$C$11),'Low Budget'!$H$54/($C$11-$C$10+1),0)</f>
        <v>3617578.125</v>
      </c>
      <c r="V71" s="3">
        <f>IF(AND(V$3&gt;=$C$10,V$3&lt;=$C$11),'Low Budget'!$H$54/($C$11-$C$10+1),0)</f>
        <v>3617578.125</v>
      </c>
      <c r="W71" s="3">
        <f>IF(AND(W$3&gt;=$C$10,W$3&lt;=$C$11),'Low Budget'!$H$54/($C$11-$C$10+1),0)</f>
        <v>3617578.125</v>
      </c>
      <c r="X71" s="3">
        <f>IF(AND(X$3&gt;=$C$10,X$3&lt;=$C$11),'Low Budget'!$H$54/($C$11-$C$10+1),0)</f>
        <v>3617578.125</v>
      </c>
      <c r="Y71" s="3">
        <f>IF(AND(Y$3&gt;=$C$10,Y$3&lt;=$C$11),'Low Budget'!$H$54/($C$11-$C$10+1),0)</f>
        <v>3617578.125</v>
      </c>
      <c r="Z71" s="3">
        <f>IF(AND(Z$3&gt;=$C$10,Z$3&lt;=$C$11),'Low Budget'!$H$54/($C$11-$C$10+1),0)</f>
        <v>3617578.125</v>
      </c>
      <c r="AA71" s="3">
        <f>IF(AND(AA$3&gt;=$C$10,AA$3&lt;=$C$11),'Low Budget'!$H$54/($C$11-$C$10+1),0)</f>
        <v>3617578.125</v>
      </c>
      <c r="AB71" s="3">
        <f>IF(AND(AB$3&gt;=$C$10,AB$3&lt;=$C$11),'Low Budget'!$H$54/($C$11-$C$10+1),0)</f>
        <v>3617578.125</v>
      </c>
      <c r="AC71" s="3">
        <f>IF(AND(AC$3&gt;=$C$10,AC$3&lt;=$C$11),'Low Budget'!$H$54/($C$11-$C$10+1),0)</f>
        <v>3617578.125</v>
      </c>
      <c r="AD71" s="3">
        <f>IF(AND(AD$3&gt;=$C$10,AD$3&lt;=$C$11),'Low Budget'!$H$54/($C$11-$C$10+1),0)</f>
        <v>3617578.125</v>
      </c>
      <c r="AE71" s="3">
        <f>IF(AND(AE$3&gt;=$C$10,AE$3&lt;=$C$11),'Low Budget'!$H$54/($C$11-$C$10+1),0)</f>
        <v>3617578.125</v>
      </c>
      <c r="AF71" s="3">
        <f>IF(AND(AF$3&gt;=$C$10,AF$3&lt;=$C$11),'Low Budget'!$H$54/($C$11-$C$10+1),0)</f>
        <v>3617578.125</v>
      </c>
      <c r="AG71" s="3">
        <f>IF(AND(AG$3&gt;=$C$10,AG$3&lt;=$C$11),'Low Budget'!$H$54/($C$11-$C$10+1),0)</f>
        <v>3617578.125</v>
      </c>
      <c r="AH71" s="3">
        <f>IF(AND(AH$3&gt;=$C$10,AH$3&lt;=$C$11),'Low Budget'!$H$54/($C$11-$C$10+1),0)</f>
        <v>3617578.125</v>
      </c>
      <c r="AI71" s="3">
        <f>IF(AND(AI$3&gt;=$C$10,AI$3&lt;=$C$11),'Low Budget'!$H$54/($C$11-$C$10+1),0)</f>
        <v>0</v>
      </c>
      <c r="AJ71" s="3">
        <f>IF(AND(AJ$3&gt;=$C$10,AJ$3&lt;=$C$11),'Low Budget'!$H$54/($C$11-$C$10+1),0)</f>
        <v>0</v>
      </c>
      <c r="AK71" s="3">
        <f>IF(AND(AK$3&gt;=$C$10,AK$3&lt;=$C$11),'Low Budget'!$H$54/($C$11-$C$10+1),0)</f>
        <v>0</v>
      </c>
      <c r="AL71" s="3">
        <f>IF(AND(AL$3&gt;=$C$10,AL$3&lt;=$C$11),'Low Budget'!$H$54/($C$11-$C$10+1),0)</f>
        <v>0</v>
      </c>
      <c r="AM71" s="3">
        <f>IF(AND(AM$3&gt;=$C$10,AM$3&lt;=$C$11),'Low Budget'!$H$54/($C$11-$C$10+1),0)</f>
        <v>0</v>
      </c>
      <c r="AN71" s="3">
        <f>IF(AND(AN$3&gt;=$C$10,AN$3&lt;=$C$11),'Low Budget'!$H$54/($C$11-$C$10+1),0)</f>
        <v>0</v>
      </c>
      <c r="AO71" s="3">
        <f>IF(AND(AO$3&gt;=$C$10,AO$3&lt;=$C$11),'Low Budget'!$H$54/($C$11-$C$10+1),0)</f>
        <v>0</v>
      </c>
      <c r="AP71" s="3">
        <f>IF(AND(AP$3&gt;=$C$10,AP$3&lt;=$C$11),'Low Budget'!$H$54/($C$11-$C$10+1),0)</f>
        <v>0</v>
      </c>
      <c r="AQ71" s="3">
        <f>IF(AND(AQ$3&gt;=$C$10,AQ$3&lt;=$C$11),'Low Budget'!$H$54/($C$11-$C$10+1),0)</f>
        <v>0</v>
      </c>
      <c r="AR71" s="3">
        <f>IF(AND(AR$3&gt;=$C$10,AR$3&lt;=$C$11),'Low Budget'!$H$54/($C$11-$C$10+1),0)</f>
        <v>0</v>
      </c>
      <c r="AS71" s="3">
        <f>IF(AND(AS$3&gt;=$C$10,AS$3&lt;=$C$11),'Low Budget'!$H$54/($C$11-$C$10+1),0)</f>
        <v>0</v>
      </c>
      <c r="AT71" s="3">
        <f>IF(AND(AT$3&gt;=$C$10,AT$3&lt;=$C$11),'Low Budget'!$H$54/($C$11-$C$10+1),0)</f>
        <v>0</v>
      </c>
      <c r="AU71" s="3">
        <f>IF(AND(AU$3&gt;=$C$10,AU$3&lt;=$C$11),'Low Budget'!$H$54/($C$11-$C$10+1),0)</f>
        <v>0</v>
      </c>
      <c r="AV71" s="3">
        <f>IF(AND(AV$3&gt;=$C$10,AV$3&lt;=$C$11),'Low Budget'!$H$54/($C$11-$C$10+1),0)</f>
        <v>0</v>
      </c>
      <c r="AW71" s="3">
        <f>IF(AND(AW$3&gt;=$C$10,AW$3&lt;=$C$11),'Low Budget'!$H$54/($C$11-$C$10+1),0)</f>
        <v>0</v>
      </c>
      <c r="AX71" s="3">
        <f>IF(AND(AX$3&gt;=$C$10,AX$3&lt;=$C$11),'Low Budget'!$H$54/($C$11-$C$10+1),0)</f>
        <v>0</v>
      </c>
      <c r="AY71" s="3">
        <f>IF(AND(AY$3&gt;=$C$10,AY$3&lt;=$C$11),'Low Budget'!$H$54/($C$11-$C$10+1),0)</f>
        <v>0</v>
      </c>
      <c r="AZ71" s="3">
        <f>IF(AND(AZ$3&gt;=$C$10,AZ$3&lt;=$C$11),'Low Budget'!$H$54/($C$11-$C$10+1),0)</f>
        <v>0</v>
      </c>
      <c r="BA71" s="3">
        <f>IF(AND(BA$3&gt;=$C$10,BA$3&lt;=$C$11),'Low Budget'!$H$54/($C$11-$C$10+1),0)</f>
        <v>0</v>
      </c>
      <c r="BB71" s="3">
        <f>IF(AND(BB$3&gt;=$C$10,BB$3&lt;=$C$11),'Low Budget'!$H$54/($C$11-$C$10+1),0)</f>
        <v>0</v>
      </c>
      <c r="BC71" s="3">
        <f>IF(AND(BC$3&gt;=$C$10,BC$3&lt;=$C$11),'Low Budget'!$H$54/($C$11-$C$10+1),0)</f>
        <v>0</v>
      </c>
      <c r="BD71" s="3">
        <f>IF(AND(BD$3&gt;=$C$10,BD$3&lt;=$C$11),'Low Budget'!$H$54/($C$11-$C$10+1),0)</f>
        <v>0</v>
      </c>
      <c r="BE71" s="3">
        <f>IF(AND(BE$3&gt;=$C$10,BE$3&lt;=$C$11),'Low Budget'!$H$54/($C$11-$C$10+1),0)</f>
        <v>0</v>
      </c>
      <c r="BF71" s="3">
        <f>IF(AND(BF$3&gt;=$C$10,BF$3&lt;=$C$11),'Low Budget'!$H$54/($C$11-$C$10+1),0)</f>
        <v>0</v>
      </c>
      <c r="BG71" s="3">
        <f>IF(AND(BG$3&gt;=$C$10,BG$3&lt;=$C$11),'Low Budget'!$H$54/($C$11-$C$10+1),0)</f>
        <v>0</v>
      </c>
      <c r="BH71" s="3">
        <f>IF(AND(BH$3&gt;=$C$10,BH$3&lt;=$C$11),'Low Budget'!$H$54/($C$11-$C$10+1),0)</f>
        <v>0</v>
      </c>
      <c r="BI71" s="3">
        <f>IF(AND(BI$3&gt;=$C$10,BI$3&lt;=$C$11),'Low Budget'!$H$54/($C$11-$C$10+1),0)</f>
        <v>0</v>
      </c>
      <c r="BJ71" s="3">
        <f>IF(AND(BJ$3&gt;=$C$10,BJ$3&lt;=$C$11),'Low Budget'!$H$54/($C$11-$C$10+1),0)</f>
        <v>0</v>
      </c>
      <c r="BK71" s="3">
        <f>IF(AND(BK$3&gt;=$C$10,BK$3&lt;=$C$11),'Low Budget'!$H$54/($C$11-$C$10+1),0)</f>
        <v>0</v>
      </c>
      <c r="BL71" s="3">
        <f>IF(AND(BL$3&gt;=$C$10,BL$3&lt;=$C$11),'Low Budget'!$H$54/($C$11-$C$10+1),0)</f>
        <v>0</v>
      </c>
      <c r="BM71" s="3">
        <f>IF(AND(BM$3&gt;=$C$10,BM$3&lt;=$C$11),'Low Budget'!$H$54/($C$11-$C$10+1),0)</f>
        <v>0</v>
      </c>
      <c r="BN71" s="3">
        <f>IF(AND(BN$3&gt;=$C$10,BN$3&lt;=$C$11),'Low Budget'!$H$54/($C$11-$C$10+1),0)</f>
        <v>0</v>
      </c>
      <c r="BO71" s="3">
        <f>IF(AND(BO$3&gt;=$C$10,BO$3&lt;=$C$11),'Low Budget'!$H$54/($C$11-$C$10+1),0)</f>
        <v>0</v>
      </c>
      <c r="BP71" s="3">
        <f>IF(AND(BP$3&gt;=$C$10,BP$3&lt;=$C$11),'Low Budget'!$H$54/($C$11-$C$10+1),0)</f>
        <v>0</v>
      </c>
      <c r="BQ71" s="3">
        <f>IF(AND(BQ$3&gt;=$C$10,BQ$3&lt;=$C$11),'Low Budget'!$H$54/($C$11-$C$10+1),0)</f>
        <v>0</v>
      </c>
      <c r="BR71" s="3">
        <f>IF(AND(BR$3&gt;=$C$10,BR$3&lt;=$C$11),'Low Budget'!$H$54/($C$11-$C$10+1),0)</f>
        <v>0</v>
      </c>
      <c r="BS71" s="3">
        <f>IF(AND(BS$3&gt;=$C$10,BS$3&lt;=$C$11),'Low Budget'!$H$54/($C$11-$C$10+1),0)</f>
        <v>0</v>
      </c>
      <c r="BT71" s="3">
        <f>IF(AND(BT$3&gt;=$C$10,BT$3&lt;=$C$11),'Low Budget'!$H$54/($C$11-$C$10+1),0)</f>
        <v>0</v>
      </c>
      <c r="BU71" s="3">
        <f>IF(AND(BU$3&gt;=$C$10,BU$3&lt;=$C$11),'Low Budget'!$H$54/($C$11-$C$10+1),0)</f>
        <v>0</v>
      </c>
      <c r="BV71" s="3">
        <f>IF(AND(BV$3&gt;=$C$10,BV$3&lt;=$C$11),'Low Budget'!$H$54/($C$11-$C$10+1),0)</f>
        <v>0</v>
      </c>
      <c r="BW71" s="3">
        <f>IF(AND(BW$3&gt;=$C$10,BW$3&lt;=$C$11),'Low Budget'!$H$54/($C$11-$C$10+1),0)</f>
        <v>0</v>
      </c>
      <c r="BX71" s="3">
        <f>IF(AND(BX$3&gt;=$C$10,BX$3&lt;=$C$11),'Low Budget'!$H$54/($C$11-$C$10+1),0)</f>
        <v>0</v>
      </c>
      <c r="BY71" s="3">
        <f>IF(AND(BY$3&gt;=$C$10,BY$3&lt;=$C$11),'Low Budget'!$H$54/($C$11-$C$10+1),0)</f>
        <v>0</v>
      </c>
      <c r="BZ71" s="3">
        <f>IF(AND(BZ$3&gt;=$C$10,BZ$3&lt;=$C$11),'Low Budget'!$H$54/($C$11-$C$10+1),0)</f>
        <v>0</v>
      </c>
      <c r="CA71" s="3">
        <f>IF(AND(CA$3&gt;=$C$10,CA$3&lt;=$C$11),'Low Budget'!$H$54/($C$11-$C$10+1),0)</f>
        <v>0</v>
      </c>
      <c r="CB71" s="3">
        <f>IF(AND(CB$3&gt;=$C$10,CB$3&lt;=$C$11),'Low Budget'!$H$54/($C$11-$C$10+1),0)</f>
        <v>0</v>
      </c>
      <c r="CC71" s="3">
        <f>IF(AND(CC$3&gt;=$C$10,CC$3&lt;=$C$11),'Low Budget'!$H$54/($C$11-$C$10+1),0)</f>
        <v>0</v>
      </c>
      <c r="CD71" s="3">
        <f>IF(AND(CD$3&gt;=$C$10,CD$3&lt;=$C$11),'Low Budget'!$H$54/($C$11-$C$10+1),0)</f>
        <v>0</v>
      </c>
      <c r="CE71" s="3">
        <f>IF(AND(CE$3&gt;=$C$10,CE$3&lt;=$C$11),'Low Budget'!$H$54/($C$11-$C$10+1),0)</f>
        <v>0</v>
      </c>
      <c r="CF71" s="3">
        <f>IF(AND(CF$3&gt;=$C$10,CF$3&lt;=$C$11),'Low Budget'!$H$54/($C$11-$C$10+1),0)</f>
        <v>0</v>
      </c>
      <c r="CG71" s="3">
        <f>IF(AND(CG$3&gt;=$C$10,CG$3&lt;=$C$11),'Low Budget'!$H$54/($C$11-$C$10+1),0)</f>
        <v>0</v>
      </c>
      <c r="CH71" s="3">
        <f>IF(AND(CH$3&gt;=$C$10,CH$3&lt;=$C$11),'Low Budget'!$H$54/($C$11-$C$10+1),0)</f>
        <v>0</v>
      </c>
      <c r="CI71" s="3">
        <f>IF(AND(CI$3&gt;=$C$10,CI$3&lt;=$C$11),'Low Budget'!$H$54/($C$11-$C$10+1),0)</f>
        <v>0</v>
      </c>
      <c r="CJ71" s="3">
        <f>IF(AND(CJ$3&gt;=$C$10,CJ$3&lt;=$C$11),'Low Budget'!$H$54/($C$11-$C$10+1),0)</f>
        <v>0</v>
      </c>
      <c r="CK71" s="3">
        <f>IF(AND(CK$3&gt;=$C$10,CK$3&lt;=$C$11),'Low Budget'!$H$54/($C$11-$C$10+1),0)</f>
        <v>0</v>
      </c>
      <c r="CL71" s="3">
        <f>IF(AND(CL$3&gt;=$C$10,CL$3&lt;=$C$11),'Low Budget'!$H$54/($C$11-$C$10+1),0)</f>
        <v>0</v>
      </c>
      <c r="CM71" s="3">
        <f>IF(AND(CM$3&gt;=$C$10,CM$3&lt;=$C$11),'Low Budget'!$H$54/($C$11-$C$10+1),0)</f>
        <v>0</v>
      </c>
      <c r="CN71" s="3">
        <f>IF(AND(CN$3&gt;=$C$10,CN$3&lt;=$C$11),'Low Budget'!$H$54/($C$11-$C$10+1),0)</f>
        <v>0</v>
      </c>
      <c r="CO71" s="3">
        <f>IF(AND(CO$3&gt;=$C$10,CO$3&lt;=$C$11),'Low Budget'!$H$54/($C$11-$C$10+1),0)</f>
        <v>0</v>
      </c>
      <c r="CP71" s="3">
        <f>IF(AND(CP$3&gt;=$C$10,CP$3&lt;=$C$11),'Low Budget'!$H$54/($C$11-$C$10+1),0)</f>
        <v>0</v>
      </c>
      <c r="CQ71" s="3">
        <f>IF(AND(CQ$3&gt;=$C$10,CQ$3&lt;=$C$11),'Low Budget'!$H$54/($C$11-$C$10+1),0)</f>
        <v>0</v>
      </c>
      <c r="CR71" s="3">
        <f>IF(AND(CR$3&gt;=$C$10,CR$3&lt;=$C$11),'Low Budget'!$H$54/($C$11-$C$10+1),0)</f>
        <v>0</v>
      </c>
      <c r="CS71" s="3">
        <f>IF(AND(CS$3&gt;=$C$10,CS$3&lt;=$C$11),'Low Budget'!$H$54/($C$11-$C$10+1),0)</f>
        <v>0</v>
      </c>
      <c r="CT71" s="3">
        <f>IF(AND(CT$3&gt;=$C$10,CT$3&lt;=$C$11),'Low Budget'!$H$54/($C$11-$C$10+1),0)</f>
        <v>0</v>
      </c>
      <c r="CU71" s="3">
        <f>IF(AND(CU$3&gt;=$C$10,CU$3&lt;=$C$11),'Low Budget'!$H$54/($C$11-$C$10+1),0)</f>
        <v>0</v>
      </c>
      <c r="CV71" s="3">
        <f>IF(AND(CV$3&gt;=$C$10,CV$3&lt;=$C$11),'Low Budget'!$H$54/($C$11-$C$10+1),0)</f>
        <v>0</v>
      </c>
      <c r="CW71" s="3">
        <f>IF(AND(CW$3&gt;=$C$10,CW$3&lt;=$C$11),'Low Budget'!$H$54/($C$11-$C$10+1),0)</f>
        <v>0</v>
      </c>
      <c r="CX71" s="3">
        <f>IF(AND(CX$3&gt;=$C$10,CX$3&lt;=$C$11),'Low Budget'!$H$54/($C$11-$C$10+1),0)</f>
        <v>0</v>
      </c>
      <c r="CY71" s="3">
        <f>IF(AND(CY$3&gt;=$C$10,CY$3&lt;=$C$11),'Low Budget'!$H$54/($C$11-$C$10+1),0)</f>
        <v>0</v>
      </c>
      <c r="CZ71" s="3">
        <f>IF(AND(CZ$3&gt;=$C$10,CZ$3&lt;=$C$11),'Low Budget'!$H$54/($C$11-$C$10+1),0)</f>
        <v>0</v>
      </c>
      <c r="DA71" s="3">
        <f>IF(AND(DA$3&gt;=$C$10,DA$3&lt;=$C$11),'Low Budget'!$H$54/($C$11-$C$10+1),0)</f>
        <v>0</v>
      </c>
      <c r="DB71" s="3">
        <f>IF(AND(DB$3&gt;=$C$10,DB$3&lt;=$C$11),'Low Budget'!$H$54/($C$11-$C$10+1),0)</f>
        <v>0</v>
      </c>
      <c r="DC71" s="3">
        <f>IF(AND(DC$3&gt;=$C$10,DC$3&lt;=$C$11),'Low Budget'!$H$54/($C$11-$C$10+1),0)</f>
        <v>0</v>
      </c>
      <c r="DD71" s="3">
        <f>IF(AND(DD$3&gt;=$C$10,DD$3&lt;=$C$11),'Low Budget'!$H$54/($C$11-$C$10+1),0)</f>
        <v>0</v>
      </c>
      <c r="DE71" s="3">
        <f>IF(AND(DE$3&gt;=$C$10,DE$3&lt;=$C$11),'Low Budget'!$H$54/($C$11-$C$10+1),0)</f>
        <v>0</v>
      </c>
      <c r="DF71" s="3">
        <f>IF(AND(DF$3&gt;=$C$10,DF$3&lt;=$C$11),'Low Budget'!$H$54/($C$11-$C$10+1),0)</f>
        <v>0</v>
      </c>
      <c r="DG71" s="3">
        <f>IF(AND(DG$3&gt;=$C$10,DG$3&lt;=$C$11),'Low Budget'!$H$54/($C$11-$C$10+1),0)</f>
        <v>0</v>
      </c>
      <c r="DH71" s="3">
        <f>IF(AND(DH$3&gt;=$C$10,DH$3&lt;=$C$11),'Low Budget'!$H$54/($C$11-$C$10+1),0)</f>
        <v>0</v>
      </c>
      <c r="DI71" s="3">
        <f>IF(AND(DI$3&gt;=$C$10,DI$3&lt;=$C$11),'Low Budget'!$H$54/($C$11-$C$10+1),0)</f>
        <v>0</v>
      </c>
      <c r="DJ71" s="3">
        <f>IF(AND(DJ$3&gt;=$C$10,DJ$3&lt;=$C$11),'Low Budget'!$H$54/($C$11-$C$10+1),0)</f>
        <v>0</v>
      </c>
      <c r="DK71" s="3">
        <f>IF(AND(DK$3&gt;=$C$10,DK$3&lt;=$C$11),'Low Budget'!$H$54/($C$11-$C$10+1),0)</f>
        <v>0</v>
      </c>
      <c r="DL71" s="3">
        <f>IF(AND(DL$3&gt;=$C$10,DL$3&lt;=$C$11),'Low Budget'!$H$54/($C$11-$C$10+1),0)</f>
        <v>0</v>
      </c>
      <c r="DM71" s="3">
        <f>IF(AND(DM$3&gt;=$C$10,DM$3&lt;=$C$11),'Low Budget'!$H$54/($C$11-$C$10+1),0)</f>
        <v>0</v>
      </c>
      <c r="DN71" s="3">
        <f>IF(AND(DN$3&gt;=$C$10,DN$3&lt;=$C$11),'Low Budget'!$H$54/($C$11-$C$10+1),0)</f>
        <v>0</v>
      </c>
      <c r="DO71" s="3">
        <f>IF(AND(DO$3&gt;=$C$10,DO$3&lt;=$C$11),'Low Budget'!$H$54/($C$11-$C$10+1),0)</f>
        <v>0</v>
      </c>
      <c r="DP71" s="3">
        <f>IF(AND(DP$3&gt;=$C$10,DP$3&lt;=$C$11),'Low Budget'!$H$54/($C$11-$C$10+1),0)</f>
        <v>0</v>
      </c>
      <c r="DQ71" s="3">
        <f>IF(AND(DQ$3&gt;=$C$10,DQ$3&lt;=$C$11),'Low Budget'!$H$54/($C$11-$C$10+1),0)</f>
        <v>0</v>
      </c>
      <c r="DR71" s="3">
        <f>IF(AND(DR$3&gt;=$C$10,DR$3&lt;=$C$11),'Low Budget'!$H$54/($C$11-$C$10+1),0)</f>
        <v>0</v>
      </c>
      <c r="DS71" s="3">
        <f>IF(AND(DS$3&gt;=$C$10,DS$3&lt;=$C$11),'Low Budget'!$H$54/($C$11-$C$10+1),0)</f>
        <v>0</v>
      </c>
      <c r="DT71" s="3">
        <f>IF(AND(DT$3&gt;=$C$10,DT$3&lt;=$C$11),'Low Budget'!$H$54/($C$11-$C$10+1),0)</f>
        <v>0</v>
      </c>
      <c r="DU71" s="3">
        <f>IF(AND(DU$3&gt;=$C$10,DU$3&lt;=$C$11),'Low Budget'!$H$54/($C$11-$C$10+1),0)</f>
        <v>0</v>
      </c>
      <c r="DV71" s="3">
        <f>IF(AND(DV$3&gt;=$C$10,DV$3&lt;=$C$11),'Low Budget'!$H$54/($C$11-$C$10+1),0)</f>
        <v>0</v>
      </c>
      <c r="DW71" s="3">
        <f>IF(AND(DW$3&gt;=$C$10,DW$3&lt;=$C$11),'Low Budget'!$H$54/($C$11-$C$10+1),0)</f>
        <v>0</v>
      </c>
      <c r="DX71" s="3">
        <f>IF(AND(DX$3&gt;=$C$10,DX$3&lt;=$C$11),'Low Budget'!$H$54/($C$11-$C$10+1),0)</f>
        <v>0</v>
      </c>
      <c r="DY71" s="3">
        <f>IF(AND(DY$3&gt;=$C$10,DY$3&lt;=$C$11),'Low Budget'!$H$54/($C$11-$C$10+1),0)</f>
        <v>0</v>
      </c>
      <c r="DZ71" s="3">
        <f>IF(AND(DZ$3&gt;=$C$10,DZ$3&lt;=$C$11),'Low Budget'!$H$54/($C$11-$C$10+1),0)</f>
        <v>0</v>
      </c>
      <c r="EA71" s="3">
        <f>IF(AND(EA$3&gt;=$C$10,EA$3&lt;=$C$11),'Low Budget'!$H$54/($C$11-$C$10+1),0)</f>
        <v>0</v>
      </c>
      <c r="EB71" s="3">
        <f>IF(AND(EB$3&gt;=$C$10,EB$3&lt;=$C$11),'Low Budget'!$H$54/($C$11-$C$10+1),0)</f>
        <v>0</v>
      </c>
      <c r="EC71" s="3">
        <f>IF(AND(EC$3&gt;=$C$10,EC$3&lt;=$C$11),'Low Budget'!$H$54/($C$11-$C$10+1),0)</f>
        <v>0</v>
      </c>
      <c r="ED71" s="3">
        <f>IF(AND(ED$3&gt;=$C$10,ED$3&lt;=$C$11),'Low Budget'!$H$54/($C$11-$C$10+1),0)</f>
        <v>0</v>
      </c>
      <c r="EE71" s="3">
        <f>IF(AND(EE$3&gt;=$C$10,EE$3&lt;=$C$11),'Low Budget'!$H$54/($C$11-$C$10+1),0)</f>
        <v>0</v>
      </c>
      <c r="EF71" s="3">
        <f>IF(AND(EF$3&gt;=$C$10,EF$3&lt;=$C$11),'Low Budget'!$H$54/($C$11-$C$10+1),0)</f>
        <v>0</v>
      </c>
      <c r="EG71" s="3">
        <f>IF(AND(EG$3&gt;=$C$10,EG$3&lt;=$C$11),'Low Budget'!$H$54/($C$11-$C$10+1),0)</f>
        <v>0</v>
      </c>
      <c r="EH71" s="3">
        <f>IF(AND(EH$3&gt;=$C$10,EH$3&lt;=$C$11),'Low Budget'!$H$54/($C$11-$C$10+1),0)</f>
        <v>0</v>
      </c>
      <c r="EI71" s="3">
        <f>IF(AND(EI$3&gt;=$C$10,EI$3&lt;=$C$11),'Low Budget'!$H$54/($C$11-$C$10+1),0)</f>
        <v>0</v>
      </c>
      <c r="EJ71" s="3">
        <f>IF(AND(EJ$3&gt;=$C$10,EJ$3&lt;=$C$11),'Low Budget'!$H$54/($C$11-$C$10+1),0)</f>
        <v>0</v>
      </c>
      <c r="EK71" s="3">
        <f>IF(AND(EK$3&gt;=$C$10,EK$3&lt;=$C$11),'Low Budget'!$H$54/($C$11-$C$10+1),0)</f>
        <v>0</v>
      </c>
      <c r="EL71" s="3">
        <f>IF(AND(EL$3&gt;=$C$10,EL$3&lt;=$C$11),'Low Budget'!$H$54/($C$11-$C$10+1),0)</f>
        <v>0</v>
      </c>
      <c r="EM71" s="3">
        <f>IF(AND(EM$3&gt;=$C$10,EM$3&lt;=$C$11),'Low Budget'!$H$54/($C$11-$C$10+1),0)</f>
        <v>0</v>
      </c>
      <c r="EN71" s="3">
        <f>IF(AND(EN$3&gt;=$C$10,EN$3&lt;=$C$11),'Low Budget'!$H$54/($C$11-$C$10+1),0)</f>
        <v>0</v>
      </c>
      <c r="EO71" s="3">
        <f>IF(AND(EO$3&gt;=$C$10,EO$3&lt;=$C$11),'Low Budget'!$H$54/($C$11-$C$10+1),0)</f>
        <v>0</v>
      </c>
      <c r="EP71" s="3">
        <f>IF(AND(EP$3&gt;=$C$10,EP$3&lt;=$C$11),'Low Budget'!$H$54/($C$11-$C$10+1),0)</f>
        <v>0</v>
      </c>
      <c r="EQ71" s="3">
        <f>IF(AND(EQ$3&gt;=$C$10,EQ$3&lt;=$C$11),'Low Budget'!$H$54/($C$11-$C$10+1),0)</f>
        <v>0</v>
      </c>
      <c r="ER71" s="3">
        <f>IF(AND(ER$3&gt;=$C$10,ER$3&lt;=$C$11),'Low Budget'!$H$54/($C$11-$C$10+1),0)</f>
        <v>0</v>
      </c>
      <c r="ES71" s="3">
        <f>IF(AND(ES$3&gt;=$C$10,ES$3&lt;=$C$11),'Low Budget'!$H$54/($C$11-$C$10+1),0)</f>
        <v>0</v>
      </c>
      <c r="ET71" s="3">
        <f>IF(AND(ET$3&gt;=$C$10,ET$3&lt;=$C$11),'Low Budget'!$H$54/($C$11-$C$10+1),0)</f>
        <v>0</v>
      </c>
      <c r="EU71" s="3">
        <f>IF(AND(EU$3&gt;=$C$10,EU$3&lt;=$C$11),'Low Budget'!$H$54/($C$11-$C$10+1),0)</f>
        <v>0</v>
      </c>
      <c r="EV71" s="3">
        <f>IF(AND(EV$3&gt;=$C$10,EV$3&lt;=$C$11),'Low Budget'!$H$54/($C$11-$C$10+1),0)</f>
        <v>0</v>
      </c>
      <c r="EW71" s="3">
        <f>IF(AND(EW$3&gt;=$C$10,EW$3&lt;=$C$11),'Low Budget'!$H$54/($C$11-$C$10+1),0)</f>
        <v>0</v>
      </c>
      <c r="EX71" s="3">
        <f>IF(AND(EX$3&gt;=$C$10,EX$3&lt;=$C$11),'Low Budget'!$H$54/($C$11-$C$10+1),0)</f>
        <v>0</v>
      </c>
    </row>
    <row r="72" spans="1:154" ht="12.75" customHeight="1">
      <c r="A72" s="13"/>
      <c r="B72" s="3" t="s">
        <v>90</v>
      </c>
      <c r="C72" s="3"/>
      <c r="D72" s="3"/>
      <c r="E72" s="3"/>
      <c r="F72" s="3"/>
      <c r="G72" s="3"/>
      <c r="H72" s="3"/>
      <c r="I72" s="3">
        <f t="shared" si="104"/>
        <v>12186045.150428755</v>
      </c>
      <c r="J72" s="3">
        <f>'Low Budget'!F55</f>
        <v>1200000</v>
      </c>
      <c r="K72" s="3">
        <f>IF(AND(K$3&gt;=$C$12,K$3&lt;=$C$13),'Low Budget'!$H$55/($C$13-$C$12+1),0)</f>
        <v>422540.19809341343</v>
      </c>
      <c r="L72" s="3">
        <f>IF(AND(L$3&gt;=$C$12,L$3&lt;=$C$13),'Low Budget'!$H$55/($C$13-$C$12+1),0)</f>
        <v>422540.19809341343</v>
      </c>
      <c r="M72" s="3">
        <f>IF(AND(M$3&gt;=$C$12,M$3&lt;=$C$13),'Low Budget'!$H$55/($C$13-$C$12+1),0)</f>
        <v>422540.19809341343</v>
      </c>
      <c r="N72" s="3">
        <f>IF(AND(N$3&gt;=$C$12,N$3&lt;=$C$13),'Low Budget'!$H$55/($C$13-$C$12+1),0)</f>
        <v>422540.19809341343</v>
      </c>
      <c r="O72" s="3">
        <f>IF(AND(O$3&gt;=$C$12,O$3&lt;=$C$13),'Low Budget'!$H$55/($C$13-$C$12+1),0)</f>
        <v>422540.19809341343</v>
      </c>
      <c r="P72" s="3">
        <f>IF(AND(P$3&gt;=$C$12,P$3&lt;=$C$13),'Low Budget'!$H$55/($C$13-$C$12+1),0)</f>
        <v>422540.19809341343</v>
      </c>
      <c r="Q72" s="3">
        <f>IF(AND(Q$3&gt;=$C$12,Q$3&lt;=$C$13),'Low Budget'!$H$55/($C$13-$C$12+1),0)</f>
        <v>422540.19809341343</v>
      </c>
      <c r="R72" s="3">
        <f>IF(AND(R$3&gt;=$C$12,R$3&lt;=$C$13),'Low Budget'!$H$55/($C$13-$C$12+1),0)</f>
        <v>422540.19809341343</v>
      </c>
      <c r="S72" s="3">
        <f>IF(AND(S$3&gt;=$C$12,S$3&lt;=$C$13),'Low Budget'!$H$55/($C$13-$C$12+1),0)</f>
        <v>422540.19809341343</v>
      </c>
      <c r="T72" s="3">
        <f>IF(AND(T$3&gt;=$C$12,T$3&lt;=$C$13),'Low Budget'!$H$55/($C$13-$C$12+1),0)</f>
        <v>422540.19809341343</v>
      </c>
      <c r="U72" s="3">
        <f>IF(AND(U$3&gt;=$C$12,U$3&lt;=$C$13),'Low Budget'!$H$55/($C$13-$C$12+1),0)</f>
        <v>422540.19809341343</v>
      </c>
      <c r="V72" s="3">
        <f>IF(AND(V$3&gt;=$C$12,V$3&lt;=$C$13),'Low Budget'!$H$55/($C$13-$C$12+1),0)</f>
        <v>422540.19809341343</v>
      </c>
      <c r="W72" s="3">
        <f>IF(AND(W$3&gt;=$C$12,W$3&lt;=$C$13),'Low Budget'!$H$55/($C$13-$C$12+1),0)</f>
        <v>422540.19809341343</v>
      </c>
      <c r="X72" s="3">
        <f>IF(AND(X$3&gt;=$C$12,X$3&lt;=$C$13),'Low Budget'!$H$55/($C$13-$C$12+1),0)</f>
        <v>422540.19809341343</v>
      </c>
      <c r="Y72" s="3">
        <f>IF(AND(Y$3&gt;=$C$12,Y$3&lt;=$C$13),'Low Budget'!$H$55/($C$13-$C$12+1),0)</f>
        <v>422540.19809341343</v>
      </c>
      <c r="Z72" s="3">
        <f>IF(AND(Z$3&gt;=$C$12,Z$3&lt;=$C$13),'Low Budget'!$H$55/($C$13-$C$12+1),0)</f>
        <v>422540.19809341343</v>
      </c>
      <c r="AA72" s="3">
        <f>IF(AND(AA$3&gt;=$C$12,AA$3&lt;=$C$13),'Low Budget'!$H$55/($C$13-$C$12+1),0)</f>
        <v>422540.19809341343</v>
      </c>
      <c r="AB72" s="3">
        <f>IF(AND(AB$3&gt;=$C$12,AB$3&lt;=$C$13),'Low Budget'!$H$55/($C$13-$C$12+1),0)</f>
        <v>422540.19809341343</v>
      </c>
      <c r="AC72" s="3">
        <f>IF(AND(AC$3&gt;=$C$12,AC$3&lt;=$C$13),'Low Budget'!$H$55/($C$13-$C$12+1),0)</f>
        <v>422540.19809341343</v>
      </c>
      <c r="AD72" s="3">
        <f>IF(AND(AD$3&gt;=$C$12,AD$3&lt;=$C$13),'Low Budget'!$H$55/($C$13-$C$12+1),0)</f>
        <v>422540.19809341343</v>
      </c>
      <c r="AE72" s="3">
        <f>IF(AND(AE$3&gt;=$C$12,AE$3&lt;=$C$13),'Low Budget'!$H$55/($C$13-$C$12+1),0)</f>
        <v>422540.19809341343</v>
      </c>
      <c r="AF72" s="3">
        <f>IF(AND(AF$3&gt;=$C$12,AF$3&lt;=$C$13),'Low Budget'!$H$55/($C$13-$C$12+1),0)</f>
        <v>422540.19809341343</v>
      </c>
      <c r="AG72" s="3">
        <f>IF(AND(AG$3&gt;=$C$12,AG$3&lt;=$C$13),'Low Budget'!$H$55/($C$13-$C$12+1),0)</f>
        <v>422540.19809341343</v>
      </c>
      <c r="AH72" s="3">
        <f>IF(AND(AH$3&gt;=$C$12,AH$3&lt;=$C$13),'Low Budget'!$H$55/($C$13-$C$12+1),0)</f>
        <v>422540.19809341343</v>
      </c>
      <c r="AI72" s="3">
        <f>IF(AND(AI$3&gt;=$C$12,AI$3&lt;=$C$13),'Low Budget'!$H$55/($C$13-$C$12+1),0)</f>
        <v>422540.19809341343</v>
      </c>
      <c r="AJ72" s="3">
        <f>IF(AND(AJ$3&gt;=$C$12,AJ$3&lt;=$C$13),'Low Budget'!$H$55/($C$13-$C$12+1),0)</f>
        <v>422540.19809341343</v>
      </c>
      <c r="AK72" s="3">
        <f>IF(AND(AK$3&gt;=$C$12,AK$3&lt;=$C$13),'Low Budget'!$H$55/($C$13-$C$12+1),0)</f>
        <v>0</v>
      </c>
      <c r="AL72" s="3">
        <f>IF(AND(AL$3&gt;=$C$12,AL$3&lt;=$C$13),'Low Budget'!$H$55/($C$13-$C$12+1),0)</f>
        <v>0</v>
      </c>
      <c r="AM72" s="3">
        <f>IF(AND(AM$3&gt;=$C$12,AM$3&lt;=$C$13),'Low Budget'!$H$55/($C$13-$C$12+1),0)</f>
        <v>0</v>
      </c>
      <c r="AN72" s="3">
        <f>IF(AND(AN$3&gt;=$C$12,AN$3&lt;=$C$13),'Low Budget'!$H$55/($C$13-$C$12+1),0)</f>
        <v>0</v>
      </c>
      <c r="AO72" s="3">
        <f>IF(AND(AO$3&gt;=$C$12,AO$3&lt;=$C$13),'Low Budget'!$H$55/($C$13-$C$12+1),0)</f>
        <v>0</v>
      </c>
      <c r="AP72" s="3">
        <f>IF(AND(AP$3&gt;=$C$12,AP$3&lt;=$C$13),'Low Budget'!$H$55/($C$13-$C$12+1),0)</f>
        <v>0</v>
      </c>
      <c r="AQ72" s="3">
        <f>IF(AND(AQ$3&gt;=$C$12,AQ$3&lt;=$C$13),'Low Budget'!$H$55/($C$13-$C$12+1),0)</f>
        <v>0</v>
      </c>
      <c r="AR72" s="3">
        <f>IF(AND(AR$3&gt;=$C$12,AR$3&lt;=$C$13),'Low Budget'!$H$55/($C$13-$C$12+1),0)</f>
        <v>0</v>
      </c>
      <c r="AS72" s="3">
        <f>IF(AND(AS$3&gt;=$C$12,AS$3&lt;=$C$13),'Low Budget'!$H$55/($C$13-$C$12+1),0)</f>
        <v>0</v>
      </c>
      <c r="AT72" s="3">
        <f>IF(AND(AT$3&gt;=$C$12,AT$3&lt;=$C$13),'Low Budget'!$H$55/($C$13-$C$12+1),0)</f>
        <v>0</v>
      </c>
      <c r="AU72" s="3">
        <f>IF(AND(AU$3&gt;=$C$12,AU$3&lt;=$C$13),'Low Budget'!$H$55/($C$13-$C$12+1),0)</f>
        <v>0</v>
      </c>
      <c r="AV72" s="3">
        <f>IF(AND(AV$3&gt;=$C$12,AV$3&lt;=$C$13),'Low Budget'!$H$55/($C$13-$C$12+1),0)</f>
        <v>0</v>
      </c>
      <c r="AW72" s="3">
        <f>IF(AND(AW$3&gt;=$C$12,AW$3&lt;=$C$13),'Low Budget'!$H$55/($C$13-$C$12+1),0)</f>
        <v>0</v>
      </c>
      <c r="AX72" s="3">
        <f>IF(AND(AX$3&gt;=$C$12,AX$3&lt;=$C$13),'Low Budget'!$H$55/($C$13-$C$12+1),0)</f>
        <v>0</v>
      </c>
      <c r="AY72" s="3">
        <f>IF(AND(AY$3&gt;=$C$12,AY$3&lt;=$C$13),'Low Budget'!$H$55/($C$13-$C$12+1),0)</f>
        <v>0</v>
      </c>
      <c r="AZ72" s="3">
        <f>IF(AND(AZ$3&gt;=$C$12,AZ$3&lt;=$C$13),'Low Budget'!$H$55/($C$13-$C$12+1),0)</f>
        <v>0</v>
      </c>
      <c r="BA72" s="3">
        <f>IF(AND(BA$3&gt;=$C$12,BA$3&lt;=$C$13),'Low Budget'!$H$55/($C$13-$C$12+1),0)</f>
        <v>0</v>
      </c>
      <c r="BB72" s="3">
        <f>IF(AND(BB$3&gt;=$C$12,BB$3&lt;=$C$13),'Low Budget'!$H$55/($C$13-$C$12+1),0)</f>
        <v>0</v>
      </c>
      <c r="BC72" s="3">
        <f>IF(AND(BC$3&gt;=$C$12,BC$3&lt;=$C$13),'Low Budget'!$H$55/($C$13-$C$12+1),0)</f>
        <v>0</v>
      </c>
      <c r="BD72" s="3">
        <f>IF(AND(BD$3&gt;=$C$12,BD$3&lt;=$C$13),'Low Budget'!$H$55/($C$13-$C$12+1),0)</f>
        <v>0</v>
      </c>
      <c r="BE72" s="3">
        <f>IF(AND(BE$3&gt;=$C$12,BE$3&lt;=$C$13),'Low Budget'!$H$55/($C$13-$C$12+1),0)</f>
        <v>0</v>
      </c>
      <c r="BF72" s="3">
        <f>IF(AND(BF$3&gt;=$C$12,BF$3&lt;=$C$13),'Low Budget'!$H$55/($C$13-$C$12+1),0)</f>
        <v>0</v>
      </c>
      <c r="BG72" s="3">
        <f>IF(AND(BG$3&gt;=$C$12,BG$3&lt;=$C$13),'Low Budget'!$H$55/($C$13-$C$12+1),0)</f>
        <v>0</v>
      </c>
      <c r="BH72" s="3">
        <f>IF(AND(BH$3&gt;=$C$12,BH$3&lt;=$C$13),'Low Budget'!$H$55/($C$13-$C$12+1),0)</f>
        <v>0</v>
      </c>
      <c r="BI72" s="3">
        <f>IF(AND(BI$3&gt;=$C$12,BI$3&lt;=$C$13),'Low Budget'!$H$55/($C$13-$C$12+1),0)</f>
        <v>0</v>
      </c>
      <c r="BJ72" s="3">
        <f>IF(AND(BJ$3&gt;=$C$12,BJ$3&lt;=$C$13),'Low Budget'!$H$55/($C$13-$C$12+1),0)</f>
        <v>0</v>
      </c>
      <c r="BK72" s="3">
        <f>IF(AND(BK$3&gt;=$C$12,BK$3&lt;=$C$13),'Low Budget'!$H$55/($C$13-$C$12+1),0)</f>
        <v>0</v>
      </c>
      <c r="BL72" s="3">
        <f>IF(AND(BL$3&gt;=$C$12,BL$3&lt;=$C$13),'Low Budget'!$H$55/($C$13-$C$12+1),0)</f>
        <v>0</v>
      </c>
      <c r="BM72" s="3">
        <f>IF(AND(BM$3&gt;=$C$12,BM$3&lt;=$C$13),'Low Budget'!$H$55/($C$13-$C$12+1),0)</f>
        <v>0</v>
      </c>
      <c r="BN72" s="3">
        <f>IF(AND(BN$3&gt;=$C$12,BN$3&lt;=$C$13),'Low Budget'!$H$55/($C$13-$C$12+1),0)</f>
        <v>0</v>
      </c>
      <c r="BO72" s="3">
        <f>IF(AND(BO$3&gt;=$C$12,BO$3&lt;=$C$13),'Low Budget'!$H$55/($C$13-$C$12+1),0)</f>
        <v>0</v>
      </c>
      <c r="BP72" s="3">
        <f>IF(AND(BP$3&gt;=$C$12,BP$3&lt;=$C$13),'Low Budget'!$H$55/($C$13-$C$12+1),0)</f>
        <v>0</v>
      </c>
      <c r="BQ72" s="3">
        <f>IF(AND(BQ$3&gt;=$C$12,BQ$3&lt;=$C$13),'Low Budget'!$H$55/($C$13-$C$12+1),0)</f>
        <v>0</v>
      </c>
      <c r="BR72" s="3">
        <f>IF(AND(BR$3&gt;=$C$12,BR$3&lt;=$C$13),'Low Budget'!$H$55/($C$13-$C$12+1),0)</f>
        <v>0</v>
      </c>
      <c r="BS72" s="3">
        <f>IF(AND(BS$3&gt;=$C$12,BS$3&lt;=$C$13),'Low Budget'!$H$55/($C$13-$C$12+1),0)</f>
        <v>0</v>
      </c>
      <c r="BT72" s="3">
        <f>IF(AND(BT$3&gt;=$C$12,BT$3&lt;=$C$13),'Low Budget'!$H$55/($C$13-$C$12+1),0)</f>
        <v>0</v>
      </c>
      <c r="BU72" s="3">
        <f>IF(AND(BU$3&gt;=$C$12,BU$3&lt;=$C$13),'Low Budget'!$H$55/($C$13-$C$12+1),0)</f>
        <v>0</v>
      </c>
      <c r="BV72" s="3">
        <f>IF(AND(BV$3&gt;=$C$12,BV$3&lt;=$C$13),'Low Budget'!$H$55/($C$13-$C$12+1),0)</f>
        <v>0</v>
      </c>
      <c r="BW72" s="3">
        <f>IF(AND(BW$3&gt;=$C$12,BW$3&lt;=$C$13),'Low Budget'!$H$55/($C$13-$C$12+1),0)</f>
        <v>0</v>
      </c>
      <c r="BX72" s="3">
        <f>IF(AND(BX$3&gt;=$C$12,BX$3&lt;=$C$13),'Low Budget'!$H$55/($C$13-$C$12+1),0)</f>
        <v>0</v>
      </c>
      <c r="BY72" s="3">
        <f>IF(AND(BY$3&gt;=$C$12,BY$3&lt;=$C$13),'Low Budget'!$H$55/($C$13-$C$12+1),0)</f>
        <v>0</v>
      </c>
      <c r="BZ72" s="3">
        <f>IF(AND(BZ$3&gt;=$C$12,BZ$3&lt;=$C$13),'Low Budget'!$H$55/($C$13-$C$12+1),0)</f>
        <v>0</v>
      </c>
      <c r="CA72" s="3">
        <f>IF(AND(CA$3&gt;=$C$12,CA$3&lt;=$C$13),'Low Budget'!$H$55/($C$13-$C$12+1),0)</f>
        <v>0</v>
      </c>
      <c r="CB72" s="3">
        <f>IF(AND(CB$3&gt;=$C$12,CB$3&lt;=$C$13),'Low Budget'!$H$55/($C$13-$C$12+1),0)</f>
        <v>0</v>
      </c>
      <c r="CC72" s="3">
        <f>IF(AND(CC$3&gt;=$C$12,CC$3&lt;=$C$13),'Low Budget'!$H$55/($C$13-$C$12+1),0)</f>
        <v>0</v>
      </c>
      <c r="CD72" s="3">
        <f>IF(AND(CD$3&gt;=$C$12,CD$3&lt;=$C$13),'Low Budget'!$H$55/($C$13-$C$12+1),0)</f>
        <v>0</v>
      </c>
      <c r="CE72" s="3">
        <f>IF(AND(CE$3&gt;=$C$12,CE$3&lt;=$C$13),'Low Budget'!$H$55/($C$13-$C$12+1),0)</f>
        <v>0</v>
      </c>
      <c r="CF72" s="3">
        <f>IF(AND(CF$3&gt;=$C$12,CF$3&lt;=$C$13),'Low Budget'!$H$55/($C$13-$C$12+1),0)</f>
        <v>0</v>
      </c>
      <c r="CG72" s="3">
        <f>IF(AND(CG$3&gt;=$C$12,CG$3&lt;=$C$13),'Low Budget'!$H$55/($C$13-$C$12+1),0)</f>
        <v>0</v>
      </c>
      <c r="CH72" s="3">
        <f>IF(AND(CH$3&gt;=$C$12,CH$3&lt;=$C$13),'Low Budget'!$H$55/($C$13-$C$12+1),0)</f>
        <v>0</v>
      </c>
      <c r="CI72" s="3">
        <f>IF(AND(CI$3&gt;=$C$12,CI$3&lt;=$C$13),'Low Budget'!$H$55/($C$13-$C$12+1),0)</f>
        <v>0</v>
      </c>
      <c r="CJ72" s="3">
        <f>IF(AND(CJ$3&gt;=$C$12,CJ$3&lt;=$C$13),'Low Budget'!$H$55/($C$13-$C$12+1),0)</f>
        <v>0</v>
      </c>
      <c r="CK72" s="3">
        <f>IF(AND(CK$3&gt;=$C$12,CK$3&lt;=$C$13),'Low Budget'!$H$55/($C$13-$C$12+1),0)</f>
        <v>0</v>
      </c>
      <c r="CL72" s="3">
        <f>IF(AND(CL$3&gt;=$C$12,CL$3&lt;=$C$13),'Low Budget'!$H$55/($C$13-$C$12+1),0)</f>
        <v>0</v>
      </c>
      <c r="CM72" s="3">
        <f>IF(AND(CM$3&gt;=$C$12,CM$3&lt;=$C$13),'Low Budget'!$H$55/($C$13-$C$12+1),0)</f>
        <v>0</v>
      </c>
      <c r="CN72" s="3">
        <f>IF(AND(CN$3&gt;=$C$12,CN$3&lt;=$C$13),'Low Budget'!$H$55/($C$13-$C$12+1),0)</f>
        <v>0</v>
      </c>
      <c r="CO72" s="3">
        <f>IF(AND(CO$3&gt;=$C$12,CO$3&lt;=$C$13),'Low Budget'!$H$55/($C$13-$C$12+1),0)</f>
        <v>0</v>
      </c>
      <c r="CP72" s="3">
        <f>IF(AND(CP$3&gt;=$C$12,CP$3&lt;=$C$13),'Low Budget'!$H$55/($C$13-$C$12+1),0)</f>
        <v>0</v>
      </c>
      <c r="CQ72" s="3">
        <f>IF(AND(CQ$3&gt;=$C$12,CQ$3&lt;=$C$13),'Low Budget'!$H$55/($C$13-$C$12+1),0)</f>
        <v>0</v>
      </c>
      <c r="CR72" s="3">
        <f>IF(AND(CR$3&gt;=$C$12,CR$3&lt;=$C$13),'Low Budget'!$H$55/($C$13-$C$12+1),0)</f>
        <v>0</v>
      </c>
      <c r="CS72" s="3">
        <f>IF(AND(CS$3&gt;=$C$12,CS$3&lt;=$C$13),'Low Budget'!$H$55/($C$13-$C$12+1),0)</f>
        <v>0</v>
      </c>
      <c r="CT72" s="3">
        <f>IF(AND(CT$3&gt;=$C$12,CT$3&lt;=$C$13),'Low Budget'!$H$55/($C$13-$C$12+1),0)</f>
        <v>0</v>
      </c>
      <c r="CU72" s="3">
        <f>IF(AND(CU$3&gt;=$C$12,CU$3&lt;=$C$13),'Low Budget'!$H$55/($C$13-$C$12+1),0)</f>
        <v>0</v>
      </c>
      <c r="CV72" s="3">
        <f>IF(AND(CV$3&gt;=$C$12,CV$3&lt;=$C$13),'Low Budget'!$H$55/($C$13-$C$12+1),0)</f>
        <v>0</v>
      </c>
      <c r="CW72" s="3">
        <f>IF(AND(CW$3&gt;=$C$12,CW$3&lt;=$C$13),'Low Budget'!$H$55/($C$13-$C$12+1),0)</f>
        <v>0</v>
      </c>
      <c r="CX72" s="3">
        <f>IF(AND(CX$3&gt;=$C$12,CX$3&lt;=$C$13),'Low Budget'!$H$55/($C$13-$C$12+1),0)</f>
        <v>0</v>
      </c>
      <c r="CY72" s="3">
        <f>IF(AND(CY$3&gt;=$C$12,CY$3&lt;=$C$13),'Low Budget'!$H$55/($C$13-$C$12+1),0)</f>
        <v>0</v>
      </c>
      <c r="CZ72" s="3">
        <f>IF(AND(CZ$3&gt;=$C$12,CZ$3&lt;=$C$13),'Low Budget'!$H$55/($C$13-$C$12+1),0)</f>
        <v>0</v>
      </c>
      <c r="DA72" s="3">
        <f>IF(AND(DA$3&gt;=$C$12,DA$3&lt;=$C$13),'Low Budget'!$H$55/($C$13-$C$12+1),0)</f>
        <v>0</v>
      </c>
      <c r="DB72" s="3">
        <f>IF(AND(DB$3&gt;=$C$12,DB$3&lt;=$C$13),'Low Budget'!$H$55/($C$13-$C$12+1),0)</f>
        <v>0</v>
      </c>
      <c r="DC72" s="3">
        <f>IF(AND(DC$3&gt;=$C$12,DC$3&lt;=$C$13),'Low Budget'!$H$55/($C$13-$C$12+1),0)</f>
        <v>0</v>
      </c>
      <c r="DD72" s="3">
        <f>IF(AND(DD$3&gt;=$C$12,DD$3&lt;=$C$13),'Low Budget'!$H$55/($C$13-$C$12+1),0)</f>
        <v>0</v>
      </c>
      <c r="DE72" s="3">
        <f>IF(AND(DE$3&gt;=$C$12,DE$3&lt;=$C$13),'Low Budget'!$H$55/($C$13-$C$12+1),0)</f>
        <v>0</v>
      </c>
      <c r="DF72" s="3">
        <f>IF(AND(DF$3&gt;=$C$12,DF$3&lt;=$C$13),'Low Budget'!$H$55/($C$13-$C$12+1),0)</f>
        <v>0</v>
      </c>
      <c r="DG72" s="3">
        <f>IF(AND(DG$3&gt;=$C$12,DG$3&lt;=$C$13),'Low Budget'!$H$55/($C$13-$C$12+1),0)</f>
        <v>0</v>
      </c>
      <c r="DH72" s="3">
        <f>IF(AND(DH$3&gt;=$C$12,DH$3&lt;=$C$13),'Low Budget'!$H$55/($C$13-$C$12+1),0)</f>
        <v>0</v>
      </c>
      <c r="DI72" s="3">
        <f>IF(AND(DI$3&gt;=$C$12,DI$3&lt;=$C$13),'Low Budget'!$H$55/($C$13-$C$12+1),0)</f>
        <v>0</v>
      </c>
      <c r="DJ72" s="3">
        <f>IF(AND(DJ$3&gt;=$C$12,DJ$3&lt;=$C$13),'Low Budget'!$H$55/($C$13-$C$12+1),0)</f>
        <v>0</v>
      </c>
      <c r="DK72" s="3">
        <f>IF(AND(DK$3&gt;=$C$12,DK$3&lt;=$C$13),'Low Budget'!$H$55/($C$13-$C$12+1),0)</f>
        <v>0</v>
      </c>
      <c r="DL72" s="3">
        <f>IF(AND(DL$3&gt;=$C$12,DL$3&lt;=$C$13),'Low Budget'!$H$55/($C$13-$C$12+1),0)</f>
        <v>0</v>
      </c>
      <c r="DM72" s="3">
        <f>IF(AND(DM$3&gt;=$C$12,DM$3&lt;=$C$13),'Low Budget'!$H$55/($C$13-$C$12+1),0)</f>
        <v>0</v>
      </c>
      <c r="DN72" s="3">
        <f>IF(AND(DN$3&gt;=$C$12,DN$3&lt;=$C$13),'Low Budget'!$H$55/($C$13-$C$12+1),0)</f>
        <v>0</v>
      </c>
      <c r="DO72" s="3">
        <f>IF(AND(DO$3&gt;=$C$12,DO$3&lt;=$C$13),'Low Budget'!$H$55/($C$13-$C$12+1),0)</f>
        <v>0</v>
      </c>
      <c r="DP72" s="3">
        <f>IF(AND(DP$3&gt;=$C$12,DP$3&lt;=$C$13),'Low Budget'!$H$55/($C$13-$C$12+1),0)</f>
        <v>0</v>
      </c>
      <c r="DQ72" s="3">
        <f>IF(AND(DQ$3&gt;=$C$12,DQ$3&lt;=$C$13),'Low Budget'!$H$55/($C$13-$C$12+1),0)</f>
        <v>0</v>
      </c>
      <c r="DR72" s="3">
        <f>IF(AND(DR$3&gt;=$C$12,DR$3&lt;=$C$13),'Low Budget'!$H$55/($C$13-$C$12+1),0)</f>
        <v>0</v>
      </c>
      <c r="DS72" s="3">
        <f>IF(AND(DS$3&gt;=$C$12,DS$3&lt;=$C$13),'Low Budget'!$H$55/($C$13-$C$12+1),0)</f>
        <v>0</v>
      </c>
      <c r="DT72" s="3">
        <f>IF(AND(DT$3&gt;=$C$12,DT$3&lt;=$C$13),'Low Budget'!$H$55/($C$13-$C$12+1),0)</f>
        <v>0</v>
      </c>
      <c r="DU72" s="3">
        <f>IF(AND(DU$3&gt;=$C$12,DU$3&lt;=$C$13),'Low Budget'!$H$55/($C$13-$C$12+1),0)</f>
        <v>0</v>
      </c>
      <c r="DV72" s="3">
        <f>IF(AND(DV$3&gt;=$C$12,DV$3&lt;=$C$13),'Low Budget'!$H$55/($C$13-$C$12+1),0)</f>
        <v>0</v>
      </c>
      <c r="DW72" s="3">
        <f>IF(AND(DW$3&gt;=$C$12,DW$3&lt;=$C$13),'Low Budget'!$H$55/($C$13-$C$12+1),0)</f>
        <v>0</v>
      </c>
      <c r="DX72" s="3">
        <f>IF(AND(DX$3&gt;=$C$12,DX$3&lt;=$C$13),'Low Budget'!$H$55/($C$13-$C$12+1),0)</f>
        <v>0</v>
      </c>
      <c r="DY72" s="3">
        <f>IF(AND(DY$3&gt;=$C$12,DY$3&lt;=$C$13),'Low Budget'!$H$55/($C$13-$C$12+1),0)</f>
        <v>0</v>
      </c>
      <c r="DZ72" s="3">
        <f>IF(AND(DZ$3&gt;=$C$12,DZ$3&lt;=$C$13),'Low Budget'!$H$55/($C$13-$C$12+1),0)</f>
        <v>0</v>
      </c>
      <c r="EA72" s="3">
        <f>IF(AND(EA$3&gt;=$C$12,EA$3&lt;=$C$13),'Low Budget'!$H$55/($C$13-$C$12+1),0)</f>
        <v>0</v>
      </c>
      <c r="EB72" s="3">
        <f>IF(AND(EB$3&gt;=$C$12,EB$3&lt;=$C$13),'Low Budget'!$H$55/($C$13-$C$12+1),0)</f>
        <v>0</v>
      </c>
      <c r="EC72" s="3">
        <f>IF(AND(EC$3&gt;=$C$12,EC$3&lt;=$C$13),'Low Budget'!$H$55/($C$13-$C$12+1),0)</f>
        <v>0</v>
      </c>
      <c r="ED72" s="3">
        <f>IF(AND(ED$3&gt;=$C$12,ED$3&lt;=$C$13),'Low Budget'!$H$55/($C$13-$C$12+1),0)</f>
        <v>0</v>
      </c>
      <c r="EE72" s="3">
        <f>IF(AND(EE$3&gt;=$C$12,EE$3&lt;=$C$13),'Low Budget'!$H$55/($C$13-$C$12+1),0)</f>
        <v>0</v>
      </c>
      <c r="EF72" s="3">
        <f>IF(AND(EF$3&gt;=$C$12,EF$3&lt;=$C$13),'Low Budget'!$H$55/($C$13-$C$12+1),0)</f>
        <v>0</v>
      </c>
      <c r="EG72" s="3">
        <f>IF(AND(EG$3&gt;=$C$12,EG$3&lt;=$C$13),'Low Budget'!$H$55/($C$13-$C$12+1),0)</f>
        <v>0</v>
      </c>
      <c r="EH72" s="3">
        <f>IF(AND(EH$3&gt;=$C$12,EH$3&lt;=$C$13),'Low Budget'!$H$55/($C$13-$C$12+1),0)</f>
        <v>0</v>
      </c>
      <c r="EI72" s="3">
        <f>IF(AND(EI$3&gt;=$C$12,EI$3&lt;=$C$13),'Low Budget'!$H$55/($C$13-$C$12+1),0)</f>
        <v>0</v>
      </c>
      <c r="EJ72" s="3">
        <f>IF(AND(EJ$3&gt;=$C$12,EJ$3&lt;=$C$13),'Low Budget'!$H$55/($C$13-$C$12+1),0)</f>
        <v>0</v>
      </c>
      <c r="EK72" s="3">
        <f>IF(AND(EK$3&gt;=$C$12,EK$3&lt;=$C$13),'Low Budget'!$H$55/($C$13-$C$12+1),0)</f>
        <v>0</v>
      </c>
      <c r="EL72" s="3">
        <f>IF(AND(EL$3&gt;=$C$12,EL$3&lt;=$C$13),'Low Budget'!$H$55/($C$13-$C$12+1),0)</f>
        <v>0</v>
      </c>
      <c r="EM72" s="3">
        <f>IF(AND(EM$3&gt;=$C$12,EM$3&lt;=$C$13),'Low Budget'!$H$55/($C$13-$C$12+1),0)</f>
        <v>0</v>
      </c>
      <c r="EN72" s="3">
        <f>IF(AND(EN$3&gt;=$C$12,EN$3&lt;=$C$13),'Low Budget'!$H$55/($C$13-$C$12+1),0)</f>
        <v>0</v>
      </c>
      <c r="EO72" s="3">
        <f>IF(AND(EO$3&gt;=$C$12,EO$3&lt;=$C$13),'Low Budget'!$H$55/($C$13-$C$12+1),0)</f>
        <v>0</v>
      </c>
      <c r="EP72" s="3">
        <f>IF(AND(EP$3&gt;=$C$12,EP$3&lt;=$C$13),'Low Budget'!$H$55/($C$13-$C$12+1),0)</f>
        <v>0</v>
      </c>
      <c r="EQ72" s="3">
        <f>IF(AND(EQ$3&gt;=$C$12,EQ$3&lt;=$C$13),'Low Budget'!$H$55/($C$13-$C$12+1),0)</f>
        <v>0</v>
      </c>
      <c r="ER72" s="3">
        <f>IF(AND(ER$3&gt;=$C$12,ER$3&lt;=$C$13),'Low Budget'!$H$55/($C$13-$C$12+1),0)</f>
        <v>0</v>
      </c>
      <c r="ES72" s="3">
        <f>IF(AND(ES$3&gt;=$C$12,ES$3&lt;=$C$13),'Low Budget'!$H$55/($C$13-$C$12+1),0)</f>
        <v>0</v>
      </c>
      <c r="ET72" s="3">
        <f>IF(AND(ET$3&gt;=$C$12,ET$3&lt;=$C$13),'Low Budget'!$H$55/($C$13-$C$12+1),0)</f>
        <v>0</v>
      </c>
      <c r="EU72" s="3">
        <f>IF(AND(EU$3&gt;=$C$12,EU$3&lt;=$C$13),'Low Budget'!$H$55/($C$13-$C$12+1),0)</f>
        <v>0</v>
      </c>
      <c r="EV72" s="3">
        <f>IF(AND(EV$3&gt;=$C$12,EV$3&lt;=$C$13),'Low Budget'!$H$55/($C$13-$C$12+1),0)</f>
        <v>0</v>
      </c>
      <c r="EW72" s="3">
        <f>IF(AND(EW$3&gt;=$C$12,EW$3&lt;=$C$13),'Low Budget'!$H$55/($C$13-$C$12+1),0)</f>
        <v>0</v>
      </c>
      <c r="EX72" s="3">
        <f>IF(AND(EX$3&gt;=$C$12,EX$3&lt;=$C$13),'Low Budget'!$H$55/($C$13-$C$12+1),0)</f>
        <v>0</v>
      </c>
    </row>
    <row r="73" spans="1:154" ht="12.75" customHeight="1">
      <c r="A73" s="13"/>
      <c r="B73" s="3" t="s">
        <v>142</v>
      </c>
      <c r="C73" s="3"/>
      <c r="D73" s="3"/>
      <c r="E73" s="3"/>
      <c r="F73" s="3"/>
      <c r="G73" s="3"/>
      <c r="H73" s="3"/>
      <c r="I73" s="3">
        <f t="shared" si="104"/>
        <v>22646.575459270825</v>
      </c>
      <c r="J73" s="3">
        <v>0</v>
      </c>
      <c r="K73" s="3">
        <f t="shared" ref="K73:BV73" si="105">IF(K61&lt;0,-K61,0)</f>
        <v>0</v>
      </c>
      <c r="L73" s="3">
        <f t="shared" si="105"/>
        <v>0</v>
      </c>
      <c r="M73" s="3">
        <f t="shared" si="105"/>
        <v>0</v>
      </c>
      <c r="N73" s="3">
        <f t="shared" si="105"/>
        <v>0</v>
      </c>
      <c r="O73" s="3">
        <f t="shared" si="105"/>
        <v>0</v>
      </c>
      <c r="P73" s="3">
        <f t="shared" si="105"/>
        <v>0</v>
      </c>
      <c r="Q73" s="3">
        <f t="shared" si="105"/>
        <v>0</v>
      </c>
      <c r="R73" s="3">
        <f t="shared" si="105"/>
        <v>0</v>
      </c>
      <c r="S73" s="3">
        <f t="shared" si="105"/>
        <v>0</v>
      </c>
      <c r="T73" s="3">
        <f t="shared" si="105"/>
        <v>0</v>
      </c>
      <c r="U73" s="3">
        <f t="shared" si="105"/>
        <v>0</v>
      </c>
      <c r="V73" s="3">
        <f t="shared" si="105"/>
        <v>0</v>
      </c>
      <c r="W73" s="3">
        <f t="shared" si="105"/>
        <v>0</v>
      </c>
      <c r="X73" s="3">
        <f t="shared" si="105"/>
        <v>0</v>
      </c>
      <c r="Y73" s="3">
        <f t="shared" si="105"/>
        <v>0</v>
      </c>
      <c r="Z73" s="3">
        <f t="shared" si="105"/>
        <v>0</v>
      </c>
      <c r="AA73" s="3">
        <f t="shared" si="105"/>
        <v>0</v>
      </c>
      <c r="AB73" s="3">
        <f t="shared" si="105"/>
        <v>0</v>
      </c>
      <c r="AC73" s="3">
        <f t="shared" si="105"/>
        <v>0</v>
      </c>
      <c r="AD73" s="3">
        <f t="shared" si="105"/>
        <v>0</v>
      </c>
      <c r="AE73" s="3">
        <f t="shared" si="105"/>
        <v>0</v>
      </c>
      <c r="AF73" s="3">
        <f t="shared" si="105"/>
        <v>0</v>
      </c>
      <c r="AG73" s="3">
        <f t="shared" si="105"/>
        <v>0</v>
      </c>
      <c r="AH73" s="3">
        <f t="shared" si="105"/>
        <v>0</v>
      </c>
      <c r="AI73" s="3">
        <f t="shared" si="105"/>
        <v>0</v>
      </c>
      <c r="AJ73" s="3">
        <f t="shared" si="105"/>
        <v>22646.575459270825</v>
      </c>
      <c r="AK73" s="3">
        <f t="shared" si="105"/>
        <v>0</v>
      </c>
      <c r="AL73" s="3">
        <f t="shared" si="105"/>
        <v>0</v>
      </c>
      <c r="AM73" s="3">
        <f t="shared" si="105"/>
        <v>0</v>
      </c>
      <c r="AN73" s="3">
        <f t="shared" si="105"/>
        <v>0</v>
      </c>
      <c r="AO73" s="3">
        <f t="shared" si="105"/>
        <v>0</v>
      </c>
      <c r="AP73" s="3">
        <f t="shared" si="105"/>
        <v>0</v>
      </c>
      <c r="AQ73" s="3">
        <f t="shared" si="105"/>
        <v>0</v>
      </c>
      <c r="AR73" s="3">
        <f t="shared" si="105"/>
        <v>0</v>
      </c>
      <c r="AS73" s="3">
        <f t="shared" si="105"/>
        <v>0</v>
      </c>
      <c r="AT73" s="3">
        <f t="shared" si="105"/>
        <v>0</v>
      </c>
      <c r="AU73" s="3">
        <f t="shared" si="105"/>
        <v>0</v>
      </c>
      <c r="AV73" s="3">
        <f t="shared" si="105"/>
        <v>0</v>
      </c>
      <c r="AW73" s="3">
        <f t="shared" si="105"/>
        <v>0</v>
      </c>
      <c r="AX73" s="3">
        <f t="shared" si="105"/>
        <v>0</v>
      </c>
      <c r="AY73" s="3">
        <f t="shared" si="105"/>
        <v>0</v>
      </c>
      <c r="AZ73" s="3">
        <f t="shared" si="105"/>
        <v>0</v>
      </c>
      <c r="BA73" s="3">
        <f t="shared" si="105"/>
        <v>0</v>
      </c>
      <c r="BB73" s="3">
        <f t="shared" si="105"/>
        <v>0</v>
      </c>
      <c r="BC73" s="3">
        <f t="shared" si="105"/>
        <v>0</v>
      </c>
      <c r="BD73" s="3">
        <f t="shared" si="105"/>
        <v>0</v>
      </c>
      <c r="BE73" s="3">
        <f t="shared" si="105"/>
        <v>0</v>
      </c>
      <c r="BF73" s="3">
        <f t="shared" si="105"/>
        <v>0</v>
      </c>
      <c r="BG73" s="3">
        <f t="shared" si="105"/>
        <v>0</v>
      </c>
      <c r="BH73" s="3">
        <f t="shared" si="105"/>
        <v>0</v>
      </c>
      <c r="BI73" s="3">
        <f t="shared" si="105"/>
        <v>0</v>
      </c>
      <c r="BJ73" s="3">
        <f t="shared" si="105"/>
        <v>0</v>
      </c>
      <c r="BK73" s="3">
        <f t="shared" si="105"/>
        <v>0</v>
      </c>
      <c r="BL73" s="3">
        <f t="shared" si="105"/>
        <v>0</v>
      </c>
      <c r="BM73" s="3">
        <f t="shared" si="105"/>
        <v>0</v>
      </c>
      <c r="BN73" s="3">
        <f t="shared" si="105"/>
        <v>0</v>
      </c>
      <c r="BO73" s="3">
        <f t="shared" si="105"/>
        <v>0</v>
      </c>
      <c r="BP73" s="3">
        <f t="shared" si="105"/>
        <v>0</v>
      </c>
      <c r="BQ73" s="3">
        <f t="shared" si="105"/>
        <v>0</v>
      </c>
      <c r="BR73" s="3">
        <f t="shared" si="105"/>
        <v>0</v>
      </c>
      <c r="BS73" s="3">
        <f t="shared" si="105"/>
        <v>0</v>
      </c>
      <c r="BT73" s="3">
        <f t="shared" si="105"/>
        <v>0</v>
      </c>
      <c r="BU73" s="3">
        <f t="shared" si="105"/>
        <v>0</v>
      </c>
      <c r="BV73" s="3">
        <f t="shared" si="105"/>
        <v>0</v>
      </c>
      <c r="BW73" s="3">
        <f t="shared" ref="BW73:EH73" si="106">IF(BW61&lt;0,-BW61,0)</f>
        <v>0</v>
      </c>
      <c r="BX73" s="3">
        <f t="shared" si="106"/>
        <v>0</v>
      </c>
      <c r="BY73" s="3">
        <f t="shared" si="106"/>
        <v>0</v>
      </c>
      <c r="BZ73" s="3">
        <f t="shared" si="106"/>
        <v>0</v>
      </c>
      <c r="CA73" s="3">
        <f t="shared" si="106"/>
        <v>0</v>
      </c>
      <c r="CB73" s="3">
        <f t="shared" si="106"/>
        <v>0</v>
      </c>
      <c r="CC73" s="3">
        <f t="shared" si="106"/>
        <v>0</v>
      </c>
      <c r="CD73" s="3">
        <f t="shared" si="106"/>
        <v>0</v>
      </c>
      <c r="CE73" s="3">
        <f t="shared" si="106"/>
        <v>0</v>
      </c>
      <c r="CF73" s="3">
        <f t="shared" si="106"/>
        <v>0</v>
      </c>
      <c r="CG73" s="3">
        <f t="shared" si="106"/>
        <v>0</v>
      </c>
      <c r="CH73" s="3">
        <f t="shared" si="106"/>
        <v>0</v>
      </c>
      <c r="CI73" s="3">
        <f t="shared" si="106"/>
        <v>0</v>
      </c>
      <c r="CJ73" s="3">
        <f t="shared" si="106"/>
        <v>0</v>
      </c>
      <c r="CK73" s="3">
        <f t="shared" si="106"/>
        <v>0</v>
      </c>
      <c r="CL73" s="3">
        <f t="shared" si="106"/>
        <v>0</v>
      </c>
      <c r="CM73" s="3">
        <f t="shared" si="106"/>
        <v>0</v>
      </c>
      <c r="CN73" s="3">
        <f t="shared" si="106"/>
        <v>0</v>
      </c>
      <c r="CO73" s="3">
        <f t="shared" si="106"/>
        <v>0</v>
      </c>
      <c r="CP73" s="3">
        <f t="shared" si="106"/>
        <v>0</v>
      </c>
      <c r="CQ73" s="3">
        <f t="shared" si="106"/>
        <v>0</v>
      </c>
      <c r="CR73" s="3">
        <f t="shared" si="106"/>
        <v>0</v>
      </c>
      <c r="CS73" s="3">
        <f t="shared" si="106"/>
        <v>0</v>
      </c>
      <c r="CT73" s="3">
        <f t="shared" si="106"/>
        <v>0</v>
      </c>
      <c r="CU73" s="3">
        <f t="shared" si="106"/>
        <v>0</v>
      </c>
      <c r="CV73" s="3">
        <f t="shared" si="106"/>
        <v>0</v>
      </c>
      <c r="CW73" s="3">
        <f t="shared" si="106"/>
        <v>0</v>
      </c>
      <c r="CX73" s="3">
        <f t="shared" si="106"/>
        <v>0</v>
      </c>
      <c r="CY73" s="3">
        <f t="shared" si="106"/>
        <v>0</v>
      </c>
      <c r="CZ73" s="3">
        <f t="shared" si="106"/>
        <v>0</v>
      </c>
      <c r="DA73" s="3">
        <f t="shared" si="106"/>
        <v>0</v>
      </c>
      <c r="DB73" s="3">
        <f t="shared" si="106"/>
        <v>0</v>
      </c>
      <c r="DC73" s="3">
        <f t="shared" si="106"/>
        <v>0</v>
      </c>
      <c r="DD73" s="3">
        <f t="shared" si="106"/>
        <v>0</v>
      </c>
      <c r="DE73" s="3">
        <f t="shared" si="106"/>
        <v>0</v>
      </c>
      <c r="DF73" s="3">
        <f t="shared" si="106"/>
        <v>0</v>
      </c>
      <c r="DG73" s="3">
        <f t="shared" si="106"/>
        <v>0</v>
      </c>
      <c r="DH73" s="3">
        <f t="shared" si="106"/>
        <v>0</v>
      </c>
      <c r="DI73" s="3">
        <f t="shared" si="106"/>
        <v>0</v>
      </c>
      <c r="DJ73" s="3">
        <f t="shared" si="106"/>
        <v>0</v>
      </c>
      <c r="DK73" s="3">
        <f t="shared" si="106"/>
        <v>0</v>
      </c>
      <c r="DL73" s="3">
        <f t="shared" si="106"/>
        <v>0</v>
      </c>
      <c r="DM73" s="3">
        <f t="shared" si="106"/>
        <v>0</v>
      </c>
      <c r="DN73" s="3">
        <f t="shared" si="106"/>
        <v>0</v>
      </c>
      <c r="DO73" s="3">
        <f t="shared" si="106"/>
        <v>0</v>
      </c>
      <c r="DP73" s="3">
        <f t="shared" si="106"/>
        <v>0</v>
      </c>
      <c r="DQ73" s="3">
        <f t="shared" si="106"/>
        <v>0</v>
      </c>
      <c r="DR73" s="3">
        <f t="shared" si="106"/>
        <v>0</v>
      </c>
      <c r="DS73" s="3">
        <f t="shared" si="106"/>
        <v>0</v>
      </c>
      <c r="DT73" s="3">
        <f t="shared" si="106"/>
        <v>0</v>
      </c>
      <c r="DU73" s="3">
        <f t="shared" si="106"/>
        <v>0</v>
      </c>
      <c r="DV73" s="3">
        <f t="shared" si="106"/>
        <v>0</v>
      </c>
      <c r="DW73" s="3">
        <f t="shared" si="106"/>
        <v>0</v>
      </c>
      <c r="DX73" s="3">
        <f t="shared" si="106"/>
        <v>0</v>
      </c>
      <c r="DY73" s="3">
        <f t="shared" si="106"/>
        <v>0</v>
      </c>
      <c r="DZ73" s="3">
        <f t="shared" si="106"/>
        <v>0</v>
      </c>
      <c r="EA73" s="3">
        <f t="shared" si="106"/>
        <v>0</v>
      </c>
      <c r="EB73" s="3">
        <f t="shared" si="106"/>
        <v>0</v>
      </c>
      <c r="EC73" s="3">
        <f t="shared" si="106"/>
        <v>0</v>
      </c>
      <c r="ED73" s="3">
        <f t="shared" si="106"/>
        <v>0</v>
      </c>
      <c r="EE73" s="3">
        <f t="shared" si="106"/>
        <v>0</v>
      </c>
      <c r="EF73" s="3">
        <f t="shared" si="106"/>
        <v>0</v>
      </c>
      <c r="EG73" s="3">
        <f t="shared" si="106"/>
        <v>0</v>
      </c>
      <c r="EH73" s="3">
        <f t="shared" si="106"/>
        <v>0</v>
      </c>
      <c r="EI73" s="3">
        <f t="shared" ref="EI73:EX73" si="107">IF(EI61&lt;0,-EI61,0)</f>
        <v>0</v>
      </c>
      <c r="EJ73" s="3">
        <f t="shared" si="107"/>
        <v>0</v>
      </c>
      <c r="EK73" s="3">
        <f t="shared" si="107"/>
        <v>0</v>
      </c>
      <c r="EL73" s="3">
        <f t="shared" si="107"/>
        <v>0</v>
      </c>
      <c r="EM73" s="3">
        <f t="shared" si="107"/>
        <v>0</v>
      </c>
      <c r="EN73" s="3">
        <f t="shared" si="107"/>
        <v>0</v>
      </c>
      <c r="EO73" s="3">
        <f t="shared" si="107"/>
        <v>0</v>
      </c>
      <c r="EP73" s="3">
        <f t="shared" si="107"/>
        <v>0</v>
      </c>
      <c r="EQ73" s="3">
        <f t="shared" si="107"/>
        <v>0</v>
      </c>
      <c r="ER73" s="3">
        <f t="shared" si="107"/>
        <v>0</v>
      </c>
      <c r="ES73" s="3">
        <f t="shared" si="107"/>
        <v>0</v>
      </c>
      <c r="ET73" s="3">
        <f t="shared" si="107"/>
        <v>0</v>
      </c>
      <c r="EU73" s="3">
        <f t="shared" si="107"/>
        <v>0</v>
      </c>
      <c r="EV73" s="3">
        <f t="shared" si="107"/>
        <v>0</v>
      </c>
      <c r="EW73" s="3">
        <f t="shared" si="107"/>
        <v>0</v>
      </c>
      <c r="EX73" s="3">
        <f t="shared" si="107"/>
        <v>0</v>
      </c>
    </row>
    <row r="74" spans="1:154" ht="12.75" customHeight="1">
      <c r="A74" s="13"/>
      <c r="B74" s="3" t="s">
        <v>143</v>
      </c>
      <c r="C74" s="3"/>
      <c r="D74" s="3"/>
      <c r="E74" s="3"/>
      <c r="F74" s="3"/>
      <c r="G74" s="3"/>
      <c r="H74" s="3"/>
      <c r="I74" s="3">
        <f t="shared" si="104"/>
        <v>27353.424540729171</v>
      </c>
      <c r="J74" s="3">
        <v>0</v>
      </c>
      <c r="K74" s="3">
        <f>IF(AND(K$3&gt;=$C$14,K$3&lt;$C$16),IF($I$73&gt;='Low Budget'!$E$85,0,('Low Budget'!$E$85-$I$73)/($C$16-$C$14)),0)</f>
        <v>0</v>
      </c>
      <c r="L74" s="3">
        <f>IF(AND(L$3&gt;=$C$14,L$3&lt;$C$16),IF($I$73&gt;='Low Budget'!$E$85,0,('Low Budget'!$E$85-$I$73)/($C$16-$C$14)),0)</f>
        <v>0</v>
      </c>
      <c r="M74" s="3">
        <f>IF(AND(M$3&gt;=$C$14,M$3&lt;$C$16),IF($I$73&gt;='Low Budget'!$E$85,0,('Low Budget'!$E$85-$I$73)/($C$16-$C$14)),0)</f>
        <v>0</v>
      </c>
      <c r="N74" s="3">
        <f>IF(AND(N$3&gt;=$C$14,N$3&lt;$C$16),IF($I$73&gt;='Low Budget'!$E$85,0,('Low Budget'!$E$85-$I$73)/($C$16-$C$14)),0)</f>
        <v>0</v>
      </c>
      <c r="O74" s="3">
        <f>IF(AND(O$3&gt;=$C$14,O$3&lt;$C$16),IF($I$73&gt;='Low Budget'!$E$85,0,('Low Budget'!$E$85-$I$73)/($C$16-$C$14)),0)</f>
        <v>0</v>
      </c>
      <c r="P74" s="3">
        <f>IF(AND(P$3&gt;=$C$14,P$3&lt;$C$16),IF($I$73&gt;='Low Budget'!$E$85,0,('Low Budget'!$E$85-$I$73)/($C$16-$C$14)),0)</f>
        <v>0</v>
      </c>
      <c r="Q74" s="3">
        <f>IF(AND(Q$3&gt;=$C$14,Q$3&lt;$C$16),IF($I$73&gt;='Low Budget'!$E$85,0,('Low Budget'!$E$85-$I$73)/($C$16-$C$14)),0)</f>
        <v>0</v>
      </c>
      <c r="R74" s="3">
        <f>IF(AND(R$3&gt;=$C$14,R$3&lt;$C$16),IF($I$73&gt;='Low Budget'!$E$85,0,('Low Budget'!$E$85-$I$73)/($C$16-$C$14)),0)</f>
        <v>0</v>
      </c>
      <c r="S74" s="3">
        <f>IF(AND(S$3&gt;=$C$14,S$3&lt;$C$16),IF($I$73&gt;='Low Budget'!$E$85,0,('Low Budget'!$E$85-$I$73)/($C$16-$C$14)),0)</f>
        <v>0</v>
      </c>
      <c r="T74" s="3">
        <f>IF(AND(T$3&gt;=$C$14,T$3&lt;$C$16),IF($I$73&gt;='Low Budget'!$E$85,0,('Low Budget'!$E$85-$I$73)/($C$16-$C$14)),0)</f>
        <v>0</v>
      </c>
      <c r="U74" s="3">
        <f>IF(AND(U$3&gt;=$C$14,U$3&lt;$C$16),IF($I$73&gt;='Low Budget'!$E$85,0,('Low Budget'!$E$85-$I$73)/($C$16-$C$14)),0)</f>
        <v>0</v>
      </c>
      <c r="V74" s="3">
        <f>IF(AND(V$3&gt;=$C$14,V$3&lt;$C$16),IF($I$73&gt;='Low Budget'!$E$85,0,('Low Budget'!$E$85-$I$73)/($C$16-$C$14)),0)</f>
        <v>0</v>
      </c>
      <c r="W74" s="3">
        <f>IF(AND(W$3&gt;=$C$14,W$3&lt;$C$16),IF($I$73&gt;='Low Budget'!$E$85,0,('Low Budget'!$E$85-$I$73)/($C$16-$C$14)),0)</f>
        <v>0</v>
      </c>
      <c r="X74" s="3">
        <f>IF(AND(X$3&gt;=$C$14,X$3&lt;$C$16),IF($I$73&gt;='Low Budget'!$E$85,0,('Low Budget'!$E$85-$I$73)/($C$16-$C$14)),0)</f>
        <v>0</v>
      </c>
      <c r="Y74" s="3">
        <f>IF(AND(Y$3&gt;=$C$14,Y$3&lt;$C$16),IF($I$73&gt;='Low Budget'!$E$85,0,('Low Budget'!$E$85-$I$73)/($C$16-$C$14)),0)</f>
        <v>0</v>
      </c>
      <c r="Z74" s="3">
        <f>IF(AND(Z$3&gt;=$C$14,Z$3&lt;$C$16),IF($I$73&gt;='Low Budget'!$E$85,0,('Low Budget'!$E$85-$I$73)/($C$16-$C$14)),0)</f>
        <v>0</v>
      </c>
      <c r="AA74" s="3">
        <f>IF(AND(AA$3&gt;=$C$14,AA$3&lt;$C$16),IF($I$73&gt;='Low Budget'!$E$85,0,('Low Budget'!$E$85-$I$73)/($C$16-$C$14)),0)</f>
        <v>0</v>
      </c>
      <c r="AB74" s="3">
        <f>IF(AND(AB$3&gt;=$C$14,AB$3&lt;$C$16),IF($I$73&gt;='Low Budget'!$E$85,0,('Low Budget'!$E$85-$I$73)/($C$16-$C$14)),0)</f>
        <v>0</v>
      </c>
      <c r="AC74" s="3">
        <f>IF(AND(AC$3&gt;=$C$14,AC$3&lt;$C$16),IF($I$73&gt;='Low Budget'!$E$85,0,('Low Budget'!$E$85-$I$73)/($C$16-$C$14)),0)</f>
        <v>0</v>
      </c>
      <c r="AD74" s="3">
        <f>IF(AND(AD$3&gt;=$C$14,AD$3&lt;$C$16),IF($I$73&gt;='Low Budget'!$E$85,0,('Low Budget'!$E$85-$I$73)/($C$16-$C$14)),0)</f>
        <v>0</v>
      </c>
      <c r="AE74" s="3">
        <f>IF(AND(AE$3&gt;=$C$14,AE$3&lt;$C$16),IF($I$73&gt;='Low Budget'!$E$85,0,('Low Budget'!$E$85-$I$73)/($C$16-$C$14)),0)</f>
        <v>0</v>
      </c>
      <c r="AF74" s="3">
        <f>IF(AND(AF$3&gt;=$C$14,AF$3&lt;$C$16),IF($I$73&gt;='Low Budget'!$E$85,0,('Low Budget'!$E$85-$I$73)/($C$16-$C$14)),0)</f>
        <v>0</v>
      </c>
      <c r="AG74" s="3">
        <f>IF(AND(AG$3&gt;=$C$14,AG$3&lt;$C$16),IF($I$73&gt;='Low Budget'!$E$85,0,('Low Budget'!$E$85-$I$73)/($C$16-$C$14)),0)</f>
        <v>0</v>
      </c>
      <c r="AH74" s="3">
        <f>IF(AND(AH$3&gt;=$C$14,AH$3&lt;$C$16),IF($I$73&gt;='Low Budget'!$E$85,0,('Low Budget'!$E$85-$I$73)/($C$16-$C$14)),0)</f>
        <v>0</v>
      </c>
      <c r="AI74" s="3">
        <f>IF(AND(AI$3&gt;=$C$14,AI$3&lt;$C$16),IF($I$73&gt;='Low Budget'!$E$85,0,('Low Budget'!$E$85-$I$73)/($C$16-$C$14)),0)</f>
        <v>2279.4520450607647</v>
      </c>
      <c r="AJ74" s="3">
        <f>IF(AND(AJ$3&gt;=$C$14,AJ$3&lt;$C$16),IF($I$73&gt;='Low Budget'!$E$85,0,('Low Budget'!$E$85-$I$73)/($C$16-$C$14)),0)</f>
        <v>2279.4520450607647</v>
      </c>
      <c r="AK74" s="3">
        <f>IF(AND(AK$3&gt;=$C$14,AK$3&lt;$C$16),IF($I$73&gt;='Low Budget'!$E$85,0,('Low Budget'!$E$85-$I$73)/($C$16-$C$14)),0)</f>
        <v>2279.4520450607647</v>
      </c>
      <c r="AL74" s="3">
        <f>IF(AND(AL$3&gt;=$C$14,AL$3&lt;$C$16),IF($I$73&gt;='Low Budget'!$E$85,0,('Low Budget'!$E$85-$I$73)/($C$16-$C$14)),0)</f>
        <v>2279.4520450607647</v>
      </c>
      <c r="AM74" s="3">
        <f>IF(AND(AM$3&gt;=$C$14,AM$3&lt;$C$16),IF($I$73&gt;='Low Budget'!$E$85,0,('Low Budget'!$E$85-$I$73)/($C$16-$C$14)),0)</f>
        <v>2279.4520450607647</v>
      </c>
      <c r="AN74" s="3">
        <f>IF(AND(AN$3&gt;=$C$14,AN$3&lt;$C$16),IF($I$73&gt;='Low Budget'!$E$85,0,('Low Budget'!$E$85-$I$73)/($C$16-$C$14)),0)</f>
        <v>2279.4520450607647</v>
      </c>
      <c r="AO74" s="3">
        <f>IF(AND(AO$3&gt;=$C$14,AO$3&lt;$C$16),IF($I$73&gt;='Low Budget'!$E$85,0,('Low Budget'!$E$85-$I$73)/($C$16-$C$14)),0)</f>
        <v>2279.4520450607647</v>
      </c>
      <c r="AP74" s="3">
        <f>IF(AND(AP$3&gt;=$C$14,AP$3&lt;$C$16),IF($I$73&gt;='Low Budget'!$E$85,0,('Low Budget'!$E$85-$I$73)/($C$16-$C$14)),0)</f>
        <v>2279.4520450607647</v>
      </c>
      <c r="AQ74" s="3">
        <f>IF(AND(AQ$3&gt;=$C$14,AQ$3&lt;$C$16),IF($I$73&gt;='Low Budget'!$E$85,0,('Low Budget'!$E$85-$I$73)/($C$16-$C$14)),0)</f>
        <v>2279.4520450607647</v>
      </c>
      <c r="AR74" s="3">
        <f>IF(AND(AR$3&gt;=$C$14,AR$3&lt;$C$16),IF($I$73&gt;='Low Budget'!$E$85,0,('Low Budget'!$E$85-$I$73)/($C$16-$C$14)),0)</f>
        <v>2279.4520450607647</v>
      </c>
      <c r="AS74" s="3">
        <f>IF(AND(AS$3&gt;=$C$14,AS$3&lt;$C$16),IF($I$73&gt;='Low Budget'!$E$85,0,('Low Budget'!$E$85-$I$73)/($C$16-$C$14)),0)</f>
        <v>2279.4520450607647</v>
      </c>
      <c r="AT74" s="3">
        <f>IF(AND(AT$3&gt;=$C$14,AT$3&lt;$C$16),IF($I$73&gt;='Low Budget'!$E$85,0,('Low Budget'!$E$85-$I$73)/($C$16-$C$14)),0)</f>
        <v>2279.4520450607647</v>
      </c>
      <c r="AU74" s="3">
        <f>IF(AND(AU$3&gt;=$C$14,AU$3&lt;$C$16),IF($I$73&gt;='Low Budget'!$E$85,0,('Low Budget'!$E$85-$I$73)/($C$16-$C$14)),0)</f>
        <v>0</v>
      </c>
      <c r="AV74" s="3">
        <f>IF(AND(AV$3&gt;=$C$14,AV$3&lt;$C$16),IF($I$73&gt;='Low Budget'!$E$85,0,('Low Budget'!$E$85-$I$73)/($C$16-$C$14)),0)</f>
        <v>0</v>
      </c>
      <c r="AW74" s="3">
        <f>IF(AND(AW$3&gt;=$C$14,AW$3&lt;$C$16),IF($I$73&gt;='Low Budget'!$E$85,0,('Low Budget'!$E$85-$I$73)/($C$16-$C$14)),0)</f>
        <v>0</v>
      </c>
      <c r="AX74" s="3">
        <f>IF(AND(AX$3&gt;=$C$14,AX$3&lt;$C$16),IF($I$73&gt;='Low Budget'!$E$85,0,('Low Budget'!$E$85-$I$73)/($C$16-$C$14)),0)</f>
        <v>0</v>
      </c>
      <c r="AY74" s="3">
        <f>IF(AND(AY$3&gt;=$C$14,AY$3&lt;$C$16),IF($I$73&gt;='Low Budget'!$E$85,0,('Low Budget'!$E$85-$I$73)/($C$16-$C$14)),0)</f>
        <v>0</v>
      </c>
      <c r="AZ74" s="3">
        <f>IF(AND(AZ$3&gt;=$C$14,AZ$3&lt;$C$16),IF($I$73&gt;='Low Budget'!$E$85,0,('Low Budget'!$E$85-$I$73)/($C$16-$C$14)),0)</f>
        <v>0</v>
      </c>
      <c r="BA74" s="3">
        <f>IF(AND(BA$3&gt;=$C$14,BA$3&lt;$C$16),IF($I$73&gt;='Low Budget'!$E$85,0,('Low Budget'!$E$85-$I$73)/($C$16-$C$14)),0)</f>
        <v>0</v>
      </c>
      <c r="BB74" s="3">
        <f>IF(AND(BB$3&gt;=$C$14,BB$3&lt;$C$16),IF($I$73&gt;='Low Budget'!$E$85,0,('Low Budget'!$E$85-$I$73)/($C$16-$C$14)),0)</f>
        <v>0</v>
      </c>
      <c r="BC74" s="3">
        <f>IF(AND(BC$3&gt;=$C$14,BC$3&lt;$C$16),IF($I$73&gt;='Low Budget'!$E$85,0,('Low Budget'!$E$85-$I$73)/($C$16-$C$14)),0)</f>
        <v>0</v>
      </c>
      <c r="BD74" s="3">
        <f>IF(AND(BD$3&gt;=$C$14,BD$3&lt;$C$16),IF($I$73&gt;='Low Budget'!$E$85,0,('Low Budget'!$E$85-$I$73)/($C$16-$C$14)),0)</f>
        <v>0</v>
      </c>
      <c r="BE74" s="3">
        <f>IF(AND(BE$3&gt;=$C$14,BE$3&lt;$C$16),IF($I$73&gt;='Low Budget'!$E$85,0,('Low Budget'!$E$85-$I$73)/($C$16-$C$14)),0)</f>
        <v>0</v>
      </c>
      <c r="BF74" s="3">
        <f>IF(AND(BF$3&gt;=$C$14,BF$3&lt;$C$16),IF($I$73&gt;='Low Budget'!$E$85,0,('Low Budget'!$E$85-$I$73)/($C$16-$C$14)),0)</f>
        <v>0</v>
      </c>
      <c r="BG74" s="3">
        <f>IF(AND(BG$3&gt;=$C$14,BG$3&lt;$C$16),IF($I$73&gt;='Low Budget'!$E$85,0,('Low Budget'!$E$85-$I$73)/($C$16-$C$14)),0)</f>
        <v>0</v>
      </c>
      <c r="BH74" s="3">
        <f>IF(AND(BH$3&gt;=$C$14,BH$3&lt;$C$16),IF($I$73&gt;='Low Budget'!$E$85,0,('Low Budget'!$E$85-$I$73)/($C$16-$C$14)),0)</f>
        <v>0</v>
      </c>
      <c r="BI74" s="3">
        <f>IF(AND(BI$3&gt;=$C$14,BI$3&lt;$C$16),IF($I$73&gt;='Low Budget'!$E$85,0,('Low Budget'!$E$85-$I$73)/($C$16-$C$14)),0)</f>
        <v>0</v>
      </c>
      <c r="BJ74" s="3">
        <f>IF(AND(BJ$3&gt;=$C$14,BJ$3&lt;$C$16),IF($I$73&gt;='Low Budget'!$E$85,0,('Low Budget'!$E$85-$I$73)/($C$16-$C$14)),0)</f>
        <v>0</v>
      </c>
      <c r="BK74" s="3">
        <f>IF(AND(BK$3&gt;=$C$14,BK$3&lt;$C$16),IF($I$73&gt;='Low Budget'!$E$85,0,('Low Budget'!$E$85-$I$73)/($C$16-$C$14)),0)</f>
        <v>0</v>
      </c>
      <c r="BL74" s="3">
        <f>IF(AND(BL$3&gt;=$C$14,BL$3&lt;$C$16),IF($I$73&gt;='Low Budget'!$E$85,0,('Low Budget'!$E$85-$I$73)/($C$16-$C$14)),0)</f>
        <v>0</v>
      </c>
      <c r="BM74" s="3">
        <f>IF(AND(BM$3&gt;=$C$14,BM$3&lt;$C$16),IF($I$73&gt;='Low Budget'!$E$85,0,('Low Budget'!$E$85-$I$73)/($C$16-$C$14)),0)</f>
        <v>0</v>
      </c>
      <c r="BN74" s="3">
        <f>IF(AND(BN$3&gt;=$C$14,BN$3&lt;$C$16),IF($I$73&gt;='Low Budget'!$E$85,0,('Low Budget'!$E$85-$I$73)/($C$16-$C$14)),0)</f>
        <v>0</v>
      </c>
      <c r="BO74" s="3">
        <f>IF(AND(BO$3&gt;=$C$14,BO$3&lt;$C$16),IF($I$73&gt;='Low Budget'!$E$85,0,('Low Budget'!$E$85-$I$73)/($C$16-$C$14)),0)</f>
        <v>0</v>
      </c>
      <c r="BP74" s="3">
        <f>IF(AND(BP$3&gt;=$C$14,BP$3&lt;$C$16),IF($I$73&gt;='Low Budget'!$E$85,0,('Low Budget'!$E$85-$I$73)/($C$16-$C$14)),0)</f>
        <v>0</v>
      </c>
      <c r="BQ74" s="3">
        <f>IF(AND(BQ$3&gt;=$C$14,BQ$3&lt;$C$16),IF($I$73&gt;='Low Budget'!$E$85,0,('Low Budget'!$E$85-$I$73)/($C$16-$C$14)),0)</f>
        <v>0</v>
      </c>
      <c r="BR74" s="3">
        <f>IF(AND(BR$3&gt;=$C$14,BR$3&lt;$C$16),IF($I$73&gt;='Low Budget'!$E$85,0,('Low Budget'!$E$85-$I$73)/($C$16-$C$14)),0)</f>
        <v>0</v>
      </c>
      <c r="BS74" s="3">
        <f>IF(AND(BS$3&gt;=$C$14,BS$3&lt;$C$16),IF($I$73&gt;='Low Budget'!$E$85,0,('Low Budget'!$E$85-$I$73)/($C$16-$C$14)),0)</f>
        <v>0</v>
      </c>
      <c r="BT74" s="3">
        <f>IF(AND(BT$3&gt;=$C$14,BT$3&lt;$C$16),IF($I$73&gt;='Low Budget'!$E$85,0,('Low Budget'!$E$85-$I$73)/($C$16-$C$14)),0)</f>
        <v>0</v>
      </c>
      <c r="BU74" s="3">
        <f>IF(AND(BU$3&gt;=$C$14,BU$3&lt;$C$16),IF($I$73&gt;='Low Budget'!$E$85,0,('Low Budget'!$E$85-$I$73)/($C$16-$C$14)),0)</f>
        <v>0</v>
      </c>
      <c r="BV74" s="3">
        <f>IF(AND(BV$3&gt;=$C$14,BV$3&lt;$C$16),IF($I$73&gt;='Low Budget'!$E$85,0,('Low Budget'!$E$85-$I$73)/($C$16-$C$14)),0)</f>
        <v>0</v>
      </c>
      <c r="BW74" s="3">
        <f>IF(AND(BW$3&gt;=$C$14,BW$3&lt;$C$16),IF($I$73&gt;='Low Budget'!$E$85,0,('Low Budget'!$E$85-$I$73)/($C$16-$C$14)),0)</f>
        <v>0</v>
      </c>
      <c r="BX74" s="3">
        <f>IF(AND(BX$3&gt;=$C$14,BX$3&lt;$C$16),IF($I$73&gt;='Low Budget'!$E$85,0,('Low Budget'!$E$85-$I$73)/($C$16-$C$14)),0)</f>
        <v>0</v>
      </c>
      <c r="BY74" s="3">
        <f>IF(AND(BY$3&gt;=$C$14,BY$3&lt;$C$16),IF($I$73&gt;='Low Budget'!$E$85,0,('Low Budget'!$E$85-$I$73)/($C$16-$C$14)),0)</f>
        <v>0</v>
      </c>
      <c r="BZ74" s="3">
        <f>IF(AND(BZ$3&gt;=$C$14,BZ$3&lt;$C$16),IF($I$73&gt;='Low Budget'!$E$85,0,('Low Budget'!$E$85-$I$73)/($C$16-$C$14)),0)</f>
        <v>0</v>
      </c>
      <c r="CA74" s="3">
        <f>IF(AND(CA$3&gt;=$C$14,CA$3&lt;$C$16),IF($I$73&gt;='Low Budget'!$E$85,0,('Low Budget'!$E$85-$I$73)/($C$16-$C$14)),0)</f>
        <v>0</v>
      </c>
      <c r="CB74" s="3">
        <f>IF(AND(CB$3&gt;=$C$14,CB$3&lt;$C$16),IF($I$73&gt;='Low Budget'!$E$85,0,('Low Budget'!$E$85-$I$73)/($C$16-$C$14)),0)</f>
        <v>0</v>
      </c>
      <c r="CC74" s="3">
        <f>IF(AND(CC$3&gt;=$C$14,CC$3&lt;$C$16),IF($I$73&gt;='Low Budget'!$E$85,0,('Low Budget'!$E$85-$I$73)/($C$16-$C$14)),0)</f>
        <v>0</v>
      </c>
      <c r="CD74" s="3">
        <f>IF(AND(CD$3&gt;=$C$14,CD$3&lt;$C$16),IF($I$73&gt;='Low Budget'!$E$85,0,('Low Budget'!$E$85-$I$73)/($C$16-$C$14)),0)</f>
        <v>0</v>
      </c>
      <c r="CE74" s="3">
        <f>IF(AND(CE$3&gt;=$C$14,CE$3&lt;$C$16),IF($I$73&gt;='Low Budget'!$E$85,0,('Low Budget'!$E$85-$I$73)/($C$16-$C$14)),0)</f>
        <v>0</v>
      </c>
      <c r="CF74" s="3">
        <f>IF(AND(CF$3&gt;=$C$14,CF$3&lt;$C$16),IF($I$73&gt;='Low Budget'!$E$85,0,('Low Budget'!$E$85-$I$73)/($C$16-$C$14)),0)</f>
        <v>0</v>
      </c>
      <c r="CG74" s="3">
        <f>IF(AND(CG$3&gt;=$C$14,CG$3&lt;$C$16),IF($I$73&gt;='Low Budget'!$E$85,0,('Low Budget'!$E$85-$I$73)/($C$16-$C$14)),0)</f>
        <v>0</v>
      </c>
      <c r="CH74" s="3">
        <f>IF(AND(CH$3&gt;=$C$14,CH$3&lt;$C$16),IF($I$73&gt;='Low Budget'!$E$85,0,('Low Budget'!$E$85-$I$73)/($C$16-$C$14)),0)</f>
        <v>0</v>
      </c>
      <c r="CI74" s="3">
        <f>IF(AND(CI$3&gt;=$C$14,CI$3&lt;$C$16),IF($I$73&gt;='Low Budget'!$E$85,0,('Low Budget'!$E$85-$I$73)/($C$16-$C$14)),0)</f>
        <v>0</v>
      </c>
      <c r="CJ74" s="3">
        <f>IF(AND(CJ$3&gt;=$C$14,CJ$3&lt;$C$16),IF($I$73&gt;='Low Budget'!$E$85,0,('Low Budget'!$E$85-$I$73)/($C$16-$C$14)),0)</f>
        <v>0</v>
      </c>
      <c r="CK74" s="3">
        <f>IF(AND(CK$3&gt;=$C$14,CK$3&lt;$C$16),IF($I$73&gt;='Low Budget'!$E$85,0,('Low Budget'!$E$85-$I$73)/($C$16-$C$14)),0)</f>
        <v>0</v>
      </c>
      <c r="CL74" s="3">
        <f>IF(AND(CL$3&gt;=$C$14,CL$3&lt;$C$16),IF($I$73&gt;='Low Budget'!$E$85,0,('Low Budget'!$E$85-$I$73)/($C$16-$C$14)),0)</f>
        <v>0</v>
      </c>
      <c r="CM74" s="3">
        <f>IF(AND(CM$3&gt;=$C$14,CM$3&lt;$C$16),IF($I$73&gt;='Low Budget'!$E$85,0,('Low Budget'!$E$85-$I$73)/($C$16-$C$14)),0)</f>
        <v>0</v>
      </c>
      <c r="CN74" s="3">
        <f>IF(AND(CN$3&gt;=$C$14,CN$3&lt;$C$16),IF($I$73&gt;='Low Budget'!$E$85,0,('Low Budget'!$E$85-$I$73)/($C$16-$C$14)),0)</f>
        <v>0</v>
      </c>
      <c r="CO74" s="3">
        <f>IF(AND(CO$3&gt;=$C$14,CO$3&lt;$C$16),IF($I$73&gt;='Low Budget'!$E$85,0,('Low Budget'!$E$85-$I$73)/($C$16-$C$14)),0)</f>
        <v>0</v>
      </c>
      <c r="CP74" s="3">
        <f>IF(AND(CP$3&gt;=$C$14,CP$3&lt;$C$16),IF($I$73&gt;='Low Budget'!$E$85,0,('Low Budget'!$E$85-$I$73)/($C$16-$C$14)),0)</f>
        <v>0</v>
      </c>
      <c r="CQ74" s="3">
        <f>IF(AND(CQ$3&gt;=$C$14,CQ$3&lt;$C$16),IF($I$73&gt;='Low Budget'!$E$85,0,('Low Budget'!$E$85-$I$73)/($C$16-$C$14)),0)</f>
        <v>0</v>
      </c>
      <c r="CR74" s="3">
        <f>IF(AND(CR$3&gt;=$C$14,CR$3&lt;$C$16),IF($I$73&gt;='Low Budget'!$E$85,0,('Low Budget'!$E$85-$I$73)/($C$16-$C$14)),0)</f>
        <v>0</v>
      </c>
      <c r="CS74" s="3">
        <f>IF(AND(CS$3&gt;=$C$14,CS$3&lt;$C$16),IF($I$73&gt;='Low Budget'!$E$85,0,('Low Budget'!$E$85-$I$73)/($C$16-$C$14)),0)</f>
        <v>0</v>
      </c>
      <c r="CT74" s="3">
        <f>IF(AND(CT$3&gt;=$C$14,CT$3&lt;$C$16),IF($I$73&gt;='Low Budget'!$E$85,0,('Low Budget'!$E$85-$I$73)/($C$16-$C$14)),0)</f>
        <v>0</v>
      </c>
      <c r="CU74" s="3">
        <f>IF(AND(CU$3&gt;=$C$14,CU$3&lt;$C$16),IF($I$73&gt;='Low Budget'!$E$85,0,('Low Budget'!$E$85-$I$73)/($C$16-$C$14)),0)</f>
        <v>0</v>
      </c>
      <c r="CV74" s="3">
        <f>IF(AND(CV$3&gt;=$C$14,CV$3&lt;$C$16),IF($I$73&gt;='Low Budget'!$E$85,0,('Low Budget'!$E$85-$I$73)/($C$16-$C$14)),0)</f>
        <v>0</v>
      </c>
      <c r="CW74" s="3">
        <f>IF(AND(CW$3&gt;=$C$14,CW$3&lt;$C$16),IF($I$73&gt;='Low Budget'!$E$85,0,('Low Budget'!$E$85-$I$73)/($C$16-$C$14)),0)</f>
        <v>0</v>
      </c>
      <c r="CX74" s="3">
        <f>IF(AND(CX$3&gt;=$C$14,CX$3&lt;$C$16),IF($I$73&gt;='Low Budget'!$E$85,0,('Low Budget'!$E$85-$I$73)/($C$16-$C$14)),0)</f>
        <v>0</v>
      </c>
      <c r="CY74" s="3">
        <f>IF(AND(CY$3&gt;=$C$14,CY$3&lt;$C$16),IF($I$73&gt;='Low Budget'!$E$85,0,('Low Budget'!$E$85-$I$73)/($C$16-$C$14)),0)</f>
        <v>0</v>
      </c>
      <c r="CZ74" s="3">
        <f>IF(AND(CZ$3&gt;=$C$14,CZ$3&lt;$C$16),IF($I$73&gt;='Low Budget'!$E$85,0,('Low Budget'!$E$85-$I$73)/($C$16-$C$14)),0)</f>
        <v>0</v>
      </c>
      <c r="DA74" s="3">
        <f>IF(AND(DA$3&gt;=$C$14,DA$3&lt;$C$16),IF($I$73&gt;='Low Budget'!$E$85,0,('Low Budget'!$E$85-$I$73)/($C$16-$C$14)),0)</f>
        <v>0</v>
      </c>
      <c r="DB74" s="3">
        <f>IF(AND(DB$3&gt;=$C$14,DB$3&lt;$C$16),IF($I$73&gt;='Low Budget'!$E$85,0,('Low Budget'!$E$85-$I$73)/($C$16-$C$14)),0)</f>
        <v>0</v>
      </c>
      <c r="DC74" s="3">
        <f>IF(AND(DC$3&gt;=$C$14,DC$3&lt;$C$16),IF($I$73&gt;='Low Budget'!$E$85,0,('Low Budget'!$E$85-$I$73)/($C$16-$C$14)),0)</f>
        <v>0</v>
      </c>
      <c r="DD74" s="3">
        <f>IF(AND(DD$3&gt;=$C$14,DD$3&lt;$C$16),IF($I$73&gt;='Low Budget'!$E$85,0,('Low Budget'!$E$85-$I$73)/($C$16-$C$14)),0)</f>
        <v>0</v>
      </c>
      <c r="DE74" s="3">
        <f>IF(AND(DE$3&gt;=$C$14,DE$3&lt;$C$16),IF($I$73&gt;='Low Budget'!$E$85,0,('Low Budget'!$E$85-$I$73)/($C$16-$C$14)),0)</f>
        <v>0</v>
      </c>
      <c r="DF74" s="3">
        <f>IF(AND(DF$3&gt;=$C$14,DF$3&lt;$C$16),IF($I$73&gt;='Low Budget'!$E$85,0,('Low Budget'!$E$85-$I$73)/($C$16-$C$14)),0)</f>
        <v>0</v>
      </c>
      <c r="DG74" s="3">
        <f>IF(AND(DG$3&gt;=$C$14,DG$3&lt;$C$16),IF($I$73&gt;='Low Budget'!$E$85,0,('Low Budget'!$E$85-$I$73)/($C$16-$C$14)),0)</f>
        <v>0</v>
      </c>
      <c r="DH74" s="3">
        <f>IF(AND(DH$3&gt;=$C$14,DH$3&lt;$C$16),IF($I$73&gt;='Low Budget'!$E$85,0,('Low Budget'!$E$85-$I$73)/($C$16-$C$14)),0)</f>
        <v>0</v>
      </c>
      <c r="DI74" s="3">
        <f>IF(AND(DI$3&gt;=$C$14,DI$3&lt;$C$16),IF($I$73&gt;='Low Budget'!$E$85,0,('Low Budget'!$E$85-$I$73)/($C$16-$C$14)),0)</f>
        <v>0</v>
      </c>
      <c r="DJ74" s="3">
        <f>IF(AND(DJ$3&gt;=$C$14,DJ$3&lt;$C$16),IF($I$73&gt;='Low Budget'!$E$85,0,('Low Budget'!$E$85-$I$73)/($C$16-$C$14)),0)</f>
        <v>0</v>
      </c>
      <c r="DK74" s="3">
        <f>IF(AND(DK$3&gt;=$C$14,DK$3&lt;$C$16),IF($I$73&gt;='Low Budget'!$E$85,0,('Low Budget'!$E$85-$I$73)/($C$16-$C$14)),0)</f>
        <v>0</v>
      </c>
      <c r="DL74" s="3">
        <f>IF(AND(DL$3&gt;=$C$14,DL$3&lt;$C$16),IF($I$73&gt;='Low Budget'!$E$85,0,('Low Budget'!$E$85-$I$73)/($C$16-$C$14)),0)</f>
        <v>0</v>
      </c>
      <c r="DM74" s="3">
        <f>IF(AND(DM$3&gt;=$C$14,DM$3&lt;$C$16),IF($I$73&gt;='Low Budget'!$E$85,0,('Low Budget'!$E$85-$I$73)/($C$16-$C$14)),0)</f>
        <v>0</v>
      </c>
      <c r="DN74" s="3">
        <f>IF(AND(DN$3&gt;=$C$14,DN$3&lt;$C$16),IF($I$73&gt;='Low Budget'!$E$85,0,('Low Budget'!$E$85-$I$73)/($C$16-$C$14)),0)</f>
        <v>0</v>
      </c>
      <c r="DO74" s="3">
        <f>IF(AND(DO$3&gt;=$C$14,DO$3&lt;$C$16),IF($I$73&gt;='Low Budget'!$E$85,0,('Low Budget'!$E$85-$I$73)/($C$16-$C$14)),0)</f>
        <v>0</v>
      </c>
      <c r="DP74" s="3">
        <f>IF(AND(DP$3&gt;=$C$14,DP$3&lt;$C$16),IF($I$73&gt;='Low Budget'!$E$85,0,('Low Budget'!$E$85-$I$73)/($C$16-$C$14)),0)</f>
        <v>0</v>
      </c>
      <c r="DQ74" s="3">
        <f>IF(AND(DQ$3&gt;=$C$14,DQ$3&lt;$C$16),IF($I$73&gt;='Low Budget'!$E$85,0,('Low Budget'!$E$85-$I$73)/($C$16-$C$14)),0)</f>
        <v>0</v>
      </c>
      <c r="DR74" s="3">
        <f>IF(AND(DR$3&gt;=$C$14,DR$3&lt;$C$16),IF($I$73&gt;='Low Budget'!$E$85,0,('Low Budget'!$E$85-$I$73)/($C$16-$C$14)),0)</f>
        <v>0</v>
      </c>
      <c r="DS74" s="3">
        <f>IF(AND(DS$3&gt;=$C$14,DS$3&lt;$C$16),IF($I$73&gt;='Low Budget'!$E$85,0,('Low Budget'!$E$85-$I$73)/($C$16-$C$14)),0)</f>
        <v>0</v>
      </c>
      <c r="DT74" s="3">
        <f>IF(AND(DT$3&gt;=$C$14,DT$3&lt;$C$16),IF($I$73&gt;='Low Budget'!$E$85,0,('Low Budget'!$E$85-$I$73)/($C$16-$C$14)),0)</f>
        <v>0</v>
      </c>
      <c r="DU74" s="3">
        <f>IF(AND(DU$3&gt;=$C$14,DU$3&lt;$C$16),IF($I$73&gt;='Low Budget'!$E$85,0,('Low Budget'!$E$85-$I$73)/($C$16-$C$14)),0)</f>
        <v>0</v>
      </c>
      <c r="DV74" s="3">
        <f>IF(AND(DV$3&gt;=$C$14,DV$3&lt;$C$16),IF($I$73&gt;='Low Budget'!$E$85,0,('Low Budget'!$E$85-$I$73)/($C$16-$C$14)),0)</f>
        <v>0</v>
      </c>
      <c r="DW74" s="3">
        <f>IF(AND(DW$3&gt;=$C$14,DW$3&lt;$C$16),IF($I$73&gt;='Low Budget'!$E$85,0,('Low Budget'!$E$85-$I$73)/($C$16-$C$14)),0)</f>
        <v>0</v>
      </c>
      <c r="DX74" s="3">
        <f>IF(AND(DX$3&gt;=$C$14,DX$3&lt;$C$16),IF($I$73&gt;='Low Budget'!$E$85,0,('Low Budget'!$E$85-$I$73)/($C$16-$C$14)),0)</f>
        <v>0</v>
      </c>
      <c r="DY74" s="3">
        <f>IF(AND(DY$3&gt;=$C$14,DY$3&lt;$C$16),IF($I$73&gt;='Low Budget'!$E$85,0,('Low Budget'!$E$85-$I$73)/($C$16-$C$14)),0)</f>
        <v>0</v>
      </c>
      <c r="DZ74" s="3">
        <f>IF(AND(DZ$3&gt;=$C$14,DZ$3&lt;$C$16),IF($I$73&gt;='Low Budget'!$E$85,0,('Low Budget'!$E$85-$I$73)/($C$16-$C$14)),0)</f>
        <v>0</v>
      </c>
      <c r="EA74" s="3">
        <f>IF(AND(EA$3&gt;=$C$14,EA$3&lt;$C$16),IF($I$73&gt;='Low Budget'!$E$85,0,('Low Budget'!$E$85-$I$73)/($C$16-$C$14)),0)</f>
        <v>0</v>
      </c>
      <c r="EB74" s="3">
        <f>IF(AND(EB$3&gt;=$C$14,EB$3&lt;$C$16),IF($I$73&gt;='Low Budget'!$E$85,0,('Low Budget'!$E$85-$I$73)/($C$16-$C$14)),0)</f>
        <v>0</v>
      </c>
      <c r="EC74" s="3">
        <f>IF(AND(EC$3&gt;=$C$14,EC$3&lt;$C$16),IF($I$73&gt;='Low Budget'!$E$85,0,('Low Budget'!$E$85-$I$73)/($C$16-$C$14)),0)</f>
        <v>0</v>
      </c>
      <c r="ED74" s="3">
        <f>IF(AND(ED$3&gt;=$C$14,ED$3&lt;$C$16),IF($I$73&gt;='Low Budget'!$E$85,0,('Low Budget'!$E$85-$I$73)/($C$16-$C$14)),0)</f>
        <v>0</v>
      </c>
      <c r="EE74" s="3">
        <f>IF(AND(EE$3&gt;=$C$14,EE$3&lt;$C$16),IF($I$73&gt;='Low Budget'!$E$85,0,('Low Budget'!$E$85-$I$73)/($C$16-$C$14)),0)</f>
        <v>0</v>
      </c>
      <c r="EF74" s="3">
        <f>IF(AND(EF$3&gt;=$C$14,EF$3&lt;$C$16),IF($I$73&gt;='Low Budget'!$E$85,0,('Low Budget'!$E$85-$I$73)/($C$16-$C$14)),0)</f>
        <v>0</v>
      </c>
      <c r="EG74" s="3">
        <f>IF(AND(EG$3&gt;=$C$14,EG$3&lt;$C$16),IF($I$73&gt;='Low Budget'!$E$85,0,('Low Budget'!$E$85-$I$73)/($C$16-$C$14)),0)</f>
        <v>0</v>
      </c>
      <c r="EH74" s="3">
        <f>IF(AND(EH$3&gt;=$C$14,EH$3&lt;$C$16),IF($I$73&gt;='Low Budget'!$E$85,0,('Low Budget'!$E$85-$I$73)/($C$16-$C$14)),0)</f>
        <v>0</v>
      </c>
      <c r="EI74" s="3">
        <f>IF(AND(EI$3&gt;=$C$14,EI$3&lt;$C$16),IF($I$73&gt;='Low Budget'!$E$85,0,('Low Budget'!$E$85-$I$73)/($C$16-$C$14)),0)</f>
        <v>0</v>
      </c>
      <c r="EJ74" s="3">
        <f>IF(AND(EJ$3&gt;=$C$14,EJ$3&lt;$C$16),IF($I$73&gt;='Low Budget'!$E$85,0,('Low Budget'!$E$85-$I$73)/($C$16-$C$14)),0)</f>
        <v>0</v>
      </c>
      <c r="EK74" s="3">
        <f>IF(AND(EK$3&gt;=$C$14,EK$3&lt;$C$16),IF($I$73&gt;='Low Budget'!$E$85,0,('Low Budget'!$E$85-$I$73)/($C$16-$C$14)),0)</f>
        <v>0</v>
      </c>
      <c r="EL74" s="3">
        <f>IF(AND(EL$3&gt;=$C$14,EL$3&lt;$C$16),IF($I$73&gt;='Low Budget'!$E$85,0,('Low Budget'!$E$85-$I$73)/($C$16-$C$14)),0)</f>
        <v>0</v>
      </c>
      <c r="EM74" s="3">
        <f>IF(AND(EM$3&gt;=$C$14,EM$3&lt;$C$16),IF($I$73&gt;='Low Budget'!$E$85,0,('Low Budget'!$E$85-$I$73)/($C$16-$C$14)),0)</f>
        <v>0</v>
      </c>
      <c r="EN74" s="3">
        <f>IF(AND(EN$3&gt;=$C$14,EN$3&lt;$C$16),IF($I$73&gt;='Low Budget'!$E$85,0,('Low Budget'!$E$85-$I$73)/($C$16-$C$14)),0)</f>
        <v>0</v>
      </c>
      <c r="EO74" s="3">
        <f>IF(AND(EO$3&gt;=$C$14,EO$3&lt;$C$16),IF($I$73&gt;='Low Budget'!$E$85,0,('Low Budget'!$E$85-$I$73)/($C$16-$C$14)),0)</f>
        <v>0</v>
      </c>
      <c r="EP74" s="3">
        <f>IF(AND(EP$3&gt;=$C$14,EP$3&lt;$C$16),IF($I$73&gt;='Low Budget'!$E$85,0,('Low Budget'!$E$85-$I$73)/($C$16-$C$14)),0)</f>
        <v>0</v>
      </c>
      <c r="EQ74" s="3">
        <f>IF(AND(EQ$3&gt;=$C$14,EQ$3&lt;$C$16),IF($I$73&gt;='Low Budget'!$E$85,0,('Low Budget'!$E$85-$I$73)/($C$16-$C$14)),0)</f>
        <v>0</v>
      </c>
      <c r="ER74" s="3">
        <f>IF(AND(ER$3&gt;=$C$14,ER$3&lt;$C$16),IF($I$73&gt;='Low Budget'!$E$85,0,('Low Budget'!$E$85-$I$73)/($C$16-$C$14)),0)</f>
        <v>0</v>
      </c>
      <c r="ES74" s="3">
        <f>IF(AND(ES$3&gt;=$C$14,ES$3&lt;$C$16),IF($I$73&gt;='Low Budget'!$E$85,0,('Low Budget'!$E$85-$I$73)/($C$16-$C$14)),0)</f>
        <v>0</v>
      </c>
      <c r="ET74" s="3">
        <f>IF(AND(ET$3&gt;=$C$14,ET$3&lt;$C$16),IF($I$73&gt;='Low Budget'!$E$85,0,('Low Budget'!$E$85-$I$73)/($C$16-$C$14)),0)</f>
        <v>0</v>
      </c>
      <c r="EU74" s="3">
        <f>IF(AND(EU$3&gt;=$C$14,EU$3&lt;$C$16),IF($I$73&gt;='Low Budget'!$E$85,0,('Low Budget'!$E$85-$I$73)/($C$16-$C$14)),0)</f>
        <v>0</v>
      </c>
      <c r="EV74" s="3">
        <f>IF(AND(EV$3&gt;=$C$14,EV$3&lt;$C$16),IF($I$73&gt;='Low Budget'!$E$85,0,('Low Budget'!$E$85-$I$73)/($C$16-$C$14)),0)</f>
        <v>0</v>
      </c>
      <c r="EW74" s="3">
        <f>IF(AND(EW$3&gt;=$C$14,EW$3&lt;$C$16),IF($I$73&gt;='Low Budget'!$E$85,0,('Low Budget'!$E$85-$I$73)/($C$16-$C$14)),0)</f>
        <v>0</v>
      </c>
      <c r="EX74" s="3">
        <f>IF(AND(EX$3&gt;=$C$14,EX$3&lt;$C$16),IF($I$73&gt;='Low Budget'!$E$85,0,('Low Budget'!$E$85-$I$73)/($C$16-$C$14)),0)</f>
        <v>0</v>
      </c>
    </row>
    <row r="75" spans="1:154" ht="12.75" customHeight="1">
      <c r="A75" s="12"/>
      <c r="B75" s="4"/>
      <c r="C75" s="4" t="s">
        <v>91</v>
      </c>
      <c r="D75" s="4"/>
      <c r="E75" s="4"/>
      <c r="F75" s="4"/>
      <c r="G75" s="4"/>
      <c r="H75" s="4"/>
      <c r="I75" s="191">
        <f t="shared" ref="I75:AN75" ca="1" si="108">SUM(I69:I74)</f>
        <v>112972545.46160127</v>
      </c>
      <c r="J75" s="191">
        <f t="shared" ca="1" si="108"/>
        <v>15114625.311172513</v>
      </c>
      <c r="K75" s="191">
        <f t="shared" si="108"/>
        <v>4040118.3230934134</v>
      </c>
      <c r="L75" s="191">
        <f t="shared" si="108"/>
        <v>4040118.3230934134</v>
      </c>
      <c r="M75" s="191">
        <f t="shared" si="108"/>
        <v>4040118.3230934134</v>
      </c>
      <c r="N75" s="191">
        <f t="shared" si="108"/>
        <v>4040118.3230934134</v>
      </c>
      <c r="O75" s="191">
        <f t="shared" si="108"/>
        <v>4040118.3230934134</v>
      </c>
      <c r="P75" s="191">
        <f t="shared" si="108"/>
        <v>4040118.3230934134</v>
      </c>
      <c r="Q75" s="191">
        <f t="shared" si="108"/>
        <v>4040118.3230934134</v>
      </c>
      <c r="R75" s="191">
        <f t="shared" si="108"/>
        <v>4040118.3230934134</v>
      </c>
      <c r="S75" s="191">
        <f t="shared" si="108"/>
        <v>4040118.3230934134</v>
      </c>
      <c r="T75" s="191">
        <f t="shared" si="108"/>
        <v>4040118.3230934134</v>
      </c>
      <c r="U75" s="191">
        <f t="shared" si="108"/>
        <v>4040118.3230934134</v>
      </c>
      <c r="V75" s="191">
        <f t="shared" si="108"/>
        <v>4040118.3230934134</v>
      </c>
      <c r="W75" s="191">
        <f t="shared" si="108"/>
        <v>4040118.3230934134</v>
      </c>
      <c r="X75" s="191">
        <f t="shared" si="108"/>
        <v>4040118.3230934134</v>
      </c>
      <c r="Y75" s="191">
        <f t="shared" si="108"/>
        <v>4040118.3230934134</v>
      </c>
      <c r="Z75" s="191">
        <f t="shared" si="108"/>
        <v>4040118.3230934134</v>
      </c>
      <c r="AA75" s="191">
        <f t="shared" si="108"/>
        <v>4040118.3230934134</v>
      </c>
      <c r="AB75" s="191">
        <f t="shared" si="108"/>
        <v>4040118.3230934134</v>
      </c>
      <c r="AC75" s="191">
        <f t="shared" si="108"/>
        <v>4040118.3230934134</v>
      </c>
      <c r="AD75" s="191">
        <f t="shared" si="108"/>
        <v>4040118.3230934134</v>
      </c>
      <c r="AE75" s="191">
        <f t="shared" si="108"/>
        <v>4040118.3230934134</v>
      </c>
      <c r="AF75" s="191">
        <f t="shared" si="108"/>
        <v>4040118.3230934134</v>
      </c>
      <c r="AG75" s="191">
        <f t="shared" si="108"/>
        <v>4040118.3230934134</v>
      </c>
      <c r="AH75" s="191">
        <f t="shared" si="108"/>
        <v>4040118.3230934134</v>
      </c>
      <c r="AI75" s="191">
        <f t="shared" si="108"/>
        <v>424819.65013847419</v>
      </c>
      <c r="AJ75" s="191">
        <f t="shared" si="108"/>
        <v>447466.22559774498</v>
      </c>
      <c r="AK75" s="191">
        <f t="shared" si="108"/>
        <v>2279.4520450607647</v>
      </c>
      <c r="AL75" s="191">
        <f t="shared" si="108"/>
        <v>2279.4520450607647</v>
      </c>
      <c r="AM75" s="191">
        <f t="shared" si="108"/>
        <v>2279.4520450607647</v>
      </c>
      <c r="AN75" s="191">
        <f t="shared" si="108"/>
        <v>2279.4520450607647</v>
      </c>
      <c r="AO75" s="191">
        <f t="shared" ref="AO75:CZ75" si="109">SUM(AO69:AO74)</f>
        <v>2279.4520450607647</v>
      </c>
      <c r="AP75" s="191">
        <f t="shared" si="109"/>
        <v>2279.4520450607647</v>
      </c>
      <c r="AQ75" s="191">
        <f t="shared" si="109"/>
        <v>2279.4520450607647</v>
      </c>
      <c r="AR75" s="191">
        <f t="shared" si="109"/>
        <v>2279.4520450607647</v>
      </c>
      <c r="AS75" s="191">
        <f t="shared" si="109"/>
        <v>2279.4520450607647</v>
      </c>
      <c r="AT75" s="191">
        <f t="shared" si="109"/>
        <v>2279.4520450607647</v>
      </c>
      <c r="AU75" s="191">
        <f t="shared" si="109"/>
        <v>0</v>
      </c>
      <c r="AV75" s="191">
        <f t="shared" si="109"/>
        <v>0</v>
      </c>
      <c r="AW75" s="191">
        <f t="shared" si="109"/>
        <v>0</v>
      </c>
      <c r="AX75" s="191">
        <f t="shared" si="109"/>
        <v>0</v>
      </c>
      <c r="AY75" s="191">
        <f t="shared" si="109"/>
        <v>0</v>
      </c>
      <c r="AZ75" s="191">
        <f t="shared" si="109"/>
        <v>0</v>
      </c>
      <c r="BA75" s="191">
        <f t="shared" si="109"/>
        <v>0</v>
      </c>
      <c r="BB75" s="191">
        <f t="shared" si="109"/>
        <v>0</v>
      </c>
      <c r="BC75" s="191">
        <f t="shared" si="109"/>
        <v>0</v>
      </c>
      <c r="BD75" s="191">
        <f t="shared" si="109"/>
        <v>0</v>
      </c>
      <c r="BE75" s="191">
        <f t="shared" si="109"/>
        <v>0</v>
      </c>
      <c r="BF75" s="191">
        <f t="shared" si="109"/>
        <v>0</v>
      </c>
      <c r="BG75" s="191">
        <f t="shared" si="109"/>
        <v>0</v>
      </c>
      <c r="BH75" s="191">
        <f t="shared" si="109"/>
        <v>0</v>
      </c>
      <c r="BI75" s="191">
        <f t="shared" si="109"/>
        <v>0</v>
      </c>
      <c r="BJ75" s="191">
        <f t="shared" si="109"/>
        <v>0</v>
      </c>
      <c r="BK75" s="191">
        <f t="shared" si="109"/>
        <v>0</v>
      </c>
      <c r="BL75" s="191">
        <f t="shared" si="109"/>
        <v>0</v>
      </c>
      <c r="BM75" s="191">
        <f t="shared" si="109"/>
        <v>0</v>
      </c>
      <c r="BN75" s="191">
        <f t="shared" si="109"/>
        <v>0</v>
      </c>
      <c r="BO75" s="191">
        <f t="shared" si="109"/>
        <v>0</v>
      </c>
      <c r="BP75" s="191">
        <f t="shared" si="109"/>
        <v>0</v>
      </c>
      <c r="BQ75" s="191">
        <f t="shared" si="109"/>
        <v>0</v>
      </c>
      <c r="BR75" s="191">
        <f t="shared" si="109"/>
        <v>0</v>
      </c>
      <c r="BS75" s="191">
        <f t="shared" si="109"/>
        <v>0</v>
      </c>
      <c r="BT75" s="191">
        <f t="shared" si="109"/>
        <v>0</v>
      </c>
      <c r="BU75" s="191">
        <f t="shared" si="109"/>
        <v>0</v>
      </c>
      <c r="BV75" s="191">
        <f t="shared" si="109"/>
        <v>0</v>
      </c>
      <c r="BW75" s="191">
        <f t="shared" si="109"/>
        <v>0</v>
      </c>
      <c r="BX75" s="191">
        <f t="shared" si="109"/>
        <v>0</v>
      </c>
      <c r="BY75" s="191">
        <f t="shared" si="109"/>
        <v>0</v>
      </c>
      <c r="BZ75" s="191">
        <f t="shared" si="109"/>
        <v>0</v>
      </c>
      <c r="CA75" s="191">
        <f t="shared" si="109"/>
        <v>0</v>
      </c>
      <c r="CB75" s="191">
        <f t="shared" si="109"/>
        <v>0</v>
      </c>
      <c r="CC75" s="191">
        <f t="shared" si="109"/>
        <v>0</v>
      </c>
      <c r="CD75" s="191">
        <f t="shared" si="109"/>
        <v>0</v>
      </c>
      <c r="CE75" s="191">
        <f t="shared" si="109"/>
        <v>0</v>
      </c>
      <c r="CF75" s="191">
        <f t="shared" si="109"/>
        <v>0</v>
      </c>
      <c r="CG75" s="191">
        <f t="shared" si="109"/>
        <v>0</v>
      </c>
      <c r="CH75" s="191">
        <f t="shared" si="109"/>
        <v>0</v>
      </c>
      <c r="CI75" s="191">
        <f t="shared" si="109"/>
        <v>0</v>
      </c>
      <c r="CJ75" s="191">
        <f t="shared" si="109"/>
        <v>0</v>
      </c>
      <c r="CK75" s="191">
        <f t="shared" si="109"/>
        <v>0</v>
      </c>
      <c r="CL75" s="191">
        <f t="shared" si="109"/>
        <v>0</v>
      </c>
      <c r="CM75" s="191">
        <f t="shared" si="109"/>
        <v>0</v>
      </c>
      <c r="CN75" s="191">
        <f t="shared" si="109"/>
        <v>0</v>
      </c>
      <c r="CO75" s="191">
        <f t="shared" si="109"/>
        <v>0</v>
      </c>
      <c r="CP75" s="191">
        <f t="shared" si="109"/>
        <v>0</v>
      </c>
      <c r="CQ75" s="191">
        <f t="shared" si="109"/>
        <v>0</v>
      </c>
      <c r="CR75" s="191">
        <f t="shared" si="109"/>
        <v>0</v>
      </c>
      <c r="CS75" s="191">
        <f t="shared" si="109"/>
        <v>0</v>
      </c>
      <c r="CT75" s="191">
        <f t="shared" si="109"/>
        <v>0</v>
      </c>
      <c r="CU75" s="191">
        <f t="shared" si="109"/>
        <v>0</v>
      </c>
      <c r="CV75" s="191">
        <f t="shared" si="109"/>
        <v>0</v>
      </c>
      <c r="CW75" s="191">
        <f t="shared" si="109"/>
        <v>0</v>
      </c>
      <c r="CX75" s="191">
        <f t="shared" si="109"/>
        <v>0</v>
      </c>
      <c r="CY75" s="191">
        <f t="shared" si="109"/>
        <v>0</v>
      </c>
      <c r="CZ75" s="191">
        <f t="shared" si="109"/>
        <v>0</v>
      </c>
      <c r="DA75" s="191">
        <f t="shared" ref="DA75:EX75" si="110">SUM(DA69:DA74)</f>
        <v>0</v>
      </c>
      <c r="DB75" s="191">
        <f t="shared" si="110"/>
        <v>0</v>
      </c>
      <c r="DC75" s="191">
        <f t="shared" si="110"/>
        <v>0</v>
      </c>
      <c r="DD75" s="191">
        <f t="shared" si="110"/>
        <v>0</v>
      </c>
      <c r="DE75" s="191">
        <f t="shared" si="110"/>
        <v>0</v>
      </c>
      <c r="DF75" s="191">
        <f t="shared" si="110"/>
        <v>0</v>
      </c>
      <c r="DG75" s="191">
        <f t="shared" si="110"/>
        <v>0</v>
      </c>
      <c r="DH75" s="191">
        <f t="shared" si="110"/>
        <v>0</v>
      </c>
      <c r="DI75" s="191">
        <f t="shared" si="110"/>
        <v>0</v>
      </c>
      <c r="DJ75" s="191">
        <f t="shared" si="110"/>
        <v>0</v>
      </c>
      <c r="DK75" s="191">
        <f t="shared" si="110"/>
        <v>0</v>
      </c>
      <c r="DL75" s="191">
        <f t="shared" si="110"/>
        <v>0</v>
      </c>
      <c r="DM75" s="191">
        <f t="shared" si="110"/>
        <v>0</v>
      </c>
      <c r="DN75" s="191">
        <f t="shared" si="110"/>
        <v>0</v>
      </c>
      <c r="DO75" s="191">
        <f t="shared" si="110"/>
        <v>0</v>
      </c>
      <c r="DP75" s="191">
        <f t="shared" si="110"/>
        <v>0</v>
      </c>
      <c r="DQ75" s="191">
        <f t="shared" si="110"/>
        <v>0</v>
      </c>
      <c r="DR75" s="191">
        <f t="shared" si="110"/>
        <v>0</v>
      </c>
      <c r="DS75" s="191">
        <f t="shared" si="110"/>
        <v>0</v>
      </c>
      <c r="DT75" s="191">
        <f t="shared" si="110"/>
        <v>0</v>
      </c>
      <c r="DU75" s="191">
        <f t="shared" si="110"/>
        <v>0</v>
      </c>
      <c r="DV75" s="191">
        <f t="shared" si="110"/>
        <v>0</v>
      </c>
      <c r="DW75" s="191">
        <f t="shared" si="110"/>
        <v>0</v>
      </c>
      <c r="DX75" s="191">
        <f t="shared" si="110"/>
        <v>0</v>
      </c>
      <c r="DY75" s="191">
        <f t="shared" si="110"/>
        <v>0</v>
      </c>
      <c r="DZ75" s="191">
        <f t="shared" si="110"/>
        <v>0</v>
      </c>
      <c r="EA75" s="191">
        <f t="shared" si="110"/>
        <v>0</v>
      </c>
      <c r="EB75" s="191">
        <f t="shared" si="110"/>
        <v>0</v>
      </c>
      <c r="EC75" s="191">
        <f t="shared" si="110"/>
        <v>0</v>
      </c>
      <c r="ED75" s="191">
        <f t="shared" si="110"/>
        <v>0</v>
      </c>
      <c r="EE75" s="191">
        <f t="shared" si="110"/>
        <v>0</v>
      </c>
      <c r="EF75" s="191">
        <f t="shared" si="110"/>
        <v>0</v>
      </c>
      <c r="EG75" s="191">
        <f t="shared" si="110"/>
        <v>0</v>
      </c>
      <c r="EH75" s="191">
        <f t="shared" si="110"/>
        <v>0</v>
      </c>
      <c r="EI75" s="191">
        <f t="shared" si="110"/>
        <v>0</v>
      </c>
      <c r="EJ75" s="191">
        <f t="shared" si="110"/>
        <v>0</v>
      </c>
      <c r="EK75" s="191">
        <f t="shared" si="110"/>
        <v>0</v>
      </c>
      <c r="EL75" s="191">
        <f t="shared" si="110"/>
        <v>0</v>
      </c>
      <c r="EM75" s="191">
        <f t="shared" si="110"/>
        <v>0</v>
      </c>
      <c r="EN75" s="191">
        <f t="shared" si="110"/>
        <v>0</v>
      </c>
      <c r="EO75" s="191">
        <f t="shared" si="110"/>
        <v>0</v>
      </c>
      <c r="EP75" s="191">
        <f t="shared" si="110"/>
        <v>0</v>
      </c>
      <c r="EQ75" s="191">
        <f t="shared" si="110"/>
        <v>0</v>
      </c>
      <c r="ER75" s="191">
        <f t="shared" si="110"/>
        <v>0</v>
      </c>
      <c r="ES75" s="191">
        <f t="shared" si="110"/>
        <v>0</v>
      </c>
      <c r="ET75" s="191">
        <f t="shared" si="110"/>
        <v>0</v>
      </c>
      <c r="EU75" s="191">
        <f t="shared" si="110"/>
        <v>0</v>
      </c>
      <c r="EV75" s="191">
        <f t="shared" si="110"/>
        <v>0</v>
      </c>
      <c r="EW75" s="191">
        <f t="shared" si="110"/>
        <v>0</v>
      </c>
      <c r="EX75" s="191">
        <f t="shared" si="110"/>
        <v>0</v>
      </c>
    </row>
    <row r="76" spans="1:154" ht="12.75" customHeight="1">
      <c r="A76" s="12"/>
      <c r="B76" s="3"/>
      <c r="C76" s="3"/>
      <c r="D76" s="3"/>
      <c r="E76" s="3"/>
      <c r="F76" s="3"/>
      <c r="G76" s="3"/>
      <c r="H76" s="3"/>
      <c r="I76" s="3"/>
      <c r="K76" s="3"/>
      <c r="L76" s="3"/>
      <c r="M76" s="3"/>
      <c r="N76" s="3"/>
      <c r="O76" s="3"/>
      <c r="P76" s="3"/>
      <c r="Q76" s="3"/>
      <c r="R76" s="3"/>
      <c r="S76" s="3"/>
      <c r="T76" s="3"/>
      <c r="U76" s="6"/>
      <c r="V76" s="8"/>
      <c r="W76" s="3"/>
      <c r="X76" s="3"/>
      <c r="Y76" s="3"/>
      <c r="Z76" s="3"/>
      <c r="AA76" s="3"/>
      <c r="AB76" s="3"/>
      <c r="AC76" s="3"/>
      <c r="AD76" s="3"/>
      <c r="AE76" s="3"/>
      <c r="AF76" s="3"/>
      <c r="AG76" s="6"/>
      <c r="AH76" s="8"/>
      <c r="AI76" s="3"/>
      <c r="AJ76" s="3"/>
      <c r="AK76" s="3"/>
      <c r="AL76" s="3"/>
      <c r="AM76" s="3"/>
      <c r="AN76" s="3"/>
      <c r="AO76" s="3"/>
      <c r="AP76" s="3"/>
      <c r="AQ76" s="3"/>
      <c r="AR76" s="3"/>
      <c r="AS76" s="6"/>
      <c r="AT76" s="8"/>
      <c r="AU76" s="3"/>
      <c r="AV76" s="3"/>
      <c r="AW76" s="3"/>
      <c r="AX76" s="3"/>
      <c r="AY76" s="3"/>
      <c r="AZ76" s="3"/>
      <c r="BA76" s="3"/>
      <c r="BB76" s="3"/>
      <c r="BC76" s="3"/>
      <c r="BD76" s="3"/>
      <c r="BE76" s="6"/>
      <c r="BF76" s="8"/>
      <c r="BG76" s="3"/>
      <c r="BH76" s="3"/>
      <c r="BI76" s="3"/>
      <c r="BJ76" s="3"/>
      <c r="BK76" s="3"/>
      <c r="BL76" s="3"/>
      <c r="BM76" s="3"/>
      <c r="BN76" s="3"/>
      <c r="BO76" s="3"/>
      <c r="BP76" s="3"/>
      <c r="BQ76" s="6"/>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row>
    <row r="77" spans="1:154" ht="12.75" customHeight="1" thickBot="1">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row>
    <row r="78" spans="1:154" ht="12.75" customHeight="1" thickBot="1">
      <c r="A78" s="12"/>
      <c r="B78" s="925" t="s">
        <v>154</v>
      </c>
      <c r="C78" s="926"/>
      <c r="D78" s="926"/>
      <c r="E78" s="926"/>
      <c r="F78" s="926"/>
      <c r="G78" s="926"/>
      <c r="H78" s="926"/>
      <c r="I78" s="927"/>
      <c r="K78" s="3"/>
      <c r="L78" s="3"/>
      <c r="M78" s="3"/>
      <c r="N78" s="3"/>
      <c r="O78" s="3"/>
      <c r="P78" s="3"/>
      <c r="Q78" s="3"/>
      <c r="R78" s="3"/>
      <c r="S78" s="3"/>
      <c r="T78" s="3"/>
      <c r="U78" s="6"/>
      <c r="V78" s="8"/>
      <c r="W78" s="3"/>
      <c r="X78" s="3"/>
      <c r="Y78" s="3"/>
      <c r="Z78" s="3"/>
      <c r="AA78" s="3"/>
      <c r="AB78" s="3"/>
      <c r="AC78" s="3"/>
      <c r="AD78" s="3"/>
      <c r="AE78" s="3"/>
      <c r="AF78" s="3"/>
      <c r="AG78" s="6"/>
      <c r="AH78" s="8"/>
      <c r="AI78" s="3"/>
      <c r="AJ78" s="3"/>
      <c r="AK78" s="3"/>
      <c r="AL78" s="3"/>
      <c r="AM78" s="3"/>
      <c r="AN78" s="3"/>
      <c r="AO78" s="3"/>
      <c r="AP78" s="3"/>
      <c r="AQ78" s="3"/>
      <c r="AR78" s="3"/>
      <c r="AS78" s="6"/>
      <c r="AT78" s="8"/>
      <c r="AU78" s="3"/>
      <c r="AV78" s="3"/>
      <c r="AW78" s="3"/>
      <c r="AX78" s="3"/>
      <c r="AY78" s="3"/>
      <c r="AZ78" s="3"/>
      <c r="BA78" s="3"/>
      <c r="BB78" s="3"/>
      <c r="BC78" s="3"/>
      <c r="BD78" s="3"/>
      <c r="BE78" s="6"/>
      <c r="BF78" s="8"/>
      <c r="BG78" s="3"/>
      <c r="BH78" s="3"/>
      <c r="BI78" s="3"/>
      <c r="BJ78" s="3"/>
      <c r="BK78" s="3"/>
      <c r="BL78" s="3"/>
      <c r="BM78" s="3"/>
      <c r="BN78" s="3"/>
      <c r="BO78" s="3"/>
      <c r="BP78" s="3"/>
      <c r="BQ78" s="6"/>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row>
    <row r="79" spans="1:154" ht="12.75" customHeight="1">
      <c r="A79" s="12"/>
      <c r="B79" s="3"/>
      <c r="C79" s="3"/>
      <c r="D79" s="3"/>
      <c r="E79" s="3"/>
      <c r="F79" s="3"/>
      <c r="G79" s="3"/>
      <c r="H79" s="3"/>
      <c r="I79" s="3"/>
      <c r="K79" s="3"/>
      <c r="L79" s="3"/>
      <c r="M79" s="3"/>
      <c r="N79" s="3"/>
      <c r="O79" s="3"/>
      <c r="P79" s="3"/>
      <c r="Q79" s="3"/>
      <c r="R79" s="3"/>
      <c r="S79" s="3"/>
      <c r="T79" s="3"/>
      <c r="U79" s="6"/>
      <c r="V79" s="8"/>
      <c r="W79" s="3"/>
      <c r="X79" s="3"/>
      <c r="Y79" s="3"/>
      <c r="Z79" s="3"/>
      <c r="AA79" s="3"/>
      <c r="AB79" s="3"/>
      <c r="AC79" s="3"/>
      <c r="AD79" s="3"/>
      <c r="AE79" s="3"/>
      <c r="AF79" s="3"/>
      <c r="AG79" s="6"/>
      <c r="AH79" s="8"/>
      <c r="AI79" s="3"/>
      <c r="AJ79" s="3"/>
      <c r="AK79" s="3"/>
      <c r="AL79" s="3"/>
      <c r="AM79" s="3"/>
      <c r="AN79" s="3"/>
      <c r="AO79" s="3"/>
      <c r="AP79" s="3"/>
      <c r="AQ79" s="3"/>
      <c r="AR79" s="3"/>
      <c r="AS79" s="6"/>
      <c r="AT79" s="8"/>
      <c r="AU79" s="3"/>
      <c r="AV79" s="3"/>
      <c r="AW79" s="3"/>
      <c r="AX79" s="3"/>
      <c r="AY79" s="3"/>
      <c r="AZ79" s="3"/>
      <c r="BA79" s="3"/>
      <c r="BB79" s="3"/>
      <c r="BC79" s="3"/>
      <c r="BD79" s="3"/>
      <c r="BE79" s="6"/>
      <c r="BF79" s="8"/>
      <c r="BG79" s="3"/>
      <c r="BH79" s="3"/>
      <c r="BI79" s="3"/>
      <c r="BJ79" s="3"/>
      <c r="BK79" s="3"/>
      <c r="BL79" s="3"/>
      <c r="BM79" s="3"/>
      <c r="BN79" s="3"/>
      <c r="BO79" s="3"/>
      <c r="BP79" s="3"/>
      <c r="BQ79" s="6"/>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row>
    <row r="80" spans="1:154" ht="12.75" customHeight="1">
      <c r="A80" s="12"/>
      <c r="B80" s="4" t="s">
        <v>151</v>
      </c>
      <c r="C80" s="3"/>
      <c r="D80" s="3"/>
      <c r="E80" s="3"/>
      <c r="F80" s="3"/>
      <c r="G80" s="3"/>
      <c r="H80" s="3"/>
      <c r="I80" s="3"/>
      <c r="K80" s="3"/>
      <c r="L80" s="3"/>
      <c r="M80" s="3"/>
      <c r="N80" s="3"/>
      <c r="O80" s="3"/>
      <c r="P80" s="3"/>
      <c r="Q80" s="3"/>
      <c r="R80" s="3"/>
      <c r="S80" s="3"/>
      <c r="T80" s="3"/>
      <c r="U80" s="6"/>
      <c r="V80" s="8"/>
      <c r="W80" s="3"/>
      <c r="X80" s="3"/>
      <c r="Y80" s="3"/>
      <c r="Z80" s="3"/>
      <c r="AA80" s="3"/>
      <c r="AB80" s="3"/>
      <c r="AC80" s="3"/>
      <c r="AD80" s="3"/>
      <c r="AE80" s="3"/>
      <c r="AF80" s="3"/>
      <c r="AG80" s="6"/>
      <c r="AH80" s="8"/>
      <c r="AI80" s="3"/>
      <c r="AJ80" s="3"/>
      <c r="AK80" s="3"/>
      <c r="AL80" s="3"/>
      <c r="AM80" s="3"/>
      <c r="AN80" s="3"/>
      <c r="AO80" s="3"/>
      <c r="AP80" s="3"/>
      <c r="AQ80" s="3"/>
      <c r="AR80" s="3"/>
      <c r="AS80" s="6"/>
      <c r="AT80" s="8"/>
      <c r="AU80" s="3"/>
      <c r="AV80" s="3"/>
      <c r="AW80" s="3"/>
      <c r="AX80" s="3"/>
      <c r="AY80" s="3"/>
      <c r="AZ80" s="3"/>
      <c r="BA80" s="3"/>
      <c r="BB80" s="3"/>
      <c r="BC80" s="3"/>
      <c r="BD80" s="3"/>
      <c r="BE80" s="6"/>
      <c r="BF80" s="8"/>
      <c r="BG80" s="3"/>
      <c r="BH80" s="3"/>
      <c r="BI80" s="3"/>
      <c r="BJ80" s="3"/>
      <c r="BK80" s="3"/>
      <c r="BL80" s="3"/>
      <c r="BM80" s="3"/>
      <c r="BN80" s="3"/>
      <c r="BO80" s="3"/>
      <c r="BP80" s="3"/>
      <c r="BQ80" s="6"/>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row>
    <row r="81" spans="1:154" ht="12.75" customHeight="1">
      <c r="A81" s="12"/>
      <c r="B81" s="3">
        <v>1</v>
      </c>
      <c r="C81" s="3" t="s">
        <v>152</v>
      </c>
      <c r="D81" s="3"/>
      <c r="E81" s="3"/>
      <c r="F81" s="3"/>
      <c r="G81" s="3"/>
      <c r="H81" s="3"/>
      <c r="I81" s="3"/>
      <c r="K81" s="3"/>
      <c r="L81" s="3"/>
      <c r="M81" s="3"/>
      <c r="N81" s="3"/>
      <c r="O81" s="3"/>
      <c r="P81" s="3"/>
      <c r="Q81" s="3"/>
      <c r="R81" s="3"/>
      <c r="S81" s="3"/>
      <c r="T81" s="3"/>
      <c r="U81" s="6"/>
      <c r="V81" s="8"/>
      <c r="W81" s="3"/>
      <c r="X81" s="3"/>
      <c r="Y81" s="3"/>
      <c r="Z81" s="3"/>
      <c r="AA81" s="3"/>
      <c r="AB81" s="3"/>
      <c r="AC81" s="3"/>
      <c r="AD81" s="3"/>
      <c r="AE81" s="3"/>
      <c r="AF81" s="3"/>
      <c r="AG81" s="6"/>
      <c r="AH81" s="8"/>
      <c r="AI81" s="3"/>
      <c r="AJ81" s="3"/>
      <c r="AK81" s="3"/>
      <c r="AL81" s="3"/>
      <c r="AM81" s="3"/>
      <c r="AN81" s="3"/>
      <c r="AO81" s="3"/>
      <c r="AP81" s="3"/>
      <c r="AQ81" s="3"/>
      <c r="AR81" s="3"/>
      <c r="AS81" s="6"/>
      <c r="AT81" s="8"/>
      <c r="AU81" s="3"/>
      <c r="AV81" s="3"/>
      <c r="AW81" s="3"/>
      <c r="AX81" s="3"/>
      <c r="AY81" s="3"/>
      <c r="AZ81" s="3"/>
      <c r="BA81" s="3"/>
      <c r="BB81" s="3"/>
      <c r="BC81" s="3"/>
      <c r="BD81" s="3"/>
      <c r="BE81" s="6"/>
      <c r="BF81" s="8"/>
      <c r="BG81" s="3"/>
      <c r="BH81" s="3"/>
      <c r="BI81" s="3"/>
      <c r="BJ81" s="3"/>
      <c r="BK81" s="3"/>
      <c r="BL81" s="3"/>
      <c r="BM81" s="3"/>
      <c r="BN81" s="3"/>
      <c r="BO81" s="3"/>
      <c r="BP81" s="3"/>
      <c r="BQ81" s="6"/>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row>
    <row r="82" spans="1:154" ht="12.75" customHeight="1">
      <c r="A82" s="12"/>
      <c r="B82" s="3">
        <v>2</v>
      </c>
      <c r="C82" s="3" t="s">
        <v>254</v>
      </c>
      <c r="D82" s="3"/>
      <c r="E82" s="3"/>
      <c r="F82" s="3"/>
      <c r="G82" s="3"/>
      <c r="H82" s="3"/>
      <c r="I82" s="3"/>
      <c r="K82" s="3"/>
      <c r="L82" s="3"/>
      <c r="M82" s="3"/>
      <c r="N82" s="3"/>
      <c r="O82" s="3"/>
      <c r="P82" s="3"/>
      <c r="Q82" s="3"/>
      <c r="R82" s="3"/>
      <c r="S82" s="3"/>
      <c r="T82" s="3"/>
      <c r="U82" s="6"/>
      <c r="V82" s="8"/>
      <c r="W82" s="3"/>
      <c r="X82" s="3"/>
      <c r="Y82" s="3"/>
      <c r="Z82" s="3"/>
      <c r="AA82" s="3"/>
      <c r="AB82" s="3"/>
      <c r="AC82" s="3"/>
      <c r="AD82" s="3"/>
      <c r="AE82" s="3"/>
      <c r="AF82" s="3"/>
      <c r="AG82" s="6"/>
      <c r="AH82" s="8"/>
      <c r="AI82" s="3"/>
      <c r="AJ82" s="3"/>
      <c r="AK82" s="3"/>
      <c r="AL82" s="3"/>
      <c r="AM82" s="3"/>
      <c r="AN82" s="3"/>
      <c r="AO82" s="3"/>
      <c r="AP82" s="3"/>
      <c r="AQ82" s="3"/>
      <c r="AR82" s="3"/>
      <c r="AS82" s="6"/>
      <c r="AT82" s="8"/>
      <c r="AU82" s="3"/>
      <c r="AV82" s="3"/>
      <c r="AW82" s="3"/>
      <c r="AX82" s="3"/>
      <c r="AY82" s="3"/>
      <c r="AZ82" s="3"/>
      <c r="BA82" s="3"/>
      <c r="BB82" s="3"/>
      <c r="BC82" s="3"/>
      <c r="BD82" s="3"/>
      <c r="BE82" s="6"/>
      <c r="BF82" s="8"/>
      <c r="BG82" s="3"/>
      <c r="BH82" s="3"/>
      <c r="BI82" s="3"/>
      <c r="BJ82" s="3"/>
      <c r="BK82" s="3"/>
      <c r="BL82" s="3"/>
      <c r="BM82" s="3"/>
      <c r="BN82" s="3"/>
      <c r="BO82" s="3"/>
      <c r="BP82" s="3"/>
      <c r="BQ82" s="6"/>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row>
    <row r="83" spans="1:154" ht="12.75" customHeight="1">
      <c r="A83" s="12"/>
      <c r="B83" s="3">
        <v>3</v>
      </c>
      <c r="C83" s="3" t="s">
        <v>252</v>
      </c>
      <c r="D83" s="3"/>
      <c r="E83" s="3"/>
      <c r="F83" s="3"/>
      <c r="G83" s="3"/>
      <c r="H83" s="3"/>
      <c r="I83" s="3"/>
      <c r="K83" s="3"/>
      <c r="L83" s="3"/>
      <c r="M83" s="3"/>
      <c r="N83" s="3"/>
      <c r="O83" s="3"/>
      <c r="P83" s="3"/>
      <c r="Q83" s="3"/>
      <c r="R83" s="3"/>
      <c r="S83" s="3"/>
      <c r="T83" s="3"/>
      <c r="U83" s="6"/>
      <c r="V83" s="8"/>
      <c r="W83" s="3"/>
      <c r="X83" s="3"/>
      <c r="Y83" s="3"/>
      <c r="Z83" s="3"/>
      <c r="AA83" s="3"/>
      <c r="AB83" s="3"/>
      <c r="AC83" s="3"/>
      <c r="AD83" s="3"/>
      <c r="AE83" s="3"/>
      <c r="AF83" s="3"/>
      <c r="AG83" s="6"/>
      <c r="AH83" s="8"/>
      <c r="AI83" s="3"/>
      <c r="AJ83" s="3"/>
      <c r="AK83" s="3"/>
      <c r="AL83" s="3"/>
      <c r="AM83" s="3"/>
      <c r="AN83" s="3"/>
      <c r="AO83" s="3"/>
      <c r="AP83" s="3"/>
      <c r="AQ83" s="3"/>
      <c r="AR83" s="3"/>
      <c r="AS83" s="6"/>
      <c r="AT83" s="8"/>
      <c r="AU83" s="3"/>
      <c r="AV83" s="3"/>
      <c r="AW83" s="3"/>
      <c r="AX83" s="3"/>
      <c r="AY83" s="3"/>
      <c r="AZ83" s="3"/>
      <c r="BA83" s="3"/>
      <c r="BB83" s="3"/>
      <c r="BC83" s="3"/>
      <c r="BD83" s="3"/>
      <c r="BE83" s="6"/>
      <c r="BF83" s="8"/>
      <c r="BG83" s="3"/>
      <c r="BH83" s="3"/>
      <c r="BI83" s="3"/>
      <c r="BJ83" s="3"/>
      <c r="BK83" s="3"/>
      <c r="BL83" s="3"/>
      <c r="BM83" s="3"/>
      <c r="BN83" s="3"/>
      <c r="BO83" s="3"/>
      <c r="BP83" s="3"/>
      <c r="BQ83" s="6"/>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row>
    <row r="84" spans="1:154" ht="12.75" customHeight="1" thickBot="1">
      <c r="A84" s="12"/>
      <c r="B84" s="3">
        <v>4</v>
      </c>
      <c r="C84" s="3" t="s">
        <v>253</v>
      </c>
      <c r="D84" s="3"/>
      <c r="E84" s="3"/>
      <c r="F84" s="3"/>
      <c r="G84" s="3"/>
      <c r="H84" s="3"/>
      <c r="I84" s="3"/>
      <c r="K84" s="3"/>
      <c r="L84" s="3"/>
      <c r="M84" s="3"/>
      <c r="N84" s="3"/>
      <c r="O84" s="3"/>
      <c r="P84" s="3"/>
      <c r="Q84" s="3"/>
      <c r="R84" s="3"/>
      <c r="S84" s="3"/>
      <c r="T84" s="3"/>
      <c r="U84" s="6"/>
      <c r="V84" s="8"/>
      <c r="W84" s="3"/>
      <c r="X84" s="3"/>
      <c r="Y84" s="3"/>
      <c r="Z84" s="3"/>
      <c r="AA84" s="3"/>
      <c r="AB84" s="3"/>
      <c r="AC84" s="3"/>
      <c r="AD84" s="3"/>
      <c r="AE84" s="3"/>
      <c r="AF84" s="3"/>
      <c r="AG84" s="6"/>
      <c r="AH84" s="8"/>
      <c r="AI84" s="3"/>
      <c r="AJ84" s="3"/>
      <c r="AK84" s="3"/>
      <c r="AL84" s="3"/>
      <c r="AM84" s="3"/>
      <c r="AN84" s="3"/>
      <c r="AO84" s="3"/>
      <c r="AP84" s="3"/>
      <c r="AQ84" s="3"/>
      <c r="AR84" s="3"/>
      <c r="AS84" s="6"/>
      <c r="AT84" s="8"/>
      <c r="AU84" s="3"/>
      <c r="AV84" s="3"/>
      <c r="AW84" s="3"/>
      <c r="AX84" s="3"/>
      <c r="AY84" s="3"/>
      <c r="AZ84" s="3"/>
      <c r="BA84" s="3"/>
      <c r="BB84" s="3"/>
      <c r="BC84" s="3"/>
      <c r="BD84" s="3"/>
      <c r="BE84" s="6"/>
      <c r="BF84" s="8"/>
      <c r="BG84" s="3"/>
      <c r="BH84" s="3"/>
      <c r="BI84" s="3"/>
      <c r="BJ84" s="3"/>
      <c r="BK84" s="3"/>
      <c r="BL84" s="3"/>
      <c r="BM84" s="3"/>
      <c r="BN84" s="3"/>
      <c r="BO84" s="3"/>
      <c r="BP84" s="3"/>
      <c r="BQ84" s="6"/>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row>
    <row r="85" spans="1:154" ht="12.75" customHeight="1" thickBot="1">
      <c r="A85" s="12"/>
      <c r="B85" s="3"/>
      <c r="D85" s="3"/>
      <c r="E85" s="3"/>
      <c r="F85" s="3"/>
      <c r="G85" s="3"/>
      <c r="H85" s="3"/>
      <c r="I85" s="223" t="s">
        <v>5</v>
      </c>
      <c r="J85" s="224" t="s">
        <v>72</v>
      </c>
      <c r="K85" s="3"/>
      <c r="L85" s="3"/>
      <c r="M85" s="3"/>
      <c r="N85" s="3"/>
      <c r="O85" s="3"/>
      <c r="P85" s="3"/>
      <c r="Q85" s="3"/>
      <c r="R85" s="3"/>
      <c r="S85" s="3"/>
      <c r="T85" s="3"/>
      <c r="U85" s="6"/>
      <c r="V85" s="8"/>
      <c r="W85" s="3"/>
      <c r="X85" s="3"/>
      <c r="Y85" s="3"/>
      <c r="Z85" s="3"/>
      <c r="AA85" s="3"/>
      <c r="AB85" s="3"/>
      <c r="AC85" s="3"/>
      <c r="AD85" s="3"/>
      <c r="AE85" s="3"/>
      <c r="AF85" s="3"/>
      <c r="AG85" s="6"/>
      <c r="AH85" s="8"/>
      <c r="AI85" s="3"/>
      <c r="AJ85" s="3"/>
      <c r="AK85" s="3"/>
      <c r="AL85" s="3"/>
      <c r="AM85" s="3"/>
      <c r="AN85" s="3"/>
      <c r="AO85" s="3"/>
      <c r="AP85" s="3"/>
      <c r="AQ85" s="3"/>
      <c r="AR85" s="3"/>
      <c r="AS85" s="6"/>
      <c r="AT85" s="8"/>
      <c r="AU85" s="3"/>
      <c r="AV85" s="3"/>
      <c r="AW85" s="3"/>
      <c r="AX85" s="3"/>
      <c r="AY85" s="3"/>
      <c r="AZ85" s="3"/>
      <c r="BA85" s="3"/>
      <c r="BB85" s="3"/>
      <c r="BC85" s="3"/>
      <c r="BD85" s="3"/>
      <c r="BE85" s="6"/>
      <c r="BF85" s="8"/>
      <c r="BG85" s="3"/>
      <c r="BH85" s="3"/>
      <c r="BI85" s="3"/>
      <c r="BJ85" s="3"/>
      <c r="BK85" s="3"/>
      <c r="BL85" s="3"/>
      <c r="BM85" s="3"/>
      <c r="BN85" s="3"/>
      <c r="BO85" s="3"/>
      <c r="BP85" s="3"/>
      <c r="BQ85" s="6"/>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row>
    <row r="86" spans="1:154" ht="12.75" customHeight="1">
      <c r="A86" s="12"/>
      <c r="B86" s="3"/>
      <c r="C86" s="3"/>
      <c r="D86" s="3"/>
      <c r="E86" s="3"/>
      <c r="F86" s="3"/>
      <c r="G86" s="3"/>
      <c r="H86" s="3"/>
      <c r="I86" s="3"/>
      <c r="K86" s="3"/>
      <c r="L86" s="3"/>
      <c r="M86" s="3"/>
      <c r="N86" s="3"/>
      <c r="O86" s="3"/>
      <c r="P86" s="3"/>
      <c r="Q86" s="3"/>
      <c r="R86" s="3"/>
      <c r="S86" s="3"/>
      <c r="T86" s="3"/>
      <c r="U86" s="6"/>
      <c r="V86" s="8"/>
      <c r="W86" s="3"/>
      <c r="X86" s="3"/>
      <c r="Y86" s="3"/>
      <c r="Z86" s="3"/>
      <c r="AA86" s="3"/>
      <c r="AB86" s="3"/>
      <c r="AC86" s="3"/>
      <c r="AD86" s="3"/>
      <c r="AE86" s="3"/>
      <c r="AF86" s="3"/>
      <c r="AG86" s="6"/>
      <c r="AH86" s="8"/>
      <c r="AI86" s="3"/>
      <c r="AJ86" s="3"/>
      <c r="AK86" s="3"/>
      <c r="AL86" s="3"/>
      <c r="AM86" s="3"/>
      <c r="AN86" s="3"/>
      <c r="AO86" s="3"/>
      <c r="AP86" s="3"/>
      <c r="AQ86" s="3"/>
      <c r="AR86" s="3"/>
      <c r="AS86" s="6"/>
      <c r="AT86" s="8"/>
      <c r="AU86" s="3"/>
      <c r="AV86" s="3"/>
      <c r="AW86" s="3"/>
      <c r="AX86" s="3"/>
      <c r="AY86" s="3"/>
      <c r="AZ86" s="3"/>
      <c r="BA86" s="3"/>
      <c r="BB86" s="3"/>
      <c r="BC86" s="3"/>
      <c r="BD86" s="3"/>
      <c r="BE86" s="6"/>
      <c r="BF86" s="8"/>
      <c r="BG86" s="3"/>
      <c r="BH86" s="3"/>
      <c r="BI86" s="3"/>
      <c r="BJ86" s="3"/>
      <c r="BK86" s="3"/>
      <c r="BL86" s="3"/>
      <c r="BM86" s="3"/>
      <c r="BN86" s="3"/>
      <c r="BO86" s="3"/>
      <c r="BP86" s="3"/>
      <c r="BQ86" s="6"/>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row>
    <row r="87" spans="1:154" ht="12.75" customHeight="1">
      <c r="A87" s="12"/>
      <c r="B87" s="4"/>
      <c r="C87" s="4" t="s">
        <v>91</v>
      </c>
      <c r="D87" s="4"/>
      <c r="E87" s="4"/>
      <c r="F87" s="4"/>
      <c r="G87" s="4"/>
      <c r="H87" s="4"/>
      <c r="I87" s="7">
        <f ca="1">SUM(J87:EX87)</f>
        <v>112972545.46160135</v>
      </c>
      <c r="J87" s="7">
        <f ca="1">J$75</f>
        <v>15114625.311172513</v>
      </c>
      <c r="K87" s="7">
        <f t="shared" ref="K87:BV87" si="111">K$75</f>
        <v>4040118.3230934134</v>
      </c>
      <c r="L87" s="7">
        <f t="shared" si="111"/>
        <v>4040118.3230934134</v>
      </c>
      <c r="M87" s="7">
        <f t="shared" si="111"/>
        <v>4040118.3230934134</v>
      </c>
      <c r="N87" s="7">
        <f t="shared" si="111"/>
        <v>4040118.3230934134</v>
      </c>
      <c r="O87" s="7">
        <f t="shared" si="111"/>
        <v>4040118.3230934134</v>
      </c>
      <c r="P87" s="7">
        <f t="shared" si="111"/>
        <v>4040118.3230934134</v>
      </c>
      <c r="Q87" s="7">
        <f t="shared" si="111"/>
        <v>4040118.3230934134</v>
      </c>
      <c r="R87" s="7">
        <f t="shared" si="111"/>
        <v>4040118.3230934134</v>
      </c>
      <c r="S87" s="7">
        <f t="shared" si="111"/>
        <v>4040118.3230934134</v>
      </c>
      <c r="T87" s="7">
        <f t="shared" si="111"/>
        <v>4040118.3230934134</v>
      </c>
      <c r="U87" s="7">
        <f t="shared" si="111"/>
        <v>4040118.3230934134</v>
      </c>
      <c r="V87" s="7">
        <f t="shared" si="111"/>
        <v>4040118.3230934134</v>
      </c>
      <c r="W87" s="7">
        <f t="shared" si="111"/>
        <v>4040118.3230934134</v>
      </c>
      <c r="X87" s="7">
        <f t="shared" si="111"/>
        <v>4040118.3230934134</v>
      </c>
      <c r="Y87" s="7">
        <f t="shared" si="111"/>
        <v>4040118.3230934134</v>
      </c>
      <c r="Z87" s="7">
        <f t="shared" si="111"/>
        <v>4040118.3230934134</v>
      </c>
      <c r="AA87" s="7">
        <f t="shared" si="111"/>
        <v>4040118.3230934134</v>
      </c>
      <c r="AB87" s="7">
        <f t="shared" si="111"/>
        <v>4040118.3230934134</v>
      </c>
      <c r="AC87" s="7">
        <f t="shared" si="111"/>
        <v>4040118.3230934134</v>
      </c>
      <c r="AD87" s="7">
        <f t="shared" si="111"/>
        <v>4040118.3230934134</v>
      </c>
      <c r="AE87" s="7">
        <f t="shared" si="111"/>
        <v>4040118.3230934134</v>
      </c>
      <c r="AF87" s="7">
        <f t="shared" si="111"/>
        <v>4040118.3230934134</v>
      </c>
      <c r="AG87" s="7">
        <f t="shared" si="111"/>
        <v>4040118.3230934134</v>
      </c>
      <c r="AH87" s="7">
        <f t="shared" si="111"/>
        <v>4040118.3230934134</v>
      </c>
      <c r="AI87" s="7">
        <f t="shared" si="111"/>
        <v>424819.65013847419</v>
      </c>
      <c r="AJ87" s="7">
        <f t="shared" si="111"/>
        <v>447466.22559774498</v>
      </c>
      <c r="AK87" s="7">
        <f t="shared" si="111"/>
        <v>2279.4520450607647</v>
      </c>
      <c r="AL87" s="7">
        <f t="shared" si="111"/>
        <v>2279.4520450607647</v>
      </c>
      <c r="AM87" s="7">
        <f t="shared" si="111"/>
        <v>2279.4520450607647</v>
      </c>
      <c r="AN87" s="7">
        <f t="shared" si="111"/>
        <v>2279.4520450607647</v>
      </c>
      <c r="AO87" s="7">
        <f t="shared" si="111"/>
        <v>2279.4520450607647</v>
      </c>
      <c r="AP87" s="7">
        <f t="shared" si="111"/>
        <v>2279.4520450607647</v>
      </c>
      <c r="AQ87" s="7">
        <f t="shared" si="111"/>
        <v>2279.4520450607647</v>
      </c>
      <c r="AR87" s="7">
        <f t="shared" si="111"/>
        <v>2279.4520450607647</v>
      </c>
      <c r="AS87" s="7">
        <f t="shared" si="111"/>
        <v>2279.4520450607647</v>
      </c>
      <c r="AT87" s="7">
        <f t="shared" si="111"/>
        <v>2279.4520450607647</v>
      </c>
      <c r="AU87" s="7">
        <f t="shared" si="111"/>
        <v>0</v>
      </c>
      <c r="AV87" s="7">
        <f t="shared" si="111"/>
        <v>0</v>
      </c>
      <c r="AW87" s="7">
        <f t="shared" si="111"/>
        <v>0</v>
      </c>
      <c r="AX87" s="7">
        <f t="shared" si="111"/>
        <v>0</v>
      </c>
      <c r="AY87" s="7">
        <f t="shared" si="111"/>
        <v>0</v>
      </c>
      <c r="AZ87" s="7">
        <f t="shared" si="111"/>
        <v>0</v>
      </c>
      <c r="BA87" s="7">
        <f t="shared" si="111"/>
        <v>0</v>
      </c>
      <c r="BB87" s="7">
        <f t="shared" si="111"/>
        <v>0</v>
      </c>
      <c r="BC87" s="7">
        <f t="shared" si="111"/>
        <v>0</v>
      </c>
      <c r="BD87" s="7">
        <f t="shared" si="111"/>
        <v>0</v>
      </c>
      <c r="BE87" s="7">
        <f t="shared" si="111"/>
        <v>0</v>
      </c>
      <c r="BF87" s="7">
        <f t="shared" si="111"/>
        <v>0</v>
      </c>
      <c r="BG87" s="7">
        <f t="shared" si="111"/>
        <v>0</v>
      </c>
      <c r="BH87" s="7">
        <f t="shared" si="111"/>
        <v>0</v>
      </c>
      <c r="BI87" s="7">
        <f t="shared" si="111"/>
        <v>0</v>
      </c>
      <c r="BJ87" s="7">
        <f t="shared" si="111"/>
        <v>0</v>
      </c>
      <c r="BK87" s="7">
        <f t="shared" si="111"/>
        <v>0</v>
      </c>
      <c r="BL87" s="7">
        <f t="shared" si="111"/>
        <v>0</v>
      </c>
      <c r="BM87" s="7">
        <f t="shared" si="111"/>
        <v>0</v>
      </c>
      <c r="BN87" s="7">
        <f t="shared" si="111"/>
        <v>0</v>
      </c>
      <c r="BO87" s="7">
        <f t="shared" si="111"/>
        <v>0</v>
      </c>
      <c r="BP87" s="7">
        <f t="shared" si="111"/>
        <v>0</v>
      </c>
      <c r="BQ87" s="7">
        <f t="shared" si="111"/>
        <v>0</v>
      </c>
      <c r="BR87" s="7">
        <f t="shared" si="111"/>
        <v>0</v>
      </c>
      <c r="BS87" s="7">
        <f t="shared" si="111"/>
        <v>0</v>
      </c>
      <c r="BT87" s="7">
        <f t="shared" si="111"/>
        <v>0</v>
      </c>
      <c r="BU87" s="7">
        <f t="shared" si="111"/>
        <v>0</v>
      </c>
      <c r="BV87" s="7">
        <f t="shared" si="111"/>
        <v>0</v>
      </c>
      <c r="BW87" s="7">
        <f t="shared" ref="BW87:EH87" si="112">BW$75</f>
        <v>0</v>
      </c>
      <c r="BX87" s="7">
        <f t="shared" si="112"/>
        <v>0</v>
      </c>
      <c r="BY87" s="7">
        <f t="shared" si="112"/>
        <v>0</v>
      </c>
      <c r="BZ87" s="7">
        <f t="shared" si="112"/>
        <v>0</v>
      </c>
      <c r="CA87" s="7">
        <f t="shared" si="112"/>
        <v>0</v>
      </c>
      <c r="CB87" s="7">
        <f t="shared" si="112"/>
        <v>0</v>
      </c>
      <c r="CC87" s="7">
        <f t="shared" si="112"/>
        <v>0</v>
      </c>
      <c r="CD87" s="7">
        <f t="shared" si="112"/>
        <v>0</v>
      </c>
      <c r="CE87" s="7">
        <f t="shared" si="112"/>
        <v>0</v>
      </c>
      <c r="CF87" s="7">
        <f t="shared" si="112"/>
        <v>0</v>
      </c>
      <c r="CG87" s="7">
        <f t="shared" si="112"/>
        <v>0</v>
      </c>
      <c r="CH87" s="7">
        <f t="shared" si="112"/>
        <v>0</v>
      </c>
      <c r="CI87" s="7">
        <f t="shared" si="112"/>
        <v>0</v>
      </c>
      <c r="CJ87" s="7">
        <f t="shared" si="112"/>
        <v>0</v>
      </c>
      <c r="CK87" s="7">
        <f t="shared" si="112"/>
        <v>0</v>
      </c>
      <c r="CL87" s="7">
        <f t="shared" si="112"/>
        <v>0</v>
      </c>
      <c r="CM87" s="7">
        <f t="shared" si="112"/>
        <v>0</v>
      </c>
      <c r="CN87" s="7">
        <f t="shared" si="112"/>
        <v>0</v>
      </c>
      <c r="CO87" s="7">
        <f t="shared" si="112"/>
        <v>0</v>
      </c>
      <c r="CP87" s="7">
        <f t="shared" si="112"/>
        <v>0</v>
      </c>
      <c r="CQ87" s="7">
        <f t="shared" si="112"/>
        <v>0</v>
      </c>
      <c r="CR87" s="7">
        <f t="shared" si="112"/>
        <v>0</v>
      </c>
      <c r="CS87" s="7">
        <f t="shared" si="112"/>
        <v>0</v>
      </c>
      <c r="CT87" s="7">
        <f t="shared" si="112"/>
        <v>0</v>
      </c>
      <c r="CU87" s="7">
        <f t="shared" si="112"/>
        <v>0</v>
      </c>
      <c r="CV87" s="7">
        <f t="shared" si="112"/>
        <v>0</v>
      </c>
      <c r="CW87" s="7">
        <f t="shared" si="112"/>
        <v>0</v>
      </c>
      <c r="CX87" s="7">
        <f t="shared" si="112"/>
        <v>0</v>
      </c>
      <c r="CY87" s="7">
        <f t="shared" si="112"/>
        <v>0</v>
      </c>
      <c r="CZ87" s="7">
        <f t="shared" si="112"/>
        <v>0</v>
      </c>
      <c r="DA87" s="7">
        <f t="shared" si="112"/>
        <v>0</v>
      </c>
      <c r="DB87" s="7">
        <f t="shared" si="112"/>
        <v>0</v>
      </c>
      <c r="DC87" s="7">
        <f t="shared" si="112"/>
        <v>0</v>
      </c>
      <c r="DD87" s="7">
        <f t="shared" si="112"/>
        <v>0</v>
      </c>
      <c r="DE87" s="7">
        <f t="shared" si="112"/>
        <v>0</v>
      </c>
      <c r="DF87" s="7">
        <f t="shared" si="112"/>
        <v>0</v>
      </c>
      <c r="DG87" s="7">
        <f t="shared" si="112"/>
        <v>0</v>
      </c>
      <c r="DH87" s="7">
        <f t="shared" si="112"/>
        <v>0</v>
      </c>
      <c r="DI87" s="7">
        <f t="shared" si="112"/>
        <v>0</v>
      </c>
      <c r="DJ87" s="7">
        <f t="shared" si="112"/>
        <v>0</v>
      </c>
      <c r="DK87" s="7">
        <f t="shared" si="112"/>
        <v>0</v>
      </c>
      <c r="DL87" s="7">
        <f t="shared" si="112"/>
        <v>0</v>
      </c>
      <c r="DM87" s="7">
        <f t="shared" si="112"/>
        <v>0</v>
      </c>
      <c r="DN87" s="7">
        <f t="shared" si="112"/>
        <v>0</v>
      </c>
      <c r="DO87" s="7">
        <f t="shared" si="112"/>
        <v>0</v>
      </c>
      <c r="DP87" s="7">
        <f t="shared" si="112"/>
        <v>0</v>
      </c>
      <c r="DQ87" s="7">
        <f t="shared" si="112"/>
        <v>0</v>
      </c>
      <c r="DR87" s="7">
        <f t="shared" si="112"/>
        <v>0</v>
      </c>
      <c r="DS87" s="7">
        <f t="shared" si="112"/>
        <v>0</v>
      </c>
      <c r="DT87" s="7">
        <f t="shared" si="112"/>
        <v>0</v>
      </c>
      <c r="DU87" s="7">
        <f t="shared" si="112"/>
        <v>0</v>
      </c>
      <c r="DV87" s="7">
        <f t="shared" si="112"/>
        <v>0</v>
      </c>
      <c r="DW87" s="7">
        <f t="shared" si="112"/>
        <v>0</v>
      </c>
      <c r="DX87" s="7">
        <f t="shared" si="112"/>
        <v>0</v>
      </c>
      <c r="DY87" s="7">
        <f t="shared" si="112"/>
        <v>0</v>
      </c>
      <c r="DZ87" s="7">
        <f t="shared" si="112"/>
        <v>0</v>
      </c>
      <c r="EA87" s="7">
        <f t="shared" si="112"/>
        <v>0</v>
      </c>
      <c r="EB87" s="7">
        <f t="shared" si="112"/>
        <v>0</v>
      </c>
      <c r="EC87" s="7">
        <f t="shared" si="112"/>
        <v>0</v>
      </c>
      <c r="ED87" s="7">
        <f t="shared" si="112"/>
        <v>0</v>
      </c>
      <c r="EE87" s="7">
        <f t="shared" si="112"/>
        <v>0</v>
      </c>
      <c r="EF87" s="7">
        <f t="shared" si="112"/>
        <v>0</v>
      </c>
      <c r="EG87" s="7">
        <f t="shared" si="112"/>
        <v>0</v>
      </c>
      <c r="EH87" s="7">
        <f t="shared" si="112"/>
        <v>0</v>
      </c>
      <c r="EI87" s="7">
        <f t="shared" ref="EI87:EX87" si="113">EI$75</f>
        <v>0</v>
      </c>
      <c r="EJ87" s="7">
        <f t="shared" si="113"/>
        <v>0</v>
      </c>
      <c r="EK87" s="7">
        <f t="shared" si="113"/>
        <v>0</v>
      </c>
      <c r="EL87" s="7">
        <f t="shared" si="113"/>
        <v>0</v>
      </c>
      <c r="EM87" s="7">
        <f t="shared" si="113"/>
        <v>0</v>
      </c>
      <c r="EN87" s="7">
        <f t="shared" si="113"/>
        <v>0</v>
      </c>
      <c r="EO87" s="7">
        <f t="shared" si="113"/>
        <v>0</v>
      </c>
      <c r="EP87" s="7">
        <f t="shared" si="113"/>
        <v>0</v>
      </c>
      <c r="EQ87" s="7">
        <f t="shared" si="113"/>
        <v>0</v>
      </c>
      <c r="ER87" s="7">
        <f t="shared" si="113"/>
        <v>0</v>
      </c>
      <c r="ES87" s="7">
        <f t="shared" si="113"/>
        <v>0</v>
      </c>
      <c r="ET87" s="7">
        <f t="shared" si="113"/>
        <v>0</v>
      </c>
      <c r="EU87" s="7">
        <f t="shared" si="113"/>
        <v>0</v>
      </c>
      <c r="EV87" s="7">
        <f t="shared" si="113"/>
        <v>0</v>
      </c>
      <c r="EW87" s="7">
        <f t="shared" si="113"/>
        <v>0</v>
      </c>
      <c r="EX87" s="7">
        <f t="shared" si="113"/>
        <v>0</v>
      </c>
    </row>
    <row r="88" spans="1:154" ht="12.75" customHeight="1">
      <c r="A88" s="12"/>
      <c r="B88" s="3"/>
      <c r="C88" s="3"/>
      <c r="D88" s="3"/>
      <c r="E88" s="3"/>
      <c r="F88" s="3"/>
      <c r="G88" s="3"/>
      <c r="H88" s="3"/>
      <c r="I88" s="3"/>
      <c r="K88" s="3"/>
      <c r="L88" s="3"/>
      <c r="M88" s="3"/>
      <c r="N88" s="3"/>
      <c r="O88" s="3"/>
      <c r="P88" s="3"/>
      <c r="Q88" s="3"/>
      <c r="R88" s="3"/>
      <c r="S88" s="3"/>
      <c r="T88" s="3"/>
      <c r="U88" s="6"/>
      <c r="V88" s="8"/>
      <c r="W88" s="3"/>
      <c r="X88" s="3"/>
      <c r="Y88" s="3"/>
      <c r="Z88" s="3"/>
      <c r="AA88" s="3"/>
      <c r="AB88" s="3"/>
      <c r="AC88" s="3"/>
      <c r="AD88" s="3"/>
      <c r="AE88" s="3"/>
      <c r="AF88" s="3"/>
      <c r="AG88" s="6"/>
      <c r="AH88" s="8"/>
      <c r="AI88" s="3"/>
      <c r="AJ88" s="3"/>
      <c r="AK88" s="3"/>
      <c r="AL88" s="3"/>
      <c r="AM88" s="3"/>
      <c r="AN88" s="3"/>
      <c r="AO88" s="3"/>
      <c r="AP88" s="3"/>
      <c r="AQ88" s="3"/>
      <c r="AR88" s="3"/>
      <c r="AS88" s="6"/>
      <c r="AT88" s="8"/>
      <c r="AU88" s="3"/>
      <c r="AV88" s="3"/>
      <c r="AW88" s="3"/>
      <c r="AX88" s="3"/>
      <c r="AY88" s="3"/>
      <c r="AZ88" s="3"/>
      <c r="BA88" s="3"/>
      <c r="BB88" s="3"/>
      <c r="BC88" s="3"/>
      <c r="BD88" s="3"/>
      <c r="BE88" s="6"/>
      <c r="BF88" s="8"/>
      <c r="BG88" s="3"/>
      <c r="BH88" s="3"/>
      <c r="BI88" s="3"/>
      <c r="BJ88" s="3"/>
      <c r="BK88" s="3"/>
      <c r="BL88" s="3"/>
      <c r="BM88" s="3"/>
      <c r="BN88" s="3"/>
      <c r="BO88" s="3"/>
      <c r="BP88" s="3"/>
      <c r="BQ88" s="6"/>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row>
    <row r="89" spans="1:154" ht="12.75" customHeight="1">
      <c r="A89" s="13"/>
      <c r="B89" s="4" t="s">
        <v>148</v>
      </c>
      <c r="C89" s="3"/>
      <c r="E89" s="3"/>
      <c r="F89" s="3"/>
      <c r="G89" s="3"/>
      <c r="H89" s="3"/>
    </row>
    <row r="90" spans="1:154" ht="12.75" customHeight="1">
      <c r="A90" s="13"/>
      <c r="B90" s="3"/>
      <c r="C90" s="1" t="s">
        <v>158</v>
      </c>
      <c r="D90" s="437" t="s">
        <v>157</v>
      </c>
      <c r="E90" s="3"/>
      <c r="F90" s="3"/>
      <c r="G90" s="3"/>
      <c r="H90" s="3"/>
      <c r="I90" s="3">
        <f ca="1">SUM(J90:EX90)</f>
        <v>9069001.8567852806</v>
      </c>
      <c r="J90" s="3">
        <v>0</v>
      </c>
      <c r="K90" s="3">
        <f t="shared" ref="K90:BV90" ca="1" si="114">J119*$D91/12</f>
        <v>0</v>
      </c>
      <c r="L90" s="3">
        <f t="shared" ca="1" si="114"/>
        <v>0</v>
      </c>
      <c r="M90" s="3">
        <f t="shared" ca="1" si="114"/>
        <v>0</v>
      </c>
      <c r="N90" s="3">
        <f t="shared" ca="1" si="114"/>
        <v>0</v>
      </c>
      <c r="O90" s="3">
        <f t="shared" ca="1" si="114"/>
        <v>0</v>
      </c>
      <c r="P90" s="3">
        <f t="shared" ca="1" si="114"/>
        <v>0</v>
      </c>
      <c r="Q90" s="3">
        <f t="shared" ca="1" si="114"/>
        <v>0</v>
      </c>
      <c r="R90" s="3">
        <f t="shared" ca="1" si="114"/>
        <v>11225.971075613839</v>
      </c>
      <c r="S90" s="3">
        <f t="shared" ca="1" si="114"/>
        <v>31482.692546459515</v>
      </c>
      <c r="T90" s="3">
        <f t="shared" ca="1" si="114"/>
        <v>51840.697624659806</v>
      </c>
      <c r="U90" s="3">
        <f t="shared" ca="1" si="114"/>
        <v>72300.492728251338</v>
      </c>
      <c r="V90" s="3">
        <f t="shared" ca="1" si="114"/>
        <v>92862.58680736128</v>
      </c>
      <c r="W90" s="3">
        <f t="shared" ca="1" si="114"/>
        <v>113527.49135686731</v>
      </c>
      <c r="X90" s="3">
        <f t="shared" ca="1" si="114"/>
        <v>134295.72042912125</v>
      </c>
      <c r="Y90" s="3">
        <f t="shared" ca="1" si="114"/>
        <v>155167.79064673718</v>
      </c>
      <c r="Z90" s="3">
        <f t="shared" ca="1" si="114"/>
        <v>176144.22121544197</v>
      </c>
      <c r="AA90" s="3">
        <f t="shared" ca="1" si="114"/>
        <v>197225.53393699109</v>
      </c>
      <c r="AB90" s="3">
        <f t="shared" ca="1" si="114"/>
        <v>218412.25322214878</v>
      </c>
      <c r="AC90" s="3">
        <f t="shared" ca="1" si="114"/>
        <v>239704.90610373326</v>
      </c>
      <c r="AD90" s="3">
        <f t="shared" ca="1" si="114"/>
        <v>261104.02224972681</v>
      </c>
      <c r="AE90" s="3">
        <f t="shared" ca="1" si="114"/>
        <v>282610.13397645159</v>
      </c>
      <c r="AF90" s="3">
        <f t="shared" ca="1" si="114"/>
        <v>304223.77626181109</v>
      </c>
      <c r="AG90" s="3">
        <f t="shared" ca="1" si="114"/>
        <v>325945.48675859894</v>
      </c>
      <c r="AH90" s="3">
        <f t="shared" ca="1" si="114"/>
        <v>347775.8058078718</v>
      </c>
      <c r="AI90" s="3">
        <f t="shared" ca="1" si="114"/>
        <v>369715.2764523924</v>
      </c>
      <c r="AJ90" s="3">
        <f t="shared" ca="1" si="114"/>
        <v>373674.99978125328</v>
      </c>
      <c r="AK90" s="3">
        <f t="shared" ca="1" si="114"/>
        <v>377780.70590816456</v>
      </c>
      <c r="AL90" s="3">
        <f t="shared" ca="1" si="114"/>
        <v>379406.27057012095</v>
      </c>
      <c r="AM90" s="3">
        <f t="shared" ca="1" si="114"/>
        <v>380650.08091713575</v>
      </c>
      <c r="AN90" s="3">
        <f t="shared" ca="1" si="114"/>
        <v>381508.30796795216</v>
      </c>
      <c r="AO90" s="3">
        <f t="shared" ca="1" si="114"/>
        <v>381977.09649658389</v>
      </c>
      <c r="AP90" s="3">
        <f t="shared" ca="1" si="114"/>
        <v>382052.56487775414</v>
      </c>
      <c r="AQ90" s="3">
        <f t="shared" ca="1" si="114"/>
        <v>381730.8049314844</v>
      </c>
      <c r="AR90" s="3">
        <f t="shared" ca="1" si="114"/>
        <v>381007.88176683849</v>
      </c>
      <c r="AS90" s="3">
        <f t="shared" ca="1" si="114"/>
        <v>379879.83362481132</v>
      </c>
      <c r="AT90" s="3">
        <f t="shared" ca="1" si="114"/>
        <v>378864.36848263955</v>
      </c>
      <c r="AU90" s="3">
        <f t="shared" ca="1" si="114"/>
        <v>377439.78246877505</v>
      </c>
      <c r="AV90" s="3">
        <f t="shared" ca="1" si="114"/>
        <v>375821.43326387327</v>
      </c>
      <c r="AW90" s="3">
        <f t="shared" ca="1" si="114"/>
        <v>375821.43326383684</v>
      </c>
      <c r="AX90" s="3">
        <f t="shared" ca="1" si="114"/>
        <v>375821.43326378596</v>
      </c>
      <c r="AY90" s="3">
        <f t="shared" ca="1" si="114"/>
        <v>0</v>
      </c>
      <c r="AZ90" s="3">
        <f t="shared" ca="1" si="114"/>
        <v>0</v>
      </c>
      <c r="BA90" s="3">
        <f t="shared" ca="1" si="114"/>
        <v>0</v>
      </c>
      <c r="BB90" s="3">
        <f t="shared" ca="1" si="114"/>
        <v>0</v>
      </c>
      <c r="BC90" s="3">
        <f t="shared" ca="1" si="114"/>
        <v>0</v>
      </c>
      <c r="BD90" s="3">
        <f t="shared" ca="1" si="114"/>
        <v>0</v>
      </c>
      <c r="BE90" s="3">
        <f t="shared" ca="1" si="114"/>
        <v>0</v>
      </c>
      <c r="BF90" s="3">
        <f t="shared" ca="1" si="114"/>
        <v>0</v>
      </c>
      <c r="BG90" s="3">
        <f t="shared" ca="1" si="114"/>
        <v>0</v>
      </c>
      <c r="BH90" s="3">
        <f t="shared" ca="1" si="114"/>
        <v>0</v>
      </c>
      <c r="BI90" s="3">
        <f t="shared" ca="1" si="114"/>
        <v>0</v>
      </c>
      <c r="BJ90" s="3">
        <f t="shared" ca="1" si="114"/>
        <v>0</v>
      </c>
      <c r="BK90" s="3">
        <f t="shared" ca="1" si="114"/>
        <v>0</v>
      </c>
      <c r="BL90" s="3">
        <f t="shared" ca="1" si="114"/>
        <v>0</v>
      </c>
      <c r="BM90" s="3">
        <f t="shared" ca="1" si="114"/>
        <v>0</v>
      </c>
      <c r="BN90" s="3">
        <f t="shared" ca="1" si="114"/>
        <v>0</v>
      </c>
      <c r="BO90" s="3">
        <f t="shared" ca="1" si="114"/>
        <v>0</v>
      </c>
      <c r="BP90" s="3">
        <f t="shared" ca="1" si="114"/>
        <v>0</v>
      </c>
      <c r="BQ90" s="3">
        <f t="shared" ca="1" si="114"/>
        <v>0</v>
      </c>
      <c r="BR90" s="3">
        <f t="shared" ca="1" si="114"/>
        <v>0</v>
      </c>
      <c r="BS90" s="3">
        <f t="shared" ca="1" si="114"/>
        <v>0</v>
      </c>
      <c r="BT90" s="3">
        <f t="shared" ca="1" si="114"/>
        <v>0</v>
      </c>
      <c r="BU90" s="3">
        <f t="shared" ca="1" si="114"/>
        <v>0</v>
      </c>
      <c r="BV90" s="3">
        <f t="shared" ca="1" si="114"/>
        <v>0</v>
      </c>
      <c r="BW90" s="3">
        <f t="shared" ref="BW90:EH90" ca="1" si="115">BV119*$D91/12</f>
        <v>0</v>
      </c>
      <c r="BX90" s="3">
        <f t="shared" ca="1" si="115"/>
        <v>0</v>
      </c>
      <c r="BY90" s="3">
        <f t="shared" ca="1" si="115"/>
        <v>0</v>
      </c>
      <c r="BZ90" s="3">
        <f t="shared" ca="1" si="115"/>
        <v>0</v>
      </c>
      <c r="CA90" s="3">
        <f t="shared" ca="1" si="115"/>
        <v>0</v>
      </c>
      <c r="CB90" s="3">
        <f t="shared" ca="1" si="115"/>
        <v>0</v>
      </c>
      <c r="CC90" s="3">
        <f t="shared" ca="1" si="115"/>
        <v>0</v>
      </c>
      <c r="CD90" s="3">
        <f t="shared" ca="1" si="115"/>
        <v>0</v>
      </c>
      <c r="CE90" s="3">
        <f t="shared" ca="1" si="115"/>
        <v>0</v>
      </c>
      <c r="CF90" s="3">
        <f t="shared" ca="1" si="115"/>
        <v>0</v>
      </c>
      <c r="CG90" s="3">
        <f t="shared" ca="1" si="115"/>
        <v>0</v>
      </c>
      <c r="CH90" s="3">
        <f t="shared" ca="1" si="115"/>
        <v>0</v>
      </c>
      <c r="CI90" s="3">
        <f t="shared" ca="1" si="115"/>
        <v>0</v>
      </c>
      <c r="CJ90" s="3">
        <f t="shared" ca="1" si="115"/>
        <v>0</v>
      </c>
      <c r="CK90" s="3">
        <f t="shared" ca="1" si="115"/>
        <v>0</v>
      </c>
      <c r="CL90" s="3">
        <f t="shared" ca="1" si="115"/>
        <v>0</v>
      </c>
      <c r="CM90" s="3">
        <f t="shared" ca="1" si="115"/>
        <v>0</v>
      </c>
      <c r="CN90" s="3">
        <f t="shared" ca="1" si="115"/>
        <v>0</v>
      </c>
      <c r="CO90" s="3">
        <f t="shared" ca="1" si="115"/>
        <v>0</v>
      </c>
      <c r="CP90" s="3">
        <f t="shared" ca="1" si="115"/>
        <v>0</v>
      </c>
      <c r="CQ90" s="3">
        <f t="shared" ca="1" si="115"/>
        <v>0</v>
      </c>
      <c r="CR90" s="3">
        <f t="shared" ca="1" si="115"/>
        <v>0</v>
      </c>
      <c r="CS90" s="3">
        <f t="shared" ca="1" si="115"/>
        <v>0</v>
      </c>
      <c r="CT90" s="3">
        <f t="shared" ca="1" si="115"/>
        <v>0</v>
      </c>
      <c r="CU90" s="3">
        <f t="shared" ca="1" si="115"/>
        <v>0</v>
      </c>
      <c r="CV90" s="3">
        <f t="shared" ca="1" si="115"/>
        <v>0</v>
      </c>
      <c r="CW90" s="3">
        <f t="shared" ca="1" si="115"/>
        <v>0</v>
      </c>
      <c r="CX90" s="3">
        <f t="shared" ca="1" si="115"/>
        <v>0</v>
      </c>
      <c r="CY90" s="3">
        <f t="shared" ca="1" si="115"/>
        <v>0</v>
      </c>
      <c r="CZ90" s="3">
        <f t="shared" ca="1" si="115"/>
        <v>0</v>
      </c>
      <c r="DA90" s="3">
        <f t="shared" ca="1" si="115"/>
        <v>0</v>
      </c>
      <c r="DB90" s="3">
        <f t="shared" ca="1" si="115"/>
        <v>0</v>
      </c>
      <c r="DC90" s="3">
        <f t="shared" ca="1" si="115"/>
        <v>0</v>
      </c>
      <c r="DD90" s="3">
        <f t="shared" ca="1" si="115"/>
        <v>0</v>
      </c>
      <c r="DE90" s="3">
        <f t="shared" ca="1" si="115"/>
        <v>0</v>
      </c>
      <c r="DF90" s="3">
        <f t="shared" ca="1" si="115"/>
        <v>0</v>
      </c>
      <c r="DG90" s="3">
        <f t="shared" ca="1" si="115"/>
        <v>0</v>
      </c>
      <c r="DH90" s="3">
        <f t="shared" ca="1" si="115"/>
        <v>0</v>
      </c>
      <c r="DI90" s="3">
        <f t="shared" ca="1" si="115"/>
        <v>0</v>
      </c>
      <c r="DJ90" s="3">
        <f t="shared" ca="1" si="115"/>
        <v>0</v>
      </c>
      <c r="DK90" s="3">
        <f t="shared" ca="1" si="115"/>
        <v>0</v>
      </c>
      <c r="DL90" s="3">
        <f t="shared" ca="1" si="115"/>
        <v>0</v>
      </c>
      <c r="DM90" s="3">
        <f t="shared" ca="1" si="115"/>
        <v>0</v>
      </c>
      <c r="DN90" s="3">
        <f t="shared" ca="1" si="115"/>
        <v>0</v>
      </c>
      <c r="DO90" s="3">
        <f t="shared" ca="1" si="115"/>
        <v>0</v>
      </c>
      <c r="DP90" s="3">
        <f t="shared" ca="1" si="115"/>
        <v>0</v>
      </c>
      <c r="DQ90" s="3">
        <f t="shared" ca="1" si="115"/>
        <v>0</v>
      </c>
      <c r="DR90" s="3">
        <f t="shared" ca="1" si="115"/>
        <v>0</v>
      </c>
      <c r="DS90" s="3">
        <f t="shared" ca="1" si="115"/>
        <v>0</v>
      </c>
      <c r="DT90" s="3">
        <f t="shared" ca="1" si="115"/>
        <v>0</v>
      </c>
      <c r="DU90" s="3">
        <f t="shared" ca="1" si="115"/>
        <v>0</v>
      </c>
      <c r="DV90" s="3">
        <f t="shared" ca="1" si="115"/>
        <v>0</v>
      </c>
      <c r="DW90" s="3">
        <f t="shared" ca="1" si="115"/>
        <v>0</v>
      </c>
      <c r="DX90" s="3">
        <f t="shared" ca="1" si="115"/>
        <v>0</v>
      </c>
      <c r="DY90" s="3">
        <f t="shared" ca="1" si="115"/>
        <v>0</v>
      </c>
      <c r="DZ90" s="3">
        <f t="shared" ca="1" si="115"/>
        <v>0</v>
      </c>
      <c r="EA90" s="3">
        <f t="shared" ca="1" si="115"/>
        <v>0</v>
      </c>
      <c r="EB90" s="3">
        <f t="shared" ca="1" si="115"/>
        <v>0</v>
      </c>
      <c r="EC90" s="3">
        <f t="shared" ca="1" si="115"/>
        <v>0</v>
      </c>
      <c r="ED90" s="3">
        <f t="shared" ca="1" si="115"/>
        <v>0</v>
      </c>
      <c r="EE90" s="3">
        <f t="shared" ca="1" si="115"/>
        <v>0</v>
      </c>
      <c r="EF90" s="3">
        <f t="shared" ca="1" si="115"/>
        <v>0</v>
      </c>
      <c r="EG90" s="3">
        <f t="shared" ca="1" si="115"/>
        <v>0</v>
      </c>
      <c r="EH90" s="3">
        <f t="shared" ca="1" si="115"/>
        <v>0</v>
      </c>
      <c r="EI90" s="3">
        <f t="shared" ref="EI90:EX90" ca="1" si="116">EH119*$D91/12</f>
        <v>0</v>
      </c>
      <c r="EJ90" s="3">
        <f t="shared" ca="1" si="116"/>
        <v>0</v>
      </c>
      <c r="EK90" s="3">
        <f t="shared" ca="1" si="116"/>
        <v>0</v>
      </c>
      <c r="EL90" s="3">
        <f t="shared" ca="1" si="116"/>
        <v>0</v>
      </c>
      <c r="EM90" s="3">
        <f t="shared" ca="1" si="116"/>
        <v>0</v>
      </c>
      <c r="EN90" s="3">
        <f t="shared" ca="1" si="116"/>
        <v>0</v>
      </c>
      <c r="EO90" s="3">
        <f t="shared" ca="1" si="116"/>
        <v>0</v>
      </c>
      <c r="EP90" s="3">
        <f t="shared" ca="1" si="116"/>
        <v>0</v>
      </c>
      <c r="EQ90" s="3">
        <f t="shared" ca="1" si="116"/>
        <v>0</v>
      </c>
      <c r="ER90" s="3">
        <f t="shared" ca="1" si="116"/>
        <v>0</v>
      </c>
      <c r="ES90" s="3">
        <f t="shared" ca="1" si="116"/>
        <v>0</v>
      </c>
      <c r="ET90" s="3">
        <f t="shared" ca="1" si="116"/>
        <v>0</v>
      </c>
      <c r="EU90" s="3">
        <f t="shared" ca="1" si="116"/>
        <v>0</v>
      </c>
      <c r="EV90" s="3">
        <f t="shared" ca="1" si="116"/>
        <v>0</v>
      </c>
      <c r="EW90" s="3">
        <f t="shared" ca="1" si="116"/>
        <v>0</v>
      </c>
      <c r="EX90" s="3">
        <f t="shared" ca="1" si="116"/>
        <v>0</v>
      </c>
    </row>
    <row r="91" spans="1:154" ht="12.75" customHeight="1">
      <c r="A91" s="13"/>
      <c r="B91" s="3"/>
      <c r="C91" s="3" t="s">
        <v>92</v>
      </c>
      <c r="D91" s="438">
        <f>'Low Budget'!H36</f>
        <v>6.0000000000000005E-2</v>
      </c>
      <c r="E91" s="3"/>
      <c r="F91" s="3"/>
      <c r="G91" s="3"/>
      <c r="H91" s="3"/>
      <c r="I91" s="3">
        <f ca="1">SUM(J91:EX91)</f>
        <v>-4469377.7249488244</v>
      </c>
      <c r="J91" s="3">
        <v>0</v>
      </c>
      <c r="K91" s="3">
        <f ca="1">IF(AND(K90&gt;0,K$61&gt;0),IF(K90&gt;K$61,-K$61,-K90),0)</f>
        <v>0</v>
      </c>
      <c r="L91" s="3">
        <f t="shared" ref="L91:BW91" ca="1" si="117">IF(AND(L90&gt;0,L$61&gt;0),IF(L90&gt;L$61,-L$61,-L90),0)</f>
        <v>0</v>
      </c>
      <c r="M91" s="3">
        <f t="shared" ca="1" si="117"/>
        <v>0</v>
      </c>
      <c r="N91" s="3">
        <f t="shared" ca="1" si="117"/>
        <v>0</v>
      </c>
      <c r="O91" s="3">
        <f t="shared" ca="1" si="117"/>
        <v>0</v>
      </c>
      <c r="P91" s="3">
        <f t="shared" ca="1" si="117"/>
        <v>0</v>
      </c>
      <c r="Q91" s="3">
        <f t="shared" ca="1" si="117"/>
        <v>0</v>
      </c>
      <c r="R91" s="3">
        <f t="shared" ca="1" si="117"/>
        <v>0</v>
      </c>
      <c r="S91" s="3">
        <f t="shared" ca="1" si="117"/>
        <v>0</v>
      </c>
      <c r="T91" s="3">
        <f t="shared" ca="1" si="117"/>
        <v>0</v>
      </c>
      <c r="U91" s="3">
        <f t="shared" ca="1" si="117"/>
        <v>0</v>
      </c>
      <c r="V91" s="3">
        <f t="shared" ca="1" si="117"/>
        <v>0</v>
      </c>
      <c r="W91" s="3">
        <f t="shared" ca="1" si="117"/>
        <v>0</v>
      </c>
      <c r="X91" s="3">
        <f t="shared" ca="1" si="117"/>
        <v>0</v>
      </c>
      <c r="Y91" s="3">
        <f t="shared" ca="1" si="117"/>
        <v>0</v>
      </c>
      <c r="Z91" s="3">
        <f t="shared" ca="1" si="117"/>
        <v>0</v>
      </c>
      <c r="AA91" s="3">
        <f t="shared" ca="1" si="117"/>
        <v>0</v>
      </c>
      <c r="AB91" s="3">
        <f t="shared" ca="1" si="117"/>
        <v>0</v>
      </c>
      <c r="AC91" s="3">
        <f t="shared" ca="1" si="117"/>
        <v>0</v>
      </c>
      <c r="AD91" s="3">
        <f t="shared" ca="1" si="117"/>
        <v>0</v>
      </c>
      <c r="AE91" s="3">
        <f t="shared" ca="1" si="117"/>
        <v>0</v>
      </c>
      <c r="AF91" s="3">
        <f t="shared" ca="1" si="117"/>
        <v>0</v>
      </c>
      <c r="AG91" s="3">
        <f t="shared" ca="1" si="117"/>
        <v>0</v>
      </c>
      <c r="AH91" s="3">
        <f t="shared" ca="1" si="117"/>
        <v>0</v>
      </c>
      <c r="AI91" s="3">
        <f t="shared" ca="1" si="117"/>
        <v>-2590.2608217514016</v>
      </c>
      <c r="AJ91" s="3">
        <f t="shared" ca="1" si="117"/>
        <v>0</v>
      </c>
      <c r="AK91" s="3">
        <f t="shared" ca="1" si="117"/>
        <v>-54947.225565328525</v>
      </c>
      <c r="AL91" s="3">
        <f t="shared" ca="1" si="117"/>
        <v>-132923.65321561176</v>
      </c>
      <c r="AM91" s="3">
        <f t="shared" ca="1" si="117"/>
        <v>-211284.12280230189</v>
      </c>
      <c r="AN91" s="3">
        <f t="shared" ca="1" si="117"/>
        <v>-290030.05428977951</v>
      </c>
      <c r="AO91" s="3">
        <f t="shared" ca="1" si="117"/>
        <v>-369162.87231042917</v>
      </c>
      <c r="AP91" s="3">
        <f t="shared" ca="1" si="117"/>
        <v>-382052.56487775414</v>
      </c>
      <c r="AQ91" s="3">
        <f t="shared" ca="1" si="117"/>
        <v>-381730.8049314844</v>
      </c>
      <c r="AR91" s="3">
        <f t="shared" ca="1" si="117"/>
        <v>-381007.88176683849</v>
      </c>
      <c r="AS91" s="3">
        <f t="shared" ca="1" si="117"/>
        <v>-379879.83362481132</v>
      </c>
      <c r="AT91" s="3">
        <f t="shared" ca="1" si="117"/>
        <v>-378864.36848263955</v>
      </c>
      <c r="AU91" s="3">
        <f t="shared" ca="1" si="117"/>
        <v>-377439.78246877505</v>
      </c>
      <c r="AV91" s="3">
        <f t="shared" ca="1" si="117"/>
        <v>-375821.43326387327</v>
      </c>
      <c r="AW91" s="3">
        <f t="shared" ca="1" si="117"/>
        <v>-375821.43326383684</v>
      </c>
      <c r="AX91" s="3">
        <f t="shared" ca="1" si="117"/>
        <v>-375821.43326378596</v>
      </c>
      <c r="AY91" s="3">
        <f t="shared" ca="1" si="117"/>
        <v>0</v>
      </c>
      <c r="AZ91" s="3">
        <f t="shared" ca="1" si="117"/>
        <v>0</v>
      </c>
      <c r="BA91" s="3">
        <f t="shared" ca="1" si="117"/>
        <v>0</v>
      </c>
      <c r="BB91" s="3">
        <f t="shared" ca="1" si="117"/>
        <v>0</v>
      </c>
      <c r="BC91" s="3">
        <f t="shared" ca="1" si="117"/>
        <v>0</v>
      </c>
      <c r="BD91" s="3">
        <f t="shared" ca="1" si="117"/>
        <v>0</v>
      </c>
      <c r="BE91" s="3">
        <f t="shared" ca="1" si="117"/>
        <v>0</v>
      </c>
      <c r="BF91" s="3">
        <f t="shared" ca="1" si="117"/>
        <v>0</v>
      </c>
      <c r="BG91" s="3">
        <f t="shared" ca="1" si="117"/>
        <v>0</v>
      </c>
      <c r="BH91" s="3">
        <f t="shared" ca="1" si="117"/>
        <v>0</v>
      </c>
      <c r="BI91" s="3">
        <f t="shared" ca="1" si="117"/>
        <v>0</v>
      </c>
      <c r="BJ91" s="3">
        <f t="shared" ca="1" si="117"/>
        <v>0</v>
      </c>
      <c r="BK91" s="3">
        <f t="shared" ca="1" si="117"/>
        <v>0</v>
      </c>
      <c r="BL91" s="3">
        <f t="shared" ca="1" si="117"/>
        <v>0</v>
      </c>
      <c r="BM91" s="3">
        <f t="shared" ca="1" si="117"/>
        <v>0</v>
      </c>
      <c r="BN91" s="3">
        <f t="shared" ca="1" si="117"/>
        <v>0</v>
      </c>
      <c r="BO91" s="3">
        <f t="shared" ca="1" si="117"/>
        <v>0</v>
      </c>
      <c r="BP91" s="3">
        <f t="shared" ca="1" si="117"/>
        <v>0</v>
      </c>
      <c r="BQ91" s="3">
        <f t="shared" ca="1" si="117"/>
        <v>0</v>
      </c>
      <c r="BR91" s="3">
        <f t="shared" ca="1" si="117"/>
        <v>0</v>
      </c>
      <c r="BS91" s="3">
        <f t="shared" ca="1" si="117"/>
        <v>0</v>
      </c>
      <c r="BT91" s="3">
        <f t="shared" ca="1" si="117"/>
        <v>0</v>
      </c>
      <c r="BU91" s="3">
        <f t="shared" ca="1" si="117"/>
        <v>0</v>
      </c>
      <c r="BV91" s="3">
        <f t="shared" ca="1" si="117"/>
        <v>0</v>
      </c>
      <c r="BW91" s="3">
        <f t="shared" ca="1" si="117"/>
        <v>0</v>
      </c>
      <c r="BX91" s="3">
        <f t="shared" ref="BX91:EI91" ca="1" si="118">IF(AND(BX90&gt;0,BX$61&gt;0),IF(BX90&gt;BX$61,-BX$61,-BX90),0)</f>
        <v>0</v>
      </c>
      <c r="BY91" s="3">
        <f t="shared" ca="1" si="118"/>
        <v>0</v>
      </c>
      <c r="BZ91" s="3">
        <f t="shared" ca="1" si="118"/>
        <v>0</v>
      </c>
      <c r="CA91" s="3">
        <f t="shared" ca="1" si="118"/>
        <v>0</v>
      </c>
      <c r="CB91" s="3">
        <f t="shared" ca="1" si="118"/>
        <v>0</v>
      </c>
      <c r="CC91" s="3">
        <f t="shared" ca="1" si="118"/>
        <v>0</v>
      </c>
      <c r="CD91" s="3">
        <f t="shared" ca="1" si="118"/>
        <v>0</v>
      </c>
      <c r="CE91" s="3">
        <f t="shared" ca="1" si="118"/>
        <v>0</v>
      </c>
      <c r="CF91" s="3">
        <f t="shared" ca="1" si="118"/>
        <v>0</v>
      </c>
      <c r="CG91" s="3">
        <f t="shared" ca="1" si="118"/>
        <v>0</v>
      </c>
      <c r="CH91" s="3">
        <f t="shared" ca="1" si="118"/>
        <v>0</v>
      </c>
      <c r="CI91" s="3">
        <f t="shared" ca="1" si="118"/>
        <v>0</v>
      </c>
      <c r="CJ91" s="3">
        <f t="shared" ca="1" si="118"/>
        <v>0</v>
      </c>
      <c r="CK91" s="3">
        <f t="shared" ca="1" si="118"/>
        <v>0</v>
      </c>
      <c r="CL91" s="3">
        <f t="shared" ca="1" si="118"/>
        <v>0</v>
      </c>
      <c r="CM91" s="3">
        <f t="shared" ca="1" si="118"/>
        <v>0</v>
      </c>
      <c r="CN91" s="3">
        <f t="shared" ca="1" si="118"/>
        <v>0</v>
      </c>
      <c r="CO91" s="3">
        <f t="shared" ca="1" si="118"/>
        <v>0</v>
      </c>
      <c r="CP91" s="3">
        <f t="shared" ca="1" si="118"/>
        <v>0</v>
      </c>
      <c r="CQ91" s="3">
        <f t="shared" ca="1" si="118"/>
        <v>0</v>
      </c>
      <c r="CR91" s="3">
        <f t="shared" ca="1" si="118"/>
        <v>0</v>
      </c>
      <c r="CS91" s="3">
        <f t="shared" ca="1" si="118"/>
        <v>0</v>
      </c>
      <c r="CT91" s="3">
        <f t="shared" ca="1" si="118"/>
        <v>0</v>
      </c>
      <c r="CU91" s="3">
        <f t="shared" ca="1" si="118"/>
        <v>0</v>
      </c>
      <c r="CV91" s="3">
        <f t="shared" ca="1" si="118"/>
        <v>0</v>
      </c>
      <c r="CW91" s="3">
        <f t="shared" ca="1" si="118"/>
        <v>0</v>
      </c>
      <c r="CX91" s="3">
        <f t="shared" ca="1" si="118"/>
        <v>0</v>
      </c>
      <c r="CY91" s="3">
        <f t="shared" ca="1" si="118"/>
        <v>0</v>
      </c>
      <c r="CZ91" s="3">
        <f t="shared" ca="1" si="118"/>
        <v>0</v>
      </c>
      <c r="DA91" s="3">
        <f t="shared" ca="1" si="118"/>
        <v>0</v>
      </c>
      <c r="DB91" s="3">
        <f t="shared" ca="1" si="118"/>
        <v>0</v>
      </c>
      <c r="DC91" s="3">
        <f t="shared" ca="1" si="118"/>
        <v>0</v>
      </c>
      <c r="DD91" s="3">
        <f t="shared" ca="1" si="118"/>
        <v>0</v>
      </c>
      <c r="DE91" s="3">
        <f t="shared" ca="1" si="118"/>
        <v>0</v>
      </c>
      <c r="DF91" s="3">
        <f t="shared" ca="1" si="118"/>
        <v>0</v>
      </c>
      <c r="DG91" s="3">
        <f t="shared" ca="1" si="118"/>
        <v>0</v>
      </c>
      <c r="DH91" s="3">
        <f t="shared" ca="1" si="118"/>
        <v>0</v>
      </c>
      <c r="DI91" s="3">
        <f t="shared" ca="1" si="118"/>
        <v>0</v>
      </c>
      <c r="DJ91" s="3">
        <f t="shared" ca="1" si="118"/>
        <v>0</v>
      </c>
      <c r="DK91" s="3">
        <f t="shared" ca="1" si="118"/>
        <v>0</v>
      </c>
      <c r="DL91" s="3">
        <f t="shared" ca="1" si="118"/>
        <v>0</v>
      </c>
      <c r="DM91" s="3">
        <f t="shared" ca="1" si="118"/>
        <v>0</v>
      </c>
      <c r="DN91" s="3">
        <f t="shared" ca="1" si="118"/>
        <v>0</v>
      </c>
      <c r="DO91" s="3">
        <f t="shared" ca="1" si="118"/>
        <v>0</v>
      </c>
      <c r="DP91" s="3">
        <f t="shared" ca="1" si="118"/>
        <v>0</v>
      </c>
      <c r="DQ91" s="3">
        <f t="shared" ca="1" si="118"/>
        <v>0</v>
      </c>
      <c r="DR91" s="3">
        <f t="shared" ca="1" si="118"/>
        <v>0</v>
      </c>
      <c r="DS91" s="3">
        <f t="shared" ca="1" si="118"/>
        <v>0</v>
      </c>
      <c r="DT91" s="3">
        <f t="shared" ca="1" si="118"/>
        <v>0</v>
      </c>
      <c r="DU91" s="3">
        <f t="shared" ca="1" si="118"/>
        <v>0</v>
      </c>
      <c r="DV91" s="3">
        <f t="shared" ca="1" si="118"/>
        <v>0</v>
      </c>
      <c r="DW91" s="3">
        <f t="shared" ca="1" si="118"/>
        <v>0</v>
      </c>
      <c r="DX91" s="3">
        <f t="shared" ca="1" si="118"/>
        <v>0</v>
      </c>
      <c r="DY91" s="3">
        <f t="shared" ca="1" si="118"/>
        <v>0</v>
      </c>
      <c r="DZ91" s="3">
        <f t="shared" ca="1" si="118"/>
        <v>0</v>
      </c>
      <c r="EA91" s="3">
        <f t="shared" ca="1" si="118"/>
        <v>0</v>
      </c>
      <c r="EB91" s="3">
        <f t="shared" ca="1" si="118"/>
        <v>0</v>
      </c>
      <c r="EC91" s="3">
        <f t="shared" ca="1" si="118"/>
        <v>0</v>
      </c>
      <c r="ED91" s="3">
        <f t="shared" ca="1" si="118"/>
        <v>0</v>
      </c>
      <c r="EE91" s="3">
        <f t="shared" ca="1" si="118"/>
        <v>0</v>
      </c>
      <c r="EF91" s="3">
        <f t="shared" ca="1" si="118"/>
        <v>0</v>
      </c>
      <c r="EG91" s="3">
        <f t="shared" ca="1" si="118"/>
        <v>0</v>
      </c>
      <c r="EH91" s="3">
        <f t="shared" ca="1" si="118"/>
        <v>0</v>
      </c>
      <c r="EI91" s="3">
        <f t="shared" ca="1" si="118"/>
        <v>0</v>
      </c>
      <c r="EJ91" s="3">
        <f t="shared" ref="EJ91:EX91" ca="1" si="119">IF(AND(EJ90&gt;0,EJ$61&gt;0),IF(EJ90&gt;EJ$61,-EJ$61,-EJ90),0)</f>
        <v>0</v>
      </c>
      <c r="EK91" s="3">
        <f t="shared" ca="1" si="119"/>
        <v>0</v>
      </c>
      <c r="EL91" s="3">
        <f t="shared" ca="1" si="119"/>
        <v>0</v>
      </c>
      <c r="EM91" s="3">
        <f t="shared" ca="1" si="119"/>
        <v>0</v>
      </c>
      <c r="EN91" s="3">
        <f t="shared" ca="1" si="119"/>
        <v>0</v>
      </c>
      <c r="EO91" s="3">
        <f t="shared" ca="1" si="119"/>
        <v>0</v>
      </c>
      <c r="EP91" s="3">
        <f t="shared" ca="1" si="119"/>
        <v>0</v>
      </c>
      <c r="EQ91" s="3">
        <f t="shared" ca="1" si="119"/>
        <v>0</v>
      </c>
      <c r="ER91" s="3">
        <f t="shared" ca="1" si="119"/>
        <v>0</v>
      </c>
      <c r="ES91" s="3">
        <f t="shared" ca="1" si="119"/>
        <v>0</v>
      </c>
      <c r="ET91" s="3">
        <f t="shared" ca="1" si="119"/>
        <v>0</v>
      </c>
      <c r="EU91" s="3">
        <f t="shared" ca="1" si="119"/>
        <v>0</v>
      </c>
      <c r="EV91" s="3">
        <f t="shared" ca="1" si="119"/>
        <v>0</v>
      </c>
      <c r="EW91" s="3">
        <f t="shared" ca="1" si="119"/>
        <v>0</v>
      </c>
      <c r="EX91" s="3">
        <f t="shared" ca="1" si="119"/>
        <v>0</v>
      </c>
    </row>
    <row r="92" spans="1:154" s="3" customFormat="1" ht="12.75" customHeight="1">
      <c r="A92" s="12"/>
      <c r="D92" s="4"/>
      <c r="E92" s="4"/>
      <c r="F92" s="4"/>
      <c r="G92" s="4"/>
      <c r="H92" s="4"/>
      <c r="I92" s="15">
        <f ca="1">SUM(I90:I91)</f>
        <v>4599624.1318364562</v>
      </c>
      <c r="J92" s="15">
        <f t="shared" ref="J92:BU92" si="120">SUM(J90:J91)</f>
        <v>0</v>
      </c>
      <c r="K92" s="15">
        <f t="shared" ca="1" si="120"/>
        <v>0</v>
      </c>
      <c r="L92" s="15">
        <f t="shared" ca="1" si="120"/>
        <v>0</v>
      </c>
      <c r="M92" s="15">
        <f t="shared" ca="1" si="120"/>
        <v>0</v>
      </c>
      <c r="N92" s="15">
        <f t="shared" ca="1" si="120"/>
        <v>0</v>
      </c>
      <c r="O92" s="15">
        <f t="shared" ca="1" si="120"/>
        <v>0</v>
      </c>
      <c r="P92" s="15">
        <f t="shared" ca="1" si="120"/>
        <v>0</v>
      </c>
      <c r="Q92" s="15">
        <f t="shared" ca="1" si="120"/>
        <v>0</v>
      </c>
      <c r="R92" s="15">
        <f t="shared" ca="1" si="120"/>
        <v>11225.971075613839</v>
      </c>
      <c r="S92" s="15">
        <f t="shared" ca="1" si="120"/>
        <v>31482.692546459515</v>
      </c>
      <c r="T92" s="15">
        <f t="shared" ca="1" si="120"/>
        <v>51840.697624659806</v>
      </c>
      <c r="U92" s="15">
        <f t="shared" ca="1" si="120"/>
        <v>72300.492728251338</v>
      </c>
      <c r="V92" s="15">
        <f t="shared" ca="1" si="120"/>
        <v>92862.58680736128</v>
      </c>
      <c r="W92" s="15">
        <f t="shared" ca="1" si="120"/>
        <v>113527.49135686731</v>
      </c>
      <c r="X92" s="15">
        <f t="shared" ca="1" si="120"/>
        <v>134295.72042912125</v>
      </c>
      <c r="Y92" s="15">
        <f t="shared" ca="1" si="120"/>
        <v>155167.79064673718</v>
      </c>
      <c r="Z92" s="15">
        <f t="shared" ca="1" si="120"/>
        <v>176144.22121544197</v>
      </c>
      <c r="AA92" s="15">
        <f t="shared" ca="1" si="120"/>
        <v>197225.53393699109</v>
      </c>
      <c r="AB92" s="15">
        <f t="shared" ca="1" si="120"/>
        <v>218412.25322214878</v>
      </c>
      <c r="AC92" s="15">
        <f t="shared" ca="1" si="120"/>
        <v>239704.90610373326</v>
      </c>
      <c r="AD92" s="15">
        <f t="shared" ca="1" si="120"/>
        <v>261104.02224972681</v>
      </c>
      <c r="AE92" s="15">
        <f t="shared" ca="1" si="120"/>
        <v>282610.13397645159</v>
      </c>
      <c r="AF92" s="15">
        <f t="shared" ca="1" si="120"/>
        <v>304223.77626181109</v>
      </c>
      <c r="AG92" s="15">
        <f t="shared" ca="1" si="120"/>
        <v>325945.48675859894</v>
      </c>
      <c r="AH92" s="15">
        <f t="shared" ca="1" si="120"/>
        <v>347775.8058078718</v>
      </c>
      <c r="AI92" s="15">
        <f t="shared" ca="1" si="120"/>
        <v>367125.01563064102</v>
      </c>
      <c r="AJ92" s="15">
        <f t="shared" ca="1" si="120"/>
        <v>373674.99978125328</v>
      </c>
      <c r="AK92" s="15">
        <f t="shared" ca="1" si="120"/>
        <v>322833.480342836</v>
      </c>
      <c r="AL92" s="15">
        <f t="shared" ca="1" si="120"/>
        <v>246482.61735450919</v>
      </c>
      <c r="AM92" s="15">
        <f t="shared" ca="1" si="120"/>
        <v>169365.95811483386</v>
      </c>
      <c r="AN92" s="15">
        <f t="shared" ca="1" si="120"/>
        <v>91478.253678172652</v>
      </c>
      <c r="AO92" s="15">
        <f t="shared" ca="1" si="120"/>
        <v>12814.224186154723</v>
      </c>
      <c r="AP92" s="15">
        <f t="shared" ca="1" si="120"/>
        <v>0</v>
      </c>
      <c r="AQ92" s="15">
        <f t="shared" ca="1" si="120"/>
        <v>0</v>
      </c>
      <c r="AR92" s="15">
        <f t="shared" ca="1" si="120"/>
        <v>0</v>
      </c>
      <c r="AS92" s="15">
        <f t="shared" ca="1" si="120"/>
        <v>0</v>
      </c>
      <c r="AT92" s="15">
        <f t="shared" ca="1" si="120"/>
        <v>0</v>
      </c>
      <c r="AU92" s="15">
        <f t="shared" ca="1" si="120"/>
        <v>0</v>
      </c>
      <c r="AV92" s="15">
        <f t="shared" ca="1" si="120"/>
        <v>0</v>
      </c>
      <c r="AW92" s="15">
        <f t="shared" ca="1" si="120"/>
        <v>0</v>
      </c>
      <c r="AX92" s="15">
        <f t="shared" ca="1" si="120"/>
        <v>0</v>
      </c>
      <c r="AY92" s="15">
        <f t="shared" ca="1" si="120"/>
        <v>0</v>
      </c>
      <c r="AZ92" s="15">
        <f t="shared" ca="1" si="120"/>
        <v>0</v>
      </c>
      <c r="BA92" s="15">
        <f t="shared" ca="1" si="120"/>
        <v>0</v>
      </c>
      <c r="BB92" s="15">
        <f t="shared" ca="1" si="120"/>
        <v>0</v>
      </c>
      <c r="BC92" s="15">
        <f t="shared" ca="1" si="120"/>
        <v>0</v>
      </c>
      <c r="BD92" s="15">
        <f t="shared" ca="1" si="120"/>
        <v>0</v>
      </c>
      <c r="BE92" s="15">
        <f t="shared" ca="1" si="120"/>
        <v>0</v>
      </c>
      <c r="BF92" s="15">
        <f t="shared" ca="1" si="120"/>
        <v>0</v>
      </c>
      <c r="BG92" s="15">
        <f t="shared" ca="1" si="120"/>
        <v>0</v>
      </c>
      <c r="BH92" s="15">
        <f t="shared" ca="1" si="120"/>
        <v>0</v>
      </c>
      <c r="BI92" s="15">
        <f t="shared" ca="1" si="120"/>
        <v>0</v>
      </c>
      <c r="BJ92" s="15">
        <f t="shared" ca="1" si="120"/>
        <v>0</v>
      </c>
      <c r="BK92" s="15">
        <f t="shared" ca="1" si="120"/>
        <v>0</v>
      </c>
      <c r="BL92" s="15">
        <f t="shared" ca="1" si="120"/>
        <v>0</v>
      </c>
      <c r="BM92" s="15">
        <f t="shared" ca="1" si="120"/>
        <v>0</v>
      </c>
      <c r="BN92" s="15">
        <f t="shared" ca="1" si="120"/>
        <v>0</v>
      </c>
      <c r="BO92" s="15">
        <f t="shared" ca="1" si="120"/>
        <v>0</v>
      </c>
      <c r="BP92" s="15">
        <f t="shared" ca="1" si="120"/>
        <v>0</v>
      </c>
      <c r="BQ92" s="15">
        <f t="shared" ca="1" si="120"/>
        <v>0</v>
      </c>
      <c r="BR92" s="15">
        <f t="shared" ca="1" si="120"/>
        <v>0</v>
      </c>
      <c r="BS92" s="15">
        <f t="shared" ca="1" si="120"/>
        <v>0</v>
      </c>
      <c r="BT92" s="15">
        <f t="shared" ca="1" si="120"/>
        <v>0</v>
      </c>
      <c r="BU92" s="15">
        <f t="shared" ca="1" si="120"/>
        <v>0</v>
      </c>
      <c r="BV92" s="15">
        <f t="shared" ref="BV92:EG92" ca="1" si="121">SUM(BV90:BV91)</f>
        <v>0</v>
      </c>
      <c r="BW92" s="15">
        <f t="shared" ca="1" si="121"/>
        <v>0</v>
      </c>
      <c r="BX92" s="15">
        <f t="shared" ca="1" si="121"/>
        <v>0</v>
      </c>
      <c r="BY92" s="15">
        <f t="shared" ca="1" si="121"/>
        <v>0</v>
      </c>
      <c r="BZ92" s="15">
        <f t="shared" ca="1" si="121"/>
        <v>0</v>
      </c>
      <c r="CA92" s="15">
        <f t="shared" ca="1" si="121"/>
        <v>0</v>
      </c>
      <c r="CB92" s="15">
        <f t="shared" ca="1" si="121"/>
        <v>0</v>
      </c>
      <c r="CC92" s="15">
        <f t="shared" ca="1" si="121"/>
        <v>0</v>
      </c>
      <c r="CD92" s="15">
        <f t="shared" ca="1" si="121"/>
        <v>0</v>
      </c>
      <c r="CE92" s="15">
        <f t="shared" ca="1" si="121"/>
        <v>0</v>
      </c>
      <c r="CF92" s="15">
        <f t="shared" ca="1" si="121"/>
        <v>0</v>
      </c>
      <c r="CG92" s="15">
        <f t="shared" ca="1" si="121"/>
        <v>0</v>
      </c>
      <c r="CH92" s="15">
        <f t="shared" ca="1" si="121"/>
        <v>0</v>
      </c>
      <c r="CI92" s="15">
        <f t="shared" ca="1" si="121"/>
        <v>0</v>
      </c>
      <c r="CJ92" s="15">
        <f t="shared" ca="1" si="121"/>
        <v>0</v>
      </c>
      <c r="CK92" s="15">
        <f t="shared" ca="1" si="121"/>
        <v>0</v>
      </c>
      <c r="CL92" s="15">
        <f t="shared" ca="1" si="121"/>
        <v>0</v>
      </c>
      <c r="CM92" s="15">
        <f t="shared" ca="1" si="121"/>
        <v>0</v>
      </c>
      <c r="CN92" s="15">
        <f t="shared" ca="1" si="121"/>
        <v>0</v>
      </c>
      <c r="CO92" s="15">
        <f t="shared" ca="1" si="121"/>
        <v>0</v>
      </c>
      <c r="CP92" s="15">
        <f t="shared" ca="1" si="121"/>
        <v>0</v>
      </c>
      <c r="CQ92" s="15">
        <f t="shared" ca="1" si="121"/>
        <v>0</v>
      </c>
      <c r="CR92" s="15">
        <f t="shared" ca="1" si="121"/>
        <v>0</v>
      </c>
      <c r="CS92" s="15">
        <f t="shared" ca="1" si="121"/>
        <v>0</v>
      </c>
      <c r="CT92" s="15">
        <f t="shared" ca="1" si="121"/>
        <v>0</v>
      </c>
      <c r="CU92" s="15">
        <f t="shared" ca="1" si="121"/>
        <v>0</v>
      </c>
      <c r="CV92" s="15">
        <f t="shared" ca="1" si="121"/>
        <v>0</v>
      </c>
      <c r="CW92" s="15">
        <f t="shared" ca="1" si="121"/>
        <v>0</v>
      </c>
      <c r="CX92" s="15">
        <f t="shared" ca="1" si="121"/>
        <v>0</v>
      </c>
      <c r="CY92" s="15">
        <f t="shared" ca="1" si="121"/>
        <v>0</v>
      </c>
      <c r="CZ92" s="15">
        <f t="shared" ca="1" si="121"/>
        <v>0</v>
      </c>
      <c r="DA92" s="15">
        <f t="shared" ca="1" si="121"/>
        <v>0</v>
      </c>
      <c r="DB92" s="15">
        <f t="shared" ca="1" si="121"/>
        <v>0</v>
      </c>
      <c r="DC92" s="15">
        <f t="shared" ca="1" si="121"/>
        <v>0</v>
      </c>
      <c r="DD92" s="15">
        <f t="shared" ca="1" si="121"/>
        <v>0</v>
      </c>
      <c r="DE92" s="15">
        <f t="shared" ca="1" si="121"/>
        <v>0</v>
      </c>
      <c r="DF92" s="15">
        <f t="shared" ca="1" si="121"/>
        <v>0</v>
      </c>
      <c r="DG92" s="15">
        <f t="shared" ca="1" si="121"/>
        <v>0</v>
      </c>
      <c r="DH92" s="15">
        <f t="shared" ca="1" si="121"/>
        <v>0</v>
      </c>
      <c r="DI92" s="15">
        <f t="shared" ca="1" si="121"/>
        <v>0</v>
      </c>
      <c r="DJ92" s="15">
        <f t="shared" ca="1" si="121"/>
        <v>0</v>
      </c>
      <c r="DK92" s="15">
        <f t="shared" ca="1" si="121"/>
        <v>0</v>
      </c>
      <c r="DL92" s="15">
        <f t="shared" ca="1" si="121"/>
        <v>0</v>
      </c>
      <c r="DM92" s="15">
        <f t="shared" ca="1" si="121"/>
        <v>0</v>
      </c>
      <c r="DN92" s="15">
        <f t="shared" ca="1" si="121"/>
        <v>0</v>
      </c>
      <c r="DO92" s="15">
        <f t="shared" ca="1" si="121"/>
        <v>0</v>
      </c>
      <c r="DP92" s="15">
        <f t="shared" ca="1" si="121"/>
        <v>0</v>
      </c>
      <c r="DQ92" s="15">
        <f t="shared" ca="1" si="121"/>
        <v>0</v>
      </c>
      <c r="DR92" s="15">
        <f t="shared" ca="1" si="121"/>
        <v>0</v>
      </c>
      <c r="DS92" s="15">
        <f t="shared" ca="1" si="121"/>
        <v>0</v>
      </c>
      <c r="DT92" s="15">
        <f t="shared" ca="1" si="121"/>
        <v>0</v>
      </c>
      <c r="DU92" s="15">
        <f t="shared" ca="1" si="121"/>
        <v>0</v>
      </c>
      <c r="DV92" s="15">
        <f t="shared" ca="1" si="121"/>
        <v>0</v>
      </c>
      <c r="DW92" s="15">
        <f t="shared" ca="1" si="121"/>
        <v>0</v>
      </c>
      <c r="DX92" s="15">
        <f t="shared" ca="1" si="121"/>
        <v>0</v>
      </c>
      <c r="DY92" s="15">
        <f t="shared" ca="1" si="121"/>
        <v>0</v>
      </c>
      <c r="DZ92" s="15">
        <f t="shared" ca="1" si="121"/>
        <v>0</v>
      </c>
      <c r="EA92" s="15">
        <f t="shared" ca="1" si="121"/>
        <v>0</v>
      </c>
      <c r="EB92" s="15">
        <f t="shared" ca="1" si="121"/>
        <v>0</v>
      </c>
      <c r="EC92" s="15">
        <f t="shared" ca="1" si="121"/>
        <v>0</v>
      </c>
      <c r="ED92" s="15">
        <f t="shared" ca="1" si="121"/>
        <v>0</v>
      </c>
      <c r="EE92" s="15">
        <f t="shared" ca="1" si="121"/>
        <v>0</v>
      </c>
      <c r="EF92" s="15">
        <f t="shared" ca="1" si="121"/>
        <v>0</v>
      </c>
      <c r="EG92" s="15">
        <f t="shared" ca="1" si="121"/>
        <v>0</v>
      </c>
      <c r="EH92" s="15">
        <f t="shared" ref="EH92:EX92" ca="1" si="122">SUM(EH90:EH91)</f>
        <v>0</v>
      </c>
      <c r="EI92" s="15">
        <f t="shared" ca="1" si="122"/>
        <v>0</v>
      </c>
      <c r="EJ92" s="15">
        <f t="shared" ca="1" si="122"/>
        <v>0</v>
      </c>
      <c r="EK92" s="15">
        <f t="shared" ca="1" si="122"/>
        <v>0</v>
      </c>
      <c r="EL92" s="15">
        <f t="shared" ca="1" si="122"/>
        <v>0</v>
      </c>
      <c r="EM92" s="15">
        <f t="shared" ca="1" si="122"/>
        <v>0</v>
      </c>
      <c r="EN92" s="15">
        <f t="shared" ca="1" si="122"/>
        <v>0</v>
      </c>
      <c r="EO92" s="15">
        <f t="shared" ca="1" si="122"/>
        <v>0</v>
      </c>
      <c r="EP92" s="15">
        <f t="shared" ca="1" si="122"/>
        <v>0</v>
      </c>
      <c r="EQ92" s="15">
        <f t="shared" ca="1" si="122"/>
        <v>0</v>
      </c>
      <c r="ER92" s="15">
        <f t="shared" ca="1" si="122"/>
        <v>0</v>
      </c>
      <c r="ES92" s="15">
        <f t="shared" ca="1" si="122"/>
        <v>0</v>
      </c>
      <c r="ET92" s="15">
        <f t="shared" ca="1" si="122"/>
        <v>0</v>
      </c>
      <c r="EU92" s="15">
        <f t="shared" ca="1" si="122"/>
        <v>0</v>
      </c>
      <c r="EV92" s="15">
        <f t="shared" ca="1" si="122"/>
        <v>0</v>
      </c>
      <c r="EW92" s="15">
        <f t="shared" ca="1" si="122"/>
        <v>0</v>
      </c>
      <c r="EX92" s="15">
        <f t="shared" ca="1" si="122"/>
        <v>0</v>
      </c>
    </row>
    <row r="93" spans="1:154" s="3" customFormat="1" ht="12.75" customHeight="1">
      <c r="A93" s="12"/>
      <c r="D93" s="4"/>
      <c r="E93" s="4"/>
      <c r="F93" s="4"/>
      <c r="G93" s="4"/>
      <c r="H93" s="4"/>
    </row>
    <row r="94" spans="1:154" ht="12.75" customHeight="1" thickBot="1">
      <c r="A94" s="12"/>
      <c r="B94" s="4" t="s">
        <v>93</v>
      </c>
      <c r="C94" s="4"/>
      <c r="D94" s="4"/>
      <c r="E94" s="4"/>
      <c r="F94" s="4"/>
      <c r="G94" s="4"/>
      <c r="H94" s="4"/>
      <c r="I94" s="14">
        <f t="shared" ref="I94:BT94" ca="1" si="123">I87+I92</f>
        <v>117572169.59343781</v>
      </c>
      <c r="J94" s="14">
        <f t="shared" ca="1" si="123"/>
        <v>15114625.311172513</v>
      </c>
      <c r="K94" s="14">
        <f t="shared" ca="1" si="123"/>
        <v>4040118.3230934134</v>
      </c>
      <c r="L94" s="14">
        <f t="shared" ca="1" si="123"/>
        <v>4040118.3230934134</v>
      </c>
      <c r="M94" s="14">
        <f t="shared" ca="1" si="123"/>
        <v>4040118.3230934134</v>
      </c>
      <c r="N94" s="14">
        <f t="shared" ca="1" si="123"/>
        <v>4040118.3230934134</v>
      </c>
      <c r="O94" s="14">
        <f t="shared" ca="1" si="123"/>
        <v>4040118.3230934134</v>
      </c>
      <c r="P94" s="14">
        <f t="shared" ca="1" si="123"/>
        <v>4040118.3230934134</v>
      </c>
      <c r="Q94" s="14">
        <f t="shared" ca="1" si="123"/>
        <v>4040118.3230934134</v>
      </c>
      <c r="R94" s="14">
        <f t="shared" ca="1" si="123"/>
        <v>4051344.2941690274</v>
      </c>
      <c r="S94" s="14">
        <f t="shared" ca="1" si="123"/>
        <v>4071601.0156398728</v>
      </c>
      <c r="T94" s="14">
        <f t="shared" ca="1" si="123"/>
        <v>4091959.020718073</v>
      </c>
      <c r="U94" s="14">
        <f t="shared" ca="1" si="123"/>
        <v>4112418.8158216649</v>
      </c>
      <c r="V94" s="14">
        <f t="shared" ca="1" si="123"/>
        <v>4132980.9099007747</v>
      </c>
      <c r="W94" s="14">
        <f t="shared" ca="1" si="123"/>
        <v>4153645.8144502807</v>
      </c>
      <c r="X94" s="14">
        <f t="shared" ca="1" si="123"/>
        <v>4174414.0435225344</v>
      </c>
      <c r="Y94" s="14">
        <f t="shared" ca="1" si="123"/>
        <v>4195286.1137401508</v>
      </c>
      <c r="Z94" s="14">
        <f t="shared" ca="1" si="123"/>
        <v>4216262.5443088552</v>
      </c>
      <c r="AA94" s="14">
        <f t="shared" ca="1" si="123"/>
        <v>4237343.8570304047</v>
      </c>
      <c r="AB94" s="14">
        <f t="shared" ca="1" si="123"/>
        <v>4258530.5763155622</v>
      </c>
      <c r="AC94" s="14">
        <f t="shared" ca="1" si="123"/>
        <v>4279823.2291971464</v>
      </c>
      <c r="AD94" s="14">
        <f t="shared" ca="1" si="123"/>
        <v>4301222.34534314</v>
      </c>
      <c r="AE94" s="14">
        <f t="shared" ca="1" si="123"/>
        <v>4322728.4570698645</v>
      </c>
      <c r="AF94" s="14">
        <f t="shared" ca="1" si="123"/>
        <v>4344342.0993552245</v>
      </c>
      <c r="AG94" s="14">
        <f t="shared" ca="1" si="123"/>
        <v>4366063.8098520124</v>
      </c>
      <c r="AH94" s="14">
        <f t="shared" ca="1" si="123"/>
        <v>4387894.1289012851</v>
      </c>
      <c r="AI94" s="14">
        <f t="shared" ca="1" si="123"/>
        <v>791944.66576911521</v>
      </c>
      <c r="AJ94" s="14">
        <f t="shared" ca="1" si="123"/>
        <v>821141.22537899832</v>
      </c>
      <c r="AK94" s="14">
        <f t="shared" ca="1" si="123"/>
        <v>325112.93238789676</v>
      </c>
      <c r="AL94" s="14">
        <f t="shared" ca="1" si="123"/>
        <v>248762.06939956994</v>
      </c>
      <c r="AM94" s="14">
        <f t="shared" ca="1" si="123"/>
        <v>171645.41015989461</v>
      </c>
      <c r="AN94" s="14">
        <f t="shared" ca="1" si="123"/>
        <v>93757.705723233419</v>
      </c>
      <c r="AO94" s="14">
        <f t="shared" ca="1" si="123"/>
        <v>15093.676231215488</v>
      </c>
      <c r="AP94" s="14">
        <f t="shared" ca="1" si="123"/>
        <v>2279.4520450607647</v>
      </c>
      <c r="AQ94" s="14">
        <f t="shared" ca="1" si="123"/>
        <v>2279.4520450607647</v>
      </c>
      <c r="AR94" s="14">
        <f t="shared" ca="1" si="123"/>
        <v>2279.4520450607647</v>
      </c>
      <c r="AS94" s="14">
        <f t="shared" ca="1" si="123"/>
        <v>2279.4520450607647</v>
      </c>
      <c r="AT94" s="14">
        <f t="shared" ca="1" si="123"/>
        <v>2279.4520450607647</v>
      </c>
      <c r="AU94" s="14">
        <f t="shared" ca="1" si="123"/>
        <v>0</v>
      </c>
      <c r="AV94" s="14">
        <f t="shared" ca="1" si="123"/>
        <v>0</v>
      </c>
      <c r="AW94" s="14">
        <f t="shared" ca="1" si="123"/>
        <v>0</v>
      </c>
      <c r="AX94" s="14">
        <f t="shared" ca="1" si="123"/>
        <v>0</v>
      </c>
      <c r="AY94" s="14">
        <f t="shared" ca="1" si="123"/>
        <v>0</v>
      </c>
      <c r="AZ94" s="14">
        <f t="shared" ca="1" si="123"/>
        <v>0</v>
      </c>
      <c r="BA94" s="14">
        <f t="shared" ca="1" si="123"/>
        <v>0</v>
      </c>
      <c r="BB94" s="14">
        <f t="shared" ca="1" si="123"/>
        <v>0</v>
      </c>
      <c r="BC94" s="14">
        <f t="shared" ca="1" si="123"/>
        <v>0</v>
      </c>
      <c r="BD94" s="14">
        <f t="shared" ca="1" si="123"/>
        <v>0</v>
      </c>
      <c r="BE94" s="14">
        <f t="shared" ca="1" si="123"/>
        <v>0</v>
      </c>
      <c r="BF94" s="14">
        <f t="shared" ca="1" si="123"/>
        <v>0</v>
      </c>
      <c r="BG94" s="14">
        <f t="shared" ca="1" si="123"/>
        <v>0</v>
      </c>
      <c r="BH94" s="14">
        <f t="shared" ca="1" si="123"/>
        <v>0</v>
      </c>
      <c r="BI94" s="14">
        <f t="shared" ca="1" si="123"/>
        <v>0</v>
      </c>
      <c r="BJ94" s="14">
        <f t="shared" ca="1" si="123"/>
        <v>0</v>
      </c>
      <c r="BK94" s="14">
        <f t="shared" ca="1" si="123"/>
        <v>0</v>
      </c>
      <c r="BL94" s="14">
        <f t="shared" ca="1" si="123"/>
        <v>0</v>
      </c>
      <c r="BM94" s="14">
        <f t="shared" ca="1" si="123"/>
        <v>0</v>
      </c>
      <c r="BN94" s="14">
        <f t="shared" ca="1" si="123"/>
        <v>0</v>
      </c>
      <c r="BO94" s="14">
        <f t="shared" ca="1" si="123"/>
        <v>0</v>
      </c>
      <c r="BP94" s="14">
        <f t="shared" ca="1" si="123"/>
        <v>0</v>
      </c>
      <c r="BQ94" s="14">
        <f t="shared" ca="1" si="123"/>
        <v>0</v>
      </c>
      <c r="BR94" s="14">
        <f t="shared" ca="1" si="123"/>
        <v>0</v>
      </c>
      <c r="BS94" s="14">
        <f t="shared" ca="1" si="123"/>
        <v>0</v>
      </c>
      <c r="BT94" s="14">
        <f t="shared" ca="1" si="123"/>
        <v>0</v>
      </c>
      <c r="BU94" s="14">
        <f t="shared" ref="BU94:EF94" ca="1" si="124">BU87+BU92</f>
        <v>0</v>
      </c>
      <c r="BV94" s="14">
        <f t="shared" ca="1" si="124"/>
        <v>0</v>
      </c>
      <c r="BW94" s="14">
        <f t="shared" ca="1" si="124"/>
        <v>0</v>
      </c>
      <c r="BX94" s="14">
        <f t="shared" ca="1" si="124"/>
        <v>0</v>
      </c>
      <c r="BY94" s="14">
        <f t="shared" ca="1" si="124"/>
        <v>0</v>
      </c>
      <c r="BZ94" s="14">
        <f t="shared" ca="1" si="124"/>
        <v>0</v>
      </c>
      <c r="CA94" s="14">
        <f t="shared" ca="1" si="124"/>
        <v>0</v>
      </c>
      <c r="CB94" s="14">
        <f t="shared" ca="1" si="124"/>
        <v>0</v>
      </c>
      <c r="CC94" s="14">
        <f t="shared" ca="1" si="124"/>
        <v>0</v>
      </c>
      <c r="CD94" s="14">
        <f t="shared" ca="1" si="124"/>
        <v>0</v>
      </c>
      <c r="CE94" s="14">
        <f t="shared" ca="1" si="124"/>
        <v>0</v>
      </c>
      <c r="CF94" s="14">
        <f t="shared" ca="1" si="124"/>
        <v>0</v>
      </c>
      <c r="CG94" s="14">
        <f t="shared" ca="1" si="124"/>
        <v>0</v>
      </c>
      <c r="CH94" s="14">
        <f t="shared" ca="1" si="124"/>
        <v>0</v>
      </c>
      <c r="CI94" s="14">
        <f t="shared" ca="1" si="124"/>
        <v>0</v>
      </c>
      <c r="CJ94" s="14">
        <f t="shared" ca="1" si="124"/>
        <v>0</v>
      </c>
      <c r="CK94" s="14">
        <f t="shared" ca="1" si="124"/>
        <v>0</v>
      </c>
      <c r="CL94" s="14">
        <f t="shared" ca="1" si="124"/>
        <v>0</v>
      </c>
      <c r="CM94" s="14">
        <f t="shared" ca="1" si="124"/>
        <v>0</v>
      </c>
      <c r="CN94" s="14">
        <f t="shared" ca="1" si="124"/>
        <v>0</v>
      </c>
      <c r="CO94" s="14">
        <f t="shared" ca="1" si="124"/>
        <v>0</v>
      </c>
      <c r="CP94" s="14">
        <f t="shared" ca="1" si="124"/>
        <v>0</v>
      </c>
      <c r="CQ94" s="14">
        <f t="shared" ca="1" si="124"/>
        <v>0</v>
      </c>
      <c r="CR94" s="14">
        <f t="shared" ca="1" si="124"/>
        <v>0</v>
      </c>
      <c r="CS94" s="14">
        <f t="shared" ca="1" si="124"/>
        <v>0</v>
      </c>
      <c r="CT94" s="14">
        <f t="shared" ca="1" si="124"/>
        <v>0</v>
      </c>
      <c r="CU94" s="14">
        <f t="shared" ca="1" si="124"/>
        <v>0</v>
      </c>
      <c r="CV94" s="14">
        <f t="shared" ca="1" si="124"/>
        <v>0</v>
      </c>
      <c r="CW94" s="14">
        <f t="shared" ca="1" si="124"/>
        <v>0</v>
      </c>
      <c r="CX94" s="14">
        <f t="shared" ca="1" si="124"/>
        <v>0</v>
      </c>
      <c r="CY94" s="14">
        <f t="shared" ca="1" si="124"/>
        <v>0</v>
      </c>
      <c r="CZ94" s="14">
        <f t="shared" ca="1" si="124"/>
        <v>0</v>
      </c>
      <c r="DA94" s="14">
        <f t="shared" ca="1" si="124"/>
        <v>0</v>
      </c>
      <c r="DB94" s="14">
        <f t="shared" ca="1" si="124"/>
        <v>0</v>
      </c>
      <c r="DC94" s="14">
        <f t="shared" ca="1" si="124"/>
        <v>0</v>
      </c>
      <c r="DD94" s="14">
        <f t="shared" ca="1" si="124"/>
        <v>0</v>
      </c>
      <c r="DE94" s="14">
        <f t="shared" ca="1" si="124"/>
        <v>0</v>
      </c>
      <c r="DF94" s="14">
        <f t="shared" ca="1" si="124"/>
        <v>0</v>
      </c>
      <c r="DG94" s="14">
        <f t="shared" ca="1" si="124"/>
        <v>0</v>
      </c>
      <c r="DH94" s="14">
        <f t="shared" ca="1" si="124"/>
        <v>0</v>
      </c>
      <c r="DI94" s="14">
        <f t="shared" ca="1" si="124"/>
        <v>0</v>
      </c>
      <c r="DJ94" s="14">
        <f t="shared" ca="1" si="124"/>
        <v>0</v>
      </c>
      <c r="DK94" s="14">
        <f t="shared" ca="1" si="124"/>
        <v>0</v>
      </c>
      <c r="DL94" s="14">
        <f t="shared" ca="1" si="124"/>
        <v>0</v>
      </c>
      <c r="DM94" s="14">
        <f t="shared" ca="1" si="124"/>
        <v>0</v>
      </c>
      <c r="DN94" s="14">
        <f t="shared" ca="1" si="124"/>
        <v>0</v>
      </c>
      <c r="DO94" s="14">
        <f t="shared" ca="1" si="124"/>
        <v>0</v>
      </c>
      <c r="DP94" s="14">
        <f t="shared" ca="1" si="124"/>
        <v>0</v>
      </c>
      <c r="DQ94" s="14">
        <f t="shared" ca="1" si="124"/>
        <v>0</v>
      </c>
      <c r="DR94" s="14">
        <f t="shared" ca="1" si="124"/>
        <v>0</v>
      </c>
      <c r="DS94" s="14">
        <f t="shared" ca="1" si="124"/>
        <v>0</v>
      </c>
      <c r="DT94" s="14">
        <f t="shared" ca="1" si="124"/>
        <v>0</v>
      </c>
      <c r="DU94" s="14">
        <f t="shared" ca="1" si="124"/>
        <v>0</v>
      </c>
      <c r="DV94" s="14">
        <f t="shared" ca="1" si="124"/>
        <v>0</v>
      </c>
      <c r="DW94" s="14">
        <f t="shared" ca="1" si="124"/>
        <v>0</v>
      </c>
      <c r="DX94" s="14">
        <f t="shared" ca="1" si="124"/>
        <v>0</v>
      </c>
      <c r="DY94" s="14">
        <f t="shared" ca="1" si="124"/>
        <v>0</v>
      </c>
      <c r="DZ94" s="14">
        <f t="shared" ca="1" si="124"/>
        <v>0</v>
      </c>
      <c r="EA94" s="14">
        <f t="shared" ca="1" si="124"/>
        <v>0</v>
      </c>
      <c r="EB94" s="14">
        <f t="shared" ca="1" si="124"/>
        <v>0</v>
      </c>
      <c r="EC94" s="14">
        <f t="shared" ca="1" si="124"/>
        <v>0</v>
      </c>
      <c r="ED94" s="14">
        <f t="shared" ca="1" si="124"/>
        <v>0</v>
      </c>
      <c r="EE94" s="14">
        <f t="shared" ca="1" si="124"/>
        <v>0</v>
      </c>
      <c r="EF94" s="14">
        <f t="shared" ca="1" si="124"/>
        <v>0</v>
      </c>
      <c r="EG94" s="14">
        <f t="shared" ref="EG94:EX94" ca="1" si="125">EG87+EG92</f>
        <v>0</v>
      </c>
      <c r="EH94" s="14">
        <f t="shared" ca="1" si="125"/>
        <v>0</v>
      </c>
      <c r="EI94" s="14">
        <f t="shared" ca="1" si="125"/>
        <v>0</v>
      </c>
      <c r="EJ94" s="14">
        <f t="shared" ca="1" si="125"/>
        <v>0</v>
      </c>
      <c r="EK94" s="14">
        <f t="shared" ca="1" si="125"/>
        <v>0</v>
      </c>
      <c r="EL94" s="14">
        <f t="shared" ca="1" si="125"/>
        <v>0</v>
      </c>
      <c r="EM94" s="14">
        <f t="shared" ca="1" si="125"/>
        <v>0</v>
      </c>
      <c r="EN94" s="14">
        <f t="shared" ca="1" si="125"/>
        <v>0</v>
      </c>
      <c r="EO94" s="14">
        <f t="shared" ca="1" si="125"/>
        <v>0</v>
      </c>
      <c r="EP94" s="14">
        <f t="shared" ca="1" si="125"/>
        <v>0</v>
      </c>
      <c r="EQ94" s="14">
        <f t="shared" ca="1" si="125"/>
        <v>0</v>
      </c>
      <c r="ER94" s="14">
        <f t="shared" ca="1" si="125"/>
        <v>0</v>
      </c>
      <c r="ES94" s="14">
        <f t="shared" ca="1" si="125"/>
        <v>0</v>
      </c>
      <c r="ET94" s="14">
        <f t="shared" ca="1" si="125"/>
        <v>0</v>
      </c>
      <c r="EU94" s="14">
        <f t="shared" ca="1" si="125"/>
        <v>0</v>
      </c>
      <c r="EV94" s="14">
        <f t="shared" ca="1" si="125"/>
        <v>0</v>
      </c>
      <c r="EW94" s="14">
        <f t="shared" ca="1" si="125"/>
        <v>0</v>
      </c>
      <c r="EX94" s="14">
        <f t="shared" ca="1" si="125"/>
        <v>0</v>
      </c>
    </row>
    <row r="95" spans="1:154" ht="12.75" customHeight="1" thickTop="1">
      <c r="A95" s="12"/>
      <c r="B95" s="3"/>
      <c r="C95" s="3"/>
      <c r="D95" s="3"/>
      <c r="E95" s="3"/>
      <c r="F95" s="3"/>
      <c r="G95" s="3"/>
      <c r="H95" s="3"/>
      <c r="I95" s="238" t="str">
        <f ca="1">IF(ABS(I94-'Low Budget'!L104)&lt;1,"OK","ERROR")</f>
        <v>OK</v>
      </c>
      <c r="K95" s="3"/>
      <c r="L95" s="3"/>
      <c r="M95" s="3"/>
      <c r="N95" s="3"/>
      <c r="O95" s="3"/>
      <c r="P95" s="3"/>
      <c r="Q95" s="3"/>
      <c r="R95" s="3"/>
      <c r="S95" s="3"/>
      <c r="T95" s="3"/>
      <c r="U95" s="6"/>
      <c r="V95" s="8"/>
      <c r="W95" s="3"/>
      <c r="X95" s="3"/>
      <c r="Y95" s="3"/>
      <c r="Z95" s="3"/>
      <c r="AA95" s="3"/>
      <c r="AB95" s="3"/>
      <c r="AC95" s="3"/>
      <c r="AD95" s="3"/>
      <c r="AE95" s="3"/>
      <c r="AF95" s="3"/>
      <c r="AG95" s="6"/>
      <c r="AH95" s="8"/>
      <c r="AI95" s="3"/>
      <c r="AJ95" s="3"/>
      <c r="AK95" s="3"/>
      <c r="AL95" s="3"/>
      <c r="AM95" s="3"/>
      <c r="AN95" s="3"/>
      <c r="AO95" s="3"/>
      <c r="AP95" s="3"/>
      <c r="AQ95" s="3"/>
      <c r="AR95" s="3"/>
      <c r="AS95" s="6"/>
      <c r="AT95" s="8"/>
      <c r="AU95" s="3"/>
      <c r="AV95" s="3"/>
      <c r="AW95" s="3"/>
      <c r="AX95" s="3"/>
      <c r="AY95" s="3"/>
      <c r="AZ95" s="3"/>
      <c r="BA95" s="3"/>
      <c r="BB95" s="3"/>
      <c r="BC95" s="3"/>
      <c r="BD95" s="3"/>
      <c r="BE95" s="6"/>
      <c r="BF95" s="8"/>
      <c r="BG95" s="3"/>
      <c r="BH95" s="3"/>
      <c r="BI95" s="3"/>
      <c r="BJ95" s="3"/>
      <c r="BK95" s="3"/>
      <c r="BL95" s="3"/>
      <c r="BM95" s="3"/>
      <c r="BN95" s="3"/>
      <c r="BO95" s="3"/>
      <c r="BP95" s="3"/>
      <c r="BQ95" s="6"/>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row>
    <row r="96" spans="1:154" ht="12.75" customHeight="1">
      <c r="A96" s="12"/>
      <c r="B96" s="4" t="s">
        <v>94</v>
      </c>
      <c r="C96" s="4"/>
      <c r="D96" s="4"/>
      <c r="E96" s="4"/>
      <c r="F96" s="4"/>
      <c r="G96" s="4"/>
      <c r="H96" s="4"/>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row>
    <row r="97" spans="1:154" ht="12.75" customHeight="1">
      <c r="A97" s="12"/>
      <c r="C97" s="3" t="s">
        <v>95</v>
      </c>
      <c r="D97" s="3"/>
      <c r="E97" s="3"/>
      <c r="F97" s="3"/>
      <c r="G97" s="3"/>
      <c r="H97" s="3"/>
      <c r="I97" s="250"/>
      <c r="J97" s="7">
        <f ca="1">'Low Budget'!L49</f>
        <v>41150259.357703432</v>
      </c>
      <c r="K97" s="7">
        <f ca="1">J99</f>
        <v>26035634.046530992</v>
      </c>
      <c r="L97" s="7">
        <f t="shared" ref="L97:BW97" ca="1" si="126">K99</f>
        <v>21995515.723437648</v>
      </c>
      <c r="M97" s="7">
        <f t="shared" ca="1" si="126"/>
        <v>17955397.400344294</v>
      </c>
      <c r="N97" s="7">
        <f t="shared" ca="1" si="126"/>
        <v>13915279.077250928</v>
      </c>
      <c r="O97" s="7">
        <f ca="1">N99</f>
        <v>9875160.7541575432</v>
      </c>
      <c r="P97" s="7">
        <f t="shared" ca="1" si="126"/>
        <v>5835042.4310641335</v>
      </c>
      <c r="Q97" s="7">
        <f t="shared" ca="1" si="126"/>
        <v>1794924.107970709</v>
      </c>
      <c r="R97" s="7">
        <f t="shared" ca="1" si="126"/>
        <v>0</v>
      </c>
      <c r="S97" s="7">
        <f t="shared" ca="1" si="126"/>
        <v>0</v>
      </c>
      <c r="T97" s="7">
        <f t="shared" ca="1" si="126"/>
        <v>0</v>
      </c>
      <c r="U97" s="7">
        <f t="shared" ca="1" si="126"/>
        <v>0</v>
      </c>
      <c r="V97" s="7">
        <f t="shared" ca="1" si="126"/>
        <v>0</v>
      </c>
      <c r="W97" s="7">
        <f t="shared" ca="1" si="126"/>
        <v>0</v>
      </c>
      <c r="X97" s="7">
        <f t="shared" ca="1" si="126"/>
        <v>0</v>
      </c>
      <c r="Y97" s="7">
        <f t="shared" ca="1" si="126"/>
        <v>0</v>
      </c>
      <c r="Z97" s="7">
        <f t="shared" ca="1" si="126"/>
        <v>0</v>
      </c>
      <c r="AA97" s="7">
        <f t="shared" ca="1" si="126"/>
        <v>0</v>
      </c>
      <c r="AB97" s="7">
        <f t="shared" ca="1" si="126"/>
        <v>0</v>
      </c>
      <c r="AC97" s="7">
        <f t="shared" ca="1" si="126"/>
        <v>0</v>
      </c>
      <c r="AD97" s="7">
        <f t="shared" ca="1" si="126"/>
        <v>0</v>
      </c>
      <c r="AE97" s="7">
        <f t="shared" ca="1" si="126"/>
        <v>0</v>
      </c>
      <c r="AF97" s="7">
        <f t="shared" ca="1" si="126"/>
        <v>0</v>
      </c>
      <c r="AG97" s="7">
        <f t="shared" ca="1" si="126"/>
        <v>0</v>
      </c>
      <c r="AH97" s="7">
        <f t="shared" ca="1" si="126"/>
        <v>0</v>
      </c>
      <c r="AI97" s="7">
        <f t="shared" ca="1" si="126"/>
        <v>0</v>
      </c>
      <c r="AJ97" s="7">
        <f t="shared" ca="1" si="126"/>
        <v>0</v>
      </c>
      <c r="AK97" s="7">
        <f t="shared" ca="1" si="126"/>
        <v>0</v>
      </c>
      <c r="AL97" s="7">
        <f t="shared" ca="1" si="126"/>
        <v>0</v>
      </c>
      <c r="AM97" s="7">
        <f t="shared" ca="1" si="126"/>
        <v>0</v>
      </c>
      <c r="AN97" s="7">
        <f t="shared" ca="1" si="126"/>
        <v>0</v>
      </c>
      <c r="AO97" s="7">
        <f t="shared" ca="1" si="126"/>
        <v>0</v>
      </c>
      <c r="AP97" s="7">
        <f t="shared" ca="1" si="126"/>
        <v>0</v>
      </c>
      <c r="AQ97" s="7">
        <f t="shared" ca="1" si="126"/>
        <v>0</v>
      </c>
      <c r="AR97" s="7">
        <f t="shared" ca="1" si="126"/>
        <v>0</v>
      </c>
      <c r="AS97" s="7">
        <f t="shared" ca="1" si="126"/>
        <v>0</v>
      </c>
      <c r="AT97" s="7">
        <f t="shared" ca="1" si="126"/>
        <v>0</v>
      </c>
      <c r="AU97" s="7">
        <f t="shared" ca="1" si="126"/>
        <v>0</v>
      </c>
      <c r="AV97" s="7">
        <f t="shared" ca="1" si="126"/>
        <v>0</v>
      </c>
      <c r="AW97" s="7">
        <f t="shared" ca="1" si="126"/>
        <v>0</v>
      </c>
      <c r="AX97" s="7">
        <f t="shared" ca="1" si="126"/>
        <v>0</v>
      </c>
      <c r="AY97" s="7">
        <f t="shared" ca="1" si="126"/>
        <v>0</v>
      </c>
      <c r="AZ97" s="7">
        <f t="shared" ca="1" si="126"/>
        <v>0</v>
      </c>
      <c r="BA97" s="7">
        <f t="shared" ca="1" si="126"/>
        <v>0</v>
      </c>
      <c r="BB97" s="7">
        <f t="shared" ca="1" si="126"/>
        <v>0</v>
      </c>
      <c r="BC97" s="7">
        <f t="shared" ca="1" si="126"/>
        <v>0</v>
      </c>
      <c r="BD97" s="7">
        <f t="shared" ca="1" si="126"/>
        <v>0</v>
      </c>
      <c r="BE97" s="7">
        <f t="shared" ca="1" si="126"/>
        <v>0</v>
      </c>
      <c r="BF97" s="7">
        <f t="shared" ca="1" si="126"/>
        <v>0</v>
      </c>
      <c r="BG97" s="7">
        <f t="shared" ca="1" si="126"/>
        <v>0</v>
      </c>
      <c r="BH97" s="7">
        <f t="shared" ca="1" si="126"/>
        <v>0</v>
      </c>
      <c r="BI97" s="7">
        <f t="shared" ca="1" si="126"/>
        <v>0</v>
      </c>
      <c r="BJ97" s="7">
        <f t="shared" ca="1" si="126"/>
        <v>0</v>
      </c>
      <c r="BK97" s="7">
        <f t="shared" ca="1" si="126"/>
        <v>0</v>
      </c>
      <c r="BL97" s="7">
        <f t="shared" ca="1" si="126"/>
        <v>0</v>
      </c>
      <c r="BM97" s="7">
        <f t="shared" ca="1" si="126"/>
        <v>0</v>
      </c>
      <c r="BN97" s="7">
        <f t="shared" ca="1" si="126"/>
        <v>0</v>
      </c>
      <c r="BO97" s="7">
        <f t="shared" ca="1" si="126"/>
        <v>0</v>
      </c>
      <c r="BP97" s="7">
        <f t="shared" ca="1" si="126"/>
        <v>0</v>
      </c>
      <c r="BQ97" s="7">
        <f t="shared" ca="1" si="126"/>
        <v>0</v>
      </c>
      <c r="BR97" s="7">
        <f t="shared" ca="1" si="126"/>
        <v>0</v>
      </c>
      <c r="BS97" s="7">
        <f t="shared" ca="1" si="126"/>
        <v>0</v>
      </c>
      <c r="BT97" s="7">
        <f t="shared" ca="1" si="126"/>
        <v>0</v>
      </c>
      <c r="BU97" s="7">
        <f t="shared" ca="1" si="126"/>
        <v>0</v>
      </c>
      <c r="BV97" s="7">
        <f t="shared" ca="1" si="126"/>
        <v>0</v>
      </c>
      <c r="BW97" s="7">
        <f t="shared" ca="1" si="126"/>
        <v>0</v>
      </c>
      <c r="BX97" s="7">
        <f t="shared" ref="BX97:EI97" ca="1" si="127">BW99</f>
        <v>0</v>
      </c>
      <c r="BY97" s="7">
        <f t="shared" ca="1" si="127"/>
        <v>0</v>
      </c>
      <c r="BZ97" s="7">
        <f t="shared" ca="1" si="127"/>
        <v>0</v>
      </c>
      <c r="CA97" s="7">
        <f t="shared" ca="1" si="127"/>
        <v>0</v>
      </c>
      <c r="CB97" s="7">
        <f t="shared" ca="1" si="127"/>
        <v>0</v>
      </c>
      <c r="CC97" s="7">
        <f t="shared" ca="1" si="127"/>
        <v>0</v>
      </c>
      <c r="CD97" s="7">
        <f t="shared" ca="1" si="127"/>
        <v>0</v>
      </c>
      <c r="CE97" s="7">
        <f t="shared" ca="1" si="127"/>
        <v>0</v>
      </c>
      <c r="CF97" s="7">
        <f t="shared" ca="1" si="127"/>
        <v>0</v>
      </c>
      <c r="CG97" s="7">
        <f t="shared" ca="1" si="127"/>
        <v>0</v>
      </c>
      <c r="CH97" s="7">
        <f t="shared" ca="1" si="127"/>
        <v>0</v>
      </c>
      <c r="CI97" s="7">
        <f t="shared" ca="1" si="127"/>
        <v>0</v>
      </c>
      <c r="CJ97" s="7">
        <f t="shared" ca="1" si="127"/>
        <v>0</v>
      </c>
      <c r="CK97" s="7">
        <f t="shared" ca="1" si="127"/>
        <v>0</v>
      </c>
      <c r="CL97" s="7">
        <f t="shared" ca="1" si="127"/>
        <v>0</v>
      </c>
      <c r="CM97" s="7">
        <f t="shared" ca="1" si="127"/>
        <v>0</v>
      </c>
      <c r="CN97" s="7">
        <f t="shared" ca="1" si="127"/>
        <v>0</v>
      </c>
      <c r="CO97" s="7">
        <f t="shared" ca="1" si="127"/>
        <v>0</v>
      </c>
      <c r="CP97" s="7">
        <f t="shared" ca="1" si="127"/>
        <v>0</v>
      </c>
      <c r="CQ97" s="7">
        <f t="shared" ca="1" si="127"/>
        <v>0</v>
      </c>
      <c r="CR97" s="7">
        <f t="shared" ca="1" si="127"/>
        <v>0</v>
      </c>
      <c r="CS97" s="7">
        <f t="shared" ca="1" si="127"/>
        <v>0</v>
      </c>
      <c r="CT97" s="7">
        <f t="shared" ca="1" si="127"/>
        <v>0</v>
      </c>
      <c r="CU97" s="7">
        <f t="shared" ca="1" si="127"/>
        <v>0</v>
      </c>
      <c r="CV97" s="7">
        <f t="shared" ca="1" si="127"/>
        <v>0</v>
      </c>
      <c r="CW97" s="7">
        <f t="shared" ca="1" si="127"/>
        <v>0</v>
      </c>
      <c r="CX97" s="7">
        <f t="shared" ca="1" si="127"/>
        <v>0</v>
      </c>
      <c r="CY97" s="7">
        <f t="shared" ca="1" si="127"/>
        <v>0</v>
      </c>
      <c r="CZ97" s="7">
        <f t="shared" ca="1" si="127"/>
        <v>0</v>
      </c>
      <c r="DA97" s="7">
        <f t="shared" ca="1" si="127"/>
        <v>0</v>
      </c>
      <c r="DB97" s="7">
        <f t="shared" ca="1" si="127"/>
        <v>0</v>
      </c>
      <c r="DC97" s="7">
        <f t="shared" ca="1" si="127"/>
        <v>0</v>
      </c>
      <c r="DD97" s="7">
        <f t="shared" ca="1" si="127"/>
        <v>0</v>
      </c>
      <c r="DE97" s="7">
        <f t="shared" ca="1" si="127"/>
        <v>0</v>
      </c>
      <c r="DF97" s="7">
        <f t="shared" ca="1" si="127"/>
        <v>0</v>
      </c>
      <c r="DG97" s="7">
        <f t="shared" ca="1" si="127"/>
        <v>0</v>
      </c>
      <c r="DH97" s="7">
        <f t="shared" ca="1" si="127"/>
        <v>0</v>
      </c>
      <c r="DI97" s="7">
        <f t="shared" ca="1" si="127"/>
        <v>0</v>
      </c>
      <c r="DJ97" s="7">
        <f t="shared" ca="1" si="127"/>
        <v>0</v>
      </c>
      <c r="DK97" s="7">
        <f t="shared" ca="1" si="127"/>
        <v>0</v>
      </c>
      <c r="DL97" s="7">
        <f t="shared" ca="1" si="127"/>
        <v>0</v>
      </c>
      <c r="DM97" s="7">
        <f t="shared" ca="1" si="127"/>
        <v>0</v>
      </c>
      <c r="DN97" s="7">
        <f t="shared" ca="1" si="127"/>
        <v>0</v>
      </c>
      <c r="DO97" s="7">
        <f t="shared" ca="1" si="127"/>
        <v>0</v>
      </c>
      <c r="DP97" s="7">
        <f t="shared" ca="1" si="127"/>
        <v>0</v>
      </c>
      <c r="DQ97" s="7">
        <f t="shared" ca="1" si="127"/>
        <v>0</v>
      </c>
      <c r="DR97" s="7">
        <f t="shared" ca="1" si="127"/>
        <v>0</v>
      </c>
      <c r="DS97" s="7">
        <f t="shared" ca="1" si="127"/>
        <v>0</v>
      </c>
      <c r="DT97" s="7">
        <f t="shared" ca="1" si="127"/>
        <v>0</v>
      </c>
      <c r="DU97" s="7">
        <f t="shared" ca="1" si="127"/>
        <v>0</v>
      </c>
      <c r="DV97" s="7">
        <f t="shared" ca="1" si="127"/>
        <v>0</v>
      </c>
      <c r="DW97" s="7">
        <f t="shared" ca="1" si="127"/>
        <v>0</v>
      </c>
      <c r="DX97" s="7">
        <f t="shared" ca="1" si="127"/>
        <v>0</v>
      </c>
      <c r="DY97" s="7">
        <f t="shared" ca="1" si="127"/>
        <v>0</v>
      </c>
      <c r="DZ97" s="7">
        <f t="shared" ca="1" si="127"/>
        <v>0</v>
      </c>
      <c r="EA97" s="7">
        <f t="shared" ca="1" si="127"/>
        <v>0</v>
      </c>
      <c r="EB97" s="7">
        <f t="shared" ca="1" si="127"/>
        <v>0</v>
      </c>
      <c r="EC97" s="7">
        <f t="shared" ca="1" si="127"/>
        <v>0</v>
      </c>
      <c r="ED97" s="7">
        <f t="shared" ca="1" si="127"/>
        <v>0</v>
      </c>
      <c r="EE97" s="7">
        <f t="shared" ca="1" si="127"/>
        <v>0</v>
      </c>
      <c r="EF97" s="7">
        <f t="shared" ca="1" si="127"/>
        <v>0</v>
      </c>
      <c r="EG97" s="7">
        <f t="shared" ca="1" si="127"/>
        <v>0</v>
      </c>
      <c r="EH97" s="7">
        <f t="shared" ca="1" si="127"/>
        <v>0</v>
      </c>
      <c r="EI97" s="7">
        <f t="shared" ca="1" si="127"/>
        <v>0</v>
      </c>
      <c r="EJ97" s="7">
        <f t="shared" ref="EJ97:EX97" ca="1" si="128">EI99</f>
        <v>0</v>
      </c>
      <c r="EK97" s="7">
        <f t="shared" ca="1" si="128"/>
        <v>0</v>
      </c>
      <c r="EL97" s="7">
        <f t="shared" ca="1" si="128"/>
        <v>0</v>
      </c>
      <c r="EM97" s="7">
        <f t="shared" ca="1" si="128"/>
        <v>0</v>
      </c>
      <c r="EN97" s="7">
        <f t="shared" ca="1" si="128"/>
        <v>0</v>
      </c>
      <c r="EO97" s="7">
        <f t="shared" ca="1" si="128"/>
        <v>0</v>
      </c>
      <c r="EP97" s="7">
        <f t="shared" ca="1" si="128"/>
        <v>0</v>
      </c>
      <c r="EQ97" s="7">
        <f t="shared" ca="1" si="128"/>
        <v>0</v>
      </c>
      <c r="ER97" s="7">
        <f t="shared" ca="1" si="128"/>
        <v>0</v>
      </c>
      <c r="ES97" s="7">
        <f t="shared" ca="1" si="128"/>
        <v>0</v>
      </c>
      <c r="ET97" s="7">
        <f t="shared" ca="1" si="128"/>
        <v>0</v>
      </c>
      <c r="EU97" s="7">
        <f t="shared" ca="1" si="128"/>
        <v>0</v>
      </c>
      <c r="EV97" s="7">
        <f t="shared" ca="1" si="128"/>
        <v>0</v>
      </c>
      <c r="EW97" s="7">
        <f t="shared" ca="1" si="128"/>
        <v>0</v>
      </c>
      <c r="EX97" s="7">
        <f t="shared" ca="1" si="128"/>
        <v>0</v>
      </c>
    </row>
    <row r="98" spans="1:154" ht="12.75" customHeight="1">
      <c r="A98" s="12"/>
      <c r="C98" s="3" t="s">
        <v>96</v>
      </c>
      <c r="D98" s="3"/>
      <c r="E98" s="3"/>
      <c r="F98" s="3"/>
      <c r="G98" s="3"/>
      <c r="H98" s="3"/>
      <c r="I98" s="3"/>
      <c r="J98" s="3">
        <f ca="1">-'Low Budget'!F49</f>
        <v>-15114625.311172515</v>
      </c>
      <c r="K98" s="3">
        <f ca="1">IF(AND(K97&gt;0,K87&gt;0),IF(K87&lt;=K97,-K87,-K97),0)</f>
        <v>-4040118.3230934134</v>
      </c>
      <c r="L98" s="3">
        <f t="shared" ref="L98:BW98" ca="1" si="129">IF(AND(L97&gt;0,L87&gt;0),IF(L87&lt;=L97,-L87,-L97),0)</f>
        <v>-4040118.3230934134</v>
      </c>
      <c r="M98" s="3">
        <f t="shared" ca="1" si="129"/>
        <v>-4040118.3230934134</v>
      </c>
      <c r="N98" s="3">
        <f t="shared" ca="1" si="129"/>
        <v>-4040118.3230934134</v>
      </c>
      <c r="O98" s="3">
        <f t="shared" ca="1" si="129"/>
        <v>-4040118.3230934134</v>
      </c>
      <c r="P98" s="3">
        <f t="shared" ca="1" si="129"/>
        <v>-4040118.3230934134</v>
      </c>
      <c r="Q98" s="3">
        <f t="shared" ca="1" si="129"/>
        <v>-1794924.107970709</v>
      </c>
      <c r="R98" s="3">
        <f t="shared" ca="1" si="129"/>
        <v>0</v>
      </c>
      <c r="S98" s="3">
        <f t="shared" ca="1" si="129"/>
        <v>0</v>
      </c>
      <c r="T98" s="3">
        <f t="shared" ca="1" si="129"/>
        <v>0</v>
      </c>
      <c r="U98" s="3">
        <f t="shared" ca="1" si="129"/>
        <v>0</v>
      </c>
      <c r="V98" s="3">
        <f t="shared" ca="1" si="129"/>
        <v>0</v>
      </c>
      <c r="W98" s="3">
        <f t="shared" ca="1" si="129"/>
        <v>0</v>
      </c>
      <c r="X98" s="3">
        <f t="shared" ca="1" si="129"/>
        <v>0</v>
      </c>
      <c r="Y98" s="3">
        <f t="shared" ca="1" si="129"/>
        <v>0</v>
      </c>
      <c r="Z98" s="3">
        <f t="shared" ca="1" si="129"/>
        <v>0</v>
      </c>
      <c r="AA98" s="3">
        <f t="shared" ca="1" si="129"/>
        <v>0</v>
      </c>
      <c r="AB98" s="3">
        <f t="shared" ca="1" si="129"/>
        <v>0</v>
      </c>
      <c r="AC98" s="3">
        <f t="shared" ca="1" si="129"/>
        <v>0</v>
      </c>
      <c r="AD98" s="3">
        <f t="shared" ca="1" si="129"/>
        <v>0</v>
      </c>
      <c r="AE98" s="3">
        <f t="shared" ca="1" si="129"/>
        <v>0</v>
      </c>
      <c r="AF98" s="3">
        <f t="shared" ca="1" si="129"/>
        <v>0</v>
      </c>
      <c r="AG98" s="3">
        <f t="shared" ca="1" si="129"/>
        <v>0</v>
      </c>
      <c r="AH98" s="3">
        <f t="shared" ca="1" si="129"/>
        <v>0</v>
      </c>
      <c r="AI98" s="3">
        <f t="shared" ca="1" si="129"/>
        <v>0</v>
      </c>
      <c r="AJ98" s="3">
        <f t="shared" ca="1" si="129"/>
        <v>0</v>
      </c>
      <c r="AK98" s="3">
        <f t="shared" ca="1" si="129"/>
        <v>0</v>
      </c>
      <c r="AL98" s="3">
        <f t="shared" ca="1" si="129"/>
        <v>0</v>
      </c>
      <c r="AM98" s="3">
        <f t="shared" ca="1" si="129"/>
        <v>0</v>
      </c>
      <c r="AN98" s="3">
        <f t="shared" ca="1" si="129"/>
        <v>0</v>
      </c>
      <c r="AO98" s="3">
        <f t="shared" ca="1" si="129"/>
        <v>0</v>
      </c>
      <c r="AP98" s="3">
        <f t="shared" ca="1" si="129"/>
        <v>0</v>
      </c>
      <c r="AQ98" s="3">
        <f t="shared" ca="1" si="129"/>
        <v>0</v>
      </c>
      <c r="AR98" s="3">
        <f t="shared" ca="1" si="129"/>
        <v>0</v>
      </c>
      <c r="AS98" s="3">
        <f t="shared" ca="1" si="129"/>
        <v>0</v>
      </c>
      <c r="AT98" s="3">
        <f t="shared" ca="1" si="129"/>
        <v>0</v>
      </c>
      <c r="AU98" s="3">
        <f t="shared" ca="1" si="129"/>
        <v>0</v>
      </c>
      <c r="AV98" s="3">
        <f t="shared" ca="1" si="129"/>
        <v>0</v>
      </c>
      <c r="AW98" s="3">
        <f t="shared" ca="1" si="129"/>
        <v>0</v>
      </c>
      <c r="AX98" s="3">
        <f t="shared" ca="1" si="129"/>
        <v>0</v>
      </c>
      <c r="AY98" s="3">
        <f t="shared" ca="1" si="129"/>
        <v>0</v>
      </c>
      <c r="AZ98" s="3">
        <f t="shared" ca="1" si="129"/>
        <v>0</v>
      </c>
      <c r="BA98" s="3">
        <f t="shared" ca="1" si="129"/>
        <v>0</v>
      </c>
      <c r="BB98" s="3">
        <f t="shared" ca="1" si="129"/>
        <v>0</v>
      </c>
      <c r="BC98" s="3">
        <f t="shared" ca="1" si="129"/>
        <v>0</v>
      </c>
      <c r="BD98" s="3">
        <f t="shared" ca="1" si="129"/>
        <v>0</v>
      </c>
      <c r="BE98" s="3">
        <f t="shared" ca="1" si="129"/>
        <v>0</v>
      </c>
      <c r="BF98" s="3">
        <f t="shared" ca="1" si="129"/>
        <v>0</v>
      </c>
      <c r="BG98" s="3">
        <f t="shared" ca="1" si="129"/>
        <v>0</v>
      </c>
      <c r="BH98" s="3">
        <f t="shared" ca="1" si="129"/>
        <v>0</v>
      </c>
      <c r="BI98" s="3">
        <f t="shared" ca="1" si="129"/>
        <v>0</v>
      </c>
      <c r="BJ98" s="3">
        <f t="shared" ca="1" si="129"/>
        <v>0</v>
      </c>
      <c r="BK98" s="3">
        <f t="shared" ca="1" si="129"/>
        <v>0</v>
      </c>
      <c r="BL98" s="3">
        <f t="shared" ca="1" si="129"/>
        <v>0</v>
      </c>
      <c r="BM98" s="3">
        <f t="shared" ca="1" si="129"/>
        <v>0</v>
      </c>
      <c r="BN98" s="3">
        <f t="shared" ca="1" si="129"/>
        <v>0</v>
      </c>
      <c r="BO98" s="3">
        <f t="shared" ca="1" si="129"/>
        <v>0</v>
      </c>
      <c r="BP98" s="3">
        <f t="shared" ca="1" si="129"/>
        <v>0</v>
      </c>
      <c r="BQ98" s="3">
        <f t="shared" ca="1" si="129"/>
        <v>0</v>
      </c>
      <c r="BR98" s="3">
        <f t="shared" ca="1" si="129"/>
        <v>0</v>
      </c>
      <c r="BS98" s="3">
        <f t="shared" ca="1" si="129"/>
        <v>0</v>
      </c>
      <c r="BT98" s="3">
        <f t="shared" ca="1" si="129"/>
        <v>0</v>
      </c>
      <c r="BU98" s="3">
        <f t="shared" ca="1" si="129"/>
        <v>0</v>
      </c>
      <c r="BV98" s="3">
        <f t="shared" ca="1" si="129"/>
        <v>0</v>
      </c>
      <c r="BW98" s="3">
        <f t="shared" ca="1" si="129"/>
        <v>0</v>
      </c>
      <c r="BX98" s="3">
        <f t="shared" ref="BX98:EI98" ca="1" si="130">IF(AND(BX97&gt;0,BX87&gt;0),IF(BX87&lt;=BX97,-BX87,-BX97),0)</f>
        <v>0</v>
      </c>
      <c r="BY98" s="3">
        <f t="shared" ca="1" si="130"/>
        <v>0</v>
      </c>
      <c r="BZ98" s="3">
        <f t="shared" ca="1" si="130"/>
        <v>0</v>
      </c>
      <c r="CA98" s="3">
        <f t="shared" ca="1" si="130"/>
        <v>0</v>
      </c>
      <c r="CB98" s="3">
        <f t="shared" ca="1" si="130"/>
        <v>0</v>
      </c>
      <c r="CC98" s="3">
        <f t="shared" ca="1" si="130"/>
        <v>0</v>
      </c>
      <c r="CD98" s="3">
        <f t="shared" ca="1" si="130"/>
        <v>0</v>
      </c>
      <c r="CE98" s="3">
        <f t="shared" ca="1" si="130"/>
        <v>0</v>
      </c>
      <c r="CF98" s="3">
        <f t="shared" ca="1" si="130"/>
        <v>0</v>
      </c>
      <c r="CG98" s="3">
        <f t="shared" ca="1" si="130"/>
        <v>0</v>
      </c>
      <c r="CH98" s="3">
        <f t="shared" ca="1" si="130"/>
        <v>0</v>
      </c>
      <c r="CI98" s="3">
        <f t="shared" ca="1" si="130"/>
        <v>0</v>
      </c>
      <c r="CJ98" s="3">
        <f t="shared" ca="1" si="130"/>
        <v>0</v>
      </c>
      <c r="CK98" s="3">
        <f t="shared" ca="1" si="130"/>
        <v>0</v>
      </c>
      <c r="CL98" s="3">
        <f t="shared" ca="1" si="130"/>
        <v>0</v>
      </c>
      <c r="CM98" s="3">
        <f t="shared" ca="1" si="130"/>
        <v>0</v>
      </c>
      <c r="CN98" s="3">
        <f t="shared" ca="1" si="130"/>
        <v>0</v>
      </c>
      <c r="CO98" s="3">
        <f t="shared" ca="1" si="130"/>
        <v>0</v>
      </c>
      <c r="CP98" s="3">
        <f t="shared" ca="1" si="130"/>
        <v>0</v>
      </c>
      <c r="CQ98" s="3">
        <f t="shared" ca="1" si="130"/>
        <v>0</v>
      </c>
      <c r="CR98" s="3">
        <f t="shared" ca="1" si="130"/>
        <v>0</v>
      </c>
      <c r="CS98" s="3">
        <f t="shared" ca="1" si="130"/>
        <v>0</v>
      </c>
      <c r="CT98" s="3">
        <f t="shared" ca="1" si="130"/>
        <v>0</v>
      </c>
      <c r="CU98" s="3">
        <f t="shared" ca="1" si="130"/>
        <v>0</v>
      </c>
      <c r="CV98" s="3">
        <f t="shared" ca="1" si="130"/>
        <v>0</v>
      </c>
      <c r="CW98" s="3">
        <f t="shared" ca="1" si="130"/>
        <v>0</v>
      </c>
      <c r="CX98" s="3">
        <f t="shared" ca="1" si="130"/>
        <v>0</v>
      </c>
      <c r="CY98" s="3">
        <f t="shared" ca="1" si="130"/>
        <v>0</v>
      </c>
      <c r="CZ98" s="3">
        <f t="shared" ca="1" si="130"/>
        <v>0</v>
      </c>
      <c r="DA98" s="3">
        <f t="shared" ca="1" si="130"/>
        <v>0</v>
      </c>
      <c r="DB98" s="3">
        <f t="shared" ca="1" si="130"/>
        <v>0</v>
      </c>
      <c r="DC98" s="3">
        <f t="shared" ca="1" si="130"/>
        <v>0</v>
      </c>
      <c r="DD98" s="3">
        <f t="shared" ca="1" si="130"/>
        <v>0</v>
      </c>
      <c r="DE98" s="3">
        <f t="shared" ca="1" si="130"/>
        <v>0</v>
      </c>
      <c r="DF98" s="3">
        <f t="shared" ca="1" si="130"/>
        <v>0</v>
      </c>
      <c r="DG98" s="3">
        <f t="shared" ca="1" si="130"/>
        <v>0</v>
      </c>
      <c r="DH98" s="3">
        <f t="shared" ca="1" si="130"/>
        <v>0</v>
      </c>
      <c r="DI98" s="3">
        <f t="shared" ca="1" si="130"/>
        <v>0</v>
      </c>
      <c r="DJ98" s="3">
        <f t="shared" ca="1" si="130"/>
        <v>0</v>
      </c>
      <c r="DK98" s="3">
        <f t="shared" ca="1" si="130"/>
        <v>0</v>
      </c>
      <c r="DL98" s="3">
        <f t="shared" ca="1" si="130"/>
        <v>0</v>
      </c>
      <c r="DM98" s="3">
        <f t="shared" ca="1" si="130"/>
        <v>0</v>
      </c>
      <c r="DN98" s="3">
        <f t="shared" ca="1" si="130"/>
        <v>0</v>
      </c>
      <c r="DO98" s="3">
        <f t="shared" ca="1" si="130"/>
        <v>0</v>
      </c>
      <c r="DP98" s="3">
        <f t="shared" ca="1" si="130"/>
        <v>0</v>
      </c>
      <c r="DQ98" s="3">
        <f t="shared" ca="1" si="130"/>
        <v>0</v>
      </c>
      <c r="DR98" s="3">
        <f t="shared" ca="1" si="130"/>
        <v>0</v>
      </c>
      <c r="DS98" s="3">
        <f t="shared" ca="1" si="130"/>
        <v>0</v>
      </c>
      <c r="DT98" s="3">
        <f t="shared" ca="1" si="130"/>
        <v>0</v>
      </c>
      <c r="DU98" s="3">
        <f t="shared" ca="1" si="130"/>
        <v>0</v>
      </c>
      <c r="DV98" s="3">
        <f t="shared" ca="1" si="130"/>
        <v>0</v>
      </c>
      <c r="DW98" s="3">
        <f t="shared" ca="1" si="130"/>
        <v>0</v>
      </c>
      <c r="DX98" s="3">
        <f t="shared" ca="1" si="130"/>
        <v>0</v>
      </c>
      <c r="DY98" s="3">
        <f t="shared" ca="1" si="130"/>
        <v>0</v>
      </c>
      <c r="DZ98" s="3">
        <f t="shared" ca="1" si="130"/>
        <v>0</v>
      </c>
      <c r="EA98" s="3">
        <f t="shared" ca="1" si="130"/>
        <v>0</v>
      </c>
      <c r="EB98" s="3">
        <f t="shared" ca="1" si="130"/>
        <v>0</v>
      </c>
      <c r="EC98" s="3">
        <f t="shared" ca="1" si="130"/>
        <v>0</v>
      </c>
      <c r="ED98" s="3">
        <f t="shared" ca="1" si="130"/>
        <v>0</v>
      </c>
      <c r="EE98" s="3">
        <f t="shared" ca="1" si="130"/>
        <v>0</v>
      </c>
      <c r="EF98" s="3">
        <f t="shared" ca="1" si="130"/>
        <v>0</v>
      </c>
      <c r="EG98" s="3">
        <f t="shared" ca="1" si="130"/>
        <v>0</v>
      </c>
      <c r="EH98" s="3">
        <f t="shared" ca="1" si="130"/>
        <v>0</v>
      </c>
      <c r="EI98" s="3">
        <f t="shared" ca="1" si="130"/>
        <v>0</v>
      </c>
      <c r="EJ98" s="3">
        <f t="shared" ref="EJ98:EX98" ca="1" si="131">IF(AND(EJ97&gt;0,EJ87&gt;0),IF(EJ87&lt;=EJ97,-EJ87,-EJ97),0)</f>
        <v>0</v>
      </c>
      <c r="EK98" s="3">
        <f t="shared" ca="1" si="131"/>
        <v>0</v>
      </c>
      <c r="EL98" s="3">
        <f t="shared" ca="1" si="131"/>
        <v>0</v>
      </c>
      <c r="EM98" s="3">
        <f t="shared" ca="1" si="131"/>
        <v>0</v>
      </c>
      <c r="EN98" s="3">
        <f t="shared" ca="1" si="131"/>
        <v>0</v>
      </c>
      <c r="EO98" s="3">
        <f t="shared" ca="1" si="131"/>
        <v>0</v>
      </c>
      <c r="EP98" s="3">
        <f t="shared" ca="1" si="131"/>
        <v>0</v>
      </c>
      <c r="EQ98" s="3">
        <f t="shared" ca="1" si="131"/>
        <v>0</v>
      </c>
      <c r="ER98" s="3">
        <f t="shared" ca="1" si="131"/>
        <v>0</v>
      </c>
      <c r="ES98" s="3">
        <f t="shared" ca="1" si="131"/>
        <v>0</v>
      </c>
      <c r="ET98" s="3">
        <f t="shared" ca="1" si="131"/>
        <v>0</v>
      </c>
      <c r="EU98" s="3">
        <f t="shared" ca="1" si="131"/>
        <v>0</v>
      </c>
      <c r="EV98" s="3">
        <f t="shared" ca="1" si="131"/>
        <v>0</v>
      </c>
      <c r="EW98" s="3">
        <f t="shared" ca="1" si="131"/>
        <v>0</v>
      </c>
      <c r="EX98" s="3">
        <f t="shared" ca="1" si="131"/>
        <v>0</v>
      </c>
    </row>
    <row r="99" spans="1:154" ht="12.75" customHeight="1" thickBot="1">
      <c r="A99" s="12"/>
      <c r="C99" s="3" t="s">
        <v>97</v>
      </c>
      <c r="D99" s="3"/>
      <c r="E99" s="3"/>
      <c r="F99" s="3"/>
      <c r="G99" s="3"/>
      <c r="H99" s="3"/>
      <c r="I99" s="7"/>
      <c r="J99" s="14">
        <f t="shared" ref="J99:AO99" ca="1" si="132">SUM(J97:J98)</f>
        <v>26035634.046530917</v>
      </c>
      <c r="K99" s="14">
        <f t="shared" ca="1" si="132"/>
        <v>21995515.723437577</v>
      </c>
      <c r="L99" s="14">
        <f t="shared" ca="1" si="132"/>
        <v>17955397.400344234</v>
      </c>
      <c r="M99" s="14">
        <f t="shared" ca="1" si="132"/>
        <v>13915279.077250879</v>
      </c>
      <c r="N99" s="14">
        <f t="shared" ca="1" si="132"/>
        <v>9875160.7541575134</v>
      </c>
      <c r="O99" s="14">
        <f t="shared" ca="1" si="132"/>
        <v>5835042.4310641298</v>
      </c>
      <c r="P99" s="14">
        <f t="shared" ca="1" si="132"/>
        <v>1794924.1079707202</v>
      </c>
      <c r="Q99" s="14">
        <f t="shared" ca="1" si="132"/>
        <v>0</v>
      </c>
      <c r="R99" s="14">
        <f t="shared" ca="1" si="132"/>
        <v>0</v>
      </c>
      <c r="S99" s="14">
        <f t="shared" ca="1" si="132"/>
        <v>0</v>
      </c>
      <c r="T99" s="14">
        <f t="shared" ca="1" si="132"/>
        <v>0</v>
      </c>
      <c r="U99" s="14">
        <f t="shared" ca="1" si="132"/>
        <v>0</v>
      </c>
      <c r="V99" s="14">
        <f t="shared" ca="1" si="132"/>
        <v>0</v>
      </c>
      <c r="W99" s="14">
        <f t="shared" ca="1" si="132"/>
        <v>0</v>
      </c>
      <c r="X99" s="14">
        <f t="shared" ca="1" si="132"/>
        <v>0</v>
      </c>
      <c r="Y99" s="14">
        <f t="shared" ca="1" si="132"/>
        <v>0</v>
      </c>
      <c r="Z99" s="14">
        <f t="shared" ca="1" si="132"/>
        <v>0</v>
      </c>
      <c r="AA99" s="14">
        <f t="shared" ca="1" si="132"/>
        <v>0</v>
      </c>
      <c r="AB99" s="14">
        <f t="shared" ca="1" si="132"/>
        <v>0</v>
      </c>
      <c r="AC99" s="14">
        <f t="shared" ca="1" si="132"/>
        <v>0</v>
      </c>
      <c r="AD99" s="14">
        <f t="shared" ca="1" si="132"/>
        <v>0</v>
      </c>
      <c r="AE99" s="14">
        <f t="shared" ca="1" si="132"/>
        <v>0</v>
      </c>
      <c r="AF99" s="14">
        <f t="shared" ca="1" si="132"/>
        <v>0</v>
      </c>
      <c r="AG99" s="14">
        <f t="shared" ca="1" si="132"/>
        <v>0</v>
      </c>
      <c r="AH99" s="14">
        <f t="shared" ca="1" si="132"/>
        <v>0</v>
      </c>
      <c r="AI99" s="14">
        <f t="shared" ca="1" si="132"/>
        <v>0</v>
      </c>
      <c r="AJ99" s="14">
        <f t="shared" ca="1" si="132"/>
        <v>0</v>
      </c>
      <c r="AK99" s="14">
        <f t="shared" ca="1" si="132"/>
        <v>0</v>
      </c>
      <c r="AL99" s="14">
        <f t="shared" ca="1" si="132"/>
        <v>0</v>
      </c>
      <c r="AM99" s="14">
        <f t="shared" ca="1" si="132"/>
        <v>0</v>
      </c>
      <c r="AN99" s="14">
        <f t="shared" ca="1" si="132"/>
        <v>0</v>
      </c>
      <c r="AO99" s="14">
        <f t="shared" ca="1" si="132"/>
        <v>0</v>
      </c>
      <c r="AP99" s="14">
        <f t="shared" ref="AP99:DA99" ca="1" si="133">SUM(AP97:AP98)</f>
        <v>0</v>
      </c>
      <c r="AQ99" s="14">
        <f t="shared" ca="1" si="133"/>
        <v>0</v>
      </c>
      <c r="AR99" s="14">
        <f t="shared" ca="1" si="133"/>
        <v>0</v>
      </c>
      <c r="AS99" s="14">
        <f t="shared" ca="1" si="133"/>
        <v>0</v>
      </c>
      <c r="AT99" s="14">
        <f t="shared" ca="1" si="133"/>
        <v>0</v>
      </c>
      <c r="AU99" s="14">
        <f t="shared" ca="1" si="133"/>
        <v>0</v>
      </c>
      <c r="AV99" s="14">
        <f t="shared" ca="1" si="133"/>
        <v>0</v>
      </c>
      <c r="AW99" s="14">
        <f t="shared" ca="1" si="133"/>
        <v>0</v>
      </c>
      <c r="AX99" s="14">
        <f t="shared" ca="1" si="133"/>
        <v>0</v>
      </c>
      <c r="AY99" s="14">
        <f t="shared" ca="1" si="133"/>
        <v>0</v>
      </c>
      <c r="AZ99" s="14">
        <f t="shared" ca="1" si="133"/>
        <v>0</v>
      </c>
      <c r="BA99" s="14">
        <f t="shared" ca="1" si="133"/>
        <v>0</v>
      </c>
      <c r="BB99" s="14">
        <f t="shared" ca="1" si="133"/>
        <v>0</v>
      </c>
      <c r="BC99" s="14">
        <f t="shared" ca="1" si="133"/>
        <v>0</v>
      </c>
      <c r="BD99" s="14">
        <f t="shared" ca="1" si="133"/>
        <v>0</v>
      </c>
      <c r="BE99" s="14">
        <f t="shared" ca="1" si="133"/>
        <v>0</v>
      </c>
      <c r="BF99" s="14">
        <f t="shared" ca="1" si="133"/>
        <v>0</v>
      </c>
      <c r="BG99" s="14">
        <f t="shared" ca="1" si="133"/>
        <v>0</v>
      </c>
      <c r="BH99" s="14">
        <f t="shared" ca="1" si="133"/>
        <v>0</v>
      </c>
      <c r="BI99" s="14">
        <f t="shared" ca="1" si="133"/>
        <v>0</v>
      </c>
      <c r="BJ99" s="14">
        <f t="shared" ca="1" si="133"/>
        <v>0</v>
      </c>
      <c r="BK99" s="14">
        <f t="shared" ca="1" si="133"/>
        <v>0</v>
      </c>
      <c r="BL99" s="14">
        <f t="shared" ca="1" si="133"/>
        <v>0</v>
      </c>
      <c r="BM99" s="14">
        <f t="shared" ca="1" si="133"/>
        <v>0</v>
      </c>
      <c r="BN99" s="14">
        <f t="shared" ca="1" si="133"/>
        <v>0</v>
      </c>
      <c r="BO99" s="14">
        <f t="shared" ca="1" si="133"/>
        <v>0</v>
      </c>
      <c r="BP99" s="14">
        <f t="shared" ca="1" si="133"/>
        <v>0</v>
      </c>
      <c r="BQ99" s="14">
        <f t="shared" ca="1" si="133"/>
        <v>0</v>
      </c>
      <c r="BR99" s="14">
        <f t="shared" ca="1" si="133"/>
        <v>0</v>
      </c>
      <c r="BS99" s="14">
        <f t="shared" ca="1" si="133"/>
        <v>0</v>
      </c>
      <c r="BT99" s="14">
        <f t="shared" ca="1" si="133"/>
        <v>0</v>
      </c>
      <c r="BU99" s="14">
        <f t="shared" ca="1" si="133"/>
        <v>0</v>
      </c>
      <c r="BV99" s="14">
        <f t="shared" ca="1" si="133"/>
        <v>0</v>
      </c>
      <c r="BW99" s="14">
        <f t="shared" ca="1" si="133"/>
        <v>0</v>
      </c>
      <c r="BX99" s="14">
        <f t="shared" ca="1" si="133"/>
        <v>0</v>
      </c>
      <c r="BY99" s="14">
        <f t="shared" ca="1" si="133"/>
        <v>0</v>
      </c>
      <c r="BZ99" s="14">
        <f t="shared" ca="1" si="133"/>
        <v>0</v>
      </c>
      <c r="CA99" s="14">
        <f t="shared" ca="1" si="133"/>
        <v>0</v>
      </c>
      <c r="CB99" s="14">
        <f t="shared" ca="1" si="133"/>
        <v>0</v>
      </c>
      <c r="CC99" s="14">
        <f t="shared" ca="1" si="133"/>
        <v>0</v>
      </c>
      <c r="CD99" s="14">
        <f t="shared" ca="1" si="133"/>
        <v>0</v>
      </c>
      <c r="CE99" s="14">
        <f t="shared" ca="1" si="133"/>
        <v>0</v>
      </c>
      <c r="CF99" s="14">
        <f t="shared" ca="1" si="133"/>
        <v>0</v>
      </c>
      <c r="CG99" s="14">
        <f t="shared" ca="1" si="133"/>
        <v>0</v>
      </c>
      <c r="CH99" s="14">
        <f t="shared" ca="1" si="133"/>
        <v>0</v>
      </c>
      <c r="CI99" s="14">
        <f t="shared" ca="1" si="133"/>
        <v>0</v>
      </c>
      <c r="CJ99" s="14">
        <f t="shared" ca="1" si="133"/>
        <v>0</v>
      </c>
      <c r="CK99" s="14">
        <f t="shared" ca="1" si="133"/>
        <v>0</v>
      </c>
      <c r="CL99" s="14">
        <f t="shared" ca="1" si="133"/>
        <v>0</v>
      </c>
      <c r="CM99" s="14">
        <f t="shared" ca="1" si="133"/>
        <v>0</v>
      </c>
      <c r="CN99" s="14">
        <f t="shared" ca="1" si="133"/>
        <v>0</v>
      </c>
      <c r="CO99" s="14">
        <f t="shared" ca="1" si="133"/>
        <v>0</v>
      </c>
      <c r="CP99" s="14">
        <f t="shared" ca="1" si="133"/>
        <v>0</v>
      </c>
      <c r="CQ99" s="14">
        <f t="shared" ca="1" si="133"/>
        <v>0</v>
      </c>
      <c r="CR99" s="14">
        <f t="shared" ca="1" si="133"/>
        <v>0</v>
      </c>
      <c r="CS99" s="14">
        <f t="shared" ca="1" si="133"/>
        <v>0</v>
      </c>
      <c r="CT99" s="14">
        <f t="shared" ca="1" si="133"/>
        <v>0</v>
      </c>
      <c r="CU99" s="14">
        <f t="shared" ca="1" si="133"/>
        <v>0</v>
      </c>
      <c r="CV99" s="14">
        <f t="shared" ca="1" si="133"/>
        <v>0</v>
      </c>
      <c r="CW99" s="14">
        <f t="shared" ca="1" si="133"/>
        <v>0</v>
      </c>
      <c r="CX99" s="14">
        <f t="shared" ca="1" si="133"/>
        <v>0</v>
      </c>
      <c r="CY99" s="14">
        <f t="shared" ca="1" si="133"/>
        <v>0</v>
      </c>
      <c r="CZ99" s="14">
        <f t="shared" ca="1" si="133"/>
        <v>0</v>
      </c>
      <c r="DA99" s="14">
        <f t="shared" ca="1" si="133"/>
        <v>0</v>
      </c>
      <c r="DB99" s="14">
        <f t="shared" ref="DB99:EX99" ca="1" si="134">SUM(DB97:DB98)</f>
        <v>0</v>
      </c>
      <c r="DC99" s="14">
        <f t="shared" ca="1" si="134"/>
        <v>0</v>
      </c>
      <c r="DD99" s="14">
        <f t="shared" ca="1" si="134"/>
        <v>0</v>
      </c>
      <c r="DE99" s="14">
        <f t="shared" ca="1" si="134"/>
        <v>0</v>
      </c>
      <c r="DF99" s="14">
        <f t="shared" ca="1" si="134"/>
        <v>0</v>
      </c>
      <c r="DG99" s="14">
        <f t="shared" ca="1" si="134"/>
        <v>0</v>
      </c>
      <c r="DH99" s="14">
        <f t="shared" ca="1" si="134"/>
        <v>0</v>
      </c>
      <c r="DI99" s="14">
        <f t="shared" ca="1" si="134"/>
        <v>0</v>
      </c>
      <c r="DJ99" s="14">
        <f t="shared" ca="1" si="134"/>
        <v>0</v>
      </c>
      <c r="DK99" s="14">
        <f t="shared" ca="1" si="134"/>
        <v>0</v>
      </c>
      <c r="DL99" s="14">
        <f t="shared" ca="1" si="134"/>
        <v>0</v>
      </c>
      <c r="DM99" s="14">
        <f t="shared" ca="1" si="134"/>
        <v>0</v>
      </c>
      <c r="DN99" s="14">
        <f t="shared" ca="1" si="134"/>
        <v>0</v>
      </c>
      <c r="DO99" s="14">
        <f t="shared" ca="1" si="134"/>
        <v>0</v>
      </c>
      <c r="DP99" s="14">
        <f t="shared" ca="1" si="134"/>
        <v>0</v>
      </c>
      <c r="DQ99" s="14">
        <f t="shared" ca="1" si="134"/>
        <v>0</v>
      </c>
      <c r="DR99" s="14">
        <f t="shared" ca="1" si="134"/>
        <v>0</v>
      </c>
      <c r="DS99" s="14">
        <f t="shared" ca="1" si="134"/>
        <v>0</v>
      </c>
      <c r="DT99" s="14">
        <f t="shared" ca="1" si="134"/>
        <v>0</v>
      </c>
      <c r="DU99" s="14">
        <f t="shared" ca="1" si="134"/>
        <v>0</v>
      </c>
      <c r="DV99" s="14">
        <f t="shared" ca="1" si="134"/>
        <v>0</v>
      </c>
      <c r="DW99" s="14">
        <f t="shared" ca="1" si="134"/>
        <v>0</v>
      </c>
      <c r="DX99" s="14">
        <f t="shared" ca="1" si="134"/>
        <v>0</v>
      </c>
      <c r="DY99" s="14">
        <f t="shared" ca="1" si="134"/>
        <v>0</v>
      </c>
      <c r="DZ99" s="14">
        <f t="shared" ca="1" si="134"/>
        <v>0</v>
      </c>
      <c r="EA99" s="14">
        <f t="shared" ca="1" si="134"/>
        <v>0</v>
      </c>
      <c r="EB99" s="14">
        <f t="shared" ca="1" si="134"/>
        <v>0</v>
      </c>
      <c r="EC99" s="14">
        <f t="shared" ca="1" si="134"/>
        <v>0</v>
      </c>
      <c r="ED99" s="14">
        <f t="shared" ca="1" si="134"/>
        <v>0</v>
      </c>
      <c r="EE99" s="14">
        <f t="shared" ca="1" si="134"/>
        <v>0</v>
      </c>
      <c r="EF99" s="14">
        <f t="shared" ca="1" si="134"/>
        <v>0</v>
      </c>
      <c r="EG99" s="14">
        <f t="shared" ca="1" si="134"/>
        <v>0</v>
      </c>
      <c r="EH99" s="14">
        <f t="shared" ca="1" si="134"/>
        <v>0</v>
      </c>
      <c r="EI99" s="14">
        <f t="shared" ca="1" si="134"/>
        <v>0</v>
      </c>
      <c r="EJ99" s="14">
        <f t="shared" ca="1" si="134"/>
        <v>0</v>
      </c>
      <c r="EK99" s="14">
        <f t="shared" ca="1" si="134"/>
        <v>0</v>
      </c>
      <c r="EL99" s="14">
        <f t="shared" ca="1" si="134"/>
        <v>0</v>
      </c>
      <c r="EM99" s="14">
        <f t="shared" ca="1" si="134"/>
        <v>0</v>
      </c>
      <c r="EN99" s="14">
        <f t="shared" ca="1" si="134"/>
        <v>0</v>
      </c>
      <c r="EO99" s="14">
        <f t="shared" ca="1" si="134"/>
        <v>0</v>
      </c>
      <c r="EP99" s="14">
        <f t="shared" ca="1" si="134"/>
        <v>0</v>
      </c>
      <c r="EQ99" s="14">
        <f t="shared" ca="1" si="134"/>
        <v>0</v>
      </c>
      <c r="ER99" s="14">
        <f t="shared" ca="1" si="134"/>
        <v>0</v>
      </c>
      <c r="ES99" s="14">
        <f t="shared" ca="1" si="134"/>
        <v>0</v>
      </c>
      <c r="ET99" s="14">
        <f t="shared" ca="1" si="134"/>
        <v>0</v>
      </c>
      <c r="EU99" s="14">
        <f t="shared" ca="1" si="134"/>
        <v>0</v>
      </c>
      <c r="EV99" s="14">
        <f t="shared" ca="1" si="134"/>
        <v>0</v>
      </c>
      <c r="EW99" s="14">
        <f t="shared" ca="1" si="134"/>
        <v>0</v>
      </c>
      <c r="EX99" s="14">
        <f t="shared" ca="1" si="134"/>
        <v>0</v>
      </c>
    </row>
    <row r="100" spans="1:154" ht="12.75" customHeight="1" thickTop="1">
      <c r="A100" s="12"/>
      <c r="B100" s="3"/>
      <c r="C100" s="3"/>
      <c r="D100" s="3"/>
      <c r="E100" s="3"/>
      <c r="F100" s="3"/>
      <c r="G100" s="3"/>
      <c r="H100" s="3"/>
      <c r="I100" s="3"/>
      <c r="K100" s="3"/>
      <c r="L100" s="3"/>
      <c r="M100" s="3"/>
      <c r="N100" s="3"/>
      <c r="O100" s="3"/>
      <c r="P100" s="3"/>
      <c r="Q100" s="3"/>
      <c r="R100" s="3"/>
      <c r="S100" s="3"/>
      <c r="T100" s="3"/>
      <c r="U100" s="6"/>
      <c r="V100" s="8"/>
      <c r="W100" s="3"/>
      <c r="X100" s="3"/>
      <c r="Y100" s="3"/>
      <c r="Z100" s="3"/>
      <c r="AA100" s="3"/>
      <c r="AB100" s="3"/>
      <c r="AC100" s="3"/>
      <c r="AD100" s="3"/>
      <c r="AE100" s="3"/>
      <c r="AF100" s="3"/>
      <c r="AG100" s="6"/>
      <c r="AH100" s="8"/>
      <c r="AI100" s="3"/>
      <c r="AJ100" s="3"/>
      <c r="AK100" s="3"/>
      <c r="AL100" s="3"/>
      <c r="AM100" s="3"/>
      <c r="AN100" s="3"/>
      <c r="AO100" s="3"/>
      <c r="AP100" s="3"/>
      <c r="AQ100" s="3"/>
      <c r="AR100" s="3"/>
      <c r="AS100" s="6"/>
      <c r="AT100" s="8"/>
      <c r="AU100" s="3"/>
      <c r="AV100" s="3"/>
      <c r="AW100" s="3"/>
      <c r="AX100" s="3"/>
      <c r="AY100" s="3"/>
      <c r="AZ100" s="3"/>
      <c r="BA100" s="3"/>
      <c r="BB100" s="3"/>
      <c r="BC100" s="3"/>
      <c r="BD100" s="3"/>
      <c r="BE100" s="6"/>
      <c r="BF100" s="8"/>
      <c r="BG100" s="3"/>
      <c r="BH100" s="3"/>
      <c r="BI100" s="3"/>
      <c r="BJ100" s="3"/>
      <c r="BK100" s="3"/>
      <c r="BL100" s="3"/>
      <c r="BM100" s="3"/>
      <c r="BN100" s="3"/>
      <c r="BO100" s="3"/>
      <c r="BP100" s="3"/>
      <c r="BQ100" s="6"/>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row>
    <row r="101" spans="1:154" ht="12.75" customHeight="1">
      <c r="A101" s="12"/>
      <c r="B101" s="4" t="s">
        <v>98</v>
      </c>
      <c r="C101" s="4"/>
      <c r="D101" s="922" t="s">
        <v>99</v>
      </c>
      <c r="E101" s="923"/>
      <c r="F101" s="924"/>
      <c r="G101" s="4"/>
      <c r="H101" s="4"/>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row>
    <row r="102" spans="1:154" ht="12.75" customHeight="1">
      <c r="C102" s="3" t="s">
        <v>95</v>
      </c>
      <c r="D102" s="410" t="s">
        <v>100</v>
      </c>
      <c r="F102" s="714">
        <f ca="1">'Low Budget'!R18</f>
        <v>162687761.05846339</v>
      </c>
      <c r="G102" s="3"/>
      <c r="H102" s="3"/>
      <c r="I102" s="250"/>
      <c r="J102" s="7">
        <v>0</v>
      </c>
      <c r="K102" s="7">
        <f ca="1">J106</f>
        <v>-41150259.357703507</v>
      </c>
      <c r="L102" s="7">
        <f t="shared" ref="L102:BW102" ca="1" si="135">K106</f>
        <v>-41150259.357703581</v>
      </c>
      <c r="M102" s="7">
        <f t="shared" ca="1" si="135"/>
        <v>-41150259.357703641</v>
      </c>
      <c r="N102" s="7">
        <f t="shared" ca="1" si="135"/>
        <v>-41150259.357703686</v>
      </c>
      <c r="O102" s="7">
        <f t="shared" ca="1" si="135"/>
        <v>-41150259.357703716</v>
      </c>
      <c r="P102" s="7">
        <f t="shared" ca="1" si="135"/>
        <v>-41150259.357703716</v>
      </c>
      <c r="Q102" s="7">
        <f t="shared" ca="1" si="135"/>
        <v>-41150259.357703701</v>
      </c>
      <c r="R102" s="7">
        <f t="shared" ca="1" si="135"/>
        <v>-41150259.357703626</v>
      </c>
      <c r="S102" s="7">
        <f t="shared" ca="1" si="135"/>
        <v>-41150259.357703507</v>
      </c>
      <c r="T102" s="7">
        <f t="shared" ca="1" si="135"/>
        <v>-41150259.357703328</v>
      </c>
      <c r="U102" s="7">
        <f t="shared" ca="1" si="135"/>
        <v>-41150259.35770309</v>
      </c>
      <c r="V102" s="7">
        <f t="shared" ca="1" si="135"/>
        <v>-41150259.357702747</v>
      </c>
      <c r="W102" s="7">
        <f t="shared" ca="1" si="135"/>
        <v>-41150259.357702315</v>
      </c>
      <c r="X102" s="7">
        <f t="shared" ca="1" si="135"/>
        <v>-41150259.357701793</v>
      </c>
      <c r="Y102" s="7">
        <f t="shared" ca="1" si="135"/>
        <v>-41150259.357701138</v>
      </c>
      <c r="Z102" s="7">
        <f t="shared" ca="1" si="135"/>
        <v>-41150259.357700318</v>
      </c>
      <c r="AA102" s="7">
        <f t="shared" ca="1" si="135"/>
        <v>-41150259.357699364</v>
      </c>
      <c r="AB102" s="7">
        <f t="shared" ca="1" si="135"/>
        <v>-41150259.357698232</v>
      </c>
      <c r="AC102" s="7">
        <f t="shared" ca="1" si="135"/>
        <v>-41150259.357696906</v>
      </c>
      <c r="AD102" s="7">
        <f t="shared" ca="1" si="135"/>
        <v>-41150259.357695371</v>
      </c>
      <c r="AE102" s="7">
        <f t="shared" ca="1" si="135"/>
        <v>-41150259.357693613</v>
      </c>
      <c r="AF102" s="7">
        <f t="shared" ca="1" si="135"/>
        <v>-41150259.357691616</v>
      </c>
      <c r="AG102" s="7">
        <f t="shared" ca="1" si="135"/>
        <v>-41150259.357689366</v>
      </c>
      <c r="AH102" s="7">
        <f t="shared" ca="1" si="135"/>
        <v>-41150259.357686892</v>
      </c>
      <c r="AI102" s="7">
        <f t="shared" ca="1" si="135"/>
        <v>-41150259.357684165</v>
      </c>
      <c r="AJ102" s="7">
        <f t="shared" ca="1" si="135"/>
        <v>-41150259.357681274</v>
      </c>
      <c r="AK102" s="7">
        <f t="shared" ca="1" si="135"/>
        <v>-41150259.357678205</v>
      </c>
      <c r="AL102" s="7">
        <f t="shared" ca="1" si="135"/>
        <v>-41150259.357675046</v>
      </c>
      <c r="AM102" s="7">
        <f t="shared" ca="1" si="135"/>
        <v>-41150259.357671872</v>
      </c>
      <c r="AN102" s="7">
        <f t="shared" ca="1" si="135"/>
        <v>-41150259.357668772</v>
      </c>
      <c r="AO102" s="7">
        <f t="shared" ca="1" si="135"/>
        <v>-41150259.357665896</v>
      </c>
      <c r="AP102" s="7">
        <f t="shared" ca="1" si="135"/>
        <v>-41150259.357663363</v>
      </c>
      <c r="AQ102" s="7">
        <f t="shared" ca="1" si="135"/>
        <v>-41150259.357661366</v>
      </c>
      <c r="AR102" s="7">
        <f t="shared" ca="1" si="135"/>
        <v>-41150259.3576601</v>
      </c>
      <c r="AS102" s="7">
        <f t="shared" ca="1" si="135"/>
        <v>-41150259.357659817</v>
      </c>
      <c r="AT102" s="7">
        <f t="shared" ca="1" si="135"/>
        <v>-41150259.357660785</v>
      </c>
      <c r="AU102" s="7">
        <f t="shared" ca="1" si="135"/>
        <v>-41150259.357663274</v>
      </c>
      <c r="AV102" s="7">
        <f t="shared" ca="1" si="135"/>
        <v>-41150259.35766764</v>
      </c>
      <c r="AW102" s="7">
        <f t="shared" ca="1" si="135"/>
        <v>-40823108.156929448</v>
      </c>
      <c r="AX102" s="7">
        <f t="shared" ca="1" si="135"/>
        <v>-40494089.104795575</v>
      </c>
      <c r="AY102" s="7">
        <f t="shared" ca="1" si="135"/>
        <v>44944570.493341349</v>
      </c>
      <c r="AZ102" s="7">
        <f t="shared" ca="1" si="135"/>
        <v>44944570.493347801</v>
      </c>
      <c r="BA102" s="7">
        <f t="shared" ca="1" si="135"/>
        <v>44944570.493355408</v>
      </c>
      <c r="BB102" s="7">
        <f t="shared" ca="1" si="135"/>
        <v>44944570.493364245</v>
      </c>
      <c r="BC102" s="7">
        <f t="shared" ca="1" si="135"/>
        <v>44944570.493374392</v>
      </c>
      <c r="BD102" s="7">
        <f t="shared" ca="1" si="135"/>
        <v>44944570.493386023</v>
      </c>
      <c r="BE102" s="7">
        <f t="shared" ca="1" si="135"/>
        <v>44944570.493399113</v>
      </c>
      <c r="BF102" s="7">
        <f t="shared" ca="1" si="135"/>
        <v>44944570.493413731</v>
      </c>
      <c r="BG102" s="7">
        <f t="shared" ca="1" si="135"/>
        <v>44944570.493430078</v>
      </c>
      <c r="BH102" s="7">
        <f t="shared" ca="1" si="135"/>
        <v>44944570.493448034</v>
      </c>
      <c r="BI102" s="7">
        <f t="shared" ca="1" si="135"/>
        <v>44944570.493467413</v>
      </c>
      <c r="BJ102" s="7">
        <f t="shared" ca="1" si="135"/>
        <v>44944570.493488386</v>
      </c>
      <c r="BK102" s="7">
        <f t="shared" ca="1" si="135"/>
        <v>44944570.493511081</v>
      </c>
      <c r="BL102" s="7">
        <f t="shared" ca="1" si="135"/>
        <v>44944570.493535563</v>
      </c>
      <c r="BM102" s="7">
        <f t="shared" ca="1" si="135"/>
        <v>44944570.493560657</v>
      </c>
      <c r="BN102" s="7">
        <f t="shared" ca="1" si="135"/>
        <v>44944570.493585095</v>
      </c>
      <c r="BO102" s="7">
        <f t="shared" ca="1" si="135"/>
        <v>44944570.493607208</v>
      </c>
      <c r="BP102" s="7">
        <f t="shared" ca="1" si="135"/>
        <v>44944570.49362541</v>
      </c>
      <c r="BQ102" s="7">
        <f t="shared" ca="1" si="135"/>
        <v>44944570.493637808</v>
      </c>
      <c r="BR102" s="7">
        <f t="shared" ca="1" si="135"/>
        <v>44944570.493642487</v>
      </c>
      <c r="BS102" s="7">
        <f t="shared" ca="1" si="135"/>
        <v>44944570.493637457</v>
      </c>
      <c r="BT102" s="7">
        <f t="shared" ca="1" si="135"/>
        <v>44944570.493620284</v>
      </c>
      <c r="BU102" s="7">
        <f t="shared" ca="1" si="135"/>
        <v>44944570.493588708</v>
      </c>
      <c r="BV102" s="7">
        <f t="shared" ca="1" si="135"/>
        <v>44944570.49354022</v>
      </c>
      <c r="BW102" s="7">
        <f t="shared" ca="1" si="135"/>
        <v>44944570.493472219</v>
      </c>
      <c r="BX102" s="7">
        <f t="shared" ref="BX102:EI102" ca="1" si="136">BW106</f>
        <v>44944570.493381873</v>
      </c>
      <c r="BY102" s="7">
        <f t="shared" ca="1" si="136"/>
        <v>44944570.493266352</v>
      </c>
      <c r="BZ102" s="7">
        <f t="shared" ca="1" si="136"/>
        <v>44944570.493122794</v>
      </c>
      <c r="CA102" s="7">
        <f t="shared" ca="1" si="136"/>
        <v>44944570.492947988</v>
      </c>
      <c r="CB102" s="7">
        <f t="shared" ca="1" si="136"/>
        <v>44944570.492739007</v>
      </c>
      <c r="CC102" s="7">
        <f t="shared" ca="1" si="136"/>
        <v>44944570.492492728</v>
      </c>
      <c r="CD102" s="7">
        <f t="shared" ca="1" si="136"/>
        <v>44944570.492206097</v>
      </c>
      <c r="CE102" s="7">
        <f t="shared" ca="1" si="136"/>
        <v>44944570.491876021</v>
      </c>
      <c r="CF102" s="7">
        <f t="shared" ca="1" si="136"/>
        <v>44944570.491499484</v>
      </c>
      <c r="CG102" s="7">
        <f t="shared" ca="1" si="136"/>
        <v>44944570.491074428</v>
      </c>
      <c r="CH102" s="7">
        <f t="shared" ca="1" si="136"/>
        <v>44944570.490597442</v>
      </c>
      <c r="CI102" s="7">
        <f t="shared" ca="1" si="136"/>
        <v>44944570.490065351</v>
      </c>
      <c r="CJ102" s="7">
        <f t="shared" ca="1" si="136"/>
        <v>44944570.48947525</v>
      </c>
      <c r="CK102" s="7">
        <f t="shared" ca="1" si="136"/>
        <v>44944570.488828301</v>
      </c>
      <c r="CL102" s="7">
        <f t="shared" ca="1" si="136"/>
        <v>44944570.488128066</v>
      </c>
      <c r="CM102" s="7">
        <f t="shared" ca="1" si="136"/>
        <v>44944570.487376712</v>
      </c>
      <c r="CN102" s="7">
        <f t="shared" ca="1" si="136"/>
        <v>44944570.486583881</v>
      </c>
      <c r="CO102" s="7">
        <f t="shared" ca="1" si="136"/>
        <v>44944570.485737488</v>
      </c>
      <c r="CP102" s="7">
        <f t="shared" ca="1" si="136"/>
        <v>44944570.484858327</v>
      </c>
      <c r="CQ102" s="7">
        <f t="shared" ca="1" si="136"/>
        <v>44944570.483948261</v>
      </c>
      <c r="CR102" s="7">
        <f t="shared" ca="1" si="136"/>
        <v>44944570.48311308</v>
      </c>
      <c r="CS102" s="7">
        <f t="shared" ca="1" si="136"/>
        <v>44944570.482205607</v>
      </c>
      <c r="CT102" s="7">
        <f t="shared" ca="1" si="136"/>
        <v>44944570.481235236</v>
      </c>
      <c r="CU102" s="7">
        <f t="shared" ca="1" si="136"/>
        <v>44944570.480184421</v>
      </c>
      <c r="CV102" s="7">
        <f t="shared" ca="1" si="136"/>
        <v>44944570.479746953</v>
      </c>
      <c r="CW102" s="7">
        <f t="shared" ca="1" si="136"/>
        <v>44944570.480002962</v>
      </c>
      <c r="CX102" s="7">
        <f t="shared" ca="1" si="136"/>
        <v>44944570.481031954</v>
      </c>
      <c r="CY102" s="7">
        <f t="shared" ca="1" si="136"/>
        <v>44944570.48291219</v>
      </c>
      <c r="CZ102" s="7">
        <f t="shared" ca="1" si="136"/>
        <v>44944570.485721119</v>
      </c>
      <c r="DA102" s="7">
        <f t="shared" ca="1" si="136"/>
        <v>44944570.489535227</v>
      </c>
      <c r="DB102" s="7">
        <f t="shared" ca="1" si="136"/>
        <v>44944570.494429894</v>
      </c>
      <c r="DC102" s="7">
        <f t="shared" ca="1" si="136"/>
        <v>44944570.500479281</v>
      </c>
      <c r="DD102" s="7">
        <f t="shared" ca="1" si="136"/>
        <v>44944570.507756181</v>
      </c>
      <c r="DE102" s="7">
        <f t="shared" ca="1" si="136"/>
        <v>44944570.516331173</v>
      </c>
      <c r="DF102" s="7">
        <f t="shared" ca="1" si="136"/>
        <v>44944570.526275553</v>
      </c>
      <c r="DG102" s="7">
        <f t="shared" ca="1" si="136"/>
        <v>44944570.537659697</v>
      </c>
      <c r="DH102" s="7">
        <f t="shared" ca="1" si="136"/>
        <v>44944570.550549559</v>
      </c>
      <c r="DI102" s="7">
        <f t="shared" ca="1" si="136"/>
        <v>44944570.56499704</v>
      </c>
      <c r="DJ102" s="7">
        <f t="shared" ca="1" si="136"/>
        <v>44944570.581042312</v>
      </c>
      <c r="DK102" s="7">
        <f t="shared" ca="1" si="136"/>
        <v>44944570.598718345</v>
      </c>
      <c r="DL102" s="7">
        <f t="shared" ca="1" si="136"/>
        <v>44944570.618037298</v>
      </c>
      <c r="DM102" s="7">
        <f t="shared" ca="1" si="136"/>
        <v>44944570.639035217</v>
      </c>
      <c r="DN102" s="7">
        <f t="shared" ca="1" si="136"/>
        <v>44944570.661677152</v>
      </c>
      <c r="DO102" s="7">
        <f t="shared" ca="1" si="136"/>
        <v>44944570.685954548</v>
      </c>
      <c r="DP102" s="7">
        <f t="shared" ca="1" si="136"/>
        <v>44944570.711638302</v>
      </c>
      <c r="DQ102" s="7">
        <f t="shared" ca="1" si="136"/>
        <v>44944570.73903688</v>
      </c>
      <c r="DR102" s="7">
        <f t="shared" ca="1" si="136"/>
        <v>44944570.76809109</v>
      </c>
      <c r="DS102" s="7">
        <f t="shared" ca="1" si="136"/>
        <v>44944570.798767246</v>
      </c>
      <c r="DT102" s="7">
        <f t="shared" ca="1" si="136"/>
        <v>44944570.829260938</v>
      </c>
      <c r="DU102" s="7">
        <f t="shared" ca="1" si="136"/>
        <v>44944570.859053299</v>
      </c>
      <c r="DV102" s="7">
        <f t="shared" ca="1" si="136"/>
        <v>44944570.888132185</v>
      </c>
      <c r="DW102" s="7">
        <f t="shared" ca="1" si="136"/>
        <v>44944570.914612576</v>
      </c>
      <c r="DX102" s="7">
        <f t="shared" ca="1" si="136"/>
        <v>44944570.94363673</v>
      </c>
      <c r="DY102" s="7">
        <f t="shared" ca="1" si="136"/>
        <v>44944570.967278391</v>
      </c>
      <c r="DZ102" s="7">
        <f t="shared" ca="1" si="136"/>
        <v>44944570.98977349</v>
      </c>
      <c r="EA102" s="7">
        <f t="shared" ca="1" si="136"/>
        <v>44944570.972119004</v>
      </c>
      <c r="EB102" s="7">
        <f t="shared" ca="1" si="136"/>
        <v>44944571.007988207</v>
      </c>
      <c r="EC102" s="7">
        <f t="shared" ca="1" si="136"/>
        <v>44944571.043082021</v>
      </c>
      <c r="ED102" s="7">
        <f t="shared" ca="1" si="136"/>
        <v>44944571.087515354</v>
      </c>
      <c r="EE102" s="7">
        <f t="shared" ca="1" si="136"/>
        <v>44944570.779049188</v>
      </c>
      <c r="EF102" s="7">
        <f t="shared" ca="1" si="136"/>
        <v>44944570.428556561</v>
      </c>
      <c r="EG102" s="7">
        <f t="shared" ca="1" si="136"/>
        <v>44944570.036345169</v>
      </c>
      <c r="EH102" s="7">
        <f t="shared" ca="1" si="136"/>
        <v>44944569.602735996</v>
      </c>
      <c r="EI102" s="7">
        <f t="shared" ca="1" si="136"/>
        <v>44944569.128065325</v>
      </c>
      <c r="EJ102" s="7">
        <f t="shared" ref="EJ102:EX102" ca="1" si="137">EI106</f>
        <v>44944568.612677909</v>
      </c>
      <c r="EK102" s="7">
        <f t="shared" ca="1" si="137"/>
        <v>44944568.05691921</v>
      </c>
      <c r="EL102" s="7">
        <f t="shared" ca="1" si="137"/>
        <v>44944567.461187519</v>
      </c>
      <c r="EM102" s="7">
        <f t="shared" ca="1" si="137"/>
        <v>44944566.826021641</v>
      </c>
      <c r="EN102" s="7">
        <f t="shared" ca="1" si="137"/>
        <v>44944566.152009293</v>
      </c>
      <c r="EO102" s="7">
        <f t="shared" ca="1" si="137"/>
        <v>44944565.439194068</v>
      </c>
      <c r="EP102" s="7">
        <f t="shared" ca="1" si="137"/>
        <v>44944564.687811077</v>
      </c>
      <c r="EQ102" s="7">
        <f t="shared" ca="1" si="137"/>
        <v>44944563.900097974</v>
      </c>
      <c r="ER102" s="7">
        <f t="shared" ca="1" si="137"/>
        <v>44944563.081688389</v>
      </c>
      <c r="ES102" s="7">
        <f t="shared" ca="1" si="137"/>
        <v>44944562.237378262</v>
      </c>
      <c r="ET102" s="7">
        <f t="shared" ca="1" si="137"/>
        <v>44944561.371978343</v>
      </c>
      <c r="EU102" s="7">
        <f t="shared" ca="1" si="137"/>
        <v>44944560.49206087</v>
      </c>
      <c r="EV102" s="7">
        <f t="shared" ca="1" si="137"/>
        <v>44944559.598898828</v>
      </c>
      <c r="EW102" s="7">
        <f t="shared" ca="1" si="137"/>
        <v>44944558.706611931</v>
      </c>
      <c r="EX102" s="7">
        <f t="shared" ca="1" si="137"/>
        <v>44944557.816354975</v>
      </c>
    </row>
    <row r="103" spans="1:154" ht="12.75" customHeight="1">
      <c r="A103" s="1"/>
      <c r="C103" s="3" t="s">
        <v>101</v>
      </c>
      <c r="D103" s="410" t="s">
        <v>102</v>
      </c>
      <c r="F103" s="713">
        <f ca="1">'Low Budget'!R19</f>
        <v>-2033597.0132307925</v>
      </c>
      <c r="G103" s="3"/>
      <c r="H103" s="3"/>
      <c r="I103" s="7">
        <f ca="1">SUM(J103:EX103)</f>
        <v>-41150259.357703507</v>
      </c>
      <c r="J103" s="3">
        <f ca="1">-'Low Budget'!L49</f>
        <v>-41150259.357703432</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c r="AD103" s="3">
        <v>0</v>
      </c>
      <c r="AE103" s="3">
        <v>0</v>
      </c>
      <c r="AF103" s="3">
        <v>0</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3">
        <v>0</v>
      </c>
      <c r="CR103" s="3">
        <v>0</v>
      </c>
      <c r="CS103" s="3">
        <v>0</v>
      </c>
      <c r="CT103" s="3">
        <v>0</v>
      </c>
      <c r="CU103" s="3">
        <v>0</v>
      </c>
      <c r="CV103" s="3">
        <v>0</v>
      </c>
      <c r="CW103" s="3">
        <v>0</v>
      </c>
      <c r="CX103" s="3">
        <v>0</v>
      </c>
      <c r="CY103" s="3">
        <v>0</v>
      </c>
      <c r="CZ103" s="3">
        <v>0</v>
      </c>
      <c r="DA103" s="3">
        <v>0</v>
      </c>
      <c r="DB103" s="3">
        <v>0</v>
      </c>
      <c r="DC103" s="3">
        <v>0</v>
      </c>
      <c r="DD103" s="3">
        <v>0</v>
      </c>
      <c r="DE103" s="3">
        <v>0</v>
      </c>
      <c r="DF103" s="3">
        <v>0</v>
      </c>
      <c r="DG103" s="3">
        <v>0</v>
      </c>
      <c r="DH103" s="3">
        <v>0</v>
      </c>
      <c r="DI103" s="3">
        <v>0</v>
      </c>
      <c r="DJ103" s="3">
        <v>0</v>
      </c>
      <c r="DK103" s="3">
        <v>0</v>
      </c>
      <c r="DL103" s="3">
        <v>0</v>
      </c>
      <c r="DM103" s="3">
        <v>0</v>
      </c>
      <c r="DN103" s="3">
        <v>0</v>
      </c>
      <c r="DO103" s="3">
        <v>0</v>
      </c>
      <c r="DP103" s="3">
        <v>0</v>
      </c>
      <c r="DQ103" s="3">
        <v>0</v>
      </c>
      <c r="DR103" s="3">
        <v>0</v>
      </c>
      <c r="DS103" s="3">
        <v>0</v>
      </c>
      <c r="DT103" s="3">
        <v>0</v>
      </c>
      <c r="DU103" s="3">
        <v>0</v>
      </c>
      <c r="DV103" s="3">
        <v>0</v>
      </c>
      <c r="DW103" s="3">
        <v>0</v>
      </c>
      <c r="DX103" s="3">
        <v>0</v>
      </c>
      <c r="DY103" s="3">
        <v>0</v>
      </c>
      <c r="DZ103" s="3">
        <v>0</v>
      </c>
      <c r="EA103" s="3">
        <v>0</v>
      </c>
      <c r="EB103" s="3">
        <v>0</v>
      </c>
      <c r="EC103" s="3">
        <v>0</v>
      </c>
      <c r="ED103" s="3">
        <v>0</v>
      </c>
      <c r="EE103" s="3">
        <v>0</v>
      </c>
      <c r="EF103" s="3">
        <v>0</v>
      </c>
      <c r="EG103" s="3">
        <v>0</v>
      </c>
      <c r="EH103" s="3">
        <v>0</v>
      </c>
      <c r="EI103" s="3">
        <v>0</v>
      </c>
      <c r="EJ103" s="3">
        <v>0</v>
      </c>
      <c r="EK103" s="3">
        <v>0</v>
      </c>
      <c r="EL103" s="3">
        <v>0</v>
      </c>
      <c r="EM103" s="3">
        <v>0</v>
      </c>
      <c r="EN103" s="3">
        <v>0</v>
      </c>
      <c r="EO103" s="3">
        <v>0</v>
      </c>
      <c r="EP103" s="3">
        <v>0</v>
      </c>
      <c r="EQ103" s="3">
        <v>0</v>
      </c>
      <c r="ER103" s="3">
        <v>0</v>
      </c>
      <c r="ES103" s="3">
        <v>0</v>
      </c>
      <c r="ET103" s="3">
        <v>0</v>
      </c>
      <c r="EU103" s="3">
        <v>0</v>
      </c>
      <c r="EV103" s="3">
        <v>0</v>
      </c>
      <c r="EW103" s="3">
        <v>0</v>
      </c>
      <c r="EX103" s="3">
        <v>0</v>
      </c>
    </row>
    <row r="104" spans="1:154" ht="12.75" customHeight="1">
      <c r="A104" s="1"/>
      <c r="C104" s="3" t="s">
        <v>353</v>
      </c>
      <c r="D104" s="410" t="s">
        <v>103</v>
      </c>
      <c r="F104" s="413">
        <f ca="1">SUM(F102:F103)</f>
        <v>160654164.04523259</v>
      </c>
      <c r="G104" s="3"/>
      <c r="H104" s="3"/>
      <c r="I104" s="3">
        <f ca="1">SUM(J104:EX104)</f>
        <v>987062.00970915682</v>
      </c>
      <c r="J104" s="3">
        <v>0</v>
      </c>
      <c r="K104" s="3">
        <f>IF(AND(K3&gt;$C$16,K3&lt;=$C$17),IF((K$61+K91)&gt;0,K$61+K91,0),0)</f>
        <v>0</v>
      </c>
      <c r="L104" s="3">
        <f t="shared" ref="L104:BW104" si="138">IF(AND(L3&gt;$C$16,L3&lt;=$C$17),IF((L$61+L91)&gt;0,L$61+L91,0),0)</f>
        <v>0</v>
      </c>
      <c r="M104" s="3">
        <f t="shared" si="138"/>
        <v>0</v>
      </c>
      <c r="N104" s="3">
        <f t="shared" si="138"/>
        <v>0</v>
      </c>
      <c r="O104" s="3">
        <f t="shared" si="138"/>
        <v>0</v>
      </c>
      <c r="P104" s="3">
        <f t="shared" si="138"/>
        <v>0</v>
      </c>
      <c r="Q104" s="3">
        <f t="shared" si="138"/>
        <v>0</v>
      </c>
      <c r="R104" s="3">
        <f t="shared" si="138"/>
        <v>0</v>
      </c>
      <c r="S104" s="3">
        <f t="shared" si="138"/>
        <v>0</v>
      </c>
      <c r="T104" s="3">
        <f t="shared" si="138"/>
        <v>0</v>
      </c>
      <c r="U104" s="3">
        <f t="shared" si="138"/>
        <v>0</v>
      </c>
      <c r="V104" s="3">
        <f t="shared" si="138"/>
        <v>0</v>
      </c>
      <c r="W104" s="3">
        <f t="shared" si="138"/>
        <v>0</v>
      </c>
      <c r="X104" s="3">
        <f t="shared" si="138"/>
        <v>0</v>
      </c>
      <c r="Y104" s="3">
        <f t="shared" si="138"/>
        <v>0</v>
      </c>
      <c r="Z104" s="3">
        <f t="shared" si="138"/>
        <v>0</v>
      </c>
      <c r="AA104" s="3">
        <f t="shared" si="138"/>
        <v>0</v>
      </c>
      <c r="AB104" s="3">
        <f t="shared" si="138"/>
        <v>0</v>
      </c>
      <c r="AC104" s="3">
        <f t="shared" si="138"/>
        <v>0</v>
      </c>
      <c r="AD104" s="3">
        <f t="shared" si="138"/>
        <v>0</v>
      </c>
      <c r="AE104" s="3">
        <f t="shared" si="138"/>
        <v>0</v>
      </c>
      <c r="AF104" s="3">
        <f t="shared" si="138"/>
        <v>0</v>
      </c>
      <c r="AG104" s="3">
        <f t="shared" si="138"/>
        <v>0</v>
      </c>
      <c r="AH104" s="3">
        <f t="shared" si="138"/>
        <v>0</v>
      </c>
      <c r="AI104" s="3">
        <f t="shared" si="138"/>
        <v>0</v>
      </c>
      <c r="AJ104" s="3">
        <f t="shared" si="138"/>
        <v>0</v>
      </c>
      <c r="AK104" s="3">
        <f t="shared" si="138"/>
        <v>0</v>
      </c>
      <c r="AL104" s="3">
        <f t="shared" si="138"/>
        <v>0</v>
      </c>
      <c r="AM104" s="3">
        <f t="shared" si="138"/>
        <v>0</v>
      </c>
      <c r="AN104" s="3">
        <f t="shared" si="138"/>
        <v>0</v>
      </c>
      <c r="AO104" s="3">
        <f t="shared" si="138"/>
        <v>0</v>
      </c>
      <c r="AP104" s="3">
        <f t="shared" si="138"/>
        <v>0</v>
      </c>
      <c r="AQ104" s="3">
        <f t="shared" si="138"/>
        <v>0</v>
      </c>
      <c r="AR104" s="3">
        <f t="shared" si="138"/>
        <v>0</v>
      </c>
      <c r="AS104" s="3">
        <f t="shared" si="138"/>
        <v>0</v>
      </c>
      <c r="AT104" s="3">
        <f t="shared" si="138"/>
        <v>0</v>
      </c>
      <c r="AU104" s="3">
        <f t="shared" si="138"/>
        <v>0</v>
      </c>
      <c r="AV104" s="3">
        <f t="shared" ca="1" si="138"/>
        <v>327151.20074476796</v>
      </c>
      <c r="AW104" s="3">
        <f t="shared" ca="1" si="138"/>
        <v>329019.05214304576</v>
      </c>
      <c r="AX104" s="3">
        <f t="shared" ca="1" si="138"/>
        <v>330891.75682118785</v>
      </c>
      <c r="AY104" s="3">
        <f t="shared" si="138"/>
        <v>0</v>
      </c>
      <c r="AZ104" s="3">
        <f t="shared" si="138"/>
        <v>0</v>
      </c>
      <c r="BA104" s="3">
        <f t="shared" si="138"/>
        <v>0</v>
      </c>
      <c r="BB104" s="3">
        <f t="shared" si="138"/>
        <v>0</v>
      </c>
      <c r="BC104" s="3">
        <f t="shared" si="138"/>
        <v>0</v>
      </c>
      <c r="BD104" s="3">
        <f t="shared" si="138"/>
        <v>0</v>
      </c>
      <c r="BE104" s="3">
        <f t="shared" si="138"/>
        <v>0</v>
      </c>
      <c r="BF104" s="3">
        <f t="shared" si="138"/>
        <v>0</v>
      </c>
      <c r="BG104" s="3">
        <f t="shared" si="138"/>
        <v>0</v>
      </c>
      <c r="BH104" s="3">
        <f t="shared" si="138"/>
        <v>0</v>
      </c>
      <c r="BI104" s="3">
        <f t="shared" si="138"/>
        <v>0</v>
      </c>
      <c r="BJ104" s="3">
        <f t="shared" si="138"/>
        <v>0</v>
      </c>
      <c r="BK104" s="3">
        <f t="shared" si="138"/>
        <v>0</v>
      </c>
      <c r="BL104" s="3">
        <f t="shared" si="138"/>
        <v>0</v>
      </c>
      <c r="BM104" s="3">
        <f t="shared" si="138"/>
        <v>0</v>
      </c>
      <c r="BN104" s="3">
        <f t="shared" si="138"/>
        <v>0</v>
      </c>
      <c r="BO104" s="3">
        <f t="shared" si="138"/>
        <v>0</v>
      </c>
      <c r="BP104" s="3">
        <f t="shared" si="138"/>
        <v>0</v>
      </c>
      <c r="BQ104" s="3">
        <f t="shared" si="138"/>
        <v>0</v>
      </c>
      <c r="BR104" s="3">
        <f t="shared" si="138"/>
        <v>0</v>
      </c>
      <c r="BS104" s="3">
        <f t="shared" si="138"/>
        <v>0</v>
      </c>
      <c r="BT104" s="3">
        <f t="shared" si="138"/>
        <v>0</v>
      </c>
      <c r="BU104" s="3">
        <f t="shared" si="138"/>
        <v>0</v>
      </c>
      <c r="BV104" s="3">
        <f t="shared" si="138"/>
        <v>0</v>
      </c>
      <c r="BW104" s="3">
        <f t="shared" si="138"/>
        <v>0</v>
      </c>
      <c r="BX104" s="3">
        <f t="shared" ref="BX104:EI104" si="139">IF(AND(BX3&gt;$C$16,BX3&lt;=$C$17),IF((BX$61+BX91)&gt;0,BX$61+BX91,0),0)</f>
        <v>0</v>
      </c>
      <c r="BY104" s="3">
        <f t="shared" si="139"/>
        <v>0</v>
      </c>
      <c r="BZ104" s="3">
        <f t="shared" si="139"/>
        <v>0</v>
      </c>
      <c r="CA104" s="3">
        <f t="shared" si="139"/>
        <v>0</v>
      </c>
      <c r="CB104" s="3">
        <f t="shared" si="139"/>
        <v>0</v>
      </c>
      <c r="CC104" s="3">
        <f t="shared" si="139"/>
        <v>0</v>
      </c>
      <c r="CD104" s="3">
        <f t="shared" si="139"/>
        <v>0</v>
      </c>
      <c r="CE104" s="3">
        <f t="shared" si="139"/>
        <v>0</v>
      </c>
      <c r="CF104" s="3">
        <f t="shared" si="139"/>
        <v>0</v>
      </c>
      <c r="CG104" s="3">
        <f t="shared" si="139"/>
        <v>0</v>
      </c>
      <c r="CH104" s="3">
        <f t="shared" si="139"/>
        <v>0</v>
      </c>
      <c r="CI104" s="3">
        <f t="shared" si="139"/>
        <v>0</v>
      </c>
      <c r="CJ104" s="3">
        <f t="shared" si="139"/>
        <v>0</v>
      </c>
      <c r="CK104" s="3">
        <f t="shared" si="139"/>
        <v>0</v>
      </c>
      <c r="CL104" s="3">
        <f t="shared" si="139"/>
        <v>0</v>
      </c>
      <c r="CM104" s="3">
        <f t="shared" si="139"/>
        <v>0</v>
      </c>
      <c r="CN104" s="3">
        <f t="shared" si="139"/>
        <v>0</v>
      </c>
      <c r="CO104" s="3">
        <f t="shared" si="139"/>
        <v>0</v>
      </c>
      <c r="CP104" s="3">
        <f t="shared" si="139"/>
        <v>0</v>
      </c>
      <c r="CQ104" s="3">
        <f t="shared" si="139"/>
        <v>0</v>
      </c>
      <c r="CR104" s="3">
        <f t="shared" si="139"/>
        <v>0</v>
      </c>
      <c r="CS104" s="3">
        <f t="shared" si="139"/>
        <v>0</v>
      </c>
      <c r="CT104" s="3">
        <f t="shared" si="139"/>
        <v>0</v>
      </c>
      <c r="CU104" s="3">
        <f t="shared" si="139"/>
        <v>0</v>
      </c>
      <c r="CV104" s="3">
        <f t="shared" si="139"/>
        <v>0</v>
      </c>
      <c r="CW104" s="3">
        <f t="shared" si="139"/>
        <v>0</v>
      </c>
      <c r="CX104" s="3">
        <f t="shared" si="139"/>
        <v>0</v>
      </c>
      <c r="CY104" s="3">
        <f t="shared" si="139"/>
        <v>0</v>
      </c>
      <c r="CZ104" s="3">
        <f t="shared" si="139"/>
        <v>0</v>
      </c>
      <c r="DA104" s="3">
        <f t="shared" si="139"/>
        <v>0</v>
      </c>
      <c r="DB104" s="3">
        <f t="shared" si="139"/>
        <v>0</v>
      </c>
      <c r="DC104" s="3">
        <f t="shared" si="139"/>
        <v>0</v>
      </c>
      <c r="DD104" s="3">
        <f t="shared" si="139"/>
        <v>0</v>
      </c>
      <c r="DE104" s="3">
        <f t="shared" si="139"/>
        <v>0</v>
      </c>
      <c r="DF104" s="3">
        <f t="shared" si="139"/>
        <v>0</v>
      </c>
      <c r="DG104" s="3">
        <f t="shared" si="139"/>
        <v>0</v>
      </c>
      <c r="DH104" s="3">
        <f t="shared" si="139"/>
        <v>0</v>
      </c>
      <c r="DI104" s="3">
        <f t="shared" si="139"/>
        <v>0</v>
      </c>
      <c r="DJ104" s="3">
        <f t="shared" si="139"/>
        <v>0</v>
      </c>
      <c r="DK104" s="3">
        <f t="shared" si="139"/>
        <v>0</v>
      </c>
      <c r="DL104" s="3">
        <f t="shared" si="139"/>
        <v>0</v>
      </c>
      <c r="DM104" s="3">
        <f t="shared" si="139"/>
        <v>0</v>
      </c>
      <c r="DN104" s="3">
        <f t="shared" si="139"/>
        <v>0</v>
      </c>
      <c r="DO104" s="3">
        <f t="shared" si="139"/>
        <v>0</v>
      </c>
      <c r="DP104" s="3">
        <f t="shared" si="139"/>
        <v>0</v>
      </c>
      <c r="DQ104" s="3">
        <f t="shared" si="139"/>
        <v>0</v>
      </c>
      <c r="DR104" s="3">
        <f t="shared" si="139"/>
        <v>0</v>
      </c>
      <c r="DS104" s="3">
        <f t="shared" si="139"/>
        <v>0</v>
      </c>
      <c r="DT104" s="3">
        <f t="shared" si="139"/>
        <v>0</v>
      </c>
      <c r="DU104" s="3">
        <f t="shared" si="139"/>
        <v>0</v>
      </c>
      <c r="DV104" s="3">
        <f t="shared" si="139"/>
        <v>0</v>
      </c>
      <c r="DW104" s="3">
        <f t="shared" si="139"/>
        <v>0</v>
      </c>
      <c r="DX104" s="3">
        <f t="shared" si="139"/>
        <v>0</v>
      </c>
      <c r="DY104" s="3">
        <f t="shared" si="139"/>
        <v>0</v>
      </c>
      <c r="DZ104" s="3">
        <f t="shared" si="139"/>
        <v>0</v>
      </c>
      <c r="EA104" s="3">
        <f t="shared" si="139"/>
        <v>0</v>
      </c>
      <c r="EB104" s="3">
        <f t="shared" si="139"/>
        <v>0</v>
      </c>
      <c r="EC104" s="3">
        <f t="shared" si="139"/>
        <v>0</v>
      </c>
      <c r="ED104" s="3">
        <f t="shared" si="139"/>
        <v>0</v>
      </c>
      <c r="EE104" s="3">
        <f t="shared" si="139"/>
        <v>0</v>
      </c>
      <c r="EF104" s="3">
        <f t="shared" si="139"/>
        <v>0</v>
      </c>
      <c r="EG104" s="3">
        <f t="shared" si="139"/>
        <v>0</v>
      </c>
      <c r="EH104" s="3">
        <f t="shared" si="139"/>
        <v>0</v>
      </c>
      <c r="EI104" s="3">
        <f t="shared" si="139"/>
        <v>0</v>
      </c>
      <c r="EJ104" s="3">
        <f t="shared" ref="EJ104:EX104" si="140">IF(AND(EJ3&gt;$C$16,EJ3&lt;=$C$17),IF((EJ$61+EJ91)&gt;0,EJ$61+EJ91,0),0)</f>
        <v>0</v>
      </c>
      <c r="EK104" s="3">
        <f t="shared" si="140"/>
        <v>0</v>
      </c>
      <c r="EL104" s="3">
        <f t="shared" si="140"/>
        <v>0</v>
      </c>
      <c r="EM104" s="3">
        <f t="shared" si="140"/>
        <v>0</v>
      </c>
      <c r="EN104" s="3">
        <f t="shared" si="140"/>
        <v>0</v>
      </c>
      <c r="EO104" s="3">
        <f t="shared" si="140"/>
        <v>0</v>
      </c>
      <c r="EP104" s="3">
        <f t="shared" si="140"/>
        <v>0</v>
      </c>
      <c r="EQ104" s="3">
        <f t="shared" si="140"/>
        <v>0</v>
      </c>
      <c r="ER104" s="3">
        <f t="shared" si="140"/>
        <v>0</v>
      </c>
      <c r="ES104" s="3">
        <f t="shared" si="140"/>
        <v>0</v>
      </c>
      <c r="ET104" s="3">
        <f t="shared" si="140"/>
        <v>0</v>
      </c>
      <c r="EU104" s="3">
        <f t="shared" si="140"/>
        <v>0</v>
      </c>
      <c r="EV104" s="3">
        <f t="shared" si="140"/>
        <v>0</v>
      </c>
      <c r="EW104" s="3">
        <f t="shared" si="140"/>
        <v>0</v>
      </c>
      <c r="EX104" s="3">
        <f t="shared" si="140"/>
        <v>0</v>
      </c>
    </row>
    <row r="105" spans="1:154" ht="12.75" customHeight="1">
      <c r="A105" s="1"/>
      <c r="C105" s="3" t="s">
        <v>351</v>
      </c>
      <c r="D105" s="410" t="s">
        <v>13</v>
      </c>
      <c r="F105" s="713">
        <f ca="1">'Low Budget'!R21</f>
        <v>-117954279.14461684</v>
      </c>
      <c r="G105" s="3"/>
      <c r="H105" s="3"/>
      <c r="I105" s="3">
        <f ca="1">SUM(J105:EX105)</f>
        <v>85107767.841327891</v>
      </c>
      <c r="J105" s="3">
        <v>0</v>
      </c>
      <c r="K105" s="3">
        <f>IF(K$3=$C$17,$F$104+K118,0)</f>
        <v>0</v>
      </c>
      <c r="L105" s="3">
        <f t="shared" ref="L105:BW105" si="141">IF(L$3=$C$17,$F$104+L118,0)</f>
        <v>0</v>
      </c>
      <c r="M105" s="3">
        <f t="shared" si="141"/>
        <v>0</v>
      </c>
      <c r="N105" s="3">
        <f t="shared" si="141"/>
        <v>0</v>
      </c>
      <c r="O105" s="3">
        <f t="shared" si="141"/>
        <v>0</v>
      </c>
      <c r="P105" s="3">
        <f t="shared" si="141"/>
        <v>0</v>
      </c>
      <c r="Q105" s="3">
        <f t="shared" si="141"/>
        <v>0</v>
      </c>
      <c r="R105" s="3">
        <f t="shared" si="141"/>
        <v>0</v>
      </c>
      <c r="S105" s="3">
        <f t="shared" si="141"/>
        <v>0</v>
      </c>
      <c r="T105" s="3">
        <f t="shared" si="141"/>
        <v>0</v>
      </c>
      <c r="U105" s="3">
        <f t="shared" si="141"/>
        <v>0</v>
      </c>
      <c r="V105" s="3">
        <f t="shared" si="141"/>
        <v>0</v>
      </c>
      <c r="W105" s="3">
        <f t="shared" si="141"/>
        <v>0</v>
      </c>
      <c r="X105" s="3">
        <f t="shared" si="141"/>
        <v>0</v>
      </c>
      <c r="Y105" s="3">
        <f t="shared" si="141"/>
        <v>0</v>
      </c>
      <c r="Z105" s="3">
        <f t="shared" si="141"/>
        <v>0</v>
      </c>
      <c r="AA105" s="3">
        <f t="shared" si="141"/>
        <v>0</v>
      </c>
      <c r="AB105" s="3">
        <f t="shared" si="141"/>
        <v>0</v>
      </c>
      <c r="AC105" s="3">
        <f t="shared" si="141"/>
        <v>0</v>
      </c>
      <c r="AD105" s="3">
        <f t="shared" si="141"/>
        <v>0</v>
      </c>
      <c r="AE105" s="3">
        <f t="shared" si="141"/>
        <v>0</v>
      </c>
      <c r="AF105" s="3">
        <f t="shared" si="141"/>
        <v>0</v>
      </c>
      <c r="AG105" s="3">
        <f t="shared" si="141"/>
        <v>0</v>
      </c>
      <c r="AH105" s="3">
        <f t="shared" si="141"/>
        <v>0</v>
      </c>
      <c r="AI105" s="3">
        <f t="shared" si="141"/>
        <v>0</v>
      </c>
      <c r="AJ105" s="3">
        <f t="shared" si="141"/>
        <v>0</v>
      </c>
      <c r="AK105" s="3">
        <f t="shared" si="141"/>
        <v>0</v>
      </c>
      <c r="AL105" s="3">
        <f t="shared" si="141"/>
        <v>0</v>
      </c>
      <c r="AM105" s="3">
        <f t="shared" si="141"/>
        <v>0</v>
      </c>
      <c r="AN105" s="3">
        <f t="shared" si="141"/>
        <v>0</v>
      </c>
      <c r="AO105" s="3">
        <f t="shared" si="141"/>
        <v>0</v>
      </c>
      <c r="AP105" s="3">
        <f t="shared" si="141"/>
        <v>0</v>
      </c>
      <c r="AQ105" s="3">
        <f t="shared" si="141"/>
        <v>0</v>
      </c>
      <c r="AR105" s="3">
        <f t="shared" si="141"/>
        <v>0</v>
      </c>
      <c r="AS105" s="3">
        <f t="shared" si="141"/>
        <v>0</v>
      </c>
      <c r="AT105" s="3">
        <f t="shared" si="141"/>
        <v>0</v>
      </c>
      <c r="AU105" s="3">
        <f t="shared" si="141"/>
        <v>0</v>
      </c>
      <c r="AV105" s="3">
        <f t="shared" si="141"/>
        <v>0</v>
      </c>
      <c r="AW105" s="3">
        <f t="shared" si="141"/>
        <v>0</v>
      </c>
      <c r="AX105" s="3">
        <f t="shared" ca="1" si="141"/>
        <v>85107767.841310307</v>
      </c>
      <c r="AY105" s="3">
        <f t="shared" si="141"/>
        <v>0</v>
      </c>
      <c r="AZ105" s="3">
        <f t="shared" si="141"/>
        <v>0</v>
      </c>
      <c r="BA105" s="3">
        <f t="shared" si="141"/>
        <v>0</v>
      </c>
      <c r="BB105" s="3">
        <f t="shared" si="141"/>
        <v>0</v>
      </c>
      <c r="BC105" s="3">
        <f t="shared" si="141"/>
        <v>0</v>
      </c>
      <c r="BD105" s="3">
        <f t="shared" si="141"/>
        <v>0</v>
      </c>
      <c r="BE105" s="3">
        <f t="shared" si="141"/>
        <v>0</v>
      </c>
      <c r="BF105" s="3">
        <f t="shared" si="141"/>
        <v>0</v>
      </c>
      <c r="BG105" s="3">
        <f t="shared" si="141"/>
        <v>0</v>
      </c>
      <c r="BH105" s="3">
        <f t="shared" si="141"/>
        <v>0</v>
      </c>
      <c r="BI105" s="3">
        <f t="shared" si="141"/>
        <v>0</v>
      </c>
      <c r="BJ105" s="3">
        <f t="shared" si="141"/>
        <v>0</v>
      </c>
      <c r="BK105" s="3">
        <f t="shared" si="141"/>
        <v>0</v>
      </c>
      <c r="BL105" s="3">
        <f t="shared" si="141"/>
        <v>0</v>
      </c>
      <c r="BM105" s="3">
        <f t="shared" si="141"/>
        <v>0</v>
      </c>
      <c r="BN105" s="3">
        <f t="shared" si="141"/>
        <v>0</v>
      </c>
      <c r="BO105" s="3">
        <f t="shared" si="141"/>
        <v>0</v>
      </c>
      <c r="BP105" s="3">
        <f t="shared" si="141"/>
        <v>0</v>
      </c>
      <c r="BQ105" s="3">
        <f t="shared" si="141"/>
        <v>0</v>
      </c>
      <c r="BR105" s="3">
        <f t="shared" si="141"/>
        <v>0</v>
      </c>
      <c r="BS105" s="3">
        <f t="shared" si="141"/>
        <v>0</v>
      </c>
      <c r="BT105" s="3">
        <f t="shared" si="141"/>
        <v>0</v>
      </c>
      <c r="BU105" s="3">
        <f t="shared" si="141"/>
        <v>0</v>
      </c>
      <c r="BV105" s="3">
        <f t="shared" si="141"/>
        <v>0</v>
      </c>
      <c r="BW105" s="3">
        <f t="shared" si="141"/>
        <v>0</v>
      </c>
      <c r="BX105" s="3">
        <f t="shared" ref="BX105:EI105" si="142">IF(BX$3=$C$17,$F$104+BX118,0)</f>
        <v>0</v>
      </c>
      <c r="BY105" s="3">
        <f t="shared" si="142"/>
        <v>0</v>
      </c>
      <c r="BZ105" s="3">
        <f t="shared" si="142"/>
        <v>0</v>
      </c>
      <c r="CA105" s="3">
        <f t="shared" si="142"/>
        <v>0</v>
      </c>
      <c r="CB105" s="3">
        <f t="shared" si="142"/>
        <v>0</v>
      </c>
      <c r="CC105" s="3">
        <f t="shared" si="142"/>
        <v>0</v>
      </c>
      <c r="CD105" s="3">
        <f t="shared" si="142"/>
        <v>0</v>
      </c>
      <c r="CE105" s="3">
        <f t="shared" si="142"/>
        <v>0</v>
      </c>
      <c r="CF105" s="3">
        <f t="shared" si="142"/>
        <v>0</v>
      </c>
      <c r="CG105" s="3">
        <f t="shared" si="142"/>
        <v>0</v>
      </c>
      <c r="CH105" s="3">
        <f t="shared" si="142"/>
        <v>0</v>
      </c>
      <c r="CI105" s="3">
        <f t="shared" si="142"/>
        <v>0</v>
      </c>
      <c r="CJ105" s="3">
        <f t="shared" si="142"/>
        <v>0</v>
      </c>
      <c r="CK105" s="3">
        <f t="shared" si="142"/>
        <v>0</v>
      </c>
      <c r="CL105" s="3">
        <f t="shared" si="142"/>
        <v>0</v>
      </c>
      <c r="CM105" s="3">
        <f t="shared" si="142"/>
        <v>0</v>
      </c>
      <c r="CN105" s="3">
        <f t="shared" si="142"/>
        <v>0</v>
      </c>
      <c r="CO105" s="3">
        <f t="shared" si="142"/>
        <v>0</v>
      </c>
      <c r="CP105" s="3">
        <f t="shared" si="142"/>
        <v>0</v>
      </c>
      <c r="CQ105" s="3">
        <f t="shared" si="142"/>
        <v>0</v>
      </c>
      <c r="CR105" s="3">
        <f t="shared" si="142"/>
        <v>0</v>
      </c>
      <c r="CS105" s="3">
        <f t="shared" si="142"/>
        <v>0</v>
      </c>
      <c r="CT105" s="3">
        <f t="shared" si="142"/>
        <v>0</v>
      </c>
      <c r="CU105" s="3">
        <f t="shared" si="142"/>
        <v>0</v>
      </c>
      <c r="CV105" s="3">
        <f t="shared" si="142"/>
        <v>0</v>
      </c>
      <c r="CW105" s="3">
        <f t="shared" si="142"/>
        <v>0</v>
      </c>
      <c r="CX105" s="3">
        <f t="shared" si="142"/>
        <v>0</v>
      </c>
      <c r="CY105" s="3">
        <f t="shared" si="142"/>
        <v>0</v>
      </c>
      <c r="CZ105" s="3">
        <f t="shared" si="142"/>
        <v>0</v>
      </c>
      <c r="DA105" s="3">
        <f t="shared" si="142"/>
        <v>0</v>
      </c>
      <c r="DB105" s="3">
        <f t="shared" si="142"/>
        <v>0</v>
      </c>
      <c r="DC105" s="3">
        <f t="shared" si="142"/>
        <v>0</v>
      </c>
      <c r="DD105" s="3">
        <f t="shared" si="142"/>
        <v>0</v>
      </c>
      <c r="DE105" s="3">
        <f t="shared" si="142"/>
        <v>0</v>
      </c>
      <c r="DF105" s="3">
        <f t="shared" si="142"/>
        <v>0</v>
      </c>
      <c r="DG105" s="3">
        <f t="shared" si="142"/>
        <v>0</v>
      </c>
      <c r="DH105" s="3">
        <f t="shared" si="142"/>
        <v>0</v>
      </c>
      <c r="DI105" s="3">
        <f t="shared" si="142"/>
        <v>0</v>
      </c>
      <c r="DJ105" s="3">
        <f t="shared" si="142"/>
        <v>0</v>
      </c>
      <c r="DK105" s="3">
        <f t="shared" si="142"/>
        <v>0</v>
      </c>
      <c r="DL105" s="3">
        <f t="shared" si="142"/>
        <v>0</v>
      </c>
      <c r="DM105" s="3">
        <f t="shared" si="142"/>
        <v>0</v>
      </c>
      <c r="DN105" s="3">
        <f t="shared" si="142"/>
        <v>0</v>
      </c>
      <c r="DO105" s="3">
        <f t="shared" si="142"/>
        <v>0</v>
      </c>
      <c r="DP105" s="3">
        <f t="shared" si="142"/>
        <v>0</v>
      </c>
      <c r="DQ105" s="3">
        <f t="shared" si="142"/>
        <v>0</v>
      </c>
      <c r="DR105" s="3">
        <f t="shared" si="142"/>
        <v>0</v>
      </c>
      <c r="DS105" s="3">
        <f t="shared" si="142"/>
        <v>0</v>
      </c>
      <c r="DT105" s="3">
        <f t="shared" si="142"/>
        <v>0</v>
      </c>
      <c r="DU105" s="3">
        <f t="shared" si="142"/>
        <v>0</v>
      </c>
      <c r="DV105" s="3">
        <f t="shared" si="142"/>
        <v>0</v>
      </c>
      <c r="DW105" s="3">
        <f t="shared" si="142"/>
        <v>0</v>
      </c>
      <c r="DX105" s="3">
        <f t="shared" si="142"/>
        <v>0</v>
      </c>
      <c r="DY105" s="3">
        <f t="shared" si="142"/>
        <v>0</v>
      </c>
      <c r="DZ105" s="3">
        <f t="shared" si="142"/>
        <v>0</v>
      </c>
      <c r="EA105" s="3">
        <f t="shared" si="142"/>
        <v>0</v>
      </c>
      <c r="EB105" s="3">
        <f t="shared" si="142"/>
        <v>0</v>
      </c>
      <c r="EC105" s="3">
        <f t="shared" si="142"/>
        <v>0</v>
      </c>
      <c r="ED105" s="3">
        <f t="shared" si="142"/>
        <v>0</v>
      </c>
      <c r="EE105" s="3">
        <f t="shared" si="142"/>
        <v>0</v>
      </c>
      <c r="EF105" s="3">
        <f t="shared" si="142"/>
        <v>0</v>
      </c>
      <c r="EG105" s="3">
        <f t="shared" si="142"/>
        <v>0</v>
      </c>
      <c r="EH105" s="3">
        <f t="shared" si="142"/>
        <v>0</v>
      </c>
      <c r="EI105" s="3">
        <f t="shared" si="142"/>
        <v>0</v>
      </c>
      <c r="EJ105" s="3">
        <f t="shared" ref="EJ105:EX105" si="143">IF(EJ$3=$C$17,$F$104+EJ118,0)</f>
        <v>0</v>
      </c>
      <c r="EK105" s="3">
        <f t="shared" si="143"/>
        <v>0</v>
      </c>
      <c r="EL105" s="3">
        <f t="shared" si="143"/>
        <v>0</v>
      </c>
      <c r="EM105" s="3">
        <f t="shared" si="143"/>
        <v>0</v>
      </c>
      <c r="EN105" s="3">
        <f t="shared" si="143"/>
        <v>0</v>
      </c>
      <c r="EO105" s="3">
        <f t="shared" si="143"/>
        <v>0</v>
      </c>
      <c r="EP105" s="3">
        <f t="shared" si="143"/>
        <v>0</v>
      </c>
      <c r="EQ105" s="3">
        <f t="shared" si="143"/>
        <v>0</v>
      </c>
      <c r="ER105" s="3">
        <f t="shared" si="143"/>
        <v>0</v>
      </c>
      <c r="ES105" s="3">
        <f t="shared" si="143"/>
        <v>0</v>
      </c>
      <c r="ET105" s="3">
        <f t="shared" si="143"/>
        <v>0</v>
      </c>
      <c r="EU105" s="3">
        <f t="shared" si="143"/>
        <v>0</v>
      </c>
      <c r="EV105" s="3">
        <f t="shared" si="143"/>
        <v>0</v>
      </c>
      <c r="EW105" s="3">
        <f t="shared" si="143"/>
        <v>0</v>
      </c>
      <c r="EX105" s="3">
        <f t="shared" si="143"/>
        <v>0</v>
      </c>
    </row>
    <row r="106" spans="1:154" ht="12.75" customHeight="1" thickBot="1">
      <c r="C106" s="3" t="s">
        <v>97</v>
      </c>
      <c r="D106" s="410" t="s">
        <v>99</v>
      </c>
      <c r="F106" s="414">
        <f ca="1">SUM(F104:F105)</f>
        <v>42699884.900615752</v>
      </c>
      <c r="G106" s="3"/>
      <c r="H106" s="3"/>
      <c r="I106" s="14">
        <f ca="1">SUM(I103:I105)</f>
        <v>44944570.493333541</v>
      </c>
      <c r="J106" s="14">
        <f ca="1">SUM(J102:J105)</f>
        <v>-41150259.357703432</v>
      </c>
      <c r="K106" s="14">
        <f t="shared" ref="K106:BV106" ca="1" si="144">SUM(K102:K105)</f>
        <v>-41150259.357703507</v>
      </c>
      <c r="L106" s="14">
        <f t="shared" ca="1" si="144"/>
        <v>-41150259.357703581</v>
      </c>
      <c r="M106" s="14">
        <f t="shared" ca="1" si="144"/>
        <v>-41150259.357703641</v>
      </c>
      <c r="N106" s="14">
        <f t="shared" ca="1" si="144"/>
        <v>-41150259.357703686</v>
      </c>
      <c r="O106" s="14">
        <f t="shared" ca="1" si="144"/>
        <v>-41150259.357703716</v>
      </c>
      <c r="P106" s="14">
        <f t="shared" ca="1" si="144"/>
        <v>-41150259.357703716</v>
      </c>
      <c r="Q106" s="14">
        <f t="shared" ca="1" si="144"/>
        <v>-41150259.357703701</v>
      </c>
      <c r="R106" s="14">
        <f t="shared" ca="1" si="144"/>
        <v>-41150259.357703626</v>
      </c>
      <c r="S106" s="14">
        <f t="shared" ca="1" si="144"/>
        <v>-41150259.357703507</v>
      </c>
      <c r="T106" s="14">
        <f t="shared" ca="1" si="144"/>
        <v>-41150259.357703328</v>
      </c>
      <c r="U106" s="14">
        <f t="shared" ca="1" si="144"/>
        <v>-41150259.35770309</v>
      </c>
      <c r="V106" s="14">
        <f t="shared" ca="1" si="144"/>
        <v>-41150259.357702747</v>
      </c>
      <c r="W106" s="14">
        <f t="shared" ca="1" si="144"/>
        <v>-41150259.357702315</v>
      </c>
      <c r="X106" s="14">
        <f t="shared" ca="1" si="144"/>
        <v>-41150259.357701793</v>
      </c>
      <c r="Y106" s="14">
        <f t="shared" ca="1" si="144"/>
        <v>-41150259.357701138</v>
      </c>
      <c r="Z106" s="14">
        <f t="shared" ca="1" si="144"/>
        <v>-41150259.357700318</v>
      </c>
      <c r="AA106" s="14">
        <f t="shared" ca="1" si="144"/>
        <v>-41150259.357699364</v>
      </c>
      <c r="AB106" s="14">
        <f t="shared" ca="1" si="144"/>
        <v>-41150259.357698232</v>
      </c>
      <c r="AC106" s="14">
        <f t="shared" ca="1" si="144"/>
        <v>-41150259.357696906</v>
      </c>
      <c r="AD106" s="14">
        <f t="shared" ca="1" si="144"/>
        <v>-41150259.357695371</v>
      </c>
      <c r="AE106" s="14">
        <f t="shared" ca="1" si="144"/>
        <v>-41150259.357693613</v>
      </c>
      <c r="AF106" s="14">
        <f t="shared" ca="1" si="144"/>
        <v>-41150259.357691616</v>
      </c>
      <c r="AG106" s="14">
        <f t="shared" ca="1" si="144"/>
        <v>-41150259.357689366</v>
      </c>
      <c r="AH106" s="14">
        <f t="shared" ca="1" si="144"/>
        <v>-41150259.357686892</v>
      </c>
      <c r="AI106" s="14">
        <f t="shared" ca="1" si="144"/>
        <v>-41150259.357684165</v>
      </c>
      <c r="AJ106" s="14">
        <f t="shared" ca="1" si="144"/>
        <v>-41150259.357681274</v>
      </c>
      <c r="AK106" s="14">
        <f t="shared" ca="1" si="144"/>
        <v>-41150259.357678205</v>
      </c>
      <c r="AL106" s="14">
        <f t="shared" ca="1" si="144"/>
        <v>-41150259.357675046</v>
      </c>
      <c r="AM106" s="14">
        <f t="shared" ca="1" si="144"/>
        <v>-41150259.357671872</v>
      </c>
      <c r="AN106" s="14">
        <f t="shared" ca="1" si="144"/>
        <v>-41150259.357668772</v>
      </c>
      <c r="AO106" s="14">
        <f t="shared" ca="1" si="144"/>
        <v>-41150259.357665896</v>
      </c>
      <c r="AP106" s="14">
        <f t="shared" ca="1" si="144"/>
        <v>-41150259.357663363</v>
      </c>
      <c r="AQ106" s="14">
        <f t="shared" ca="1" si="144"/>
        <v>-41150259.357661366</v>
      </c>
      <c r="AR106" s="14">
        <f t="shared" ca="1" si="144"/>
        <v>-41150259.3576601</v>
      </c>
      <c r="AS106" s="14">
        <f t="shared" ca="1" si="144"/>
        <v>-41150259.357659817</v>
      </c>
      <c r="AT106" s="14">
        <f t="shared" ca="1" si="144"/>
        <v>-41150259.357660785</v>
      </c>
      <c r="AU106" s="14">
        <f t="shared" ca="1" si="144"/>
        <v>-41150259.357663274</v>
      </c>
      <c r="AV106" s="14">
        <f t="shared" ca="1" si="144"/>
        <v>-40823108.156922869</v>
      </c>
      <c r="AW106" s="14">
        <f t="shared" ca="1" si="144"/>
        <v>-40494089.104786403</v>
      </c>
      <c r="AX106" s="14">
        <f t="shared" ca="1" si="144"/>
        <v>44944570.493335918</v>
      </c>
      <c r="AY106" s="14">
        <f t="shared" ca="1" si="144"/>
        <v>44944570.493341349</v>
      </c>
      <c r="AZ106" s="14">
        <f t="shared" ca="1" si="144"/>
        <v>44944570.493347801</v>
      </c>
      <c r="BA106" s="14">
        <f t="shared" ca="1" si="144"/>
        <v>44944570.493355408</v>
      </c>
      <c r="BB106" s="14">
        <f t="shared" ca="1" si="144"/>
        <v>44944570.493364245</v>
      </c>
      <c r="BC106" s="14">
        <f t="shared" ca="1" si="144"/>
        <v>44944570.493374392</v>
      </c>
      <c r="BD106" s="14">
        <f t="shared" ca="1" si="144"/>
        <v>44944570.493386023</v>
      </c>
      <c r="BE106" s="14">
        <f t="shared" ca="1" si="144"/>
        <v>44944570.493399113</v>
      </c>
      <c r="BF106" s="14">
        <f t="shared" ca="1" si="144"/>
        <v>44944570.493413731</v>
      </c>
      <c r="BG106" s="14">
        <f t="shared" ca="1" si="144"/>
        <v>44944570.493430078</v>
      </c>
      <c r="BH106" s="14">
        <f t="shared" ca="1" si="144"/>
        <v>44944570.493448034</v>
      </c>
      <c r="BI106" s="14">
        <f t="shared" ca="1" si="144"/>
        <v>44944570.493467413</v>
      </c>
      <c r="BJ106" s="14">
        <f t="shared" ca="1" si="144"/>
        <v>44944570.493488386</v>
      </c>
      <c r="BK106" s="14">
        <f t="shared" ca="1" si="144"/>
        <v>44944570.493511081</v>
      </c>
      <c r="BL106" s="14">
        <f t="shared" ca="1" si="144"/>
        <v>44944570.493535563</v>
      </c>
      <c r="BM106" s="14">
        <f t="shared" ca="1" si="144"/>
        <v>44944570.493560657</v>
      </c>
      <c r="BN106" s="14">
        <f t="shared" ca="1" si="144"/>
        <v>44944570.493585095</v>
      </c>
      <c r="BO106" s="14">
        <f t="shared" ca="1" si="144"/>
        <v>44944570.493607208</v>
      </c>
      <c r="BP106" s="14">
        <f t="shared" ca="1" si="144"/>
        <v>44944570.49362541</v>
      </c>
      <c r="BQ106" s="14">
        <f t="shared" ca="1" si="144"/>
        <v>44944570.493637808</v>
      </c>
      <c r="BR106" s="14">
        <f t="shared" ca="1" si="144"/>
        <v>44944570.493642487</v>
      </c>
      <c r="BS106" s="14">
        <f t="shared" ca="1" si="144"/>
        <v>44944570.493637457</v>
      </c>
      <c r="BT106" s="14">
        <f t="shared" ca="1" si="144"/>
        <v>44944570.493620284</v>
      </c>
      <c r="BU106" s="14">
        <f t="shared" ca="1" si="144"/>
        <v>44944570.493588708</v>
      </c>
      <c r="BV106" s="14">
        <f t="shared" ca="1" si="144"/>
        <v>44944570.49354022</v>
      </c>
      <c r="BW106" s="14">
        <f t="shared" ref="BW106:EH106" ca="1" si="145">SUM(BW102:BW105)</f>
        <v>44944570.493472219</v>
      </c>
      <c r="BX106" s="14">
        <f t="shared" ca="1" si="145"/>
        <v>44944570.493381873</v>
      </c>
      <c r="BY106" s="14">
        <f t="shared" ca="1" si="145"/>
        <v>44944570.493266352</v>
      </c>
      <c r="BZ106" s="14">
        <f t="shared" ca="1" si="145"/>
        <v>44944570.493122794</v>
      </c>
      <c r="CA106" s="14">
        <f t="shared" ca="1" si="145"/>
        <v>44944570.492947988</v>
      </c>
      <c r="CB106" s="14">
        <f t="shared" ca="1" si="145"/>
        <v>44944570.492739007</v>
      </c>
      <c r="CC106" s="14">
        <f t="shared" ca="1" si="145"/>
        <v>44944570.492492728</v>
      </c>
      <c r="CD106" s="14">
        <f t="shared" ca="1" si="145"/>
        <v>44944570.492206097</v>
      </c>
      <c r="CE106" s="14">
        <f t="shared" ca="1" si="145"/>
        <v>44944570.491876021</v>
      </c>
      <c r="CF106" s="14">
        <f t="shared" ca="1" si="145"/>
        <v>44944570.491499484</v>
      </c>
      <c r="CG106" s="14">
        <f t="shared" ca="1" si="145"/>
        <v>44944570.491074428</v>
      </c>
      <c r="CH106" s="14">
        <f t="shared" ca="1" si="145"/>
        <v>44944570.490597442</v>
      </c>
      <c r="CI106" s="14">
        <f t="shared" ca="1" si="145"/>
        <v>44944570.490065351</v>
      </c>
      <c r="CJ106" s="14">
        <f t="shared" ca="1" si="145"/>
        <v>44944570.48947525</v>
      </c>
      <c r="CK106" s="14">
        <f t="shared" ca="1" si="145"/>
        <v>44944570.488828301</v>
      </c>
      <c r="CL106" s="14">
        <f t="shared" ca="1" si="145"/>
        <v>44944570.488128066</v>
      </c>
      <c r="CM106" s="14">
        <f t="shared" ca="1" si="145"/>
        <v>44944570.487376712</v>
      </c>
      <c r="CN106" s="14">
        <f t="shared" ca="1" si="145"/>
        <v>44944570.486583881</v>
      </c>
      <c r="CO106" s="14">
        <f t="shared" ca="1" si="145"/>
        <v>44944570.485737488</v>
      </c>
      <c r="CP106" s="14">
        <f t="shared" ca="1" si="145"/>
        <v>44944570.484858327</v>
      </c>
      <c r="CQ106" s="14">
        <f t="shared" ca="1" si="145"/>
        <v>44944570.483948261</v>
      </c>
      <c r="CR106" s="14">
        <f t="shared" ca="1" si="145"/>
        <v>44944570.48311308</v>
      </c>
      <c r="CS106" s="14">
        <f t="shared" ca="1" si="145"/>
        <v>44944570.482205607</v>
      </c>
      <c r="CT106" s="14">
        <f t="shared" ca="1" si="145"/>
        <v>44944570.481235236</v>
      </c>
      <c r="CU106" s="14">
        <f t="shared" ca="1" si="145"/>
        <v>44944570.480184421</v>
      </c>
      <c r="CV106" s="14">
        <f t="shared" ca="1" si="145"/>
        <v>44944570.479746953</v>
      </c>
      <c r="CW106" s="14">
        <f t="shared" ca="1" si="145"/>
        <v>44944570.480002962</v>
      </c>
      <c r="CX106" s="14">
        <f t="shared" ca="1" si="145"/>
        <v>44944570.481031954</v>
      </c>
      <c r="CY106" s="14">
        <f t="shared" ca="1" si="145"/>
        <v>44944570.48291219</v>
      </c>
      <c r="CZ106" s="14">
        <f t="shared" ca="1" si="145"/>
        <v>44944570.485721119</v>
      </c>
      <c r="DA106" s="14">
        <f t="shared" ca="1" si="145"/>
        <v>44944570.489535227</v>
      </c>
      <c r="DB106" s="14">
        <f t="shared" ca="1" si="145"/>
        <v>44944570.494429894</v>
      </c>
      <c r="DC106" s="14">
        <f t="shared" ca="1" si="145"/>
        <v>44944570.500479281</v>
      </c>
      <c r="DD106" s="14">
        <f t="shared" ca="1" si="145"/>
        <v>44944570.507756181</v>
      </c>
      <c r="DE106" s="14">
        <f t="shared" ca="1" si="145"/>
        <v>44944570.516331173</v>
      </c>
      <c r="DF106" s="14">
        <f t="shared" ca="1" si="145"/>
        <v>44944570.526275553</v>
      </c>
      <c r="DG106" s="14">
        <f t="shared" ca="1" si="145"/>
        <v>44944570.537659697</v>
      </c>
      <c r="DH106" s="14">
        <f t="shared" ca="1" si="145"/>
        <v>44944570.550549559</v>
      </c>
      <c r="DI106" s="14">
        <f t="shared" ca="1" si="145"/>
        <v>44944570.56499704</v>
      </c>
      <c r="DJ106" s="14">
        <f t="shared" ca="1" si="145"/>
        <v>44944570.581042312</v>
      </c>
      <c r="DK106" s="14">
        <f t="shared" ca="1" si="145"/>
        <v>44944570.598718345</v>
      </c>
      <c r="DL106" s="14">
        <f t="shared" ca="1" si="145"/>
        <v>44944570.618037298</v>
      </c>
      <c r="DM106" s="14">
        <f t="shared" ca="1" si="145"/>
        <v>44944570.639035217</v>
      </c>
      <c r="DN106" s="14">
        <f t="shared" ca="1" si="145"/>
        <v>44944570.661677152</v>
      </c>
      <c r="DO106" s="14">
        <f t="shared" ca="1" si="145"/>
        <v>44944570.685954548</v>
      </c>
      <c r="DP106" s="14">
        <f t="shared" ca="1" si="145"/>
        <v>44944570.711638302</v>
      </c>
      <c r="DQ106" s="14">
        <f t="shared" ca="1" si="145"/>
        <v>44944570.73903688</v>
      </c>
      <c r="DR106" s="14">
        <f t="shared" ca="1" si="145"/>
        <v>44944570.76809109</v>
      </c>
      <c r="DS106" s="14">
        <f t="shared" ca="1" si="145"/>
        <v>44944570.798767246</v>
      </c>
      <c r="DT106" s="14">
        <f t="shared" ca="1" si="145"/>
        <v>44944570.829260938</v>
      </c>
      <c r="DU106" s="14">
        <f t="shared" ca="1" si="145"/>
        <v>44944570.859053299</v>
      </c>
      <c r="DV106" s="14">
        <f t="shared" ca="1" si="145"/>
        <v>44944570.888132185</v>
      </c>
      <c r="DW106" s="14">
        <f t="shared" ca="1" si="145"/>
        <v>44944570.914612576</v>
      </c>
      <c r="DX106" s="14">
        <f t="shared" ca="1" si="145"/>
        <v>44944570.94363673</v>
      </c>
      <c r="DY106" s="14">
        <f t="shared" ca="1" si="145"/>
        <v>44944570.967278391</v>
      </c>
      <c r="DZ106" s="14">
        <f t="shared" ca="1" si="145"/>
        <v>44944570.98977349</v>
      </c>
      <c r="EA106" s="14">
        <f t="shared" ca="1" si="145"/>
        <v>44944570.972119004</v>
      </c>
      <c r="EB106" s="14">
        <f t="shared" ca="1" si="145"/>
        <v>44944571.007988207</v>
      </c>
      <c r="EC106" s="14">
        <f t="shared" ca="1" si="145"/>
        <v>44944571.043082021</v>
      </c>
      <c r="ED106" s="14">
        <f t="shared" ca="1" si="145"/>
        <v>44944571.087515354</v>
      </c>
      <c r="EE106" s="14">
        <f t="shared" ca="1" si="145"/>
        <v>44944570.779049188</v>
      </c>
      <c r="EF106" s="14">
        <f t="shared" ca="1" si="145"/>
        <v>44944570.428556561</v>
      </c>
      <c r="EG106" s="14">
        <f t="shared" ca="1" si="145"/>
        <v>44944570.036345169</v>
      </c>
      <c r="EH106" s="14">
        <f t="shared" ca="1" si="145"/>
        <v>44944569.602735996</v>
      </c>
      <c r="EI106" s="14">
        <f t="shared" ref="EI106:EX106" ca="1" si="146">SUM(EI102:EI105)</f>
        <v>44944569.128065325</v>
      </c>
      <c r="EJ106" s="14">
        <f t="shared" ca="1" si="146"/>
        <v>44944568.612677909</v>
      </c>
      <c r="EK106" s="14">
        <f t="shared" ca="1" si="146"/>
        <v>44944568.05691921</v>
      </c>
      <c r="EL106" s="14">
        <f t="shared" ca="1" si="146"/>
        <v>44944567.461187519</v>
      </c>
      <c r="EM106" s="14">
        <f t="shared" ca="1" si="146"/>
        <v>44944566.826021641</v>
      </c>
      <c r="EN106" s="14">
        <f t="shared" ca="1" si="146"/>
        <v>44944566.152009293</v>
      </c>
      <c r="EO106" s="14">
        <f t="shared" ca="1" si="146"/>
        <v>44944565.439194068</v>
      </c>
      <c r="EP106" s="14">
        <f t="shared" ca="1" si="146"/>
        <v>44944564.687811077</v>
      </c>
      <c r="EQ106" s="14">
        <f t="shared" ca="1" si="146"/>
        <v>44944563.900097974</v>
      </c>
      <c r="ER106" s="14">
        <f t="shared" ca="1" si="146"/>
        <v>44944563.081688389</v>
      </c>
      <c r="ES106" s="14">
        <f t="shared" ca="1" si="146"/>
        <v>44944562.237378262</v>
      </c>
      <c r="ET106" s="14">
        <f t="shared" ca="1" si="146"/>
        <v>44944561.371978343</v>
      </c>
      <c r="EU106" s="14">
        <f t="shared" ca="1" si="146"/>
        <v>44944560.49206087</v>
      </c>
      <c r="EV106" s="14">
        <f t="shared" ca="1" si="146"/>
        <v>44944559.598898828</v>
      </c>
      <c r="EW106" s="14">
        <f t="shared" ca="1" si="146"/>
        <v>44944558.706611931</v>
      </c>
      <c r="EX106" s="14">
        <f t="shared" ca="1" si="146"/>
        <v>44944557.816354975</v>
      </c>
    </row>
    <row r="107" spans="1:154" ht="12.75" customHeight="1" thickTop="1">
      <c r="A107" s="12"/>
      <c r="B107" s="3"/>
      <c r="C107" s="3"/>
      <c r="D107" s="410" t="s">
        <v>350</v>
      </c>
      <c r="F107" s="713">
        <f ca="1">I104-I115</f>
        <v>2244685.5927065508</v>
      </c>
      <c r="G107" s="3"/>
      <c r="H107" s="3"/>
      <c r="I107" s="3"/>
      <c r="K107" s="3"/>
      <c r="L107" s="3"/>
      <c r="M107" s="3"/>
      <c r="N107" s="3"/>
      <c r="O107" s="3"/>
      <c r="P107" s="3"/>
      <c r="Q107" s="3"/>
      <c r="R107" s="3"/>
      <c r="S107" s="3"/>
      <c r="T107" s="3"/>
      <c r="U107" s="6"/>
      <c r="V107" s="8"/>
      <c r="W107" s="3"/>
      <c r="X107" s="3"/>
      <c r="Y107" s="3"/>
      <c r="Z107" s="3"/>
      <c r="AA107" s="3"/>
      <c r="AB107" s="3"/>
      <c r="AC107" s="3"/>
      <c r="AD107" s="3"/>
      <c r="AE107" s="3"/>
      <c r="AF107" s="3"/>
      <c r="AG107" s="6"/>
      <c r="AH107" s="8"/>
      <c r="AI107" s="3"/>
      <c r="AJ107" s="3"/>
      <c r="AK107" s="3"/>
      <c r="AL107" s="3"/>
      <c r="AM107" s="3"/>
      <c r="AN107" s="3"/>
      <c r="AO107" s="3"/>
      <c r="AP107" s="3"/>
      <c r="AQ107" s="3"/>
      <c r="AR107" s="3"/>
      <c r="AS107" s="6"/>
      <c r="AT107" s="8"/>
      <c r="AU107" s="3"/>
      <c r="AV107" s="3"/>
      <c r="AW107" s="3"/>
      <c r="AX107" s="3"/>
      <c r="AY107" s="3"/>
      <c r="AZ107" s="3"/>
      <c r="BA107" s="3"/>
      <c r="BB107" s="3"/>
      <c r="BC107" s="3"/>
      <c r="BD107" s="3"/>
      <c r="BE107" s="6"/>
      <c r="BF107" s="8"/>
      <c r="BG107" s="3"/>
      <c r="BH107" s="3"/>
      <c r="BI107" s="3"/>
      <c r="BJ107" s="3"/>
      <c r="BK107" s="3"/>
      <c r="BL107" s="3"/>
      <c r="BM107" s="3"/>
      <c r="BN107" s="3"/>
      <c r="BO107" s="3"/>
      <c r="BP107" s="3"/>
      <c r="BQ107" s="6"/>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row>
    <row r="108" spans="1:154" ht="12.75" customHeight="1" thickBot="1">
      <c r="A108" s="12"/>
      <c r="B108" s="3"/>
      <c r="C108" s="3" t="s">
        <v>104</v>
      </c>
      <c r="D108" s="715"/>
      <c r="F108" s="716">
        <f ca="1">SUM(F106:F107)</f>
        <v>44944570.493322305</v>
      </c>
      <c r="G108" s="3"/>
      <c r="H108" s="3"/>
      <c r="I108" s="7">
        <f ca="1">SUM(J108:EX108)</f>
        <v>44944570.493333548</v>
      </c>
      <c r="J108" s="7">
        <f ca="1">SUM(J103:J105)</f>
        <v>-41150259.357703432</v>
      </c>
      <c r="K108" s="7">
        <f t="shared" ref="K108:BV108" si="147">SUM(K103:K105)</f>
        <v>0</v>
      </c>
      <c r="L108" s="7">
        <f t="shared" si="147"/>
        <v>0</v>
      </c>
      <c r="M108" s="7">
        <f t="shared" si="147"/>
        <v>0</v>
      </c>
      <c r="N108" s="7">
        <f t="shared" si="147"/>
        <v>0</v>
      </c>
      <c r="O108" s="7">
        <f t="shared" si="147"/>
        <v>0</v>
      </c>
      <c r="P108" s="7">
        <f t="shared" si="147"/>
        <v>0</v>
      </c>
      <c r="Q108" s="7">
        <f t="shared" si="147"/>
        <v>0</v>
      </c>
      <c r="R108" s="7">
        <f t="shared" si="147"/>
        <v>0</v>
      </c>
      <c r="S108" s="7">
        <f t="shared" si="147"/>
        <v>0</v>
      </c>
      <c r="T108" s="7">
        <f t="shared" si="147"/>
        <v>0</v>
      </c>
      <c r="U108" s="7">
        <f t="shared" si="147"/>
        <v>0</v>
      </c>
      <c r="V108" s="7">
        <f t="shared" si="147"/>
        <v>0</v>
      </c>
      <c r="W108" s="7">
        <f t="shared" si="147"/>
        <v>0</v>
      </c>
      <c r="X108" s="7">
        <f t="shared" si="147"/>
        <v>0</v>
      </c>
      <c r="Y108" s="7">
        <f t="shared" si="147"/>
        <v>0</v>
      </c>
      <c r="Z108" s="7">
        <f t="shared" si="147"/>
        <v>0</v>
      </c>
      <c r="AA108" s="7">
        <f t="shared" si="147"/>
        <v>0</v>
      </c>
      <c r="AB108" s="7">
        <f t="shared" si="147"/>
        <v>0</v>
      </c>
      <c r="AC108" s="7">
        <f t="shared" si="147"/>
        <v>0</v>
      </c>
      <c r="AD108" s="7">
        <f t="shared" si="147"/>
        <v>0</v>
      </c>
      <c r="AE108" s="7">
        <f t="shared" si="147"/>
        <v>0</v>
      </c>
      <c r="AF108" s="7">
        <f t="shared" si="147"/>
        <v>0</v>
      </c>
      <c r="AG108" s="7">
        <f t="shared" si="147"/>
        <v>0</v>
      </c>
      <c r="AH108" s="7">
        <f t="shared" si="147"/>
        <v>0</v>
      </c>
      <c r="AI108" s="7">
        <f t="shared" si="147"/>
        <v>0</v>
      </c>
      <c r="AJ108" s="7">
        <f t="shared" si="147"/>
        <v>0</v>
      </c>
      <c r="AK108" s="7">
        <f t="shared" si="147"/>
        <v>0</v>
      </c>
      <c r="AL108" s="7">
        <f t="shared" si="147"/>
        <v>0</v>
      </c>
      <c r="AM108" s="7">
        <f t="shared" si="147"/>
        <v>0</v>
      </c>
      <c r="AN108" s="7">
        <f t="shared" si="147"/>
        <v>0</v>
      </c>
      <c r="AO108" s="7">
        <f t="shared" si="147"/>
        <v>0</v>
      </c>
      <c r="AP108" s="7">
        <f t="shared" si="147"/>
        <v>0</v>
      </c>
      <c r="AQ108" s="7">
        <f t="shared" si="147"/>
        <v>0</v>
      </c>
      <c r="AR108" s="7">
        <f t="shared" si="147"/>
        <v>0</v>
      </c>
      <c r="AS108" s="7">
        <f t="shared" si="147"/>
        <v>0</v>
      </c>
      <c r="AT108" s="7">
        <f t="shared" si="147"/>
        <v>0</v>
      </c>
      <c r="AU108" s="7">
        <f t="shared" si="147"/>
        <v>0</v>
      </c>
      <c r="AV108" s="7">
        <f t="shared" ca="1" si="147"/>
        <v>327151.20074476796</v>
      </c>
      <c r="AW108" s="7">
        <f t="shared" ca="1" si="147"/>
        <v>329019.05214304576</v>
      </c>
      <c r="AX108" s="7">
        <f t="shared" ca="1" si="147"/>
        <v>85438659.598131493</v>
      </c>
      <c r="AY108" s="7">
        <f t="shared" si="147"/>
        <v>0</v>
      </c>
      <c r="AZ108" s="7">
        <f t="shared" si="147"/>
        <v>0</v>
      </c>
      <c r="BA108" s="7">
        <f t="shared" si="147"/>
        <v>0</v>
      </c>
      <c r="BB108" s="7">
        <f t="shared" si="147"/>
        <v>0</v>
      </c>
      <c r="BC108" s="7">
        <f t="shared" si="147"/>
        <v>0</v>
      </c>
      <c r="BD108" s="7">
        <f t="shared" si="147"/>
        <v>0</v>
      </c>
      <c r="BE108" s="7">
        <f t="shared" si="147"/>
        <v>0</v>
      </c>
      <c r="BF108" s="7">
        <f t="shared" si="147"/>
        <v>0</v>
      </c>
      <c r="BG108" s="7">
        <f t="shared" si="147"/>
        <v>0</v>
      </c>
      <c r="BH108" s="7">
        <f t="shared" si="147"/>
        <v>0</v>
      </c>
      <c r="BI108" s="7">
        <f t="shared" si="147"/>
        <v>0</v>
      </c>
      <c r="BJ108" s="7">
        <f t="shared" si="147"/>
        <v>0</v>
      </c>
      <c r="BK108" s="7">
        <f t="shared" si="147"/>
        <v>0</v>
      </c>
      <c r="BL108" s="7">
        <f t="shared" si="147"/>
        <v>0</v>
      </c>
      <c r="BM108" s="7">
        <f t="shared" si="147"/>
        <v>0</v>
      </c>
      <c r="BN108" s="7">
        <f t="shared" si="147"/>
        <v>0</v>
      </c>
      <c r="BO108" s="7">
        <f t="shared" si="147"/>
        <v>0</v>
      </c>
      <c r="BP108" s="7">
        <f t="shared" si="147"/>
        <v>0</v>
      </c>
      <c r="BQ108" s="7">
        <f t="shared" si="147"/>
        <v>0</v>
      </c>
      <c r="BR108" s="7">
        <f t="shared" si="147"/>
        <v>0</v>
      </c>
      <c r="BS108" s="7">
        <f t="shared" si="147"/>
        <v>0</v>
      </c>
      <c r="BT108" s="7">
        <f t="shared" si="147"/>
        <v>0</v>
      </c>
      <c r="BU108" s="7">
        <f t="shared" si="147"/>
        <v>0</v>
      </c>
      <c r="BV108" s="7">
        <f t="shared" si="147"/>
        <v>0</v>
      </c>
      <c r="BW108" s="7">
        <f t="shared" ref="BW108:EH108" si="148">SUM(BW103:BW105)</f>
        <v>0</v>
      </c>
      <c r="BX108" s="7">
        <f t="shared" si="148"/>
        <v>0</v>
      </c>
      <c r="BY108" s="7">
        <f t="shared" si="148"/>
        <v>0</v>
      </c>
      <c r="BZ108" s="7">
        <f t="shared" si="148"/>
        <v>0</v>
      </c>
      <c r="CA108" s="7">
        <f t="shared" si="148"/>
        <v>0</v>
      </c>
      <c r="CB108" s="7">
        <f t="shared" si="148"/>
        <v>0</v>
      </c>
      <c r="CC108" s="7">
        <f t="shared" si="148"/>
        <v>0</v>
      </c>
      <c r="CD108" s="7">
        <f t="shared" si="148"/>
        <v>0</v>
      </c>
      <c r="CE108" s="7">
        <f t="shared" si="148"/>
        <v>0</v>
      </c>
      <c r="CF108" s="7">
        <f t="shared" si="148"/>
        <v>0</v>
      </c>
      <c r="CG108" s="7">
        <f t="shared" si="148"/>
        <v>0</v>
      </c>
      <c r="CH108" s="7">
        <f t="shared" si="148"/>
        <v>0</v>
      </c>
      <c r="CI108" s="7">
        <f t="shared" si="148"/>
        <v>0</v>
      </c>
      <c r="CJ108" s="7">
        <f t="shared" si="148"/>
        <v>0</v>
      </c>
      <c r="CK108" s="7">
        <f t="shared" si="148"/>
        <v>0</v>
      </c>
      <c r="CL108" s="7">
        <f t="shared" si="148"/>
        <v>0</v>
      </c>
      <c r="CM108" s="7">
        <f t="shared" si="148"/>
        <v>0</v>
      </c>
      <c r="CN108" s="7">
        <f t="shared" si="148"/>
        <v>0</v>
      </c>
      <c r="CO108" s="7">
        <f t="shared" si="148"/>
        <v>0</v>
      </c>
      <c r="CP108" s="7">
        <f t="shared" si="148"/>
        <v>0</v>
      </c>
      <c r="CQ108" s="7">
        <f t="shared" si="148"/>
        <v>0</v>
      </c>
      <c r="CR108" s="7">
        <f t="shared" si="148"/>
        <v>0</v>
      </c>
      <c r="CS108" s="7">
        <f t="shared" si="148"/>
        <v>0</v>
      </c>
      <c r="CT108" s="7">
        <f t="shared" si="148"/>
        <v>0</v>
      </c>
      <c r="CU108" s="7">
        <f t="shared" si="148"/>
        <v>0</v>
      </c>
      <c r="CV108" s="7">
        <f t="shared" si="148"/>
        <v>0</v>
      </c>
      <c r="CW108" s="7">
        <f t="shared" si="148"/>
        <v>0</v>
      </c>
      <c r="CX108" s="7">
        <f t="shared" si="148"/>
        <v>0</v>
      </c>
      <c r="CY108" s="7">
        <f t="shared" si="148"/>
        <v>0</v>
      </c>
      <c r="CZ108" s="7">
        <f t="shared" si="148"/>
        <v>0</v>
      </c>
      <c r="DA108" s="7">
        <f t="shared" si="148"/>
        <v>0</v>
      </c>
      <c r="DB108" s="7">
        <f t="shared" si="148"/>
        <v>0</v>
      </c>
      <c r="DC108" s="7">
        <f t="shared" si="148"/>
        <v>0</v>
      </c>
      <c r="DD108" s="7">
        <f t="shared" si="148"/>
        <v>0</v>
      </c>
      <c r="DE108" s="7">
        <f t="shared" si="148"/>
        <v>0</v>
      </c>
      <c r="DF108" s="7">
        <f t="shared" si="148"/>
        <v>0</v>
      </c>
      <c r="DG108" s="7">
        <f t="shared" si="148"/>
        <v>0</v>
      </c>
      <c r="DH108" s="7">
        <f t="shared" si="148"/>
        <v>0</v>
      </c>
      <c r="DI108" s="7">
        <f t="shared" si="148"/>
        <v>0</v>
      </c>
      <c r="DJ108" s="7">
        <f t="shared" si="148"/>
        <v>0</v>
      </c>
      <c r="DK108" s="7">
        <f t="shared" si="148"/>
        <v>0</v>
      </c>
      <c r="DL108" s="7">
        <f t="shared" si="148"/>
        <v>0</v>
      </c>
      <c r="DM108" s="7">
        <f t="shared" si="148"/>
        <v>0</v>
      </c>
      <c r="DN108" s="7">
        <f t="shared" si="148"/>
        <v>0</v>
      </c>
      <c r="DO108" s="7">
        <f t="shared" si="148"/>
        <v>0</v>
      </c>
      <c r="DP108" s="7">
        <f t="shared" si="148"/>
        <v>0</v>
      </c>
      <c r="DQ108" s="7">
        <f t="shared" si="148"/>
        <v>0</v>
      </c>
      <c r="DR108" s="7">
        <f t="shared" si="148"/>
        <v>0</v>
      </c>
      <c r="DS108" s="7">
        <f t="shared" si="148"/>
        <v>0</v>
      </c>
      <c r="DT108" s="7">
        <f t="shared" si="148"/>
        <v>0</v>
      </c>
      <c r="DU108" s="7">
        <f t="shared" si="148"/>
        <v>0</v>
      </c>
      <c r="DV108" s="7">
        <f t="shared" si="148"/>
        <v>0</v>
      </c>
      <c r="DW108" s="7">
        <f t="shared" si="148"/>
        <v>0</v>
      </c>
      <c r="DX108" s="7">
        <f t="shared" si="148"/>
        <v>0</v>
      </c>
      <c r="DY108" s="7">
        <f t="shared" si="148"/>
        <v>0</v>
      </c>
      <c r="DZ108" s="7">
        <f t="shared" si="148"/>
        <v>0</v>
      </c>
      <c r="EA108" s="7">
        <f t="shared" si="148"/>
        <v>0</v>
      </c>
      <c r="EB108" s="7">
        <f t="shared" si="148"/>
        <v>0</v>
      </c>
      <c r="EC108" s="7">
        <f t="shared" si="148"/>
        <v>0</v>
      </c>
      <c r="ED108" s="7">
        <f t="shared" si="148"/>
        <v>0</v>
      </c>
      <c r="EE108" s="7">
        <f t="shared" si="148"/>
        <v>0</v>
      </c>
      <c r="EF108" s="7">
        <f t="shared" si="148"/>
        <v>0</v>
      </c>
      <c r="EG108" s="7">
        <f t="shared" si="148"/>
        <v>0</v>
      </c>
      <c r="EH108" s="7">
        <f t="shared" si="148"/>
        <v>0</v>
      </c>
      <c r="EI108" s="7">
        <f t="shared" ref="EI108:EX108" si="149">SUM(EI103:EI105)</f>
        <v>0</v>
      </c>
      <c r="EJ108" s="7">
        <f t="shared" si="149"/>
        <v>0</v>
      </c>
      <c r="EK108" s="7">
        <f t="shared" si="149"/>
        <v>0</v>
      </c>
      <c r="EL108" s="7">
        <f t="shared" si="149"/>
        <v>0</v>
      </c>
      <c r="EM108" s="7">
        <f t="shared" si="149"/>
        <v>0</v>
      </c>
      <c r="EN108" s="7">
        <f t="shared" si="149"/>
        <v>0</v>
      </c>
      <c r="EO108" s="7">
        <f t="shared" si="149"/>
        <v>0</v>
      </c>
      <c r="EP108" s="7">
        <f t="shared" si="149"/>
        <v>0</v>
      </c>
      <c r="EQ108" s="7">
        <f t="shared" si="149"/>
        <v>0</v>
      </c>
      <c r="ER108" s="7">
        <f t="shared" si="149"/>
        <v>0</v>
      </c>
      <c r="ES108" s="7">
        <f t="shared" si="149"/>
        <v>0</v>
      </c>
      <c r="ET108" s="7">
        <f t="shared" si="149"/>
        <v>0</v>
      </c>
      <c r="EU108" s="7">
        <f t="shared" si="149"/>
        <v>0</v>
      </c>
      <c r="EV108" s="7">
        <f t="shared" si="149"/>
        <v>0</v>
      </c>
      <c r="EW108" s="7">
        <f t="shared" si="149"/>
        <v>0</v>
      </c>
      <c r="EX108" s="7">
        <f t="shared" si="149"/>
        <v>0</v>
      </c>
    </row>
    <row r="109" spans="1:154" ht="12.75" customHeight="1" thickTop="1">
      <c r="A109" s="12"/>
      <c r="B109" s="3"/>
      <c r="C109" s="3"/>
      <c r="D109" s="715"/>
      <c r="F109" s="717"/>
      <c r="G109" s="3"/>
      <c r="H109" s="3"/>
      <c r="I109" s="238" t="str">
        <f ca="1">IF(ABS(I108-F108)&lt;1,"OK","ERROR")</f>
        <v>OK</v>
      </c>
      <c r="K109" s="3"/>
      <c r="L109" s="3"/>
      <c r="M109" s="3"/>
      <c r="N109" s="3"/>
      <c r="O109" s="3"/>
      <c r="P109" s="3"/>
      <c r="Q109" s="3"/>
      <c r="R109" s="3"/>
      <c r="S109" s="3"/>
      <c r="T109" s="3"/>
      <c r="U109" s="6"/>
      <c r="V109" s="8"/>
      <c r="W109" s="3"/>
      <c r="X109" s="3"/>
      <c r="Y109" s="3"/>
      <c r="Z109" s="3"/>
      <c r="AA109" s="3"/>
      <c r="AB109" s="3"/>
      <c r="AC109" s="3"/>
      <c r="AD109" s="3"/>
      <c r="AE109" s="3"/>
      <c r="AF109" s="3"/>
      <c r="AG109" s="6"/>
      <c r="AH109" s="8"/>
      <c r="AI109" s="3"/>
      <c r="AJ109" s="3"/>
      <c r="AK109" s="3"/>
      <c r="AL109" s="3"/>
      <c r="AM109" s="3"/>
      <c r="AN109" s="3"/>
      <c r="AO109" s="3"/>
      <c r="AP109" s="3"/>
      <c r="AQ109" s="3"/>
      <c r="AR109" s="3"/>
      <c r="AS109" s="6"/>
      <c r="AT109" s="8"/>
      <c r="AU109" s="3"/>
      <c r="AV109" s="3"/>
      <c r="AW109" s="3"/>
      <c r="AX109" s="3"/>
      <c r="AY109" s="3"/>
      <c r="AZ109" s="3"/>
      <c r="BA109" s="3"/>
      <c r="BB109" s="3"/>
      <c r="BC109" s="3"/>
      <c r="BD109" s="3"/>
      <c r="BE109" s="6"/>
      <c r="BF109" s="8"/>
      <c r="BG109" s="3"/>
      <c r="BH109" s="3"/>
      <c r="BI109" s="3"/>
      <c r="BJ109" s="3"/>
      <c r="BK109" s="3"/>
      <c r="BL109" s="3"/>
      <c r="BM109" s="3"/>
      <c r="BN109" s="3"/>
      <c r="BO109" s="3"/>
      <c r="BP109" s="3"/>
      <c r="BQ109" s="6"/>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row>
    <row r="110" spans="1:154" ht="12.75" customHeight="1">
      <c r="B110" s="3"/>
      <c r="C110" s="3"/>
      <c r="D110" s="415" t="s">
        <v>105</v>
      </c>
      <c r="E110" s="416"/>
      <c r="F110" s="718">
        <f ca="1">XIRR(J108:EX108,$J$4:$EX$4)</f>
        <v>0.24813606142997738</v>
      </c>
      <c r="G110" s="3"/>
      <c r="H110" s="3"/>
      <c r="I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row>
    <row r="111" spans="1:154" ht="12.75" customHeight="1">
      <c r="A111" s="12"/>
      <c r="B111" s="4" t="s">
        <v>315</v>
      </c>
      <c r="C111" s="4"/>
      <c r="D111" s="4"/>
      <c r="E111" s="4"/>
      <c r="F111" s="4"/>
      <c r="G111" s="4"/>
      <c r="H111" s="4"/>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row>
    <row r="112" spans="1:154" ht="12.75" customHeight="1">
      <c r="C112" s="3" t="s">
        <v>95</v>
      </c>
      <c r="D112" s="922" t="s">
        <v>314</v>
      </c>
      <c r="E112" s="923"/>
      <c r="F112" s="924"/>
      <c r="G112" s="3"/>
      <c r="H112" s="3"/>
      <c r="I112" s="250"/>
      <c r="J112" s="7">
        <v>0</v>
      </c>
      <c r="K112" s="7">
        <f ca="1">J119</f>
        <v>0</v>
      </c>
      <c r="L112" s="7">
        <f t="shared" ref="L112:BW112" ca="1" si="150">K119</f>
        <v>0</v>
      </c>
      <c r="M112" s="7">
        <f t="shared" ca="1" si="150"/>
        <v>0</v>
      </c>
      <c r="N112" s="7">
        <f t="shared" ca="1" si="150"/>
        <v>0</v>
      </c>
      <c r="O112" s="7">
        <f t="shared" ca="1" si="150"/>
        <v>0</v>
      </c>
      <c r="P112" s="7">
        <f t="shared" ca="1" si="150"/>
        <v>0</v>
      </c>
      <c r="Q112" s="7">
        <f t="shared" ca="1" si="150"/>
        <v>0</v>
      </c>
      <c r="R112" s="7">
        <f t="shared" ca="1" si="150"/>
        <v>2245194.2151227677</v>
      </c>
      <c r="S112" s="7">
        <f t="shared" ca="1" si="150"/>
        <v>6296538.5092919031</v>
      </c>
      <c r="T112" s="7">
        <f t="shared" ca="1" si="150"/>
        <v>10368139.52493196</v>
      </c>
      <c r="U112" s="7">
        <f t="shared" ca="1" si="150"/>
        <v>14460098.545650266</v>
      </c>
      <c r="V112" s="7">
        <f t="shared" ca="1" si="150"/>
        <v>18572517.361472256</v>
      </c>
      <c r="W112" s="7">
        <f t="shared" ca="1" si="150"/>
        <v>22705498.271373458</v>
      </c>
      <c r="X112" s="7">
        <f t="shared" ca="1" si="150"/>
        <v>26859144.085824247</v>
      </c>
      <c r="Y112" s="7">
        <f t="shared" ca="1" si="150"/>
        <v>31033558.129347432</v>
      </c>
      <c r="Z112" s="7">
        <f t="shared" ca="1" si="150"/>
        <v>35228844.243088394</v>
      </c>
      <c r="AA112" s="7">
        <f t="shared" ca="1" si="150"/>
        <v>39445106.787398212</v>
      </c>
      <c r="AB112" s="7">
        <f t="shared" ca="1" si="150"/>
        <v>43682450.644429751</v>
      </c>
      <c r="AC112" s="7">
        <f t="shared" ca="1" si="150"/>
        <v>47940981.220746651</v>
      </c>
      <c r="AD112" s="7">
        <f t="shared" ca="1" si="150"/>
        <v>52220804.44994536</v>
      </c>
      <c r="AE112" s="7">
        <f t="shared" ca="1" si="150"/>
        <v>56522026.795290314</v>
      </c>
      <c r="AF112" s="7">
        <f t="shared" ca="1" si="150"/>
        <v>60844755.252362214</v>
      </c>
      <c r="AG112" s="7">
        <f t="shared" ca="1" si="150"/>
        <v>65189097.351719782</v>
      </c>
      <c r="AH112" s="7">
        <f t="shared" ca="1" si="150"/>
        <v>69555161.161574349</v>
      </c>
      <c r="AI112" s="7">
        <f t="shared" ca="1" si="150"/>
        <v>73943055.290478483</v>
      </c>
      <c r="AJ112" s="7">
        <f t="shared" ca="1" si="150"/>
        <v>74734999.956250653</v>
      </c>
      <c r="AK112" s="7">
        <f t="shared" ca="1" si="150"/>
        <v>75556141.181632906</v>
      </c>
      <c r="AL112" s="7">
        <f t="shared" ca="1" si="150"/>
        <v>75881254.114024177</v>
      </c>
      <c r="AM112" s="7">
        <f t="shared" ca="1" si="150"/>
        <v>76130016.18342714</v>
      </c>
      <c r="AN112" s="7">
        <f t="shared" ca="1" si="150"/>
        <v>76301661.593590423</v>
      </c>
      <c r="AO112" s="7">
        <f t="shared" ca="1" si="150"/>
        <v>76395419.299316779</v>
      </c>
      <c r="AP112" s="7">
        <f t="shared" ca="1" si="150"/>
        <v>76410512.97555083</v>
      </c>
      <c r="AQ112" s="7">
        <f t="shared" ca="1" si="150"/>
        <v>76346160.986296877</v>
      </c>
      <c r="AR112" s="7">
        <f t="shared" ca="1" si="150"/>
        <v>76201576.353367686</v>
      </c>
      <c r="AS112" s="7">
        <f t="shared" ca="1" si="150"/>
        <v>75975966.724962249</v>
      </c>
      <c r="AT112" s="7">
        <f t="shared" ca="1" si="150"/>
        <v>75772873.696527898</v>
      </c>
      <c r="AU112" s="7">
        <f t="shared" ca="1" si="150"/>
        <v>75487956.493754998</v>
      </c>
      <c r="AV112" s="7">
        <f t="shared" ca="1" si="150"/>
        <v>75164286.652774647</v>
      </c>
      <c r="AW112" s="7">
        <f t="shared" ca="1" si="150"/>
        <v>75164286.65276736</v>
      </c>
      <c r="AX112" s="7">
        <f t="shared" ca="1" si="150"/>
        <v>75164286.652757183</v>
      </c>
      <c r="AY112" s="7">
        <f t="shared" ca="1" si="150"/>
        <v>0</v>
      </c>
      <c r="AZ112" s="7">
        <f t="shared" ca="1" si="150"/>
        <v>0</v>
      </c>
      <c r="BA112" s="7">
        <f t="shared" ca="1" si="150"/>
        <v>0</v>
      </c>
      <c r="BB112" s="7">
        <f t="shared" ca="1" si="150"/>
        <v>0</v>
      </c>
      <c r="BC112" s="7">
        <f t="shared" ca="1" si="150"/>
        <v>0</v>
      </c>
      <c r="BD112" s="7">
        <f t="shared" ca="1" si="150"/>
        <v>0</v>
      </c>
      <c r="BE112" s="7">
        <f t="shared" ca="1" si="150"/>
        <v>0</v>
      </c>
      <c r="BF112" s="7">
        <f t="shared" ca="1" si="150"/>
        <v>0</v>
      </c>
      <c r="BG112" s="7">
        <f t="shared" ca="1" si="150"/>
        <v>0</v>
      </c>
      <c r="BH112" s="7">
        <f t="shared" ca="1" si="150"/>
        <v>0</v>
      </c>
      <c r="BI112" s="7">
        <f t="shared" ca="1" si="150"/>
        <v>0</v>
      </c>
      <c r="BJ112" s="7">
        <f t="shared" ca="1" si="150"/>
        <v>0</v>
      </c>
      <c r="BK112" s="7">
        <f t="shared" ca="1" si="150"/>
        <v>0</v>
      </c>
      <c r="BL112" s="7">
        <f t="shared" ca="1" si="150"/>
        <v>0</v>
      </c>
      <c r="BM112" s="7">
        <f t="shared" ca="1" si="150"/>
        <v>0</v>
      </c>
      <c r="BN112" s="7">
        <f t="shared" ca="1" si="150"/>
        <v>0</v>
      </c>
      <c r="BO112" s="7">
        <f t="shared" ca="1" si="150"/>
        <v>0</v>
      </c>
      <c r="BP112" s="7">
        <f t="shared" ca="1" si="150"/>
        <v>0</v>
      </c>
      <c r="BQ112" s="7">
        <f t="shared" ca="1" si="150"/>
        <v>0</v>
      </c>
      <c r="BR112" s="7">
        <f t="shared" ca="1" si="150"/>
        <v>0</v>
      </c>
      <c r="BS112" s="7">
        <f t="shared" ca="1" si="150"/>
        <v>0</v>
      </c>
      <c r="BT112" s="7">
        <f t="shared" ca="1" si="150"/>
        <v>0</v>
      </c>
      <c r="BU112" s="7">
        <f t="shared" ca="1" si="150"/>
        <v>0</v>
      </c>
      <c r="BV112" s="7">
        <f t="shared" ca="1" si="150"/>
        <v>0</v>
      </c>
      <c r="BW112" s="7">
        <f t="shared" ca="1" si="150"/>
        <v>0</v>
      </c>
      <c r="BX112" s="7">
        <f t="shared" ref="BX112:EI112" ca="1" si="151">BW119</f>
        <v>0</v>
      </c>
      <c r="BY112" s="7">
        <f t="shared" ca="1" si="151"/>
        <v>0</v>
      </c>
      <c r="BZ112" s="7">
        <f t="shared" ca="1" si="151"/>
        <v>0</v>
      </c>
      <c r="CA112" s="7">
        <f t="shared" ca="1" si="151"/>
        <v>0</v>
      </c>
      <c r="CB112" s="7">
        <f t="shared" ca="1" si="151"/>
        <v>0</v>
      </c>
      <c r="CC112" s="7">
        <f t="shared" ca="1" si="151"/>
        <v>0</v>
      </c>
      <c r="CD112" s="7">
        <f t="shared" ca="1" si="151"/>
        <v>0</v>
      </c>
      <c r="CE112" s="7">
        <f t="shared" ca="1" si="151"/>
        <v>0</v>
      </c>
      <c r="CF112" s="7">
        <f t="shared" ca="1" si="151"/>
        <v>0</v>
      </c>
      <c r="CG112" s="7">
        <f t="shared" ca="1" si="151"/>
        <v>0</v>
      </c>
      <c r="CH112" s="7">
        <f t="shared" ca="1" si="151"/>
        <v>0</v>
      </c>
      <c r="CI112" s="7">
        <f t="shared" ca="1" si="151"/>
        <v>0</v>
      </c>
      <c r="CJ112" s="7">
        <f t="shared" ca="1" si="151"/>
        <v>0</v>
      </c>
      <c r="CK112" s="7">
        <f t="shared" ca="1" si="151"/>
        <v>0</v>
      </c>
      <c r="CL112" s="7">
        <f t="shared" ca="1" si="151"/>
        <v>0</v>
      </c>
      <c r="CM112" s="7">
        <f t="shared" ca="1" si="151"/>
        <v>0</v>
      </c>
      <c r="CN112" s="7">
        <f t="shared" ca="1" si="151"/>
        <v>0</v>
      </c>
      <c r="CO112" s="7">
        <f t="shared" ca="1" si="151"/>
        <v>0</v>
      </c>
      <c r="CP112" s="7">
        <f t="shared" ca="1" si="151"/>
        <v>0</v>
      </c>
      <c r="CQ112" s="7">
        <f t="shared" ca="1" si="151"/>
        <v>0</v>
      </c>
      <c r="CR112" s="7">
        <f t="shared" ca="1" si="151"/>
        <v>0</v>
      </c>
      <c r="CS112" s="7">
        <f t="shared" ca="1" si="151"/>
        <v>0</v>
      </c>
      <c r="CT112" s="7">
        <f t="shared" ca="1" si="151"/>
        <v>0</v>
      </c>
      <c r="CU112" s="7">
        <f t="shared" ca="1" si="151"/>
        <v>0</v>
      </c>
      <c r="CV112" s="7">
        <f t="shared" ca="1" si="151"/>
        <v>0</v>
      </c>
      <c r="CW112" s="7">
        <f t="shared" ca="1" si="151"/>
        <v>0</v>
      </c>
      <c r="CX112" s="7">
        <f t="shared" ca="1" si="151"/>
        <v>0</v>
      </c>
      <c r="CY112" s="7">
        <f t="shared" ca="1" si="151"/>
        <v>0</v>
      </c>
      <c r="CZ112" s="7">
        <f t="shared" ca="1" si="151"/>
        <v>0</v>
      </c>
      <c r="DA112" s="7">
        <f t="shared" ca="1" si="151"/>
        <v>0</v>
      </c>
      <c r="DB112" s="7">
        <f t="shared" ca="1" si="151"/>
        <v>0</v>
      </c>
      <c r="DC112" s="7">
        <f t="shared" ca="1" si="151"/>
        <v>0</v>
      </c>
      <c r="DD112" s="7">
        <f t="shared" ca="1" si="151"/>
        <v>0</v>
      </c>
      <c r="DE112" s="7">
        <f t="shared" ca="1" si="151"/>
        <v>0</v>
      </c>
      <c r="DF112" s="7">
        <f t="shared" ca="1" si="151"/>
        <v>0</v>
      </c>
      <c r="DG112" s="7">
        <f t="shared" ca="1" si="151"/>
        <v>0</v>
      </c>
      <c r="DH112" s="7">
        <f t="shared" ca="1" si="151"/>
        <v>0</v>
      </c>
      <c r="DI112" s="7">
        <f t="shared" ca="1" si="151"/>
        <v>0</v>
      </c>
      <c r="DJ112" s="7">
        <f t="shared" ca="1" si="151"/>
        <v>0</v>
      </c>
      <c r="DK112" s="7">
        <f t="shared" ca="1" si="151"/>
        <v>0</v>
      </c>
      <c r="DL112" s="7">
        <f t="shared" ca="1" si="151"/>
        <v>0</v>
      </c>
      <c r="DM112" s="7">
        <f t="shared" ca="1" si="151"/>
        <v>0</v>
      </c>
      <c r="DN112" s="7">
        <f t="shared" ca="1" si="151"/>
        <v>0</v>
      </c>
      <c r="DO112" s="7">
        <f t="shared" ca="1" si="151"/>
        <v>0</v>
      </c>
      <c r="DP112" s="7">
        <f t="shared" ca="1" si="151"/>
        <v>0</v>
      </c>
      <c r="DQ112" s="7">
        <f t="shared" ca="1" si="151"/>
        <v>0</v>
      </c>
      <c r="DR112" s="7">
        <f t="shared" ca="1" si="151"/>
        <v>0</v>
      </c>
      <c r="DS112" s="7">
        <f t="shared" ca="1" si="151"/>
        <v>0</v>
      </c>
      <c r="DT112" s="7">
        <f t="shared" ca="1" si="151"/>
        <v>0</v>
      </c>
      <c r="DU112" s="7">
        <f t="shared" ca="1" si="151"/>
        <v>0</v>
      </c>
      <c r="DV112" s="7">
        <f t="shared" ca="1" si="151"/>
        <v>0</v>
      </c>
      <c r="DW112" s="7">
        <f t="shared" ca="1" si="151"/>
        <v>0</v>
      </c>
      <c r="DX112" s="7">
        <f t="shared" ca="1" si="151"/>
        <v>0</v>
      </c>
      <c r="DY112" s="7">
        <f t="shared" ca="1" si="151"/>
        <v>0</v>
      </c>
      <c r="DZ112" s="7">
        <f t="shared" ca="1" si="151"/>
        <v>0</v>
      </c>
      <c r="EA112" s="7">
        <f t="shared" ca="1" si="151"/>
        <v>0</v>
      </c>
      <c r="EB112" s="7">
        <f t="shared" ca="1" si="151"/>
        <v>0</v>
      </c>
      <c r="EC112" s="7">
        <f t="shared" ca="1" si="151"/>
        <v>0</v>
      </c>
      <c r="ED112" s="7">
        <f t="shared" ca="1" si="151"/>
        <v>0</v>
      </c>
      <c r="EE112" s="7">
        <f t="shared" ca="1" si="151"/>
        <v>0</v>
      </c>
      <c r="EF112" s="7">
        <f t="shared" ca="1" si="151"/>
        <v>0</v>
      </c>
      <c r="EG112" s="7">
        <f t="shared" ca="1" si="151"/>
        <v>0</v>
      </c>
      <c r="EH112" s="7">
        <f t="shared" ca="1" si="151"/>
        <v>0</v>
      </c>
      <c r="EI112" s="7">
        <f t="shared" ca="1" si="151"/>
        <v>0</v>
      </c>
      <c r="EJ112" s="7">
        <f t="shared" ref="EJ112:EX112" ca="1" si="152">EI119</f>
        <v>0</v>
      </c>
      <c r="EK112" s="7">
        <f t="shared" ca="1" si="152"/>
        <v>0</v>
      </c>
      <c r="EL112" s="7">
        <f t="shared" ca="1" si="152"/>
        <v>0</v>
      </c>
      <c r="EM112" s="7">
        <f t="shared" ca="1" si="152"/>
        <v>0</v>
      </c>
      <c r="EN112" s="7">
        <f t="shared" ca="1" si="152"/>
        <v>0</v>
      </c>
      <c r="EO112" s="7">
        <f t="shared" ca="1" si="152"/>
        <v>0</v>
      </c>
      <c r="EP112" s="7">
        <f t="shared" ca="1" si="152"/>
        <v>0</v>
      </c>
      <c r="EQ112" s="7">
        <f t="shared" ca="1" si="152"/>
        <v>0</v>
      </c>
      <c r="ER112" s="7">
        <f t="shared" ca="1" si="152"/>
        <v>0</v>
      </c>
      <c r="ES112" s="7">
        <f t="shared" ca="1" si="152"/>
        <v>0</v>
      </c>
      <c r="ET112" s="7">
        <f t="shared" ca="1" si="152"/>
        <v>0</v>
      </c>
      <c r="EU112" s="7">
        <f t="shared" ca="1" si="152"/>
        <v>0</v>
      </c>
      <c r="EV112" s="7">
        <f t="shared" ca="1" si="152"/>
        <v>0</v>
      </c>
      <c r="EW112" s="7">
        <f t="shared" ca="1" si="152"/>
        <v>0</v>
      </c>
      <c r="EX112" s="7">
        <f t="shared" ca="1" si="152"/>
        <v>0</v>
      </c>
    </row>
    <row r="113" spans="1:154" ht="12.75" customHeight="1">
      <c r="A113" s="1"/>
      <c r="C113" s="3" t="s">
        <v>153</v>
      </c>
      <c r="D113" s="410" t="s">
        <v>106</v>
      </c>
      <c r="F113" s="411">
        <f ca="1">F115-F114</f>
        <v>71822286.103897959</v>
      </c>
      <c r="G113" s="3"/>
      <c r="H113" s="3"/>
      <c r="I113" s="7">
        <f t="shared" ref="I113:I118" ca="1" si="153">SUM(J113:EX113)</f>
        <v>71822286.103897691</v>
      </c>
      <c r="J113" s="3">
        <f ca="1">'Low Budget'!F48</f>
        <v>0</v>
      </c>
      <c r="K113" s="3">
        <f ca="1">K87+K98</f>
        <v>0</v>
      </c>
      <c r="L113" s="3">
        <f t="shared" ref="L113:BW113" ca="1" si="154">L87+L98</f>
        <v>0</v>
      </c>
      <c r="M113" s="3">
        <f t="shared" ca="1" si="154"/>
        <v>0</v>
      </c>
      <c r="N113" s="3">
        <f t="shared" ca="1" si="154"/>
        <v>0</v>
      </c>
      <c r="O113" s="3">
        <f t="shared" ca="1" si="154"/>
        <v>0</v>
      </c>
      <c r="P113" s="3">
        <f t="shared" ca="1" si="154"/>
        <v>0</v>
      </c>
      <c r="Q113" s="3">
        <f t="shared" ca="1" si="154"/>
        <v>2245194.2151227044</v>
      </c>
      <c r="R113" s="3">
        <f t="shared" ca="1" si="154"/>
        <v>4040118.3230934134</v>
      </c>
      <c r="S113" s="3">
        <f t="shared" ca="1" si="154"/>
        <v>4040118.3230934134</v>
      </c>
      <c r="T113" s="3">
        <f t="shared" ca="1" si="154"/>
        <v>4040118.3230934134</v>
      </c>
      <c r="U113" s="3">
        <f t="shared" ca="1" si="154"/>
        <v>4040118.3230934134</v>
      </c>
      <c r="V113" s="3">
        <f t="shared" ca="1" si="154"/>
        <v>4040118.3230934134</v>
      </c>
      <c r="W113" s="3">
        <f t="shared" ca="1" si="154"/>
        <v>4040118.3230934134</v>
      </c>
      <c r="X113" s="3">
        <f t="shared" ca="1" si="154"/>
        <v>4040118.3230934134</v>
      </c>
      <c r="Y113" s="3">
        <f t="shared" ca="1" si="154"/>
        <v>4040118.3230934134</v>
      </c>
      <c r="Z113" s="3">
        <f t="shared" ca="1" si="154"/>
        <v>4040118.3230934134</v>
      </c>
      <c r="AA113" s="3">
        <f t="shared" ca="1" si="154"/>
        <v>4040118.3230934134</v>
      </c>
      <c r="AB113" s="3">
        <f t="shared" ca="1" si="154"/>
        <v>4040118.3230934134</v>
      </c>
      <c r="AC113" s="3">
        <f t="shared" ca="1" si="154"/>
        <v>4040118.3230934134</v>
      </c>
      <c r="AD113" s="3">
        <f t="shared" ca="1" si="154"/>
        <v>4040118.3230934134</v>
      </c>
      <c r="AE113" s="3">
        <f t="shared" ca="1" si="154"/>
        <v>4040118.3230934134</v>
      </c>
      <c r="AF113" s="3">
        <f t="shared" ca="1" si="154"/>
        <v>4040118.3230934134</v>
      </c>
      <c r="AG113" s="3">
        <f t="shared" ca="1" si="154"/>
        <v>4040118.3230934134</v>
      </c>
      <c r="AH113" s="3">
        <f t="shared" ca="1" si="154"/>
        <v>4040118.3230934134</v>
      </c>
      <c r="AI113" s="3">
        <f t="shared" ca="1" si="154"/>
        <v>424819.65013847419</v>
      </c>
      <c r="AJ113" s="3">
        <f t="shared" ca="1" si="154"/>
        <v>447466.22559774498</v>
      </c>
      <c r="AK113" s="3">
        <f t="shared" ca="1" si="154"/>
        <v>2279.4520450607647</v>
      </c>
      <c r="AL113" s="3">
        <f t="shared" ca="1" si="154"/>
        <v>2279.4520450607647</v>
      </c>
      <c r="AM113" s="3">
        <f t="shared" ca="1" si="154"/>
        <v>2279.4520450607647</v>
      </c>
      <c r="AN113" s="3">
        <f t="shared" ca="1" si="154"/>
        <v>2279.4520450607647</v>
      </c>
      <c r="AO113" s="3">
        <f t="shared" ca="1" si="154"/>
        <v>2279.4520450607647</v>
      </c>
      <c r="AP113" s="3">
        <f t="shared" ca="1" si="154"/>
        <v>2279.4520450607647</v>
      </c>
      <c r="AQ113" s="3">
        <f t="shared" ca="1" si="154"/>
        <v>2279.4520450607647</v>
      </c>
      <c r="AR113" s="3">
        <f t="shared" ca="1" si="154"/>
        <v>2279.4520450607647</v>
      </c>
      <c r="AS113" s="3">
        <f t="shared" ca="1" si="154"/>
        <v>2279.4520450607647</v>
      </c>
      <c r="AT113" s="3">
        <f t="shared" ca="1" si="154"/>
        <v>2279.4520450607647</v>
      </c>
      <c r="AU113" s="3">
        <f t="shared" ca="1" si="154"/>
        <v>0</v>
      </c>
      <c r="AV113" s="3">
        <f t="shared" ca="1" si="154"/>
        <v>0</v>
      </c>
      <c r="AW113" s="3">
        <f t="shared" ca="1" si="154"/>
        <v>0</v>
      </c>
      <c r="AX113" s="3">
        <f t="shared" ca="1" si="154"/>
        <v>0</v>
      </c>
      <c r="AY113" s="3">
        <f t="shared" ca="1" si="154"/>
        <v>0</v>
      </c>
      <c r="AZ113" s="3">
        <f t="shared" ca="1" si="154"/>
        <v>0</v>
      </c>
      <c r="BA113" s="3">
        <f t="shared" ca="1" si="154"/>
        <v>0</v>
      </c>
      <c r="BB113" s="3">
        <f t="shared" ca="1" si="154"/>
        <v>0</v>
      </c>
      <c r="BC113" s="3">
        <f t="shared" ca="1" si="154"/>
        <v>0</v>
      </c>
      <c r="BD113" s="3">
        <f t="shared" ca="1" si="154"/>
        <v>0</v>
      </c>
      <c r="BE113" s="3">
        <f t="shared" ca="1" si="154"/>
        <v>0</v>
      </c>
      <c r="BF113" s="3">
        <f t="shared" ca="1" si="154"/>
        <v>0</v>
      </c>
      <c r="BG113" s="3">
        <f t="shared" ca="1" si="154"/>
        <v>0</v>
      </c>
      <c r="BH113" s="3">
        <f t="shared" ca="1" si="154"/>
        <v>0</v>
      </c>
      <c r="BI113" s="3">
        <f t="shared" ca="1" si="154"/>
        <v>0</v>
      </c>
      <c r="BJ113" s="3">
        <f t="shared" ca="1" si="154"/>
        <v>0</v>
      </c>
      <c r="BK113" s="3">
        <f t="shared" ca="1" si="154"/>
        <v>0</v>
      </c>
      <c r="BL113" s="3">
        <f t="shared" ca="1" si="154"/>
        <v>0</v>
      </c>
      <c r="BM113" s="3">
        <f t="shared" ca="1" si="154"/>
        <v>0</v>
      </c>
      <c r="BN113" s="3">
        <f t="shared" ca="1" si="154"/>
        <v>0</v>
      </c>
      <c r="BO113" s="3">
        <f t="shared" ca="1" si="154"/>
        <v>0</v>
      </c>
      <c r="BP113" s="3">
        <f t="shared" ca="1" si="154"/>
        <v>0</v>
      </c>
      <c r="BQ113" s="3">
        <f t="shared" ca="1" si="154"/>
        <v>0</v>
      </c>
      <c r="BR113" s="3">
        <f t="shared" ca="1" si="154"/>
        <v>0</v>
      </c>
      <c r="BS113" s="3">
        <f t="shared" ca="1" si="154"/>
        <v>0</v>
      </c>
      <c r="BT113" s="3">
        <f t="shared" ca="1" si="154"/>
        <v>0</v>
      </c>
      <c r="BU113" s="3">
        <f t="shared" ca="1" si="154"/>
        <v>0</v>
      </c>
      <c r="BV113" s="3">
        <f t="shared" ca="1" si="154"/>
        <v>0</v>
      </c>
      <c r="BW113" s="3">
        <f t="shared" ca="1" si="154"/>
        <v>0</v>
      </c>
      <c r="BX113" s="3">
        <f t="shared" ref="BX113:EI113" ca="1" si="155">BX87+BX98</f>
        <v>0</v>
      </c>
      <c r="BY113" s="3">
        <f t="shared" ca="1" si="155"/>
        <v>0</v>
      </c>
      <c r="BZ113" s="3">
        <f t="shared" ca="1" si="155"/>
        <v>0</v>
      </c>
      <c r="CA113" s="3">
        <f t="shared" ca="1" si="155"/>
        <v>0</v>
      </c>
      <c r="CB113" s="3">
        <f t="shared" ca="1" si="155"/>
        <v>0</v>
      </c>
      <c r="CC113" s="3">
        <f t="shared" ca="1" si="155"/>
        <v>0</v>
      </c>
      <c r="CD113" s="3">
        <f t="shared" ca="1" si="155"/>
        <v>0</v>
      </c>
      <c r="CE113" s="3">
        <f t="shared" ca="1" si="155"/>
        <v>0</v>
      </c>
      <c r="CF113" s="3">
        <f t="shared" ca="1" si="155"/>
        <v>0</v>
      </c>
      <c r="CG113" s="3">
        <f t="shared" ca="1" si="155"/>
        <v>0</v>
      </c>
      <c r="CH113" s="3">
        <f t="shared" ca="1" si="155"/>
        <v>0</v>
      </c>
      <c r="CI113" s="3">
        <f t="shared" ca="1" si="155"/>
        <v>0</v>
      </c>
      <c r="CJ113" s="3">
        <f t="shared" ca="1" si="155"/>
        <v>0</v>
      </c>
      <c r="CK113" s="3">
        <f t="shared" ca="1" si="155"/>
        <v>0</v>
      </c>
      <c r="CL113" s="3">
        <f t="shared" ca="1" si="155"/>
        <v>0</v>
      </c>
      <c r="CM113" s="3">
        <f t="shared" ca="1" si="155"/>
        <v>0</v>
      </c>
      <c r="CN113" s="3">
        <f t="shared" ca="1" si="155"/>
        <v>0</v>
      </c>
      <c r="CO113" s="3">
        <f t="shared" ca="1" si="155"/>
        <v>0</v>
      </c>
      <c r="CP113" s="3">
        <f t="shared" ca="1" si="155"/>
        <v>0</v>
      </c>
      <c r="CQ113" s="3">
        <f t="shared" ca="1" si="155"/>
        <v>0</v>
      </c>
      <c r="CR113" s="3">
        <f t="shared" ca="1" si="155"/>
        <v>0</v>
      </c>
      <c r="CS113" s="3">
        <f t="shared" ca="1" si="155"/>
        <v>0</v>
      </c>
      <c r="CT113" s="3">
        <f t="shared" ca="1" si="155"/>
        <v>0</v>
      </c>
      <c r="CU113" s="3">
        <f t="shared" ca="1" si="155"/>
        <v>0</v>
      </c>
      <c r="CV113" s="3">
        <f t="shared" ca="1" si="155"/>
        <v>0</v>
      </c>
      <c r="CW113" s="3">
        <f t="shared" ca="1" si="155"/>
        <v>0</v>
      </c>
      <c r="CX113" s="3">
        <f t="shared" ca="1" si="155"/>
        <v>0</v>
      </c>
      <c r="CY113" s="3">
        <f t="shared" ca="1" si="155"/>
        <v>0</v>
      </c>
      <c r="CZ113" s="3">
        <f t="shared" ca="1" si="155"/>
        <v>0</v>
      </c>
      <c r="DA113" s="3">
        <f t="shared" ca="1" si="155"/>
        <v>0</v>
      </c>
      <c r="DB113" s="3">
        <f t="shared" ca="1" si="155"/>
        <v>0</v>
      </c>
      <c r="DC113" s="3">
        <f t="shared" ca="1" si="155"/>
        <v>0</v>
      </c>
      <c r="DD113" s="3">
        <f t="shared" ca="1" si="155"/>
        <v>0</v>
      </c>
      <c r="DE113" s="3">
        <f t="shared" ca="1" si="155"/>
        <v>0</v>
      </c>
      <c r="DF113" s="3">
        <f t="shared" ca="1" si="155"/>
        <v>0</v>
      </c>
      <c r="DG113" s="3">
        <f t="shared" ca="1" si="155"/>
        <v>0</v>
      </c>
      <c r="DH113" s="3">
        <f t="shared" ca="1" si="155"/>
        <v>0</v>
      </c>
      <c r="DI113" s="3">
        <f t="shared" ca="1" si="155"/>
        <v>0</v>
      </c>
      <c r="DJ113" s="3">
        <f t="shared" ca="1" si="155"/>
        <v>0</v>
      </c>
      <c r="DK113" s="3">
        <f t="shared" ca="1" si="155"/>
        <v>0</v>
      </c>
      <c r="DL113" s="3">
        <f t="shared" ca="1" si="155"/>
        <v>0</v>
      </c>
      <c r="DM113" s="3">
        <f t="shared" ca="1" si="155"/>
        <v>0</v>
      </c>
      <c r="DN113" s="3">
        <f t="shared" ca="1" si="155"/>
        <v>0</v>
      </c>
      <c r="DO113" s="3">
        <f t="shared" ca="1" si="155"/>
        <v>0</v>
      </c>
      <c r="DP113" s="3">
        <f t="shared" ca="1" si="155"/>
        <v>0</v>
      </c>
      <c r="DQ113" s="3">
        <f t="shared" ca="1" si="155"/>
        <v>0</v>
      </c>
      <c r="DR113" s="3">
        <f t="shared" ca="1" si="155"/>
        <v>0</v>
      </c>
      <c r="DS113" s="3">
        <f t="shared" ca="1" si="155"/>
        <v>0</v>
      </c>
      <c r="DT113" s="3">
        <f t="shared" ca="1" si="155"/>
        <v>0</v>
      </c>
      <c r="DU113" s="3">
        <f t="shared" ca="1" si="155"/>
        <v>0</v>
      </c>
      <c r="DV113" s="3">
        <f t="shared" ca="1" si="155"/>
        <v>0</v>
      </c>
      <c r="DW113" s="3">
        <f t="shared" ca="1" si="155"/>
        <v>0</v>
      </c>
      <c r="DX113" s="3">
        <f t="shared" ca="1" si="155"/>
        <v>0</v>
      </c>
      <c r="DY113" s="3">
        <f t="shared" ca="1" si="155"/>
        <v>0</v>
      </c>
      <c r="DZ113" s="3">
        <f t="shared" ca="1" si="155"/>
        <v>0</v>
      </c>
      <c r="EA113" s="3">
        <f t="shared" ca="1" si="155"/>
        <v>0</v>
      </c>
      <c r="EB113" s="3">
        <f t="shared" ca="1" si="155"/>
        <v>0</v>
      </c>
      <c r="EC113" s="3">
        <f t="shared" ca="1" si="155"/>
        <v>0</v>
      </c>
      <c r="ED113" s="3">
        <f t="shared" ca="1" si="155"/>
        <v>0</v>
      </c>
      <c r="EE113" s="3">
        <f t="shared" ca="1" si="155"/>
        <v>0</v>
      </c>
      <c r="EF113" s="3">
        <f t="shared" ca="1" si="155"/>
        <v>0</v>
      </c>
      <c r="EG113" s="3">
        <f t="shared" ca="1" si="155"/>
        <v>0</v>
      </c>
      <c r="EH113" s="3">
        <f t="shared" ca="1" si="155"/>
        <v>0</v>
      </c>
      <c r="EI113" s="3">
        <f t="shared" ca="1" si="155"/>
        <v>0</v>
      </c>
      <c r="EJ113" s="3">
        <f t="shared" ref="EJ113:EX113" ca="1" si="156">EJ87+EJ98</f>
        <v>0</v>
      </c>
      <c r="EK113" s="3">
        <f t="shared" ca="1" si="156"/>
        <v>0</v>
      </c>
      <c r="EL113" s="3">
        <f t="shared" ca="1" si="156"/>
        <v>0</v>
      </c>
      <c r="EM113" s="3">
        <f t="shared" ca="1" si="156"/>
        <v>0</v>
      </c>
      <c r="EN113" s="3">
        <f t="shared" ca="1" si="156"/>
        <v>0</v>
      </c>
      <c r="EO113" s="3">
        <f t="shared" ca="1" si="156"/>
        <v>0</v>
      </c>
      <c r="EP113" s="3">
        <f t="shared" ca="1" si="156"/>
        <v>0</v>
      </c>
      <c r="EQ113" s="3">
        <f t="shared" ca="1" si="156"/>
        <v>0</v>
      </c>
      <c r="ER113" s="3">
        <f t="shared" ca="1" si="156"/>
        <v>0</v>
      </c>
      <c r="ES113" s="3">
        <f t="shared" ca="1" si="156"/>
        <v>0</v>
      </c>
      <c r="ET113" s="3">
        <f t="shared" ca="1" si="156"/>
        <v>0</v>
      </c>
      <c r="EU113" s="3">
        <f t="shared" ca="1" si="156"/>
        <v>0</v>
      </c>
      <c r="EV113" s="3">
        <f t="shared" ca="1" si="156"/>
        <v>0</v>
      </c>
      <c r="EW113" s="3">
        <f t="shared" ca="1" si="156"/>
        <v>0</v>
      </c>
      <c r="EX113" s="3">
        <f t="shared" ca="1" si="156"/>
        <v>0</v>
      </c>
    </row>
    <row r="114" spans="1:154" ht="12.75" customHeight="1">
      <c r="A114" s="1"/>
      <c r="C114" s="3" t="s">
        <v>336</v>
      </c>
      <c r="D114" s="410" t="s">
        <v>107</v>
      </c>
      <c r="F114" s="412">
        <f ca="1">'Low Budget'!L57</f>
        <v>4599624.1318369024</v>
      </c>
      <c r="G114" s="3"/>
      <c r="H114" s="3"/>
      <c r="I114" s="3">
        <f t="shared" ca="1" si="153"/>
        <v>4599624.1318364572</v>
      </c>
      <c r="J114" s="3">
        <f t="shared" ref="J114:BU114" si="157">J92</f>
        <v>0</v>
      </c>
      <c r="K114" s="3">
        <f t="shared" ca="1" si="157"/>
        <v>0</v>
      </c>
      <c r="L114" s="3">
        <f t="shared" ca="1" si="157"/>
        <v>0</v>
      </c>
      <c r="M114" s="3">
        <f t="shared" ca="1" si="157"/>
        <v>0</v>
      </c>
      <c r="N114" s="3">
        <f t="shared" ca="1" si="157"/>
        <v>0</v>
      </c>
      <c r="O114" s="3">
        <f t="shared" ca="1" si="157"/>
        <v>0</v>
      </c>
      <c r="P114" s="3">
        <f t="shared" ca="1" si="157"/>
        <v>0</v>
      </c>
      <c r="Q114" s="3">
        <f t="shared" ca="1" si="157"/>
        <v>0</v>
      </c>
      <c r="R114" s="3">
        <f t="shared" ca="1" si="157"/>
        <v>11225.971075613839</v>
      </c>
      <c r="S114" s="3">
        <f t="shared" ca="1" si="157"/>
        <v>31482.692546459515</v>
      </c>
      <c r="T114" s="3">
        <f t="shared" ca="1" si="157"/>
        <v>51840.697624659806</v>
      </c>
      <c r="U114" s="3">
        <f t="shared" ca="1" si="157"/>
        <v>72300.492728251338</v>
      </c>
      <c r="V114" s="3">
        <f t="shared" ca="1" si="157"/>
        <v>92862.58680736128</v>
      </c>
      <c r="W114" s="3">
        <f t="shared" ca="1" si="157"/>
        <v>113527.49135686731</v>
      </c>
      <c r="X114" s="3">
        <f t="shared" ca="1" si="157"/>
        <v>134295.72042912125</v>
      </c>
      <c r="Y114" s="3">
        <f t="shared" ca="1" si="157"/>
        <v>155167.79064673718</v>
      </c>
      <c r="Z114" s="3">
        <f t="shared" ca="1" si="157"/>
        <v>176144.22121544197</v>
      </c>
      <c r="AA114" s="3">
        <f t="shared" ca="1" si="157"/>
        <v>197225.53393699109</v>
      </c>
      <c r="AB114" s="3">
        <f t="shared" ca="1" si="157"/>
        <v>218412.25322214878</v>
      </c>
      <c r="AC114" s="3">
        <f t="shared" ca="1" si="157"/>
        <v>239704.90610373326</v>
      </c>
      <c r="AD114" s="3">
        <f t="shared" ca="1" si="157"/>
        <v>261104.02224972681</v>
      </c>
      <c r="AE114" s="3">
        <f t="shared" ca="1" si="157"/>
        <v>282610.13397645159</v>
      </c>
      <c r="AF114" s="3">
        <f t="shared" ca="1" si="157"/>
        <v>304223.77626181109</v>
      </c>
      <c r="AG114" s="3">
        <f t="shared" ca="1" si="157"/>
        <v>325945.48675859894</v>
      </c>
      <c r="AH114" s="3">
        <f t="shared" ca="1" si="157"/>
        <v>347775.8058078718</v>
      </c>
      <c r="AI114" s="3">
        <f t="shared" ca="1" si="157"/>
        <v>367125.01563064102</v>
      </c>
      <c r="AJ114" s="3">
        <f t="shared" ca="1" si="157"/>
        <v>373674.99978125328</v>
      </c>
      <c r="AK114" s="3">
        <f t="shared" ca="1" si="157"/>
        <v>322833.480342836</v>
      </c>
      <c r="AL114" s="3">
        <f t="shared" ca="1" si="157"/>
        <v>246482.61735450919</v>
      </c>
      <c r="AM114" s="3">
        <f t="shared" ca="1" si="157"/>
        <v>169365.95811483386</v>
      </c>
      <c r="AN114" s="3">
        <f t="shared" ca="1" si="157"/>
        <v>91478.253678172652</v>
      </c>
      <c r="AO114" s="3">
        <f t="shared" ca="1" si="157"/>
        <v>12814.224186154723</v>
      </c>
      <c r="AP114" s="3">
        <f t="shared" ca="1" si="157"/>
        <v>0</v>
      </c>
      <c r="AQ114" s="3">
        <f t="shared" ca="1" si="157"/>
        <v>0</v>
      </c>
      <c r="AR114" s="3">
        <f t="shared" ca="1" si="157"/>
        <v>0</v>
      </c>
      <c r="AS114" s="3">
        <f t="shared" ca="1" si="157"/>
        <v>0</v>
      </c>
      <c r="AT114" s="3">
        <f t="shared" ca="1" si="157"/>
        <v>0</v>
      </c>
      <c r="AU114" s="3">
        <f t="shared" ca="1" si="157"/>
        <v>0</v>
      </c>
      <c r="AV114" s="3">
        <f t="shared" ca="1" si="157"/>
        <v>0</v>
      </c>
      <c r="AW114" s="3">
        <f t="shared" ca="1" si="157"/>
        <v>0</v>
      </c>
      <c r="AX114" s="3">
        <f t="shared" ca="1" si="157"/>
        <v>0</v>
      </c>
      <c r="AY114" s="3">
        <f t="shared" ca="1" si="157"/>
        <v>0</v>
      </c>
      <c r="AZ114" s="3">
        <f t="shared" ca="1" si="157"/>
        <v>0</v>
      </c>
      <c r="BA114" s="3">
        <f t="shared" ca="1" si="157"/>
        <v>0</v>
      </c>
      <c r="BB114" s="3">
        <f t="shared" ca="1" si="157"/>
        <v>0</v>
      </c>
      <c r="BC114" s="3">
        <f t="shared" ca="1" si="157"/>
        <v>0</v>
      </c>
      <c r="BD114" s="3">
        <f t="shared" ca="1" si="157"/>
        <v>0</v>
      </c>
      <c r="BE114" s="3">
        <f t="shared" ca="1" si="157"/>
        <v>0</v>
      </c>
      <c r="BF114" s="3">
        <f t="shared" ca="1" si="157"/>
        <v>0</v>
      </c>
      <c r="BG114" s="3">
        <f t="shared" ca="1" si="157"/>
        <v>0</v>
      </c>
      <c r="BH114" s="3">
        <f t="shared" ca="1" si="157"/>
        <v>0</v>
      </c>
      <c r="BI114" s="3">
        <f t="shared" ca="1" si="157"/>
        <v>0</v>
      </c>
      <c r="BJ114" s="3">
        <f t="shared" ca="1" si="157"/>
        <v>0</v>
      </c>
      <c r="BK114" s="3">
        <f t="shared" ca="1" si="157"/>
        <v>0</v>
      </c>
      <c r="BL114" s="3">
        <f t="shared" ca="1" si="157"/>
        <v>0</v>
      </c>
      <c r="BM114" s="3">
        <f t="shared" ca="1" si="157"/>
        <v>0</v>
      </c>
      <c r="BN114" s="3">
        <f t="shared" ca="1" si="157"/>
        <v>0</v>
      </c>
      <c r="BO114" s="3">
        <f t="shared" ca="1" si="157"/>
        <v>0</v>
      </c>
      <c r="BP114" s="3">
        <f t="shared" ca="1" si="157"/>
        <v>0</v>
      </c>
      <c r="BQ114" s="3">
        <f t="shared" ca="1" si="157"/>
        <v>0</v>
      </c>
      <c r="BR114" s="3">
        <f t="shared" ca="1" si="157"/>
        <v>0</v>
      </c>
      <c r="BS114" s="3">
        <f t="shared" ca="1" si="157"/>
        <v>0</v>
      </c>
      <c r="BT114" s="3">
        <f t="shared" ca="1" si="157"/>
        <v>0</v>
      </c>
      <c r="BU114" s="3">
        <f t="shared" ca="1" si="157"/>
        <v>0</v>
      </c>
      <c r="BV114" s="3">
        <f t="shared" ref="BV114:EG114" ca="1" si="158">BV92</f>
        <v>0</v>
      </c>
      <c r="BW114" s="3">
        <f t="shared" ca="1" si="158"/>
        <v>0</v>
      </c>
      <c r="BX114" s="3">
        <f t="shared" ca="1" si="158"/>
        <v>0</v>
      </c>
      <c r="BY114" s="3">
        <f t="shared" ca="1" si="158"/>
        <v>0</v>
      </c>
      <c r="BZ114" s="3">
        <f t="shared" ca="1" si="158"/>
        <v>0</v>
      </c>
      <c r="CA114" s="3">
        <f t="shared" ca="1" si="158"/>
        <v>0</v>
      </c>
      <c r="CB114" s="3">
        <f t="shared" ca="1" si="158"/>
        <v>0</v>
      </c>
      <c r="CC114" s="3">
        <f t="shared" ca="1" si="158"/>
        <v>0</v>
      </c>
      <c r="CD114" s="3">
        <f t="shared" ca="1" si="158"/>
        <v>0</v>
      </c>
      <c r="CE114" s="3">
        <f t="shared" ca="1" si="158"/>
        <v>0</v>
      </c>
      <c r="CF114" s="3">
        <f t="shared" ca="1" si="158"/>
        <v>0</v>
      </c>
      <c r="CG114" s="3">
        <f t="shared" ca="1" si="158"/>
        <v>0</v>
      </c>
      <c r="CH114" s="3">
        <f t="shared" ca="1" si="158"/>
        <v>0</v>
      </c>
      <c r="CI114" s="3">
        <f t="shared" ca="1" si="158"/>
        <v>0</v>
      </c>
      <c r="CJ114" s="3">
        <f t="shared" ca="1" si="158"/>
        <v>0</v>
      </c>
      <c r="CK114" s="3">
        <f t="shared" ca="1" si="158"/>
        <v>0</v>
      </c>
      <c r="CL114" s="3">
        <f t="shared" ca="1" si="158"/>
        <v>0</v>
      </c>
      <c r="CM114" s="3">
        <f t="shared" ca="1" si="158"/>
        <v>0</v>
      </c>
      <c r="CN114" s="3">
        <f t="shared" ca="1" si="158"/>
        <v>0</v>
      </c>
      <c r="CO114" s="3">
        <f t="shared" ca="1" si="158"/>
        <v>0</v>
      </c>
      <c r="CP114" s="3">
        <f t="shared" ca="1" si="158"/>
        <v>0</v>
      </c>
      <c r="CQ114" s="3">
        <f t="shared" ca="1" si="158"/>
        <v>0</v>
      </c>
      <c r="CR114" s="3">
        <f t="shared" ca="1" si="158"/>
        <v>0</v>
      </c>
      <c r="CS114" s="3">
        <f t="shared" ca="1" si="158"/>
        <v>0</v>
      </c>
      <c r="CT114" s="3">
        <f t="shared" ca="1" si="158"/>
        <v>0</v>
      </c>
      <c r="CU114" s="3">
        <f t="shared" ca="1" si="158"/>
        <v>0</v>
      </c>
      <c r="CV114" s="3">
        <f t="shared" ca="1" si="158"/>
        <v>0</v>
      </c>
      <c r="CW114" s="3">
        <f t="shared" ca="1" si="158"/>
        <v>0</v>
      </c>
      <c r="CX114" s="3">
        <f t="shared" ca="1" si="158"/>
        <v>0</v>
      </c>
      <c r="CY114" s="3">
        <f t="shared" ca="1" si="158"/>
        <v>0</v>
      </c>
      <c r="CZ114" s="3">
        <f t="shared" ca="1" si="158"/>
        <v>0</v>
      </c>
      <c r="DA114" s="3">
        <f t="shared" ca="1" si="158"/>
        <v>0</v>
      </c>
      <c r="DB114" s="3">
        <f t="shared" ca="1" si="158"/>
        <v>0</v>
      </c>
      <c r="DC114" s="3">
        <f t="shared" ca="1" si="158"/>
        <v>0</v>
      </c>
      <c r="DD114" s="3">
        <f t="shared" ca="1" si="158"/>
        <v>0</v>
      </c>
      <c r="DE114" s="3">
        <f t="shared" ca="1" si="158"/>
        <v>0</v>
      </c>
      <c r="DF114" s="3">
        <f t="shared" ca="1" si="158"/>
        <v>0</v>
      </c>
      <c r="DG114" s="3">
        <f t="shared" ca="1" si="158"/>
        <v>0</v>
      </c>
      <c r="DH114" s="3">
        <f t="shared" ca="1" si="158"/>
        <v>0</v>
      </c>
      <c r="DI114" s="3">
        <f t="shared" ca="1" si="158"/>
        <v>0</v>
      </c>
      <c r="DJ114" s="3">
        <f t="shared" ca="1" si="158"/>
        <v>0</v>
      </c>
      <c r="DK114" s="3">
        <f t="shared" ca="1" si="158"/>
        <v>0</v>
      </c>
      <c r="DL114" s="3">
        <f t="shared" ca="1" si="158"/>
        <v>0</v>
      </c>
      <c r="DM114" s="3">
        <f t="shared" ca="1" si="158"/>
        <v>0</v>
      </c>
      <c r="DN114" s="3">
        <f t="shared" ca="1" si="158"/>
        <v>0</v>
      </c>
      <c r="DO114" s="3">
        <f t="shared" ca="1" si="158"/>
        <v>0</v>
      </c>
      <c r="DP114" s="3">
        <f t="shared" ca="1" si="158"/>
        <v>0</v>
      </c>
      <c r="DQ114" s="3">
        <f t="shared" ca="1" si="158"/>
        <v>0</v>
      </c>
      <c r="DR114" s="3">
        <f t="shared" ca="1" si="158"/>
        <v>0</v>
      </c>
      <c r="DS114" s="3">
        <f t="shared" ca="1" si="158"/>
        <v>0</v>
      </c>
      <c r="DT114" s="3">
        <f t="shared" ca="1" si="158"/>
        <v>0</v>
      </c>
      <c r="DU114" s="3">
        <f t="shared" ca="1" si="158"/>
        <v>0</v>
      </c>
      <c r="DV114" s="3">
        <f t="shared" ca="1" si="158"/>
        <v>0</v>
      </c>
      <c r="DW114" s="3">
        <f t="shared" ca="1" si="158"/>
        <v>0</v>
      </c>
      <c r="DX114" s="3">
        <f t="shared" ca="1" si="158"/>
        <v>0</v>
      </c>
      <c r="DY114" s="3">
        <f t="shared" ca="1" si="158"/>
        <v>0</v>
      </c>
      <c r="DZ114" s="3">
        <f t="shared" ca="1" si="158"/>
        <v>0</v>
      </c>
      <c r="EA114" s="3">
        <f t="shared" ca="1" si="158"/>
        <v>0</v>
      </c>
      <c r="EB114" s="3">
        <f t="shared" ca="1" si="158"/>
        <v>0</v>
      </c>
      <c r="EC114" s="3">
        <f t="shared" ca="1" si="158"/>
        <v>0</v>
      </c>
      <c r="ED114" s="3">
        <f t="shared" ca="1" si="158"/>
        <v>0</v>
      </c>
      <c r="EE114" s="3">
        <f t="shared" ca="1" si="158"/>
        <v>0</v>
      </c>
      <c r="EF114" s="3">
        <f t="shared" ca="1" si="158"/>
        <v>0</v>
      </c>
      <c r="EG114" s="3">
        <f t="shared" ca="1" si="158"/>
        <v>0</v>
      </c>
      <c r="EH114" s="3">
        <f t="shared" ref="EH114:EX114" ca="1" si="159">EH92</f>
        <v>0</v>
      </c>
      <c r="EI114" s="3">
        <f t="shared" ca="1" si="159"/>
        <v>0</v>
      </c>
      <c r="EJ114" s="3">
        <f t="shared" ca="1" si="159"/>
        <v>0</v>
      </c>
      <c r="EK114" s="3">
        <f t="shared" ca="1" si="159"/>
        <v>0</v>
      </c>
      <c r="EL114" s="3">
        <f t="shared" ca="1" si="159"/>
        <v>0</v>
      </c>
      <c r="EM114" s="3">
        <f t="shared" ca="1" si="159"/>
        <v>0</v>
      </c>
      <c r="EN114" s="3">
        <f t="shared" ca="1" si="159"/>
        <v>0</v>
      </c>
      <c r="EO114" s="3">
        <f t="shared" ca="1" si="159"/>
        <v>0</v>
      </c>
      <c r="EP114" s="3">
        <f t="shared" ca="1" si="159"/>
        <v>0</v>
      </c>
      <c r="EQ114" s="3">
        <f t="shared" ca="1" si="159"/>
        <v>0</v>
      </c>
      <c r="ER114" s="3">
        <f t="shared" ca="1" si="159"/>
        <v>0</v>
      </c>
      <c r="ES114" s="3">
        <f t="shared" ca="1" si="159"/>
        <v>0</v>
      </c>
      <c r="ET114" s="3">
        <f t="shared" ca="1" si="159"/>
        <v>0</v>
      </c>
      <c r="EU114" s="3">
        <f t="shared" ca="1" si="159"/>
        <v>0</v>
      </c>
      <c r="EV114" s="3">
        <f t="shared" ca="1" si="159"/>
        <v>0</v>
      </c>
      <c r="EW114" s="3">
        <f t="shared" ca="1" si="159"/>
        <v>0</v>
      </c>
      <c r="EX114" s="3">
        <f t="shared" ca="1" si="159"/>
        <v>0</v>
      </c>
    </row>
    <row r="115" spans="1:154" ht="12.75" customHeight="1">
      <c r="A115" s="1"/>
      <c r="C115" s="3" t="s">
        <v>352</v>
      </c>
      <c r="D115" s="415" t="s">
        <v>5</v>
      </c>
      <c r="E115" s="416"/>
      <c r="F115" s="417">
        <f ca="1">'Low Budget'!L48</f>
        <v>76421910.235734954</v>
      </c>
      <c r="G115" s="3"/>
      <c r="H115" s="3"/>
      <c r="I115" s="3">
        <f t="shared" ca="1" si="153"/>
        <v>-1257623.582997326</v>
      </c>
      <c r="J115" s="3">
        <v>0</v>
      </c>
      <c r="K115" s="3">
        <f ca="1">IF(K3&lt;=$C$16,IF(AND(SUM(K112:K114)&gt;0,(K$61+K91)&gt;0),IF(SUM(K112:K114)&gt;(K$61+K91),-(K$61+K91),-SUM(K112:K114)),0),0)</f>
        <v>0</v>
      </c>
      <c r="L115" s="3">
        <f t="shared" ref="L115:BW115" ca="1" si="160">IF(L3&lt;=$C$16,IF(AND(SUM(L112:L114)&gt;0,(L$61+L91)&gt;0),IF(SUM(L112:L114)&gt;(L$61+L91),-(L$61+L91),-SUM(L112:L114)),0),0)</f>
        <v>0</v>
      </c>
      <c r="M115" s="3">
        <f t="shared" ca="1" si="160"/>
        <v>0</v>
      </c>
      <c r="N115" s="3">
        <f t="shared" ca="1" si="160"/>
        <v>0</v>
      </c>
      <c r="O115" s="3">
        <f t="shared" ca="1" si="160"/>
        <v>0</v>
      </c>
      <c r="P115" s="3">
        <f t="shared" ca="1" si="160"/>
        <v>0</v>
      </c>
      <c r="Q115" s="3">
        <f t="shared" ca="1" si="160"/>
        <v>0</v>
      </c>
      <c r="R115" s="3">
        <f t="shared" ca="1" si="160"/>
        <v>0</v>
      </c>
      <c r="S115" s="3">
        <f t="shared" ca="1" si="160"/>
        <v>0</v>
      </c>
      <c r="T115" s="3">
        <f t="shared" ca="1" si="160"/>
        <v>0</v>
      </c>
      <c r="U115" s="3">
        <f t="shared" ca="1" si="160"/>
        <v>0</v>
      </c>
      <c r="V115" s="3">
        <f t="shared" ca="1" si="160"/>
        <v>0</v>
      </c>
      <c r="W115" s="3">
        <f t="shared" ca="1" si="160"/>
        <v>0</v>
      </c>
      <c r="X115" s="3">
        <f t="shared" ca="1" si="160"/>
        <v>0</v>
      </c>
      <c r="Y115" s="3">
        <f t="shared" ca="1" si="160"/>
        <v>0</v>
      </c>
      <c r="Z115" s="3">
        <f t="shared" ca="1" si="160"/>
        <v>0</v>
      </c>
      <c r="AA115" s="3">
        <f t="shared" ca="1" si="160"/>
        <v>0</v>
      </c>
      <c r="AB115" s="3">
        <f t="shared" ca="1" si="160"/>
        <v>0</v>
      </c>
      <c r="AC115" s="3">
        <f t="shared" ca="1" si="160"/>
        <v>0</v>
      </c>
      <c r="AD115" s="3">
        <f t="shared" ca="1" si="160"/>
        <v>0</v>
      </c>
      <c r="AE115" s="3">
        <f t="shared" ca="1" si="160"/>
        <v>0</v>
      </c>
      <c r="AF115" s="3">
        <f t="shared" ca="1" si="160"/>
        <v>0</v>
      </c>
      <c r="AG115" s="3">
        <f t="shared" ca="1" si="160"/>
        <v>0</v>
      </c>
      <c r="AH115" s="3">
        <f t="shared" ca="1" si="160"/>
        <v>0</v>
      </c>
      <c r="AI115" s="3">
        <f t="shared" ca="1" si="160"/>
        <v>0</v>
      </c>
      <c r="AJ115" s="3">
        <f t="shared" ca="1" si="160"/>
        <v>0</v>
      </c>
      <c r="AK115" s="3">
        <f t="shared" ca="1" si="160"/>
        <v>0</v>
      </c>
      <c r="AL115" s="3">
        <f t="shared" ca="1" si="160"/>
        <v>0</v>
      </c>
      <c r="AM115" s="3">
        <f t="shared" ca="1" si="160"/>
        <v>0</v>
      </c>
      <c r="AN115" s="3">
        <f t="shared" ca="1" si="160"/>
        <v>0</v>
      </c>
      <c r="AO115" s="3">
        <f t="shared" ca="1" si="160"/>
        <v>0</v>
      </c>
      <c r="AP115" s="3">
        <f t="shared" ca="1" si="160"/>
        <v>-66631.441301273007</v>
      </c>
      <c r="AQ115" s="3">
        <f t="shared" ca="1" si="160"/>
        <v>-146864.08497568662</v>
      </c>
      <c r="AR115" s="3">
        <f t="shared" ca="1" si="160"/>
        <v>-227889.08045091643</v>
      </c>
      <c r="AS115" s="3">
        <f t="shared" ca="1" si="160"/>
        <v>-205372.48047845723</v>
      </c>
      <c r="AT115" s="3">
        <f t="shared" ca="1" si="160"/>
        <v>-287196.65481532272</v>
      </c>
      <c r="AU115" s="3">
        <f t="shared" ca="1" si="160"/>
        <v>-323669.84097564872</v>
      </c>
      <c r="AV115" s="3">
        <f t="shared" si="160"/>
        <v>0</v>
      </c>
      <c r="AW115" s="3">
        <f t="shared" si="160"/>
        <v>0</v>
      </c>
      <c r="AX115" s="3">
        <f t="shared" si="160"/>
        <v>0</v>
      </c>
      <c r="AY115" s="3">
        <f t="shared" si="160"/>
        <v>0</v>
      </c>
      <c r="AZ115" s="3">
        <f t="shared" si="160"/>
        <v>0</v>
      </c>
      <c r="BA115" s="3">
        <f t="shared" si="160"/>
        <v>0</v>
      </c>
      <c r="BB115" s="3">
        <f t="shared" si="160"/>
        <v>0</v>
      </c>
      <c r="BC115" s="3">
        <f t="shared" si="160"/>
        <v>0</v>
      </c>
      <c r="BD115" s="3">
        <f t="shared" si="160"/>
        <v>0</v>
      </c>
      <c r="BE115" s="3">
        <f t="shared" si="160"/>
        <v>0</v>
      </c>
      <c r="BF115" s="3">
        <f t="shared" si="160"/>
        <v>0</v>
      </c>
      <c r="BG115" s="3">
        <f t="shared" si="160"/>
        <v>0</v>
      </c>
      <c r="BH115" s="3">
        <f t="shared" si="160"/>
        <v>0</v>
      </c>
      <c r="BI115" s="3">
        <f t="shared" si="160"/>
        <v>0</v>
      </c>
      <c r="BJ115" s="3">
        <f t="shared" si="160"/>
        <v>0</v>
      </c>
      <c r="BK115" s="3">
        <f t="shared" si="160"/>
        <v>0</v>
      </c>
      <c r="BL115" s="3">
        <f t="shared" si="160"/>
        <v>0</v>
      </c>
      <c r="BM115" s="3">
        <f t="shared" si="160"/>
        <v>0</v>
      </c>
      <c r="BN115" s="3">
        <f t="shared" si="160"/>
        <v>0</v>
      </c>
      <c r="BO115" s="3">
        <f t="shared" si="160"/>
        <v>0</v>
      </c>
      <c r="BP115" s="3">
        <f t="shared" si="160"/>
        <v>0</v>
      </c>
      <c r="BQ115" s="3">
        <f t="shared" si="160"/>
        <v>0</v>
      </c>
      <c r="BR115" s="3">
        <f t="shared" si="160"/>
        <v>0</v>
      </c>
      <c r="BS115" s="3">
        <f t="shared" si="160"/>
        <v>0</v>
      </c>
      <c r="BT115" s="3">
        <f t="shared" si="160"/>
        <v>0</v>
      </c>
      <c r="BU115" s="3">
        <f t="shared" si="160"/>
        <v>0</v>
      </c>
      <c r="BV115" s="3">
        <f t="shared" si="160"/>
        <v>0</v>
      </c>
      <c r="BW115" s="3">
        <f t="shared" si="160"/>
        <v>0</v>
      </c>
      <c r="BX115" s="3">
        <f t="shared" ref="BX115:EI115" si="161">IF(BX3&lt;=$C$16,IF(AND(SUM(BX112:BX114)&gt;0,(BX$61+BX91)&gt;0),IF(SUM(BX112:BX114)&gt;(BX$61+BX91),-(BX$61+BX91),-SUM(BX112:BX114)),0),0)</f>
        <v>0</v>
      </c>
      <c r="BY115" s="3">
        <f t="shared" si="161"/>
        <v>0</v>
      </c>
      <c r="BZ115" s="3">
        <f t="shared" si="161"/>
        <v>0</v>
      </c>
      <c r="CA115" s="3">
        <f t="shared" si="161"/>
        <v>0</v>
      </c>
      <c r="CB115" s="3">
        <f t="shared" si="161"/>
        <v>0</v>
      </c>
      <c r="CC115" s="3">
        <f t="shared" si="161"/>
        <v>0</v>
      </c>
      <c r="CD115" s="3">
        <f t="shared" si="161"/>
        <v>0</v>
      </c>
      <c r="CE115" s="3">
        <f t="shared" si="161"/>
        <v>0</v>
      </c>
      <c r="CF115" s="3">
        <f t="shared" si="161"/>
        <v>0</v>
      </c>
      <c r="CG115" s="3">
        <f t="shared" si="161"/>
        <v>0</v>
      </c>
      <c r="CH115" s="3">
        <f t="shared" si="161"/>
        <v>0</v>
      </c>
      <c r="CI115" s="3">
        <f t="shared" si="161"/>
        <v>0</v>
      </c>
      <c r="CJ115" s="3">
        <f t="shared" si="161"/>
        <v>0</v>
      </c>
      <c r="CK115" s="3">
        <f t="shared" si="161"/>
        <v>0</v>
      </c>
      <c r="CL115" s="3">
        <f t="shared" si="161"/>
        <v>0</v>
      </c>
      <c r="CM115" s="3">
        <f t="shared" si="161"/>
        <v>0</v>
      </c>
      <c r="CN115" s="3">
        <f t="shared" si="161"/>
        <v>0</v>
      </c>
      <c r="CO115" s="3">
        <f t="shared" si="161"/>
        <v>0</v>
      </c>
      <c r="CP115" s="3">
        <f t="shared" si="161"/>
        <v>0</v>
      </c>
      <c r="CQ115" s="3">
        <f t="shared" si="161"/>
        <v>0</v>
      </c>
      <c r="CR115" s="3">
        <f t="shared" si="161"/>
        <v>0</v>
      </c>
      <c r="CS115" s="3">
        <f t="shared" si="161"/>
        <v>0</v>
      </c>
      <c r="CT115" s="3">
        <f t="shared" si="161"/>
        <v>0</v>
      </c>
      <c r="CU115" s="3">
        <f t="shared" si="161"/>
        <v>0</v>
      </c>
      <c r="CV115" s="3">
        <f t="shared" si="161"/>
        <v>0</v>
      </c>
      <c r="CW115" s="3">
        <f t="shared" si="161"/>
        <v>0</v>
      </c>
      <c r="CX115" s="3">
        <f t="shared" si="161"/>
        <v>0</v>
      </c>
      <c r="CY115" s="3">
        <f t="shared" si="161"/>
        <v>0</v>
      </c>
      <c r="CZ115" s="3">
        <f t="shared" si="161"/>
        <v>0</v>
      </c>
      <c r="DA115" s="3">
        <f t="shared" si="161"/>
        <v>0</v>
      </c>
      <c r="DB115" s="3">
        <f t="shared" si="161"/>
        <v>0</v>
      </c>
      <c r="DC115" s="3">
        <f t="shared" si="161"/>
        <v>0</v>
      </c>
      <c r="DD115" s="3">
        <f t="shared" si="161"/>
        <v>0</v>
      </c>
      <c r="DE115" s="3">
        <f t="shared" si="161"/>
        <v>0</v>
      </c>
      <c r="DF115" s="3">
        <f t="shared" si="161"/>
        <v>0</v>
      </c>
      <c r="DG115" s="3">
        <f t="shared" si="161"/>
        <v>0</v>
      </c>
      <c r="DH115" s="3">
        <f t="shared" si="161"/>
        <v>0</v>
      </c>
      <c r="DI115" s="3">
        <f t="shared" si="161"/>
        <v>0</v>
      </c>
      <c r="DJ115" s="3">
        <f t="shared" si="161"/>
        <v>0</v>
      </c>
      <c r="DK115" s="3">
        <f t="shared" si="161"/>
        <v>0</v>
      </c>
      <c r="DL115" s="3">
        <f t="shared" si="161"/>
        <v>0</v>
      </c>
      <c r="DM115" s="3">
        <f t="shared" si="161"/>
        <v>0</v>
      </c>
      <c r="DN115" s="3">
        <f t="shared" si="161"/>
        <v>0</v>
      </c>
      <c r="DO115" s="3">
        <f t="shared" si="161"/>
        <v>0</v>
      </c>
      <c r="DP115" s="3">
        <f t="shared" si="161"/>
        <v>0</v>
      </c>
      <c r="DQ115" s="3">
        <f t="shared" si="161"/>
        <v>0</v>
      </c>
      <c r="DR115" s="3">
        <f t="shared" si="161"/>
        <v>0</v>
      </c>
      <c r="DS115" s="3">
        <f t="shared" si="161"/>
        <v>0</v>
      </c>
      <c r="DT115" s="3">
        <f t="shared" si="161"/>
        <v>0</v>
      </c>
      <c r="DU115" s="3">
        <f t="shared" si="161"/>
        <v>0</v>
      </c>
      <c r="DV115" s="3">
        <f t="shared" si="161"/>
        <v>0</v>
      </c>
      <c r="DW115" s="3">
        <f t="shared" si="161"/>
        <v>0</v>
      </c>
      <c r="DX115" s="3">
        <f t="shared" si="161"/>
        <v>0</v>
      </c>
      <c r="DY115" s="3">
        <f t="shared" si="161"/>
        <v>0</v>
      </c>
      <c r="DZ115" s="3">
        <f t="shared" si="161"/>
        <v>0</v>
      </c>
      <c r="EA115" s="3">
        <f t="shared" si="161"/>
        <v>0</v>
      </c>
      <c r="EB115" s="3">
        <f t="shared" si="161"/>
        <v>0</v>
      </c>
      <c r="EC115" s="3">
        <f t="shared" si="161"/>
        <v>0</v>
      </c>
      <c r="ED115" s="3">
        <f t="shared" si="161"/>
        <v>0</v>
      </c>
      <c r="EE115" s="3">
        <f t="shared" si="161"/>
        <v>0</v>
      </c>
      <c r="EF115" s="3">
        <f t="shared" si="161"/>
        <v>0</v>
      </c>
      <c r="EG115" s="3">
        <f t="shared" si="161"/>
        <v>0</v>
      </c>
      <c r="EH115" s="3">
        <f t="shared" si="161"/>
        <v>0</v>
      </c>
      <c r="EI115" s="3">
        <f t="shared" si="161"/>
        <v>0</v>
      </c>
      <c r="EJ115" s="3">
        <f t="shared" ref="EJ115:EX115" si="162">IF(EJ3&lt;=$C$16,IF(AND(SUM(EJ112:EJ114)&gt;0,(EJ$61+EJ91)&gt;0),IF(SUM(EJ112:EJ114)&gt;(EJ$61+EJ91),-(EJ$61+EJ91),-SUM(EJ112:EJ114)),0),0)</f>
        <v>0</v>
      </c>
      <c r="EK115" s="3">
        <f t="shared" si="162"/>
        <v>0</v>
      </c>
      <c r="EL115" s="3">
        <f t="shared" si="162"/>
        <v>0</v>
      </c>
      <c r="EM115" s="3">
        <f t="shared" si="162"/>
        <v>0</v>
      </c>
      <c r="EN115" s="3">
        <f t="shared" si="162"/>
        <v>0</v>
      </c>
      <c r="EO115" s="3">
        <f t="shared" si="162"/>
        <v>0</v>
      </c>
      <c r="EP115" s="3">
        <f t="shared" si="162"/>
        <v>0</v>
      </c>
      <c r="EQ115" s="3">
        <f t="shared" si="162"/>
        <v>0</v>
      </c>
      <c r="ER115" s="3">
        <f t="shared" si="162"/>
        <v>0</v>
      </c>
      <c r="ES115" s="3">
        <f t="shared" si="162"/>
        <v>0</v>
      </c>
      <c r="ET115" s="3">
        <f t="shared" si="162"/>
        <v>0</v>
      </c>
      <c r="EU115" s="3">
        <f t="shared" si="162"/>
        <v>0</v>
      </c>
      <c r="EV115" s="3">
        <f t="shared" si="162"/>
        <v>0</v>
      </c>
      <c r="EW115" s="3">
        <f t="shared" si="162"/>
        <v>0</v>
      </c>
      <c r="EX115" s="3">
        <f t="shared" si="162"/>
        <v>0</v>
      </c>
    </row>
    <row r="116" spans="1:154" ht="12.75" customHeight="1">
      <c r="A116" s="1"/>
      <c r="C116" s="3" t="s">
        <v>354</v>
      </c>
      <c r="D116" s="3"/>
      <c r="F116" s="238" t="str">
        <f ca="1">IF(ABS(F115-I113-I114)&lt;1,"OK","ERROR")</f>
        <v>OK</v>
      </c>
      <c r="G116" s="3"/>
      <c r="H116" s="3"/>
      <c r="I116" s="3">
        <f t="shared" ca="1" si="153"/>
        <v>0</v>
      </c>
      <c r="J116" s="3">
        <v>0</v>
      </c>
      <c r="K116" s="3">
        <f>IF(K$3=$C$17,'Low Budget'!$L$106,0)</f>
        <v>0</v>
      </c>
      <c r="L116" s="3">
        <f>IF(L$3=$C$17,'Low Budget'!$L$106,0)</f>
        <v>0</v>
      </c>
      <c r="M116" s="3">
        <f>IF(M$3=$C$17,'Low Budget'!$L$106,0)</f>
        <v>0</v>
      </c>
      <c r="N116" s="3">
        <f>IF(N$3=$C$17,'Low Budget'!$L$106,0)</f>
        <v>0</v>
      </c>
      <c r="O116" s="3">
        <f>IF(O$3=$C$17,'Low Budget'!$L$106,0)</f>
        <v>0</v>
      </c>
      <c r="P116" s="3">
        <f>IF(P$3=$C$17,'Low Budget'!$L$106,0)</f>
        <v>0</v>
      </c>
      <c r="Q116" s="3">
        <f>IF(Q$3=$C$17,'Low Budget'!$L$106,0)</f>
        <v>0</v>
      </c>
      <c r="R116" s="3">
        <f>IF(R$3=$C$17,'Low Budget'!$L$106,0)</f>
        <v>0</v>
      </c>
      <c r="S116" s="3">
        <f>IF(S$3=$C$17,'Low Budget'!$L$106,0)</f>
        <v>0</v>
      </c>
      <c r="T116" s="3">
        <f>IF(T$3=$C$17,'Low Budget'!$L$106,0)</f>
        <v>0</v>
      </c>
      <c r="U116" s="3">
        <f>IF(U$3=$C$17,'Low Budget'!$L$106,0)</f>
        <v>0</v>
      </c>
      <c r="V116" s="3">
        <f>IF(V$3=$C$17,'Low Budget'!$L$106,0)</f>
        <v>0</v>
      </c>
      <c r="W116" s="3">
        <f>IF(W$3=$C$17,'Low Budget'!$L$106,0)</f>
        <v>0</v>
      </c>
      <c r="X116" s="3">
        <f>IF(X$3=$C$17,'Low Budget'!$L$106,0)</f>
        <v>0</v>
      </c>
      <c r="Y116" s="3">
        <f>IF(Y$3=$C$17,'Low Budget'!$L$106,0)</f>
        <v>0</v>
      </c>
      <c r="Z116" s="3">
        <f>IF(Z$3=$C$17,'Low Budget'!$L$106,0)</f>
        <v>0</v>
      </c>
      <c r="AA116" s="3">
        <f>IF(AA$3=$C$17,'Low Budget'!$L$106,0)</f>
        <v>0</v>
      </c>
      <c r="AB116" s="3">
        <f>IF(AB$3=$C$17,'Low Budget'!$L$106,0)</f>
        <v>0</v>
      </c>
      <c r="AC116" s="3">
        <f>IF(AC$3=$C$17,'Low Budget'!$L$106,0)</f>
        <v>0</v>
      </c>
      <c r="AD116" s="3">
        <f>IF(AD$3=$C$17,'Low Budget'!$L$106,0)</f>
        <v>0</v>
      </c>
      <c r="AE116" s="3">
        <f>IF(AE$3=$C$17,'Low Budget'!$L$106,0)</f>
        <v>0</v>
      </c>
      <c r="AF116" s="3">
        <f>IF(AF$3=$C$17,'Low Budget'!$L$106,0)</f>
        <v>0</v>
      </c>
      <c r="AG116" s="3">
        <f>IF(AG$3=$C$17,'Low Budget'!$L$106,0)</f>
        <v>0</v>
      </c>
      <c r="AH116" s="3">
        <f>IF(AH$3=$C$17,'Low Budget'!$L$106,0)</f>
        <v>0</v>
      </c>
      <c r="AI116" s="3">
        <f>IF(AI$3=$C$17,'Low Budget'!$L$106,0)</f>
        <v>0</v>
      </c>
      <c r="AJ116" s="3">
        <f>IF(AJ$3=$C$17,'Low Budget'!$L$106,0)</f>
        <v>0</v>
      </c>
      <c r="AK116" s="3">
        <f>IF(AK$3=$C$17,'Low Budget'!$L$106,0)</f>
        <v>0</v>
      </c>
      <c r="AL116" s="3">
        <f>IF(AL$3=$C$17,'Low Budget'!$L$106,0)</f>
        <v>0</v>
      </c>
      <c r="AM116" s="3">
        <f>IF(AM$3=$C$17,'Low Budget'!$L$106,0)</f>
        <v>0</v>
      </c>
      <c r="AN116" s="3">
        <f>IF(AN$3=$C$17,'Low Budget'!$L$106,0)</f>
        <v>0</v>
      </c>
      <c r="AO116" s="3">
        <f>IF(AO$3=$C$17,'Low Budget'!$L$106,0)</f>
        <v>0</v>
      </c>
      <c r="AP116" s="3">
        <f>IF(AP$3=$C$17,'Low Budget'!$L$106,0)</f>
        <v>0</v>
      </c>
      <c r="AQ116" s="3">
        <f>IF(AQ$3=$C$17,'Low Budget'!$L$106,0)</f>
        <v>0</v>
      </c>
      <c r="AR116" s="3">
        <f>IF(AR$3=$C$17,'Low Budget'!$L$106,0)</f>
        <v>0</v>
      </c>
      <c r="AS116" s="3">
        <f>IF(AS$3=$C$17,'Low Budget'!$L$106,0)</f>
        <v>0</v>
      </c>
      <c r="AT116" s="3">
        <f>IF(AT$3=$C$17,'Low Budget'!$L$106,0)</f>
        <v>0</v>
      </c>
      <c r="AU116" s="3">
        <f>IF(AU$3=$C$17,'Low Budget'!$L$106,0)</f>
        <v>0</v>
      </c>
      <c r="AV116" s="3">
        <f>IF(AV$3=$C$17,'Low Budget'!$L$106,0)</f>
        <v>0</v>
      </c>
      <c r="AW116" s="3">
        <f>IF(AW$3=$C$17,'Low Budget'!$L$106,0)</f>
        <v>0</v>
      </c>
      <c r="AX116" s="3">
        <f ca="1">IF(AX$3=$C$17,'Low Budget'!$L$106,0)</f>
        <v>0</v>
      </c>
      <c r="AY116" s="3">
        <f>IF(AY$3=$C$17,'Low Budget'!$L$106,0)</f>
        <v>0</v>
      </c>
      <c r="AZ116" s="3">
        <f>IF(AZ$3=$C$17,'Low Budget'!$L$106,0)</f>
        <v>0</v>
      </c>
      <c r="BA116" s="3">
        <f>IF(BA$3=$C$17,'Low Budget'!$L$106,0)</f>
        <v>0</v>
      </c>
      <c r="BB116" s="3">
        <f>IF(BB$3=$C$17,'Low Budget'!$L$106,0)</f>
        <v>0</v>
      </c>
      <c r="BC116" s="3">
        <f>IF(BC$3=$C$17,'Low Budget'!$L$106,0)</f>
        <v>0</v>
      </c>
      <c r="BD116" s="3">
        <f>IF(BD$3=$C$17,'Low Budget'!$L$106,0)</f>
        <v>0</v>
      </c>
      <c r="BE116" s="3">
        <f>IF(BE$3=$C$17,'Low Budget'!$L$106,0)</f>
        <v>0</v>
      </c>
      <c r="BF116" s="3">
        <f>IF(BF$3=$C$17,'Low Budget'!$L$106,0)</f>
        <v>0</v>
      </c>
      <c r="BG116" s="3">
        <f>IF(BG$3=$C$17,'Low Budget'!$L$106,0)</f>
        <v>0</v>
      </c>
      <c r="BH116" s="3">
        <f>IF(BH$3=$C$17,'Low Budget'!$L$106,0)</f>
        <v>0</v>
      </c>
      <c r="BI116" s="3">
        <f>IF(BI$3=$C$17,'Low Budget'!$L$106,0)</f>
        <v>0</v>
      </c>
      <c r="BJ116" s="3">
        <f>IF(BJ$3=$C$17,'Low Budget'!$L$106,0)</f>
        <v>0</v>
      </c>
      <c r="BK116" s="3">
        <f>IF(BK$3=$C$17,'Low Budget'!$L$106,0)</f>
        <v>0</v>
      </c>
      <c r="BL116" s="3">
        <f>IF(BL$3=$C$17,'Low Budget'!$L$106,0)</f>
        <v>0</v>
      </c>
      <c r="BM116" s="3">
        <f>IF(BM$3=$C$17,'Low Budget'!$L$106,0)</f>
        <v>0</v>
      </c>
      <c r="BN116" s="3">
        <f>IF(BN$3=$C$17,'Low Budget'!$L$106,0)</f>
        <v>0</v>
      </c>
      <c r="BO116" s="3">
        <f>IF(BO$3=$C$17,'Low Budget'!$L$106,0)</f>
        <v>0</v>
      </c>
      <c r="BP116" s="3">
        <f>IF(BP$3=$C$17,'Low Budget'!$L$106,0)</f>
        <v>0</v>
      </c>
      <c r="BQ116" s="3">
        <f>IF(BQ$3=$C$17,'Low Budget'!$L$106,0)</f>
        <v>0</v>
      </c>
      <c r="BR116" s="3">
        <f>IF(BR$3=$C$17,'Low Budget'!$L$106,0)</f>
        <v>0</v>
      </c>
      <c r="BS116" s="3">
        <f>IF(BS$3=$C$17,'Low Budget'!$L$106,0)</f>
        <v>0</v>
      </c>
      <c r="BT116" s="3">
        <f>IF(BT$3=$C$17,'Low Budget'!$L$106,0)</f>
        <v>0</v>
      </c>
      <c r="BU116" s="3">
        <f>IF(BU$3=$C$17,'Low Budget'!$L$106,0)</f>
        <v>0</v>
      </c>
      <c r="BV116" s="3">
        <f>IF(BV$3=$C$17,'Low Budget'!$L$106,0)</f>
        <v>0</v>
      </c>
      <c r="BW116" s="3">
        <f>IF(BW$3=$C$17,'Low Budget'!$L$106,0)</f>
        <v>0</v>
      </c>
      <c r="BX116" s="3">
        <f>IF(BX$3=$C$17,'Low Budget'!$L$106,0)</f>
        <v>0</v>
      </c>
      <c r="BY116" s="3">
        <f>IF(BY$3=$C$17,'Low Budget'!$L$106,0)</f>
        <v>0</v>
      </c>
      <c r="BZ116" s="3">
        <f>IF(BZ$3=$C$17,'Low Budget'!$L$106,0)</f>
        <v>0</v>
      </c>
      <c r="CA116" s="3">
        <f>IF(CA$3=$C$17,'Low Budget'!$L$106,0)</f>
        <v>0</v>
      </c>
      <c r="CB116" s="3">
        <f>IF(CB$3=$C$17,'Low Budget'!$L$106,0)</f>
        <v>0</v>
      </c>
      <c r="CC116" s="3">
        <f>IF(CC$3=$C$17,'Low Budget'!$L$106,0)</f>
        <v>0</v>
      </c>
      <c r="CD116" s="3">
        <f>IF(CD$3=$C$17,'Low Budget'!$L$106,0)</f>
        <v>0</v>
      </c>
      <c r="CE116" s="3">
        <f>IF(CE$3=$C$17,'Low Budget'!$L$106,0)</f>
        <v>0</v>
      </c>
      <c r="CF116" s="3">
        <f>IF(CF$3=$C$17,'Low Budget'!$L$106,0)</f>
        <v>0</v>
      </c>
      <c r="CG116" s="3">
        <f>IF(CG$3=$C$17,'Low Budget'!$L$106,0)</f>
        <v>0</v>
      </c>
      <c r="CH116" s="3">
        <f>IF(CH$3=$C$17,'Low Budget'!$L$106,0)</f>
        <v>0</v>
      </c>
      <c r="CI116" s="3">
        <f>IF(CI$3=$C$17,'Low Budget'!$L$106,0)</f>
        <v>0</v>
      </c>
      <c r="CJ116" s="3">
        <f>IF(CJ$3=$C$17,'Low Budget'!$L$106,0)</f>
        <v>0</v>
      </c>
      <c r="CK116" s="3">
        <f>IF(CK$3=$C$17,'Low Budget'!$L$106,0)</f>
        <v>0</v>
      </c>
      <c r="CL116" s="3">
        <f>IF(CL$3=$C$17,'Low Budget'!$L$106,0)</f>
        <v>0</v>
      </c>
      <c r="CM116" s="3">
        <f>IF(CM$3=$C$17,'Low Budget'!$L$106,0)</f>
        <v>0</v>
      </c>
      <c r="CN116" s="3">
        <f>IF(CN$3=$C$17,'Low Budget'!$L$106,0)</f>
        <v>0</v>
      </c>
      <c r="CO116" s="3">
        <f>IF(CO$3=$C$17,'Low Budget'!$L$106,0)</f>
        <v>0</v>
      </c>
      <c r="CP116" s="3">
        <f>IF(CP$3=$C$17,'Low Budget'!$L$106,0)</f>
        <v>0</v>
      </c>
      <c r="CQ116" s="3">
        <f>IF(CQ$3=$C$17,'Low Budget'!$L$106,0)</f>
        <v>0</v>
      </c>
      <c r="CR116" s="3">
        <f>IF(CR$3=$C$17,'Low Budget'!$L$106,0)</f>
        <v>0</v>
      </c>
      <c r="CS116" s="3">
        <f>IF(CS$3=$C$17,'Low Budget'!$L$106,0)</f>
        <v>0</v>
      </c>
      <c r="CT116" s="3">
        <f>IF(CT$3=$C$17,'Low Budget'!$L$106,0)</f>
        <v>0</v>
      </c>
      <c r="CU116" s="3">
        <f>IF(CU$3=$C$17,'Low Budget'!$L$106,0)</f>
        <v>0</v>
      </c>
      <c r="CV116" s="3">
        <f>IF(CV$3=$C$17,'Low Budget'!$L$106,0)</f>
        <v>0</v>
      </c>
      <c r="CW116" s="3">
        <f>IF(CW$3=$C$17,'Low Budget'!$L$106,0)</f>
        <v>0</v>
      </c>
      <c r="CX116" s="3">
        <f>IF(CX$3=$C$17,'Low Budget'!$L$106,0)</f>
        <v>0</v>
      </c>
      <c r="CY116" s="3">
        <f>IF(CY$3=$C$17,'Low Budget'!$L$106,0)</f>
        <v>0</v>
      </c>
      <c r="CZ116" s="3">
        <f>IF(CZ$3=$C$17,'Low Budget'!$L$106,0)</f>
        <v>0</v>
      </c>
      <c r="DA116" s="3">
        <f>IF(DA$3=$C$17,'Low Budget'!$L$106,0)</f>
        <v>0</v>
      </c>
      <c r="DB116" s="3">
        <f>IF(DB$3=$C$17,'Low Budget'!$L$106,0)</f>
        <v>0</v>
      </c>
      <c r="DC116" s="3">
        <f>IF(DC$3=$C$17,'Low Budget'!$L$106,0)</f>
        <v>0</v>
      </c>
      <c r="DD116" s="3">
        <f>IF(DD$3=$C$17,'Low Budget'!$L$106,0)</f>
        <v>0</v>
      </c>
      <c r="DE116" s="3">
        <f>IF(DE$3=$C$17,'Low Budget'!$L$106,0)</f>
        <v>0</v>
      </c>
      <c r="DF116" s="3">
        <f>IF(DF$3=$C$17,'Low Budget'!$L$106,0)</f>
        <v>0</v>
      </c>
      <c r="DG116" s="3">
        <f>IF(DG$3=$C$17,'Low Budget'!$L$106,0)</f>
        <v>0</v>
      </c>
      <c r="DH116" s="3">
        <f>IF(DH$3=$C$17,'Low Budget'!$L$106,0)</f>
        <v>0</v>
      </c>
      <c r="DI116" s="3">
        <f>IF(DI$3=$C$17,'Low Budget'!$L$106,0)</f>
        <v>0</v>
      </c>
      <c r="DJ116" s="3">
        <f>IF(DJ$3=$C$17,'Low Budget'!$L$106,0)</f>
        <v>0</v>
      </c>
      <c r="DK116" s="3">
        <f>IF(DK$3=$C$17,'Low Budget'!$L$106,0)</f>
        <v>0</v>
      </c>
      <c r="DL116" s="3">
        <f>IF(DL$3=$C$17,'Low Budget'!$L$106,0)</f>
        <v>0</v>
      </c>
      <c r="DM116" s="3">
        <f>IF(DM$3=$C$17,'Low Budget'!$L$106,0)</f>
        <v>0</v>
      </c>
      <c r="DN116" s="3">
        <f>IF(DN$3=$C$17,'Low Budget'!$L$106,0)</f>
        <v>0</v>
      </c>
      <c r="DO116" s="3">
        <f>IF(DO$3=$C$17,'Low Budget'!$L$106,0)</f>
        <v>0</v>
      </c>
      <c r="DP116" s="3">
        <f>IF(DP$3=$C$17,'Low Budget'!$L$106,0)</f>
        <v>0</v>
      </c>
      <c r="DQ116" s="3">
        <f>IF(DQ$3=$C$17,'Low Budget'!$L$106,0)</f>
        <v>0</v>
      </c>
      <c r="DR116" s="3">
        <f>IF(DR$3=$C$17,'Low Budget'!$L$106,0)</f>
        <v>0</v>
      </c>
      <c r="DS116" s="3">
        <f>IF(DS$3=$C$17,'Low Budget'!$L$106,0)</f>
        <v>0</v>
      </c>
      <c r="DT116" s="3">
        <f>IF(DT$3=$C$17,'Low Budget'!$L$106,0)</f>
        <v>0</v>
      </c>
      <c r="DU116" s="3">
        <f>IF(DU$3=$C$17,'Low Budget'!$L$106,0)</f>
        <v>0</v>
      </c>
      <c r="DV116" s="3">
        <f>IF(DV$3=$C$17,'Low Budget'!$L$106,0)</f>
        <v>0</v>
      </c>
      <c r="DW116" s="3">
        <f>IF(DW$3=$C$17,'Low Budget'!$L$106,0)</f>
        <v>0</v>
      </c>
      <c r="DX116" s="3">
        <f>IF(DX$3=$C$17,'Low Budget'!$L$106,0)</f>
        <v>0</v>
      </c>
      <c r="DY116" s="3">
        <f>IF(DY$3=$C$17,'Low Budget'!$L$106,0)</f>
        <v>0</v>
      </c>
      <c r="DZ116" s="3">
        <f>IF(DZ$3=$C$17,'Low Budget'!$L$106,0)</f>
        <v>0</v>
      </c>
      <c r="EA116" s="3">
        <f>IF(EA$3=$C$17,'Low Budget'!$L$106,0)</f>
        <v>0</v>
      </c>
      <c r="EB116" s="3">
        <f>IF(EB$3=$C$17,'Low Budget'!$L$106,0)</f>
        <v>0</v>
      </c>
      <c r="EC116" s="3">
        <f>IF(EC$3=$C$17,'Low Budget'!$L$106,0)</f>
        <v>0</v>
      </c>
      <c r="ED116" s="3">
        <f>IF(ED$3=$C$17,'Low Budget'!$L$106,0)</f>
        <v>0</v>
      </c>
      <c r="EE116" s="3">
        <f>IF(EE$3=$C$17,'Low Budget'!$L$106,0)</f>
        <v>0</v>
      </c>
      <c r="EF116" s="3">
        <f>IF(EF$3=$C$17,'Low Budget'!$L$106,0)</f>
        <v>0</v>
      </c>
      <c r="EG116" s="3">
        <f>IF(EG$3=$C$17,'Low Budget'!$L$106,0)</f>
        <v>0</v>
      </c>
      <c r="EH116" s="3">
        <f>IF(EH$3=$C$17,'Low Budget'!$L$106,0)</f>
        <v>0</v>
      </c>
      <c r="EI116" s="3">
        <f>IF(EI$3=$C$17,'Low Budget'!$L$106,0)</f>
        <v>0</v>
      </c>
      <c r="EJ116" s="3">
        <f>IF(EJ$3=$C$17,'Low Budget'!$L$106,0)</f>
        <v>0</v>
      </c>
      <c r="EK116" s="3">
        <f>IF(EK$3=$C$17,'Low Budget'!$L$106,0)</f>
        <v>0</v>
      </c>
      <c r="EL116" s="3">
        <f>IF(EL$3=$C$17,'Low Budget'!$L$106,0)</f>
        <v>0</v>
      </c>
      <c r="EM116" s="3">
        <f>IF(EM$3=$C$17,'Low Budget'!$L$106,0)</f>
        <v>0</v>
      </c>
      <c r="EN116" s="3">
        <f>IF(EN$3=$C$17,'Low Budget'!$L$106,0)</f>
        <v>0</v>
      </c>
      <c r="EO116" s="3">
        <f>IF(EO$3=$C$17,'Low Budget'!$L$106,0)</f>
        <v>0</v>
      </c>
      <c r="EP116" s="3">
        <f>IF(EP$3=$C$17,'Low Budget'!$L$106,0)</f>
        <v>0</v>
      </c>
      <c r="EQ116" s="3">
        <f>IF(EQ$3=$C$17,'Low Budget'!$L$106,0)</f>
        <v>0</v>
      </c>
      <c r="ER116" s="3">
        <f>IF(ER$3=$C$17,'Low Budget'!$L$106,0)</f>
        <v>0</v>
      </c>
      <c r="ES116" s="3">
        <f>IF(ES$3=$C$17,'Low Budget'!$L$106,0)</f>
        <v>0</v>
      </c>
      <c r="ET116" s="3">
        <f>IF(ET$3=$C$17,'Low Budget'!$L$106,0)</f>
        <v>0</v>
      </c>
      <c r="EU116" s="3">
        <f>IF(EU$3=$C$17,'Low Budget'!$L$106,0)</f>
        <v>0</v>
      </c>
      <c r="EV116" s="3">
        <f>IF(EV$3=$C$17,'Low Budget'!$L$106,0)</f>
        <v>0</v>
      </c>
      <c r="EW116" s="3">
        <f>IF(EW$3=$C$17,'Low Budget'!$L$106,0)</f>
        <v>0</v>
      </c>
      <c r="EX116" s="3">
        <f>IF(EX$3=$C$17,'Low Budget'!$L$106,0)</f>
        <v>0</v>
      </c>
    </row>
    <row r="117" spans="1:154" ht="12.75" customHeight="1">
      <c r="A117" s="1"/>
      <c r="C117" s="3" t="s">
        <v>355</v>
      </c>
      <c r="D117" s="3"/>
      <c r="F117" s="7"/>
      <c r="G117" s="3"/>
      <c r="H117" s="3"/>
      <c r="I117" s="3">
        <f t="shared" ca="1" si="153"/>
        <v>382109.55117867544</v>
      </c>
      <c r="J117" s="3">
        <v>0</v>
      </c>
      <c r="K117" s="3">
        <f>IF(K$3=$C$17,'Low Budget'!$L$107,0)</f>
        <v>0</v>
      </c>
      <c r="L117" s="3">
        <f>IF(L$3=$C$17,'Low Budget'!$L$107,0)</f>
        <v>0</v>
      </c>
      <c r="M117" s="3">
        <f>IF(M$3=$C$17,'Low Budget'!$L$107,0)</f>
        <v>0</v>
      </c>
      <c r="N117" s="3">
        <f>IF(N$3=$C$17,'Low Budget'!$L$107,0)</f>
        <v>0</v>
      </c>
      <c r="O117" s="3">
        <f>IF(O$3=$C$17,'Low Budget'!$L$107,0)</f>
        <v>0</v>
      </c>
      <c r="P117" s="3">
        <f>IF(P$3=$C$17,'Low Budget'!$L$107,0)</f>
        <v>0</v>
      </c>
      <c r="Q117" s="3">
        <f>IF(Q$3=$C$17,'Low Budget'!$L$107,0)</f>
        <v>0</v>
      </c>
      <c r="R117" s="3">
        <f>IF(R$3=$C$17,'Low Budget'!$L$107,0)</f>
        <v>0</v>
      </c>
      <c r="S117" s="3">
        <f>IF(S$3=$C$17,'Low Budget'!$L$107,0)</f>
        <v>0</v>
      </c>
      <c r="T117" s="3">
        <f>IF(T$3=$C$17,'Low Budget'!$L$107,0)</f>
        <v>0</v>
      </c>
      <c r="U117" s="3">
        <f>IF(U$3=$C$17,'Low Budget'!$L$107,0)</f>
        <v>0</v>
      </c>
      <c r="V117" s="3">
        <f>IF(V$3=$C$17,'Low Budget'!$L$107,0)</f>
        <v>0</v>
      </c>
      <c r="W117" s="3">
        <f>IF(W$3=$C$17,'Low Budget'!$L$107,0)</f>
        <v>0</v>
      </c>
      <c r="X117" s="3">
        <f>IF(X$3=$C$17,'Low Budget'!$L$107,0)</f>
        <v>0</v>
      </c>
      <c r="Y117" s="3">
        <f>IF(Y$3=$C$17,'Low Budget'!$L$107,0)</f>
        <v>0</v>
      </c>
      <c r="Z117" s="3">
        <f>IF(Z$3=$C$17,'Low Budget'!$L$107,0)</f>
        <v>0</v>
      </c>
      <c r="AA117" s="3">
        <f>IF(AA$3=$C$17,'Low Budget'!$L$107,0)</f>
        <v>0</v>
      </c>
      <c r="AB117" s="3">
        <f>IF(AB$3=$C$17,'Low Budget'!$L$107,0)</f>
        <v>0</v>
      </c>
      <c r="AC117" s="3">
        <f>IF(AC$3=$C$17,'Low Budget'!$L$107,0)</f>
        <v>0</v>
      </c>
      <c r="AD117" s="3">
        <f>IF(AD$3=$C$17,'Low Budget'!$L$107,0)</f>
        <v>0</v>
      </c>
      <c r="AE117" s="3">
        <f>IF(AE$3=$C$17,'Low Budget'!$L$107,0)</f>
        <v>0</v>
      </c>
      <c r="AF117" s="3">
        <f>IF(AF$3=$C$17,'Low Budget'!$L$107,0)</f>
        <v>0</v>
      </c>
      <c r="AG117" s="3">
        <f>IF(AG$3=$C$17,'Low Budget'!$L$107,0)</f>
        <v>0</v>
      </c>
      <c r="AH117" s="3">
        <f>IF(AH$3=$C$17,'Low Budget'!$L$107,0)</f>
        <v>0</v>
      </c>
      <c r="AI117" s="3">
        <f>IF(AI$3=$C$17,'Low Budget'!$L$107,0)</f>
        <v>0</v>
      </c>
      <c r="AJ117" s="3">
        <f>IF(AJ$3=$C$17,'Low Budget'!$L$107,0)</f>
        <v>0</v>
      </c>
      <c r="AK117" s="3">
        <f>IF(AK$3=$C$17,'Low Budget'!$L$107,0)</f>
        <v>0</v>
      </c>
      <c r="AL117" s="3">
        <f>IF(AL$3=$C$17,'Low Budget'!$L$107,0)</f>
        <v>0</v>
      </c>
      <c r="AM117" s="3">
        <f>IF(AM$3=$C$17,'Low Budget'!$L$107,0)</f>
        <v>0</v>
      </c>
      <c r="AN117" s="3">
        <f>IF(AN$3=$C$17,'Low Budget'!$L$107,0)</f>
        <v>0</v>
      </c>
      <c r="AO117" s="3">
        <f>IF(AO$3=$C$17,'Low Budget'!$L$107,0)</f>
        <v>0</v>
      </c>
      <c r="AP117" s="3">
        <f>IF(AP$3=$C$17,'Low Budget'!$L$107,0)</f>
        <v>0</v>
      </c>
      <c r="AQ117" s="3">
        <f>IF(AQ$3=$C$17,'Low Budget'!$L$107,0)</f>
        <v>0</v>
      </c>
      <c r="AR117" s="3">
        <f>IF(AR$3=$C$17,'Low Budget'!$L$107,0)</f>
        <v>0</v>
      </c>
      <c r="AS117" s="3">
        <f>IF(AS$3=$C$17,'Low Budget'!$L$107,0)</f>
        <v>0</v>
      </c>
      <c r="AT117" s="3">
        <f>IF(AT$3=$C$17,'Low Budget'!$L$107,0)</f>
        <v>0</v>
      </c>
      <c r="AU117" s="3">
        <f>IF(AU$3=$C$17,'Low Budget'!$L$107,0)</f>
        <v>0</v>
      </c>
      <c r="AV117" s="3">
        <f>IF(AV$3=$C$17,'Low Budget'!$L$107,0)</f>
        <v>0</v>
      </c>
      <c r="AW117" s="3">
        <f>IF(AW$3=$C$17,'Low Budget'!$L$107,0)</f>
        <v>0</v>
      </c>
      <c r="AX117" s="3">
        <f ca="1">IF(AX$3=$C$17,'Low Budget'!$L$107,0)</f>
        <v>382109.5511786748</v>
      </c>
      <c r="AY117" s="3">
        <f>IF(AY$3=$C$17,'Low Budget'!$L$107,0)</f>
        <v>0</v>
      </c>
      <c r="AZ117" s="3">
        <f>IF(AZ$3=$C$17,'Low Budget'!$L$107,0)</f>
        <v>0</v>
      </c>
      <c r="BA117" s="3">
        <f>IF(BA$3=$C$17,'Low Budget'!$L$107,0)</f>
        <v>0</v>
      </c>
      <c r="BB117" s="3">
        <f>IF(BB$3=$C$17,'Low Budget'!$L$107,0)</f>
        <v>0</v>
      </c>
      <c r="BC117" s="3">
        <f>IF(BC$3=$C$17,'Low Budget'!$L$107,0)</f>
        <v>0</v>
      </c>
      <c r="BD117" s="3">
        <f>IF(BD$3=$C$17,'Low Budget'!$L$107,0)</f>
        <v>0</v>
      </c>
      <c r="BE117" s="3">
        <f>IF(BE$3=$C$17,'Low Budget'!$L$107,0)</f>
        <v>0</v>
      </c>
      <c r="BF117" s="3">
        <f>IF(BF$3=$C$17,'Low Budget'!$L$107,0)</f>
        <v>0</v>
      </c>
      <c r="BG117" s="3">
        <f>IF(BG$3=$C$17,'Low Budget'!$L$107,0)</f>
        <v>0</v>
      </c>
      <c r="BH117" s="3">
        <f>IF(BH$3=$C$17,'Low Budget'!$L$107,0)</f>
        <v>0</v>
      </c>
      <c r="BI117" s="3">
        <f>IF(BI$3=$C$17,'Low Budget'!$L$107,0)</f>
        <v>0</v>
      </c>
      <c r="BJ117" s="3">
        <f>IF(BJ$3=$C$17,'Low Budget'!$L$107,0)</f>
        <v>0</v>
      </c>
      <c r="BK117" s="3">
        <f>IF(BK$3=$C$17,'Low Budget'!$L$107,0)</f>
        <v>0</v>
      </c>
      <c r="BL117" s="3">
        <f>IF(BL$3=$C$17,'Low Budget'!$L$107,0)</f>
        <v>0</v>
      </c>
      <c r="BM117" s="3">
        <f>IF(BM$3=$C$17,'Low Budget'!$L$107,0)</f>
        <v>0</v>
      </c>
      <c r="BN117" s="3">
        <f>IF(BN$3=$C$17,'Low Budget'!$L$107,0)</f>
        <v>0</v>
      </c>
      <c r="BO117" s="3">
        <f>IF(BO$3=$C$17,'Low Budget'!$L$107,0)</f>
        <v>0</v>
      </c>
      <c r="BP117" s="3">
        <f>IF(BP$3=$C$17,'Low Budget'!$L$107,0)</f>
        <v>0</v>
      </c>
      <c r="BQ117" s="3">
        <f>IF(BQ$3=$C$17,'Low Budget'!$L$107,0)</f>
        <v>0</v>
      </c>
      <c r="BR117" s="3">
        <f>IF(BR$3=$C$17,'Low Budget'!$L$107,0)</f>
        <v>0</v>
      </c>
      <c r="BS117" s="3">
        <f>IF(BS$3=$C$17,'Low Budget'!$L$107,0)</f>
        <v>0</v>
      </c>
      <c r="BT117" s="3">
        <f>IF(BT$3=$C$17,'Low Budget'!$L$107,0)</f>
        <v>0</v>
      </c>
      <c r="BU117" s="3">
        <f>IF(BU$3=$C$17,'Low Budget'!$L$107,0)</f>
        <v>0</v>
      </c>
      <c r="BV117" s="3">
        <f>IF(BV$3=$C$17,'Low Budget'!$L$107,0)</f>
        <v>0</v>
      </c>
      <c r="BW117" s="3">
        <f>IF(BW$3=$C$17,'Low Budget'!$L$107,0)</f>
        <v>0</v>
      </c>
      <c r="BX117" s="3">
        <f>IF(BX$3=$C$17,'Low Budget'!$L$107,0)</f>
        <v>0</v>
      </c>
      <c r="BY117" s="3">
        <f>IF(BY$3=$C$17,'Low Budget'!$L$107,0)</f>
        <v>0</v>
      </c>
      <c r="BZ117" s="3">
        <f>IF(BZ$3=$C$17,'Low Budget'!$L$107,0)</f>
        <v>0</v>
      </c>
      <c r="CA117" s="3">
        <f>IF(CA$3=$C$17,'Low Budget'!$L$107,0)</f>
        <v>0</v>
      </c>
      <c r="CB117" s="3">
        <f>IF(CB$3=$C$17,'Low Budget'!$L$107,0)</f>
        <v>0</v>
      </c>
      <c r="CC117" s="3">
        <f>IF(CC$3=$C$17,'Low Budget'!$L$107,0)</f>
        <v>0</v>
      </c>
      <c r="CD117" s="3">
        <f>IF(CD$3=$C$17,'Low Budget'!$L$107,0)</f>
        <v>0</v>
      </c>
      <c r="CE117" s="3">
        <f>IF(CE$3=$C$17,'Low Budget'!$L$107,0)</f>
        <v>0</v>
      </c>
      <c r="CF117" s="3">
        <f>IF(CF$3=$C$17,'Low Budget'!$L$107,0)</f>
        <v>0</v>
      </c>
      <c r="CG117" s="3">
        <f>IF(CG$3=$C$17,'Low Budget'!$L$107,0)</f>
        <v>0</v>
      </c>
      <c r="CH117" s="3">
        <f>IF(CH$3=$C$17,'Low Budget'!$L$107,0)</f>
        <v>0</v>
      </c>
      <c r="CI117" s="3">
        <f>IF(CI$3=$C$17,'Low Budget'!$L$107,0)</f>
        <v>0</v>
      </c>
      <c r="CJ117" s="3">
        <f>IF(CJ$3=$C$17,'Low Budget'!$L$107,0)</f>
        <v>0</v>
      </c>
      <c r="CK117" s="3">
        <f>IF(CK$3=$C$17,'Low Budget'!$L$107,0)</f>
        <v>0</v>
      </c>
      <c r="CL117" s="3">
        <f>IF(CL$3=$C$17,'Low Budget'!$L$107,0)</f>
        <v>0</v>
      </c>
      <c r="CM117" s="3">
        <f>IF(CM$3=$C$17,'Low Budget'!$L$107,0)</f>
        <v>0</v>
      </c>
      <c r="CN117" s="3">
        <f>IF(CN$3=$C$17,'Low Budget'!$L$107,0)</f>
        <v>0</v>
      </c>
      <c r="CO117" s="3">
        <f>IF(CO$3=$C$17,'Low Budget'!$L$107,0)</f>
        <v>0</v>
      </c>
      <c r="CP117" s="3">
        <f>IF(CP$3=$C$17,'Low Budget'!$L$107,0)</f>
        <v>0</v>
      </c>
      <c r="CQ117" s="3">
        <f>IF(CQ$3=$C$17,'Low Budget'!$L$107,0)</f>
        <v>0</v>
      </c>
      <c r="CR117" s="3">
        <f>IF(CR$3=$C$17,'Low Budget'!$L$107,0)</f>
        <v>0</v>
      </c>
      <c r="CS117" s="3">
        <f>IF(CS$3=$C$17,'Low Budget'!$L$107,0)</f>
        <v>0</v>
      </c>
      <c r="CT117" s="3">
        <f>IF(CT$3=$C$17,'Low Budget'!$L$107,0)</f>
        <v>0</v>
      </c>
      <c r="CU117" s="3">
        <f>IF(CU$3=$C$17,'Low Budget'!$L$107,0)</f>
        <v>0</v>
      </c>
      <c r="CV117" s="3">
        <f>IF(CV$3=$C$17,'Low Budget'!$L$107,0)</f>
        <v>0</v>
      </c>
      <c r="CW117" s="3">
        <f>IF(CW$3=$C$17,'Low Budget'!$L$107,0)</f>
        <v>0</v>
      </c>
      <c r="CX117" s="3">
        <f>IF(CX$3=$C$17,'Low Budget'!$L$107,0)</f>
        <v>0</v>
      </c>
      <c r="CY117" s="3">
        <f>IF(CY$3=$C$17,'Low Budget'!$L$107,0)</f>
        <v>0</v>
      </c>
      <c r="CZ117" s="3">
        <f>IF(CZ$3=$C$17,'Low Budget'!$L$107,0)</f>
        <v>0</v>
      </c>
      <c r="DA117" s="3">
        <f>IF(DA$3=$C$17,'Low Budget'!$L$107,0)</f>
        <v>0</v>
      </c>
      <c r="DB117" s="3">
        <f>IF(DB$3=$C$17,'Low Budget'!$L$107,0)</f>
        <v>0</v>
      </c>
      <c r="DC117" s="3">
        <f>IF(DC$3=$C$17,'Low Budget'!$L$107,0)</f>
        <v>0</v>
      </c>
      <c r="DD117" s="3">
        <f>IF(DD$3=$C$17,'Low Budget'!$L$107,0)</f>
        <v>0</v>
      </c>
      <c r="DE117" s="3">
        <f>IF(DE$3=$C$17,'Low Budget'!$L$107,0)</f>
        <v>0</v>
      </c>
      <c r="DF117" s="3">
        <f>IF(DF$3=$C$17,'Low Budget'!$L$107,0)</f>
        <v>0</v>
      </c>
      <c r="DG117" s="3">
        <f>IF(DG$3=$C$17,'Low Budget'!$L$107,0)</f>
        <v>0</v>
      </c>
      <c r="DH117" s="3">
        <f>IF(DH$3=$C$17,'Low Budget'!$L$107,0)</f>
        <v>0</v>
      </c>
      <c r="DI117" s="3">
        <f>IF(DI$3=$C$17,'Low Budget'!$L$107,0)</f>
        <v>0</v>
      </c>
      <c r="DJ117" s="3">
        <f>IF(DJ$3=$C$17,'Low Budget'!$L$107,0)</f>
        <v>0</v>
      </c>
      <c r="DK117" s="3">
        <f>IF(DK$3=$C$17,'Low Budget'!$L$107,0)</f>
        <v>0</v>
      </c>
      <c r="DL117" s="3">
        <f>IF(DL$3=$C$17,'Low Budget'!$L$107,0)</f>
        <v>0</v>
      </c>
      <c r="DM117" s="3">
        <f>IF(DM$3=$C$17,'Low Budget'!$L$107,0)</f>
        <v>0</v>
      </c>
      <c r="DN117" s="3">
        <f>IF(DN$3=$C$17,'Low Budget'!$L$107,0)</f>
        <v>0</v>
      </c>
      <c r="DO117" s="3">
        <f>IF(DO$3=$C$17,'Low Budget'!$L$107,0)</f>
        <v>0</v>
      </c>
      <c r="DP117" s="3">
        <f>IF(DP$3=$C$17,'Low Budget'!$L$107,0)</f>
        <v>0</v>
      </c>
      <c r="DQ117" s="3">
        <f>IF(DQ$3=$C$17,'Low Budget'!$L$107,0)</f>
        <v>0</v>
      </c>
      <c r="DR117" s="3">
        <f>IF(DR$3=$C$17,'Low Budget'!$L$107,0)</f>
        <v>0</v>
      </c>
      <c r="DS117" s="3">
        <f>IF(DS$3=$C$17,'Low Budget'!$L$107,0)</f>
        <v>0</v>
      </c>
      <c r="DT117" s="3">
        <f>IF(DT$3=$C$17,'Low Budget'!$L$107,0)</f>
        <v>0</v>
      </c>
      <c r="DU117" s="3">
        <f>IF(DU$3=$C$17,'Low Budget'!$L$107,0)</f>
        <v>0</v>
      </c>
      <c r="DV117" s="3">
        <f>IF(DV$3=$C$17,'Low Budget'!$L$107,0)</f>
        <v>0</v>
      </c>
      <c r="DW117" s="3">
        <f>IF(DW$3=$C$17,'Low Budget'!$L$107,0)</f>
        <v>0</v>
      </c>
      <c r="DX117" s="3">
        <f>IF(DX$3=$C$17,'Low Budget'!$L$107,0)</f>
        <v>0</v>
      </c>
      <c r="DY117" s="3">
        <f>IF(DY$3=$C$17,'Low Budget'!$L$107,0)</f>
        <v>0</v>
      </c>
      <c r="DZ117" s="3">
        <f>IF(DZ$3=$C$17,'Low Budget'!$L$107,0)</f>
        <v>0</v>
      </c>
      <c r="EA117" s="3">
        <f>IF(EA$3=$C$17,'Low Budget'!$L$107,0)</f>
        <v>0</v>
      </c>
      <c r="EB117" s="3">
        <f>IF(EB$3=$C$17,'Low Budget'!$L$107,0)</f>
        <v>0</v>
      </c>
      <c r="EC117" s="3">
        <f>IF(EC$3=$C$17,'Low Budget'!$L$107,0)</f>
        <v>0</v>
      </c>
      <c r="ED117" s="3">
        <f>IF(ED$3=$C$17,'Low Budget'!$L$107,0)</f>
        <v>0</v>
      </c>
      <c r="EE117" s="3">
        <f>IF(EE$3=$C$17,'Low Budget'!$L$107,0)</f>
        <v>0</v>
      </c>
      <c r="EF117" s="3">
        <f>IF(EF$3=$C$17,'Low Budget'!$L$107,0)</f>
        <v>0</v>
      </c>
      <c r="EG117" s="3">
        <f>IF(EG$3=$C$17,'Low Budget'!$L$107,0)</f>
        <v>0</v>
      </c>
      <c r="EH117" s="3">
        <f>IF(EH$3=$C$17,'Low Budget'!$L$107,0)</f>
        <v>0</v>
      </c>
      <c r="EI117" s="3">
        <f>IF(EI$3=$C$17,'Low Budget'!$L$107,0)</f>
        <v>0</v>
      </c>
      <c r="EJ117" s="3">
        <f>IF(EJ$3=$C$17,'Low Budget'!$L$107,0)</f>
        <v>0</v>
      </c>
      <c r="EK117" s="3">
        <f>IF(EK$3=$C$17,'Low Budget'!$L$107,0)</f>
        <v>0</v>
      </c>
      <c r="EL117" s="3">
        <f>IF(EL$3=$C$17,'Low Budget'!$L$107,0)</f>
        <v>0</v>
      </c>
      <c r="EM117" s="3">
        <f>IF(EM$3=$C$17,'Low Budget'!$L$107,0)</f>
        <v>0</v>
      </c>
      <c r="EN117" s="3">
        <f>IF(EN$3=$C$17,'Low Budget'!$L$107,0)</f>
        <v>0</v>
      </c>
      <c r="EO117" s="3">
        <f>IF(EO$3=$C$17,'Low Budget'!$L$107,0)</f>
        <v>0</v>
      </c>
      <c r="EP117" s="3">
        <f>IF(EP$3=$C$17,'Low Budget'!$L$107,0)</f>
        <v>0</v>
      </c>
      <c r="EQ117" s="3">
        <f>IF(EQ$3=$C$17,'Low Budget'!$L$107,0)</f>
        <v>0</v>
      </c>
      <c r="ER117" s="3">
        <f>IF(ER$3=$C$17,'Low Budget'!$L$107,0)</f>
        <v>0</v>
      </c>
      <c r="ES117" s="3">
        <f>IF(ES$3=$C$17,'Low Budget'!$L$107,0)</f>
        <v>0</v>
      </c>
      <c r="ET117" s="3">
        <f>IF(ET$3=$C$17,'Low Budget'!$L$107,0)</f>
        <v>0</v>
      </c>
      <c r="EU117" s="3">
        <f>IF(EU$3=$C$17,'Low Budget'!$L$107,0)</f>
        <v>0</v>
      </c>
      <c r="EV117" s="3">
        <f>IF(EV$3=$C$17,'Low Budget'!$L$107,0)</f>
        <v>0</v>
      </c>
      <c r="EW117" s="3">
        <f>IF(EW$3=$C$17,'Low Budget'!$L$107,0)</f>
        <v>0</v>
      </c>
      <c r="EX117" s="3">
        <f>IF(EX$3=$C$17,'Low Budget'!$L$107,0)</f>
        <v>0</v>
      </c>
    </row>
    <row r="118" spans="1:154" ht="12.75" customHeight="1">
      <c r="A118" s="1"/>
      <c r="C118" s="3" t="s">
        <v>356</v>
      </c>
      <c r="F118" s="3"/>
      <c r="G118" s="3"/>
      <c r="H118" s="3"/>
      <c r="I118" s="3">
        <f t="shared" ca="1" si="153"/>
        <v>-75546396.203922287</v>
      </c>
      <c r="J118" s="3">
        <v>0</v>
      </c>
      <c r="K118" s="3">
        <f>IF(K$3=$C$17,-SUM(K112:K117),0)</f>
        <v>0</v>
      </c>
      <c r="L118" s="3">
        <f t="shared" ref="L118:BW118" si="163">IF(L$3=$C$17,-SUM(L112:L117),0)</f>
        <v>0</v>
      </c>
      <c r="M118" s="3">
        <f>IF(M$3=$C$17,-SUM(M112:M117),0)</f>
        <v>0</v>
      </c>
      <c r="N118" s="3">
        <f t="shared" si="163"/>
        <v>0</v>
      </c>
      <c r="O118" s="3">
        <f t="shared" si="163"/>
        <v>0</v>
      </c>
      <c r="P118" s="3">
        <f t="shared" si="163"/>
        <v>0</v>
      </c>
      <c r="Q118" s="3">
        <f t="shared" si="163"/>
        <v>0</v>
      </c>
      <c r="R118" s="3">
        <f t="shared" si="163"/>
        <v>0</v>
      </c>
      <c r="S118" s="3">
        <f t="shared" si="163"/>
        <v>0</v>
      </c>
      <c r="T118" s="3">
        <f t="shared" si="163"/>
        <v>0</v>
      </c>
      <c r="U118" s="3">
        <f t="shared" si="163"/>
        <v>0</v>
      </c>
      <c r="V118" s="3">
        <f t="shared" si="163"/>
        <v>0</v>
      </c>
      <c r="W118" s="3">
        <f t="shared" si="163"/>
        <v>0</v>
      </c>
      <c r="X118" s="3">
        <f t="shared" si="163"/>
        <v>0</v>
      </c>
      <c r="Y118" s="3">
        <f t="shared" si="163"/>
        <v>0</v>
      </c>
      <c r="Z118" s="3">
        <f t="shared" si="163"/>
        <v>0</v>
      </c>
      <c r="AA118" s="3">
        <f t="shared" si="163"/>
        <v>0</v>
      </c>
      <c r="AB118" s="3">
        <f t="shared" si="163"/>
        <v>0</v>
      </c>
      <c r="AC118" s="3">
        <f t="shared" si="163"/>
        <v>0</v>
      </c>
      <c r="AD118" s="3">
        <f t="shared" si="163"/>
        <v>0</v>
      </c>
      <c r="AE118" s="3">
        <f t="shared" si="163"/>
        <v>0</v>
      </c>
      <c r="AF118" s="3">
        <f t="shared" si="163"/>
        <v>0</v>
      </c>
      <c r="AG118" s="3">
        <f t="shared" si="163"/>
        <v>0</v>
      </c>
      <c r="AH118" s="3">
        <f t="shared" si="163"/>
        <v>0</v>
      </c>
      <c r="AI118" s="3">
        <f t="shared" si="163"/>
        <v>0</v>
      </c>
      <c r="AJ118" s="3">
        <f t="shared" si="163"/>
        <v>0</v>
      </c>
      <c r="AK118" s="3">
        <f t="shared" si="163"/>
        <v>0</v>
      </c>
      <c r="AL118" s="3">
        <f t="shared" si="163"/>
        <v>0</v>
      </c>
      <c r="AM118" s="3">
        <f t="shared" si="163"/>
        <v>0</v>
      </c>
      <c r="AN118" s="3">
        <f t="shared" si="163"/>
        <v>0</v>
      </c>
      <c r="AO118" s="3">
        <f t="shared" si="163"/>
        <v>0</v>
      </c>
      <c r="AP118" s="3">
        <f t="shared" si="163"/>
        <v>0</v>
      </c>
      <c r="AQ118" s="3">
        <f t="shared" si="163"/>
        <v>0</v>
      </c>
      <c r="AR118" s="3">
        <f t="shared" si="163"/>
        <v>0</v>
      </c>
      <c r="AS118" s="3">
        <f t="shared" si="163"/>
        <v>0</v>
      </c>
      <c r="AT118" s="3">
        <f t="shared" si="163"/>
        <v>0</v>
      </c>
      <c r="AU118" s="3">
        <f t="shared" si="163"/>
        <v>0</v>
      </c>
      <c r="AV118" s="3">
        <f t="shared" si="163"/>
        <v>0</v>
      </c>
      <c r="AW118" s="3">
        <f t="shared" si="163"/>
        <v>0</v>
      </c>
      <c r="AX118" s="3">
        <f t="shared" ca="1" si="163"/>
        <v>-75546396.203935862</v>
      </c>
      <c r="AY118" s="3">
        <f t="shared" si="163"/>
        <v>0</v>
      </c>
      <c r="AZ118" s="3">
        <f t="shared" si="163"/>
        <v>0</v>
      </c>
      <c r="BA118" s="3">
        <f t="shared" si="163"/>
        <v>0</v>
      </c>
      <c r="BB118" s="3">
        <f t="shared" si="163"/>
        <v>0</v>
      </c>
      <c r="BC118" s="3">
        <f t="shared" si="163"/>
        <v>0</v>
      </c>
      <c r="BD118" s="3">
        <f t="shared" si="163"/>
        <v>0</v>
      </c>
      <c r="BE118" s="3">
        <f t="shared" si="163"/>
        <v>0</v>
      </c>
      <c r="BF118" s="3">
        <f t="shared" si="163"/>
        <v>0</v>
      </c>
      <c r="BG118" s="3">
        <f t="shared" si="163"/>
        <v>0</v>
      </c>
      <c r="BH118" s="3">
        <f t="shared" si="163"/>
        <v>0</v>
      </c>
      <c r="BI118" s="3">
        <f t="shared" si="163"/>
        <v>0</v>
      </c>
      <c r="BJ118" s="3">
        <f t="shared" si="163"/>
        <v>0</v>
      </c>
      <c r="BK118" s="3">
        <f t="shared" si="163"/>
        <v>0</v>
      </c>
      <c r="BL118" s="3">
        <f t="shared" si="163"/>
        <v>0</v>
      </c>
      <c r="BM118" s="3">
        <f t="shared" si="163"/>
        <v>0</v>
      </c>
      <c r="BN118" s="3">
        <f t="shared" si="163"/>
        <v>0</v>
      </c>
      <c r="BO118" s="3">
        <f t="shared" si="163"/>
        <v>0</v>
      </c>
      <c r="BP118" s="3">
        <f t="shared" si="163"/>
        <v>0</v>
      </c>
      <c r="BQ118" s="3">
        <f t="shared" si="163"/>
        <v>0</v>
      </c>
      <c r="BR118" s="3">
        <f t="shared" si="163"/>
        <v>0</v>
      </c>
      <c r="BS118" s="3">
        <f t="shared" si="163"/>
        <v>0</v>
      </c>
      <c r="BT118" s="3">
        <f t="shared" si="163"/>
        <v>0</v>
      </c>
      <c r="BU118" s="3">
        <f t="shared" si="163"/>
        <v>0</v>
      </c>
      <c r="BV118" s="3">
        <f t="shared" si="163"/>
        <v>0</v>
      </c>
      <c r="BW118" s="3">
        <f t="shared" si="163"/>
        <v>0</v>
      </c>
      <c r="BX118" s="3">
        <f t="shared" ref="BX118:EI118" si="164">IF(BX$3=$C$17,-SUM(BX112:BX117),0)</f>
        <v>0</v>
      </c>
      <c r="BY118" s="3">
        <f t="shared" si="164"/>
        <v>0</v>
      </c>
      <c r="BZ118" s="3">
        <f t="shared" si="164"/>
        <v>0</v>
      </c>
      <c r="CA118" s="3">
        <f t="shared" si="164"/>
        <v>0</v>
      </c>
      <c r="CB118" s="3">
        <f t="shared" si="164"/>
        <v>0</v>
      </c>
      <c r="CC118" s="3">
        <f t="shared" si="164"/>
        <v>0</v>
      </c>
      <c r="CD118" s="3">
        <f t="shared" si="164"/>
        <v>0</v>
      </c>
      <c r="CE118" s="3">
        <f t="shared" si="164"/>
        <v>0</v>
      </c>
      <c r="CF118" s="3">
        <f t="shared" si="164"/>
        <v>0</v>
      </c>
      <c r="CG118" s="3">
        <f t="shared" si="164"/>
        <v>0</v>
      </c>
      <c r="CH118" s="3">
        <f t="shared" si="164"/>
        <v>0</v>
      </c>
      <c r="CI118" s="3">
        <f t="shared" si="164"/>
        <v>0</v>
      </c>
      <c r="CJ118" s="3">
        <f t="shared" si="164"/>
        <v>0</v>
      </c>
      <c r="CK118" s="3">
        <f t="shared" si="164"/>
        <v>0</v>
      </c>
      <c r="CL118" s="3">
        <f t="shared" si="164"/>
        <v>0</v>
      </c>
      <c r="CM118" s="3">
        <f t="shared" si="164"/>
        <v>0</v>
      </c>
      <c r="CN118" s="3">
        <f t="shared" si="164"/>
        <v>0</v>
      </c>
      <c r="CO118" s="3">
        <f t="shared" si="164"/>
        <v>0</v>
      </c>
      <c r="CP118" s="3">
        <f t="shared" si="164"/>
        <v>0</v>
      </c>
      <c r="CQ118" s="3">
        <f t="shared" si="164"/>
        <v>0</v>
      </c>
      <c r="CR118" s="3">
        <f t="shared" si="164"/>
        <v>0</v>
      </c>
      <c r="CS118" s="3">
        <f t="shared" si="164"/>
        <v>0</v>
      </c>
      <c r="CT118" s="3">
        <f t="shared" si="164"/>
        <v>0</v>
      </c>
      <c r="CU118" s="3">
        <f t="shared" si="164"/>
        <v>0</v>
      </c>
      <c r="CV118" s="3">
        <f t="shared" si="164"/>
        <v>0</v>
      </c>
      <c r="CW118" s="3">
        <f t="shared" si="164"/>
        <v>0</v>
      </c>
      <c r="CX118" s="3">
        <f t="shared" si="164"/>
        <v>0</v>
      </c>
      <c r="CY118" s="3">
        <f t="shared" si="164"/>
        <v>0</v>
      </c>
      <c r="CZ118" s="3">
        <f t="shared" si="164"/>
        <v>0</v>
      </c>
      <c r="DA118" s="3">
        <f t="shared" si="164"/>
        <v>0</v>
      </c>
      <c r="DB118" s="3">
        <f t="shared" si="164"/>
        <v>0</v>
      </c>
      <c r="DC118" s="3">
        <f t="shared" si="164"/>
        <v>0</v>
      </c>
      <c r="DD118" s="3">
        <f t="shared" si="164"/>
        <v>0</v>
      </c>
      <c r="DE118" s="3">
        <f t="shared" si="164"/>
        <v>0</v>
      </c>
      <c r="DF118" s="3">
        <f t="shared" si="164"/>
        <v>0</v>
      </c>
      <c r="DG118" s="3">
        <f t="shared" si="164"/>
        <v>0</v>
      </c>
      <c r="DH118" s="3">
        <f t="shared" si="164"/>
        <v>0</v>
      </c>
      <c r="DI118" s="3">
        <f t="shared" si="164"/>
        <v>0</v>
      </c>
      <c r="DJ118" s="3">
        <f t="shared" si="164"/>
        <v>0</v>
      </c>
      <c r="DK118" s="3">
        <f t="shared" si="164"/>
        <v>0</v>
      </c>
      <c r="DL118" s="3">
        <f t="shared" si="164"/>
        <v>0</v>
      </c>
      <c r="DM118" s="3">
        <f t="shared" si="164"/>
        <v>0</v>
      </c>
      <c r="DN118" s="3">
        <f t="shared" si="164"/>
        <v>0</v>
      </c>
      <c r="DO118" s="3">
        <f t="shared" si="164"/>
        <v>0</v>
      </c>
      <c r="DP118" s="3">
        <f t="shared" si="164"/>
        <v>0</v>
      </c>
      <c r="DQ118" s="3">
        <f t="shared" si="164"/>
        <v>0</v>
      </c>
      <c r="DR118" s="3">
        <f t="shared" si="164"/>
        <v>0</v>
      </c>
      <c r="DS118" s="3">
        <f t="shared" si="164"/>
        <v>0</v>
      </c>
      <c r="DT118" s="3">
        <f t="shared" si="164"/>
        <v>0</v>
      </c>
      <c r="DU118" s="3">
        <f t="shared" si="164"/>
        <v>0</v>
      </c>
      <c r="DV118" s="3">
        <f t="shared" si="164"/>
        <v>0</v>
      </c>
      <c r="DW118" s="3">
        <f t="shared" si="164"/>
        <v>0</v>
      </c>
      <c r="DX118" s="3">
        <f t="shared" si="164"/>
        <v>0</v>
      </c>
      <c r="DY118" s="3">
        <f t="shared" si="164"/>
        <v>0</v>
      </c>
      <c r="DZ118" s="3">
        <f t="shared" si="164"/>
        <v>0</v>
      </c>
      <c r="EA118" s="3">
        <f t="shared" si="164"/>
        <v>0</v>
      </c>
      <c r="EB118" s="3">
        <f t="shared" si="164"/>
        <v>0</v>
      </c>
      <c r="EC118" s="3">
        <f t="shared" si="164"/>
        <v>0</v>
      </c>
      <c r="ED118" s="3">
        <f t="shared" si="164"/>
        <v>0</v>
      </c>
      <c r="EE118" s="3">
        <f t="shared" si="164"/>
        <v>0</v>
      </c>
      <c r="EF118" s="3">
        <f t="shared" si="164"/>
        <v>0</v>
      </c>
      <c r="EG118" s="3">
        <f t="shared" si="164"/>
        <v>0</v>
      </c>
      <c r="EH118" s="3">
        <f t="shared" si="164"/>
        <v>0</v>
      </c>
      <c r="EI118" s="3">
        <f t="shared" si="164"/>
        <v>0</v>
      </c>
      <c r="EJ118" s="3">
        <f t="shared" ref="EJ118:EX118" si="165">IF(EJ$3=$C$17,-SUM(EJ112:EJ117),0)</f>
        <v>0</v>
      </c>
      <c r="EK118" s="3">
        <f t="shared" si="165"/>
        <v>0</v>
      </c>
      <c r="EL118" s="3">
        <f t="shared" si="165"/>
        <v>0</v>
      </c>
      <c r="EM118" s="3">
        <f t="shared" si="165"/>
        <v>0</v>
      </c>
      <c r="EN118" s="3">
        <f t="shared" si="165"/>
        <v>0</v>
      </c>
      <c r="EO118" s="3">
        <f t="shared" si="165"/>
        <v>0</v>
      </c>
      <c r="EP118" s="3">
        <f t="shared" si="165"/>
        <v>0</v>
      </c>
      <c r="EQ118" s="3">
        <f t="shared" si="165"/>
        <v>0</v>
      </c>
      <c r="ER118" s="3">
        <f t="shared" si="165"/>
        <v>0</v>
      </c>
      <c r="ES118" s="3">
        <f t="shared" si="165"/>
        <v>0</v>
      </c>
      <c r="ET118" s="3">
        <f t="shared" si="165"/>
        <v>0</v>
      </c>
      <c r="EU118" s="3">
        <f t="shared" si="165"/>
        <v>0</v>
      </c>
      <c r="EV118" s="3">
        <f t="shared" si="165"/>
        <v>0</v>
      </c>
      <c r="EW118" s="3">
        <f t="shared" si="165"/>
        <v>0</v>
      </c>
      <c r="EX118" s="3">
        <f t="shared" si="165"/>
        <v>0</v>
      </c>
    </row>
    <row r="119" spans="1:154" ht="12.75" customHeight="1" thickBot="1">
      <c r="C119" s="3" t="s">
        <v>97</v>
      </c>
      <c r="D119" s="3"/>
      <c r="E119" s="3"/>
      <c r="F119" s="3"/>
      <c r="G119" s="3"/>
      <c r="H119" s="3"/>
      <c r="I119" s="14">
        <f ca="1">SUM(I113:I118)</f>
        <v>-6.7800283432006836E-6</v>
      </c>
      <c r="J119" s="14">
        <f ca="1">SUM(J112:J118)</f>
        <v>0</v>
      </c>
      <c r="K119" s="14">
        <f t="shared" ref="K119:BV119" ca="1" si="166">SUM(K112:K118)</f>
        <v>0</v>
      </c>
      <c r="L119" s="14">
        <f t="shared" ca="1" si="166"/>
        <v>0</v>
      </c>
      <c r="M119" s="14">
        <f t="shared" ca="1" si="166"/>
        <v>0</v>
      </c>
      <c r="N119" s="14">
        <f t="shared" ca="1" si="166"/>
        <v>0</v>
      </c>
      <c r="O119" s="14">
        <f t="shared" ca="1" si="166"/>
        <v>0</v>
      </c>
      <c r="P119" s="14">
        <f t="shared" ca="1" si="166"/>
        <v>0</v>
      </c>
      <c r="Q119" s="14">
        <f t="shared" ca="1" si="166"/>
        <v>2245194.2151227044</v>
      </c>
      <c r="R119" s="14">
        <f t="shared" ca="1" si="166"/>
        <v>6296538.5092917951</v>
      </c>
      <c r="S119" s="14">
        <f t="shared" ca="1" si="166"/>
        <v>10368139.524931775</v>
      </c>
      <c r="T119" s="14">
        <f t="shared" ca="1" si="166"/>
        <v>14460098.545650033</v>
      </c>
      <c r="U119" s="14">
        <f t="shared" ca="1" si="166"/>
        <v>18572517.361471932</v>
      </c>
      <c r="V119" s="14">
        <f t="shared" ca="1" si="166"/>
        <v>22705498.271373034</v>
      </c>
      <c r="W119" s="14">
        <f t="shared" ca="1" si="166"/>
        <v>26859144.085823741</v>
      </c>
      <c r="X119" s="14">
        <f t="shared" ca="1" si="166"/>
        <v>31033558.129346784</v>
      </c>
      <c r="Y119" s="14">
        <f t="shared" ca="1" si="166"/>
        <v>35228844.243087582</v>
      </c>
      <c r="Z119" s="14">
        <f t="shared" ca="1" si="166"/>
        <v>39445106.787397251</v>
      </c>
      <c r="AA119" s="14">
        <f t="shared" ca="1" si="166"/>
        <v>43682450.644428618</v>
      </c>
      <c r="AB119" s="14">
        <f t="shared" ca="1" si="166"/>
        <v>47940981.22074531</v>
      </c>
      <c r="AC119" s="14">
        <f t="shared" ca="1" si="166"/>
        <v>52220804.449943796</v>
      </c>
      <c r="AD119" s="14">
        <f t="shared" ca="1" si="166"/>
        <v>56522026.795288503</v>
      </c>
      <c r="AE119" s="14">
        <f t="shared" ca="1" si="166"/>
        <v>60844755.25236018</v>
      </c>
      <c r="AF119" s="14">
        <f t="shared" ca="1" si="166"/>
        <v>65189097.351717442</v>
      </c>
      <c r="AG119" s="14">
        <f t="shared" ca="1" si="166"/>
        <v>69555161.161571801</v>
      </c>
      <c r="AH119" s="14">
        <f t="shared" ca="1" si="166"/>
        <v>73943055.290475637</v>
      </c>
      <c r="AI119" s="14">
        <f t="shared" ca="1" si="166"/>
        <v>74734999.956247598</v>
      </c>
      <c r="AJ119" s="14">
        <f t="shared" ca="1" si="166"/>
        <v>75556141.181629643</v>
      </c>
      <c r="AK119" s="14">
        <f t="shared" ca="1" si="166"/>
        <v>75881254.11402081</v>
      </c>
      <c r="AL119" s="14">
        <f t="shared" ca="1" si="166"/>
        <v>76130016.183423758</v>
      </c>
      <c r="AM119" s="14">
        <f t="shared" ca="1" si="166"/>
        <v>76301661.593587041</v>
      </c>
      <c r="AN119" s="14">
        <f t="shared" ca="1" si="166"/>
        <v>76395419.299313664</v>
      </c>
      <c r="AO119" s="14">
        <f t="shared" ca="1" si="166"/>
        <v>76410512.975547999</v>
      </c>
      <c r="AP119" s="14">
        <f t="shared" ca="1" si="166"/>
        <v>76346160.986294627</v>
      </c>
      <c r="AQ119" s="14">
        <f t="shared" ca="1" si="166"/>
        <v>76201576.353366256</v>
      </c>
      <c r="AR119" s="14">
        <f t="shared" ca="1" si="166"/>
        <v>75975966.724961832</v>
      </c>
      <c r="AS119" s="14">
        <f t="shared" ca="1" si="166"/>
        <v>75772873.696528867</v>
      </c>
      <c r="AT119" s="14">
        <f t="shared" ca="1" si="166"/>
        <v>75487956.49375765</v>
      </c>
      <c r="AU119" s="14">
        <f t="shared" ca="1" si="166"/>
        <v>75164286.652779356</v>
      </c>
      <c r="AV119" s="14">
        <f t="shared" ca="1" si="166"/>
        <v>75164286.652774647</v>
      </c>
      <c r="AW119" s="14">
        <f t="shared" ca="1" si="166"/>
        <v>75164286.65276736</v>
      </c>
      <c r="AX119" s="14">
        <f t="shared" ca="1" si="166"/>
        <v>0</v>
      </c>
      <c r="AY119" s="14">
        <f t="shared" ca="1" si="166"/>
        <v>0</v>
      </c>
      <c r="AZ119" s="14">
        <f t="shared" ca="1" si="166"/>
        <v>0</v>
      </c>
      <c r="BA119" s="14">
        <f t="shared" ca="1" si="166"/>
        <v>0</v>
      </c>
      <c r="BB119" s="14">
        <f t="shared" ca="1" si="166"/>
        <v>0</v>
      </c>
      <c r="BC119" s="14">
        <f t="shared" ca="1" si="166"/>
        <v>0</v>
      </c>
      <c r="BD119" s="14">
        <f t="shared" ca="1" si="166"/>
        <v>0</v>
      </c>
      <c r="BE119" s="14">
        <f t="shared" ca="1" si="166"/>
        <v>0</v>
      </c>
      <c r="BF119" s="14">
        <f t="shared" ca="1" si="166"/>
        <v>0</v>
      </c>
      <c r="BG119" s="14">
        <f t="shared" ca="1" si="166"/>
        <v>0</v>
      </c>
      <c r="BH119" s="14">
        <f t="shared" ca="1" si="166"/>
        <v>0</v>
      </c>
      <c r="BI119" s="14">
        <f t="shared" ca="1" si="166"/>
        <v>0</v>
      </c>
      <c r="BJ119" s="14">
        <f t="shared" ca="1" si="166"/>
        <v>0</v>
      </c>
      <c r="BK119" s="14">
        <f t="shared" ca="1" si="166"/>
        <v>0</v>
      </c>
      <c r="BL119" s="14">
        <f t="shared" ca="1" si="166"/>
        <v>0</v>
      </c>
      <c r="BM119" s="14">
        <f t="shared" ca="1" si="166"/>
        <v>0</v>
      </c>
      <c r="BN119" s="14">
        <f t="shared" ca="1" si="166"/>
        <v>0</v>
      </c>
      <c r="BO119" s="14">
        <f t="shared" ca="1" si="166"/>
        <v>0</v>
      </c>
      <c r="BP119" s="14">
        <f t="shared" ca="1" si="166"/>
        <v>0</v>
      </c>
      <c r="BQ119" s="14">
        <f t="shared" ca="1" si="166"/>
        <v>0</v>
      </c>
      <c r="BR119" s="14">
        <f t="shared" ca="1" si="166"/>
        <v>0</v>
      </c>
      <c r="BS119" s="14">
        <f t="shared" ca="1" si="166"/>
        <v>0</v>
      </c>
      <c r="BT119" s="14">
        <f t="shared" ca="1" si="166"/>
        <v>0</v>
      </c>
      <c r="BU119" s="14">
        <f t="shared" ca="1" si="166"/>
        <v>0</v>
      </c>
      <c r="BV119" s="14">
        <f t="shared" ca="1" si="166"/>
        <v>0</v>
      </c>
      <c r="BW119" s="14">
        <f t="shared" ref="BW119:EH119" ca="1" si="167">SUM(BW112:BW118)</f>
        <v>0</v>
      </c>
      <c r="BX119" s="14">
        <f t="shared" ca="1" si="167"/>
        <v>0</v>
      </c>
      <c r="BY119" s="14">
        <f t="shared" ca="1" si="167"/>
        <v>0</v>
      </c>
      <c r="BZ119" s="14">
        <f t="shared" ca="1" si="167"/>
        <v>0</v>
      </c>
      <c r="CA119" s="14">
        <f t="shared" ca="1" si="167"/>
        <v>0</v>
      </c>
      <c r="CB119" s="14">
        <f t="shared" ca="1" si="167"/>
        <v>0</v>
      </c>
      <c r="CC119" s="14">
        <f t="shared" ca="1" si="167"/>
        <v>0</v>
      </c>
      <c r="CD119" s="14">
        <f t="shared" ca="1" si="167"/>
        <v>0</v>
      </c>
      <c r="CE119" s="14">
        <f t="shared" ca="1" si="167"/>
        <v>0</v>
      </c>
      <c r="CF119" s="14">
        <f t="shared" ca="1" si="167"/>
        <v>0</v>
      </c>
      <c r="CG119" s="14">
        <f t="shared" ca="1" si="167"/>
        <v>0</v>
      </c>
      <c r="CH119" s="14">
        <f t="shared" ca="1" si="167"/>
        <v>0</v>
      </c>
      <c r="CI119" s="14">
        <f t="shared" ca="1" si="167"/>
        <v>0</v>
      </c>
      <c r="CJ119" s="14">
        <f t="shared" ca="1" si="167"/>
        <v>0</v>
      </c>
      <c r="CK119" s="14">
        <f t="shared" ca="1" si="167"/>
        <v>0</v>
      </c>
      <c r="CL119" s="14">
        <f t="shared" ca="1" si="167"/>
        <v>0</v>
      </c>
      <c r="CM119" s="14">
        <f t="shared" ca="1" si="167"/>
        <v>0</v>
      </c>
      <c r="CN119" s="14">
        <f t="shared" ca="1" si="167"/>
        <v>0</v>
      </c>
      <c r="CO119" s="14">
        <f t="shared" ca="1" si="167"/>
        <v>0</v>
      </c>
      <c r="CP119" s="14">
        <f t="shared" ca="1" si="167"/>
        <v>0</v>
      </c>
      <c r="CQ119" s="14">
        <f t="shared" ca="1" si="167"/>
        <v>0</v>
      </c>
      <c r="CR119" s="14">
        <f t="shared" ca="1" si="167"/>
        <v>0</v>
      </c>
      <c r="CS119" s="14">
        <f t="shared" ca="1" si="167"/>
        <v>0</v>
      </c>
      <c r="CT119" s="14">
        <f t="shared" ca="1" si="167"/>
        <v>0</v>
      </c>
      <c r="CU119" s="14">
        <f t="shared" ca="1" si="167"/>
        <v>0</v>
      </c>
      <c r="CV119" s="14">
        <f t="shared" ca="1" si="167"/>
        <v>0</v>
      </c>
      <c r="CW119" s="14">
        <f t="shared" ca="1" si="167"/>
        <v>0</v>
      </c>
      <c r="CX119" s="14">
        <f t="shared" ca="1" si="167"/>
        <v>0</v>
      </c>
      <c r="CY119" s="14">
        <f t="shared" ca="1" si="167"/>
        <v>0</v>
      </c>
      <c r="CZ119" s="14">
        <f t="shared" ca="1" si="167"/>
        <v>0</v>
      </c>
      <c r="DA119" s="14">
        <f t="shared" ca="1" si="167"/>
        <v>0</v>
      </c>
      <c r="DB119" s="14">
        <f t="shared" ca="1" si="167"/>
        <v>0</v>
      </c>
      <c r="DC119" s="14">
        <f t="shared" ca="1" si="167"/>
        <v>0</v>
      </c>
      <c r="DD119" s="14">
        <f t="shared" ca="1" si="167"/>
        <v>0</v>
      </c>
      <c r="DE119" s="14">
        <f t="shared" ca="1" si="167"/>
        <v>0</v>
      </c>
      <c r="DF119" s="14">
        <f t="shared" ca="1" si="167"/>
        <v>0</v>
      </c>
      <c r="DG119" s="14">
        <f t="shared" ca="1" si="167"/>
        <v>0</v>
      </c>
      <c r="DH119" s="14">
        <f t="shared" ca="1" si="167"/>
        <v>0</v>
      </c>
      <c r="DI119" s="14">
        <f t="shared" ca="1" si="167"/>
        <v>0</v>
      </c>
      <c r="DJ119" s="14">
        <f t="shared" ca="1" si="167"/>
        <v>0</v>
      </c>
      <c r="DK119" s="14">
        <f t="shared" ca="1" si="167"/>
        <v>0</v>
      </c>
      <c r="DL119" s="14">
        <f t="shared" ca="1" si="167"/>
        <v>0</v>
      </c>
      <c r="DM119" s="14">
        <f t="shared" ca="1" si="167"/>
        <v>0</v>
      </c>
      <c r="DN119" s="14">
        <f t="shared" ca="1" si="167"/>
        <v>0</v>
      </c>
      <c r="DO119" s="14">
        <f t="shared" ca="1" si="167"/>
        <v>0</v>
      </c>
      <c r="DP119" s="14">
        <f t="shared" ca="1" si="167"/>
        <v>0</v>
      </c>
      <c r="DQ119" s="14">
        <f t="shared" ca="1" si="167"/>
        <v>0</v>
      </c>
      <c r="DR119" s="14">
        <f t="shared" ca="1" si="167"/>
        <v>0</v>
      </c>
      <c r="DS119" s="14">
        <f t="shared" ca="1" si="167"/>
        <v>0</v>
      </c>
      <c r="DT119" s="14">
        <f t="shared" ca="1" si="167"/>
        <v>0</v>
      </c>
      <c r="DU119" s="14">
        <f t="shared" ca="1" si="167"/>
        <v>0</v>
      </c>
      <c r="DV119" s="14">
        <f t="shared" ca="1" si="167"/>
        <v>0</v>
      </c>
      <c r="DW119" s="14">
        <f t="shared" ca="1" si="167"/>
        <v>0</v>
      </c>
      <c r="DX119" s="14">
        <f t="shared" ca="1" si="167"/>
        <v>0</v>
      </c>
      <c r="DY119" s="14">
        <f t="shared" ca="1" si="167"/>
        <v>0</v>
      </c>
      <c r="DZ119" s="14">
        <f t="shared" ca="1" si="167"/>
        <v>0</v>
      </c>
      <c r="EA119" s="14">
        <f t="shared" ca="1" si="167"/>
        <v>0</v>
      </c>
      <c r="EB119" s="14">
        <f t="shared" ca="1" si="167"/>
        <v>0</v>
      </c>
      <c r="EC119" s="14">
        <f t="shared" ca="1" si="167"/>
        <v>0</v>
      </c>
      <c r="ED119" s="14">
        <f t="shared" ca="1" si="167"/>
        <v>0</v>
      </c>
      <c r="EE119" s="14">
        <f t="shared" ca="1" si="167"/>
        <v>0</v>
      </c>
      <c r="EF119" s="14">
        <f t="shared" ca="1" si="167"/>
        <v>0</v>
      </c>
      <c r="EG119" s="14">
        <f t="shared" ca="1" si="167"/>
        <v>0</v>
      </c>
      <c r="EH119" s="14">
        <f t="shared" ca="1" si="167"/>
        <v>0</v>
      </c>
      <c r="EI119" s="14">
        <f t="shared" ref="EI119:EX119" ca="1" si="168">SUM(EI112:EI118)</f>
        <v>0</v>
      </c>
      <c r="EJ119" s="14">
        <f t="shared" ca="1" si="168"/>
        <v>0</v>
      </c>
      <c r="EK119" s="14">
        <f t="shared" ca="1" si="168"/>
        <v>0</v>
      </c>
      <c r="EL119" s="14">
        <f t="shared" ca="1" si="168"/>
        <v>0</v>
      </c>
      <c r="EM119" s="14">
        <f t="shared" ca="1" si="168"/>
        <v>0</v>
      </c>
      <c r="EN119" s="14">
        <f t="shared" ca="1" si="168"/>
        <v>0</v>
      </c>
      <c r="EO119" s="14">
        <f t="shared" ca="1" si="168"/>
        <v>0</v>
      </c>
      <c r="EP119" s="14">
        <f t="shared" ca="1" si="168"/>
        <v>0</v>
      </c>
      <c r="EQ119" s="14">
        <f t="shared" ca="1" si="168"/>
        <v>0</v>
      </c>
      <c r="ER119" s="14">
        <f t="shared" ca="1" si="168"/>
        <v>0</v>
      </c>
      <c r="ES119" s="14">
        <f t="shared" ca="1" si="168"/>
        <v>0</v>
      </c>
      <c r="ET119" s="14">
        <f t="shared" ca="1" si="168"/>
        <v>0</v>
      </c>
      <c r="EU119" s="14">
        <f t="shared" ca="1" si="168"/>
        <v>0</v>
      </c>
      <c r="EV119" s="14">
        <f t="shared" ca="1" si="168"/>
        <v>0</v>
      </c>
      <c r="EW119" s="14">
        <f t="shared" ca="1" si="168"/>
        <v>0</v>
      </c>
      <c r="EX119" s="14">
        <f t="shared" ca="1" si="168"/>
        <v>0</v>
      </c>
    </row>
    <row r="120" spans="1:154" ht="12.75" customHeight="1" thickTop="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row>
    <row r="121" spans="1:154" ht="12.75" customHeight="1">
      <c r="B121" s="3"/>
      <c r="C121" s="3"/>
      <c r="D121" s="3"/>
      <c r="E121" s="3"/>
      <c r="F121" s="3"/>
      <c r="G121" s="3"/>
      <c r="H121" s="3"/>
      <c r="I121" s="3"/>
      <c r="J121" s="5"/>
      <c r="K121" s="408"/>
      <c r="L121" s="408"/>
      <c r="M121" s="408"/>
      <c r="N121" s="408"/>
      <c r="O121" s="408"/>
      <c r="P121" s="408"/>
      <c r="Q121" s="408"/>
      <c r="R121" s="408"/>
      <c r="S121" s="408"/>
      <c r="T121" s="408"/>
      <c r="U121" s="408"/>
      <c r="V121" s="408"/>
      <c r="W121" s="408"/>
      <c r="X121" s="408"/>
      <c r="Y121" s="408"/>
      <c r="Z121" s="408"/>
      <c r="AA121" s="408"/>
      <c r="AB121" s="408"/>
      <c r="AC121" s="408"/>
      <c r="AD121" s="408"/>
      <c r="AE121" s="408"/>
      <c r="AF121" s="408"/>
      <c r="AG121" s="408"/>
      <c r="AH121" s="408"/>
      <c r="AI121" s="408"/>
      <c r="AJ121" s="408"/>
      <c r="AK121" s="408"/>
      <c r="AL121" s="408"/>
      <c r="AM121" s="408"/>
      <c r="AN121" s="408"/>
      <c r="AO121" s="408"/>
      <c r="AP121" s="408"/>
      <c r="AQ121" s="408"/>
      <c r="AR121" s="408"/>
      <c r="AS121" s="408"/>
      <c r="AT121" s="408"/>
      <c r="AU121" s="408"/>
      <c r="AV121" s="408"/>
      <c r="AW121" s="408"/>
      <c r="AX121" s="408"/>
      <c r="AY121" s="408"/>
      <c r="AZ121" s="408"/>
      <c r="BA121" s="408"/>
      <c r="BB121" s="408"/>
      <c r="BC121" s="408"/>
      <c r="BD121" s="408"/>
      <c r="BE121" s="408"/>
      <c r="BF121" s="408"/>
      <c r="BG121" s="408"/>
      <c r="BH121" s="408"/>
      <c r="BI121" s="408"/>
      <c r="BJ121" s="408"/>
      <c r="BK121" s="408"/>
      <c r="BL121" s="408"/>
      <c r="BM121" s="408"/>
      <c r="BN121" s="408"/>
      <c r="BO121" s="408"/>
      <c r="BP121" s="408"/>
      <c r="BQ121" s="408"/>
      <c r="BR121" s="408"/>
      <c r="BS121" s="408"/>
      <c r="BT121" s="408"/>
      <c r="BU121" s="408"/>
      <c r="BV121" s="408"/>
      <c r="BW121" s="408"/>
      <c r="BX121" s="408"/>
      <c r="BY121" s="408"/>
      <c r="BZ121" s="408"/>
      <c r="CA121" s="408"/>
      <c r="CB121" s="408"/>
      <c r="CC121" s="408"/>
      <c r="CD121" s="408"/>
      <c r="CE121" s="408"/>
      <c r="CF121" s="408"/>
      <c r="CG121" s="408"/>
      <c r="CH121" s="408"/>
      <c r="CI121" s="408"/>
      <c r="CJ121" s="408"/>
      <c r="CK121" s="408"/>
      <c r="CL121" s="408"/>
      <c r="CM121" s="408"/>
      <c r="CN121" s="408"/>
      <c r="CO121" s="408"/>
      <c r="CP121" s="408"/>
      <c r="CQ121" s="408"/>
      <c r="CR121" s="408"/>
      <c r="CS121" s="408"/>
      <c r="CT121" s="408"/>
      <c r="CU121" s="408"/>
      <c r="CV121" s="408"/>
      <c r="CW121" s="408"/>
      <c r="CX121" s="408"/>
      <c r="CY121" s="408"/>
      <c r="CZ121" s="408"/>
      <c r="DA121" s="408"/>
      <c r="DB121" s="408"/>
      <c r="DC121" s="408"/>
      <c r="DD121" s="408"/>
      <c r="DE121" s="408"/>
      <c r="DF121" s="408"/>
      <c r="DG121" s="408"/>
      <c r="DH121" s="408"/>
      <c r="DI121" s="408"/>
      <c r="DJ121" s="408"/>
      <c r="DK121" s="408"/>
      <c r="DL121" s="408"/>
      <c r="DM121" s="408"/>
      <c r="DN121" s="408"/>
      <c r="DO121" s="408"/>
      <c r="DP121" s="408"/>
      <c r="DQ121" s="408"/>
      <c r="DR121" s="408"/>
      <c r="DS121" s="408"/>
      <c r="DT121" s="408"/>
      <c r="DU121" s="408"/>
      <c r="DV121" s="408"/>
      <c r="DW121" s="408"/>
      <c r="DX121" s="408"/>
      <c r="DY121" s="408"/>
      <c r="DZ121" s="408"/>
      <c r="EA121" s="408"/>
      <c r="EB121" s="408"/>
      <c r="EC121" s="408"/>
      <c r="ED121" s="408"/>
      <c r="EE121" s="408"/>
      <c r="EF121" s="408"/>
      <c r="EG121" s="408"/>
      <c r="EH121" s="408"/>
      <c r="EI121" s="408"/>
      <c r="EJ121" s="408"/>
      <c r="EK121" s="408"/>
      <c r="EL121" s="408"/>
      <c r="EM121" s="408"/>
      <c r="EN121" s="408"/>
      <c r="EO121" s="408"/>
      <c r="EP121" s="408"/>
      <c r="EQ121" s="408"/>
      <c r="ER121" s="408"/>
      <c r="ES121" s="408"/>
      <c r="ET121" s="408"/>
      <c r="EU121" s="408"/>
      <c r="EV121" s="408"/>
      <c r="EW121" s="408"/>
      <c r="EX121" s="408"/>
    </row>
    <row r="122" spans="1:154">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row>
    <row r="123" spans="1:15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row>
    <row r="124" spans="1:15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row>
    <row r="125" spans="1:154">
      <c r="B125" s="3"/>
      <c r="C125" s="3"/>
      <c r="D125" s="3"/>
      <c r="E125" s="3"/>
      <c r="F125" s="3"/>
      <c r="G125" s="3"/>
      <c r="H125" s="3"/>
      <c r="I125" s="3"/>
      <c r="J125" s="3"/>
      <c r="K125" s="419"/>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row>
    <row r="126" spans="1:154">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row>
    <row r="127" spans="1:154">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row>
    <row r="128" spans="1:154">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row>
    <row r="129" spans="2:154">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row>
    <row r="130" spans="2:154">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row>
    <row r="131" spans="2:154">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row>
    <row r="132" spans="2:154">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row>
    <row r="133" spans="2:154">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row>
    <row r="134" spans="2:15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row>
    <row r="135" spans="2:154">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row>
    <row r="136" spans="2:154">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row>
    <row r="137" spans="2:154">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row>
    <row r="138" spans="2:154">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row>
    <row r="139" spans="2:154">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row>
    <row r="140" spans="2:154">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row>
    <row r="141" spans="2:15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row>
    <row r="142" spans="2:15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row>
    <row r="143" spans="2:15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row>
    <row r="144" spans="2:15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row>
    <row r="145" spans="2:154">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row>
    <row r="146" spans="2:154">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row>
    <row r="147" spans="2:154">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row>
    <row r="148" spans="2:154">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row>
    <row r="149" spans="2:154">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row>
    <row r="150" spans="2:154">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row>
    <row r="151" spans="2:154">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row>
    <row r="152" spans="2:154">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row>
    <row r="153" spans="2:154">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row>
    <row r="154" spans="2: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row>
    <row r="155" spans="2:154">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row>
    <row r="156" spans="2:154">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row>
    <row r="157" spans="2:154">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row>
    <row r="158" spans="2:154">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row>
    <row r="159" spans="2:154">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row>
    <row r="160" spans="2:154">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row>
    <row r="161" spans="2:154">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row>
    <row r="162" spans="2:154">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row>
    <row r="163" spans="2:154">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row>
    <row r="164" spans="2:15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row>
    <row r="165" spans="2:154">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row>
    <row r="166" spans="2:154">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row>
    <row r="167" spans="2:154">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row>
    <row r="168" spans="2:154">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row>
    <row r="169" spans="2:154">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row>
    <row r="170" spans="2:15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row>
    <row r="171" spans="2:15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row>
    <row r="172" spans="2:15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row>
    <row r="173" spans="2:15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row>
    <row r="174" spans="2:15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row>
    <row r="175" spans="2:15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row>
    <row r="176" spans="2:15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row>
    <row r="177" spans="2:15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row>
    <row r="178" spans="2:15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row>
    <row r="179" spans="2:15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row>
    <row r="180" spans="2:15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row>
    <row r="181" spans="2:15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row>
    <row r="182" spans="2:15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row>
    <row r="183" spans="2:15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row>
    <row r="184" spans="2:15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row>
    <row r="185" spans="2:15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row>
    <row r="186" spans="2:15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row>
    <row r="187" spans="2:15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row>
    <row r="188" spans="2:15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row>
    <row r="189" spans="2:15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row>
    <row r="190" spans="2:15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row>
    <row r="191" spans="2:15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row>
    <row r="192" spans="2:154">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row>
    <row r="193" spans="2:154">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row>
    <row r="194" spans="2:15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row>
    <row r="195" spans="2:154">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row>
    <row r="196" spans="2:154">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row>
    <row r="197" spans="2:154">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row>
    <row r="198" spans="2:154">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row>
    <row r="199" spans="2:154">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row>
    <row r="200" spans="2:154">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row>
    <row r="201" spans="2:154">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row>
    <row r="202" spans="2:154">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row>
    <row r="203" spans="2:154">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row>
    <row r="204" spans="2:15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row>
    <row r="205" spans="2:154">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row>
    <row r="206" spans="2:154">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row>
    <row r="207" spans="2:154">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row>
    <row r="208" spans="2:154">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row>
    <row r="209" spans="2:15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row>
    <row r="210" spans="2:154">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row>
    <row r="211" spans="2:154">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row>
    <row r="212" spans="2:154">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row>
    <row r="213" spans="2:154">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row>
    <row r="214" spans="2:15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row>
    <row r="215" spans="2:154">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row>
    <row r="216" spans="2:154">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row>
    <row r="217" spans="2:154">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row>
    <row r="218" spans="2:154">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row>
    <row r="219" spans="2:154">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row>
    <row r="220" spans="2:15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row>
    <row r="221" spans="2:15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row>
    <row r="222" spans="2:15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row>
    <row r="223" spans="2:15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row>
    <row r="224" spans="2:15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row>
    <row r="225" spans="2:15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row>
    <row r="226" spans="2:15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row>
    <row r="227" spans="2:15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row>
    <row r="228" spans="2:15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row>
    <row r="229" spans="2:15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row>
    <row r="230" spans="2:15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row>
    <row r="231" spans="2:15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row>
    <row r="232" spans="2:15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row>
    <row r="233" spans="2:15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row>
    <row r="234" spans="2:15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row>
    <row r="235" spans="2:15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row>
    <row r="236" spans="2:15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row>
    <row r="237" spans="2:15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row>
    <row r="238" spans="2:15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row>
    <row r="239" spans="2:15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row>
    <row r="240" spans="2:15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row>
    <row r="241" spans="2:154">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row>
    <row r="242" spans="2:154">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row>
    <row r="243" spans="2:154">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row>
    <row r="244" spans="2:15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row>
    <row r="245" spans="2:154">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row>
    <row r="246" spans="2:15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row>
    <row r="247" spans="2:154">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row>
    <row r="248" spans="2:154">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row>
    <row r="249" spans="2:15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row>
    <row r="250" spans="2:15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row>
    <row r="251" spans="2:15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row>
    <row r="252" spans="2:15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row>
    <row r="253" spans="2:15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row>
    <row r="254" spans="2:1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row>
    <row r="255" spans="2:15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row>
    <row r="256" spans="2:15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row>
    <row r="257" spans="2:15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row>
    <row r="258" spans="2:15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row>
    <row r="259" spans="2:15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row>
    <row r="260" spans="2:15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row>
    <row r="261" spans="2:15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row>
    <row r="262" spans="2:15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row>
  </sheetData>
  <mergeCells count="7">
    <mergeCell ref="D112:F112"/>
    <mergeCell ref="B19:I19"/>
    <mergeCell ref="B30:I30"/>
    <mergeCell ref="F32:G32"/>
    <mergeCell ref="B65:I65"/>
    <mergeCell ref="B78:I78"/>
    <mergeCell ref="D101:F101"/>
  </mergeCells>
  <conditionalFormatting sqref="K5:EX5">
    <cfRule type="cellIs" dxfId="1" priority="1" operator="equal">
      <formula>0</formula>
    </cfRule>
  </conditionalFormatting>
  <printOptions horizontalCentered="1"/>
  <pageMargins left="0.5" right="0.5" top="0.48" bottom="0.5" header="0.2" footer="0.2"/>
  <pageSetup scale="52" orientation="landscape" r:id="rId1"/>
  <headerFooter alignWithMargins="0">
    <oddHeader>&amp;R&amp;F</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E005-79A0-4DAC-960B-A1D29EA4F918}">
  <sheetPr transitionEvaluation="1">
    <pageSetUpPr autoPageBreaks="0" fitToPage="1"/>
  </sheetPr>
  <dimension ref="A1:AB180"/>
  <sheetViews>
    <sheetView showGridLines="0" zoomScale="70" zoomScaleNormal="70" zoomScaleSheetLayoutView="75" zoomScalePageLayoutView="60" workbookViewId="0"/>
  </sheetViews>
  <sheetFormatPr defaultColWidth="8.7109375" defaultRowHeight="18"/>
  <cols>
    <col min="1" max="2" width="1.7109375" style="21" customWidth="1"/>
    <col min="3" max="4" width="2.7109375" style="21" customWidth="1"/>
    <col min="5" max="5" width="100.7109375" style="21" customWidth="1"/>
    <col min="6" max="6" width="20.7109375" style="21" customWidth="1"/>
    <col min="7" max="7" width="2.7109375" style="21" customWidth="1"/>
    <col min="8" max="8" width="20.7109375" style="21" customWidth="1"/>
    <col min="9" max="9" width="1.140625" style="21" customWidth="1"/>
    <col min="10" max="10" width="2.7109375" style="21" customWidth="1"/>
    <col min="11" max="11" width="1.7109375" style="21" customWidth="1"/>
    <col min="12" max="12" width="20.7109375" style="21" customWidth="1"/>
    <col min="13" max="13" width="2.7109375" style="21" customWidth="1"/>
    <col min="14" max="14" width="20.7109375" style="21" customWidth="1"/>
    <col min="15" max="15" width="2.7109375" style="21" customWidth="1"/>
    <col min="16" max="16" width="20.7109375" style="21" customWidth="1"/>
    <col min="17" max="17" width="2.7109375" style="21" customWidth="1"/>
    <col min="18" max="18" width="20.7109375" style="21" customWidth="1"/>
    <col min="19" max="19" width="2.7109375" style="21" customWidth="1"/>
    <col min="20" max="20" width="20.7109375" style="21" customWidth="1"/>
    <col min="21" max="21" width="2.7109375" style="21" customWidth="1"/>
    <col min="22" max="22" width="20.7109375" style="21" customWidth="1"/>
    <col min="23" max="23" width="1.7109375" style="21" customWidth="1"/>
    <col min="24" max="24" width="2.28515625" style="21" customWidth="1"/>
    <col min="25" max="25" width="8.140625" style="21" customWidth="1"/>
    <col min="26" max="26" width="42.42578125" style="21" bestFit="1" customWidth="1"/>
    <col min="27" max="27" width="19.7109375" style="429" bestFit="1" customWidth="1"/>
    <col min="28" max="28" width="11.7109375" style="429" customWidth="1"/>
    <col min="29" max="247" width="8.7109375" style="21"/>
    <col min="248" max="248" width="1.7109375" style="21" customWidth="1"/>
    <col min="249" max="250" width="5.28515625" style="21" customWidth="1"/>
    <col min="251" max="251" width="3.7109375" style="21" customWidth="1"/>
    <col min="252" max="252" width="50.28515625" style="21" customWidth="1"/>
    <col min="253" max="253" width="10.42578125" style="21" bestFit="1" customWidth="1"/>
    <col min="254" max="254" width="38.7109375" style="21" customWidth="1"/>
    <col min="255" max="256" width="3.42578125" style="21" customWidth="1"/>
    <col min="257" max="257" width="21.28515625" style="21" bestFit="1" customWidth="1"/>
    <col min="258" max="258" width="14.7109375" style="21" bestFit="1" customWidth="1"/>
    <col min="259" max="259" width="12.28515625" style="21" bestFit="1" customWidth="1"/>
    <col min="260" max="261" width="2.28515625" style="21" customWidth="1"/>
    <col min="262" max="503" width="8.7109375" style="21"/>
    <col min="504" max="504" width="1.7109375" style="21" customWidth="1"/>
    <col min="505" max="506" width="5.28515625" style="21" customWidth="1"/>
    <col min="507" max="507" width="3.7109375" style="21" customWidth="1"/>
    <col min="508" max="508" width="50.28515625" style="21" customWidth="1"/>
    <col min="509" max="509" width="10.42578125" style="21" bestFit="1" customWidth="1"/>
    <col min="510" max="510" width="38.7109375" style="21" customWidth="1"/>
    <col min="511" max="512" width="3.42578125" style="21" customWidth="1"/>
    <col min="513" max="513" width="21.28515625" style="21" bestFit="1" customWidth="1"/>
    <col min="514" max="514" width="14.7109375" style="21" bestFit="1" customWidth="1"/>
    <col min="515" max="515" width="12.28515625" style="21" bestFit="1" customWidth="1"/>
    <col min="516" max="517" width="2.28515625" style="21" customWidth="1"/>
    <col min="518" max="759" width="8.7109375" style="21"/>
    <col min="760" max="760" width="1.7109375" style="21" customWidth="1"/>
    <col min="761" max="762" width="5.28515625" style="21" customWidth="1"/>
    <col min="763" max="763" width="3.7109375" style="21" customWidth="1"/>
    <col min="764" max="764" width="50.28515625" style="21" customWidth="1"/>
    <col min="765" max="765" width="10.42578125" style="21" bestFit="1" customWidth="1"/>
    <col min="766" max="766" width="38.7109375" style="21" customWidth="1"/>
    <col min="767" max="768" width="3.42578125" style="21" customWidth="1"/>
    <col min="769" max="769" width="21.28515625" style="21" bestFit="1" customWidth="1"/>
    <col min="770" max="770" width="14.7109375" style="21" bestFit="1" customWidth="1"/>
    <col min="771" max="771" width="12.28515625" style="21" bestFit="1" customWidth="1"/>
    <col min="772" max="773" width="2.28515625" style="21" customWidth="1"/>
    <col min="774" max="1015" width="8.7109375" style="21"/>
    <col min="1016" max="1016" width="1.7109375" style="21" customWidth="1"/>
    <col min="1017" max="1018" width="5.28515625" style="21" customWidth="1"/>
    <col min="1019" max="1019" width="3.7109375" style="21" customWidth="1"/>
    <col min="1020" max="1020" width="50.28515625" style="21" customWidth="1"/>
    <col min="1021" max="1021" width="10.42578125" style="21" bestFit="1" customWidth="1"/>
    <col min="1022" max="1022" width="38.7109375" style="21" customWidth="1"/>
    <col min="1023" max="1024" width="3.42578125" style="21" customWidth="1"/>
    <col min="1025" max="1025" width="21.28515625" style="21" bestFit="1" customWidth="1"/>
    <col min="1026" max="1026" width="14.7109375" style="21" bestFit="1" customWidth="1"/>
    <col min="1027" max="1027" width="12.28515625" style="21" bestFit="1" customWidth="1"/>
    <col min="1028" max="1029" width="2.28515625" style="21" customWidth="1"/>
    <col min="1030" max="1271" width="8.7109375" style="21"/>
    <col min="1272" max="1272" width="1.7109375" style="21" customWidth="1"/>
    <col min="1273" max="1274" width="5.28515625" style="21" customWidth="1"/>
    <col min="1275" max="1275" width="3.7109375" style="21" customWidth="1"/>
    <col min="1276" max="1276" width="50.28515625" style="21" customWidth="1"/>
    <col min="1277" max="1277" width="10.42578125" style="21" bestFit="1" customWidth="1"/>
    <col min="1278" max="1278" width="38.7109375" style="21" customWidth="1"/>
    <col min="1279" max="1280" width="3.42578125" style="21" customWidth="1"/>
    <col min="1281" max="1281" width="21.28515625" style="21" bestFit="1" customWidth="1"/>
    <col min="1282" max="1282" width="14.7109375" style="21" bestFit="1" customWidth="1"/>
    <col min="1283" max="1283" width="12.28515625" style="21" bestFit="1" customWidth="1"/>
    <col min="1284" max="1285" width="2.28515625" style="21" customWidth="1"/>
    <col min="1286" max="1527" width="8.7109375" style="21"/>
    <col min="1528" max="1528" width="1.7109375" style="21" customWidth="1"/>
    <col min="1529" max="1530" width="5.28515625" style="21" customWidth="1"/>
    <col min="1531" max="1531" width="3.7109375" style="21" customWidth="1"/>
    <col min="1532" max="1532" width="50.28515625" style="21" customWidth="1"/>
    <col min="1533" max="1533" width="10.42578125" style="21" bestFit="1" customWidth="1"/>
    <col min="1534" max="1534" width="38.7109375" style="21" customWidth="1"/>
    <col min="1535" max="1536" width="3.42578125" style="21" customWidth="1"/>
    <col min="1537" max="1537" width="21.28515625" style="21" bestFit="1" customWidth="1"/>
    <col min="1538" max="1538" width="14.7109375" style="21" bestFit="1" customWidth="1"/>
    <col min="1539" max="1539" width="12.28515625" style="21" bestFit="1" customWidth="1"/>
    <col min="1540" max="1541" width="2.28515625" style="21" customWidth="1"/>
    <col min="1542" max="1783" width="8.7109375" style="21"/>
    <col min="1784" max="1784" width="1.7109375" style="21" customWidth="1"/>
    <col min="1785" max="1786" width="5.28515625" style="21" customWidth="1"/>
    <col min="1787" max="1787" width="3.7109375" style="21" customWidth="1"/>
    <col min="1788" max="1788" width="50.28515625" style="21" customWidth="1"/>
    <col min="1789" max="1789" width="10.42578125" style="21" bestFit="1" customWidth="1"/>
    <col min="1790" max="1790" width="38.7109375" style="21" customWidth="1"/>
    <col min="1791" max="1792" width="3.42578125" style="21" customWidth="1"/>
    <col min="1793" max="1793" width="21.28515625" style="21" bestFit="1" customWidth="1"/>
    <col min="1794" max="1794" width="14.7109375" style="21" bestFit="1" customWidth="1"/>
    <col min="1795" max="1795" width="12.28515625" style="21" bestFit="1" customWidth="1"/>
    <col min="1796" max="1797" width="2.28515625" style="21" customWidth="1"/>
    <col min="1798" max="2039" width="8.7109375" style="21"/>
    <col min="2040" max="2040" width="1.7109375" style="21" customWidth="1"/>
    <col min="2041" max="2042" width="5.28515625" style="21" customWidth="1"/>
    <col min="2043" max="2043" width="3.7109375" style="21" customWidth="1"/>
    <col min="2044" max="2044" width="50.28515625" style="21" customWidth="1"/>
    <col min="2045" max="2045" width="10.42578125" style="21" bestFit="1" customWidth="1"/>
    <col min="2046" max="2046" width="38.7109375" style="21" customWidth="1"/>
    <col min="2047" max="2048" width="3.42578125" style="21" customWidth="1"/>
    <col min="2049" max="2049" width="21.28515625" style="21" bestFit="1" customWidth="1"/>
    <col min="2050" max="2050" width="14.7109375" style="21" bestFit="1" customWidth="1"/>
    <col min="2051" max="2051" width="12.28515625" style="21" bestFit="1" customWidth="1"/>
    <col min="2052" max="2053" width="2.28515625" style="21" customWidth="1"/>
    <col min="2054" max="2295" width="8.7109375" style="21"/>
    <col min="2296" max="2296" width="1.7109375" style="21" customWidth="1"/>
    <col min="2297" max="2298" width="5.28515625" style="21" customWidth="1"/>
    <col min="2299" max="2299" width="3.7109375" style="21" customWidth="1"/>
    <col min="2300" max="2300" width="50.28515625" style="21" customWidth="1"/>
    <col min="2301" max="2301" width="10.42578125" style="21" bestFit="1" customWidth="1"/>
    <col min="2302" max="2302" width="38.7109375" style="21" customWidth="1"/>
    <col min="2303" max="2304" width="3.42578125" style="21" customWidth="1"/>
    <col min="2305" max="2305" width="21.28515625" style="21" bestFit="1" customWidth="1"/>
    <col min="2306" max="2306" width="14.7109375" style="21" bestFit="1" customWidth="1"/>
    <col min="2307" max="2307" width="12.28515625" style="21" bestFit="1" customWidth="1"/>
    <col min="2308" max="2309" width="2.28515625" style="21" customWidth="1"/>
    <col min="2310" max="2551" width="8.7109375" style="21"/>
    <col min="2552" max="2552" width="1.7109375" style="21" customWidth="1"/>
    <col min="2553" max="2554" width="5.28515625" style="21" customWidth="1"/>
    <col min="2555" max="2555" width="3.7109375" style="21" customWidth="1"/>
    <col min="2556" max="2556" width="50.28515625" style="21" customWidth="1"/>
    <col min="2557" max="2557" width="10.42578125" style="21" bestFit="1" customWidth="1"/>
    <col min="2558" max="2558" width="38.7109375" style="21" customWidth="1"/>
    <col min="2559" max="2560" width="3.42578125" style="21" customWidth="1"/>
    <col min="2561" max="2561" width="21.28515625" style="21" bestFit="1" customWidth="1"/>
    <col min="2562" max="2562" width="14.7109375" style="21" bestFit="1" customWidth="1"/>
    <col min="2563" max="2563" width="12.28515625" style="21" bestFit="1" customWidth="1"/>
    <col min="2564" max="2565" width="2.28515625" style="21" customWidth="1"/>
    <col min="2566" max="2807" width="8.7109375" style="21"/>
    <col min="2808" max="2808" width="1.7109375" style="21" customWidth="1"/>
    <col min="2809" max="2810" width="5.28515625" style="21" customWidth="1"/>
    <col min="2811" max="2811" width="3.7109375" style="21" customWidth="1"/>
    <col min="2812" max="2812" width="50.28515625" style="21" customWidth="1"/>
    <col min="2813" max="2813" width="10.42578125" style="21" bestFit="1" customWidth="1"/>
    <col min="2814" max="2814" width="38.7109375" style="21" customWidth="1"/>
    <col min="2815" max="2816" width="3.42578125" style="21" customWidth="1"/>
    <col min="2817" max="2817" width="21.28515625" style="21" bestFit="1" customWidth="1"/>
    <col min="2818" max="2818" width="14.7109375" style="21" bestFit="1" customWidth="1"/>
    <col min="2819" max="2819" width="12.28515625" style="21" bestFit="1" customWidth="1"/>
    <col min="2820" max="2821" width="2.28515625" style="21" customWidth="1"/>
    <col min="2822" max="3063" width="8.7109375" style="21"/>
    <col min="3064" max="3064" width="1.7109375" style="21" customWidth="1"/>
    <col min="3065" max="3066" width="5.28515625" style="21" customWidth="1"/>
    <col min="3067" max="3067" width="3.7109375" style="21" customWidth="1"/>
    <col min="3068" max="3068" width="50.28515625" style="21" customWidth="1"/>
    <col min="3069" max="3069" width="10.42578125" style="21" bestFit="1" customWidth="1"/>
    <col min="3070" max="3070" width="38.7109375" style="21" customWidth="1"/>
    <col min="3071" max="3072" width="3.42578125" style="21" customWidth="1"/>
    <col min="3073" max="3073" width="21.28515625" style="21" bestFit="1" customWidth="1"/>
    <col min="3074" max="3074" width="14.7109375" style="21" bestFit="1" customWidth="1"/>
    <col min="3075" max="3075" width="12.28515625" style="21" bestFit="1" customWidth="1"/>
    <col min="3076" max="3077" width="2.28515625" style="21" customWidth="1"/>
    <col min="3078" max="3319" width="8.7109375" style="21"/>
    <col min="3320" max="3320" width="1.7109375" style="21" customWidth="1"/>
    <col min="3321" max="3322" width="5.28515625" style="21" customWidth="1"/>
    <col min="3323" max="3323" width="3.7109375" style="21" customWidth="1"/>
    <col min="3324" max="3324" width="50.28515625" style="21" customWidth="1"/>
    <col min="3325" max="3325" width="10.42578125" style="21" bestFit="1" customWidth="1"/>
    <col min="3326" max="3326" width="38.7109375" style="21" customWidth="1"/>
    <col min="3327" max="3328" width="3.42578125" style="21" customWidth="1"/>
    <col min="3329" max="3329" width="21.28515625" style="21" bestFit="1" customWidth="1"/>
    <col min="3330" max="3330" width="14.7109375" style="21" bestFit="1" customWidth="1"/>
    <col min="3331" max="3331" width="12.28515625" style="21" bestFit="1" customWidth="1"/>
    <col min="3332" max="3333" width="2.28515625" style="21" customWidth="1"/>
    <col min="3334" max="3575" width="8.7109375" style="21"/>
    <col min="3576" max="3576" width="1.7109375" style="21" customWidth="1"/>
    <col min="3577" max="3578" width="5.28515625" style="21" customWidth="1"/>
    <col min="3579" max="3579" width="3.7109375" style="21" customWidth="1"/>
    <col min="3580" max="3580" width="50.28515625" style="21" customWidth="1"/>
    <col min="3581" max="3581" width="10.42578125" style="21" bestFit="1" customWidth="1"/>
    <col min="3582" max="3582" width="38.7109375" style="21" customWidth="1"/>
    <col min="3583" max="3584" width="3.42578125" style="21" customWidth="1"/>
    <col min="3585" max="3585" width="21.28515625" style="21" bestFit="1" customWidth="1"/>
    <col min="3586" max="3586" width="14.7109375" style="21" bestFit="1" customWidth="1"/>
    <col min="3587" max="3587" width="12.28515625" style="21" bestFit="1" customWidth="1"/>
    <col min="3588" max="3589" width="2.28515625" style="21" customWidth="1"/>
    <col min="3590" max="3831" width="8.7109375" style="21"/>
    <col min="3832" max="3832" width="1.7109375" style="21" customWidth="1"/>
    <col min="3833" max="3834" width="5.28515625" style="21" customWidth="1"/>
    <col min="3835" max="3835" width="3.7109375" style="21" customWidth="1"/>
    <col min="3836" max="3836" width="50.28515625" style="21" customWidth="1"/>
    <col min="3837" max="3837" width="10.42578125" style="21" bestFit="1" customWidth="1"/>
    <col min="3838" max="3838" width="38.7109375" style="21" customWidth="1"/>
    <col min="3839" max="3840" width="3.42578125" style="21" customWidth="1"/>
    <col min="3841" max="3841" width="21.28515625" style="21" bestFit="1" customWidth="1"/>
    <col min="3842" max="3842" width="14.7109375" style="21" bestFit="1" customWidth="1"/>
    <col min="3843" max="3843" width="12.28515625" style="21" bestFit="1" customWidth="1"/>
    <col min="3844" max="3845" width="2.28515625" style="21" customWidth="1"/>
    <col min="3846" max="4087" width="8.7109375" style="21"/>
    <col min="4088" max="4088" width="1.7109375" style="21" customWidth="1"/>
    <col min="4089" max="4090" width="5.28515625" style="21" customWidth="1"/>
    <col min="4091" max="4091" width="3.7109375" style="21" customWidth="1"/>
    <col min="4092" max="4092" width="50.28515625" style="21" customWidth="1"/>
    <col min="4093" max="4093" width="10.42578125" style="21" bestFit="1" customWidth="1"/>
    <col min="4094" max="4094" width="38.7109375" style="21" customWidth="1"/>
    <col min="4095" max="4096" width="3.42578125" style="21" customWidth="1"/>
    <col min="4097" max="4097" width="21.28515625" style="21" bestFit="1" customWidth="1"/>
    <col min="4098" max="4098" width="14.7109375" style="21" bestFit="1" customWidth="1"/>
    <col min="4099" max="4099" width="12.28515625" style="21" bestFit="1" customWidth="1"/>
    <col min="4100" max="4101" width="2.28515625" style="21" customWidth="1"/>
    <col min="4102" max="4343" width="8.7109375" style="21"/>
    <col min="4344" max="4344" width="1.7109375" style="21" customWidth="1"/>
    <col min="4345" max="4346" width="5.28515625" style="21" customWidth="1"/>
    <col min="4347" max="4347" width="3.7109375" style="21" customWidth="1"/>
    <col min="4348" max="4348" width="50.28515625" style="21" customWidth="1"/>
    <col min="4349" max="4349" width="10.42578125" style="21" bestFit="1" customWidth="1"/>
    <col min="4350" max="4350" width="38.7109375" style="21" customWidth="1"/>
    <col min="4351" max="4352" width="3.42578125" style="21" customWidth="1"/>
    <col min="4353" max="4353" width="21.28515625" style="21" bestFit="1" customWidth="1"/>
    <col min="4354" max="4354" width="14.7109375" style="21" bestFit="1" customWidth="1"/>
    <col min="4355" max="4355" width="12.28515625" style="21" bestFit="1" customWidth="1"/>
    <col min="4356" max="4357" width="2.28515625" style="21" customWidth="1"/>
    <col min="4358" max="4599" width="8.7109375" style="21"/>
    <col min="4600" max="4600" width="1.7109375" style="21" customWidth="1"/>
    <col min="4601" max="4602" width="5.28515625" style="21" customWidth="1"/>
    <col min="4603" max="4603" width="3.7109375" style="21" customWidth="1"/>
    <col min="4604" max="4604" width="50.28515625" style="21" customWidth="1"/>
    <col min="4605" max="4605" width="10.42578125" style="21" bestFit="1" customWidth="1"/>
    <col min="4606" max="4606" width="38.7109375" style="21" customWidth="1"/>
    <col min="4607" max="4608" width="3.42578125" style="21" customWidth="1"/>
    <col min="4609" max="4609" width="21.28515625" style="21" bestFit="1" customWidth="1"/>
    <col min="4610" max="4610" width="14.7109375" style="21" bestFit="1" customWidth="1"/>
    <col min="4611" max="4611" width="12.28515625" style="21" bestFit="1" customWidth="1"/>
    <col min="4612" max="4613" width="2.28515625" style="21" customWidth="1"/>
    <col min="4614" max="4855" width="8.7109375" style="21"/>
    <col min="4856" max="4856" width="1.7109375" style="21" customWidth="1"/>
    <col min="4857" max="4858" width="5.28515625" style="21" customWidth="1"/>
    <col min="4859" max="4859" width="3.7109375" style="21" customWidth="1"/>
    <col min="4860" max="4860" width="50.28515625" style="21" customWidth="1"/>
    <col min="4861" max="4861" width="10.42578125" style="21" bestFit="1" customWidth="1"/>
    <col min="4862" max="4862" width="38.7109375" style="21" customWidth="1"/>
    <col min="4863" max="4864" width="3.42578125" style="21" customWidth="1"/>
    <col min="4865" max="4865" width="21.28515625" style="21" bestFit="1" customWidth="1"/>
    <col min="4866" max="4866" width="14.7109375" style="21" bestFit="1" customWidth="1"/>
    <col min="4867" max="4867" width="12.28515625" style="21" bestFit="1" customWidth="1"/>
    <col min="4868" max="4869" width="2.28515625" style="21" customWidth="1"/>
    <col min="4870" max="5111" width="8.7109375" style="21"/>
    <col min="5112" max="5112" width="1.7109375" style="21" customWidth="1"/>
    <col min="5113" max="5114" width="5.28515625" style="21" customWidth="1"/>
    <col min="5115" max="5115" width="3.7109375" style="21" customWidth="1"/>
    <col min="5116" max="5116" width="50.28515625" style="21" customWidth="1"/>
    <col min="5117" max="5117" width="10.42578125" style="21" bestFit="1" customWidth="1"/>
    <col min="5118" max="5118" width="38.7109375" style="21" customWidth="1"/>
    <col min="5119" max="5120" width="3.42578125" style="21" customWidth="1"/>
    <col min="5121" max="5121" width="21.28515625" style="21" bestFit="1" customWidth="1"/>
    <col min="5122" max="5122" width="14.7109375" style="21" bestFit="1" customWidth="1"/>
    <col min="5123" max="5123" width="12.28515625" style="21" bestFit="1" customWidth="1"/>
    <col min="5124" max="5125" width="2.28515625" style="21" customWidth="1"/>
    <col min="5126" max="5367" width="8.7109375" style="21"/>
    <col min="5368" max="5368" width="1.7109375" style="21" customWidth="1"/>
    <col min="5369" max="5370" width="5.28515625" style="21" customWidth="1"/>
    <col min="5371" max="5371" width="3.7109375" style="21" customWidth="1"/>
    <col min="5372" max="5372" width="50.28515625" style="21" customWidth="1"/>
    <col min="5373" max="5373" width="10.42578125" style="21" bestFit="1" customWidth="1"/>
    <col min="5374" max="5374" width="38.7109375" style="21" customWidth="1"/>
    <col min="5375" max="5376" width="3.42578125" style="21" customWidth="1"/>
    <col min="5377" max="5377" width="21.28515625" style="21" bestFit="1" customWidth="1"/>
    <col min="5378" max="5378" width="14.7109375" style="21" bestFit="1" customWidth="1"/>
    <col min="5379" max="5379" width="12.28515625" style="21" bestFit="1" customWidth="1"/>
    <col min="5380" max="5381" width="2.28515625" style="21" customWidth="1"/>
    <col min="5382" max="5623" width="8.7109375" style="21"/>
    <col min="5624" max="5624" width="1.7109375" style="21" customWidth="1"/>
    <col min="5625" max="5626" width="5.28515625" style="21" customWidth="1"/>
    <col min="5627" max="5627" width="3.7109375" style="21" customWidth="1"/>
    <col min="5628" max="5628" width="50.28515625" style="21" customWidth="1"/>
    <col min="5629" max="5629" width="10.42578125" style="21" bestFit="1" customWidth="1"/>
    <col min="5630" max="5630" width="38.7109375" style="21" customWidth="1"/>
    <col min="5631" max="5632" width="3.42578125" style="21" customWidth="1"/>
    <col min="5633" max="5633" width="21.28515625" style="21" bestFit="1" customWidth="1"/>
    <col min="5634" max="5634" width="14.7109375" style="21" bestFit="1" customWidth="1"/>
    <col min="5635" max="5635" width="12.28515625" style="21" bestFit="1" customWidth="1"/>
    <col min="5636" max="5637" width="2.28515625" style="21" customWidth="1"/>
    <col min="5638" max="5879" width="8.7109375" style="21"/>
    <col min="5880" max="5880" width="1.7109375" style="21" customWidth="1"/>
    <col min="5881" max="5882" width="5.28515625" style="21" customWidth="1"/>
    <col min="5883" max="5883" width="3.7109375" style="21" customWidth="1"/>
    <col min="5884" max="5884" width="50.28515625" style="21" customWidth="1"/>
    <col min="5885" max="5885" width="10.42578125" style="21" bestFit="1" customWidth="1"/>
    <col min="5886" max="5886" width="38.7109375" style="21" customWidth="1"/>
    <col min="5887" max="5888" width="3.42578125" style="21" customWidth="1"/>
    <col min="5889" max="5889" width="21.28515625" style="21" bestFit="1" customWidth="1"/>
    <col min="5890" max="5890" width="14.7109375" style="21" bestFit="1" customWidth="1"/>
    <col min="5891" max="5891" width="12.28515625" style="21" bestFit="1" customWidth="1"/>
    <col min="5892" max="5893" width="2.28515625" style="21" customWidth="1"/>
    <col min="5894" max="6135" width="8.7109375" style="21"/>
    <col min="6136" max="6136" width="1.7109375" style="21" customWidth="1"/>
    <col min="6137" max="6138" width="5.28515625" style="21" customWidth="1"/>
    <col min="6139" max="6139" width="3.7109375" style="21" customWidth="1"/>
    <col min="6140" max="6140" width="50.28515625" style="21" customWidth="1"/>
    <col min="6141" max="6141" width="10.42578125" style="21" bestFit="1" customWidth="1"/>
    <col min="6142" max="6142" width="38.7109375" style="21" customWidth="1"/>
    <col min="6143" max="6144" width="3.42578125" style="21" customWidth="1"/>
    <col min="6145" max="6145" width="21.28515625" style="21" bestFit="1" customWidth="1"/>
    <col min="6146" max="6146" width="14.7109375" style="21" bestFit="1" customWidth="1"/>
    <col min="6147" max="6147" width="12.28515625" style="21" bestFit="1" customWidth="1"/>
    <col min="6148" max="6149" width="2.28515625" style="21" customWidth="1"/>
    <col min="6150" max="6391" width="8.7109375" style="21"/>
    <col min="6392" max="6392" width="1.7109375" style="21" customWidth="1"/>
    <col min="6393" max="6394" width="5.28515625" style="21" customWidth="1"/>
    <col min="6395" max="6395" width="3.7109375" style="21" customWidth="1"/>
    <col min="6396" max="6396" width="50.28515625" style="21" customWidth="1"/>
    <col min="6397" max="6397" width="10.42578125" style="21" bestFit="1" customWidth="1"/>
    <col min="6398" max="6398" width="38.7109375" style="21" customWidth="1"/>
    <col min="6399" max="6400" width="3.42578125" style="21" customWidth="1"/>
    <col min="6401" max="6401" width="21.28515625" style="21" bestFit="1" customWidth="1"/>
    <col min="6402" max="6402" width="14.7109375" style="21" bestFit="1" customWidth="1"/>
    <col min="6403" max="6403" width="12.28515625" style="21" bestFit="1" customWidth="1"/>
    <col min="6404" max="6405" width="2.28515625" style="21" customWidth="1"/>
    <col min="6406" max="6647" width="8.7109375" style="21"/>
    <col min="6648" max="6648" width="1.7109375" style="21" customWidth="1"/>
    <col min="6649" max="6650" width="5.28515625" style="21" customWidth="1"/>
    <col min="6651" max="6651" width="3.7109375" style="21" customWidth="1"/>
    <col min="6652" max="6652" width="50.28515625" style="21" customWidth="1"/>
    <col min="6653" max="6653" width="10.42578125" style="21" bestFit="1" customWidth="1"/>
    <col min="6654" max="6654" width="38.7109375" style="21" customWidth="1"/>
    <col min="6655" max="6656" width="3.42578125" style="21" customWidth="1"/>
    <col min="6657" max="6657" width="21.28515625" style="21" bestFit="1" customWidth="1"/>
    <col min="6658" max="6658" width="14.7109375" style="21" bestFit="1" customWidth="1"/>
    <col min="6659" max="6659" width="12.28515625" style="21" bestFit="1" customWidth="1"/>
    <col min="6660" max="6661" width="2.28515625" style="21" customWidth="1"/>
    <col min="6662" max="6903" width="8.7109375" style="21"/>
    <col min="6904" max="6904" width="1.7109375" style="21" customWidth="1"/>
    <col min="6905" max="6906" width="5.28515625" style="21" customWidth="1"/>
    <col min="6907" max="6907" width="3.7109375" style="21" customWidth="1"/>
    <col min="6908" max="6908" width="50.28515625" style="21" customWidth="1"/>
    <col min="6909" max="6909" width="10.42578125" style="21" bestFit="1" customWidth="1"/>
    <col min="6910" max="6910" width="38.7109375" style="21" customWidth="1"/>
    <col min="6911" max="6912" width="3.42578125" style="21" customWidth="1"/>
    <col min="6913" max="6913" width="21.28515625" style="21" bestFit="1" customWidth="1"/>
    <col min="6914" max="6914" width="14.7109375" style="21" bestFit="1" customWidth="1"/>
    <col min="6915" max="6915" width="12.28515625" style="21" bestFit="1" customWidth="1"/>
    <col min="6916" max="6917" width="2.28515625" style="21" customWidth="1"/>
    <col min="6918" max="7159" width="8.7109375" style="21"/>
    <col min="7160" max="7160" width="1.7109375" style="21" customWidth="1"/>
    <col min="7161" max="7162" width="5.28515625" style="21" customWidth="1"/>
    <col min="7163" max="7163" width="3.7109375" style="21" customWidth="1"/>
    <col min="7164" max="7164" width="50.28515625" style="21" customWidth="1"/>
    <col min="7165" max="7165" width="10.42578125" style="21" bestFit="1" customWidth="1"/>
    <col min="7166" max="7166" width="38.7109375" style="21" customWidth="1"/>
    <col min="7167" max="7168" width="3.42578125" style="21" customWidth="1"/>
    <col min="7169" max="7169" width="21.28515625" style="21" bestFit="1" customWidth="1"/>
    <col min="7170" max="7170" width="14.7109375" style="21" bestFit="1" customWidth="1"/>
    <col min="7171" max="7171" width="12.28515625" style="21" bestFit="1" customWidth="1"/>
    <col min="7172" max="7173" width="2.28515625" style="21" customWidth="1"/>
    <col min="7174" max="7415" width="8.7109375" style="21"/>
    <col min="7416" max="7416" width="1.7109375" style="21" customWidth="1"/>
    <col min="7417" max="7418" width="5.28515625" style="21" customWidth="1"/>
    <col min="7419" max="7419" width="3.7109375" style="21" customWidth="1"/>
    <col min="7420" max="7420" width="50.28515625" style="21" customWidth="1"/>
    <col min="7421" max="7421" width="10.42578125" style="21" bestFit="1" customWidth="1"/>
    <col min="7422" max="7422" width="38.7109375" style="21" customWidth="1"/>
    <col min="7423" max="7424" width="3.42578125" style="21" customWidth="1"/>
    <col min="7425" max="7425" width="21.28515625" style="21" bestFit="1" customWidth="1"/>
    <col min="7426" max="7426" width="14.7109375" style="21" bestFit="1" customWidth="1"/>
    <col min="7427" max="7427" width="12.28515625" style="21" bestFit="1" customWidth="1"/>
    <col min="7428" max="7429" width="2.28515625" style="21" customWidth="1"/>
    <col min="7430" max="7671" width="8.7109375" style="21"/>
    <col min="7672" max="7672" width="1.7109375" style="21" customWidth="1"/>
    <col min="7673" max="7674" width="5.28515625" style="21" customWidth="1"/>
    <col min="7675" max="7675" width="3.7109375" style="21" customWidth="1"/>
    <col min="7676" max="7676" width="50.28515625" style="21" customWidth="1"/>
    <col min="7677" max="7677" width="10.42578125" style="21" bestFit="1" customWidth="1"/>
    <col min="7678" max="7678" width="38.7109375" style="21" customWidth="1"/>
    <col min="7679" max="7680" width="3.42578125" style="21" customWidth="1"/>
    <col min="7681" max="7681" width="21.28515625" style="21" bestFit="1" customWidth="1"/>
    <col min="7682" max="7682" width="14.7109375" style="21" bestFit="1" customWidth="1"/>
    <col min="7683" max="7683" width="12.28515625" style="21" bestFit="1" customWidth="1"/>
    <col min="7684" max="7685" width="2.28515625" style="21" customWidth="1"/>
    <col min="7686" max="7927" width="8.7109375" style="21"/>
    <col min="7928" max="7928" width="1.7109375" style="21" customWidth="1"/>
    <col min="7929" max="7930" width="5.28515625" style="21" customWidth="1"/>
    <col min="7931" max="7931" width="3.7109375" style="21" customWidth="1"/>
    <col min="7932" max="7932" width="50.28515625" style="21" customWidth="1"/>
    <col min="7933" max="7933" width="10.42578125" style="21" bestFit="1" customWidth="1"/>
    <col min="7934" max="7934" width="38.7109375" style="21" customWidth="1"/>
    <col min="7935" max="7936" width="3.42578125" style="21" customWidth="1"/>
    <col min="7937" max="7937" width="21.28515625" style="21" bestFit="1" customWidth="1"/>
    <col min="7938" max="7938" width="14.7109375" style="21" bestFit="1" customWidth="1"/>
    <col min="7939" max="7939" width="12.28515625" style="21" bestFit="1" customWidth="1"/>
    <col min="7940" max="7941" width="2.28515625" style="21" customWidth="1"/>
    <col min="7942" max="8183" width="8.7109375" style="21"/>
    <col min="8184" max="8184" width="1.7109375" style="21" customWidth="1"/>
    <col min="8185" max="8186" width="5.28515625" style="21" customWidth="1"/>
    <col min="8187" max="8187" width="3.7109375" style="21" customWidth="1"/>
    <col min="8188" max="8188" width="50.28515625" style="21" customWidth="1"/>
    <col min="8189" max="8189" width="10.42578125" style="21" bestFit="1" customWidth="1"/>
    <col min="8190" max="8190" width="38.7109375" style="21" customWidth="1"/>
    <col min="8191" max="8192" width="3.42578125" style="21" customWidth="1"/>
    <col min="8193" max="8193" width="21.28515625" style="21" bestFit="1" customWidth="1"/>
    <col min="8194" max="8194" width="14.7109375" style="21" bestFit="1" customWidth="1"/>
    <col min="8195" max="8195" width="12.28515625" style="21" bestFit="1" customWidth="1"/>
    <col min="8196" max="8197" width="2.28515625" style="21" customWidth="1"/>
    <col min="8198" max="8439" width="8.7109375" style="21"/>
    <col min="8440" max="8440" width="1.7109375" style="21" customWidth="1"/>
    <col min="8441" max="8442" width="5.28515625" style="21" customWidth="1"/>
    <col min="8443" max="8443" width="3.7109375" style="21" customWidth="1"/>
    <col min="8444" max="8444" width="50.28515625" style="21" customWidth="1"/>
    <col min="8445" max="8445" width="10.42578125" style="21" bestFit="1" customWidth="1"/>
    <col min="8446" max="8446" width="38.7109375" style="21" customWidth="1"/>
    <col min="8447" max="8448" width="3.42578125" style="21" customWidth="1"/>
    <col min="8449" max="8449" width="21.28515625" style="21" bestFit="1" customWidth="1"/>
    <col min="8450" max="8450" width="14.7109375" style="21" bestFit="1" customWidth="1"/>
    <col min="8451" max="8451" width="12.28515625" style="21" bestFit="1" customWidth="1"/>
    <col min="8452" max="8453" width="2.28515625" style="21" customWidth="1"/>
    <col min="8454" max="8695" width="8.7109375" style="21"/>
    <col min="8696" max="8696" width="1.7109375" style="21" customWidth="1"/>
    <col min="8697" max="8698" width="5.28515625" style="21" customWidth="1"/>
    <col min="8699" max="8699" width="3.7109375" style="21" customWidth="1"/>
    <col min="8700" max="8700" width="50.28515625" style="21" customWidth="1"/>
    <col min="8701" max="8701" width="10.42578125" style="21" bestFit="1" customWidth="1"/>
    <col min="8702" max="8702" width="38.7109375" style="21" customWidth="1"/>
    <col min="8703" max="8704" width="3.42578125" style="21" customWidth="1"/>
    <col min="8705" max="8705" width="21.28515625" style="21" bestFit="1" customWidth="1"/>
    <col min="8706" max="8706" width="14.7109375" style="21" bestFit="1" customWidth="1"/>
    <col min="8707" max="8707" width="12.28515625" style="21" bestFit="1" customWidth="1"/>
    <col min="8708" max="8709" width="2.28515625" style="21" customWidth="1"/>
    <col min="8710" max="8951" width="8.7109375" style="21"/>
    <col min="8952" max="8952" width="1.7109375" style="21" customWidth="1"/>
    <col min="8953" max="8954" width="5.28515625" style="21" customWidth="1"/>
    <col min="8955" max="8955" width="3.7109375" style="21" customWidth="1"/>
    <col min="8956" max="8956" width="50.28515625" style="21" customWidth="1"/>
    <col min="8957" max="8957" width="10.42578125" style="21" bestFit="1" customWidth="1"/>
    <col min="8958" max="8958" width="38.7109375" style="21" customWidth="1"/>
    <col min="8959" max="8960" width="3.42578125" style="21" customWidth="1"/>
    <col min="8961" max="8961" width="21.28515625" style="21" bestFit="1" customWidth="1"/>
    <col min="8962" max="8962" width="14.7109375" style="21" bestFit="1" customWidth="1"/>
    <col min="8963" max="8963" width="12.28515625" style="21" bestFit="1" customWidth="1"/>
    <col min="8964" max="8965" width="2.28515625" style="21" customWidth="1"/>
    <col min="8966" max="9207" width="8.7109375" style="21"/>
    <col min="9208" max="9208" width="1.7109375" style="21" customWidth="1"/>
    <col min="9209" max="9210" width="5.28515625" style="21" customWidth="1"/>
    <col min="9211" max="9211" width="3.7109375" style="21" customWidth="1"/>
    <col min="9212" max="9212" width="50.28515625" style="21" customWidth="1"/>
    <col min="9213" max="9213" width="10.42578125" style="21" bestFit="1" customWidth="1"/>
    <col min="9214" max="9214" width="38.7109375" style="21" customWidth="1"/>
    <col min="9215" max="9216" width="3.42578125" style="21" customWidth="1"/>
    <col min="9217" max="9217" width="21.28515625" style="21" bestFit="1" customWidth="1"/>
    <col min="9218" max="9218" width="14.7109375" style="21" bestFit="1" customWidth="1"/>
    <col min="9219" max="9219" width="12.28515625" style="21" bestFit="1" customWidth="1"/>
    <col min="9220" max="9221" width="2.28515625" style="21" customWidth="1"/>
    <col min="9222" max="9463" width="8.7109375" style="21"/>
    <col min="9464" max="9464" width="1.7109375" style="21" customWidth="1"/>
    <col min="9465" max="9466" width="5.28515625" style="21" customWidth="1"/>
    <col min="9467" max="9467" width="3.7109375" style="21" customWidth="1"/>
    <col min="9468" max="9468" width="50.28515625" style="21" customWidth="1"/>
    <col min="9469" max="9469" width="10.42578125" style="21" bestFit="1" customWidth="1"/>
    <col min="9470" max="9470" width="38.7109375" style="21" customWidth="1"/>
    <col min="9471" max="9472" width="3.42578125" style="21" customWidth="1"/>
    <col min="9473" max="9473" width="21.28515625" style="21" bestFit="1" customWidth="1"/>
    <col min="9474" max="9474" width="14.7109375" style="21" bestFit="1" customWidth="1"/>
    <col min="9475" max="9475" width="12.28515625" style="21" bestFit="1" customWidth="1"/>
    <col min="9476" max="9477" width="2.28515625" style="21" customWidth="1"/>
    <col min="9478" max="9719" width="8.7109375" style="21"/>
    <col min="9720" max="9720" width="1.7109375" style="21" customWidth="1"/>
    <col min="9721" max="9722" width="5.28515625" style="21" customWidth="1"/>
    <col min="9723" max="9723" width="3.7109375" style="21" customWidth="1"/>
    <col min="9724" max="9724" width="50.28515625" style="21" customWidth="1"/>
    <col min="9725" max="9725" width="10.42578125" style="21" bestFit="1" customWidth="1"/>
    <col min="9726" max="9726" width="38.7109375" style="21" customWidth="1"/>
    <col min="9727" max="9728" width="3.42578125" style="21" customWidth="1"/>
    <col min="9729" max="9729" width="21.28515625" style="21" bestFit="1" customWidth="1"/>
    <col min="9730" max="9730" width="14.7109375" style="21" bestFit="1" customWidth="1"/>
    <col min="9731" max="9731" width="12.28515625" style="21" bestFit="1" customWidth="1"/>
    <col min="9732" max="9733" width="2.28515625" style="21" customWidth="1"/>
    <col min="9734" max="9975" width="8.7109375" style="21"/>
    <col min="9976" max="9976" width="1.7109375" style="21" customWidth="1"/>
    <col min="9977" max="9978" width="5.28515625" style="21" customWidth="1"/>
    <col min="9979" max="9979" width="3.7109375" style="21" customWidth="1"/>
    <col min="9980" max="9980" width="50.28515625" style="21" customWidth="1"/>
    <col min="9981" max="9981" width="10.42578125" style="21" bestFit="1" customWidth="1"/>
    <col min="9982" max="9982" width="38.7109375" style="21" customWidth="1"/>
    <col min="9983" max="9984" width="3.42578125" style="21" customWidth="1"/>
    <col min="9985" max="9985" width="21.28515625" style="21" bestFit="1" customWidth="1"/>
    <col min="9986" max="9986" width="14.7109375" style="21" bestFit="1" customWidth="1"/>
    <col min="9987" max="9987" width="12.28515625" style="21" bestFit="1" customWidth="1"/>
    <col min="9988" max="9989" width="2.28515625" style="21" customWidth="1"/>
    <col min="9990" max="10231" width="8.7109375" style="21"/>
    <col min="10232" max="10232" width="1.7109375" style="21" customWidth="1"/>
    <col min="10233" max="10234" width="5.28515625" style="21" customWidth="1"/>
    <col min="10235" max="10235" width="3.7109375" style="21" customWidth="1"/>
    <col min="10236" max="10236" width="50.28515625" style="21" customWidth="1"/>
    <col min="10237" max="10237" width="10.42578125" style="21" bestFit="1" customWidth="1"/>
    <col min="10238" max="10238" width="38.7109375" style="21" customWidth="1"/>
    <col min="10239" max="10240" width="3.42578125" style="21" customWidth="1"/>
    <col min="10241" max="10241" width="21.28515625" style="21" bestFit="1" customWidth="1"/>
    <col min="10242" max="10242" width="14.7109375" style="21" bestFit="1" customWidth="1"/>
    <col min="10243" max="10243" width="12.28515625" style="21" bestFit="1" customWidth="1"/>
    <col min="10244" max="10245" width="2.28515625" style="21" customWidth="1"/>
    <col min="10246" max="10487" width="8.7109375" style="21"/>
    <col min="10488" max="10488" width="1.7109375" style="21" customWidth="1"/>
    <col min="10489" max="10490" width="5.28515625" style="21" customWidth="1"/>
    <col min="10491" max="10491" width="3.7109375" style="21" customWidth="1"/>
    <col min="10492" max="10492" width="50.28515625" style="21" customWidth="1"/>
    <col min="10493" max="10493" width="10.42578125" style="21" bestFit="1" customWidth="1"/>
    <col min="10494" max="10494" width="38.7109375" style="21" customWidth="1"/>
    <col min="10495" max="10496" width="3.42578125" style="21" customWidth="1"/>
    <col min="10497" max="10497" width="21.28515625" style="21" bestFit="1" customWidth="1"/>
    <col min="10498" max="10498" width="14.7109375" style="21" bestFit="1" customWidth="1"/>
    <col min="10499" max="10499" width="12.28515625" style="21" bestFit="1" customWidth="1"/>
    <col min="10500" max="10501" width="2.28515625" style="21" customWidth="1"/>
    <col min="10502" max="10743" width="8.7109375" style="21"/>
    <col min="10744" max="10744" width="1.7109375" style="21" customWidth="1"/>
    <col min="10745" max="10746" width="5.28515625" style="21" customWidth="1"/>
    <col min="10747" max="10747" width="3.7109375" style="21" customWidth="1"/>
    <col min="10748" max="10748" width="50.28515625" style="21" customWidth="1"/>
    <col min="10749" max="10749" width="10.42578125" style="21" bestFit="1" customWidth="1"/>
    <col min="10750" max="10750" width="38.7109375" style="21" customWidth="1"/>
    <col min="10751" max="10752" width="3.42578125" style="21" customWidth="1"/>
    <col min="10753" max="10753" width="21.28515625" style="21" bestFit="1" customWidth="1"/>
    <col min="10754" max="10754" width="14.7109375" style="21" bestFit="1" customWidth="1"/>
    <col min="10755" max="10755" width="12.28515625" style="21" bestFit="1" customWidth="1"/>
    <col min="10756" max="10757" width="2.28515625" style="21" customWidth="1"/>
    <col min="10758" max="10999" width="8.7109375" style="21"/>
    <col min="11000" max="11000" width="1.7109375" style="21" customWidth="1"/>
    <col min="11001" max="11002" width="5.28515625" style="21" customWidth="1"/>
    <col min="11003" max="11003" width="3.7109375" style="21" customWidth="1"/>
    <col min="11004" max="11004" width="50.28515625" style="21" customWidth="1"/>
    <col min="11005" max="11005" width="10.42578125" style="21" bestFit="1" customWidth="1"/>
    <col min="11006" max="11006" width="38.7109375" style="21" customWidth="1"/>
    <col min="11007" max="11008" width="3.42578125" style="21" customWidth="1"/>
    <col min="11009" max="11009" width="21.28515625" style="21" bestFit="1" customWidth="1"/>
    <col min="11010" max="11010" width="14.7109375" style="21" bestFit="1" customWidth="1"/>
    <col min="11011" max="11011" width="12.28515625" style="21" bestFit="1" customWidth="1"/>
    <col min="11012" max="11013" width="2.28515625" style="21" customWidth="1"/>
    <col min="11014" max="11255" width="8.7109375" style="21"/>
    <col min="11256" max="11256" width="1.7109375" style="21" customWidth="1"/>
    <col min="11257" max="11258" width="5.28515625" style="21" customWidth="1"/>
    <col min="11259" max="11259" width="3.7109375" style="21" customWidth="1"/>
    <col min="11260" max="11260" width="50.28515625" style="21" customWidth="1"/>
    <col min="11261" max="11261" width="10.42578125" style="21" bestFit="1" customWidth="1"/>
    <col min="11262" max="11262" width="38.7109375" style="21" customWidth="1"/>
    <col min="11263" max="11264" width="3.42578125" style="21" customWidth="1"/>
    <col min="11265" max="11265" width="21.28515625" style="21" bestFit="1" customWidth="1"/>
    <col min="11266" max="11266" width="14.7109375" style="21" bestFit="1" customWidth="1"/>
    <col min="11267" max="11267" width="12.28515625" style="21" bestFit="1" customWidth="1"/>
    <col min="11268" max="11269" width="2.28515625" style="21" customWidth="1"/>
    <col min="11270" max="11511" width="8.7109375" style="21"/>
    <col min="11512" max="11512" width="1.7109375" style="21" customWidth="1"/>
    <col min="11513" max="11514" width="5.28515625" style="21" customWidth="1"/>
    <col min="11515" max="11515" width="3.7109375" style="21" customWidth="1"/>
    <col min="11516" max="11516" width="50.28515625" style="21" customWidth="1"/>
    <col min="11517" max="11517" width="10.42578125" style="21" bestFit="1" customWidth="1"/>
    <col min="11518" max="11518" width="38.7109375" style="21" customWidth="1"/>
    <col min="11519" max="11520" width="3.42578125" style="21" customWidth="1"/>
    <col min="11521" max="11521" width="21.28515625" style="21" bestFit="1" customWidth="1"/>
    <col min="11522" max="11522" width="14.7109375" style="21" bestFit="1" customWidth="1"/>
    <col min="11523" max="11523" width="12.28515625" style="21" bestFit="1" customWidth="1"/>
    <col min="11524" max="11525" width="2.28515625" style="21" customWidth="1"/>
    <col min="11526" max="11767" width="8.7109375" style="21"/>
    <col min="11768" max="11768" width="1.7109375" style="21" customWidth="1"/>
    <col min="11769" max="11770" width="5.28515625" style="21" customWidth="1"/>
    <col min="11771" max="11771" width="3.7109375" style="21" customWidth="1"/>
    <col min="11772" max="11772" width="50.28515625" style="21" customWidth="1"/>
    <col min="11773" max="11773" width="10.42578125" style="21" bestFit="1" customWidth="1"/>
    <col min="11774" max="11774" width="38.7109375" style="21" customWidth="1"/>
    <col min="11775" max="11776" width="3.42578125" style="21" customWidth="1"/>
    <col min="11777" max="11777" width="21.28515625" style="21" bestFit="1" customWidth="1"/>
    <col min="11778" max="11778" width="14.7109375" style="21" bestFit="1" customWidth="1"/>
    <col min="11779" max="11779" width="12.28515625" style="21" bestFit="1" customWidth="1"/>
    <col min="11780" max="11781" width="2.28515625" style="21" customWidth="1"/>
    <col min="11782" max="12023" width="8.7109375" style="21"/>
    <col min="12024" max="12024" width="1.7109375" style="21" customWidth="1"/>
    <col min="12025" max="12026" width="5.28515625" style="21" customWidth="1"/>
    <col min="12027" max="12027" width="3.7109375" style="21" customWidth="1"/>
    <col min="12028" max="12028" width="50.28515625" style="21" customWidth="1"/>
    <col min="12029" max="12029" width="10.42578125" style="21" bestFit="1" customWidth="1"/>
    <col min="12030" max="12030" width="38.7109375" style="21" customWidth="1"/>
    <col min="12031" max="12032" width="3.42578125" style="21" customWidth="1"/>
    <col min="12033" max="12033" width="21.28515625" style="21" bestFit="1" customWidth="1"/>
    <col min="12034" max="12034" width="14.7109375" style="21" bestFit="1" customWidth="1"/>
    <col min="12035" max="12035" width="12.28515625" style="21" bestFit="1" customWidth="1"/>
    <col min="12036" max="12037" width="2.28515625" style="21" customWidth="1"/>
    <col min="12038" max="12279" width="8.7109375" style="21"/>
    <col min="12280" max="12280" width="1.7109375" style="21" customWidth="1"/>
    <col min="12281" max="12282" width="5.28515625" style="21" customWidth="1"/>
    <col min="12283" max="12283" width="3.7109375" style="21" customWidth="1"/>
    <col min="12284" max="12284" width="50.28515625" style="21" customWidth="1"/>
    <col min="12285" max="12285" width="10.42578125" style="21" bestFit="1" customWidth="1"/>
    <col min="12286" max="12286" width="38.7109375" style="21" customWidth="1"/>
    <col min="12287" max="12288" width="3.42578125" style="21" customWidth="1"/>
    <col min="12289" max="12289" width="21.28515625" style="21" bestFit="1" customWidth="1"/>
    <col min="12290" max="12290" width="14.7109375" style="21" bestFit="1" customWidth="1"/>
    <col min="12291" max="12291" width="12.28515625" style="21" bestFit="1" customWidth="1"/>
    <col min="12292" max="12293" width="2.28515625" style="21" customWidth="1"/>
    <col min="12294" max="12535" width="8.7109375" style="21"/>
    <col min="12536" max="12536" width="1.7109375" style="21" customWidth="1"/>
    <col min="12537" max="12538" width="5.28515625" style="21" customWidth="1"/>
    <col min="12539" max="12539" width="3.7109375" style="21" customWidth="1"/>
    <col min="12540" max="12540" width="50.28515625" style="21" customWidth="1"/>
    <col min="12541" max="12541" width="10.42578125" style="21" bestFit="1" customWidth="1"/>
    <col min="12542" max="12542" width="38.7109375" style="21" customWidth="1"/>
    <col min="12543" max="12544" width="3.42578125" style="21" customWidth="1"/>
    <col min="12545" max="12545" width="21.28515625" style="21" bestFit="1" customWidth="1"/>
    <col min="12546" max="12546" width="14.7109375" style="21" bestFit="1" customWidth="1"/>
    <col min="12547" max="12547" width="12.28515625" style="21" bestFit="1" customWidth="1"/>
    <col min="12548" max="12549" width="2.28515625" style="21" customWidth="1"/>
    <col min="12550" max="12791" width="8.7109375" style="21"/>
    <col min="12792" max="12792" width="1.7109375" style="21" customWidth="1"/>
    <col min="12793" max="12794" width="5.28515625" style="21" customWidth="1"/>
    <col min="12795" max="12795" width="3.7109375" style="21" customWidth="1"/>
    <col min="12796" max="12796" width="50.28515625" style="21" customWidth="1"/>
    <col min="12797" max="12797" width="10.42578125" style="21" bestFit="1" customWidth="1"/>
    <col min="12798" max="12798" width="38.7109375" style="21" customWidth="1"/>
    <col min="12799" max="12800" width="3.42578125" style="21" customWidth="1"/>
    <col min="12801" max="12801" width="21.28515625" style="21" bestFit="1" customWidth="1"/>
    <col min="12802" max="12802" width="14.7109375" style="21" bestFit="1" customWidth="1"/>
    <col min="12803" max="12803" width="12.28515625" style="21" bestFit="1" customWidth="1"/>
    <col min="12804" max="12805" width="2.28515625" style="21" customWidth="1"/>
    <col min="12806" max="13047" width="8.7109375" style="21"/>
    <col min="13048" max="13048" width="1.7109375" style="21" customWidth="1"/>
    <col min="13049" max="13050" width="5.28515625" style="21" customWidth="1"/>
    <col min="13051" max="13051" width="3.7109375" style="21" customWidth="1"/>
    <col min="13052" max="13052" width="50.28515625" style="21" customWidth="1"/>
    <col min="13053" max="13053" width="10.42578125" style="21" bestFit="1" customWidth="1"/>
    <col min="13054" max="13054" width="38.7109375" style="21" customWidth="1"/>
    <col min="13055" max="13056" width="3.42578125" style="21" customWidth="1"/>
    <col min="13057" max="13057" width="21.28515625" style="21" bestFit="1" customWidth="1"/>
    <col min="13058" max="13058" width="14.7109375" style="21" bestFit="1" customWidth="1"/>
    <col min="13059" max="13059" width="12.28515625" style="21" bestFit="1" customWidth="1"/>
    <col min="13060" max="13061" width="2.28515625" style="21" customWidth="1"/>
    <col min="13062" max="13303" width="8.7109375" style="21"/>
    <col min="13304" max="13304" width="1.7109375" style="21" customWidth="1"/>
    <col min="13305" max="13306" width="5.28515625" style="21" customWidth="1"/>
    <col min="13307" max="13307" width="3.7109375" style="21" customWidth="1"/>
    <col min="13308" max="13308" width="50.28515625" style="21" customWidth="1"/>
    <col min="13309" max="13309" width="10.42578125" style="21" bestFit="1" customWidth="1"/>
    <col min="13310" max="13310" width="38.7109375" style="21" customWidth="1"/>
    <col min="13311" max="13312" width="3.42578125" style="21" customWidth="1"/>
    <col min="13313" max="13313" width="21.28515625" style="21" bestFit="1" customWidth="1"/>
    <col min="13314" max="13314" width="14.7109375" style="21" bestFit="1" customWidth="1"/>
    <col min="13315" max="13315" width="12.28515625" style="21" bestFit="1" customWidth="1"/>
    <col min="13316" max="13317" width="2.28515625" style="21" customWidth="1"/>
    <col min="13318" max="13559" width="8.7109375" style="21"/>
    <col min="13560" max="13560" width="1.7109375" style="21" customWidth="1"/>
    <col min="13561" max="13562" width="5.28515625" style="21" customWidth="1"/>
    <col min="13563" max="13563" width="3.7109375" style="21" customWidth="1"/>
    <col min="13564" max="13564" width="50.28515625" style="21" customWidth="1"/>
    <col min="13565" max="13565" width="10.42578125" style="21" bestFit="1" customWidth="1"/>
    <col min="13566" max="13566" width="38.7109375" style="21" customWidth="1"/>
    <col min="13567" max="13568" width="3.42578125" style="21" customWidth="1"/>
    <col min="13569" max="13569" width="21.28515625" style="21" bestFit="1" customWidth="1"/>
    <col min="13570" max="13570" width="14.7109375" style="21" bestFit="1" customWidth="1"/>
    <col min="13571" max="13571" width="12.28515625" style="21" bestFit="1" customWidth="1"/>
    <col min="13572" max="13573" width="2.28515625" style="21" customWidth="1"/>
    <col min="13574" max="13815" width="8.7109375" style="21"/>
    <col min="13816" max="13816" width="1.7109375" style="21" customWidth="1"/>
    <col min="13817" max="13818" width="5.28515625" style="21" customWidth="1"/>
    <col min="13819" max="13819" width="3.7109375" style="21" customWidth="1"/>
    <col min="13820" max="13820" width="50.28515625" style="21" customWidth="1"/>
    <col min="13821" max="13821" width="10.42578125" style="21" bestFit="1" customWidth="1"/>
    <col min="13822" max="13822" width="38.7109375" style="21" customWidth="1"/>
    <col min="13823" max="13824" width="3.42578125" style="21" customWidth="1"/>
    <col min="13825" max="13825" width="21.28515625" style="21" bestFit="1" customWidth="1"/>
    <col min="13826" max="13826" width="14.7109375" style="21" bestFit="1" customWidth="1"/>
    <col min="13827" max="13827" width="12.28515625" style="21" bestFit="1" customWidth="1"/>
    <col min="13828" max="13829" width="2.28515625" style="21" customWidth="1"/>
    <col min="13830" max="14071" width="8.7109375" style="21"/>
    <col min="14072" max="14072" width="1.7109375" style="21" customWidth="1"/>
    <col min="14073" max="14074" width="5.28515625" style="21" customWidth="1"/>
    <col min="14075" max="14075" width="3.7109375" style="21" customWidth="1"/>
    <col min="14076" max="14076" width="50.28515625" style="21" customWidth="1"/>
    <col min="14077" max="14077" width="10.42578125" style="21" bestFit="1" customWidth="1"/>
    <col min="14078" max="14078" width="38.7109375" style="21" customWidth="1"/>
    <col min="14079" max="14080" width="3.42578125" style="21" customWidth="1"/>
    <col min="14081" max="14081" width="21.28515625" style="21" bestFit="1" customWidth="1"/>
    <col min="14082" max="14082" width="14.7109375" style="21" bestFit="1" customWidth="1"/>
    <col min="14083" max="14083" width="12.28515625" style="21" bestFit="1" customWidth="1"/>
    <col min="14084" max="14085" width="2.28515625" style="21" customWidth="1"/>
    <col min="14086" max="14327" width="8.7109375" style="21"/>
    <col min="14328" max="14328" width="1.7109375" style="21" customWidth="1"/>
    <col min="14329" max="14330" width="5.28515625" style="21" customWidth="1"/>
    <col min="14331" max="14331" width="3.7109375" style="21" customWidth="1"/>
    <col min="14332" max="14332" width="50.28515625" style="21" customWidth="1"/>
    <col min="14333" max="14333" width="10.42578125" style="21" bestFit="1" customWidth="1"/>
    <col min="14334" max="14334" width="38.7109375" style="21" customWidth="1"/>
    <col min="14335" max="14336" width="3.42578125" style="21" customWidth="1"/>
    <col min="14337" max="14337" width="21.28515625" style="21" bestFit="1" customWidth="1"/>
    <col min="14338" max="14338" width="14.7109375" style="21" bestFit="1" customWidth="1"/>
    <col min="14339" max="14339" width="12.28515625" style="21" bestFit="1" customWidth="1"/>
    <col min="14340" max="14341" width="2.28515625" style="21" customWidth="1"/>
    <col min="14342" max="14583" width="8.7109375" style="21"/>
    <col min="14584" max="14584" width="1.7109375" style="21" customWidth="1"/>
    <col min="14585" max="14586" width="5.28515625" style="21" customWidth="1"/>
    <col min="14587" max="14587" width="3.7109375" style="21" customWidth="1"/>
    <col min="14588" max="14588" width="50.28515625" style="21" customWidth="1"/>
    <col min="14589" max="14589" width="10.42578125" style="21" bestFit="1" customWidth="1"/>
    <col min="14590" max="14590" width="38.7109375" style="21" customWidth="1"/>
    <col min="14591" max="14592" width="3.42578125" style="21" customWidth="1"/>
    <col min="14593" max="14593" width="21.28515625" style="21" bestFit="1" customWidth="1"/>
    <col min="14594" max="14594" width="14.7109375" style="21" bestFit="1" customWidth="1"/>
    <col min="14595" max="14595" width="12.28515625" style="21" bestFit="1" customWidth="1"/>
    <col min="14596" max="14597" width="2.28515625" style="21" customWidth="1"/>
    <col min="14598" max="14839" width="8.7109375" style="21"/>
    <col min="14840" max="14840" width="1.7109375" style="21" customWidth="1"/>
    <col min="14841" max="14842" width="5.28515625" style="21" customWidth="1"/>
    <col min="14843" max="14843" width="3.7109375" style="21" customWidth="1"/>
    <col min="14844" max="14844" width="50.28515625" style="21" customWidth="1"/>
    <col min="14845" max="14845" width="10.42578125" style="21" bestFit="1" customWidth="1"/>
    <col min="14846" max="14846" width="38.7109375" style="21" customWidth="1"/>
    <col min="14847" max="14848" width="3.42578125" style="21" customWidth="1"/>
    <col min="14849" max="14849" width="21.28515625" style="21" bestFit="1" customWidth="1"/>
    <col min="14850" max="14850" width="14.7109375" style="21" bestFit="1" customWidth="1"/>
    <col min="14851" max="14851" width="12.28515625" style="21" bestFit="1" customWidth="1"/>
    <col min="14852" max="14853" width="2.28515625" style="21" customWidth="1"/>
    <col min="14854" max="15095" width="8.7109375" style="21"/>
    <col min="15096" max="15096" width="1.7109375" style="21" customWidth="1"/>
    <col min="15097" max="15098" width="5.28515625" style="21" customWidth="1"/>
    <col min="15099" max="15099" width="3.7109375" style="21" customWidth="1"/>
    <col min="15100" max="15100" width="50.28515625" style="21" customWidth="1"/>
    <col min="15101" max="15101" width="10.42578125" style="21" bestFit="1" customWidth="1"/>
    <col min="15102" max="15102" width="38.7109375" style="21" customWidth="1"/>
    <col min="15103" max="15104" width="3.42578125" style="21" customWidth="1"/>
    <col min="15105" max="15105" width="21.28515625" style="21" bestFit="1" customWidth="1"/>
    <col min="15106" max="15106" width="14.7109375" style="21" bestFit="1" customWidth="1"/>
    <col min="15107" max="15107" width="12.28515625" style="21" bestFit="1" customWidth="1"/>
    <col min="15108" max="15109" width="2.28515625" style="21" customWidth="1"/>
    <col min="15110" max="15351" width="8.7109375" style="21"/>
    <col min="15352" max="15352" width="1.7109375" style="21" customWidth="1"/>
    <col min="15353" max="15354" width="5.28515625" style="21" customWidth="1"/>
    <col min="15355" max="15355" width="3.7109375" style="21" customWidth="1"/>
    <col min="15356" max="15356" width="50.28515625" style="21" customWidth="1"/>
    <col min="15357" max="15357" width="10.42578125" style="21" bestFit="1" customWidth="1"/>
    <col min="15358" max="15358" width="38.7109375" style="21" customWidth="1"/>
    <col min="15359" max="15360" width="3.42578125" style="21" customWidth="1"/>
    <col min="15361" max="15361" width="21.28515625" style="21" bestFit="1" customWidth="1"/>
    <col min="15362" max="15362" width="14.7109375" style="21" bestFit="1" customWidth="1"/>
    <col min="15363" max="15363" width="12.28515625" style="21" bestFit="1" customWidth="1"/>
    <col min="15364" max="15365" width="2.28515625" style="21" customWidth="1"/>
    <col min="15366" max="15607" width="8.7109375" style="21"/>
    <col min="15608" max="15608" width="1.7109375" style="21" customWidth="1"/>
    <col min="15609" max="15610" width="5.28515625" style="21" customWidth="1"/>
    <col min="15611" max="15611" width="3.7109375" style="21" customWidth="1"/>
    <col min="15612" max="15612" width="50.28515625" style="21" customWidth="1"/>
    <col min="15613" max="15613" width="10.42578125" style="21" bestFit="1" customWidth="1"/>
    <col min="15614" max="15614" width="38.7109375" style="21" customWidth="1"/>
    <col min="15615" max="15616" width="3.42578125" style="21" customWidth="1"/>
    <col min="15617" max="15617" width="21.28515625" style="21" bestFit="1" customWidth="1"/>
    <col min="15618" max="15618" width="14.7109375" style="21" bestFit="1" customWidth="1"/>
    <col min="15619" max="15619" width="12.28515625" style="21" bestFit="1" customWidth="1"/>
    <col min="15620" max="15621" width="2.28515625" style="21" customWidth="1"/>
    <col min="15622" max="15863" width="8.7109375" style="21"/>
    <col min="15864" max="15864" width="1.7109375" style="21" customWidth="1"/>
    <col min="15865" max="15866" width="5.28515625" style="21" customWidth="1"/>
    <col min="15867" max="15867" width="3.7109375" style="21" customWidth="1"/>
    <col min="15868" max="15868" width="50.28515625" style="21" customWidth="1"/>
    <col min="15869" max="15869" width="10.42578125" style="21" bestFit="1" customWidth="1"/>
    <col min="15870" max="15870" width="38.7109375" style="21" customWidth="1"/>
    <col min="15871" max="15872" width="3.42578125" style="21" customWidth="1"/>
    <col min="15873" max="15873" width="21.28515625" style="21" bestFit="1" customWidth="1"/>
    <col min="15874" max="15874" width="14.7109375" style="21" bestFit="1" customWidth="1"/>
    <col min="15875" max="15875" width="12.28515625" style="21" bestFit="1" customWidth="1"/>
    <col min="15876" max="15877" width="2.28515625" style="21" customWidth="1"/>
    <col min="15878" max="16119" width="8.7109375" style="21"/>
    <col min="16120" max="16120" width="1.7109375" style="21" customWidth="1"/>
    <col min="16121" max="16122" width="5.28515625" style="21" customWidth="1"/>
    <col min="16123" max="16123" width="3.7109375" style="21" customWidth="1"/>
    <col min="16124" max="16124" width="50.28515625" style="21" customWidth="1"/>
    <col min="16125" max="16125" width="10.42578125" style="21" bestFit="1" customWidth="1"/>
    <col min="16126" max="16126" width="38.7109375" style="21" customWidth="1"/>
    <col min="16127" max="16128" width="3.42578125" style="21" customWidth="1"/>
    <col min="16129" max="16129" width="21.28515625" style="21" bestFit="1" customWidth="1"/>
    <col min="16130" max="16130" width="14.7109375" style="21" bestFit="1" customWidth="1"/>
    <col min="16131" max="16131" width="12.28515625" style="21" bestFit="1" customWidth="1"/>
    <col min="16132" max="16133" width="2.28515625" style="21" customWidth="1"/>
    <col min="16134" max="16384" width="8.7109375" style="21"/>
  </cols>
  <sheetData>
    <row r="1" spans="1:28" s="17" customFormat="1" ht="24">
      <c r="A1" s="117" t="str">
        <f>Summary!$A$1&amp;" - "&amp;Summary!$AE$4</f>
        <v>301 E. ATLANTIC POMPANO BEACH - OPTIMISTIC</v>
      </c>
      <c r="B1" s="118"/>
      <c r="C1" s="118"/>
      <c r="D1" s="119"/>
      <c r="E1" s="16"/>
      <c r="F1" s="16"/>
      <c r="G1" s="16"/>
      <c r="H1" s="16"/>
      <c r="I1" s="16"/>
      <c r="J1" s="384"/>
      <c r="K1" s="384"/>
      <c r="L1" s="16"/>
      <c r="M1" s="16"/>
      <c r="N1" s="16"/>
      <c r="O1" s="16"/>
      <c r="P1" s="384"/>
      <c r="Q1" s="384"/>
      <c r="R1" s="16"/>
      <c r="S1" s="16"/>
      <c r="T1" s="384"/>
      <c r="U1" s="384"/>
      <c r="V1" s="16"/>
      <c r="W1" s="16"/>
      <c r="X1" s="16"/>
      <c r="Z1" s="633" t="s">
        <v>145</v>
      </c>
      <c r="AA1" s="427"/>
      <c r="AB1" s="427"/>
    </row>
    <row r="2" spans="1:28" s="17" customFormat="1" ht="18.600000000000001" customHeight="1">
      <c r="B2" s="18"/>
      <c r="C2" s="18"/>
      <c r="E2" s="19"/>
      <c r="F2" s="19"/>
      <c r="G2" s="19"/>
      <c r="H2" s="19"/>
      <c r="I2" s="19"/>
      <c r="J2" s="19"/>
      <c r="K2" s="19"/>
      <c r="L2" s="19"/>
      <c r="M2" s="19"/>
      <c r="N2" s="20"/>
      <c r="O2" s="20"/>
      <c r="P2" s="20"/>
      <c r="Q2" s="20"/>
      <c r="R2" s="19"/>
      <c r="S2" s="19"/>
      <c r="T2" s="19"/>
      <c r="U2" s="19"/>
      <c r="V2" s="19"/>
      <c r="W2" s="19"/>
      <c r="X2" s="19"/>
      <c r="Z2" s="434" t="s">
        <v>146</v>
      </c>
      <c r="AA2" s="427"/>
      <c r="AB2" s="427"/>
    </row>
    <row r="3" spans="1:28" ht="18" customHeight="1">
      <c r="B3" s="22"/>
      <c r="C3" s="284"/>
      <c r="D3" s="285"/>
      <c r="E3" s="248"/>
      <c r="F3" s="248"/>
      <c r="G3" s="248"/>
      <c r="H3" s="248"/>
      <c r="I3" s="23"/>
      <c r="J3" s="24"/>
      <c r="K3" s="176"/>
      <c r="L3" s="248"/>
      <c r="M3" s="248"/>
      <c r="N3" s="248"/>
      <c r="O3" s="248"/>
      <c r="P3" s="248"/>
      <c r="Q3" s="248"/>
      <c r="R3" s="248"/>
      <c r="S3" s="248"/>
      <c r="T3" s="248"/>
      <c r="U3" s="248"/>
      <c r="V3" s="248"/>
      <c r="W3" s="23"/>
      <c r="X3" s="24"/>
      <c r="Z3" s="611" t="s">
        <v>303</v>
      </c>
      <c r="AA3" s="428"/>
    </row>
    <row r="4" spans="1:28" ht="18" customHeight="1">
      <c r="B4" s="177"/>
      <c r="C4" s="305" t="s">
        <v>175</v>
      </c>
      <c r="D4" s="27"/>
      <c r="E4" s="443"/>
      <c r="I4" s="242"/>
      <c r="K4" s="29"/>
      <c r="L4" s="89" t="s">
        <v>179</v>
      </c>
      <c r="M4" s="66"/>
      <c r="N4" s="305"/>
      <c r="O4" s="305"/>
      <c r="P4" s="305"/>
      <c r="Q4" s="305"/>
      <c r="R4" s="423"/>
      <c r="S4" s="423"/>
      <c r="T4" s="423"/>
      <c r="U4" s="423"/>
      <c r="V4" s="50"/>
      <c r="W4" s="251"/>
      <c r="X4" s="86"/>
      <c r="Y4" s="24"/>
      <c r="Z4" s="768" t="s">
        <v>375</v>
      </c>
      <c r="AA4" s="430"/>
    </row>
    <row r="5" spans="1:28" ht="18" customHeight="1">
      <c r="B5" s="177"/>
      <c r="C5" s="305"/>
      <c r="D5" s="27"/>
      <c r="E5" s="443"/>
      <c r="I5" s="242"/>
      <c r="K5" s="29"/>
      <c r="M5" s="66"/>
      <c r="N5" s="45"/>
      <c r="O5" s="45"/>
      <c r="P5" s="45"/>
      <c r="Q5" s="45"/>
      <c r="S5" s="423"/>
      <c r="W5" s="251"/>
      <c r="X5" s="86"/>
      <c r="Y5" s="24"/>
      <c r="Z5" s="435" t="s">
        <v>147</v>
      </c>
      <c r="AA5" s="430"/>
    </row>
    <row r="6" spans="1:28" ht="18" customHeight="1">
      <c r="B6" s="26"/>
      <c r="E6" s="21" t="s">
        <v>262</v>
      </c>
      <c r="H6" s="700">
        <f>'Middle Budget'!H6</f>
        <v>2.3362029384756657</v>
      </c>
      <c r="I6" s="242"/>
      <c r="K6" s="29"/>
      <c r="M6" s="66"/>
      <c r="N6" s="45"/>
      <c r="O6" s="45"/>
      <c r="P6" s="45"/>
      <c r="Q6" s="45"/>
      <c r="S6" s="423"/>
      <c r="W6" s="251"/>
      <c r="X6" s="86"/>
      <c r="Y6" s="24"/>
      <c r="Z6" s="440"/>
      <c r="AA6" s="430"/>
    </row>
    <row r="7" spans="1:28" ht="18" customHeight="1">
      <c r="B7" s="26"/>
      <c r="E7" s="21" t="s">
        <v>317</v>
      </c>
      <c r="H7" s="685">
        <f>H11/H6</f>
        <v>149.81575197759545</v>
      </c>
      <c r="I7" s="242"/>
      <c r="K7" s="29"/>
      <c r="L7" s="27" t="s">
        <v>199</v>
      </c>
      <c r="N7" s="424"/>
      <c r="O7" s="424"/>
      <c r="P7" s="424"/>
      <c r="Q7" s="424"/>
      <c r="T7" s="502" t="s">
        <v>311</v>
      </c>
      <c r="U7" s="503"/>
      <c r="V7" s="621" t="s">
        <v>20</v>
      </c>
      <c r="W7" s="251"/>
      <c r="X7" s="86"/>
      <c r="Y7" s="24"/>
      <c r="Z7" s="440"/>
      <c r="AA7" s="430"/>
    </row>
    <row r="8" spans="1:28" ht="18" customHeight="1">
      <c r="B8" s="26"/>
      <c r="E8" s="706" t="s">
        <v>381</v>
      </c>
      <c r="H8" s="851">
        <f>'Middle Budget'!H8</f>
        <v>8</v>
      </c>
      <c r="I8" s="242"/>
      <c r="K8" s="29"/>
      <c r="N8" s="424"/>
      <c r="O8" s="424"/>
      <c r="P8" s="424"/>
      <c r="Q8" s="424"/>
      <c r="T8" s="504">
        <f>H27</f>
        <v>40</v>
      </c>
      <c r="U8" s="505"/>
      <c r="V8" s="622">
        <f>H26</f>
        <v>37</v>
      </c>
      <c r="W8" s="251"/>
      <c r="X8" s="86"/>
      <c r="Y8" s="24"/>
      <c r="Z8" s="440"/>
      <c r="AA8" s="430"/>
    </row>
    <row r="9" spans="1:28" ht="18" customHeight="1">
      <c r="B9" s="26"/>
      <c r="E9" s="706" t="s">
        <v>382</v>
      </c>
      <c r="H9" s="442">
        <f>H12/H10</f>
        <v>525000</v>
      </c>
      <c r="I9" s="242"/>
      <c r="K9" s="29"/>
      <c r="L9" s="21" t="s">
        <v>200</v>
      </c>
      <c r="N9" s="424"/>
      <c r="O9" s="424"/>
      <c r="P9" s="424"/>
      <c r="Q9" s="424"/>
      <c r="R9" s="529" t="s">
        <v>1</v>
      </c>
      <c r="T9" s="444">
        <f>LOOKUP(H27,'High ICF'!K3:EX3,'High ICF'!K61:EX61)*12</f>
        <v>8480558.2810196858</v>
      </c>
      <c r="V9" s="21">
        <f>LOOKUP(H26,'High ICF'!K3:EX3,'High ICF'!K61:EX61)*12</f>
        <v>8413315.4813330844</v>
      </c>
      <c r="W9" s="251"/>
      <c r="X9" s="86"/>
      <c r="Y9" s="24"/>
      <c r="Z9" s="444"/>
      <c r="AA9" s="430"/>
    </row>
    <row r="10" spans="1:28" ht="18" customHeight="1">
      <c r="B10" s="26"/>
      <c r="E10" s="706" t="s">
        <v>383</v>
      </c>
      <c r="H10" s="852">
        <f>'Middle Budget'!H10</f>
        <v>0.5</v>
      </c>
      <c r="I10" s="242"/>
      <c r="K10" s="29"/>
      <c r="L10" s="45" t="s">
        <v>201</v>
      </c>
      <c r="N10" s="493"/>
      <c r="R10" s="530" t="s">
        <v>197</v>
      </c>
      <c r="T10" s="75">
        <f>LOOKUP(H27,'High ICF'!K3:EX3,'High ICF'!K57:EX57)*12</f>
        <v>1648510.5711870035</v>
      </c>
      <c r="V10" s="75">
        <f>LOOKUP(H26,'High ICF'!K3:EX3,'High ICF'!K57:EX57)*12</f>
        <v>1638365.4090030561</v>
      </c>
      <c r="W10" s="251"/>
      <c r="X10" s="86"/>
      <c r="Y10" s="24"/>
      <c r="Z10" s="444"/>
      <c r="AA10" s="430"/>
    </row>
    <row r="11" spans="1:28" ht="18" customHeight="1">
      <c r="B11" s="26"/>
      <c r="E11" s="45" t="s">
        <v>328</v>
      </c>
      <c r="F11" s="554"/>
      <c r="H11" s="441">
        <f>'High NOI'!F14</f>
        <v>350</v>
      </c>
      <c r="I11" s="242"/>
      <c r="K11" s="29"/>
      <c r="L11" s="45" t="s">
        <v>202</v>
      </c>
      <c r="M11" s="75"/>
      <c r="N11" s="424"/>
      <c r="O11" s="424"/>
      <c r="P11" s="424"/>
      <c r="Q11" s="424"/>
      <c r="R11" s="640">
        <f>'Middle Budget'!R11</f>
        <v>0.75</v>
      </c>
      <c r="T11" s="75">
        <f ca="1">-T14*$R$11*$R$12*(1-R13)</f>
        <v>-2401400.2019296777</v>
      </c>
      <c r="V11" s="75">
        <f ca="1">-V14*R11*R12*(1-R13)</f>
        <v>-2383053.0596627584</v>
      </c>
      <c r="W11" s="251"/>
      <c r="X11" s="86"/>
      <c r="Y11" s="24"/>
      <c r="Z11" s="440"/>
      <c r="AA11" s="430"/>
    </row>
    <row r="12" spans="1:28" ht="18" customHeight="1">
      <c r="B12" s="26"/>
      <c r="E12" s="424" t="s">
        <v>160</v>
      </c>
      <c r="H12" s="442">
        <f>'High NOI'!I14</f>
        <v>262500</v>
      </c>
      <c r="I12" s="242"/>
      <c r="K12" s="29"/>
      <c r="L12" s="45" t="s">
        <v>203</v>
      </c>
      <c r="M12" s="75"/>
      <c r="N12" s="424"/>
      <c r="R12" s="641">
        <f>'Middle Budget'!R12</f>
        <v>2.0501100000000001E-2</v>
      </c>
      <c r="T12" s="287">
        <f ca="1">SUM(T9:T11)</f>
        <v>7727668.6502770111</v>
      </c>
      <c r="V12" s="287">
        <f ca="1">SUM(V9:V11)</f>
        <v>7668627.8306733826</v>
      </c>
      <c r="W12" s="251"/>
      <c r="X12" s="86"/>
      <c r="Y12" s="24"/>
      <c r="Z12" s="440"/>
      <c r="AA12" s="430"/>
    </row>
    <row r="13" spans="1:28" ht="18" customHeight="1">
      <c r="B13" s="26"/>
      <c r="E13" s="21" t="s">
        <v>258</v>
      </c>
      <c r="F13" s="698"/>
      <c r="H13" s="553">
        <f>H12/H11</f>
        <v>750</v>
      </c>
      <c r="I13" s="242"/>
      <c r="K13" s="29"/>
      <c r="L13" s="21" t="s">
        <v>204</v>
      </c>
      <c r="N13" s="45"/>
      <c r="O13" s="45"/>
      <c r="P13" s="45"/>
      <c r="Q13" s="45"/>
      <c r="R13" s="642">
        <f>'Middle Budget'!R13</f>
        <v>0.04</v>
      </c>
      <c r="T13" s="613">
        <f>Summary!AE32</f>
        <v>4.7500000000000001E-2</v>
      </c>
      <c r="V13" s="613">
        <f>Summary!AE32</f>
        <v>4.7500000000000001E-2</v>
      </c>
      <c r="W13" s="251"/>
      <c r="X13" s="86"/>
      <c r="Y13" s="24"/>
      <c r="Z13" s="440"/>
      <c r="AA13" s="430"/>
    </row>
    <row r="14" spans="1:28" ht="18" customHeight="1" thickBot="1">
      <c r="B14" s="26"/>
      <c r="E14" s="424" t="s">
        <v>173</v>
      </c>
      <c r="F14" s="698"/>
      <c r="H14" s="686">
        <f>'High NOI'!K14</f>
        <v>2740</v>
      </c>
      <c r="I14" s="242"/>
      <c r="K14" s="29"/>
      <c r="L14" s="21" t="s">
        <v>205</v>
      </c>
      <c r="T14" s="55">
        <f ca="1">IF(ABS(T13)&gt;0,T12/T13,0)</f>
        <v>162687761.05846339</v>
      </c>
      <c r="V14" s="55">
        <f ca="1">IF(ABS(V13)&gt;0,V12/V13,0)</f>
        <v>161444796.43522909</v>
      </c>
      <c r="W14" s="251"/>
      <c r="X14" s="86"/>
      <c r="Y14" s="24"/>
      <c r="Z14" s="440"/>
      <c r="AA14" s="430"/>
    </row>
    <row r="15" spans="1:28" ht="18" customHeight="1" thickTop="1">
      <c r="B15" s="26"/>
      <c r="E15" s="424" t="s">
        <v>174</v>
      </c>
      <c r="F15" s="698"/>
      <c r="H15" s="449">
        <f>'High NOI'!M14</f>
        <v>3.6533333333333333</v>
      </c>
      <c r="I15" s="242"/>
      <c r="K15" s="29"/>
      <c r="N15" s="45"/>
      <c r="O15" s="45"/>
      <c r="P15" s="45"/>
      <c r="Q15" s="45"/>
      <c r="W15" s="251"/>
      <c r="X15" s="86"/>
      <c r="Y15" s="24"/>
      <c r="Z15" s="629"/>
      <c r="AA15" s="630"/>
    </row>
    <row r="16" spans="1:28" ht="18" customHeight="1">
      <c r="B16" s="26"/>
      <c r="E16" s="424" t="s">
        <v>359</v>
      </c>
      <c r="H16" s="620">
        <f>'High NOI'!K62</f>
        <v>7738141.7087937603</v>
      </c>
      <c r="I16" s="242"/>
      <c r="K16" s="29"/>
      <c r="L16" s="87" t="s">
        <v>206</v>
      </c>
      <c r="N16" s="45"/>
      <c r="O16" s="45"/>
      <c r="P16" s="87"/>
      <c r="Q16" s="87"/>
      <c r="R16" s="87"/>
      <c r="S16" s="50"/>
      <c r="T16" s="444"/>
      <c r="U16" s="50"/>
      <c r="V16" s="75"/>
      <c r="W16" s="251"/>
      <c r="X16" s="86"/>
      <c r="Y16" s="24"/>
      <c r="Z16" s="628"/>
      <c r="AA16" s="431"/>
    </row>
    <row r="17" spans="2:27" ht="18" customHeight="1">
      <c r="B17" s="26"/>
      <c r="I17" s="242"/>
      <c r="K17" s="29"/>
      <c r="N17" s="45"/>
      <c r="O17" s="45"/>
      <c r="P17" s="87"/>
      <c r="Q17" s="87"/>
      <c r="R17" s="439" t="s">
        <v>5</v>
      </c>
      <c r="S17" s="496"/>
      <c r="T17" s="497" t="s">
        <v>6</v>
      </c>
      <c r="U17" s="496"/>
      <c r="V17" s="498" t="s">
        <v>14</v>
      </c>
      <c r="W17" s="251"/>
      <c r="X17" s="86"/>
      <c r="Y17" s="24"/>
      <c r="AA17" s="631"/>
    </row>
    <row r="18" spans="2:27" ht="18" customHeight="1">
      <c r="B18" s="29"/>
      <c r="C18" s="305" t="s">
        <v>176</v>
      </c>
      <c r="D18" s="87"/>
      <c r="I18" s="242"/>
      <c r="K18" s="29"/>
      <c r="L18" s="21" t="s">
        <v>312</v>
      </c>
      <c r="R18" s="444">
        <f ca="1">T14</f>
        <v>162687761.05846339</v>
      </c>
      <c r="T18" s="444">
        <f t="shared" ref="T18:T24" ca="1" si="0">R18/$H$11</f>
        <v>464822.17445275257</v>
      </c>
      <c r="U18" s="499"/>
      <c r="V18" s="444">
        <f t="shared" ref="V18:V24" ca="1" si="1">R18/$H$12</f>
        <v>619.76289927033679</v>
      </c>
      <c r="W18" s="251"/>
      <c r="X18" s="86"/>
      <c r="Y18" s="24"/>
      <c r="AA18" s="431"/>
    </row>
    <row r="19" spans="2:27" ht="18" customHeight="1">
      <c r="B19" s="29"/>
      <c r="C19" s="89"/>
      <c r="D19" s="87"/>
      <c r="F19" s="86"/>
      <c r="G19" s="86"/>
      <c r="H19" s="86"/>
      <c r="I19" s="242"/>
      <c r="K19" s="29"/>
      <c r="L19" s="930">
        <f>'Middle Budget'!L19</f>
        <v>1.2500000000000001E-2</v>
      </c>
      <c r="M19" s="930">
        <f>'Middle Budget'!M19</f>
        <v>0</v>
      </c>
      <c r="N19" s="930">
        <f>'Middle Budget'!N19</f>
        <v>0</v>
      </c>
      <c r="O19" s="930">
        <f>'Middle Budget'!O19</f>
        <v>0</v>
      </c>
      <c r="P19" s="930">
        <f>'Middle Budget'!P19</f>
        <v>0</v>
      </c>
      <c r="R19" s="401">
        <f ca="1">R18*-L19</f>
        <v>-2033597.0132307925</v>
      </c>
      <c r="S19" s="33"/>
      <c r="T19" s="401">
        <f t="shared" ca="1" si="0"/>
        <v>-5810.2771806594073</v>
      </c>
      <c r="U19" s="501"/>
      <c r="V19" s="401">
        <f t="shared" ca="1" si="1"/>
        <v>-7.7470362408792095</v>
      </c>
      <c r="W19" s="251"/>
      <c r="X19" s="86"/>
      <c r="Y19" s="24"/>
      <c r="AA19" s="431"/>
    </row>
    <row r="20" spans="2:27" ht="18" customHeight="1">
      <c r="B20" s="29"/>
      <c r="C20" s="89"/>
      <c r="E20" s="424" t="s">
        <v>323</v>
      </c>
      <c r="F20" s="426"/>
      <c r="H20" s="632">
        <f>'Middle Budget'!H20</f>
        <v>1</v>
      </c>
      <c r="I20" s="242"/>
      <c r="K20" s="29"/>
      <c r="L20" s="21" t="s">
        <v>207</v>
      </c>
      <c r="O20" s="45"/>
      <c r="R20" s="287">
        <f ca="1">SUM(R18:R19)</f>
        <v>160654164.04523259</v>
      </c>
      <c r="S20" s="33"/>
      <c r="T20" s="287">
        <f t="shared" ca="1" si="0"/>
        <v>459011.89727209311</v>
      </c>
      <c r="U20" s="501"/>
      <c r="V20" s="287">
        <f t="shared" ca="1" si="1"/>
        <v>612.01586302945748</v>
      </c>
      <c r="W20" s="251"/>
      <c r="X20" s="86"/>
      <c r="Y20" s="24"/>
      <c r="Z20" s="45"/>
      <c r="AA20" s="431"/>
    </row>
    <row r="21" spans="2:27" ht="18" customHeight="1">
      <c r="B21" s="29"/>
      <c r="C21" s="87"/>
      <c r="E21" s="424" t="s">
        <v>324</v>
      </c>
      <c r="G21" s="33"/>
      <c r="H21" s="616">
        <f>Summary!AE42</f>
        <v>24</v>
      </c>
      <c r="I21" s="286"/>
      <c r="J21" s="75"/>
      <c r="K21" s="508"/>
      <c r="L21" s="445" t="s">
        <v>208</v>
      </c>
      <c r="O21" s="45"/>
      <c r="R21" s="401">
        <f ca="1">-L110</f>
        <v>-120922502.68024345</v>
      </c>
      <c r="S21" s="33"/>
      <c r="T21" s="401">
        <f t="shared" ca="1" si="0"/>
        <v>-345492.86480069556</v>
      </c>
      <c r="U21" s="500"/>
      <c r="V21" s="401">
        <f t="shared" ca="1" si="1"/>
        <v>-460.65715306759409</v>
      </c>
      <c r="W21" s="242"/>
      <c r="X21" s="86"/>
      <c r="Y21" s="24"/>
      <c r="AA21" s="431"/>
    </row>
    <row r="22" spans="2:27" ht="18" customHeight="1">
      <c r="B22" s="29"/>
      <c r="C22" s="87"/>
      <c r="E22" s="424" t="s">
        <v>325</v>
      </c>
      <c r="G22" s="33"/>
      <c r="H22" s="632">
        <f>'Middle Budget'!H22</f>
        <v>1</v>
      </c>
      <c r="I22" s="286"/>
      <c r="J22" s="75"/>
      <c r="K22" s="508"/>
      <c r="L22" s="21" t="s">
        <v>209</v>
      </c>
      <c r="O22" s="305"/>
      <c r="R22" s="295">
        <f ca="1">SUM(R20:R21)</f>
        <v>39731661.364989147</v>
      </c>
      <c r="S22" s="33"/>
      <c r="T22" s="295">
        <f t="shared" ca="1" si="0"/>
        <v>113519.03247139756</v>
      </c>
      <c r="U22" s="500"/>
      <c r="V22" s="295">
        <f t="shared" ca="1" si="1"/>
        <v>151.35870996186341</v>
      </c>
      <c r="W22" s="251"/>
      <c r="X22" s="86"/>
      <c r="Y22" s="24"/>
      <c r="AA22" s="431"/>
    </row>
    <row r="23" spans="2:27" ht="18" customHeight="1">
      <c r="B23" s="29"/>
      <c r="C23" s="87"/>
      <c r="E23" s="742">
        <f>'Middle Budget'!E23</f>
        <v>2</v>
      </c>
      <c r="G23" s="33"/>
      <c r="H23" s="551">
        <f>H21+E23</f>
        <v>26</v>
      </c>
      <c r="I23" s="242"/>
      <c r="K23" s="29"/>
      <c r="L23" s="21" t="s">
        <v>344</v>
      </c>
      <c r="R23" s="75">
        <f ca="1">'High ICF'!I104-'High ICF'!I115</f>
        <v>2156544.0377954291</v>
      </c>
      <c r="T23" s="401">
        <f t="shared" ca="1" si="0"/>
        <v>6161.5543937012262</v>
      </c>
      <c r="U23" s="500"/>
      <c r="V23" s="401">
        <f t="shared" ca="1" si="1"/>
        <v>8.2154058582683014</v>
      </c>
      <c r="W23" s="242"/>
      <c r="X23" s="86"/>
      <c r="Y23" s="24"/>
      <c r="AA23" s="431"/>
    </row>
    <row r="24" spans="2:27" ht="18" customHeight="1" thickBot="1">
      <c r="B24" s="29"/>
      <c r="E24" s="634">
        <f>'Middle Budget'!E24</f>
        <v>1</v>
      </c>
      <c r="G24" s="24"/>
      <c r="H24" s="552">
        <f>H21+E24</f>
        <v>25</v>
      </c>
      <c r="I24" s="242"/>
      <c r="K24" s="29"/>
      <c r="L24" s="21" t="s">
        <v>345</v>
      </c>
      <c r="R24" s="55">
        <f ca="1">SUM(R22:R23)</f>
        <v>41888205.402784579</v>
      </c>
      <c r="S24" s="33"/>
      <c r="T24" s="55">
        <f t="shared" ca="1" si="0"/>
        <v>119680.5868650988</v>
      </c>
      <c r="U24" s="500"/>
      <c r="V24" s="55">
        <f t="shared" ca="1" si="1"/>
        <v>159.57411582013174</v>
      </c>
      <c r="W24" s="251"/>
      <c r="Z24" s="45"/>
      <c r="AA24" s="431"/>
    </row>
    <row r="25" spans="2:27" ht="18" customHeight="1" thickTop="1">
      <c r="B25" s="29"/>
      <c r="E25" s="21" t="s">
        <v>326</v>
      </c>
      <c r="H25" s="425">
        <f>(H11*(1-'High NOI'!$Y$9))/(H26-H24+1)</f>
        <v>25.576923076923077</v>
      </c>
      <c r="I25" s="242"/>
      <c r="K25" s="29"/>
      <c r="W25" s="242"/>
      <c r="Z25" s="42"/>
      <c r="AA25" s="431"/>
    </row>
    <row r="26" spans="2:27" ht="18" customHeight="1">
      <c r="B26" s="29"/>
      <c r="E26" s="623">
        <f>Summary!AE31</f>
        <v>12</v>
      </c>
      <c r="H26" s="552">
        <f>H24+E26</f>
        <v>37</v>
      </c>
      <c r="I26" s="242"/>
      <c r="K26" s="29"/>
      <c r="L26" s="89" t="s">
        <v>178</v>
      </c>
      <c r="W26" s="251"/>
      <c r="Z26" s="45"/>
      <c r="AA26" s="431"/>
    </row>
    <row r="27" spans="2:27" ht="18" customHeight="1">
      <c r="B27" s="29"/>
      <c r="E27" s="635">
        <f>'Middle Budget'!E27</f>
        <v>3</v>
      </c>
      <c r="H27" s="552">
        <f>H26+E27</f>
        <v>40</v>
      </c>
      <c r="I27" s="242"/>
      <c r="K27" s="29"/>
      <c r="W27" s="242"/>
      <c r="Z27" s="42"/>
    </row>
    <row r="28" spans="2:27" ht="18" customHeight="1">
      <c r="B28" s="29"/>
      <c r="I28" s="242"/>
      <c r="K28" s="29"/>
      <c r="L28" s="87" t="s">
        <v>243</v>
      </c>
      <c r="W28" s="242"/>
      <c r="Z28" s="42"/>
    </row>
    <row r="29" spans="2:27" ht="18" customHeight="1">
      <c r="B29" s="29"/>
      <c r="C29" s="89" t="s">
        <v>198</v>
      </c>
      <c r="I29" s="242"/>
      <c r="K29" s="29"/>
      <c r="L29" s="446" t="s">
        <v>227</v>
      </c>
      <c r="V29" s="426">
        <f ca="1">H16/L110</f>
        <v>6.3992569929319149E-2</v>
      </c>
      <c r="W29" s="495"/>
    </row>
    <row r="30" spans="2:27" ht="18" customHeight="1">
      <c r="B30" s="29"/>
      <c r="C30" s="89"/>
      <c r="F30" s="86"/>
      <c r="G30" s="541"/>
      <c r="H30" s="86"/>
      <c r="I30" s="242"/>
      <c r="K30" s="29"/>
      <c r="L30" s="693" t="s">
        <v>365</v>
      </c>
      <c r="V30" s="426">
        <f ca="1">IF(ABS(R21)&gt;0,-R22/R21,0)</f>
        <v>0.32857127899553951</v>
      </c>
      <c r="W30" s="494"/>
      <c r="Z30" s="45"/>
    </row>
    <row r="31" spans="2:27" ht="18" customHeight="1">
      <c r="B31" s="29"/>
      <c r="C31" s="45"/>
      <c r="E31" s="45" t="s">
        <v>164</v>
      </c>
      <c r="G31" s="33"/>
      <c r="H31" s="636">
        <f>'Middle Budget'!H31</f>
        <v>0.65</v>
      </c>
      <c r="I31" s="242"/>
      <c r="K31" s="29"/>
      <c r="L31" s="693" t="s">
        <v>366</v>
      </c>
      <c r="V31" s="426">
        <f ca="1">'High ICF'!F110</f>
        <v>0.230052775144577</v>
      </c>
      <c r="W31" s="494"/>
      <c r="Z31" s="432"/>
    </row>
    <row r="32" spans="2:27" ht="18" customHeight="1">
      <c r="B32" s="29"/>
      <c r="C32" s="45"/>
      <c r="E32" s="45" t="s">
        <v>165</v>
      </c>
      <c r="G32" s="33"/>
      <c r="H32" s="636">
        <f>'Middle Budget'!H32</f>
        <v>0.55000000000000004</v>
      </c>
      <c r="I32" s="242"/>
      <c r="K32" s="29"/>
      <c r="L32" s="693" t="s">
        <v>367</v>
      </c>
      <c r="V32" s="418">
        <f ca="1">(R24+L49)/L49</f>
        <v>1.9929462764255794</v>
      </c>
      <c r="W32" s="495"/>
    </row>
    <row r="33" spans="2:28" ht="18" customHeight="1">
      <c r="B33" s="29"/>
      <c r="C33" s="45"/>
      <c r="E33" s="45" t="s">
        <v>223</v>
      </c>
      <c r="G33" s="33"/>
      <c r="H33" s="637">
        <f>'Middle Budget'!H33</f>
        <v>8.5000000000000006E-2</v>
      </c>
      <c r="I33" s="242"/>
      <c r="K33" s="29"/>
      <c r="W33" s="495"/>
      <c r="Z33" s="45"/>
    </row>
    <row r="34" spans="2:28" ht="18" customHeight="1">
      <c r="B34" s="29"/>
      <c r="C34" s="45"/>
      <c r="E34" s="45" t="s">
        <v>177</v>
      </c>
      <c r="H34" s="638">
        <f>'Middle Budget'!H34</f>
        <v>3.5000000000000003E-2</v>
      </c>
      <c r="I34" s="242"/>
      <c r="K34" s="29"/>
      <c r="L34" s="87" t="s">
        <v>244</v>
      </c>
      <c r="W34" s="495"/>
      <c r="Z34" s="45"/>
    </row>
    <row r="35" spans="2:28" ht="18" customHeight="1">
      <c r="B35" s="29"/>
      <c r="C35" s="45"/>
      <c r="E35" s="45" t="s">
        <v>166</v>
      </c>
      <c r="H35" s="638">
        <f>'Middle Budget'!H35</f>
        <v>2.5000000000000001E-2</v>
      </c>
      <c r="I35" s="242"/>
      <c r="K35" s="29"/>
      <c r="L35" s="446" t="s">
        <v>321</v>
      </c>
      <c r="V35" s="426">
        <f ca="1">L155</f>
        <v>0.12268491844578212</v>
      </c>
      <c r="W35" s="495"/>
      <c r="Z35" s="45"/>
    </row>
    <row r="36" spans="2:28" ht="18" customHeight="1">
      <c r="B36" s="29"/>
      <c r="C36" s="45"/>
      <c r="E36" s="45" t="s">
        <v>167</v>
      </c>
      <c r="G36" s="33"/>
      <c r="H36" s="400">
        <f>H34+H35</f>
        <v>6.0000000000000005E-2</v>
      </c>
      <c r="I36" s="242"/>
      <c r="K36" s="29"/>
      <c r="L36" s="446" t="s">
        <v>322</v>
      </c>
      <c r="V36" s="426">
        <f ca="1">H155</f>
        <v>7.150994687551275E-2</v>
      </c>
      <c r="W36" s="495"/>
      <c r="Z36" s="45"/>
    </row>
    <row r="37" spans="2:28" ht="18" customHeight="1">
      <c r="B37" s="29"/>
      <c r="C37" s="45"/>
      <c r="E37" s="45" t="s">
        <v>168</v>
      </c>
      <c r="G37" s="33"/>
      <c r="H37" s="639">
        <f>'Middle Budget'!H37</f>
        <v>12</v>
      </c>
      <c r="I37" s="242"/>
      <c r="K37" s="29"/>
      <c r="L37" s="446"/>
      <c r="V37" s="426"/>
      <c r="W37" s="495"/>
      <c r="Z37" s="45"/>
    </row>
    <row r="38" spans="2:28" ht="18" customHeight="1">
      <c r="B38" s="29"/>
      <c r="C38" s="45"/>
      <c r="E38" s="45" t="s">
        <v>169</v>
      </c>
      <c r="G38" s="33"/>
      <c r="H38" s="436">
        <f ca="1">L48*H36/12*H37</f>
        <v>4700700.3284620121</v>
      </c>
      <c r="I38" s="823"/>
      <c r="K38" s="29"/>
      <c r="L38" s="446"/>
      <c r="V38" s="426"/>
      <c r="W38" s="848"/>
      <c r="Z38" s="45"/>
    </row>
    <row r="39" spans="2:28" ht="18" customHeight="1">
      <c r="B39" s="29"/>
      <c r="C39" s="45"/>
      <c r="E39" s="45" t="s">
        <v>170</v>
      </c>
      <c r="H39" s="637">
        <f>'Middle Budget'!H39</f>
        <v>0.01</v>
      </c>
      <c r="I39" s="823"/>
      <c r="K39" s="29"/>
      <c r="L39" s="446"/>
      <c r="V39" s="426"/>
      <c r="W39" s="848"/>
      <c r="Z39" s="45"/>
    </row>
    <row r="40" spans="2:28" ht="18" customHeight="1">
      <c r="B40" s="29"/>
      <c r="C40" s="45"/>
      <c r="E40" s="45" t="s">
        <v>171</v>
      </c>
      <c r="H40" s="637">
        <f>'Middle Budget'!H40</f>
        <v>5.0000000000000001E-3</v>
      </c>
      <c r="I40" s="823"/>
      <c r="K40" s="29"/>
      <c r="L40" s="446"/>
      <c r="V40" s="426"/>
      <c r="W40" s="848"/>
      <c r="Z40" s="45"/>
    </row>
    <row r="41" spans="2:28" ht="18" customHeight="1">
      <c r="B41" s="56"/>
      <c r="C41" s="395"/>
      <c r="D41" s="395"/>
      <c r="E41" s="395"/>
      <c r="F41" s="395"/>
      <c r="G41" s="395"/>
      <c r="H41" s="395"/>
      <c r="I41" s="175"/>
      <c r="K41" s="56"/>
      <c r="L41" s="395"/>
      <c r="M41" s="395"/>
      <c r="N41" s="420"/>
      <c r="O41" s="420"/>
      <c r="P41" s="420"/>
      <c r="Q41" s="420"/>
      <c r="R41" s="421"/>
      <c r="S41" s="421"/>
      <c r="T41" s="421"/>
      <c r="U41" s="421"/>
      <c r="V41" s="422"/>
      <c r="W41" s="175"/>
    </row>
    <row r="42" spans="2:28" s="17" customFormat="1" ht="18.600000000000001" customHeight="1">
      <c r="B42" s="18"/>
      <c r="C42" s="18"/>
      <c r="E42" s="19"/>
      <c r="F42" s="19"/>
      <c r="G42" s="19"/>
      <c r="H42" s="19"/>
      <c r="I42" s="19"/>
      <c r="J42" s="19"/>
      <c r="K42" s="19"/>
      <c r="L42" s="19"/>
      <c r="M42" s="19"/>
      <c r="N42" s="20"/>
      <c r="O42" s="20"/>
      <c r="P42" s="20"/>
      <c r="Q42" s="20"/>
      <c r="R42" s="19"/>
      <c r="S42" s="19"/>
      <c r="T42" s="19"/>
      <c r="U42" s="19"/>
      <c r="V42" s="19"/>
      <c r="W42" s="19"/>
      <c r="X42" s="19"/>
      <c r="AA42" s="427"/>
      <c r="AB42" s="427"/>
    </row>
    <row r="43" spans="2:28" ht="18" customHeight="1">
      <c r="B43" s="22"/>
      <c r="C43" s="284"/>
      <c r="D43" s="285"/>
      <c r="E43" s="248"/>
      <c r="F43" s="248"/>
      <c r="G43" s="248"/>
      <c r="H43" s="248"/>
      <c r="I43" s="248"/>
      <c r="J43" s="248"/>
      <c r="K43" s="248"/>
      <c r="L43" s="248"/>
      <c r="M43" s="248"/>
      <c r="N43" s="288"/>
      <c r="O43" s="288"/>
      <c r="P43" s="288"/>
      <c r="Q43" s="288"/>
      <c r="R43" s="288"/>
      <c r="S43" s="288"/>
      <c r="T43" s="288"/>
      <c r="U43" s="288"/>
      <c r="V43" s="288"/>
      <c r="W43" s="23"/>
      <c r="X43" s="24"/>
    </row>
    <row r="44" spans="2:28" ht="18" customHeight="1">
      <c r="B44" s="26" t="s">
        <v>2</v>
      </c>
      <c r="D44" s="27"/>
      <c r="F44" s="22"/>
      <c r="G44" s="248"/>
      <c r="H44" s="284"/>
      <c r="I44" s="284"/>
      <c r="J44" s="461"/>
      <c r="K44" s="284"/>
      <c r="L44" s="284"/>
      <c r="M44" s="284"/>
      <c r="N44" s="284"/>
      <c r="O44" s="284"/>
      <c r="P44" s="284"/>
      <c r="Q44" s="284"/>
      <c r="R44" s="284"/>
      <c r="S44" s="458"/>
      <c r="T44" s="458" t="s">
        <v>0</v>
      </c>
      <c r="U44" s="458"/>
      <c r="V44" s="459" t="s">
        <v>155</v>
      </c>
      <c r="W44" s="289"/>
      <c r="X44" s="28"/>
      <c r="Y44" s="24"/>
    </row>
    <row r="45" spans="2:28" ht="18" customHeight="1">
      <c r="B45" s="29"/>
      <c r="D45" s="27"/>
      <c r="F45" s="454" t="s">
        <v>3</v>
      </c>
      <c r="G45" s="385"/>
      <c r="H45" s="455" t="s">
        <v>4</v>
      </c>
      <c r="I45" s="395"/>
      <c r="J45" s="462"/>
      <c r="K45" s="395"/>
      <c r="L45" s="455" t="s">
        <v>5</v>
      </c>
      <c r="M45" s="395"/>
      <c r="N45" s="455" t="s">
        <v>6</v>
      </c>
      <c r="O45" s="455"/>
      <c r="P45" s="455" t="s">
        <v>14</v>
      </c>
      <c r="Q45" s="455"/>
      <c r="R45" s="460" t="s">
        <v>172</v>
      </c>
      <c r="S45" s="395"/>
      <c r="T45" s="455" t="s">
        <v>213</v>
      </c>
      <c r="U45" s="395"/>
      <c r="V45" s="456" t="s">
        <v>156</v>
      </c>
      <c r="W45" s="289"/>
      <c r="X45" s="28"/>
      <c r="Y45" s="24"/>
    </row>
    <row r="46" spans="2:28" ht="18" customHeight="1">
      <c r="B46" s="29"/>
      <c r="D46" s="27"/>
      <c r="F46" s="50"/>
      <c r="G46" s="24"/>
      <c r="H46" s="50"/>
      <c r="J46" s="463"/>
      <c r="L46" s="50"/>
      <c r="N46" s="50"/>
      <c r="O46" s="50"/>
      <c r="P46" s="50"/>
      <c r="Q46" s="50"/>
      <c r="R46" s="457"/>
      <c r="T46" s="514" t="s">
        <v>212</v>
      </c>
      <c r="V46" s="514" t="s">
        <v>228</v>
      </c>
      <c r="W46" s="289"/>
      <c r="X46" s="28"/>
      <c r="Y46" s="24"/>
    </row>
    <row r="47" spans="2:28" ht="18" customHeight="1">
      <c r="B47" s="29"/>
      <c r="D47" s="27" t="s">
        <v>7</v>
      </c>
      <c r="E47" s="31"/>
      <c r="F47" s="33"/>
      <c r="G47" s="32"/>
      <c r="J47" s="463"/>
      <c r="L47" s="33"/>
      <c r="O47" s="33"/>
      <c r="P47" s="33"/>
      <c r="Q47" s="33"/>
      <c r="W47" s="242"/>
    </row>
    <row r="48" spans="2:28" ht="18" customHeight="1">
      <c r="B48" s="29"/>
      <c r="D48" s="34"/>
      <c r="E48" s="35" t="s">
        <v>245</v>
      </c>
      <c r="F48" s="37">
        <f ca="1">F58-F49</f>
        <v>0</v>
      </c>
      <c r="G48" s="36"/>
      <c r="H48" s="37">
        <f ca="1">L48-F48</f>
        <v>78345005.474366859</v>
      </c>
      <c r="J48" s="463"/>
      <c r="L48" s="444">
        <f ca="1">MIN(H31*L58,H32*V14,H16/H33)</f>
        <v>78345005.47436671</v>
      </c>
      <c r="N48" s="37">
        <f ca="1">L48/$H$11</f>
        <v>223842.8727839049</v>
      </c>
      <c r="O48" s="37"/>
      <c r="P48" s="37">
        <f ca="1">L48/$H$12</f>
        <v>298.45716371187319</v>
      </c>
      <c r="Q48" s="37"/>
      <c r="R48" s="402">
        <f ca="1">L48/$L$58</f>
        <v>0.65</v>
      </c>
      <c r="S48" s="402"/>
      <c r="T48" s="406">
        <f ca="1">H16/L48</f>
        <v>9.8770070433214299E-2</v>
      </c>
      <c r="U48" s="402"/>
      <c r="V48" s="409">
        <f ca="1">L48/$V$14</f>
        <v>0.48527426838311488</v>
      </c>
      <c r="W48" s="225"/>
      <c r="X48" s="39"/>
      <c r="Z48" s="71"/>
    </row>
    <row r="49" spans="2:24" ht="18" customHeight="1">
      <c r="B49" s="29"/>
      <c r="C49" s="41"/>
      <c r="D49" s="34"/>
      <c r="E49" s="42" t="s">
        <v>8</v>
      </c>
      <c r="F49" s="44">
        <f ca="1">IF(L49&lt;F58,L49,F58)</f>
        <v>17773664.096896298</v>
      </c>
      <c r="G49" s="43"/>
      <c r="H49" s="44">
        <f ca="1">L49-F49</f>
        <v>24412108.081608929</v>
      </c>
      <c r="J49" s="463"/>
      <c r="L49" s="401">
        <f ca="1">L58-L48</f>
        <v>42185772.178505138</v>
      </c>
      <c r="N49" s="44">
        <f ca="1">L49/$H$11</f>
        <v>120530.77765287182</v>
      </c>
      <c r="O49" s="44"/>
      <c r="P49" s="44">
        <f ca="1">L49/$H$12</f>
        <v>160.70770353716242</v>
      </c>
      <c r="Q49" s="44"/>
      <c r="R49" s="402">
        <f ca="1">L49/$L$58</f>
        <v>0.34999999999999992</v>
      </c>
      <c r="S49" s="402"/>
      <c r="T49" s="402"/>
      <c r="U49" s="402"/>
      <c r="W49" s="225"/>
      <c r="X49" s="38"/>
    </row>
    <row r="50" spans="2:24" ht="18" customHeight="1" thickBot="1">
      <c r="B50" s="29"/>
      <c r="C50" s="41"/>
      <c r="E50" s="45"/>
      <c r="F50" s="252">
        <f ca="1">SUM(F48:F49)</f>
        <v>17773664.096896298</v>
      </c>
      <c r="G50" s="43"/>
      <c r="H50" s="252">
        <f ca="1">L50-F50</f>
        <v>102757113.55597579</v>
      </c>
      <c r="J50" s="463"/>
      <c r="L50" s="252">
        <f ca="1">SUM(L48:L49)</f>
        <v>120530777.65287185</v>
      </c>
      <c r="N50" s="252">
        <f ca="1">L50/$H$11</f>
        <v>344373.65043677669</v>
      </c>
      <c r="O50" s="48"/>
      <c r="P50" s="252">
        <f ca="1">L50/$H$12</f>
        <v>459.16486724903558</v>
      </c>
      <c r="Q50" s="48"/>
      <c r="R50" s="448">
        <f ca="1">SUM(R48:R49)</f>
        <v>1</v>
      </c>
      <c r="S50" s="38"/>
      <c r="T50" s="38"/>
      <c r="U50" s="38"/>
      <c r="W50" s="225"/>
      <c r="X50" s="38"/>
    </row>
    <row r="51" spans="2:24" ht="18" customHeight="1" thickTop="1">
      <c r="B51" s="29"/>
      <c r="C51" s="41"/>
      <c r="D51" s="27" t="s">
        <v>9</v>
      </c>
      <c r="E51" s="45"/>
      <c r="F51" s="48"/>
      <c r="G51" s="43"/>
      <c r="J51" s="463"/>
      <c r="L51" s="365"/>
      <c r="O51" s="50"/>
      <c r="Q51" s="50"/>
      <c r="R51" s="393"/>
      <c r="S51" s="51"/>
      <c r="T51" s="51"/>
      <c r="U51" s="51"/>
      <c r="V51" s="51"/>
      <c r="W51" s="225"/>
      <c r="X51" s="38"/>
    </row>
    <row r="52" spans="2:24" ht="18" customHeight="1">
      <c r="B52" s="29"/>
      <c r="C52" s="41"/>
      <c r="D52" s="41"/>
      <c r="E52" s="45" t="s">
        <v>224</v>
      </c>
      <c r="F52" s="37">
        <f>L52</f>
        <v>14875000</v>
      </c>
      <c r="G52" s="43"/>
      <c r="H52" s="37">
        <f t="shared" ref="H52:H58" si="2">L52-F52</f>
        <v>0</v>
      </c>
      <c r="J52" s="463"/>
      <c r="L52" s="444">
        <f>L71</f>
        <v>14875000</v>
      </c>
      <c r="N52" s="37">
        <f t="shared" ref="N52:N58" si="3">L52/$H$11</f>
        <v>42500</v>
      </c>
      <c r="O52" s="37"/>
      <c r="P52" s="37">
        <f t="shared" ref="P52:P58" si="4">L52/$H$12</f>
        <v>56.666666666666664</v>
      </c>
      <c r="Q52" s="37"/>
      <c r="R52" s="52"/>
      <c r="S52" s="52"/>
      <c r="T52" s="52"/>
      <c r="U52" s="52"/>
      <c r="V52" s="53"/>
      <c r="W52" s="225"/>
      <c r="X52" s="38"/>
    </row>
    <row r="53" spans="2:24" ht="18" customHeight="1">
      <c r="B53" s="29"/>
      <c r="C53" s="41"/>
      <c r="E53" s="45" t="s">
        <v>10</v>
      </c>
      <c r="F53" s="44">
        <f ca="1">L53</f>
        <v>1698664.0968962959</v>
      </c>
      <c r="G53" s="43"/>
      <c r="H53" s="44">
        <f t="shared" ca="1" si="2"/>
        <v>0</v>
      </c>
      <c r="J53" s="463"/>
      <c r="L53" s="401">
        <f ca="1">L98</f>
        <v>1698664.0968962936</v>
      </c>
      <c r="N53" s="44">
        <f t="shared" ca="1" si="3"/>
        <v>4853.3259911322675</v>
      </c>
      <c r="O53" s="44"/>
      <c r="P53" s="44">
        <f t="shared" ca="1" si="4"/>
        <v>6.47110132150969</v>
      </c>
      <c r="Q53" s="44"/>
      <c r="R53" s="52"/>
      <c r="S53" s="52"/>
      <c r="T53" s="52"/>
      <c r="U53" s="52"/>
      <c r="V53" s="53"/>
      <c r="W53" s="225"/>
      <c r="X53" s="38"/>
    </row>
    <row r="54" spans="2:24" ht="18" customHeight="1">
      <c r="B54" s="29"/>
      <c r="C54" s="41"/>
      <c r="E54" s="45" t="s">
        <v>11</v>
      </c>
      <c r="F54" s="643">
        <f>'Middle Budget'!F54</f>
        <v>0</v>
      </c>
      <c r="G54" s="43"/>
      <c r="H54" s="44">
        <f t="shared" si="2"/>
        <v>86821875</v>
      </c>
      <c r="J54" s="463"/>
      <c r="L54" s="401">
        <f>L76</f>
        <v>86821875</v>
      </c>
      <c r="N54" s="44">
        <f t="shared" si="3"/>
        <v>248062.5</v>
      </c>
      <c r="O54" s="44"/>
      <c r="P54" s="44">
        <f t="shared" si="4"/>
        <v>330.75</v>
      </c>
      <c r="Q54" s="44"/>
      <c r="R54" s="394"/>
      <c r="S54" s="52"/>
      <c r="T54" s="52"/>
      <c r="U54" s="52"/>
      <c r="V54" s="53"/>
      <c r="W54" s="225"/>
      <c r="X54" s="38"/>
    </row>
    <row r="55" spans="2:24" ht="18" customHeight="1">
      <c r="B55" s="29"/>
      <c r="C55" s="41"/>
      <c r="D55" s="34"/>
      <c r="E55" s="45" t="s">
        <v>216</v>
      </c>
      <c r="F55" s="644">
        <f>'Middle Budget'!F55</f>
        <v>1200000</v>
      </c>
      <c r="G55" s="43"/>
      <c r="H55" s="44">
        <f t="shared" si="2"/>
        <v>11071684.267326873</v>
      </c>
      <c r="J55" s="463"/>
      <c r="L55" s="401">
        <f>L88-L85</f>
        <v>12271684.267326873</v>
      </c>
      <c r="N55" s="44">
        <f t="shared" si="3"/>
        <v>35061.955049505348</v>
      </c>
      <c r="O55" s="44"/>
      <c r="P55" s="44">
        <f t="shared" si="4"/>
        <v>46.749273399340467</v>
      </c>
      <c r="Q55" s="44"/>
      <c r="R55" s="52"/>
      <c r="S55" s="52"/>
      <c r="T55" s="52"/>
      <c r="U55" s="52"/>
      <c r="V55" s="53"/>
      <c r="W55" s="225"/>
      <c r="X55" s="38"/>
    </row>
    <row r="56" spans="2:24" ht="18" customHeight="1">
      <c r="B56" s="29"/>
      <c r="C56" s="41"/>
      <c r="D56" s="34"/>
      <c r="E56" s="45" t="s">
        <v>149</v>
      </c>
      <c r="F56" s="643">
        <f>'Middle Budget'!F56</f>
        <v>0</v>
      </c>
      <c r="G56" s="43"/>
      <c r="H56" s="44">
        <f t="shared" si="2"/>
        <v>50000</v>
      </c>
      <c r="J56" s="463"/>
      <c r="L56" s="401">
        <f>L85</f>
        <v>50000</v>
      </c>
      <c r="N56" s="44">
        <f t="shared" si="3"/>
        <v>142.85714285714286</v>
      </c>
      <c r="O56" s="44"/>
      <c r="P56" s="44">
        <f t="shared" si="4"/>
        <v>0.19047619047619047</v>
      </c>
      <c r="Q56" s="44"/>
      <c r="R56" s="52"/>
      <c r="S56" s="52"/>
      <c r="T56" s="52"/>
      <c r="U56" s="52"/>
      <c r="V56" s="53"/>
      <c r="W56" s="225"/>
      <c r="X56" s="38"/>
    </row>
    <row r="57" spans="2:24" ht="18" customHeight="1">
      <c r="B57" s="29"/>
      <c r="C57" s="41"/>
      <c r="E57" s="45" t="s">
        <v>249</v>
      </c>
      <c r="F57" s="643">
        <f>'Middle Budget'!F57</f>
        <v>0</v>
      </c>
      <c r="G57" s="43"/>
      <c r="H57" s="44">
        <f t="shared" ca="1" si="2"/>
        <v>4813554.2886486845</v>
      </c>
      <c r="J57" s="463"/>
      <c r="L57" s="401">
        <f ca="1">L102</f>
        <v>4813554.288648448</v>
      </c>
      <c r="N57" s="44">
        <f t="shared" ca="1" si="3"/>
        <v>13753.01225328128</v>
      </c>
      <c r="O57" s="44"/>
      <c r="P57" s="44">
        <f t="shared" ca="1" si="4"/>
        <v>18.337349671041707</v>
      </c>
      <c r="Q57" s="44"/>
      <c r="R57" s="52"/>
      <c r="S57" s="52"/>
      <c r="T57" s="52"/>
      <c r="U57" s="52"/>
      <c r="V57" s="53"/>
      <c r="W57" s="225"/>
      <c r="X57" s="38"/>
    </row>
    <row r="58" spans="2:24" ht="18" customHeight="1" thickBot="1">
      <c r="B58" s="29"/>
      <c r="C58" s="41"/>
      <c r="E58" s="45"/>
      <c r="F58" s="55">
        <f ca="1">SUM(F52:F57)</f>
        <v>17773664.096896298</v>
      </c>
      <c r="G58" s="43"/>
      <c r="H58" s="55">
        <f t="shared" ca="1" si="2"/>
        <v>102757113.55597556</v>
      </c>
      <c r="J58" s="463"/>
      <c r="L58" s="55">
        <f ca="1">IF(ABS(SUM(L52:L57)-L104)&lt;1,SUM(L52:L57),"ERROR")</f>
        <v>120530777.65287161</v>
      </c>
      <c r="N58" s="55">
        <f t="shared" ca="1" si="3"/>
        <v>344373.65043677605</v>
      </c>
      <c r="O58" s="37"/>
      <c r="P58" s="55">
        <f t="shared" ca="1" si="4"/>
        <v>459.16486724903473</v>
      </c>
      <c r="Q58" s="37"/>
      <c r="R58" s="52"/>
      <c r="S58" s="52"/>
      <c r="T58" s="52"/>
      <c r="U58" s="52"/>
      <c r="V58" s="53"/>
      <c r="W58" s="225"/>
      <c r="X58" s="38"/>
    </row>
    <row r="59" spans="2:24" ht="18" customHeight="1" thickTop="1">
      <c r="B59" s="29"/>
      <c r="C59" s="41"/>
      <c r="E59" s="45"/>
      <c r="F59" s="444"/>
      <c r="G59" s="43"/>
      <c r="H59" s="444"/>
      <c r="J59" s="463"/>
      <c r="L59" s="444"/>
      <c r="N59" s="444"/>
      <c r="O59" s="37"/>
      <c r="P59" s="444"/>
      <c r="Q59" s="37"/>
      <c r="R59" s="52"/>
      <c r="S59" s="52"/>
      <c r="T59" s="52"/>
      <c r="U59" s="52"/>
      <c r="V59" s="53"/>
      <c r="W59" s="705"/>
      <c r="X59" s="38"/>
    </row>
    <row r="60" spans="2:24" ht="18" customHeight="1">
      <c r="B60" s="29"/>
      <c r="C60" s="41"/>
      <c r="E60" s="21" t="s">
        <v>307</v>
      </c>
      <c r="F60" s="444"/>
      <c r="G60" s="43"/>
      <c r="H60" s="444"/>
      <c r="J60" s="463"/>
      <c r="L60" s="444"/>
      <c r="N60" s="444"/>
      <c r="O60" s="37"/>
      <c r="P60" s="444"/>
      <c r="Q60" s="37"/>
      <c r="R60" s="52"/>
      <c r="S60" s="52"/>
      <c r="T60" s="52"/>
      <c r="U60" s="52"/>
      <c r="V60" s="53"/>
      <c r="W60" s="705"/>
      <c r="X60" s="38"/>
    </row>
    <row r="61" spans="2:24" ht="18" customHeight="1">
      <c r="B61" s="29"/>
      <c r="C61" s="41"/>
      <c r="E61" s="571" t="s">
        <v>308</v>
      </c>
      <c r="F61" s="444"/>
      <c r="G61" s="43"/>
      <c r="H61" s="444"/>
      <c r="J61" s="463"/>
      <c r="L61" s="444">
        <f ca="1">L58</f>
        <v>120530777.65287161</v>
      </c>
      <c r="N61" s="444"/>
      <c r="O61" s="37"/>
      <c r="P61" s="444"/>
      <c r="Q61" s="37"/>
      <c r="R61" s="52"/>
      <c r="S61" s="52"/>
      <c r="T61" s="52"/>
      <c r="U61" s="52"/>
      <c r="V61" s="53"/>
      <c r="W61" s="705"/>
      <c r="X61" s="38"/>
    </row>
    <row r="62" spans="2:24" ht="18" customHeight="1">
      <c r="B62" s="29"/>
      <c r="C62" s="41"/>
      <c r="E62" s="571" t="s">
        <v>309</v>
      </c>
      <c r="F62" s="444"/>
      <c r="G62" s="43"/>
      <c r="H62" s="444"/>
      <c r="J62" s="463"/>
      <c r="L62" s="401">
        <f ca="1">L106</f>
        <v>0</v>
      </c>
      <c r="N62" s="444"/>
      <c r="O62" s="37"/>
      <c r="P62" s="444"/>
      <c r="Q62" s="37"/>
      <c r="R62" s="52"/>
      <c r="S62" s="52"/>
      <c r="T62" s="52"/>
      <c r="U62" s="52"/>
      <c r="V62" s="53"/>
      <c r="W62" s="705"/>
      <c r="X62" s="38"/>
    </row>
    <row r="63" spans="2:24" ht="18" customHeight="1">
      <c r="B63" s="29"/>
      <c r="C63" s="41"/>
      <c r="E63" s="571" t="s">
        <v>310</v>
      </c>
      <c r="F63" s="444"/>
      <c r="G63" s="43"/>
      <c r="H63" s="444"/>
      <c r="J63" s="463"/>
      <c r="L63" s="401">
        <f ca="1">L107</f>
        <v>391725.02737183432</v>
      </c>
      <c r="N63" s="444"/>
      <c r="O63" s="37"/>
      <c r="P63" s="444"/>
      <c r="Q63" s="37"/>
      <c r="R63" s="52"/>
      <c r="S63" s="52"/>
      <c r="T63" s="52"/>
      <c r="U63" s="52"/>
      <c r="V63" s="53"/>
      <c r="W63" s="705"/>
      <c r="X63" s="38"/>
    </row>
    <row r="64" spans="2:24" ht="18" customHeight="1" thickBot="1">
      <c r="B64" s="29"/>
      <c r="C64" s="41"/>
      <c r="E64" s="571" t="s">
        <v>13</v>
      </c>
      <c r="F64" s="444"/>
      <c r="G64" s="43"/>
      <c r="H64" s="444"/>
      <c r="J64" s="463"/>
      <c r="L64" s="55">
        <f ca="1">SUM(L61:L63)</f>
        <v>120922502.68024345</v>
      </c>
      <c r="N64" s="444"/>
      <c r="O64" s="37"/>
      <c r="P64" s="444"/>
      <c r="Q64" s="37"/>
      <c r="R64" s="52"/>
      <c r="S64" s="52"/>
      <c r="T64" s="52"/>
      <c r="U64" s="52"/>
      <c r="V64" s="53"/>
      <c r="W64" s="705"/>
      <c r="X64" s="38"/>
    </row>
    <row r="65" spans="2:25" ht="18" customHeight="1" thickTop="1">
      <c r="B65" s="56"/>
      <c r="C65" s="57"/>
      <c r="D65" s="58"/>
      <c r="E65" s="59"/>
      <c r="F65" s="60"/>
      <c r="G65" s="61"/>
      <c r="H65" s="62"/>
      <c r="I65" s="58"/>
      <c r="J65" s="395"/>
      <c r="K65" s="395"/>
      <c r="L65" s="58"/>
      <c r="M65" s="58"/>
      <c r="N65" s="62"/>
      <c r="O65" s="62"/>
      <c r="P65" s="404"/>
      <c r="Q65" s="404"/>
      <c r="R65" s="63"/>
      <c r="S65" s="63"/>
      <c r="T65" s="403"/>
      <c r="U65" s="403"/>
      <c r="V65" s="63"/>
      <c r="W65" s="64"/>
      <c r="X65" s="38"/>
    </row>
    <row r="66" spans="2:25" ht="18" customHeight="1">
      <c r="C66" s="41"/>
      <c r="E66" s="45"/>
      <c r="F66" s="47"/>
      <c r="G66" s="43"/>
      <c r="H66" s="48"/>
      <c r="N66" s="48"/>
      <c r="O66" s="48"/>
      <c r="P66" s="48"/>
      <c r="Q66" s="48"/>
      <c r="R66" s="38"/>
      <c r="S66" s="38"/>
      <c r="T66" s="38"/>
      <c r="U66" s="38"/>
      <c r="V66" s="38"/>
      <c r="W66" s="38"/>
      <c r="X66" s="38"/>
    </row>
    <row r="67" spans="2:25" ht="18" customHeight="1">
      <c r="B67" s="22"/>
      <c r="C67" s="290"/>
      <c r="D67" s="284"/>
      <c r="E67" s="249"/>
      <c r="F67" s="291"/>
      <c r="G67" s="292"/>
      <c r="H67" s="293"/>
      <c r="I67" s="284"/>
      <c r="J67" s="284"/>
      <c r="K67" s="284"/>
      <c r="L67" s="284"/>
      <c r="M67" s="284"/>
      <c r="N67" s="293"/>
      <c r="O67" s="293"/>
      <c r="P67" s="293"/>
      <c r="Q67" s="293"/>
      <c r="R67" s="294"/>
      <c r="S67" s="294"/>
      <c r="T67" s="294"/>
      <c r="U67" s="294"/>
      <c r="V67" s="294"/>
      <c r="W67" s="65"/>
      <c r="X67" s="38"/>
    </row>
    <row r="68" spans="2:25" ht="18" customHeight="1">
      <c r="B68" s="26" t="s">
        <v>12</v>
      </c>
      <c r="C68" s="41"/>
      <c r="E68" s="45"/>
      <c r="G68" s="43"/>
      <c r="H68" s="50"/>
      <c r="L68" s="50"/>
      <c r="M68" s="66"/>
      <c r="N68" s="50"/>
      <c r="O68" s="50"/>
      <c r="P68" s="50"/>
      <c r="Q68" s="50"/>
      <c r="R68" s="38"/>
      <c r="S68" s="38"/>
      <c r="T68" s="38"/>
      <c r="U68" s="38"/>
      <c r="V68" s="38"/>
      <c r="W68" s="225"/>
      <c r="X68" s="38"/>
    </row>
    <row r="69" spans="2:25" ht="18" customHeight="1">
      <c r="B69" s="29"/>
      <c r="D69" s="27"/>
      <c r="E69" s="24"/>
      <c r="G69" s="24"/>
      <c r="L69" s="509" t="s">
        <v>13</v>
      </c>
      <c r="M69" s="510"/>
      <c r="N69" s="496" t="s">
        <v>6</v>
      </c>
      <c r="O69" s="496"/>
      <c r="P69" s="511" t="s">
        <v>14</v>
      </c>
      <c r="Q69" s="50"/>
      <c r="S69" s="50"/>
      <c r="U69" s="50"/>
      <c r="W69" s="242"/>
    </row>
    <row r="70" spans="2:25" ht="18" customHeight="1">
      <c r="B70" s="29"/>
      <c r="D70" s="27"/>
      <c r="E70" s="24"/>
      <c r="G70" s="24"/>
      <c r="L70" s="24"/>
      <c r="S70" s="50"/>
      <c r="U70" s="50"/>
      <c r="W70" s="242"/>
    </row>
    <row r="71" spans="2:25" ht="18" customHeight="1">
      <c r="B71" s="29"/>
      <c r="C71" s="41"/>
      <c r="D71" s="21" t="s">
        <v>217</v>
      </c>
      <c r="G71" s="38"/>
      <c r="L71" s="689">
        <f>Summary!AE12</f>
        <v>14875000</v>
      </c>
      <c r="N71" s="380">
        <f>L71/$H$11</f>
        <v>42500</v>
      </c>
      <c r="P71" s="380">
        <f>L71/$H$12</f>
        <v>56.666666666666664</v>
      </c>
      <c r="S71" s="37"/>
      <c r="U71" s="37"/>
      <c r="W71" s="253"/>
      <c r="X71" s="37"/>
    </row>
    <row r="72" spans="2:25" ht="18" customHeight="1">
      <c r="B72" s="29"/>
      <c r="F72" s="68"/>
      <c r="I72" s="68"/>
      <c r="J72" s="68"/>
      <c r="K72" s="68"/>
      <c r="S72" s="54"/>
      <c r="U72" s="54"/>
      <c r="W72" s="253"/>
      <c r="X72" s="37"/>
    </row>
    <row r="73" spans="2:25" ht="18" customHeight="1">
      <c r="B73" s="29"/>
      <c r="D73" s="21" t="s">
        <v>11</v>
      </c>
      <c r="F73" s="68"/>
      <c r="I73" s="68"/>
      <c r="J73" s="68"/>
      <c r="K73" s="68"/>
      <c r="W73" s="253"/>
      <c r="X73" s="37"/>
    </row>
    <row r="74" spans="2:25" ht="18" customHeight="1">
      <c r="B74" s="29"/>
      <c r="E74" s="614">
        <f>Summary!AE36</f>
        <v>315</v>
      </c>
      <c r="F74" s="72"/>
      <c r="G74" s="73"/>
      <c r="I74" s="69"/>
      <c r="J74" s="69"/>
      <c r="K74" s="69"/>
      <c r="L74" s="368">
        <f>E74*H12</f>
        <v>82687500</v>
      </c>
      <c r="N74" s="368">
        <f>L74/$H$11</f>
        <v>236250</v>
      </c>
      <c r="P74" s="368">
        <f>L74/$H$12</f>
        <v>315</v>
      </c>
      <c r="W74" s="253"/>
      <c r="X74" s="37"/>
    </row>
    <row r="75" spans="2:25" ht="18" customHeight="1">
      <c r="B75" s="29"/>
      <c r="D75" s="34"/>
      <c r="E75" s="615">
        <f>Summary!AE37</f>
        <v>0.05</v>
      </c>
      <c r="F75" s="72"/>
      <c r="G75" s="73"/>
      <c r="I75" s="69"/>
      <c r="J75" s="69"/>
      <c r="K75" s="69"/>
      <c r="L75" s="368">
        <f>L74*E75</f>
        <v>4134375</v>
      </c>
      <c r="N75" s="368">
        <f>L75/$H$11</f>
        <v>11812.5</v>
      </c>
      <c r="P75" s="368">
        <f>L75/$H$12</f>
        <v>15.75</v>
      </c>
      <c r="S75" s="44"/>
      <c r="U75" s="44"/>
      <c r="W75" s="253"/>
      <c r="X75" s="37"/>
    </row>
    <row r="76" spans="2:25" ht="18" customHeight="1">
      <c r="B76" s="29"/>
      <c r="F76" s="894" t="s">
        <v>394</v>
      </c>
      <c r="G76" s="895"/>
      <c r="H76" s="896"/>
      <c r="I76" s="69"/>
      <c r="J76" s="69"/>
      <c r="K76" s="69"/>
      <c r="L76" s="369">
        <f>SUM(L74:L75)</f>
        <v>86821875</v>
      </c>
      <c r="N76" s="287">
        <f>L76/$H$11</f>
        <v>248062.5</v>
      </c>
      <c r="P76" s="287">
        <f>L76/$H$12</f>
        <v>330.75</v>
      </c>
      <c r="S76" s="44"/>
      <c r="U76" s="44"/>
      <c r="W76" s="253"/>
      <c r="X76" s="37"/>
    </row>
    <row r="77" spans="2:25" ht="18" customHeight="1">
      <c r="B77" s="29"/>
      <c r="C77" s="34"/>
      <c r="D77" s="21" t="s">
        <v>113</v>
      </c>
      <c r="F77" s="897" t="s">
        <v>384</v>
      </c>
      <c r="G77" s="898"/>
      <c r="H77" s="899"/>
      <c r="I77" s="69"/>
      <c r="J77" s="69"/>
      <c r="K77" s="69"/>
      <c r="L77" s="368"/>
      <c r="N77" s="44"/>
      <c r="P77" s="44"/>
      <c r="S77" s="44"/>
      <c r="U77" s="44"/>
      <c r="W77" s="253"/>
      <c r="X77" s="37"/>
    </row>
    <row r="78" spans="2:25" ht="18" customHeight="1">
      <c r="B78" s="29"/>
      <c r="C78" s="41"/>
      <c r="E78" s="74" t="s">
        <v>15</v>
      </c>
      <c r="F78" s="855" t="s">
        <v>385</v>
      </c>
      <c r="G78" s="544"/>
      <c r="H78" s="856" t="s">
        <v>386</v>
      </c>
      <c r="I78" s="68"/>
      <c r="J78" s="68"/>
      <c r="K78" s="68"/>
      <c r="L78" s="650">
        <f>'Middle Budget'!L78</f>
        <v>1250000</v>
      </c>
      <c r="N78" s="75">
        <f t="shared" ref="N78:N88" si="5">L78/$H$11</f>
        <v>3571.4285714285716</v>
      </c>
      <c r="P78" s="75">
        <f t="shared" ref="P78:P88" si="6">L78/$H$12</f>
        <v>4.7619047619047619</v>
      </c>
      <c r="S78" s="76"/>
      <c r="U78" s="76"/>
      <c r="W78" s="242"/>
    </row>
    <row r="79" spans="2:25" ht="18" customHeight="1">
      <c r="B79" s="29"/>
      <c r="C79" s="41"/>
      <c r="E79" s="21" t="s">
        <v>318</v>
      </c>
      <c r="F79" s="857">
        <f>'High NOI'!F10+'High NOI'!F11</f>
        <v>210</v>
      </c>
      <c r="G79" s="858"/>
      <c r="H79" s="859">
        <f>'High NOI'!F12</f>
        <v>140</v>
      </c>
      <c r="I79" s="69"/>
      <c r="J79" s="69"/>
      <c r="K79" s="69"/>
      <c r="L79" s="650">
        <f>'Middle Budget'!L79</f>
        <v>500000</v>
      </c>
      <c r="N79" s="75">
        <f t="shared" si="5"/>
        <v>1428.5714285714287</v>
      </c>
      <c r="P79" s="75">
        <f t="shared" si="6"/>
        <v>1.9047619047619047</v>
      </c>
      <c r="S79" s="76"/>
      <c r="U79" s="76"/>
      <c r="W79" s="242"/>
    </row>
    <row r="80" spans="2:25" ht="18" customHeight="1">
      <c r="B80" s="29"/>
      <c r="C80" s="41"/>
      <c r="D80" s="34"/>
      <c r="E80" s="21" t="s">
        <v>122</v>
      </c>
      <c r="F80" s="900" t="s">
        <v>387</v>
      </c>
      <c r="G80" s="901"/>
      <c r="H80" s="902"/>
      <c r="I80" s="69"/>
      <c r="J80" s="69"/>
      <c r="K80" s="69"/>
      <c r="L80" s="650">
        <f>'Middle Budget'!L80</f>
        <v>250000</v>
      </c>
      <c r="N80" s="75">
        <f t="shared" si="5"/>
        <v>714.28571428571433</v>
      </c>
      <c r="P80" s="75">
        <f t="shared" si="6"/>
        <v>0.95238095238095233</v>
      </c>
      <c r="S80" s="76"/>
      <c r="U80" s="76"/>
      <c r="W80" s="242"/>
      <c r="Y80" s="25"/>
    </row>
    <row r="81" spans="2:25" ht="18" customHeight="1">
      <c r="B81" s="29"/>
      <c r="C81" s="41"/>
      <c r="D81" s="34"/>
      <c r="E81" s="741">
        <f>L71*R11*R12*(1-R13)</f>
        <v>219566.78099999999</v>
      </c>
      <c r="F81" s="872">
        <f>'Middle Budget'!F81</f>
        <v>375</v>
      </c>
      <c r="G81" s="702"/>
      <c r="H81" s="873">
        <f>'Middle Budget'!H81</f>
        <v>1475</v>
      </c>
      <c r="I81" s="69"/>
      <c r="J81" s="69"/>
      <c r="K81" s="69"/>
      <c r="L81" s="75">
        <f>E81/12*H24</f>
        <v>457430.79374999995</v>
      </c>
      <c r="N81" s="75">
        <f t="shared" si="5"/>
        <v>1306.945125</v>
      </c>
      <c r="P81" s="75">
        <f t="shared" si="6"/>
        <v>1.7425934999999999</v>
      </c>
      <c r="S81" s="76"/>
      <c r="U81" s="76"/>
      <c r="W81" s="242"/>
      <c r="Y81" s="25"/>
    </row>
    <row r="82" spans="2:25" ht="18" customHeight="1">
      <c r="B82" s="29"/>
      <c r="C82" s="41"/>
      <c r="D82" s="34"/>
      <c r="E82" s="726">
        <f>'Middle Budget'!E82</f>
        <v>0.02</v>
      </c>
      <c r="F82" s="862">
        <f>$F$79*F81</f>
        <v>78750</v>
      </c>
      <c r="G82" s="703"/>
      <c r="H82" s="863">
        <f>$H$79*H81</f>
        <v>206500</v>
      </c>
      <c r="I82" s="69"/>
      <c r="J82" s="69"/>
      <c r="K82" s="69"/>
      <c r="L82" s="75">
        <f>E82*L76</f>
        <v>1736437.5</v>
      </c>
      <c r="N82" s="75">
        <f t="shared" si="5"/>
        <v>4961.25</v>
      </c>
      <c r="P82" s="75">
        <f t="shared" si="6"/>
        <v>6.6150000000000002</v>
      </c>
      <c r="S82" s="76"/>
      <c r="U82" s="76"/>
      <c r="W82" s="242"/>
      <c r="Y82" s="25"/>
    </row>
    <row r="83" spans="2:25" ht="18" customHeight="1">
      <c r="B83" s="29"/>
      <c r="C83" s="41"/>
      <c r="D83" s="34"/>
      <c r="E83" s="878">
        <f>G96/H11</f>
        <v>11767.634285714286</v>
      </c>
      <c r="F83" s="864" t="s">
        <v>388</v>
      </c>
      <c r="G83" s="905">
        <f>F82+H82</f>
        <v>285250</v>
      </c>
      <c r="H83" s="906"/>
      <c r="I83" s="69"/>
      <c r="J83" s="69"/>
      <c r="K83" s="69"/>
      <c r="L83" s="75">
        <f>E83*H11</f>
        <v>4118672</v>
      </c>
      <c r="N83" s="75">
        <f t="shared" si="5"/>
        <v>11767.634285714286</v>
      </c>
      <c r="P83" s="75">
        <f t="shared" si="6"/>
        <v>15.690179047619047</v>
      </c>
      <c r="S83" s="76"/>
      <c r="U83" s="76"/>
      <c r="W83" s="242"/>
      <c r="Y83" s="25"/>
    </row>
    <row r="84" spans="2:25" ht="18" customHeight="1">
      <c r="B84" s="29"/>
      <c r="C84" s="41"/>
      <c r="D84" s="34"/>
      <c r="E84" s="725">
        <f>'Middle Budget'!E84</f>
        <v>9.1929237303386962E-3</v>
      </c>
      <c r="F84" s="900" t="s">
        <v>395</v>
      </c>
      <c r="G84" s="901"/>
      <c r="H84" s="902"/>
      <c r="I84" s="69"/>
      <c r="J84" s="69"/>
      <c r="K84" s="69"/>
      <c r="L84" s="75">
        <f>E84*L76</f>
        <v>798146.875</v>
      </c>
      <c r="N84" s="75">
        <f t="shared" si="5"/>
        <v>2280.4196428571427</v>
      </c>
      <c r="P84" s="75">
        <f t="shared" si="6"/>
        <v>3.0405595238095238</v>
      </c>
      <c r="S84" s="76"/>
      <c r="U84" s="76"/>
      <c r="W84" s="242"/>
      <c r="Y84" s="25"/>
    </row>
    <row r="85" spans="2:25" ht="18" customHeight="1">
      <c r="B85" s="29"/>
      <c r="C85" s="41"/>
      <c r="D85" s="34"/>
      <c r="E85" s="645">
        <f>'Middle Budget'!E85</f>
        <v>50000</v>
      </c>
      <c r="F85" s="872">
        <f>'Middle Budget'!F85</f>
        <v>617</v>
      </c>
      <c r="G85" s="874"/>
      <c r="H85" s="875">
        <f>'Middle Budget'!H85</f>
        <v>617</v>
      </c>
      <c r="I85" s="69"/>
      <c r="J85" s="69"/>
      <c r="K85" s="69"/>
      <c r="L85" s="75">
        <f>'High ICF'!I73+'High ICF'!I74</f>
        <v>50000</v>
      </c>
      <c r="N85" s="75">
        <f t="shared" si="5"/>
        <v>142.85714285714286</v>
      </c>
      <c r="P85" s="75">
        <f t="shared" si="6"/>
        <v>0.19047619047619047</v>
      </c>
      <c r="S85" s="76"/>
      <c r="U85" s="76"/>
      <c r="W85" s="242"/>
      <c r="Y85" s="25"/>
    </row>
    <row r="86" spans="2:25" ht="18" customHeight="1">
      <c r="B86" s="29"/>
      <c r="C86" s="41"/>
      <c r="D86" s="34"/>
      <c r="E86" s="646">
        <f>'Middle Budget'!E86</f>
        <v>0.03</v>
      </c>
      <c r="F86" s="862">
        <f>$F$79*F85</f>
        <v>129570</v>
      </c>
      <c r="G86" s="703"/>
      <c r="H86" s="863">
        <f>$H$79*H85</f>
        <v>86380</v>
      </c>
      <c r="I86" s="69"/>
      <c r="J86" s="69"/>
      <c r="K86" s="69"/>
      <c r="L86" s="75">
        <f>SUM(L78:L84)*E86</f>
        <v>273320.61506249994</v>
      </c>
      <c r="N86" s="75">
        <f t="shared" si="5"/>
        <v>780.9160430357141</v>
      </c>
      <c r="P86" s="75">
        <f t="shared" si="6"/>
        <v>1.0412213907142855</v>
      </c>
      <c r="S86" s="76"/>
      <c r="U86" s="76"/>
      <c r="W86" s="242"/>
      <c r="Y86" s="25"/>
    </row>
    <row r="87" spans="2:25" ht="18" customHeight="1">
      <c r="B87" s="29"/>
      <c r="C87" s="41"/>
      <c r="E87" s="627">
        <f>Summary!AE40</f>
        <v>0.03</v>
      </c>
      <c r="F87" s="864" t="s">
        <v>389</v>
      </c>
      <c r="G87" s="907">
        <f>F86+H86</f>
        <v>215950</v>
      </c>
      <c r="H87" s="908"/>
      <c r="I87" s="69"/>
      <c r="J87" s="69"/>
      <c r="K87" s="69"/>
      <c r="L87" s="75">
        <f>E87*(L76+SUM(L78:L86))</f>
        <v>2887676.4835143746</v>
      </c>
      <c r="N87" s="75">
        <f t="shared" si="5"/>
        <v>8250.5042386124987</v>
      </c>
      <c r="P87" s="75">
        <f t="shared" si="6"/>
        <v>11.000672318149999</v>
      </c>
      <c r="R87" s="889">
        <f ca="1">L87/L110</f>
        <v>2.3880389667010827E-2</v>
      </c>
      <c r="S87" s="889"/>
      <c r="T87" s="889"/>
      <c r="U87" s="889"/>
      <c r="V87" s="889"/>
      <c r="W87" s="242"/>
    </row>
    <row r="88" spans="2:25" ht="18" customHeight="1">
      <c r="B88" s="29"/>
      <c r="C88" s="41"/>
      <c r="F88" s="900" t="s">
        <v>390</v>
      </c>
      <c r="G88" s="901"/>
      <c r="H88" s="902"/>
      <c r="I88" s="69"/>
      <c r="J88" s="69"/>
      <c r="K88" s="69"/>
      <c r="L88" s="370">
        <f>SUM(L78:L87)</f>
        <v>12321684.267326873</v>
      </c>
      <c r="N88" s="184">
        <f t="shared" si="5"/>
        <v>35204.812192362493</v>
      </c>
      <c r="P88" s="184">
        <f t="shared" si="6"/>
        <v>46.939749589816657</v>
      </c>
      <c r="R88" s="931">
        <f>L88/L76</f>
        <v>0.14191912196467621</v>
      </c>
      <c r="S88" s="931"/>
      <c r="T88" s="931"/>
      <c r="U88" s="931"/>
      <c r="V88" s="931"/>
      <c r="W88" s="242"/>
    </row>
    <row r="89" spans="2:25" ht="18" customHeight="1">
      <c r="B89" s="29"/>
      <c r="C89" s="41"/>
      <c r="D89" s="21" t="s">
        <v>10</v>
      </c>
      <c r="F89" s="876">
        <f>'Middle Budget'!F89</f>
        <v>0</v>
      </c>
      <c r="G89" s="546"/>
      <c r="H89" s="865"/>
      <c r="I89" s="69"/>
      <c r="J89" s="69"/>
      <c r="K89" s="69"/>
      <c r="L89" s="76"/>
      <c r="N89" s="76"/>
      <c r="P89" s="76"/>
      <c r="R89" s="932">
        <f ca="1">(L88+L98+L102+L108)/L76</f>
        <v>0.22143760060749035</v>
      </c>
      <c r="S89" s="932"/>
      <c r="T89" s="932"/>
      <c r="U89" s="932"/>
      <c r="V89" s="932"/>
      <c r="W89" s="242"/>
    </row>
    <row r="90" spans="2:25" ht="18" customHeight="1">
      <c r="B90" s="29"/>
      <c r="C90" s="41"/>
      <c r="E90" s="542">
        <f>H39</f>
        <v>0.01</v>
      </c>
      <c r="F90" s="862">
        <f>$H$11*F89</f>
        <v>0</v>
      </c>
      <c r="G90" s="547"/>
      <c r="H90" s="863"/>
      <c r="I90" s="69"/>
      <c r="J90" s="69"/>
      <c r="K90" s="69"/>
      <c r="L90" s="44">
        <f ca="1">E90*L48</f>
        <v>783450.05474366713</v>
      </c>
      <c r="N90" s="44">
        <f t="shared" ref="N90:N98" ca="1" si="7">L90/$H$11</f>
        <v>2238.4287278390489</v>
      </c>
      <c r="P90" s="44">
        <f t="shared" ref="P90:P98" ca="1" si="8">L90/$H$12</f>
        <v>2.9845716371187319</v>
      </c>
      <c r="S90" s="76"/>
      <c r="U90" s="76"/>
      <c r="W90" s="242"/>
    </row>
    <row r="91" spans="2:25" ht="18" customHeight="1">
      <c r="B91" s="29"/>
      <c r="C91" s="41"/>
      <c r="E91" s="647">
        <f>'Middle Budget'!E91</f>
        <v>0</v>
      </c>
      <c r="F91" s="900" t="s">
        <v>392</v>
      </c>
      <c r="G91" s="901"/>
      <c r="H91" s="902"/>
      <c r="I91" s="69"/>
      <c r="J91" s="69"/>
      <c r="K91" s="69"/>
      <c r="L91" s="44">
        <f ca="1">E91*L48</f>
        <v>0</v>
      </c>
      <c r="N91" s="44">
        <f t="shared" ca="1" si="7"/>
        <v>0</v>
      </c>
      <c r="P91" s="44">
        <f t="shared" ca="1" si="8"/>
        <v>0</v>
      </c>
      <c r="S91" s="76"/>
      <c r="U91" s="76"/>
      <c r="W91" s="242"/>
    </row>
    <row r="92" spans="2:25" ht="18" customHeight="1">
      <c r="B92" s="29"/>
      <c r="C92" s="41"/>
      <c r="E92" s="21" t="s">
        <v>16</v>
      </c>
      <c r="F92" s="876">
        <f>'Middle Budget'!F92</f>
        <v>10000</v>
      </c>
      <c r="G92" s="546"/>
      <c r="H92" s="865"/>
      <c r="I92" s="447"/>
      <c r="J92" s="447"/>
      <c r="K92" s="447"/>
      <c r="L92" s="651">
        <f>'Middle Budget'!L92</f>
        <v>5000</v>
      </c>
      <c r="N92" s="76">
        <f t="shared" si="7"/>
        <v>14.285714285714286</v>
      </c>
      <c r="P92" s="76">
        <f t="shared" si="8"/>
        <v>1.9047619047619049E-2</v>
      </c>
      <c r="S92" s="76"/>
      <c r="U92" s="76"/>
      <c r="W92" s="242"/>
    </row>
    <row r="93" spans="2:25" ht="18" customHeight="1">
      <c r="B93" s="29"/>
      <c r="C93" s="41"/>
      <c r="E93" s="21" t="s">
        <v>123</v>
      </c>
      <c r="F93" s="862">
        <f>$H$11*F92</f>
        <v>3500000</v>
      </c>
      <c r="G93" s="547"/>
      <c r="H93" s="863"/>
      <c r="I93" s="447"/>
      <c r="J93" s="447"/>
      <c r="K93" s="447"/>
      <c r="L93" s="651">
        <f>'Middle Budget'!L93</f>
        <v>50000</v>
      </c>
      <c r="N93" s="76">
        <f t="shared" si="7"/>
        <v>142.85714285714286</v>
      </c>
      <c r="P93" s="76">
        <f t="shared" si="8"/>
        <v>0.19047619047619047</v>
      </c>
      <c r="S93" s="76"/>
      <c r="U93" s="76"/>
      <c r="W93" s="242"/>
    </row>
    <row r="94" spans="2:25" ht="18" customHeight="1">
      <c r="B94" s="29"/>
      <c r="C94" s="41"/>
      <c r="E94" s="648">
        <f>'Middle Budget'!E94</f>
        <v>0</v>
      </c>
      <c r="F94" s="900" t="s">
        <v>393</v>
      </c>
      <c r="G94" s="901"/>
      <c r="H94" s="902"/>
      <c r="I94" s="69"/>
      <c r="J94" s="69"/>
      <c r="K94" s="69"/>
      <c r="L94" s="76">
        <f ca="1">E94*L48</f>
        <v>0</v>
      </c>
      <c r="N94" s="76">
        <f t="shared" ca="1" si="7"/>
        <v>0</v>
      </c>
      <c r="P94" s="76">
        <f t="shared" ca="1" si="8"/>
        <v>0</v>
      </c>
      <c r="S94" s="76"/>
      <c r="U94" s="76"/>
      <c r="W94" s="242"/>
    </row>
    <row r="95" spans="2:25" ht="18" customHeight="1">
      <c r="B95" s="29"/>
      <c r="C95" s="41"/>
      <c r="E95" s="649">
        <f>'Middle Budget'!E95</f>
        <v>5.4999999999999997E-3</v>
      </c>
      <c r="F95" s="877">
        <f>'Middle Budget'!F95</f>
        <v>117472</v>
      </c>
      <c r="G95" s="547"/>
      <c r="H95" s="863"/>
      <c r="I95" s="69"/>
      <c r="J95" s="69"/>
      <c r="K95" s="69"/>
      <c r="L95" s="44">
        <f ca="1">E95*L48</f>
        <v>430897.53010901687</v>
      </c>
      <c r="N95" s="44">
        <f t="shared" ca="1" si="7"/>
        <v>1231.1358003114767</v>
      </c>
      <c r="P95" s="44">
        <f t="shared" ca="1" si="8"/>
        <v>1.6415144004153024</v>
      </c>
      <c r="W95" s="242"/>
    </row>
    <row r="96" spans="2:25" ht="18" customHeight="1">
      <c r="B96" s="29"/>
      <c r="C96" s="41"/>
      <c r="E96" s="77" t="s">
        <v>17</v>
      </c>
      <c r="F96" s="867" t="s">
        <v>391</v>
      </c>
      <c r="G96" s="903">
        <f>G83+G87+F90+F93+F95</f>
        <v>4118672</v>
      </c>
      <c r="H96" s="904"/>
      <c r="I96" s="69"/>
      <c r="J96" s="69"/>
      <c r="K96" s="69"/>
      <c r="L96" s="44">
        <f ca="1">IF(L48&lt;10000000,(15075+((L48-5000000)/1000*2.25))*1.1,(26325+((L48-10000000)/1000*2))*1.1)</f>
        <v>179316.51204360678</v>
      </c>
      <c r="N96" s="44">
        <f t="shared" ca="1" si="7"/>
        <v>512.3328915531622</v>
      </c>
      <c r="P96" s="44">
        <f t="shared" ca="1" si="8"/>
        <v>0.68311052207088296</v>
      </c>
      <c r="W96" s="242"/>
    </row>
    <row r="97" spans="2:27" ht="18" customHeight="1">
      <c r="B97" s="29"/>
      <c r="C97" s="41"/>
      <c r="E97" s="77" t="s">
        <v>378</v>
      </c>
      <c r="I97" s="69"/>
      <c r="J97" s="69"/>
      <c r="K97" s="69"/>
      <c r="L97" s="643">
        <f>'Middle Budget'!L97</f>
        <v>250000</v>
      </c>
      <c r="N97" s="76">
        <f t="shared" si="7"/>
        <v>714.28571428571433</v>
      </c>
      <c r="P97" s="76">
        <f t="shared" si="8"/>
        <v>0.95238095238095233</v>
      </c>
      <c r="S97" s="76"/>
      <c r="U97" s="76"/>
      <c r="W97" s="242"/>
    </row>
    <row r="98" spans="2:27" ht="18" customHeight="1">
      <c r="B98" s="29"/>
      <c r="C98" s="41"/>
      <c r="E98" s="78"/>
      <c r="I98" s="69"/>
      <c r="J98" s="69"/>
      <c r="K98" s="69"/>
      <c r="L98" s="184">
        <f ca="1">SUM(L90:L97)</f>
        <v>1698664.0968962908</v>
      </c>
      <c r="N98" s="184">
        <f t="shared" ca="1" si="7"/>
        <v>4853.3259911322593</v>
      </c>
      <c r="P98" s="184">
        <f t="shared" ca="1" si="8"/>
        <v>6.4711013215096793</v>
      </c>
      <c r="S98" s="76"/>
      <c r="U98" s="76"/>
      <c r="W98" s="242"/>
    </row>
    <row r="99" spans="2:27" ht="18" customHeight="1">
      <c r="B99" s="29"/>
      <c r="C99" s="41"/>
      <c r="D99" s="45" t="s">
        <v>249</v>
      </c>
      <c r="E99" s="78"/>
      <c r="I99" s="69"/>
      <c r="J99" s="69"/>
      <c r="K99" s="69"/>
      <c r="L99" s="76"/>
      <c r="N99" s="76"/>
      <c r="P99" s="76"/>
      <c r="S99" s="76"/>
      <c r="U99" s="76"/>
      <c r="W99" s="242"/>
    </row>
    <row r="100" spans="2:27" ht="18" customHeight="1">
      <c r="B100" s="29"/>
      <c r="C100" s="41"/>
      <c r="E100" s="21" t="s">
        <v>214</v>
      </c>
      <c r="I100" s="69"/>
      <c r="J100" s="69"/>
      <c r="K100" s="69"/>
      <c r="L100" s="368">
        <f ca="1">'High ICF'!I90</f>
        <v>9371073.5685080923</v>
      </c>
      <c r="N100" s="44">
        <f ca="1">L100/$H$11</f>
        <v>26774.495910023121</v>
      </c>
      <c r="P100" s="44">
        <f ca="1">L100/$H$12</f>
        <v>35.699327880030829</v>
      </c>
      <c r="S100" s="76"/>
      <c r="U100" s="76"/>
      <c r="W100" s="242"/>
    </row>
    <row r="101" spans="2:27" ht="18" customHeight="1">
      <c r="B101" s="29"/>
      <c r="C101" s="41"/>
      <c r="D101" s="45"/>
      <c r="E101" s="21" t="s">
        <v>215</v>
      </c>
      <c r="I101" s="69"/>
      <c r="J101" s="69"/>
      <c r="K101" s="69"/>
      <c r="L101" s="368">
        <f ca="1">'High ICF'!I91</f>
        <v>-4557519.2798598781</v>
      </c>
      <c r="N101" s="44">
        <f ca="1">L101/$H$11</f>
        <v>-13021.483656742508</v>
      </c>
      <c r="P101" s="44">
        <f ca="1">L101/$H$12</f>
        <v>-17.361978208990013</v>
      </c>
      <c r="S101" s="76"/>
      <c r="U101" s="76"/>
      <c r="W101" s="242"/>
    </row>
    <row r="102" spans="2:27" ht="18" customHeight="1">
      <c r="B102" s="29"/>
      <c r="C102" s="41"/>
      <c r="D102" s="45"/>
      <c r="I102" s="69"/>
      <c r="J102" s="69"/>
      <c r="K102" s="69"/>
      <c r="L102" s="287">
        <f ca="1">SUM(L100:L101)</f>
        <v>4813554.2886482142</v>
      </c>
      <c r="N102" s="287">
        <f ca="1">L102/$H$11</f>
        <v>13753.012253280613</v>
      </c>
      <c r="P102" s="287">
        <f ca="1">L102/$H$12</f>
        <v>18.337349671040815</v>
      </c>
      <c r="S102" s="76"/>
      <c r="U102" s="76"/>
      <c r="W102" s="242"/>
    </row>
    <row r="103" spans="2:27" ht="18" customHeight="1">
      <c r="B103" s="29"/>
      <c r="C103" s="41"/>
      <c r="I103" s="79"/>
      <c r="J103" s="79"/>
      <c r="K103" s="79"/>
      <c r="L103" s="76"/>
      <c r="N103" s="76"/>
      <c r="P103" s="76"/>
      <c r="S103" s="76"/>
      <c r="U103" s="76"/>
      <c r="W103" s="242"/>
    </row>
    <row r="104" spans="2:27" ht="18" customHeight="1">
      <c r="B104" s="29"/>
      <c r="C104" s="41"/>
      <c r="E104" s="27" t="s">
        <v>18</v>
      </c>
      <c r="I104" s="38"/>
      <c r="J104" s="38"/>
      <c r="K104" s="38"/>
      <c r="L104" s="295">
        <f ca="1">L71+L76+L88+L98+L102</f>
        <v>120530777.65287139</v>
      </c>
      <c r="N104" s="295">
        <f ca="1">L104/$H$11</f>
        <v>344373.65043677541</v>
      </c>
      <c r="P104" s="295">
        <f ca="1">L104/$H$12</f>
        <v>459.16486724903388</v>
      </c>
      <c r="S104" s="44"/>
      <c r="U104" s="44"/>
      <c r="W104" s="242"/>
    </row>
    <row r="105" spans="2:27" ht="18" customHeight="1">
      <c r="B105" s="29"/>
      <c r="C105" s="41"/>
      <c r="E105" s="45"/>
      <c r="F105" s="880" t="s">
        <v>162</v>
      </c>
      <c r="G105" s="881"/>
      <c r="H105" s="882"/>
      <c r="I105" s="38"/>
      <c r="J105" s="38"/>
      <c r="K105" s="38"/>
      <c r="L105" s="37"/>
      <c r="N105" s="37"/>
      <c r="P105" s="37"/>
      <c r="S105" s="44"/>
      <c r="U105" s="44"/>
      <c r="W105" s="242"/>
    </row>
    <row r="106" spans="2:27" ht="18" customHeight="1">
      <c r="B106" s="29"/>
      <c r="C106" s="41"/>
      <c r="E106" s="45" t="s">
        <v>250</v>
      </c>
      <c r="F106" s="29" t="s">
        <v>162</v>
      </c>
      <c r="G106" s="402"/>
      <c r="H106" s="253">
        <f ca="1">H38</f>
        <v>4700700.3284620121</v>
      </c>
      <c r="I106" s="38"/>
      <c r="J106" s="38"/>
      <c r="K106" s="38"/>
      <c r="L106" s="368">
        <f ca="1">H108</f>
        <v>0</v>
      </c>
      <c r="N106" s="44">
        <f ca="1">L106/$H$11</f>
        <v>0</v>
      </c>
      <c r="P106" s="44">
        <f ca="1">L106/$H$12</f>
        <v>0</v>
      </c>
      <c r="S106" s="44"/>
      <c r="U106" s="44"/>
      <c r="W106" s="242"/>
    </row>
    <row r="107" spans="2:27" ht="18" customHeight="1">
      <c r="B107" s="29"/>
      <c r="C107" s="41"/>
      <c r="E107" s="45" t="s">
        <v>251</v>
      </c>
      <c r="F107" s="29" t="s">
        <v>161</v>
      </c>
      <c r="G107" s="402"/>
      <c r="H107" s="407">
        <f ca="1">L100</f>
        <v>9371073.5685080923</v>
      </c>
      <c r="I107" s="38"/>
      <c r="J107" s="38"/>
      <c r="K107" s="38"/>
      <c r="L107" s="368">
        <f ca="1">L48*H40</f>
        <v>391725.02737183357</v>
      </c>
      <c r="N107" s="44">
        <f ca="1">L107/$H$11</f>
        <v>1119.2143639195244</v>
      </c>
      <c r="P107" s="44">
        <f ca="1">L107/$H$12</f>
        <v>1.4922858185593659</v>
      </c>
      <c r="S107" s="44"/>
      <c r="U107" s="44"/>
      <c r="W107" s="242"/>
    </row>
    <row r="108" spans="2:27" ht="18" customHeight="1">
      <c r="B108" s="29"/>
      <c r="C108" s="41"/>
      <c r="E108" s="45"/>
      <c r="F108" s="178" t="s">
        <v>163</v>
      </c>
      <c r="G108" s="403"/>
      <c r="H108" s="397">
        <f ca="1">IF(H106&lt;=H107,0,H106-H107)</f>
        <v>0</v>
      </c>
      <c r="I108" s="38"/>
      <c r="J108" s="38"/>
      <c r="K108" s="38"/>
      <c r="L108" s="369">
        <f ca="1">SUM(L106:L107)</f>
        <v>391725.02737183357</v>
      </c>
      <c r="N108" s="287">
        <f ca="1">L108/$H$11</f>
        <v>1119.2143639195244</v>
      </c>
      <c r="P108" s="287">
        <f ca="1">L108/$H$12</f>
        <v>1.4922858185593659</v>
      </c>
      <c r="S108" s="44"/>
      <c r="U108" s="44"/>
      <c r="W108" s="242"/>
      <c r="AA108" s="431"/>
    </row>
    <row r="109" spans="2:27" ht="18" customHeight="1">
      <c r="B109" s="29"/>
      <c r="C109" s="41"/>
      <c r="E109" s="45"/>
      <c r="F109" s="45"/>
      <c r="G109" s="543"/>
      <c r="H109" s="436"/>
      <c r="I109" s="38"/>
      <c r="J109" s="38"/>
      <c r="K109" s="38"/>
      <c r="L109" s="44"/>
      <c r="N109" s="44"/>
      <c r="P109" s="44"/>
      <c r="S109" s="44"/>
      <c r="U109" s="44"/>
      <c r="W109" s="242"/>
    </row>
    <row r="110" spans="2:27" ht="18" customHeight="1" thickBot="1">
      <c r="B110" s="29"/>
      <c r="C110" s="41"/>
      <c r="E110" s="27" t="s">
        <v>13</v>
      </c>
      <c r="I110" s="38"/>
      <c r="J110" s="38"/>
      <c r="K110" s="38"/>
      <c r="L110" s="55">
        <f ca="1">L104+L108</f>
        <v>120922502.68024322</v>
      </c>
      <c r="N110" s="55">
        <f ca="1">L110/$H$11</f>
        <v>345492.86480069492</v>
      </c>
      <c r="P110" s="55">
        <f ca="1">L110/$H$12</f>
        <v>460.65715306759324</v>
      </c>
      <c r="S110" s="44"/>
      <c r="U110" s="44"/>
      <c r="W110" s="242"/>
    </row>
    <row r="111" spans="2:27" ht="18" customHeight="1" thickTop="1">
      <c r="B111" s="56"/>
      <c r="C111" s="58"/>
      <c r="D111" s="80"/>
      <c r="E111" s="81"/>
      <c r="F111" s="67"/>
      <c r="G111" s="81"/>
      <c r="H111" s="81"/>
      <c r="I111" s="81"/>
      <c r="J111" s="385"/>
      <c r="K111" s="385"/>
      <c r="L111" s="81"/>
      <c r="M111" s="81"/>
      <c r="N111" s="82"/>
      <c r="O111" s="82"/>
      <c r="P111" s="405"/>
      <c r="Q111" s="405"/>
      <c r="R111" s="81"/>
      <c r="S111" s="81"/>
      <c r="T111" s="385"/>
      <c r="U111" s="385"/>
      <c r="V111" s="81"/>
      <c r="W111" s="83"/>
      <c r="X111" s="24"/>
    </row>
    <row r="112" spans="2:27" ht="18" customHeight="1">
      <c r="D112" s="27"/>
      <c r="E112" s="24"/>
      <c r="F112" s="24"/>
      <c r="G112" s="24"/>
      <c r="H112" s="247"/>
      <c r="I112" s="24"/>
      <c r="J112" s="24"/>
      <c r="K112" s="24"/>
      <c r="L112" s="24"/>
      <c r="M112" s="24"/>
      <c r="N112" s="24"/>
      <c r="O112" s="24"/>
      <c r="P112" s="24"/>
      <c r="Q112" s="24"/>
      <c r="R112" s="24"/>
      <c r="S112" s="24"/>
      <c r="T112" s="24"/>
      <c r="U112" s="24"/>
      <c r="V112" s="247"/>
      <c r="W112" s="24"/>
      <c r="X112" s="24"/>
    </row>
    <row r="113" spans="2:25" ht="18" customHeight="1">
      <c r="B113" s="22"/>
      <c r="C113" s="284"/>
      <c r="D113" s="285"/>
      <c r="E113" s="248"/>
      <c r="F113" s="248"/>
      <c r="G113" s="248"/>
      <c r="H113" s="248"/>
      <c r="I113" s="248"/>
      <c r="J113" s="248"/>
      <c r="K113" s="248"/>
      <c r="L113" s="248"/>
      <c r="M113" s="248"/>
      <c r="N113" s="248"/>
      <c r="O113" s="248"/>
      <c r="P113" s="248"/>
      <c r="Q113" s="248"/>
      <c r="R113" s="248"/>
      <c r="S113" s="248"/>
      <c r="T113" s="248"/>
      <c r="U113" s="248"/>
      <c r="V113" s="248"/>
      <c r="W113" s="23"/>
      <c r="X113" s="24"/>
    </row>
    <row r="114" spans="2:25" ht="18" customHeight="1">
      <c r="B114" s="26" t="s">
        <v>19</v>
      </c>
      <c r="D114" s="27"/>
      <c r="E114" s="84"/>
      <c r="R114" s="85"/>
      <c r="S114" s="85"/>
      <c r="T114" s="85"/>
      <c r="U114" s="85"/>
      <c r="V114" s="88"/>
      <c r="W114" s="251"/>
      <c r="X114" s="86"/>
      <c r="Y114" s="24"/>
    </row>
    <row r="115" spans="2:25" ht="18" customHeight="1">
      <c r="B115" s="29"/>
      <c r="D115" s="27"/>
      <c r="E115" s="24"/>
      <c r="F115" s="24"/>
      <c r="G115" s="24"/>
      <c r="H115" s="30" t="s">
        <v>20</v>
      </c>
      <c r="L115" s="50"/>
      <c r="M115" s="66"/>
      <c r="N115" s="50"/>
      <c r="O115" s="50"/>
      <c r="P115" s="50"/>
      <c r="Q115" s="50"/>
      <c r="V115" s="86"/>
      <c r="W115" s="251"/>
      <c r="X115" s="86"/>
      <c r="Y115" s="24"/>
    </row>
    <row r="116" spans="2:25" ht="18" customHeight="1">
      <c r="B116" s="29"/>
      <c r="C116" s="87"/>
      <c r="D116" s="89" t="s">
        <v>21</v>
      </c>
      <c r="E116" s="90"/>
      <c r="F116" s="91"/>
      <c r="G116" s="91"/>
      <c r="I116" s="92"/>
      <c r="J116" s="92"/>
      <c r="K116" s="92"/>
      <c r="L116" s="92"/>
      <c r="M116" s="92"/>
      <c r="N116" s="93"/>
      <c r="O116" s="93"/>
      <c r="P116" s="93"/>
      <c r="Q116" s="93"/>
      <c r="R116" s="50"/>
      <c r="S116" s="50"/>
      <c r="T116" s="50"/>
      <c r="U116" s="50"/>
      <c r="V116" s="50"/>
      <c r="W116" s="242"/>
    </row>
    <row r="117" spans="2:25" ht="18" customHeight="1">
      <c r="B117" s="29"/>
      <c r="C117" s="87"/>
      <c r="D117" s="91"/>
      <c r="E117" s="94" t="s">
        <v>22</v>
      </c>
      <c r="F117" s="91"/>
      <c r="G117" s="91"/>
      <c r="H117" s="652">
        <f>'Middle Budget'!H117</f>
        <v>0.75</v>
      </c>
      <c r="L117" s="95"/>
      <c r="R117" s="95"/>
      <c r="S117" s="95"/>
      <c r="T117" s="95"/>
      <c r="U117" s="95"/>
      <c r="V117" s="96"/>
      <c r="W117" s="242"/>
    </row>
    <row r="118" spans="2:25" ht="18" customHeight="1">
      <c r="B118" s="29"/>
      <c r="C118" s="87"/>
      <c r="D118" s="91"/>
      <c r="E118" s="94" t="s">
        <v>23</v>
      </c>
      <c r="F118" s="91"/>
      <c r="G118" s="91"/>
      <c r="H118" s="653">
        <f>'Middle Budget'!H118</f>
        <v>1.25</v>
      </c>
      <c r="L118" s="97"/>
      <c r="R118" s="97"/>
      <c r="S118" s="97"/>
      <c r="T118" s="97"/>
      <c r="U118" s="97"/>
      <c r="V118" s="98"/>
      <c r="W118" s="242"/>
    </row>
    <row r="119" spans="2:25" ht="18" customHeight="1">
      <c r="B119" s="29"/>
      <c r="C119" s="87"/>
      <c r="D119" s="91"/>
      <c r="E119" s="94" t="s">
        <v>115</v>
      </c>
      <c r="F119" s="91"/>
      <c r="G119" s="91"/>
      <c r="H119" s="652">
        <f>'Middle Budget'!H119</f>
        <v>0.95</v>
      </c>
      <c r="L119" s="99"/>
      <c r="R119" s="97"/>
      <c r="S119" s="97"/>
      <c r="T119" s="97"/>
      <c r="U119" s="97"/>
      <c r="V119" s="100"/>
      <c r="W119" s="242"/>
    </row>
    <row r="120" spans="2:25" ht="18" customHeight="1">
      <c r="B120" s="29"/>
      <c r="C120" s="87"/>
      <c r="D120" s="91"/>
      <c r="E120" s="94" t="s">
        <v>24</v>
      </c>
      <c r="F120" s="91"/>
      <c r="G120" s="91"/>
      <c r="H120" s="654">
        <f>'Middle Budget'!H120</f>
        <v>5.7500000000000002E-2</v>
      </c>
      <c r="L120" s="99"/>
      <c r="R120" s="99"/>
      <c r="S120" s="99"/>
      <c r="T120" s="99"/>
      <c r="U120" s="99"/>
      <c r="V120" s="100"/>
      <c r="W120" s="242"/>
    </row>
    <row r="121" spans="2:25" ht="18" customHeight="1">
      <c r="B121" s="29"/>
      <c r="C121" s="87"/>
      <c r="D121" s="91"/>
      <c r="E121" s="94" t="s">
        <v>25</v>
      </c>
      <c r="F121" s="91"/>
      <c r="G121" s="91"/>
      <c r="H121" s="655">
        <f>'Middle Budget'!H121</f>
        <v>30</v>
      </c>
      <c r="L121" s="101"/>
      <c r="R121" s="101"/>
      <c r="S121" s="101"/>
      <c r="T121" s="101"/>
      <c r="U121" s="101"/>
      <c r="V121" s="102"/>
      <c r="W121" s="242"/>
    </row>
    <row r="122" spans="2:25" ht="18" customHeight="1">
      <c r="B122" s="29"/>
      <c r="C122" s="87"/>
      <c r="D122" s="91"/>
      <c r="E122" s="506">
        <f>$H$27</f>
        <v>40</v>
      </c>
      <c r="F122" s="91"/>
      <c r="G122" s="91"/>
      <c r="H122" s="103">
        <f>LOOKUP(H27,'High ICF'!K3:EX3,'High ICF'!K61:EX61)*12</f>
        <v>8480558.2810196858</v>
      </c>
      <c r="L122" s="507"/>
      <c r="R122" s="103"/>
      <c r="S122" s="103"/>
      <c r="T122" s="103"/>
      <c r="U122" s="103"/>
      <c r="V122" s="103"/>
      <c r="W122" s="242"/>
    </row>
    <row r="123" spans="2:25" ht="18" customHeight="1">
      <c r="B123" s="29"/>
      <c r="C123" s="87"/>
      <c r="D123" s="91"/>
      <c r="E123" s="94" t="s">
        <v>313</v>
      </c>
      <c r="F123" s="91"/>
      <c r="G123" s="91"/>
      <c r="H123" s="103">
        <f ca="1">T14</f>
        <v>162687761.05846339</v>
      </c>
      <c r="L123" s="103"/>
      <c r="R123" s="103"/>
      <c r="S123" s="103"/>
      <c r="T123" s="103"/>
      <c r="U123" s="103"/>
      <c r="V123" s="103"/>
      <c r="W123" s="242"/>
    </row>
    <row r="124" spans="2:25" ht="18" customHeight="1">
      <c r="B124" s="29"/>
      <c r="C124" s="87"/>
      <c r="D124" s="91"/>
      <c r="E124" s="91"/>
      <c r="F124" s="91"/>
      <c r="G124" s="91"/>
      <c r="H124" s="91"/>
      <c r="L124" s="91"/>
      <c r="R124" s="91"/>
      <c r="S124" s="91"/>
      <c r="T124" s="91"/>
      <c r="U124" s="91"/>
      <c r="V124" s="91"/>
      <c r="W124" s="242"/>
    </row>
    <row r="125" spans="2:25" ht="18" customHeight="1">
      <c r="B125" s="29"/>
      <c r="C125" s="87"/>
      <c r="D125" s="91"/>
      <c r="E125" s="94" t="s">
        <v>26</v>
      </c>
      <c r="F125" s="91"/>
      <c r="G125" s="91"/>
      <c r="H125" s="103">
        <f ca="1">H123*H117</f>
        <v>122015820.79384755</v>
      </c>
      <c r="L125" s="103"/>
      <c r="R125" s="103"/>
      <c r="S125" s="103"/>
      <c r="T125" s="103"/>
      <c r="U125" s="103"/>
      <c r="V125" s="104"/>
      <c r="W125" s="242"/>
    </row>
    <row r="126" spans="2:25" ht="18" customHeight="1">
      <c r="B126" s="29"/>
      <c r="C126" s="87"/>
      <c r="D126" s="91"/>
      <c r="E126" s="94" t="s">
        <v>27</v>
      </c>
      <c r="F126" s="91"/>
      <c r="G126" s="91"/>
      <c r="H126" s="103">
        <f>PV(H120/12,H121*12,(-H122/H118)/12,0)</f>
        <v>96880885.706970274</v>
      </c>
      <c r="L126" s="103"/>
      <c r="R126" s="103"/>
      <c r="S126" s="103"/>
      <c r="T126" s="103"/>
      <c r="U126" s="103"/>
      <c r="V126" s="105"/>
      <c r="W126" s="242"/>
    </row>
    <row r="127" spans="2:25" ht="18" customHeight="1">
      <c r="B127" s="29"/>
      <c r="C127" s="87"/>
      <c r="D127" s="91"/>
      <c r="E127" s="94" t="s">
        <v>114</v>
      </c>
      <c r="F127" s="91"/>
      <c r="G127" s="91"/>
      <c r="H127" s="103">
        <f ca="1">H119*L110</f>
        <v>114876377.54623106</v>
      </c>
      <c r="L127" s="103"/>
      <c r="R127" s="103"/>
      <c r="S127" s="103"/>
      <c r="T127" s="103"/>
      <c r="U127" s="103"/>
      <c r="V127" s="103"/>
      <c r="W127" s="242"/>
    </row>
    <row r="128" spans="2:25" ht="18" customHeight="1">
      <c r="B128" s="29"/>
      <c r="C128" s="87"/>
      <c r="D128" s="91"/>
      <c r="E128" s="94" t="s">
        <v>28</v>
      </c>
      <c r="F128" s="91"/>
      <c r="G128" s="91"/>
      <c r="H128" s="296">
        <f ca="1">MIN(H125:H127)</f>
        <v>96880885.706970274</v>
      </c>
      <c r="L128" s="103"/>
      <c r="R128" s="103"/>
      <c r="S128" s="103"/>
      <c r="T128" s="103"/>
      <c r="U128" s="103"/>
      <c r="V128" s="103"/>
      <c r="W128" s="242"/>
    </row>
    <row r="129" spans="2:23" ht="18" customHeight="1">
      <c r="B129" s="29"/>
      <c r="C129" s="87"/>
      <c r="D129" s="91"/>
      <c r="E129" s="91"/>
      <c r="F129" s="91"/>
      <c r="G129" s="91"/>
      <c r="H129" s="91"/>
      <c r="L129" s="91"/>
      <c r="R129" s="91"/>
      <c r="S129" s="91"/>
      <c r="T129" s="91"/>
      <c r="U129" s="91"/>
      <c r="V129" s="91"/>
      <c r="W129" s="242"/>
    </row>
    <row r="130" spans="2:23" ht="18" customHeight="1">
      <c r="B130" s="29"/>
      <c r="C130" s="87"/>
      <c r="D130" s="89" t="s">
        <v>29</v>
      </c>
      <c r="E130" s="90"/>
      <c r="F130" s="91"/>
      <c r="G130" s="91"/>
      <c r="H130" s="91"/>
      <c r="L130" s="91"/>
      <c r="R130" s="91"/>
      <c r="S130" s="91"/>
      <c r="T130" s="91"/>
      <c r="U130" s="91"/>
      <c r="V130" s="91"/>
      <c r="W130" s="242"/>
    </row>
    <row r="131" spans="2:23" ht="18" customHeight="1">
      <c r="B131" s="29"/>
      <c r="C131" s="87"/>
      <c r="D131" s="91"/>
      <c r="E131" s="94" t="s">
        <v>305</v>
      </c>
      <c r="H131" s="106">
        <f ca="1">H128*H120</f>
        <v>5570650.9281507907</v>
      </c>
      <c r="L131" s="106"/>
      <c r="R131" s="106"/>
      <c r="S131" s="106"/>
      <c r="T131" s="106"/>
      <c r="U131" s="106"/>
      <c r="V131" s="106"/>
      <c r="W131" s="242"/>
    </row>
    <row r="132" spans="2:23" ht="18" customHeight="1">
      <c r="B132" s="29"/>
      <c r="C132" s="87"/>
      <c r="D132" s="91"/>
      <c r="E132" s="94" t="s">
        <v>304</v>
      </c>
      <c r="F132" s="91"/>
      <c r="G132" s="91"/>
      <c r="H132" s="106">
        <f ca="1">PMT(H120/12,H121*12,-H128,0)*12</f>
        <v>6784446.6248157639</v>
      </c>
      <c r="L132" s="106"/>
      <c r="R132" s="106"/>
      <c r="S132" s="106"/>
      <c r="T132" s="106"/>
      <c r="U132" s="106"/>
      <c r="V132" s="106"/>
      <c r="W132" s="242"/>
    </row>
    <row r="133" spans="2:23" ht="18" customHeight="1">
      <c r="B133" s="29"/>
      <c r="C133" s="87"/>
      <c r="D133" s="91"/>
      <c r="E133" s="94" t="s">
        <v>30</v>
      </c>
      <c r="F133" s="91"/>
      <c r="G133" s="91"/>
      <c r="H133" s="107">
        <f ca="1">H128/H123</f>
        <v>0.59550199152445893</v>
      </c>
      <c r="L133" s="107"/>
      <c r="R133" s="107"/>
      <c r="S133" s="107"/>
      <c r="T133" s="107"/>
      <c r="U133" s="107"/>
      <c r="V133" s="107"/>
      <c r="W133" s="242"/>
    </row>
    <row r="134" spans="2:23" ht="18" customHeight="1">
      <c r="B134" s="29"/>
      <c r="C134" s="87"/>
      <c r="D134" s="91"/>
      <c r="E134" s="94" t="s">
        <v>31</v>
      </c>
      <c r="F134" s="91"/>
      <c r="G134" s="91"/>
      <c r="H134" s="108">
        <f ca="1">H122/H132</f>
        <v>1.2499999999999971</v>
      </c>
      <c r="L134" s="108"/>
      <c r="R134" s="108"/>
      <c r="S134" s="108"/>
      <c r="T134" s="108"/>
      <c r="U134" s="108"/>
      <c r="V134" s="108"/>
      <c r="W134" s="242"/>
    </row>
    <row r="135" spans="2:23" ht="18" customHeight="1">
      <c r="B135" s="29"/>
      <c r="C135" s="87"/>
      <c r="D135" s="91"/>
      <c r="E135" s="94" t="s">
        <v>32</v>
      </c>
      <c r="F135" s="91"/>
      <c r="G135" s="91"/>
      <c r="H135" s="109">
        <f ca="1">H122/H128</f>
        <v>8.7535928466532756E-2</v>
      </c>
      <c r="L135" s="109"/>
      <c r="R135" s="109"/>
      <c r="S135" s="109"/>
      <c r="T135" s="109"/>
      <c r="U135" s="109"/>
      <c r="V135" s="109"/>
      <c r="W135" s="242"/>
    </row>
    <row r="136" spans="2:23" ht="18" customHeight="1">
      <c r="B136" s="29"/>
      <c r="C136" s="87"/>
      <c r="D136" s="91"/>
      <c r="E136" s="94"/>
      <c r="F136" s="91"/>
      <c r="G136" s="91"/>
      <c r="H136" s="109"/>
      <c r="R136" s="109"/>
      <c r="S136" s="109"/>
      <c r="T136" s="109"/>
      <c r="U136" s="109"/>
      <c r="V136" s="109"/>
      <c r="W136" s="242"/>
    </row>
    <row r="137" spans="2:23" ht="18" customHeight="1">
      <c r="B137" s="29"/>
      <c r="C137" s="87"/>
      <c r="D137" s="89" t="s">
        <v>33</v>
      </c>
      <c r="E137" s="94"/>
      <c r="F137" s="91"/>
      <c r="G137" s="91"/>
      <c r="H137" s="109"/>
      <c r="R137" s="109"/>
      <c r="S137" s="109"/>
      <c r="T137" s="109"/>
      <c r="U137" s="109"/>
      <c r="V137" s="109"/>
      <c r="W137" s="242"/>
    </row>
    <row r="138" spans="2:23" ht="18" customHeight="1">
      <c r="B138" s="29"/>
      <c r="C138" s="87"/>
      <c r="D138" s="91"/>
      <c r="E138" s="94" t="s">
        <v>34</v>
      </c>
      <c r="F138" s="91"/>
      <c r="G138" s="91"/>
      <c r="H138" s="110">
        <f ca="1">H128</f>
        <v>96880885.706970274</v>
      </c>
      <c r="I138" s="75"/>
      <c r="J138" s="75"/>
      <c r="K138" s="75"/>
      <c r="L138" s="75"/>
      <c r="R138" s="109"/>
      <c r="S138" s="109"/>
      <c r="T138" s="109"/>
      <c r="U138" s="109"/>
      <c r="V138" s="110"/>
      <c r="W138" s="242"/>
    </row>
    <row r="139" spans="2:23" ht="18" customHeight="1">
      <c r="B139" s="29"/>
      <c r="C139" s="87"/>
      <c r="D139" s="91"/>
      <c r="E139" s="656">
        <f>'Middle Budget'!E139</f>
        <v>5.0000000000000001E-3</v>
      </c>
      <c r="F139" s="91"/>
      <c r="G139" s="91"/>
      <c r="H139" s="111">
        <f ca="1">H138*-$E139</f>
        <v>-484404.42853485141</v>
      </c>
      <c r="I139" s="75"/>
      <c r="J139" s="75"/>
      <c r="K139" s="75"/>
      <c r="L139" s="75"/>
      <c r="R139" s="109"/>
      <c r="S139" s="109"/>
      <c r="T139" s="109"/>
      <c r="U139" s="109"/>
      <c r="V139" s="111"/>
      <c r="W139" s="242"/>
    </row>
    <row r="140" spans="2:23" ht="18" customHeight="1">
      <c r="B140" s="29"/>
      <c r="C140" s="87"/>
      <c r="D140" s="91"/>
      <c r="E140" s="398" t="s">
        <v>246</v>
      </c>
      <c r="F140" s="91"/>
      <c r="G140" s="91"/>
      <c r="H140" s="399">
        <f ca="1">-L106</f>
        <v>0</v>
      </c>
      <c r="I140" s="75"/>
      <c r="J140" s="75"/>
      <c r="K140" s="75"/>
      <c r="L140" s="75"/>
      <c r="R140" s="109"/>
      <c r="S140" s="109"/>
      <c r="T140" s="109"/>
      <c r="U140" s="109"/>
      <c r="V140" s="111"/>
      <c r="W140" s="242"/>
    </row>
    <row r="141" spans="2:23" ht="18" customHeight="1">
      <c r="B141" s="29"/>
      <c r="C141" s="87"/>
      <c r="D141" s="91"/>
      <c r="E141" s="398" t="s">
        <v>247</v>
      </c>
      <c r="F141" s="91"/>
      <c r="G141" s="91"/>
      <c r="H141" s="399">
        <f ca="1">-L107</f>
        <v>-391725.02737183357</v>
      </c>
      <c r="I141" s="75"/>
      <c r="J141" s="75"/>
      <c r="K141" s="75"/>
      <c r="L141" s="75"/>
      <c r="R141" s="109"/>
      <c r="S141" s="109"/>
      <c r="T141" s="109"/>
      <c r="U141" s="109"/>
      <c r="V141" s="111"/>
      <c r="W141" s="242"/>
    </row>
    <row r="142" spans="2:23" ht="18" customHeight="1">
      <c r="B142" s="29"/>
      <c r="C142" s="87"/>
      <c r="D142" s="148" t="s">
        <v>35</v>
      </c>
      <c r="E142" s="94" t="s">
        <v>248</v>
      </c>
      <c r="F142" s="91"/>
      <c r="G142" s="91"/>
      <c r="H142" s="399">
        <f ca="1">'High ICF'!I118</f>
        <v>-77537525.762405306</v>
      </c>
      <c r="I142" s="75"/>
      <c r="J142" s="75"/>
      <c r="K142" s="75"/>
      <c r="L142" s="75"/>
      <c r="R142" s="109"/>
      <c r="S142" s="109"/>
      <c r="T142" s="109"/>
      <c r="U142" s="109"/>
      <c r="V142" s="111"/>
      <c r="W142" s="242"/>
    </row>
    <row r="143" spans="2:23" ht="18" customHeight="1" thickBot="1">
      <c r="B143" s="29"/>
      <c r="C143" s="87"/>
      <c r="D143" s="91"/>
      <c r="E143" s="94" t="s">
        <v>36</v>
      </c>
      <c r="F143" s="91"/>
      <c r="G143" s="91"/>
      <c r="H143" s="254">
        <f ca="1">SUM(H138:H142)</f>
        <v>18467230.488658279</v>
      </c>
      <c r="I143" s="75"/>
      <c r="J143" s="75"/>
      <c r="K143" s="75"/>
      <c r="L143" s="75"/>
      <c r="R143" s="109"/>
      <c r="S143" s="109"/>
      <c r="T143" s="109"/>
      <c r="U143" s="109"/>
      <c r="V143" s="110"/>
      <c r="W143" s="242"/>
    </row>
    <row r="144" spans="2:23" ht="18" customHeight="1" thickTop="1">
      <c r="B144" s="29"/>
      <c r="C144" s="87"/>
      <c r="D144" s="91"/>
      <c r="E144" s="94"/>
      <c r="F144" s="91"/>
      <c r="G144" s="91"/>
      <c r="H144" s="110"/>
      <c r="I144" s="75"/>
      <c r="J144" s="75"/>
      <c r="K144" s="75"/>
      <c r="L144" s="75"/>
      <c r="R144" s="109"/>
      <c r="S144" s="109"/>
      <c r="T144" s="109"/>
      <c r="U144" s="109"/>
      <c r="V144" s="110"/>
      <c r="W144" s="242"/>
    </row>
    <row r="145" spans="2:23" ht="18" customHeight="1">
      <c r="B145" s="29"/>
      <c r="C145" s="87"/>
      <c r="D145" s="89" t="s">
        <v>37</v>
      </c>
      <c r="E145" s="94"/>
      <c r="F145" s="91"/>
      <c r="G145" s="91"/>
      <c r="H145" s="110"/>
      <c r="I145" s="75"/>
      <c r="J145" s="75"/>
      <c r="K145" s="75"/>
      <c r="L145" s="75"/>
      <c r="R145" s="109"/>
      <c r="S145" s="109"/>
      <c r="T145" s="109"/>
      <c r="U145" s="109"/>
      <c r="V145" s="110"/>
      <c r="W145" s="242"/>
    </row>
    <row r="146" spans="2:23" ht="18" customHeight="1">
      <c r="B146" s="29"/>
      <c r="C146" s="87"/>
      <c r="D146" s="91"/>
      <c r="E146" s="94" t="s">
        <v>38</v>
      </c>
      <c r="F146" s="91"/>
      <c r="G146" s="91"/>
      <c r="H146" s="110">
        <f ca="1">L49</f>
        <v>42185772.178505138</v>
      </c>
      <c r="I146" s="75"/>
      <c r="J146" s="75"/>
      <c r="K146" s="75"/>
      <c r="L146" s="75"/>
      <c r="R146" s="109"/>
      <c r="S146" s="109"/>
      <c r="T146" s="109"/>
      <c r="U146" s="109"/>
      <c r="V146" s="110"/>
      <c r="W146" s="242"/>
    </row>
    <row r="147" spans="2:23" ht="18" customHeight="1">
      <c r="B147" s="29"/>
      <c r="C147" s="87"/>
      <c r="D147" s="91"/>
      <c r="E147" s="371" t="s">
        <v>259</v>
      </c>
      <c r="F147" s="91"/>
      <c r="G147" s="91"/>
      <c r="H147" s="111">
        <f ca="1">-H143</f>
        <v>-18467230.488658279</v>
      </c>
      <c r="I147" s="75"/>
      <c r="J147" s="75"/>
      <c r="K147" s="75"/>
      <c r="L147" s="113"/>
      <c r="R147" s="109"/>
      <c r="S147" s="109"/>
      <c r="T147" s="109"/>
      <c r="U147" s="109"/>
      <c r="V147" s="110"/>
      <c r="W147" s="242"/>
    </row>
    <row r="148" spans="2:23" ht="18" customHeight="1" thickBot="1">
      <c r="B148" s="29"/>
      <c r="C148" s="87"/>
      <c r="D148" s="91"/>
      <c r="E148" s="94" t="s">
        <v>39</v>
      </c>
      <c r="F148" s="91"/>
      <c r="G148" s="91"/>
      <c r="H148" s="254">
        <f ca="1">SUM(H146:H147)</f>
        <v>23718541.689846858</v>
      </c>
      <c r="I148" s="75"/>
      <c r="J148" s="75"/>
      <c r="K148" s="75"/>
      <c r="L148" s="113"/>
      <c r="R148" s="109"/>
      <c r="S148" s="109"/>
      <c r="T148" s="109"/>
      <c r="U148" s="109"/>
      <c r="V148" s="110"/>
      <c r="W148" s="242"/>
    </row>
    <row r="149" spans="2:23" ht="18" customHeight="1" thickTop="1">
      <c r="B149" s="29"/>
      <c r="C149" s="87"/>
      <c r="D149" s="91"/>
      <c r="E149" s="94"/>
      <c r="F149" s="91"/>
      <c r="G149" s="91"/>
      <c r="H149" s="110"/>
      <c r="I149" s="75"/>
      <c r="J149" s="75"/>
      <c r="K149" s="75"/>
      <c r="L149" s="75"/>
      <c r="R149" s="109"/>
      <c r="S149" s="109"/>
      <c r="T149" s="109"/>
      <c r="U149" s="109"/>
      <c r="V149" s="110"/>
      <c r="W149" s="242"/>
    </row>
    <row r="150" spans="2:23" ht="18" customHeight="1">
      <c r="B150" s="29"/>
      <c r="C150" s="87"/>
      <c r="D150" s="91"/>
      <c r="E150" s="94"/>
      <c r="F150" s="91"/>
      <c r="G150" s="91"/>
      <c r="H150" s="617" t="s">
        <v>279</v>
      </c>
      <c r="I150" s="75"/>
      <c r="J150" s="75"/>
      <c r="K150" s="75"/>
      <c r="L150" s="617" t="s">
        <v>278</v>
      </c>
      <c r="R150" s="109"/>
      <c r="S150" s="109"/>
      <c r="T150" s="109"/>
      <c r="U150" s="109"/>
      <c r="V150" s="110"/>
      <c r="W150" s="242"/>
    </row>
    <row r="151" spans="2:23" ht="18" customHeight="1">
      <c r="B151" s="29"/>
      <c r="C151" s="87"/>
      <c r="D151" s="91"/>
      <c r="E151" s="226">
        <f>$H$27</f>
        <v>40</v>
      </c>
      <c r="F151" s="91"/>
      <c r="G151" s="91"/>
      <c r="H151" s="110">
        <f>$H$122</f>
        <v>8480558.2810196858</v>
      </c>
      <c r="I151" s="75"/>
      <c r="J151" s="75"/>
      <c r="K151" s="75"/>
      <c r="L151" s="110">
        <f>$H$122</f>
        <v>8480558.2810196858</v>
      </c>
      <c r="R151" s="109"/>
      <c r="S151" s="109"/>
      <c r="T151" s="109"/>
      <c r="U151" s="109"/>
      <c r="V151" s="110"/>
      <c r="W151" s="242"/>
    </row>
    <row r="152" spans="2:23" ht="18" customHeight="1">
      <c r="B152" s="29"/>
      <c r="C152" s="87"/>
      <c r="D152" s="91"/>
      <c r="E152" s="94" t="s">
        <v>306</v>
      </c>
      <c r="F152" s="91"/>
      <c r="G152" s="91"/>
      <c r="H152" s="111">
        <f ca="1">-$H$132</f>
        <v>-6784446.6248157639</v>
      </c>
      <c r="I152" s="75"/>
      <c r="J152" s="75"/>
      <c r="K152" s="75"/>
      <c r="L152" s="111">
        <f ca="1">-$H$131</f>
        <v>-5570650.9281507907</v>
      </c>
      <c r="R152" s="109"/>
      <c r="S152" s="109"/>
      <c r="T152" s="109"/>
      <c r="U152" s="109"/>
      <c r="V152" s="110"/>
      <c r="W152" s="242"/>
    </row>
    <row r="153" spans="2:23" ht="18" customHeight="1" thickBot="1">
      <c r="B153" s="29"/>
      <c r="C153" s="87"/>
      <c r="D153" s="91"/>
      <c r="E153" s="94" t="s">
        <v>144</v>
      </c>
      <c r="F153" s="91"/>
      <c r="G153" s="91"/>
      <c r="H153" s="254">
        <f ca="1">SUM(H151:H152)</f>
        <v>1696111.6562039219</v>
      </c>
      <c r="I153" s="75"/>
      <c r="J153" s="75"/>
      <c r="K153" s="75"/>
      <c r="L153" s="254">
        <f ca="1">SUM(L151:L152)</f>
        <v>2909907.352868895</v>
      </c>
      <c r="R153" s="109"/>
      <c r="S153" s="109"/>
      <c r="T153" s="109"/>
      <c r="U153" s="109"/>
      <c r="V153" s="110"/>
      <c r="W153" s="242"/>
    </row>
    <row r="154" spans="2:23" ht="18" customHeight="1" thickTop="1">
      <c r="B154" s="29"/>
      <c r="C154" s="87"/>
      <c r="D154" s="91"/>
      <c r="E154" s="94"/>
      <c r="F154" s="91"/>
      <c r="G154" s="91"/>
      <c r="H154" s="110"/>
      <c r="I154" s="75"/>
      <c r="J154" s="75"/>
      <c r="K154" s="75"/>
      <c r="L154" s="75"/>
      <c r="R154" s="109"/>
      <c r="S154" s="109"/>
      <c r="T154" s="109"/>
      <c r="U154" s="109"/>
      <c r="V154" s="110"/>
      <c r="W154" s="242"/>
    </row>
    <row r="155" spans="2:23" ht="18" customHeight="1">
      <c r="B155" s="29"/>
      <c r="C155" s="87"/>
      <c r="D155" s="91"/>
      <c r="E155" s="94" t="s">
        <v>40</v>
      </c>
      <c r="F155" s="91"/>
      <c r="G155" s="91"/>
      <c r="H155" s="109">
        <f ca="1">IF($H$148&gt;0,H153/$H$148,"-")</f>
        <v>7.1509946875442709E-2</v>
      </c>
      <c r="I155" s="75"/>
      <c r="J155" s="75"/>
      <c r="K155" s="109"/>
      <c r="L155" s="109">
        <f ca="1">IF($H$148&gt;0,L153/$H$148,"-")</f>
        <v>0.12268491844566196</v>
      </c>
      <c r="R155" s="109"/>
      <c r="S155" s="109"/>
      <c r="T155" s="109"/>
      <c r="U155" s="109"/>
      <c r="V155" s="110"/>
      <c r="W155" s="242"/>
    </row>
    <row r="156" spans="2:23" ht="18" customHeight="1">
      <c r="B156" s="29"/>
      <c r="C156" s="87"/>
      <c r="D156" s="91"/>
      <c r="E156" s="94"/>
      <c r="F156" s="91"/>
      <c r="G156" s="91"/>
      <c r="H156" s="109"/>
      <c r="I156" s="75"/>
      <c r="J156" s="75"/>
      <c r="K156" s="75"/>
      <c r="L156" s="75"/>
      <c r="R156" s="109"/>
      <c r="S156" s="109"/>
      <c r="T156" s="109"/>
      <c r="U156" s="109"/>
      <c r="V156" s="110"/>
      <c r="W156" s="242"/>
    </row>
    <row r="157" spans="2:23" ht="18" customHeight="1">
      <c r="B157" s="29"/>
      <c r="C157" s="87"/>
      <c r="D157" s="148" t="s">
        <v>35</v>
      </c>
      <c r="E157" s="396" t="s">
        <v>41</v>
      </c>
      <c r="F157" s="91"/>
      <c r="G157" s="91"/>
      <c r="H157" s="109"/>
      <c r="I157" s="75"/>
      <c r="J157" s="75"/>
      <c r="K157" s="75"/>
      <c r="L157" s="75"/>
      <c r="R157" s="109"/>
      <c r="S157" s="109"/>
      <c r="T157" s="109"/>
      <c r="U157" s="109"/>
      <c r="V157" s="110"/>
      <c r="W157" s="242"/>
    </row>
    <row r="158" spans="2:23" ht="18" customHeight="1">
      <c r="B158" s="56"/>
      <c r="C158" s="58"/>
      <c r="D158" s="58"/>
      <c r="E158" s="58"/>
      <c r="F158" s="58"/>
      <c r="G158" s="58"/>
      <c r="H158" s="58"/>
      <c r="I158" s="58"/>
      <c r="J158" s="395"/>
      <c r="K158" s="395"/>
      <c r="L158" s="58"/>
      <c r="M158" s="58"/>
      <c r="N158" s="58"/>
      <c r="O158" s="58"/>
      <c r="P158" s="395"/>
      <c r="Q158" s="395"/>
      <c r="R158" s="58"/>
      <c r="S158" s="58"/>
      <c r="T158" s="395"/>
      <c r="U158" s="395"/>
      <c r="V158" s="58"/>
      <c r="W158" s="175"/>
    </row>
    <row r="159" spans="2:23" ht="18" customHeight="1"/>
    <row r="160" spans="2:23" ht="18" customHeight="1">
      <c r="C160" s="34"/>
    </row>
    <row r="161" spans="3:25" ht="18" customHeight="1">
      <c r="C161" s="34"/>
      <c r="H161" s="112"/>
      <c r="N161" s="113"/>
      <c r="O161" s="113"/>
      <c r="P161" s="113"/>
      <c r="Q161" s="113"/>
    </row>
    <row r="162" spans="3:25" ht="18" customHeight="1">
      <c r="C162" s="114"/>
      <c r="D162" s="892"/>
      <c r="E162" s="892"/>
      <c r="F162" s="892"/>
      <c r="G162" s="892"/>
      <c r="H162" s="892"/>
      <c r="I162" s="892"/>
      <c r="J162" s="892"/>
      <c r="K162" s="892"/>
      <c r="L162" s="892"/>
      <c r="M162" s="892"/>
      <c r="N162" s="892"/>
      <c r="O162" s="282"/>
      <c r="P162" s="282"/>
      <c r="Q162" s="282"/>
    </row>
    <row r="163" spans="3:25" ht="18" customHeight="1">
      <c r="H163" s="115"/>
    </row>
    <row r="164" spans="3:25" ht="18" customHeight="1">
      <c r="H164" s="115"/>
    </row>
    <row r="165" spans="3:25" ht="18" customHeight="1"/>
    <row r="166" spans="3:25" ht="18" customHeight="1"/>
    <row r="167" spans="3:25" ht="18" customHeight="1"/>
    <row r="168" spans="3:25" ht="18" customHeight="1"/>
    <row r="169" spans="3:25" ht="18" customHeight="1"/>
    <row r="170" spans="3:25" ht="18" customHeight="1"/>
    <row r="171" spans="3:25" ht="18" customHeight="1"/>
    <row r="172" spans="3:25" ht="18" customHeight="1"/>
    <row r="173" spans="3:25" ht="18" customHeight="1"/>
    <row r="174" spans="3:25" ht="18" customHeight="1"/>
    <row r="175" spans="3:25" ht="18" customHeight="1"/>
    <row r="176" spans="3:25" ht="18" customHeight="1">
      <c r="Y176" s="116"/>
    </row>
    <row r="177" ht="18" customHeight="1"/>
    <row r="178" ht="18" customHeight="1"/>
    <row r="179" ht="18" customHeight="1"/>
    <row r="180" ht="18" customHeight="1"/>
  </sheetData>
  <mergeCells count="16">
    <mergeCell ref="L19:P19"/>
    <mergeCell ref="F105:H105"/>
    <mergeCell ref="D162:N162"/>
    <mergeCell ref="R87:V87"/>
    <mergeCell ref="R88:V88"/>
    <mergeCell ref="R89:V89"/>
    <mergeCell ref="F76:H76"/>
    <mergeCell ref="F77:H77"/>
    <mergeCell ref="F80:H80"/>
    <mergeCell ref="G83:H83"/>
    <mergeCell ref="F84:H84"/>
    <mergeCell ref="G87:H87"/>
    <mergeCell ref="F88:H88"/>
    <mergeCell ref="F91:H91"/>
    <mergeCell ref="F94:H94"/>
    <mergeCell ref="G96:H96"/>
  </mergeCells>
  <printOptions horizontalCentered="1"/>
  <pageMargins left="0.25" right="0.25" top="0.75" bottom="0.75" header="0.3" footer="0.3"/>
  <pageSetup scale="45" fitToHeight="0" orientation="landscape" r:id="rId1"/>
  <headerFooter alignWithMargins="0">
    <oddHeader>&amp;R&amp;F</oddHeader>
    <oddFooter>&amp;C&amp;A</oddFooter>
  </headerFooter>
  <rowBreaks count="2" manualBreakCount="2">
    <brk id="65" max="23" man="1"/>
    <brk id="111" max="2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E70B-E976-4927-B64D-70AD2D7ED506}">
  <sheetPr>
    <pageSetUpPr autoPageBreaks="0" fitToPage="1"/>
  </sheetPr>
  <dimension ref="A1:AM112"/>
  <sheetViews>
    <sheetView showGridLines="0" zoomScale="70" zoomScaleNormal="70" zoomScaleSheetLayoutView="70" zoomScalePageLayoutView="60" workbookViewId="0"/>
  </sheetViews>
  <sheetFormatPr defaultColWidth="10.85546875" defaultRowHeight="18"/>
  <cols>
    <col min="1" max="1" width="1.7109375" style="91" customWidth="1"/>
    <col min="2" max="2" width="3" style="91" customWidth="1"/>
    <col min="3" max="3" width="2.7109375" style="91" customWidth="1"/>
    <col min="4" max="4" width="1.7109375" style="91" customWidth="1"/>
    <col min="5" max="5" width="58.85546875" style="91" customWidth="1"/>
    <col min="6" max="9" width="12.7109375" style="91" customWidth="1"/>
    <col min="10" max="10" width="2.28515625" style="91" customWidth="1"/>
    <col min="11" max="11" width="18.85546875" style="91" bestFit="1" customWidth="1"/>
    <col min="12" max="12" width="1.7109375" style="91" customWidth="1"/>
    <col min="13" max="13" width="16.28515625" style="91" bestFit="1" customWidth="1"/>
    <col min="14" max="14" width="1.7109375" style="91" customWidth="1"/>
    <col min="15" max="15" width="17.140625" style="91" bestFit="1" customWidth="1"/>
    <col min="16" max="16" width="3.5703125" style="91" customWidth="1"/>
    <col min="17" max="17" width="0.85546875" style="91" customWidth="1"/>
    <col min="18" max="18" width="3.5703125" style="91" customWidth="1"/>
    <col min="19" max="19" width="19.7109375" style="91" customWidth="1"/>
    <col min="20" max="20" width="3.7109375" style="91" customWidth="1"/>
    <col min="21" max="21" width="19.7109375" style="91" customWidth="1"/>
    <col min="22" max="22" width="3.7109375" style="91" customWidth="1"/>
    <col min="23" max="23" width="19.7109375" style="91" customWidth="1"/>
    <col min="24" max="24" width="3.7109375" style="91" customWidth="1"/>
    <col min="25" max="25" width="19.7109375" style="91" customWidth="1"/>
    <col min="26" max="26" width="3.7109375" style="91" customWidth="1"/>
    <col min="27" max="27" width="19.7109375" style="91" customWidth="1"/>
    <col min="28" max="29" width="0.85546875" style="91" customWidth="1"/>
    <col min="30" max="30" width="2.28515625" style="19" customWidth="1"/>
    <col min="31" max="31" width="3.7109375" style="19" customWidth="1"/>
    <col min="32" max="32" width="20.7109375" style="19" bestFit="1" customWidth="1"/>
    <col min="33" max="33" width="14.140625" style="19" bestFit="1" customWidth="1"/>
    <col min="34" max="35" width="14.140625" style="19" customWidth="1"/>
    <col min="36" max="36" width="11.5703125" style="19" bestFit="1" customWidth="1"/>
    <col min="37" max="37" width="13" style="19" bestFit="1" customWidth="1"/>
    <col min="38" max="38" width="10.85546875" style="19"/>
    <col min="39" max="39" width="11.5703125" style="19" bestFit="1" customWidth="1"/>
    <col min="40" max="246" width="10.85546875" style="19"/>
    <col min="247" max="247" width="2.28515625" style="19" customWidth="1"/>
    <col min="248" max="248" width="5.7109375" style="19" customWidth="1"/>
    <col min="249" max="249" width="47.7109375" style="19" customWidth="1"/>
    <col min="250" max="250" width="15.140625" style="19" customWidth="1"/>
    <col min="251" max="251" width="13.7109375" style="19" customWidth="1"/>
    <col min="252" max="252" width="18.42578125" style="19" customWidth="1"/>
    <col min="253" max="253" width="11.7109375" style="19" customWidth="1"/>
    <col min="254" max="255" width="2.28515625" style="19" customWidth="1"/>
    <col min="256" max="256" width="17.85546875" style="19" customWidth="1"/>
    <col min="257" max="257" width="14.28515625" style="19" customWidth="1"/>
    <col min="258" max="258" width="3.42578125" style="19" customWidth="1"/>
    <col min="259" max="259" width="17.85546875" style="19" customWidth="1"/>
    <col min="260" max="260" width="14.28515625" style="19" customWidth="1"/>
    <col min="261" max="261" width="3.42578125" style="19" customWidth="1"/>
    <col min="262" max="262" width="17.85546875" style="19" customWidth="1"/>
    <col min="263" max="263" width="14.28515625" style="19" customWidth="1"/>
    <col min="264" max="264" width="3.42578125" style="19" customWidth="1"/>
    <col min="265" max="265" width="17.85546875" style="19" customWidth="1"/>
    <col min="266" max="266" width="14.28515625" style="19" customWidth="1"/>
    <col min="267" max="267" width="3.42578125" style="19" customWidth="1"/>
    <col min="268" max="268" width="17.85546875" style="19" customWidth="1"/>
    <col min="269" max="269" width="14.28515625" style="19" customWidth="1"/>
    <col min="270" max="270" width="3.42578125" style="19" customWidth="1"/>
    <col min="271" max="271" width="17.85546875" style="19" customWidth="1"/>
    <col min="272" max="272" width="14.28515625" style="19" customWidth="1"/>
    <col min="273" max="273" width="3.28515625" style="19" customWidth="1"/>
    <col min="274" max="274" width="17.85546875" style="19" customWidth="1"/>
    <col min="275" max="275" width="14.28515625" style="19" customWidth="1"/>
    <col min="276" max="276" width="3.42578125" style="19" customWidth="1"/>
    <col min="277" max="277" width="17.85546875" style="19" customWidth="1"/>
    <col min="278" max="278" width="14.28515625" style="19" customWidth="1"/>
    <col min="279" max="279" width="3.42578125" style="19" customWidth="1"/>
    <col min="280" max="280" width="17.85546875" style="19" customWidth="1"/>
    <col min="281" max="281" width="14.28515625" style="19" customWidth="1"/>
    <col min="282" max="282" width="3.42578125" style="19" customWidth="1"/>
    <col min="283" max="283" width="17.85546875" style="19" customWidth="1"/>
    <col min="284" max="284" width="14.28515625" style="19" customWidth="1"/>
    <col min="285" max="285" width="3.28515625" style="19" customWidth="1"/>
    <col min="286" max="286" width="2.28515625" style="19" customWidth="1"/>
    <col min="287" max="502" width="10.85546875" style="19"/>
    <col min="503" max="503" width="2.28515625" style="19" customWidth="1"/>
    <col min="504" max="504" width="5.7109375" style="19" customWidth="1"/>
    <col min="505" max="505" width="47.7109375" style="19" customWidth="1"/>
    <col min="506" max="506" width="15.140625" style="19" customWidth="1"/>
    <col min="507" max="507" width="13.7109375" style="19" customWidth="1"/>
    <col min="508" max="508" width="18.42578125" style="19" customWidth="1"/>
    <col min="509" max="509" width="11.7109375" style="19" customWidth="1"/>
    <col min="510" max="511" width="2.28515625" style="19" customWidth="1"/>
    <col min="512" max="512" width="17.85546875" style="19" customWidth="1"/>
    <col min="513" max="513" width="14.28515625" style="19" customWidth="1"/>
    <col min="514" max="514" width="3.42578125" style="19" customWidth="1"/>
    <col min="515" max="515" width="17.85546875" style="19" customWidth="1"/>
    <col min="516" max="516" width="14.28515625" style="19" customWidth="1"/>
    <col min="517" max="517" width="3.42578125" style="19" customWidth="1"/>
    <col min="518" max="518" width="17.85546875" style="19" customWidth="1"/>
    <col min="519" max="519" width="14.28515625" style="19" customWidth="1"/>
    <col min="520" max="520" width="3.42578125" style="19" customWidth="1"/>
    <col min="521" max="521" width="17.85546875" style="19" customWidth="1"/>
    <col min="522" max="522" width="14.28515625" style="19" customWidth="1"/>
    <col min="523" max="523" width="3.42578125" style="19" customWidth="1"/>
    <col min="524" max="524" width="17.85546875" style="19" customWidth="1"/>
    <col min="525" max="525" width="14.28515625" style="19" customWidth="1"/>
    <col min="526" max="526" width="3.42578125" style="19" customWidth="1"/>
    <col min="527" max="527" width="17.85546875" style="19" customWidth="1"/>
    <col min="528" max="528" width="14.28515625" style="19" customWidth="1"/>
    <col min="529" max="529" width="3.28515625" style="19" customWidth="1"/>
    <col min="530" max="530" width="17.85546875" style="19" customWidth="1"/>
    <col min="531" max="531" width="14.28515625" style="19" customWidth="1"/>
    <col min="532" max="532" width="3.42578125" style="19" customWidth="1"/>
    <col min="533" max="533" width="17.85546875" style="19" customWidth="1"/>
    <col min="534" max="534" width="14.28515625" style="19" customWidth="1"/>
    <col min="535" max="535" width="3.42578125" style="19" customWidth="1"/>
    <col min="536" max="536" width="17.85546875" style="19" customWidth="1"/>
    <col min="537" max="537" width="14.28515625" style="19" customWidth="1"/>
    <col min="538" max="538" width="3.42578125" style="19" customWidth="1"/>
    <col min="539" max="539" width="17.85546875" style="19" customWidth="1"/>
    <col min="540" max="540" width="14.28515625" style="19" customWidth="1"/>
    <col min="541" max="541" width="3.28515625" style="19" customWidth="1"/>
    <col min="542" max="542" width="2.28515625" style="19" customWidth="1"/>
    <col min="543" max="758" width="10.85546875" style="19"/>
    <col min="759" max="759" width="2.28515625" style="19" customWidth="1"/>
    <col min="760" max="760" width="5.7109375" style="19" customWidth="1"/>
    <col min="761" max="761" width="47.7109375" style="19" customWidth="1"/>
    <col min="762" max="762" width="15.140625" style="19" customWidth="1"/>
    <col min="763" max="763" width="13.7109375" style="19" customWidth="1"/>
    <col min="764" max="764" width="18.42578125" style="19" customWidth="1"/>
    <col min="765" max="765" width="11.7109375" style="19" customWidth="1"/>
    <col min="766" max="767" width="2.28515625" style="19" customWidth="1"/>
    <col min="768" max="768" width="17.85546875" style="19" customWidth="1"/>
    <col min="769" max="769" width="14.28515625" style="19" customWidth="1"/>
    <col min="770" max="770" width="3.42578125" style="19" customWidth="1"/>
    <col min="771" max="771" width="17.85546875" style="19" customWidth="1"/>
    <col min="772" max="772" width="14.28515625" style="19" customWidth="1"/>
    <col min="773" max="773" width="3.42578125" style="19" customWidth="1"/>
    <col min="774" max="774" width="17.85546875" style="19" customWidth="1"/>
    <col min="775" max="775" width="14.28515625" style="19" customWidth="1"/>
    <col min="776" max="776" width="3.42578125" style="19" customWidth="1"/>
    <col min="777" max="777" width="17.85546875" style="19" customWidth="1"/>
    <col min="778" max="778" width="14.28515625" style="19" customWidth="1"/>
    <col min="779" max="779" width="3.42578125" style="19" customWidth="1"/>
    <col min="780" max="780" width="17.85546875" style="19" customWidth="1"/>
    <col min="781" max="781" width="14.28515625" style="19" customWidth="1"/>
    <col min="782" max="782" width="3.42578125" style="19" customWidth="1"/>
    <col min="783" max="783" width="17.85546875" style="19" customWidth="1"/>
    <col min="784" max="784" width="14.28515625" style="19" customWidth="1"/>
    <col min="785" max="785" width="3.28515625" style="19" customWidth="1"/>
    <col min="786" max="786" width="17.85546875" style="19" customWidth="1"/>
    <col min="787" max="787" width="14.28515625" style="19" customWidth="1"/>
    <col min="788" max="788" width="3.42578125" style="19" customWidth="1"/>
    <col min="789" max="789" width="17.85546875" style="19" customWidth="1"/>
    <col min="790" max="790" width="14.28515625" style="19" customWidth="1"/>
    <col min="791" max="791" width="3.42578125" style="19" customWidth="1"/>
    <col min="792" max="792" width="17.85546875" style="19" customWidth="1"/>
    <col min="793" max="793" width="14.28515625" style="19" customWidth="1"/>
    <col min="794" max="794" width="3.42578125" style="19" customWidth="1"/>
    <col min="795" max="795" width="17.85546875" style="19" customWidth="1"/>
    <col min="796" max="796" width="14.28515625" style="19" customWidth="1"/>
    <col min="797" max="797" width="3.28515625" style="19" customWidth="1"/>
    <col min="798" max="798" width="2.28515625" style="19" customWidth="1"/>
    <col min="799" max="1014" width="10.85546875" style="19"/>
    <col min="1015" max="1015" width="2.28515625" style="19" customWidth="1"/>
    <col min="1016" max="1016" width="5.7109375" style="19" customWidth="1"/>
    <col min="1017" max="1017" width="47.7109375" style="19" customWidth="1"/>
    <col min="1018" max="1018" width="15.140625" style="19" customWidth="1"/>
    <col min="1019" max="1019" width="13.7109375" style="19" customWidth="1"/>
    <col min="1020" max="1020" width="18.42578125" style="19" customWidth="1"/>
    <col min="1021" max="1021" width="11.7109375" style="19" customWidth="1"/>
    <col min="1022" max="1023" width="2.28515625" style="19" customWidth="1"/>
    <col min="1024" max="1024" width="17.85546875" style="19" customWidth="1"/>
    <col min="1025" max="1025" width="14.28515625" style="19" customWidth="1"/>
    <col min="1026" max="1026" width="3.42578125" style="19" customWidth="1"/>
    <col min="1027" max="1027" width="17.85546875" style="19" customWidth="1"/>
    <col min="1028" max="1028" width="14.28515625" style="19" customWidth="1"/>
    <col min="1029" max="1029" width="3.42578125" style="19" customWidth="1"/>
    <col min="1030" max="1030" width="17.85546875" style="19" customWidth="1"/>
    <col min="1031" max="1031" width="14.28515625" style="19" customWidth="1"/>
    <col min="1032" max="1032" width="3.42578125" style="19" customWidth="1"/>
    <col min="1033" max="1033" width="17.85546875" style="19" customWidth="1"/>
    <col min="1034" max="1034" width="14.28515625" style="19" customWidth="1"/>
    <col min="1035" max="1035" width="3.42578125" style="19" customWidth="1"/>
    <col min="1036" max="1036" width="17.85546875" style="19" customWidth="1"/>
    <col min="1037" max="1037" width="14.28515625" style="19" customWidth="1"/>
    <col min="1038" max="1038" width="3.42578125" style="19" customWidth="1"/>
    <col min="1039" max="1039" width="17.85546875" style="19" customWidth="1"/>
    <col min="1040" max="1040" width="14.28515625" style="19" customWidth="1"/>
    <col min="1041" max="1041" width="3.28515625" style="19" customWidth="1"/>
    <col min="1042" max="1042" width="17.85546875" style="19" customWidth="1"/>
    <col min="1043" max="1043" width="14.28515625" style="19" customWidth="1"/>
    <col min="1044" max="1044" width="3.42578125" style="19" customWidth="1"/>
    <col min="1045" max="1045" width="17.85546875" style="19" customWidth="1"/>
    <col min="1046" max="1046" width="14.28515625" style="19" customWidth="1"/>
    <col min="1047" max="1047" width="3.42578125" style="19" customWidth="1"/>
    <col min="1048" max="1048" width="17.85546875" style="19" customWidth="1"/>
    <col min="1049" max="1049" width="14.28515625" style="19" customWidth="1"/>
    <col min="1050" max="1050" width="3.42578125" style="19" customWidth="1"/>
    <col min="1051" max="1051" width="17.85546875" style="19" customWidth="1"/>
    <col min="1052" max="1052" width="14.28515625" style="19" customWidth="1"/>
    <col min="1053" max="1053" width="3.28515625" style="19" customWidth="1"/>
    <col min="1054" max="1054" width="2.28515625" style="19" customWidth="1"/>
    <col min="1055" max="1270" width="10.85546875" style="19"/>
    <col min="1271" max="1271" width="2.28515625" style="19" customWidth="1"/>
    <col min="1272" max="1272" width="5.7109375" style="19" customWidth="1"/>
    <col min="1273" max="1273" width="47.7109375" style="19" customWidth="1"/>
    <col min="1274" max="1274" width="15.140625" style="19" customWidth="1"/>
    <col min="1275" max="1275" width="13.7109375" style="19" customWidth="1"/>
    <col min="1276" max="1276" width="18.42578125" style="19" customWidth="1"/>
    <col min="1277" max="1277" width="11.7109375" style="19" customWidth="1"/>
    <col min="1278" max="1279" width="2.28515625" style="19" customWidth="1"/>
    <col min="1280" max="1280" width="17.85546875" style="19" customWidth="1"/>
    <col min="1281" max="1281" width="14.28515625" style="19" customWidth="1"/>
    <col min="1282" max="1282" width="3.42578125" style="19" customWidth="1"/>
    <col min="1283" max="1283" width="17.85546875" style="19" customWidth="1"/>
    <col min="1284" max="1284" width="14.28515625" style="19" customWidth="1"/>
    <col min="1285" max="1285" width="3.42578125" style="19" customWidth="1"/>
    <col min="1286" max="1286" width="17.85546875" style="19" customWidth="1"/>
    <col min="1287" max="1287" width="14.28515625" style="19" customWidth="1"/>
    <col min="1288" max="1288" width="3.42578125" style="19" customWidth="1"/>
    <col min="1289" max="1289" width="17.85546875" style="19" customWidth="1"/>
    <col min="1290" max="1290" width="14.28515625" style="19" customWidth="1"/>
    <col min="1291" max="1291" width="3.42578125" style="19" customWidth="1"/>
    <col min="1292" max="1292" width="17.85546875" style="19" customWidth="1"/>
    <col min="1293" max="1293" width="14.28515625" style="19" customWidth="1"/>
    <col min="1294" max="1294" width="3.42578125" style="19" customWidth="1"/>
    <col min="1295" max="1295" width="17.85546875" style="19" customWidth="1"/>
    <col min="1296" max="1296" width="14.28515625" style="19" customWidth="1"/>
    <col min="1297" max="1297" width="3.28515625" style="19" customWidth="1"/>
    <col min="1298" max="1298" width="17.85546875" style="19" customWidth="1"/>
    <col min="1299" max="1299" width="14.28515625" style="19" customWidth="1"/>
    <col min="1300" max="1300" width="3.42578125" style="19" customWidth="1"/>
    <col min="1301" max="1301" width="17.85546875" style="19" customWidth="1"/>
    <col min="1302" max="1302" width="14.28515625" style="19" customWidth="1"/>
    <col min="1303" max="1303" width="3.42578125" style="19" customWidth="1"/>
    <col min="1304" max="1304" width="17.85546875" style="19" customWidth="1"/>
    <col min="1305" max="1305" width="14.28515625" style="19" customWidth="1"/>
    <col min="1306" max="1306" width="3.42578125" style="19" customWidth="1"/>
    <col min="1307" max="1307" width="17.85546875" style="19" customWidth="1"/>
    <col min="1308" max="1308" width="14.28515625" style="19" customWidth="1"/>
    <col min="1309" max="1309" width="3.28515625" style="19" customWidth="1"/>
    <col min="1310" max="1310" width="2.28515625" style="19" customWidth="1"/>
    <col min="1311" max="1526" width="10.85546875" style="19"/>
    <col min="1527" max="1527" width="2.28515625" style="19" customWidth="1"/>
    <col min="1528" max="1528" width="5.7109375" style="19" customWidth="1"/>
    <col min="1529" max="1529" width="47.7109375" style="19" customWidth="1"/>
    <col min="1530" max="1530" width="15.140625" style="19" customWidth="1"/>
    <col min="1531" max="1531" width="13.7109375" style="19" customWidth="1"/>
    <col min="1532" max="1532" width="18.42578125" style="19" customWidth="1"/>
    <col min="1533" max="1533" width="11.7109375" style="19" customWidth="1"/>
    <col min="1534" max="1535" width="2.28515625" style="19" customWidth="1"/>
    <col min="1536" max="1536" width="17.85546875" style="19" customWidth="1"/>
    <col min="1537" max="1537" width="14.28515625" style="19" customWidth="1"/>
    <col min="1538" max="1538" width="3.42578125" style="19" customWidth="1"/>
    <col min="1539" max="1539" width="17.85546875" style="19" customWidth="1"/>
    <col min="1540" max="1540" width="14.28515625" style="19" customWidth="1"/>
    <col min="1541" max="1541" width="3.42578125" style="19" customWidth="1"/>
    <col min="1542" max="1542" width="17.85546875" style="19" customWidth="1"/>
    <col min="1543" max="1543" width="14.28515625" style="19" customWidth="1"/>
    <col min="1544" max="1544" width="3.42578125" style="19" customWidth="1"/>
    <col min="1545" max="1545" width="17.85546875" style="19" customWidth="1"/>
    <col min="1546" max="1546" width="14.28515625" style="19" customWidth="1"/>
    <col min="1547" max="1547" width="3.42578125" style="19" customWidth="1"/>
    <col min="1548" max="1548" width="17.85546875" style="19" customWidth="1"/>
    <col min="1549" max="1549" width="14.28515625" style="19" customWidth="1"/>
    <col min="1550" max="1550" width="3.42578125" style="19" customWidth="1"/>
    <col min="1551" max="1551" width="17.85546875" style="19" customWidth="1"/>
    <col min="1552" max="1552" width="14.28515625" style="19" customWidth="1"/>
    <col min="1553" max="1553" width="3.28515625" style="19" customWidth="1"/>
    <col min="1554" max="1554" width="17.85546875" style="19" customWidth="1"/>
    <col min="1555" max="1555" width="14.28515625" style="19" customWidth="1"/>
    <col min="1556" max="1556" width="3.42578125" style="19" customWidth="1"/>
    <col min="1557" max="1557" width="17.85546875" style="19" customWidth="1"/>
    <col min="1558" max="1558" width="14.28515625" style="19" customWidth="1"/>
    <col min="1559" max="1559" width="3.42578125" style="19" customWidth="1"/>
    <col min="1560" max="1560" width="17.85546875" style="19" customWidth="1"/>
    <col min="1561" max="1561" width="14.28515625" style="19" customWidth="1"/>
    <col min="1562" max="1562" width="3.42578125" style="19" customWidth="1"/>
    <col min="1563" max="1563" width="17.85546875" style="19" customWidth="1"/>
    <col min="1564" max="1564" width="14.28515625" style="19" customWidth="1"/>
    <col min="1565" max="1565" width="3.28515625" style="19" customWidth="1"/>
    <col min="1566" max="1566" width="2.28515625" style="19" customWidth="1"/>
    <col min="1567" max="1782" width="10.85546875" style="19"/>
    <col min="1783" max="1783" width="2.28515625" style="19" customWidth="1"/>
    <col min="1784" max="1784" width="5.7109375" style="19" customWidth="1"/>
    <col min="1785" max="1785" width="47.7109375" style="19" customWidth="1"/>
    <col min="1786" max="1786" width="15.140625" style="19" customWidth="1"/>
    <col min="1787" max="1787" width="13.7109375" style="19" customWidth="1"/>
    <col min="1788" max="1788" width="18.42578125" style="19" customWidth="1"/>
    <col min="1789" max="1789" width="11.7109375" style="19" customWidth="1"/>
    <col min="1790" max="1791" width="2.28515625" style="19" customWidth="1"/>
    <col min="1792" max="1792" width="17.85546875" style="19" customWidth="1"/>
    <col min="1793" max="1793" width="14.28515625" style="19" customWidth="1"/>
    <col min="1794" max="1794" width="3.42578125" style="19" customWidth="1"/>
    <col min="1795" max="1795" width="17.85546875" style="19" customWidth="1"/>
    <col min="1796" max="1796" width="14.28515625" style="19" customWidth="1"/>
    <col min="1797" max="1797" width="3.42578125" style="19" customWidth="1"/>
    <col min="1798" max="1798" width="17.85546875" style="19" customWidth="1"/>
    <col min="1799" max="1799" width="14.28515625" style="19" customWidth="1"/>
    <col min="1800" max="1800" width="3.42578125" style="19" customWidth="1"/>
    <col min="1801" max="1801" width="17.85546875" style="19" customWidth="1"/>
    <col min="1802" max="1802" width="14.28515625" style="19" customWidth="1"/>
    <col min="1803" max="1803" width="3.42578125" style="19" customWidth="1"/>
    <col min="1804" max="1804" width="17.85546875" style="19" customWidth="1"/>
    <col min="1805" max="1805" width="14.28515625" style="19" customWidth="1"/>
    <col min="1806" max="1806" width="3.42578125" style="19" customWidth="1"/>
    <col min="1807" max="1807" width="17.85546875" style="19" customWidth="1"/>
    <col min="1808" max="1808" width="14.28515625" style="19" customWidth="1"/>
    <col min="1809" max="1809" width="3.28515625" style="19" customWidth="1"/>
    <col min="1810" max="1810" width="17.85546875" style="19" customWidth="1"/>
    <col min="1811" max="1811" width="14.28515625" style="19" customWidth="1"/>
    <col min="1812" max="1812" width="3.42578125" style="19" customWidth="1"/>
    <col min="1813" max="1813" width="17.85546875" style="19" customWidth="1"/>
    <col min="1814" max="1814" width="14.28515625" style="19" customWidth="1"/>
    <col min="1815" max="1815" width="3.42578125" style="19" customWidth="1"/>
    <col min="1816" max="1816" width="17.85546875" style="19" customWidth="1"/>
    <col min="1817" max="1817" width="14.28515625" style="19" customWidth="1"/>
    <col min="1818" max="1818" width="3.42578125" style="19" customWidth="1"/>
    <col min="1819" max="1819" width="17.85546875" style="19" customWidth="1"/>
    <col min="1820" max="1820" width="14.28515625" style="19" customWidth="1"/>
    <col min="1821" max="1821" width="3.28515625" style="19" customWidth="1"/>
    <col min="1822" max="1822" width="2.28515625" style="19" customWidth="1"/>
    <col min="1823" max="2038" width="10.85546875" style="19"/>
    <col min="2039" max="2039" width="2.28515625" style="19" customWidth="1"/>
    <col min="2040" max="2040" width="5.7109375" style="19" customWidth="1"/>
    <col min="2041" max="2041" width="47.7109375" style="19" customWidth="1"/>
    <col min="2042" max="2042" width="15.140625" style="19" customWidth="1"/>
    <col min="2043" max="2043" width="13.7109375" style="19" customWidth="1"/>
    <col min="2044" max="2044" width="18.42578125" style="19" customWidth="1"/>
    <col min="2045" max="2045" width="11.7109375" style="19" customWidth="1"/>
    <col min="2046" max="2047" width="2.28515625" style="19" customWidth="1"/>
    <col min="2048" max="2048" width="17.85546875" style="19" customWidth="1"/>
    <col min="2049" max="2049" width="14.28515625" style="19" customWidth="1"/>
    <col min="2050" max="2050" width="3.42578125" style="19" customWidth="1"/>
    <col min="2051" max="2051" width="17.85546875" style="19" customWidth="1"/>
    <col min="2052" max="2052" width="14.28515625" style="19" customWidth="1"/>
    <col min="2053" max="2053" width="3.42578125" style="19" customWidth="1"/>
    <col min="2054" max="2054" width="17.85546875" style="19" customWidth="1"/>
    <col min="2055" max="2055" width="14.28515625" style="19" customWidth="1"/>
    <col min="2056" max="2056" width="3.42578125" style="19" customWidth="1"/>
    <col min="2057" max="2057" width="17.85546875" style="19" customWidth="1"/>
    <col min="2058" max="2058" width="14.28515625" style="19" customWidth="1"/>
    <col min="2059" max="2059" width="3.42578125" style="19" customWidth="1"/>
    <col min="2060" max="2060" width="17.85546875" style="19" customWidth="1"/>
    <col min="2061" max="2061" width="14.28515625" style="19" customWidth="1"/>
    <col min="2062" max="2062" width="3.42578125" style="19" customWidth="1"/>
    <col min="2063" max="2063" width="17.85546875" style="19" customWidth="1"/>
    <col min="2064" max="2064" width="14.28515625" style="19" customWidth="1"/>
    <col min="2065" max="2065" width="3.28515625" style="19" customWidth="1"/>
    <col min="2066" max="2066" width="17.85546875" style="19" customWidth="1"/>
    <col min="2067" max="2067" width="14.28515625" style="19" customWidth="1"/>
    <col min="2068" max="2068" width="3.42578125" style="19" customWidth="1"/>
    <col min="2069" max="2069" width="17.85546875" style="19" customWidth="1"/>
    <col min="2070" max="2070" width="14.28515625" style="19" customWidth="1"/>
    <col min="2071" max="2071" width="3.42578125" style="19" customWidth="1"/>
    <col min="2072" max="2072" width="17.85546875" style="19" customWidth="1"/>
    <col min="2073" max="2073" width="14.28515625" style="19" customWidth="1"/>
    <col min="2074" max="2074" width="3.42578125" style="19" customWidth="1"/>
    <col min="2075" max="2075" width="17.85546875" style="19" customWidth="1"/>
    <col min="2076" max="2076" width="14.28515625" style="19" customWidth="1"/>
    <col min="2077" max="2077" width="3.28515625" style="19" customWidth="1"/>
    <col min="2078" max="2078" width="2.28515625" style="19" customWidth="1"/>
    <col min="2079" max="2294" width="10.85546875" style="19"/>
    <col min="2295" max="2295" width="2.28515625" style="19" customWidth="1"/>
    <col min="2296" max="2296" width="5.7109375" style="19" customWidth="1"/>
    <col min="2297" max="2297" width="47.7109375" style="19" customWidth="1"/>
    <col min="2298" max="2298" width="15.140625" style="19" customWidth="1"/>
    <col min="2299" max="2299" width="13.7109375" style="19" customWidth="1"/>
    <col min="2300" max="2300" width="18.42578125" style="19" customWidth="1"/>
    <col min="2301" max="2301" width="11.7109375" style="19" customWidth="1"/>
    <col min="2302" max="2303" width="2.28515625" style="19" customWidth="1"/>
    <col min="2304" max="2304" width="17.85546875" style="19" customWidth="1"/>
    <col min="2305" max="2305" width="14.28515625" style="19" customWidth="1"/>
    <col min="2306" max="2306" width="3.42578125" style="19" customWidth="1"/>
    <col min="2307" max="2307" width="17.85546875" style="19" customWidth="1"/>
    <col min="2308" max="2308" width="14.28515625" style="19" customWidth="1"/>
    <col min="2309" max="2309" width="3.42578125" style="19" customWidth="1"/>
    <col min="2310" max="2310" width="17.85546875" style="19" customWidth="1"/>
    <col min="2311" max="2311" width="14.28515625" style="19" customWidth="1"/>
    <col min="2312" max="2312" width="3.42578125" style="19" customWidth="1"/>
    <col min="2313" max="2313" width="17.85546875" style="19" customWidth="1"/>
    <col min="2314" max="2314" width="14.28515625" style="19" customWidth="1"/>
    <col min="2315" max="2315" width="3.42578125" style="19" customWidth="1"/>
    <col min="2316" max="2316" width="17.85546875" style="19" customWidth="1"/>
    <col min="2317" max="2317" width="14.28515625" style="19" customWidth="1"/>
    <col min="2318" max="2318" width="3.42578125" style="19" customWidth="1"/>
    <col min="2319" max="2319" width="17.85546875" style="19" customWidth="1"/>
    <col min="2320" max="2320" width="14.28515625" style="19" customWidth="1"/>
    <col min="2321" max="2321" width="3.28515625" style="19" customWidth="1"/>
    <col min="2322" max="2322" width="17.85546875" style="19" customWidth="1"/>
    <col min="2323" max="2323" width="14.28515625" style="19" customWidth="1"/>
    <col min="2324" max="2324" width="3.42578125" style="19" customWidth="1"/>
    <col min="2325" max="2325" width="17.85546875" style="19" customWidth="1"/>
    <col min="2326" max="2326" width="14.28515625" style="19" customWidth="1"/>
    <col min="2327" max="2327" width="3.42578125" style="19" customWidth="1"/>
    <col min="2328" max="2328" width="17.85546875" style="19" customWidth="1"/>
    <col min="2329" max="2329" width="14.28515625" style="19" customWidth="1"/>
    <col min="2330" max="2330" width="3.42578125" style="19" customWidth="1"/>
    <col min="2331" max="2331" width="17.85546875" style="19" customWidth="1"/>
    <col min="2332" max="2332" width="14.28515625" style="19" customWidth="1"/>
    <col min="2333" max="2333" width="3.28515625" style="19" customWidth="1"/>
    <col min="2334" max="2334" width="2.28515625" style="19" customWidth="1"/>
    <col min="2335" max="2550" width="10.85546875" style="19"/>
    <col min="2551" max="2551" width="2.28515625" style="19" customWidth="1"/>
    <col min="2552" max="2552" width="5.7109375" style="19" customWidth="1"/>
    <col min="2553" max="2553" width="47.7109375" style="19" customWidth="1"/>
    <col min="2554" max="2554" width="15.140625" style="19" customWidth="1"/>
    <col min="2555" max="2555" width="13.7109375" style="19" customWidth="1"/>
    <col min="2556" max="2556" width="18.42578125" style="19" customWidth="1"/>
    <col min="2557" max="2557" width="11.7109375" style="19" customWidth="1"/>
    <col min="2558" max="2559" width="2.28515625" style="19" customWidth="1"/>
    <col min="2560" max="2560" width="17.85546875" style="19" customWidth="1"/>
    <col min="2561" max="2561" width="14.28515625" style="19" customWidth="1"/>
    <col min="2562" max="2562" width="3.42578125" style="19" customWidth="1"/>
    <col min="2563" max="2563" width="17.85546875" style="19" customWidth="1"/>
    <col min="2564" max="2564" width="14.28515625" style="19" customWidth="1"/>
    <col min="2565" max="2565" width="3.42578125" style="19" customWidth="1"/>
    <col min="2566" max="2566" width="17.85546875" style="19" customWidth="1"/>
    <col min="2567" max="2567" width="14.28515625" style="19" customWidth="1"/>
    <col min="2568" max="2568" width="3.42578125" style="19" customWidth="1"/>
    <col min="2569" max="2569" width="17.85546875" style="19" customWidth="1"/>
    <col min="2570" max="2570" width="14.28515625" style="19" customWidth="1"/>
    <col min="2571" max="2571" width="3.42578125" style="19" customWidth="1"/>
    <col min="2572" max="2572" width="17.85546875" style="19" customWidth="1"/>
    <col min="2573" max="2573" width="14.28515625" style="19" customWidth="1"/>
    <col min="2574" max="2574" width="3.42578125" style="19" customWidth="1"/>
    <col min="2575" max="2575" width="17.85546875" style="19" customWidth="1"/>
    <col min="2576" max="2576" width="14.28515625" style="19" customWidth="1"/>
    <col min="2577" max="2577" width="3.28515625" style="19" customWidth="1"/>
    <col min="2578" max="2578" width="17.85546875" style="19" customWidth="1"/>
    <col min="2579" max="2579" width="14.28515625" style="19" customWidth="1"/>
    <col min="2580" max="2580" width="3.42578125" style="19" customWidth="1"/>
    <col min="2581" max="2581" width="17.85546875" style="19" customWidth="1"/>
    <col min="2582" max="2582" width="14.28515625" style="19" customWidth="1"/>
    <col min="2583" max="2583" width="3.42578125" style="19" customWidth="1"/>
    <col min="2584" max="2584" width="17.85546875" style="19" customWidth="1"/>
    <col min="2585" max="2585" width="14.28515625" style="19" customWidth="1"/>
    <col min="2586" max="2586" width="3.42578125" style="19" customWidth="1"/>
    <col min="2587" max="2587" width="17.85546875" style="19" customWidth="1"/>
    <col min="2588" max="2588" width="14.28515625" style="19" customWidth="1"/>
    <col min="2589" max="2589" width="3.28515625" style="19" customWidth="1"/>
    <col min="2590" max="2590" width="2.28515625" style="19" customWidth="1"/>
    <col min="2591" max="2806" width="10.85546875" style="19"/>
    <col min="2807" max="2807" width="2.28515625" style="19" customWidth="1"/>
    <col min="2808" max="2808" width="5.7109375" style="19" customWidth="1"/>
    <col min="2809" max="2809" width="47.7109375" style="19" customWidth="1"/>
    <col min="2810" max="2810" width="15.140625" style="19" customWidth="1"/>
    <col min="2811" max="2811" width="13.7109375" style="19" customWidth="1"/>
    <col min="2812" max="2812" width="18.42578125" style="19" customWidth="1"/>
    <col min="2813" max="2813" width="11.7109375" style="19" customWidth="1"/>
    <col min="2814" max="2815" width="2.28515625" style="19" customWidth="1"/>
    <col min="2816" max="2816" width="17.85546875" style="19" customWidth="1"/>
    <col min="2817" max="2817" width="14.28515625" style="19" customWidth="1"/>
    <col min="2818" max="2818" width="3.42578125" style="19" customWidth="1"/>
    <col min="2819" max="2819" width="17.85546875" style="19" customWidth="1"/>
    <col min="2820" max="2820" width="14.28515625" style="19" customWidth="1"/>
    <col min="2821" max="2821" width="3.42578125" style="19" customWidth="1"/>
    <col min="2822" max="2822" width="17.85546875" style="19" customWidth="1"/>
    <col min="2823" max="2823" width="14.28515625" style="19" customWidth="1"/>
    <col min="2824" max="2824" width="3.42578125" style="19" customWidth="1"/>
    <col min="2825" max="2825" width="17.85546875" style="19" customWidth="1"/>
    <col min="2826" max="2826" width="14.28515625" style="19" customWidth="1"/>
    <col min="2827" max="2827" width="3.42578125" style="19" customWidth="1"/>
    <col min="2828" max="2828" width="17.85546875" style="19" customWidth="1"/>
    <col min="2829" max="2829" width="14.28515625" style="19" customWidth="1"/>
    <col min="2830" max="2830" width="3.42578125" style="19" customWidth="1"/>
    <col min="2831" max="2831" width="17.85546875" style="19" customWidth="1"/>
    <col min="2832" max="2832" width="14.28515625" style="19" customWidth="1"/>
    <col min="2833" max="2833" width="3.28515625" style="19" customWidth="1"/>
    <col min="2834" max="2834" width="17.85546875" style="19" customWidth="1"/>
    <col min="2835" max="2835" width="14.28515625" style="19" customWidth="1"/>
    <col min="2836" max="2836" width="3.42578125" style="19" customWidth="1"/>
    <col min="2837" max="2837" width="17.85546875" style="19" customWidth="1"/>
    <col min="2838" max="2838" width="14.28515625" style="19" customWidth="1"/>
    <col min="2839" max="2839" width="3.42578125" style="19" customWidth="1"/>
    <col min="2840" max="2840" width="17.85546875" style="19" customWidth="1"/>
    <col min="2841" max="2841" width="14.28515625" style="19" customWidth="1"/>
    <col min="2842" max="2842" width="3.42578125" style="19" customWidth="1"/>
    <col min="2843" max="2843" width="17.85546875" style="19" customWidth="1"/>
    <col min="2844" max="2844" width="14.28515625" style="19" customWidth="1"/>
    <col min="2845" max="2845" width="3.28515625" style="19" customWidth="1"/>
    <col min="2846" max="2846" width="2.28515625" style="19" customWidth="1"/>
    <col min="2847" max="3062" width="10.85546875" style="19"/>
    <col min="3063" max="3063" width="2.28515625" style="19" customWidth="1"/>
    <col min="3064" max="3064" width="5.7109375" style="19" customWidth="1"/>
    <col min="3065" max="3065" width="47.7109375" style="19" customWidth="1"/>
    <col min="3066" max="3066" width="15.140625" style="19" customWidth="1"/>
    <col min="3067" max="3067" width="13.7109375" style="19" customWidth="1"/>
    <col min="3068" max="3068" width="18.42578125" style="19" customWidth="1"/>
    <col min="3069" max="3069" width="11.7109375" style="19" customWidth="1"/>
    <col min="3070" max="3071" width="2.28515625" style="19" customWidth="1"/>
    <col min="3072" max="3072" width="17.85546875" style="19" customWidth="1"/>
    <col min="3073" max="3073" width="14.28515625" style="19" customWidth="1"/>
    <col min="3074" max="3074" width="3.42578125" style="19" customWidth="1"/>
    <col min="3075" max="3075" width="17.85546875" style="19" customWidth="1"/>
    <col min="3076" max="3076" width="14.28515625" style="19" customWidth="1"/>
    <col min="3077" max="3077" width="3.42578125" style="19" customWidth="1"/>
    <col min="3078" max="3078" width="17.85546875" style="19" customWidth="1"/>
    <col min="3079" max="3079" width="14.28515625" style="19" customWidth="1"/>
    <col min="3080" max="3080" width="3.42578125" style="19" customWidth="1"/>
    <col min="3081" max="3081" width="17.85546875" style="19" customWidth="1"/>
    <col min="3082" max="3082" width="14.28515625" style="19" customWidth="1"/>
    <col min="3083" max="3083" width="3.42578125" style="19" customWidth="1"/>
    <col min="3084" max="3084" width="17.85546875" style="19" customWidth="1"/>
    <col min="3085" max="3085" width="14.28515625" style="19" customWidth="1"/>
    <col min="3086" max="3086" width="3.42578125" style="19" customWidth="1"/>
    <col min="3087" max="3087" width="17.85546875" style="19" customWidth="1"/>
    <col min="3088" max="3088" width="14.28515625" style="19" customWidth="1"/>
    <col min="3089" max="3089" width="3.28515625" style="19" customWidth="1"/>
    <col min="3090" max="3090" width="17.85546875" style="19" customWidth="1"/>
    <col min="3091" max="3091" width="14.28515625" style="19" customWidth="1"/>
    <col min="3092" max="3092" width="3.42578125" style="19" customWidth="1"/>
    <col min="3093" max="3093" width="17.85546875" style="19" customWidth="1"/>
    <col min="3094" max="3094" width="14.28515625" style="19" customWidth="1"/>
    <col min="3095" max="3095" width="3.42578125" style="19" customWidth="1"/>
    <col min="3096" max="3096" width="17.85546875" style="19" customWidth="1"/>
    <col min="3097" max="3097" width="14.28515625" style="19" customWidth="1"/>
    <col min="3098" max="3098" width="3.42578125" style="19" customWidth="1"/>
    <col min="3099" max="3099" width="17.85546875" style="19" customWidth="1"/>
    <col min="3100" max="3100" width="14.28515625" style="19" customWidth="1"/>
    <col min="3101" max="3101" width="3.28515625" style="19" customWidth="1"/>
    <col min="3102" max="3102" width="2.28515625" style="19" customWidth="1"/>
    <col min="3103" max="3318" width="10.85546875" style="19"/>
    <col min="3319" max="3319" width="2.28515625" style="19" customWidth="1"/>
    <col min="3320" max="3320" width="5.7109375" style="19" customWidth="1"/>
    <col min="3321" max="3321" width="47.7109375" style="19" customWidth="1"/>
    <col min="3322" max="3322" width="15.140625" style="19" customWidth="1"/>
    <col min="3323" max="3323" width="13.7109375" style="19" customWidth="1"/>
    <col min="3324" max="3324" width="18.42578125" style="19" customWidth="1"/>
    <col min="3325" max="3325" width="11.7109375" style="19" customWidth="1"/>
    <col min="3326" max="3327" width="2.28515625" style="19" customWidth="1"/>
    <col min="3328" max="3328" width="17.85546875" style="19" customWidth="1"/>
    <col min="3329" max="3329" width="14.28515625" style="19" customWidth="1"/>
    <col min="3330" max="3330" width="3.42578125" style="19" customWidth="1"/>
    <col min="3331" max="3331" width="17.85546875" style="19" customWidth="1"/>
    <col min="3332" max="3332" width="14.28515625" style="19" customWidth="1"/>
    <col min="3333" max="3333" width="3.42578125" style="19" customWidth="1"/>
    <col min="3334" max="3334" width="17.85546875" style="19" customWidth="1"/>
    <col min="3335" max="3335" width="14.28515625" style="19" customWidth="1"/>
    <col min="3336" max="3336" width="3.42578125" style="19" customWidth="1"/>
    <col min="3337" max="3337" width="17.85546875" style="19" customWidth="1"/>
    <col min="3338" max="3338" width="14.28515625" style="19" customWidth="1"/>
    <col min="3339" max="3339" width="3.42578125" style="19" customWidth="1"/>
    <col min="3340" max="3340" width="17.85546875" style="19" customWidth="1"/>
    <col min="3341" max="3341" width="14.28515625" style="19" customWidth="1"/>
    <col min="3342" max="3342" width="3.42578125" style="19" customWidth="1"/>
    <col min="3343" max="3343" width="17.85546875" style="19" customWidth="1"/>
    <col min="3344" max="3344" width="14.28515625" style="19" customWidth="1"/>
    <col min="3345" max="3345" width="3.28515625" style="19" customWidth="1"/>
    <col min="3346" max="3346" width="17.85546875" style="19" customWidth="1"/>
    <col min="3347" max="3347" width="14.28515625" style="19" customWidth="1"/>
    <col min="3348" max="3348" width="3.42578125" style="19" customWidth="1"/>
    <col min="3349" max="3349" width="17.85546875" style="19" customWidth="1"/>
    <col min="3350" max="3350" width="14.28515625" style="19" customWidth="1"/>
    <col min="3351" max="3351" width="3.42578125" style="19" customWidth="1"/>
    <col min="3352" max="3352" width="17.85546875" style="19" customWidth="1"/>
    <col min="3353" max="3353" width="14.28515625" style="19" customWidth="1"/>
    <col min="3354" max="3354" width="3.42578125" style="19" customWidth="1"/>
    <col min="3355" max="3355" width="17.85546875" style="19" customWidth="1"/>
    <col min="3356" max="3356" width="14.28515625" style="19" customWidth="1"/>
    <col min="3357" max="3357" width="3.28515625" style="19" customWidth="1"/>
    <col min="3358" max="3358" width="2.28515625" style="19" customWidth="1"/>
    <col min="3359" max="3574" width="10.85546875" style="19"/>
    <col min="3575" max="3575" width="2.28515625" style="19" customWidth="1"/>
    <col min="3576" max="3576" width="5.7109375" style="19" customWidth="1"/>
    <col min="3577" max="3577" width="47.7109375" style="19" customWidth="1"/>
    <col min="3578" max="3578" width="15.140625" style="19" customWidth="1"/>
    <col min="3579" max="3579" width="13.7109375" style="19" customWidth="1"/>
    <col min="3580" max="3580" width="18.42578125" style="19" customWidth="1"/>
    <col min="3581" max="3581" width="11.7109375" style="19" customWidth="1"/>
    <col min="3582" max="3583" width="2.28515625" style="19" customWidth="1"/>
    <col min="3584" max="3584" width="17.85546875" style="19" customWidth="1"/>
    <col min="3585" max="3585" width="14.28515625" style="19" customWidth="1"/>
    <col min="3586" max="3586" width="3.42578125" style="19" customWidth="1"/>
    <col min="3587" max="3587" width="17.85546875" style="19" customWidth="1"/>
    <col min="3588" max="3588" width="14.28515625" style="19" customWidth="1"/>
    <col min="3589" max="3589" width="3.42578125" style="19" customWidth="1"/>
    <col min="3590" max="3590" width="17.85546875" style="19" customWidth="1"/>
    <col min="3591" max="3591" width="14.28515625" style="19" customWidth="1"/>
    <col min="3592" max="3592" width="3.42578125" style="19" customWidth="1"/>
    <col min="3593" max="3593" width="17.85546875" style="19" customWidth="1"/>
    <col min="3594" max="3594" width="14.28515625" style="19" customWidth="1"/>
    <col min="3595" max="3595" width="3.42578125" style="19" customWidth="1"/>
    <col min="3596" max="3596" width="17.85546875" style="19" customWidth="1"/>
    <col min="3597" max="3597" width="14.28515625" style="19" customWidth="1"/>
    <col min="3598" max="3598" width="3.42578125" style="19" customWidth="1"/>
    <col min="3599" max="3599" width="17.85546875" style="19" customWidth="1"/>
    <col min="3600" max="3600" width="14.28515625" style="19" customWidth="1"/>
    <col min="3601" max="3601" width="3.28515625" style="19" customWidth="1"/>
    <col min="3602" max="3602" width="17.85546875" style="19" customWidth="1"/>
    <col min="3603" max="3603" width="14.28515625" style="19" customWidth="1"/>
    <col min="3604" max="3604" width="3.42578125" style="19" customWidth="1"/>
    <col min="3605" max="3605" width="17.85546875" style="19" customWidth="1"/>
    <col min="3606" max="3606" width="14.28515625" style="19" customWidth="1"/>
    <col min="3607" max="3607" width="3.42578125" style="19" customWidth="1"/>
    <col min="3608" max="3608" width="17.85546875" style="19" customWidth="1"/>
    <col min="3609" max="3609" width="14.28515625" style="19" customWidth="1"/>
    <col min="3610" max="3610" width="3.42578125" style="19" customWidth="1"/>
    <col min="3611" max="3611" width="17.85546875" style="19" customWidth="1"/>
    <col min="3612" max="3612" width="14.28515625" style="19" customWidth="1"/>
    <col min="3613" max="3613" width="3.28515625" style="19" customWidth="1"/>
    <col min="3614" max="3614" width="2.28515625" style="19" customWidth="1"/>
    <col min="3615" max="3830" width="10.85546875" style="19"/>
    <col min="3831" max="3831" width="2.28515625" style="19" customWidth="1"/>
    <col min="3832" max="3832" width="5.7109375" style="19" customWidth="1"/>
    <col min="3833" max="3833" width="47.7109375" style="19" customWidth="1"/>
    <col min="3834" max="3834" width="15.140625" style="19" customWidth="1"/>
    <col min="3835" max="3835" width="13.7109375" style="19" customWidth="1"/>
    <col min="3836" max="3836" width="18.42578125" style="19" customWidth="1"/>
    <col min="3837" max="3837" width="11.7109375" style="19" customWidth="1"/>
    <col min="3838" max="3839" width="2.28515625" style="19" customWidth="1"/>
    <col min="3840" max="3840" width="17.85546875" style="19" customWidth="1"/>
    <col min="3841" max="3841" width="14.28515625" style="19" customWidth="1"/>
    <col min="3842" max="3842" width="3.42578125" style="19" customWidth="1"/>
    <col min="3843" max="3843" width="17.85546875" style="19" customWidth="1"/>
    <col min="3844" max="3844" width="14.28515625" style="19" customWidth="1"/>
    <col min="3845" max="3845" width="3.42578125" style="19" customWidth="1"/>
    <col min="3846" max="3846" width="17.85546875" style="19" customWidth="1"/>
    <col min="3847" max="3847" width="14.28515625" style="19" customWidth="1"/>
    <col min="3848" max="3848" width="3.42578125" style="19" customWidth="1"/>
    <col min="3849" max="3849" width="17.85546875" style="19" customWidth="1"/>
    <col min="3850" max="3850" width="14.28515625" style="19" customWidth="1"/>
    <col min="3851" max="3851" width="3.42578125" style="19" customWidth="1"/>
    <col min="3852" max="3852" width="17.85546875" style="19" customWidth="1"/>
    <col min="3853" max="3853" width="14.28515625" style="19" customWidth="1"/>
    <col min="3854" max="3854" width="3.42578125" style="19" customWidth="1"/>
    <col min="3855" max="3855" width="17.85546875" style="19" customWidth="1"/>
    <col min="3856" max="3856" width="14.28515625" style="19" customWidth="1"/>
    <col min="3857" max="3857" width="3.28515625" style="19" customWidth="1"/>
    <col min="3858" max="3858" width="17.85546875" style="19" customWidth="1"/>
    <col min="3859" max="3859" width="14.28515625" style="19" customWidth="1"/>
    <col min="3860" max="3860" width="3.42578125" style="19" customWidth="1"/>
    <col min="3861" max="3861" width="17.85546875" style="19" customWidth="1"/>
    <col min="3862" max="3862" width="14.28515625" style="19" customWidth="1"/>
    <col min="3863" max="3863" width="3.42578125" style="19" customWidth="1"/>
    <col min="3864" max="3864" width="17.85546875" style="19" customWidth="1"/>
    <col min="3865" max="3865" width="14.28515625" style="19" customWidth="1"/>
    <col min="3866" max="3866" width="3.42578125" style="19" customWidth="1"/>
    <col min="3867" max="3867" width="17.85546875" style="19" customWidth="1"/>
    <col min="3868" max="3868" width="14.28515625" style="19" customWidth="1"/>
    <col min="3869" max="3869" width="3.28515625" style="19" customWidth="1"/>
    <col min="3870" max="3870" width="2.28515625" style="19" customWidth="1"/>
    <col min="3871" max="4086" width="10.85546875" style="19"/>
    <col min="4087" max="4087" width="2.28515625" style="19" customWidth="1"/>
    <col min="4088" max="4088" width="5.7109375" style="19" customWidth="1"/>
    <col min="4089" max="4089" width="47.7109375" style="19" customWidth="1"/>
    <col min="4090" max="4090" width="15.140625" style="19" customWidth="1"/>
    <col min="4091" max="4091" width="13.7109375" style="19" customWidth="1"/>
    <col min="4092" max="4092" width="18.42578125" style="19" customWidth="1"/>
    <col min="4093" max="4093" width="11.7109375" style="19" customWidth="1"/>
    <col min="4094" max="4095" width="2.28515625" style="19" customWidth="1"/>
    <col min="4096" max="4096" width="17.85546875" style="19" customWidth="1"/>
    <col min="4097" max="4097" width="14.28515625" style="19" customWidth="1"/>
    <col min="4098" max="4098" width="3.42578125" style="19" customWidth="1"/>
    <col min="4099" max="4099" width="17.85546875" style="19" customWidth="1"/>
    <col min="4100" max="4100" width="14.28515625" style="19" customWidth="1"/>
    <col min="4101" max="4101" width="3.42578125" style="19" customWidth="1"/>
    <col min="4102" max="4102" width="17.85546875" style="19" customWidth="1"/>
    <col min="4103" max="4103" width="14.28515625" style="19" customWidth="1"/>
    <col min="4104" max="4104" width="3.42578125" style="19" customWidth="1"/>
    <col min="4105" max="4105" width="17.85546875" style="19" customWidth="1"/>
    <col min="4106" max="4106" width="14.28515625" style="19" customWidth="1"/>
    <col min="4107" max="4107" width="3.42578125" style="19" customWidth="1"/>
    <col min="4108" max="4108" width="17.85546875" style="19" customWidth="1"/>
    <col min="4109" max="4109" width="14.28515625" style="19" customWidth="1"/>
    <col min="4110" max="4110" width="3.42578125" style="19" customWidth="1"/>
    <col min="4111" max="4111" width="17.85546875" style="19" customWidth="1"/>
    <col min="4112" max="4112" width="14.28515625" style="19" customWidth="1"/>
    <col min="4113" max="4113" width="3.28515625" style="19" customWidth="1"/>
    <col min="4114" max="4114" width="17.85546875" style="19" customWidth="1"/>
    <col min="4115" max="4115" width="14.28515625" style="19" customWidth="1"/>
    <col min="4116" max="4116" width="3.42578125" style="19" customWidth="1"/>
    <col min="4117" max="4117" width="17.85546875" style="19" customWidth="1"/>
    <col min="4118" max="4118" width="14.28515625" style="19" customWidth="1"/>
    <col min="4119" max="4119" width="3.42578125" style="19" customWidth="1"/>
    <col min="4120" max="4120" width="17.85546875" style="19" customWidth="1"/>
    <col min="4121" max="4121" width="14.28515625" style="19" customWidth="1"/>
    <col min="4122" max="4122" width="3.42578125" style="19" customWidth="1"/>
    <col min="4123" max="4123" width="17.85546875" style="19" customWidth="1"/>
    <col min="4124" max="4124" width="14.28515625" style="19" customWidth="1"/>
    <col min="4125" max="4125" width="3.28515625" style="19" customWidth="1"/>
    <col min="4126" max="4126" width="2.28515625" style="19" customWidth="1"/>
    <col min="4127" max="4342" width="10.85546875" style="19"/>
    <col min="4343" max="4343" width="2.28515625" style="19" customWidth="1"/>
    <col min="4344" max="4344" width="5.7109375" style="19" customWidth="1"/>
    <col min="4345" max="4345" width="47.7109375" style="19" customWidth="1"/>
    <col min="4346" max="4346" width="15.140625" style="19" customWidth="1"/>
    <col min="4347" max="4347" width="13.7109375" style="19" customWidth="1"/>
    <col min="4348" max="4348" width="18.42578125" style="19" customWidth="1"/>
    <col min="4349" max="4349" width="11.7109375" style="19" customWidth="1"/>
    <col min="4350" max="4351" width="2.28515625" style="19" customWidth="1"/>
    <col min="4352" max="4352" width="17.85546875" style="19" customWidth="1"/>
    <col min="4353" max="4353" width="14.28515625" style="19" customWidth="1"/>
    <col min="4354" max="4354" width="3.42578125" style="19" customWidth="1"/>
    <col min="4355" max="4355" width="17.85546875" style="19" customWidth="1"/>
    <col min="4356" max="4356" width="14.28515625" style="19" customWidth="1"/>
    <col min="4357" max="4357" width="3.42578125" style="19" customWidth="1"/>
    <col min="4358" max="4358" width="17.85546875" style="19" customWidth="1"/>
    <col min="4359" max="4359" width="14.28515625" style="19" customWidth="1"/>
    <col min="4360" max="4360" width="3.42578125" style="19" customWidth="1"/>
    <col min="4361" max="4361" width="17.85546875" style="19" customWidth="1"/>
    <col min="4362" max="4362" width="14.28515625" style="19" customWidth="1"/>
    <col min="4363" max="4363" width="3.42578125" style="19" customWidth="1"/>
    <col min="4364" max="4364" width="17.85546875" style="19" customWidth="1"/>
    <col min="4365" max="4365" width="14.28515625" style="19" customWidth="1"/>
    <col min="4366" max="4366" width="3.42578125" style="19" customWidth="1"/>
    <col min="4367" max="4367" width="17.85546875" style="19" customWidth="1"/>
    <col min="4368" max="4368" width="14.28515625" style="19" customWidth="1"/>
    <col min="4369" max="4369" width="3.28515625" style="19" customWidth="1"/>
    <col min="4370" max="4370" width="17.85546875" style="19" customWidth="1"/>
    <col min="4371" max="4371" width="14.28515625" style="19" customWidth="1"/>
    <col min="4372" max="4372" width="3.42578125" style="19" customWidth="1"/>
    <col min="4373" max="4373" width="17.85546875" style="19" customWidth="1"/>
    <col min="4374" max="4374" width="14.28515625" style="19" customWidth="1"/>
    <col min="4375" max="4375" width="3.42578125" style="19" customWidth="1"/>
    <col min="4376" max="4376" width="17.85546875" style="19" customWidth="1"/>
    <col min="4377" max="4377" width="14.28515625" style="19" customWidth="1"/>
    <col min="4378" max="4378" width="3.42578125" style="19" customWidth="1"/>
    <col min="4379" max="4379" width="17.85546875" style="19" customWidth="1"/>
    <col min="4380" max="4380" width="14.28515625" style="19" customWidth="1"/>
    <col min="4381" max="4381" width="3.28515625" style="19" customWidth="1"/>
    <col min="4382" max="4382" width="2.28515625" style="19" customWidth="1"/>
    <col min="4383" max="4598" width="10.85546875" style="19"/>
    <col min="4599" max="4599" width="2.28515625" style="19" customWidth="1"/>
    <col min="4600" max="4600" width="5.7109375" style="19" customWidth="1"/>
    <col min="4601" max="4601" width="47.7109375" style="19" customWidth="1"/>
    <col min="4602" max="4602" width="15.140625" style="19" customWidth="1"/>
    <col min="4603" max="4603" width="13.7109375" style="19" customWidth="1"/>
    <col min="4604" max="4604" width="18.42578125" style="19" customWidth="1"/>
    <col min="4605" max="4605" width="11.7109375" style="19" customWidth="1"/>
    <col min="4606" max="4607" width="2.28515625" style="19" customWidth="1"/>
    <col min="4608" max="4608" width="17.85546875" style="19" customWidth="1"/>
    <col min="4609" max="4609" width="14.28515625" style="19" customWidth="1"/>
    <col min="4610" max="4610" width="3.42578125" style="19" customWidth="1"/>
    <col min="4611" max="4611" width="17.85546875" style="19" customWidth="1"/>
    <col min="4612" max="4612" width="14.28515625" style="19" customWidth="1"/>
    <col min="4613" max="4613" width="3.42578125" style="19" customWidth="1"/>
    <col min="4614" max="4614" width="17.85546875" style="19" customWidth="1"/>
    <col min="4615" max="4615" width="14.28515625" style="19" customWidth="1"/>
    <col min="4616" max="4616" width="3.42578125" style="19" customWidth="1"/>
    <col min="4617" max="4617" width="17.85546875" style="19" customWidth="1"/>
    <col min="4618" max="4618" width="14.28515625" style="19" customWidth="1"/>
    <col min="4619" max="4619" width="3.42578125" style="19" customWidth="1"/>
    <col min="4620" max="4620" width="17.85546875" style="19" customWidth="1"/>
    <col min="4621" max="4621" width="14.28515625" style="19" customWidth="1"/>
    <col min="4622" max="4622" width="3.42578125" style="19" customWidth="1"/>
    <col min="4623" max="4623" width="17.85546875" style="19" customWidth="1"/>
    <col min="4624" max="4624" width="14.28515625" style="19" customWidth="1"/>
    <col min="4625" max="4625" width="3.28515625" style="19" customWidth="1"/>
    <col min="4626" max="4626" width="17.85546875" style="19" customWidth="1"/>
    <col min="4627" max="4627" width="14.28515625" style="19" customWidth="1"/>
    <col min="4628" max="4628" width="3.42578125" style="19" customWidth="1"/>
    <col min="4629" max="4629" width="17.85546875" style="19" customWidth="1"/>
    <col min="4630" max="4630" width="14.28515625" style="19" customWidth="1"/>
    <col min="4631" max="4631" width="3.42578125" style="19" customWidth="1"/>
    <col min="4632" max="4632" width="17.85546875" style="19" customWidth="1"/>
    <col min="4633" max="4633" width="14.28515625" style="19" customWidth="1"/>
    <col min="4634" max="4634" width="3.42578125" style="19" customWidth="1"/>
    <col min="4635" max="4635" width="17.85546875" style="19" customWidth="1"/>
    <col min="4636" max="4636" width="14.28515625" style="19" customWidth="1"/>
    <col min="4637" max="4637" width="3.28515625" style="19" customWidth="1"/>
    <col min="4638" max="4638" width="2.28515625" style="19" customWidth="1"/>
    <col min="4639" max="4854" width="10.85546875" style="19"/>
    <col min="4855" max="4855" width="2.28515625" style="19" customWidth="1"/>
    <col min="4856" max="4856" width="5.7109375" style="19" customWidth="1"/>
    <col min="4857" max="4857" width="47.7109375" style="19" customWidth="1"/>
    <col min="4858" max="4858" width="15.140625" style="19" customWidth="1"/>
    <col min="4859" max="4859" width="13.7109375" style="19" customWidth="1"/>
    <col min="4860" max="4860" width="18.42578125" style="19" customWidth="1"/>
    <col min="4861" max="4861" width="11.7109375" style="19" customWidth="1"/>
    <col min="4862" max="4863" width="2.28515625" style="19" customWidth="1"/>
    <col min="4864" max="4864" width="17.85546875" style="19" customWidth="1"/>
    <col min="4865" max="4865" width="14.28515625" style="19" customWidth="1"/>
    <col min="4866" max="4866" width="3.42578125" style="19" customWidth="1"/>
    <col min="4867" max="4867" width="17.85546875" style="19" customWidth="1"/>
    <col min="4868" max="4868" width="14.28515625" style="19" customWidth="1"/>
    <col min="4869" max="4869" width="3.42578125" style="19" customWidth="1"/>
    <col min="4870" max="4870" width="17.85546875" style="19" customWidth="1"/>
    <col min="4871" max="4871" width="14.28515625" style="19" customWidth="1"/>
    <col min="4872" max="4872" width="3.42578125" style="19" customWidth="1"/>
    <col min="4873" max="4873" width="17.85546875" style="19" customWidth="1"/>
    <col min="4874" max="4874" width="14.28515625" style="19" customWidth="1"/>
    <col min="4875" max="4875" width="3.42578125" style="19" customWidth="1"/>
    <col min="4876" max="4876" width="17.85546875" style="19" customWidth="1"/>
    <col min="4877" max="4877" width="14.28515625" style="19" customWidth="1"/>
    <col min="4878" max="4878" width="3.42578125" style="19" customWidth="1"/>
    <col min="4879" max="4879" width="17.85546875" style="19" customWidth="1"/>
    <col min="4880" max="4880" width="14.28515625" style="19" customWidth="1"/>
    <col min="4881" max="4881" width="3.28515625" style="19" customWidth="1"/>
    <col min="4882" max="4882" width="17.85546875" style="19" customWidth="1"/>
    <col min="4883" max="4883" width="14.28515625" style="19" customWidth="1"/>
    <col min="4884" max="4884" width="3.42578125" style="19" customWidth="1"/>
    <col min="4885" max="4885" width="17.85546875" style="19" customWidth="1"/>
    <col min="4886" max="4886" width="14.28515625" style="19" customWidth="1"/>
    <col min="4887" max="4887" width="3.42578125" style="19" customWidth="1"/>
    <col min="4888" max="4888" width="17.85546875" style="19" customWidth="1"/>
    <col min="4889" max="4889" width="14.28515625" style="19" customWidth="1"/>
    <col min="4890" max="4890" width="3.42578125" style="19" customWidth="1"/>
    <col min="4891" max="4891" width="17.85546875" style="19" customWidth="1"/>
    <col min="4892" max="4892" width="14.28515625" style="19" customWidth="1"/>
    <col min="4893" max="4893" width="3.28515625" style="19" customWidth="1"/>
    <col min="4894" max="4894" width="2.28515625" style="19" customWidth="1"/>
    <col min="4895" max="5110" width="10.85546875" style="19"/>
    <col min="5111" max="5111" width="2.28515625" style="19" customWidth="1"/>
    <col min="5112" max="5112" width="5.7109375" style="19" customWidth="1"/>
    <col min="5113" max="5113" width="47.7109375" style="19" customWidth="1"/>
    <col min="5114" max="5114" width="15.140625" style="19" customWidth="1"/>
    <col min="5115" max="5115" width="13.7109375" style="19" customWidth="1"/>
    <col min="5116" max="5116" width="18.42578125" style="19" customWidth="1"/>
    <col min="5117" max="5117" width="11.7109375" style="19" customWidth="1"/>
    <col min="5118" max="5119" width="2.28515625" style="19" customWidth="1"/>
    <col min="5120" max="5120" width="17.85546875" style="19" customWidth="1"/>
    <col min="5121" max="5121" width="14.28515625" style="19" customWidth="1"/>
    <col min="5122" max="5122" width="3.42578125" style="19" customWidth="1"/>
    <col min="5123" max="5123" width="17.85546875" style="19" customWidth="1"/>
    <col min="5124" max="5124" width="14.28515625" style="19" customWidth="1"/>
    <col min="5125" max="5125" width="3.42578125" style="19" customWidth="1"/>
    <col min="5126" max="5126" width="17.85546875" style="19" customWidth="1"/>
    <col min="5127" max="5127" width="14.28515625" style="19" customWidth="1"/>
    <col min="5128" max="5128" width="3.42578125" style="19" customWidth="1"/>
    <col min="5129" max="5129" width="17.85546875" style="19" customWidth="1"/>
    <col min="5130" max="5130" width="14.28515625" style="19" customWidth="1"/>
    <col min="5131" max="5131" width="3.42578125" style="19" customWidth="1"/>
    <col min="5132" max="5132" width="17.85546875" style="19" customWidth="1"/>
    <col min="5133" max="5133" width="14.28515625" style="19" customWidth="1"/>
    <col min="5134" max="5134" width="3.42578125" style="19" customWidth="1"/>
    <col min="5135" max="5135" width="17.85546875" style="19" customWidth="1"/>
    <col min="5136" max="5136" width="14.28515625" style="19" customWidth="1"/>
    <col min="5137" max="5137" width="3.28515625" style="19" customWidth="1"/>
    <col min="5138" max="5138" width="17.85546875" style="19" customWidth="1"/>
    <col min="5139" max="5139" width="14.28515625" style="19" customWidth="1"/>
    <col min="5140" max="5140" width="3.42578125" style="19" customWidth="1"/>
    <col min="5141" max="5141" width="17.85546875" style="19" customWidth="1"/>
    <col min="5142" max="5142" width="14.28515625" style="19" customWidth="1"/>
    <col min="5143" max="5143" width="3.42578125" style="19" customWidth="1"/>
    <col min="5144" max="5144" width="17.85546875" style="19" customWidth="1"/>
    <col min="5145" max="5145" width="14.28515625" style="19" customWidth="1"/>
    <col min="5146" max="5146" width="3.42578125" style="19" customWidth="1"/>
    <col min="5147" max="5147" width="17.85546875" style="19" customWidth="1"/>
    <col min="5148" max="5148" width="14.28515625" style="19" customWidth="1"/>
    <col min="5149" max="5149" width="3.28515625" style="19" customWidth="1"/>
    <col min="5150" max="5150" width="2.28515625" style="19" customWidth="1"/>
    <col min="5151" max="5366" width="10.85546875" style="19"/>
    <col min="5367" max="5367" width="2.28515625" style="19" customWidth="1"/>
    <col min="5368" max="5368" width="5.7109375" style="19" customWidth="1"/>
    <col min="5369" max="5369" width="47.7109375" style="19" customWidth="1"/>
    <col min="5370" max="5370" width="15.140625" style="19" customWidth="1"/>
    <col min="5371" max="5371" width="13.7109375" style="19" customWidth="1"/>
    <col min="5372" max="5372" width="18.42578125" style="19" customWidth="1"/>
    <col min="5373" max="5373" width="11.7109375" style="19" customWidth="1"/>
    <col min="5374" max="5375" width="2.28515625" style="19" customWidth="1"/>
    <col min="5376" max="5376" width="17.85546875" style="19" customWidth="1"/>
    <col min="5377" max="5377" width="14.28515625" style="19" customWidth="1"/>
    <col min="5378" max="5378" width="3.42578125" style="19" customWidth="1"/>
    <col min="5379" max="5379" width="17.85546875" style="19" customWidth="1"/>
    <col min="5380" max="5380" width="14.28515625" style="19" customWidth="1"/>
    <col min="5381" max="5381" width="3.42578125" style="19" customWidth="1"/>
    <col min="5382" max="5382" width="17.85546875" style="19" customWidth="1"/>
    <col min="5383" max="5383" width="14.28515625" style="19" customWidth="1"/>
    <col min="5384" max="5384" width="3.42578125" style="19" customWidth="1"/>
    <col min="5385" max="5385" width="17.85546875" style="19" customWidth="1"/>
    <col min="5386" max="5386" width="14.28515625" style="19" customWidth="1"/>
    <col min="5387" max="5387" width="3.42578125" style="19" customWidth="1"/>
    <col min="5388" max="5388" width="17.85546875" style="19" customWidth="1"/>
    <col min="5389" max="5389" width="14.28515625" style="19" customWidth="1"/>
    <col min="5390" max="5390" width="3.42578125" style="19" customWidth="1"/>
    <col min="5391" max="5391" width="17.85546875" style="19" customWidth="1"/>
    <col min="5392" max="5392" width="14.28515625" style="19" customWidth="1"/>
    <col min="5393" max="5393" width="3.28515625" style="19" customWidth="1"/>
    <col min="5394" max="5394" width="17.85546875" style="19" customWidth="1"/>
    <col min="5395" max="5395" width="14.28515625" style="19" customWidth="1"/>
    <col min="5396" max="5396" width="3.42578125" style="19" customWidth="1"/>
    <col min="5397" max="5397" width="17.85546875" style="19" customWidth="1"/>
    <col min="5398" max="5398" width="14.28515625" style="19" customWidth="1"/>
    <col min="5399" max="5399" width="3.42578125" style="19" customWidth="1"/>
    <col min="5400" max="5400" width="17.85546875" style="19" customWidth="1"/>
    <col min="5401" max="5401" width="14.28515625" style="19" customWidth="1"/>
    <col min="5402" max="5402" width="3.42578125" style="19" customWidth="1"/>
    <col min="5403" max="5403" width="17.85546875" style="19" customWidth="1"/>
    <col min="5404" max="5404" width="14.28515625" style="19" customWidth="1"/>
    <col min="5405" max="5405" width="3.28515625" style="19" customWidth="1"/>
    <col min="5406" max="5406" width="2.28515625" style="19" customWidth="1"/>
    <col min="5407" max="5622" width="10.85546875" style="19"/>
    <col min="5623" max="5623" width="2.28515625" style="19" customWidth="1"/>
    <col min="5624" max="5624" width="5.7109375" style="19" customWidth="1"/>
    <col min="5625" max="5625" width="47.7109375" style="19" customWidth="1"/>
    <col min="5626" max="5626" width="15.140625" style="19" customWidth="1"/>
    <col min="5627" max="5627" width="13.7109375" style="19" customWidth="1"/>
    <col min="5628" max="5628" width="18.42578125" style="19" customWidth="1"/>
    <col min="5629" max="5629" width="11.7109375" style="19" customWidth="1"/>
    <col min="5630" max="5631" width="2.28515625" style="19" customWidth="1"/>
    <col min="5632" max="5632" width="17.85546875" style="19" customWidth="1"/>
    <col min="5633" max="5633" width="14.28515625" style="19" customWidth="1"/>
    <col min="5634" max="5634" width="3.42578125" style="19" customWidth="1"/>
    <col min="5635" max="5635" width="17.85546875" style="19" customWidth="1"/>
    <col min="5636" max="5636" width="14.28515625" style="19" customWidth="1"/>
    <col min="5637" max="5637" width="3.42578125" style="19" customWidth="1"/>
    <col min="5638" max="5638" width="17.85546875" style="19" customWidth="1"/>
    <col min="5639" max="5639" width="14.28515625" style="19" customWidth="1"/>
    <col min="5640" max="5640" width="3.42578125" style="19" customWidth="1"/>
    <col min="5641" max="5641" width="17.85546875" style="19" customWidth="1"/>
    <col min="5642" max="5642" width="14.28515625" style="19" customWidth="1"/>
    <col min="5643" max="5643" width="3.42578125" style="19" customWidth="1"/>
    <col min="5644" max="5644" width="17.85546875" style="19" customWidth="1"/>
    <col min="5645" max="5645" width="14.28515625" style="19" customWidth="1"/>
    <col min="5646" max="5646" width="3.42578125" style="19" customWidth="1"/>
    <col min="5647" max="5647" width="17.85546875" style="19" customWidth="1"/>
    <col min="5648" max="5648" width="14.28515625" style="19" customWidth="1"/>
    <col min="5649" max="5649" width="3.28515625" style="19" customWidth="1"/>
    <col min="5650" max="5650" width="17.85546875" style="19" customWidth="1"/>
    <col min="5651" max="5651" width="14.28515625" style="19" customWidth="1"/>
    <col min="5652" max="5652" width="3.42578125" style="19" customWidth="1"/>
    <col min="5653" max="5653" width="17.85546875" style="19" customWidth="1"/>
    <col min="5654" max="5654" width="14.28515625" style="19" customWidth="1"/>
    <col min="5655" max="5655" width="3.42578125" style="19" customWidth="1"/>
    <col min="5656" max="5656" width="17.85546875" style="19" customWidth="1"/>
    <col min="5657" max="5657" width="14.28515625" style="19" customWidth="1"/>
    <col min="5658" max="5658" width="3.42578125" style="19" customWidth="1"/>
    <col min="5659" max="5659" width="17.85546875" style="19" customWidth="1"/>
    <col min="5660" max="5660" width="14.28515625" style="19" customWidth="1"/>
    <col min="5661" max="5661" width="3.28515625" style="19" customWidth="1"/>
    <col min="5662" max="5662" width="2.28515625" style="19" customWidth="1"/>
    <col min="5663" max="5878" width="10.85546875" style="19"/>
    <col min="5879" max="5879" width="2.28515625" style="19" customWidth="1"/>
    <col min="5880" max="5880" width="5.7109375" style="19" customWidth="1"/>
    <col min="5881" max="5881" width="47.7109375" style="19" customWidth="1"/>
    <col min="5882" max="5882" width="15.140625" style="19" customWidth="1"/>
    <col min="5883" max="5883" width="13.7109375" style="19" customWidth="1"/>
    <col min="5884" max="5884" width="18.42578125" style="19" customWidth="1"/>
    <col min="5885" max="5885" width="11.7109375" style="19" customWidth="1"/>
    <col min="5886" max="5887" width="2.28515625" style="19" customWidth="1"/>
    <col min="5888" max="5888" width="17.85546875" style="19" customWidth="1"/>
    <col min="5889" max="5889" width="14.28515625" style="19" customWidth="1"/>
    <col min="5890" max="5890" width="3.42578125" style="19" customWidth="1"/>
    <col min="5891" max="5891" width="17.85546875" style="19" customWidth="1"/>
    <col min="5892" max="5892" width="14.28515625" style="19" customWidth="1"/>
    <col min="5893" max="5893" width="3.42578125" style="19" customWidth="1"/>
    <col min="5894" max="5894" width="17.85546875" style="19" customWidth="1"/>
    <col min="5895" max="5895" width="14.28515625" style="19" customWidth="1"/>
    <col min="5896" max="5896" width="3.42578125" style="19" customWidth="1"/>
    <col min="5897" max="5897" width="17.85546875" style="19" customWidth="1"/>
    <col min="5898" max="5898" width="14.28515625" style="19" customWidth="1"/>
    <col min="5899" max="5899" width="3.42578125" style="19" customWidth="1"/>
    <col min="5900" max="5900" width="17.85546875" style="19" customWidth="1"/>
    <col min="5901" max="5901" width="14.28515625" style="19" customWidth="1"/>
    <col min="5902" max="5902" width="3.42578125" style="19" customWidth="1"/>
    <col min="5903" max="5903" width="17.85546875" style="19" customWidth="1"/>
    <col min="5904" max="5904" width="14.28515625" style="19" customWidth="1"/>
    <col min="5905" max="5905" width="3.28515625" style="19" customWidth="1"/>
    <col min="5906" max="5906" width="17.85546875" style="19" customWidth="1"/>
    <col min="5907" max="5907" width="14.28515625" style="19" customWidth="1"/>
    <col min="5908" max="5908" width="3.42578125" style="19" customWidth="1"/>
    <col min="5909" max="5909" width="17.85546875" style="19" customWidth="1"/>
    <col min="5910" max="5910" width="14.28515625" style="19" customWidth="1"/>
    <col min="5911" max="5911" width="3.42578125" style="19" customWidth="1"/>
    <col min="5912" max="5912" width="17.85546875" style="19" customWidth="1"/>
    <col min="5913" max="5913" width="14.28515625" style="19" customWidth="1"/>
    <col min="5914" max="5914" width="3.42578125" style="19" customWidth="1"/>
    <col min="5915" max="5915" width="17.85546875" style="19" customWidth="1"/>
    <col min="5916" max="5916" width="14.28515625" style="19" customWidth="1"/>
    <col min="5917" max="5917" width="3.28515625" style="19" customWidth="1"/>
    <col min="5918" max="5918" width="2.28515625" style="19" customWidth="1"/>
    <col min="5919" max="6134" width="10.85546875" style="19"/>
    <col min="6135" max="6135" width="2.28515625" style="19" customWidth="1"/>
    <col min="6136" max="6136" width="5.7109375" style="19" customWidth="1"/>
    <col min="6137" max="6137" width="47.7109375" style="19" customWidth="1"/>
    <col min="6138" max="6138" width="15.140625" style="19" customWidth="1"/>
    <col min="6139" max="6139" width="13.7109375" style="19" customWidth="1"/>
    <col min="6140" max="6140" width="18.42578125" style="19" customWidth="1"/>
    <col min="6141" max="6141" width="11.7109375" style="19" customWidth="1"/>
    <col min="6142" max="6143" width="2.28515625" style="19" customWidth="1"/>
    <col min="6144" max="6144" width="17.85546875" style="19" customWidth="1"/>
    <col min="6145" max="6145" width="14.28515625" style="19" customWidth="1"/>
    <col min="6146" max="6146" width="3.42578125" style="19" customWidth="1"/>
    <col min="6147" max="6147" width="17.85546875" style="19" customWidth="1"/>
    <col min="6148" max="6148" width="14.28515625" style="19" customWidth="1"/>
    <col min="6149" max="6149" width="3.42578125" style="19" customWidth="1"/>
    <col min="6150" max="6150" width="17.85546875" style="19" customWidth="1"/>
    <col min="6151" max="6151" width="14.28515625" style="19" customWidth="1"/>
    <col min="6152" max="6152" width="3.42578125" style="19" customWidth="1"/>
    <col min="6153" max="6153" width="17.85546875" style="19" customWidth="1"/>
    <col min="6154" max="6154" width="14.28515625" style="19" customWidth="1"/>
    <col min="6155" max="6155" width="3.42578125" style="19" customWidth="1"/>
    <col min="6156" max="6156" width="17.85546875" style="19" customWidth="1"/>
    <col min="6157" max="6157" width="14.28515625" style="19" customWidth="1"/>
    <col min="6158" max="6158" width="3.42578125" style="19" customWidth="1"/>
    <col min="6159" max="6159" width="17.85546875" style="19" customWidth="1"/>
    <col min="6160" max="6160" width="14.28515625" style="19" customWidth="1"/>
    <col min="6161" max="6161" width="3.28515625" style="19" customWidth="1"/>
    <col min="6162" max="6162" width="17.85546875" style="19" customWidth="1"/>
    <col min="6163" max="6163" width="14.28515625" style="19" customWidth="1"/>
    <col min="6164" max="6164" width="3.42578125" style="19" customWidth="1"/>
    <col min="6165" max="6165" width="17.85546875" style="19" customWidth="1"/>
    <col min="6166" max="6166" width="14.28515625" style="19" customWidth="1"/>
    <col min="6167" max="6167" width="3.42578125" style="19" customWidth="1"/>
    <col min="6168" max="6168" width="17.85546875" style="19" customWidth="1"/>
    <col min="6169" max="6169" width="14.28515625" style="19" customWidth="1"/>
    <col min="6170" max="6170" width="3.42578125" style="19" customWidth="1"/>
    <col min="6171" max="6171" width="17.85546875" style="19" customWidth="1"/>
    <col min="6172" max="6172" width="14.28515625" style="19" customWidth="1"/>
    <col min="6173" max="6173" width="3.28515625" style="19" customWidth="1"/>
    <col min="6174" max="6174" width="2.28515625" style="19" customWidth="1"/>
    <col min="6175" max="6390" width="10.85546875" style="19"/>
    <col min="6391" max="6391" width="2.28515625" style="19" customWidth="1"/>
    <col min="6392" max="6392" width="5.7109375" style="19" customWidth="1"/>
    <col min="6393" max="6393" width="47.7109375" style="19" customWidth="1"/>
    <col min="6394" max="6394" width="15.140625" style="19" customWidth="1"/>
    <col min="6395" max="6395" width="13.7109375" style="19" customWidth="1"/>
    <col min="6396" max="6396" width="18.42578125" style="19" customWidth="1"/>
    <col min="6397" max="6397" width="11.7109375" style="19" customWidth="1"/>
    <col min="6398" max="6399" width="2.28515625" style="19" customWidth="1"/>
    <col min="6400" max="6400" width="17.85546875" style="19" customWidth="1"/>
    <col min="6401" max="6401" width="14.28515625" style="19" customWidth="1"/>
    <col min="6402" max="6402" width="3.42578125" style="19" customWidth="1"/>
    <col min="6403" max="6403" width="17.85546875" style="19" customWidth="1"/>
    <col min="6404" max="6404" width="14.28515625" style="19" customWidth="1"/>
    <col min="6405" max="6405" width="3.42578125" style="19" customWidth="1"/>
    <col min="6406" max="6406" width="17.85546875" style="19" customWidth="1"/>
    <col min="6407" max="6407" width="14.28515625" style="19" customWidth="1"/>
    <col min="6408" max="6408" width="3.42578125" style="19" customWidth="1"/>
    <col min="6409" max="6409" width="17.85546875" style="19" customWidth="1"/>
    <col min="6410" max="6410" width="14.28515625" style="19" customWidth="1"/>
    <col min="6411" max="6411" width="3.42578125" style="19" customWidth="1"/>
    <col min="6412" max="6412" width="17.85546875" style="19" customWidth="1"/>
    <col min="6413" max="6413" width="14.28515625" style="19" customWidth="1"/>
    <col min="6414" max="6414" width="3.42578125" style="19" customWidth="1"/>
    <col min="6415" max="6415" width="17.85546875" style="19" customWidth="1"/>
    <col min="6416" max="6416" width="14.28515625" style="19" customWidth="1"/>
    <col min="6417" max="6417" width="3.28515625" style="19" customWidth="1"/>
    <col min="6418" max="6418" width="17.85546875" style="19" customWidth="1"/>
    <col min="6419" max="6419" width="14.28515625" style="19" customWidth="1"/>
    <col min="6420" max="6420" width="3.42578125" style="19" customWidth="1"/>
    <col min="6421" max="6421" width="17.85546875" style="19" customWidth="1"/>
    <col min="6422" max="6422" width="14.28515625" style="19" customWidth="1"/>
    <col min="6423" max="6423" width="3.42578125" style="19" customWidth="1"/>
    <col min="6424" max="6424" width="17.85546875" style="19" customWidth="1"/>
    <col min="6425" max="6425" width="14.28515625" style="19" customWidth="1"/>
    <col min="6426" max="6426" width="3.42578125" style="19" customWidth="1"/>
    <col min="6427" max="6427" width="17.85546875" style="19" customWidth="1"/>
    <col min="6428" max="6428" width="14.28515625" style="19" customWidth="1"/>
    <col min="6429" max="6429" width="3.28515625" style="19" customWidth="1"/>
    <col min="6430" max="6430" width="2.28515625" style="19" customWidth="1"/>
    <col min="6431" max="6646" width="10.85546875" style="19"/>
    <col min="6647" max="6647" width="2.28515625" style="19" customWidth="1"/>
    <col min="6648" max="6648" width="5.7109375" style="19" customWidth="1"/>
    <col min="6649" max="6649" width="47.7109375" style="19" customWidth="1"/>
    <col min="6650" max="6650" width="15.140625" style="19" customWidth="1"/>
    <col min="6651" max="6651" width="13.7109375" style="19" customWidth="1"/>
    <col min="6652" max="6652" width="18.42578125" style="19" customWidth="1"/>
    <col min="6653" max="6653" width="11.7109375" style="19" customWidth="1"/>
    <col min="6654" max="6655" width="2.28515625" style="19" customWidth="1"/>
    <col min="6656" max="6656" width="17.85546875" style="19" customWidth="1"/>
    <col min="6657" max="6657" width="14.28515625" style="19" customWidth="1"/>
    <col min="6658" max="6658" width="3.42578125" style="19" customWidth="1"/>
    <col min="6659" max="6659" width="17.85546875" style="19" customWidth="1"/>
    <col min="6660" max="6660" width="14.28515625" style="19" customWidth="1"/>
    <col min="6661" max="6661" width="3.42578125" style="19" customWidth="1"/>
    <col min="6662" max="6662" width="17.85546875" style="19" customWidth="1"/>
    <col min="6663" max="6663" width="14.28515625" style="19" customWidth="1"/>
    <col min="6664" max="6664" width="3.42578125" style="19" customWidth="1"/>
    <col min="6665" max="6665" width="17.85546875" style="19" customWidth="1"/>
    <col min="6666" max="6666" width="14.28515625" style="19" customWidth="1"/>
    <col min="6667" max="6667" width="3.42578125" style="19" customWidth="1"/>
    <col min="6668" max="6668" width="17.85546875" style="19" customWidth="1"/>
    <col min="6669" max="6669" width="14.28515625" style="19" customWidth="1"/>
    <col min="6670" max="6670" width="3.42578125" style="19" customWidth="1"/>
    <col min="6671" max="6671" width="17.85546875" style="19" customWidth="1"/>
    <col min="6672" max="6672" width="14.28515625" style="19" customWidth="1"/>
    <col min="6673" max="6673" width="3.28515625" style="19" customWidth="1"/>
    <col min="6674" max="6674" width="17.85546875" style="19" customWidth="1"/>
    <col min="6675" max="6675" width="14.28515625" style="19" customWidth="1"/>
    <col min="6676" max="6676" width="3.42578125" style="19" customWidth="1"/>
    <col min="6677" max="6677" width="17.85546875" style="19" customWidth="1"/>
    <col min="6678" max="6678" width="14.28515625" style="19" customWidth="1"/>
    <col min="6679" max="6679" width="3.42578125" style="19" customWidth="1"/>
    <col min="6680" max="6680" width="17.85546875" style="19" customWidth="1"/>
    <col min="6681" max="6681" width="14.28515625" style="19" customWidth="1"/>
    <col min="6682" max="6682" width="3.42578125" style="19" customWidth="1"/>
    <col min="6683" max="6683" width="17.85546875" style="19" customWidth="1"/>
    <col min="6684" max="6684" width="14.28515625" style="19" customWidth="1"/>
    <col min="6685" max="6685" width="3.28515625" style="19" customWidth="1"/>
    <col min="6686" max="6686" width="2.28515625" style="19" customWidth="1"/>
    <col min="6687" max="6902" width="10.85546875" style="19"/>
    <col min="6903" max="6903" width="2.28515625" style="19" customWidth="1"/>
    <col min="6904" max="6904" width="5.7109375" style="19" customWidth="1"/>
    <col min="6905" max="6905" width="47.7109375" style="19" customWidth="1"/>
    <col min="6906" max="6906" width="15.140625" style="19" customWidth="1"/>
    <col min="6907" max="6907" width="13.7109375" style="19" customWidth="1"/>
    <col min="6908" max="6908" width="18.42578125" style="19" customWidth="1"/>
    <col min="6909" max="6909" width="11.7109375" style="19" customWidth="1"/>
    <col min="6910" max="6911" width="2.28515625" style="19" customWidth="1"/>
    <col min="6912" max="6912" width="17.85546875" style="19" customWidth="1"/>
    <col min="6913" max="6913" width="14.28515625" style="19" customWidth="1"/>
    <col min="6914" max="6914" width="3.42578125" style="19" customWidth="1"/>
    <col min="6915" max="6915" width="17.85546875" style="19" customWidth="1"/>
    <col min="6916" max="6916" width="14.28515625" style="19" customWidth="1"/>
    <col min="6917" max="6917" width="3.42578125" style="19" customWidth="1"/>
    <col min="6918" max="6918" width="17.85546875" style="19" customWidth="1"/>
    <col min="6919" max="6919" width="14.28515625" style="19" customWidth="1"/>
    <col min="6920" max="6920" width="3.42578125" style="19" customWidth="1"/>
    <col min="6921" max="6921" width="17.85546875" style="19" customWidth="1"/>
    <col min="6922" max="6922" width="14.28515625" style="19" customWidth="1"/>
    <col min="6923" max="6923" width="3.42578125" style="19" customWidth="1"/>
    <col min="6924" max="6924" width="17.85546875" style="19" customWidth="1"/>
    <col min="6925" max="6925" width="14.28515625" style="19" customWidth="1"/>
    <col min="6926" max="6926" width="3.42578125" style="19" customWidth="1"/>
    <col min="6927" max="6927" width="17.85546875" style="19" customWidth="1"/>
    <col min="6928" max="6928" width="14.28515625" style="19" customWidth="1"/>
    <col min="6929" max="6929" width="3.28515625" style="19" customWidth="1"/>
    <col min="6930" max="6930" width="17.85546875" style="19" customWidth="1"/>
    <col min="6931" max="6931" width="14.28515625" style="19" customWidth="1"/>
    <col min="6932" max="6932" width="3.42578125" style="19" customWidth="1"/>
    <col min="6933" max="6933" width="17.85546875" style="19" customWidth="1"/>
    <col min="6934" max="6934" width="14.28515625" style="19" customWidth="1"/>
    <col min="6935" max="6935" width="3.42578125" style="19" customWidth="1"/>
    <col min="6936" max="6936" width="17.85546875" style="19" customWidth="1"/>
    <col min="6937" max="6937" width="14.28515625" style="19" customWidth="1"/>
    <col min="6938" max="6938" width="3.42578125" style="19" customWidth="1"/>
    <col min="6939" max="6939" width="17.85546875" style="19" customWidth="1"/>
    <col min="6940" max="6940" width="14.28515625" style="19" customWidth="1"/>
    <col min="6941" max="6941" width="3.28515625" style="19" customWidth="1"/>
    <col min="6942" max="6942" width="2.28515625" style="19" customWidth="1"/>
    <col min="6943" max="7158" width="10.85546875" style="19"/>
    <col min="7159" max="7159" width="2.28515625" style="19" customWidth="1"/>
    <col min="7160" max="7160" width="5.7109375" style="19" customWidth="1"/>
    <col min="7161" max="7161" width="47.7109375" style="19" customWidth="1"/>
    <col min="7162" max="7162" width="15.140625" style="19" customWidth="1"/>
    <col min="7163" max="7163" width="13.7109375" style="19" customWidth="1"/>
    <col min="7164" max="7164" width="18.42578125" style="19" customWidth="1"/>
    <col min="7165" max="7165" width="11.7109375" style="19" customWidth="1"/>
    <col min="7166" max="7167" width="2.28515625" style="19" customWidth="1"/>
    <col min="7168" max="7168" width="17.85546875" style="19" customWidth="1"/>
    <col min="7169" max="7169" width="14.28515625" style="19" customWidth="1"/>
    <col min="7170" max="7170" width="3.42578125" style="19" customWidth="1"/>
    <col min="7171" max="7171" width="17.85546875" style="19" customWidth="1"/>
    <col min="7172" max="7172" width="14.28515625" style="19" customWidth="1"/>
    <col min="7173" max="7173" width="3.42578125" style="19" customWidth="1"/>
    <col min="7174" max="7174" width="17.85546875" style="19" customWidth="1"/>
    <col min="7175" max="7175" width="14.28515625" style="19" customWidth="1"/>
    <col min="7176" max="7176" width="3.42578125" style="19" customWidth="1"/>
    <col min="7177" max="7177" width="17.85546875" style="19" customWidth="1"/>
    <col min="7178" max="7178" width="14.28515625" style="19" customWidth="1"/>
    <col min="7179" max="7179" width="3.42578125" style="19" customWidth="1"/>
    <col min="7180" max="7180" width="17.85546875" style="19" customWidth="1"/>
    <col min="7181" max="7181" width="14.28515625" style="19" customWidth="1"/>
    <col min="7182" max="7182" width="3.42578125" style="19" customWidth="1"/>
    <col min="7183" max="7183" width="17.85546875" style="19" customWidth="1"/>
    <col min="7184" max="7184" width="14.28515625" style="19" customWidth="1"/>
    <col min="7185" max="7185" width="3.28515625" style="19" customWidth="1"/>
    <col min="7186" max="7186" width="17.85546875" style="19" customWidth="1"/>
    <col min="7187" max="7187" width="14.28515625" style="19" customWidth="1"/>
    <col min="7188" max="7188" width="3.42578125" style="19" customWidth="1"/>
    <col min="7189" max="7189" width="17.85546875" style="19" customWidth="1"/>
    <col min="7190" max="7190" width="14.28515625" style="19" customWidth="1"/>
    <col min="7191" max="7191" width="3.42578125" style="19" customWidth="1"/>
    <col min="7192" max="7192" width="17.85546875" style="19" customWidth="1"/>
    <col min="7193" max="7193" width="14.28515625" style="19" customWidth="1"/>
    <col min="7194" max="7194" width="3.42578125" style="19" customWidth="1"/>
    <col min="7195" max="7195" width="17.85546875" style="19" customWidth="1"/>
    <col min="7196" max="7196" width="14.28515625" style="19" customWidth="1"/>
    <col min="7197" max="7197" width="3.28515625" style="19" customWidth="1"/>
    <col min="7198" max="7198" width="2.28515625" style="19" customWidth="1"/>
    <col min="7199" max="7414" width="10.85546875" style="19"/>
    <col min="7415" max="7415" width="2.28515625" style="19" customWidth="1"/>
    <col min="7416" max="7416" width="5.7109375" style="19" customWidth="1"/>
    <col min="7417" max="7417" width="47.7109375" style="19" customWidth="1"/>
    <col min="7418" max="7418" width="15.140625" style="19" customWidth="1"/>
    <col min="7419" max="7419" width="13.7109375" style="19" customWidth="1"/>
    <col min="7420" max="7420" width="18.42578125" style="19" customWidth="1"/>
    <col min="7421" max="7421" width="11.7109375" style="19" customWidth="1"/>
    <col min="7422" max="7423" width="2.28515625" style="19" customWidth="1"/>
    <col min="7424" max="7424" width="17.85546875" style="19" customWidth="1"/>
    <col min="7425" max="7425" width="14.28515625" style="19" customWidth="1"/>
    <col min="7426" max="7426" width="3.42578125" style="19" customWidth="1"/>
    <col min="7427" max="7427" width="17.85546875" style="19" customWidth="1"/>
    <col min="7428" max="7428" width="14.28515625" style="19" customWidth="1"/>
    <col min="7429" max="7429" width="3.42578125" style="19" customWidth="1"/>
    <col min="7430" max="7430" width="17.85546875" style="19" customWidth="1"/>
    <col min="7431" max="7431" width="14.28515625" style="19" customWidth="1"/>
    <col min="7432" max="7432" width="3.42578125" style="19" customWidth="1"/>
    <col min="7433" max="7433" width="17.85546875" style="19" customWidth="1"/>
    <col min="7434" max="7434" width="14.28515625" style="19" customWidth="1"/>
    <col min="7435" max="7435" width="3.42578125" style="19" customWidth="1"/>
    <col min="7436" max="7436" width="17.85546875" style="19" customWidth="1"/>
    <col min="7437" max="7437" width="14.28515625" style="19" customWidth="1"/>
    <col min="7438" max="7438" width="3.42578125" style="19" customWidth="1"/>
    <col min="7439" max="7439" width="17.85546875" style="19" customWidth="1"/>
    <col min="7440" max="7440" width="14.28515625" style="19" customWidth="1"/>
    <col min="7441" max="7441" width="3.28515625" style="19" customWidth="1"/>
    <col min="7442" max="7442" width="17.85546875" style="19" customWidth="1"/>
    <col min="7443" max="7443" width="14.28515625" style="19" customWidth="1"/>
    <col min="7444" max="7444" width="3.42578125" style="19" customWidth="1"/>
    <col min="7445" max="7445" width="17.85546875" style="19" customWidth="1"/>
    <col min="7446" max="7446" width="14.28515625" style="19" customWidth="1"/>
    <col min="7447" max="7447" width="3.42578125" style="19" customWidth="1"/>
    <col min="7448" max="7448" width="17.85546875" style="19" customWidth="1"/>
    <col min="7449" max="7449" width="14.28515625" style="19" customWidth="1"/>
    <col min="7450" max="7450" width="3.42578125" style="19" customWidth="1"/>
    <col min="7451" max="7451" width="17.85546875" style="19" customWidth="1"/>
    <col min="7452" max="7452" width="14.28515625" style="19" customWidth="1"/>
    <col min="7453" max="7453" width="3.28515625" style="19" customWidth="1"/>
    <col min="7454" max="7454" width="2.28515625" style="19" customWidth="1"/>
    <col min="7455" max="7670" width="10.85546875" style="19"/>
    <col min="7671" max="7671" width="2.28515625" style="19" customWidth="1"/>
    <col min="7672" max="7672" width="5.7109375" style="19" customWidth="1"/>
    <col min="7673" max="7673" width="47.7109375" style="19" customWidth="1"/>
    <col min="7674" max="7674" width="15.140625" style="19" customWidth="1"/>
    <col min="7675" max="7675" width="13.7109375" style="19" customWidth="1"/>
    <col min="7676" max="7676" width="18.42578125" style="19" customWidth="1"/>
    <col min="7677" max="7677" width="11.7109375" style="19" customWidth="1"/>
    <col min="7678" max="7679" width="2.28515625" style="19" customWidth="1"/>
    <col min="7680" max="7680" width="17.85546875" style="19" customWidth="1"/>
    <col min="7681" max="7681" width="14.28515625" style="19" customWidth="1"/>
    <col min="7682" max="7682" width="3.42578125" style="19" customWidth="1"/>
    <col min="7683" max="7683" width="17.85546875" style="19" customWidth="1"/>
    <col min="7684" max="7684" width="14.28515625" style="19" customWidth="1"/>
    <col min="7685" max="7685" width="3.42578125" style="19" customWidth="1"/>
    <col min="7686" max="7686" width="17.85546875" style="19" customWidth="1"/>
    <col min="7687" max="7687" width="14.28515625" style="19" customWidth="1"/>
    <col min="7688" max="7688" width="3.42578125" style="19" customWidth="1"/>
    <col min="7689" max="7689" width="17.85546875" style="19" customWidth="1"/>
    <col min="7690" max="7690" width="14.28515625" style="19" customWidth="1"/>
    <col min="7691" max="7691" width="3.42578125" style="19" customWidth="1"/>
    <col min="7692" max="7692" width="17.85546875" style="19" customWidth="1"/>
    <col min="7693" max="7693" width="14.28515625" style="19" customWidth="1"/>
    <col min="7694" max="7694" width="3.42578125" style="19" customWidth="1"/>
    <col min="7695" max="7695" width="17.85546875" style="19" customWidth="1"/>
    <col min="7696" max="7696" width="14.28515625" style="19" customWidth="1"/>
    <col min="7697" max="7697" width="3.28515625" style="19" customWidth="1"/>
    <col min="7698" max="7698" width="17.85546875" style="19" customWidth="1"/>
    <col min="7699" max="7699" width="14.28515625" style="19" customWidth="1"/>
    <col min="7700" max="7700" width="3.42578125" style="19" customWidth="1"/>
    <col min="7701" max="7701" width="17.85546875" style="19" customWidth="1"/>
    <col min="7702" max="7702" width="14.28515625" style="19" customWidth="1"/>
    <col min="7703" max="7703" width="3.42578125" style="19" customWidth="1"/>
    <col min="7704" max="7704" width="17.85546875" style="19" customWidth="1"/>
    <col min="7705" max="7705" width="14.28515625" style="19" customWidth="1"/>
    <col min="7706" max="7706" width="3.42578125" style="19" customWidth="1"/>
    <col min="7707" max="7707" width="17.85546875" style="19" customWidth="1"/>
    <col min="7708" max="7708" width="14.28515625" style="19" customWidth="1"/>
    <col min="7709" max="7709" width="3.28515625" style="19" customWidth="1"/>
    <col min="7710" max="7710" width="2.28515625" style="19" customWidth="1"/>
    <col min="7711" max="7926" width="10.85546875" style="19"/>
    <col min="7927" max="7927" width="2.28515625" style="19" customWidth="1"/>
    <col min="7928" max="7928" width="5.7109375" style="19" customWidth="1"/>
    <col min="7929" max="7929" width="47.7109375" style="19" customWidth="1"/>
    <col min="7930" max="7930" width="15.140625" style="19" customWidth="1"/>
    <col min="7931" max="7931" width="13.7109375" style="19" customWidth="1"/>
    <col min="7932" max="7932" width="18.42578125" style="19" customWidth="1"/>
    <col min="7933" max="7933" width="11.7109375" style="19" customWidth="1"/>
    <col min="7934" max="7935" width="2.28515625" style="19" customWidth="1"/>
    <col min="7936" max="7936" width="17.85546875" style="19" customWidth="1"/>
    <col min="7937" max="7937" width="14.28515625" style="19" customWidth="1"/>
    <col min="7938" max="7938" width="3.42578125" style="19" customWidth="1"/>
    <col min="7939" max="7939" width="17.85546875" style="19" customWidth="1"/>
    <col min="7940" max="7940" width="14.28515625" style="19" customWidth="1"/>
    <col min="7941" max="7941" width="3.42578125" style="19" customWidth="1"/>
    <col min="7942" max="7942" width="17.85546875" style="19" customWidth="1"/>
    <col min="7943" max="7943" width="14.28515625" style="19" customWidth="1"/>
    <col min="7944" max="7944" width="3.42578125" style="19" customWidth="1"/>
    <col min="7945" max="7945" width="17.85546875" style="19" customWidth="1"/>
    <col min="7946" max="7946" width="14.28515625" style="19" customWidth="1"/>
    <col min="7947" max="7947" width="3.42578125" style="19" customWidth="1"/>
    <col min="7948" max="7948" width="17.85546875" style="19" customWidth="1"/>
    <col min="7949" max="7949" width="14.28515625" style="19" customWidth="1"/>
    <col min="7950" max="7950" width="3.42578125" style="19" customWidth="1"/>
    <col min="7951" max="7951" width="17.85546875" style="19" customWidth="1"/>
    <col min="7952" max="7952" width="14.28515625" style="19" customWidth="1"/>
    <col min="7953" max="7953" width="3.28515625" style="19" customWidth="1"/>
    <col min="7954" max="7954" width="17.85546875" style="19" customWidth="1"/>
    <col min="7955" max="7955" width="14.28515625" style="19" customWidth="1"/>
    <col min="7956" max="7956" width="3.42578125" style="19" customWidth="1"/>
    <col min="7957" max="7957" width="17.85546875" style="19" customWidth="1"/>
    <col min="7958" max="7958" width="14.28515625" style="19" customWidth="1"/>
    <col min="7959" max="7959" width="3.42578125" style="19" customWidth="1"/>
    <col min="7960" max="7960" width="17.85546875" style="19" customWidth="1"/>
    <col min="7961" max="7961" width="14.28515625" style="19" customWidth="1"/>
    <col min="7962" max="7962" width="3.42578125" style="19" customWidth="1"/>
    <col min="7963" max="7963" width="17.85546875" style="19" customWidth="1"/>
    <col min="7964" max="7964" width="14.28515625" style="19" customWidth="1"/>
    <col min="7965" max="7965" width="3.28515625" style="19" customWidth="1"/>
    <col min="7966" max="7966" width="2.28515625" style="19" customWidth="1"/>
    <col min="7967" max="8182" width="10.85546875" style="19"/>
    <col min="8183" max="8183" width="2.28515625" style="19" customWidth="1"/>
    <col min="8184" max="8184" width="5.7109375" style="19" customWidth="1"/>
    <col min="8185" max="8185" width="47.7109375" style="19" customWidth="1"/>
    <col min="8186" max="8186" width="15.140625" style="19" customWidth="1"/>
    <col min="8187" max="8187" width="13.7109375" style="19" customWidth="1"/>
    <col min="8188" max="8188" width="18.42578125" style="19" customWidth="1"/>
    <col min="8189" max="8189" width="11.7109375" style="19" customWidth="1"/>
    <col min="8190" max="8191" width="2.28515625" style="19" customWidth="1"/>
    <col min="8192" max="8192" width="17.85546875" style="19" customWidth="1"/>
    <col min="8193" max="8193" width="14.28515625" style="19" customWidth="1"/>
    <col min="8194" max="8194" width="3.42578125" style="19" customWidth="1"/>
    <col min="8195" max="8195" width="17.85546875" style="19" customWidth="1"/>
    <col min="8196" max="8196" width="14.28515625" style="19" customWidth="1"/>
    <col min="8197" max="8197" width="3.42578125" style="19" customWidth="1"/>
    <col min="8198" max="8198" width="17.85546875" style="19" customWidth="1"/>
    <col min="8199" max="8199" width="14.28515625" style="19" customWidth="1"/>
    <col min="8200" max="8200" width="3.42578125" style="19" customWidth="1"/>
    <col min="8201" max="8201" width="17.85546875" style="19" customWidth="1"/>
    <col min="8202" max="8202" width="14.28515625" style="19" customWidth="1"/>
    <col min="8203" max="8203" width="3.42578125" style="19" customWidth="1"/>
    <col min="8204" max="8204" width="17.85546875" style="19" customWidth="1"/>
    <col min="8205" max="8205" width="14.28515625" style="19" customWidth="1"/>
    <col min="8206" max="8206" width="3.42578125" style="19" customWidth="1"/>
    <col min="8207" max="8207" width="17.85546875" style="19" customWidth="1"/>
    <col min="8208" max="8208" width="14.28515625" style="19" customWidth="1"/>
    <col min="8209" max="8209" width="3.28515625" style="19" customWidth="1"/>
    <col min="8210" max="8210" width="17.85546875" style="19" customWidth="1"/>
    <col min="8211" max="8211" width="14.28515625" style="19" customWidth="1"/>
    <col min="8212" max="8212" width="3.42578125" style="19" customWidth="1"/>
    <col min="8213" max="8213" width="17.85546875" style="19" customWidth="1"/>
    <col min="8214" max="8214" width="14.28515625" style="19" customWidth="1"/>
    <col min="8215" max="8215" width="3.42578125" style="19" customWidth="1"/>
    <col min="8216" max="8216" width="17.85546875" style="19" customWidth="1"/>
    <col min="8217" max="8217" width="14.28515625" style="19" customWidth="1"/>
    <col min="8218" max="8218" width="3.42578125" style="19" customWidth="1"/>
    <col min="8219" max="8219" width="17.85546875" style="19" customWidth="1"/>
    <col min="8220" max="8220" width="14.28515625" style="19" customWidth="1"/>
    <col min="8221" max="8221" width="3.28515625" style="19" customWidth="1"/>
    <col min="8222" max="8222" width="2.28515625" style="19" customWidth="1"/>
    <col min="8223" max="8438" width="10.85546875" style="19"/>
    <col min="8439" max="8439" width="2.28515625" style="19" customWidth="1"/>
    <col min="8440" max="8440" width="5.7109375" style="19" customWidth="1"/>
    <col min="8441" max="8441" width="47.7109375" style="19" customWidth="1"/>
    <col min="8442" max="8442" width="15.140625" style="19" customWidth="1"/>
    <col min="8443" max="8443" width="13.7109375" style="19" customWidth="1"/>
    <col min="8444" max="8444" width="18.42578125" style="19" customWidth="1"/>
    <col min="8445" max="8445" width="11.7109375" style="19" customWidth="1"/>
    <col min="8446" max="8447" width="2.28515625" style="19" customWidth="1"/>
    <col min="8448" max="8448" width="17.85546875" style="19" customWidth="1"/>
    <col min="8449" max="8449" width="14.28515625" style="19" customWidth="1"/>
    <col min="8450" max="8450" width="3.42578125" style="19" customWidth="1"/>
    <col min="8451" max="8451" width="17.85546875" style="19" customWidth="1"/>
    <col min="8452" max="8452" width="14.28515625" style="19" customWidth="1"/>
    <col min="8453" max="8453" width="3.42578125" style="19" customWidth="1"/>
    <col min="8454" max="8454" width="17.85546875" style="19" customWidth="1"/>
    <col min="8455" max="8455" width="14.28515625" style="19" customWidth="1"/>
    <col min="8456" max="8456" width="3.42578125" style="19" customWidth="1"/>
    <col min="8457" max="8457" width="17.85546875" style="19" customWidth="1"/>
    <col min="8458" max="8458" width="14.28515625" style="19" customWidth="1"/>
    <col min="8459" max="8459" width="3.42578125" style="19" customWidth="1"/>
    <col min="8460" max="8460" width="17.85546875" style="19" customWidth="1"/>
    <col min="8461" max="8461" width="14.28515625" style="19" customWidth="1"/>
    <col min="8462" max="8462" width="3.42578125" style="19" customWidth="1"/>
    <col min="8463" max="8463" width="17.85546875" style="19" customWidth="1"/>
    <col min="8464" max="8464" width="14.28515625" style="19" customWidth="1"/>
    <col min="8465" max="8465" width="3.28515625" style="19" customWidth="1"/>
    <col min="8466" max="8466" width="17.85546875" style="19" customWidth="1"/>
    <col min="8467" max="8467" width="14.28515625" style="19" customWidth="1"/>
    <col min="8468" max="8468" width="3.42578125" style="19" customWidth="1"/>
    <col min="8469" max="8469" width="17.85546875" style="19" customWidth="1"/>
    <col min="8470" max="8470" width="14.28515625" style="19" customWidth="1"/>
    <col min="8471" max="8471" width="3.42578125" style="19" customWidth="1"/>
    <col min="8472" max="8472" width="17.85546875" style="19" customWidth="1"/>
    <col min="8473" max="8473" width="14.28515625" style="19" customWidth="1"/>
    <col min="8474" max="8474" width="3.42578125" style="19" customWidth="1"/>
    <col min="8475" max="8475" width="17.85546875" style="19" customWidth="1"/>
    <col min="8476" max="8476" width="14.28515625" style="19" customWidth="1"/>
    <col min="8477" max="8477" width="3.28515625" style="19" customWidth="1"/>
    <col min="8478" max="8478" width="2.28515625" style="19" customWidth="1"/>
    <col min="8479" max="8694" width="10.85546875" style="19"/>
    <col min="8695" max="8695" width="2.28515625" style="19" customWidth="1"/>
    <col min="8696" max="8696" width="5.7109375" style="19" customWidth="1"/>
    <col min="8697" max="8697" width="47.7109375" style="19" customWidth="1"/>
    <col min="8698" max="8698" width="15.140625" style="19" customWidth="1"/>
    <col min="8699" max="8699" width="13.7109375" style="19" customWidth="1"/>
    <col min="8700" max="8700" width="18.42578125" style="19" customWidth="1"/>
    <col min="8701" max="8701" width="11.7109375" style="19" customWidth="1"/>
    <col min="8702" max="8703" width="2.28515625" style="19" customWidth="1"/>
    <col min="8704" max="8704" width="17.85546875" style="19" customWidth="1"/>
    <col min="8705" max="8705" width="14.28515625" style="19" customWidth="1"/>
    <col min="8706" max="8706" width="3.42578125" style="19" customWidth="1"/>
    <col min="8707" max="8707" width="17.85546875" style="19" customWidth="1"/>
    <col min="8708" max="8708" width="14.28515625" style="19" customWidth="1"/>
    <col min="8709" max="8709" width="3.42578125" style="19" customWidth="1"/>
    <col min="8710" max="8710" width="17.85546875" style="19" customWidth="1"/>
    <col min="8711" max="8711" width="14.28515625" style="19" customWidth="1"/>
    <col min="8712" max="8712" width="3.42578125" style="19" customWidth="1"/>
    <col min="8713" max="8713" width="17.85546875" style="19" customWidth="1"/>
    <col min="8714" max="8714" width="14.28515625" style="19" customWidth="1"/>
    <col min="8715" max="8715" width="3.42578125" style="19" customWidth="1"/>
    <col min="8716" max="8716" width="17.85546875" style="19" customWidth="1"/>
    <col min="8717" max="8717" width="14.28515625" style="19" customWidth="1"/>
    <col min="8718" max="8718" width="3.42578125" style="19" customWidth="1"/>
    <col min="8719" max="8719" width="17.85546875" style="19" customWidth="1"/>
    <col min="8720" max="8720" width="14.28515625" style="19" customWidth="1"/>
    <col min="8721" max="8721" width="3.28515625" style="19" customWidth="1"/>
    <col min="8722" max="8722" width="17.85546875" style="19" customWidth="1"/>
    <col min="8723" max="8723" width="14.28515625" style="19" customWidth="1"/>
    <col min="8724" max="8724" width="3.42578125" style="19" customWidth="1"/>
    <col min="8725" max="8725" width="17.85546875" style="19" customWidth="1"/>
    <col min="8726" max="8726" width="14.28515625" style="19" customWidth="1"/>
    <col min="8727" max="8727" width="3.42578125" style="19" customWidth="1"/>
    <col min="8728" max="8728" width="17.85546875" style="19" customWidth="1"/>
    <col min="8729" max="8729" width="14.28515625" style="19" customWidth="1"/>
    <col min="8730" max="8730" width="3.42578125" style="19" customWidth="1"/>
    <col min="8731" max="8731" width="17.85546875" style="19" customWidth="1"/>
    <col min="8732" max="8732" width="14.28515625" style="19" customWidth="1"/>
    <col min="8733" max="8733" width="3.28515625" style="19" customWidth="1"/>
    <col min="8734" max="8734" width="2.28515625" style="19" customWidth="1"/>
    <col min="8735" max="8950" width="10.85546875" style="19"/>
    <col min="8951" max="8951" width="2.28515625" style="19" customWidth="1"/>
    <col min="8952" max="8952" width="5.7109375" style="19" customWidth="1"/>
    <col min="8953" max="8953" width="47.7109375" style="19" customWidth="1"/>
    <col min="8954" max="8954" width="15.140625" style="19" customWidth="1"/>
    <col min="8955" max="8955" width="13.7109375" style="19" customWidth="1"/>
    <col min="8956" max="8956" width="18.42578125" style="19" customWidth="1"/>
    <col min="8957" max="8957" width="11.7109375" style="19" customWidth="1"/>
    <col min="8958" max="8959" width="2.28515625" style="19" customWidth="1"/>
    <col min="8960" max="8960" width="17.85546875" style="19" customWidth="1"/>
    <col min="8961" max="8961" width="14.28515625" style="19" customWidth="1"/>
    <col min="8962" max="8962" width="3.42578125" style="19" customWidth="1"/>
    <col min="8963" max="8963" width="17.85546875" style="19" customWidth="1"/>
    <col min="8964" max="8964" width="14.28515625" style="19" customWidth="1"/>
    <col min="8965" max="8965" width="3.42578125" style="19" customWidth="1"/>
    <col min="8966" max="8966" width="17.85546875" style="19" customWidth="1"/>
    <col min="8967" max="8967" width="14.28515625" style="19" customWidth="1"/>
    <col min="8968" max="8968" width="3.42578125" style="19" customWidth="1"/>
    <col min="8969" max="8969" width="17.85546875" style="19" customWidth="1"/>
    <col min="8970" max="8970" width="14.28515625" style="19" customWidth="1"/>
    <col min="8971" max="8971" width="3.42578125" style="19" customWidth="1"/>
    <col min="8972" max="8972" width="17.85546875" style="19" customWidth="1"/>
    <col min="8973" max="8973" width="14.28515625" style="19" customWidth="1"/>
    <col min="8974" max="8974" width="3.42578125" style="19" customWidth="1"/>
    <col min="8975" max="8975" width="17.85546875" style="19" customWidth="1"/>
    <col min="8976" max="8976" width="14.28515625" style="19" customWidth="1"/>
    <col min="8977" max="8977" width="3.28515625" style="19" customWidth="1"/>
    <col min="8978" max="8978" width="17.85546875" style="19" customWidth="1"/>
    <col min="8979" max="8979" width="14.28515625" style="19" customWidth="1"/>
    <col min="8980" max="8980" width="3.42578125" style="19" customWidth="1"/>
    <col min="8981" max="8981" width="17.85546875" style="19" customWidth="1"/>
    <col min="8982" max="8982" width="14.28515625" style="19" customWidth="1"/>
    <col min="8983" max="8983" width="3.42578125" style="19" customWidth="1"/>
    <col min="8984" max="8984" width="17.85546875" style="19" customWidth="1"/>
    <col min="8985" max="8985" width="14.28515625" style="19" customWidth="1"/>
    <col min="8986" max="8986" width="3.42578125" style="19" customWidth="1"/>
    <col min="8987" max="8987" width="17.85546875" style="19" customWidth="1"/>
    <col min="8988" max="8988" width="14.28515625" style="19" customWidth="1"/>
    <col min="8989" max="8989" width="3.28515625" style="19" customWidth="1"/>
    <col min="8990" max="8990" width="2.28515625" style="19" customWidth="1"/>
    <col min="8991" max="9206" width="10.85546875" style="19"/>
    <col min="9207" max="9207" width="2.28515625" style="19" customWidth="1"/>
    <col min="9208" max="9208" width="5.7109375" style="19" customWidth="1"/>
    <col min="9209" max="9209" width="47.7109375" style="19" customWidth="1"/>
    <col min="9210" max="9210" width="15.140625" style="19" customWidth="1"/>
    <col min="9211" max="9211" width="13.7109375" style="19" customWidth="1"/>
    <col min="9212" max="9212" width="18.42578125" style="19" customWidth="1"/>
    <col min="9213" max="9213" width="11.7109375" style="19" customWidth="1"/>
    <col min="9214" max="9215" width="2.28515625" style="19" customWidth="1"/>
    <col min="9216" max="9216" width="17.85546875" style="19" customWidth="1"/>
    <col min="9217" max="9217" width="14.28515625" style="19" customWidth="1"/>
    <col min="9218" max="9218" width="3.42578125" style="19" customWidth="1"/>
    <col min="9219" max="9219" width="17.85546875" style="19" customWidth="1"/>
    <col min="9220" max="9220" width="14.28515625" style="19" customWidth="1"/>
    <col min="9221" max="9221" width="3.42578125" style="19" customWidth="1"/>
    <col min="9222" max="9222" width="17.85546875" style="19" customWidth="1"/>
    <col min="9223" max="9223" width="14.28515625" style="19" customWidth="1"/>
    <col min="9224" max="9224" width="3.42578125" style="19" customWidth="1"/>
    <col min="9225" max="9225" width="17.85546875" style="19" customWidth="1"/>
    <col min="9226" max="9226" width="14.28515625" style="19" customWidth="1"/>
    <col min="9227" max="9227" width="3.42578125" style="19" customWidth="1"/>
    <col min="9228" max="9228" width="17.85546875" style="19" customWidth="1"/>
    <col min="9229" max="9229" width="14.28515625" style="19" customWidth="1"/>
    <col min="9230" max="9230" width="3.42578125" style="19" customWidth="1"/>
    <col min="9231" max="9231" width="17.85546875" style="19" customWidth="1"/>
    <col min="9232" max="9232" width="14.28515625" style="19" customWidth="1"/>
    <col min="9233" max="9233" width="3.28515625" style="19" customWidth="1"/>
    <col min="9234" max="9234" width="17.85546875" style="19" customWidth="1"/>
    <col min="9235" max="9235" width="14.28515625" style="19" customWidth="1"/>
    <col min="9236" max="9236" width="3.42578125" style="19" customWidth="1"/>
    <col min="9237" max="9237" width="17.85546875" style="19" customWidth="1"/>
    <col min="9238" max="9238" width="14.28515625" style="19" customWidth="1"/>
    <col min="9239" max="9239" width="3.42578125" style="19" customWidth="1"/>
    <col min="9240" max="9240" width="17.85546875" style="19" customWidth="1"/>
    <col min="9241" max="9241" width="14.28515625" style="19" customWidth="1"/>
    <col min="9242" max="9242" width="3.42578125" style="19" customWidth="1"/>
    <col min="9243" max="9243" width="17.85546875" style="19" customWidth="1"/>
    <col min="9244" max="9244" width="14.28515625" style="19" customWidth="1"/>
    <col min="9245" max="9245" width="3.28515625" style="19" customWidth="1"/>
    <col min="9246" max="9246" width="2.28515625" style="19" customWidth="1"/>
    <col min="9247" max="9462" width="10.85546875" style="19"/>
    <col min="9463" max="9463" width="2.28515625" style="19" customWidth="1"/>
    <col min="9464" max="9464" width="5.7109375" style="19" customWidth="1"/>
    <col min="9465" max="9465" width="47.7109375" style="19" customWidth="1"/>
    <col min="9466" max="9466" width="15.140625" style="19" customWidth="1"/>
    <col min="9467" max="9467" width="13.7109375" style="19" customWidth="1"/>
    <col min="9468" max="9468" width="18.42578125" style="19" customWidth="1"/>
    <col min="9469" max="9469" width="11.7109375" style="19" customWidth="1"/>
    <col min="9470" max="9471" width="2.28515625" style="19" customWidth="1"/>
    <col min="9472" max="9472" width="17.85546875" style="19" customWidth="1"/>
    <col min="9473" max="9473" width="14.28515625" style="19" customWidth="1"/>
    <col min="9474" max="9474" width="3.42578125" style="19" customWidth="1"/>
    <col min="9475" max="9475" width="17.85546875" style="19" customWidth="1"/>
    <col min="9476" max="9476" width="14.28515625" style="19" customWidth="1"/>
    <col min="9477" max="9477" width="3.42578125" style="19" customWidth="1"/>
    <col min="9478" max="9478" width="17.85546875" style="19" customWidth="1"/>
    <col min="9479" max="9479" width="14.28515625" style="19" customWidth="1"/>
    <col min="9480" max="9480" width="3.42578125" style="19" customWidth="1"/>
    <col min="9481" max="9481" width="17.85546875" style="19" customWidth="1"/>
    <col min="9482" max="9482" width="14.28515625" style="19" customWidth="1"/>
    <col min="9483" max="9483" width="3.42578125" style="19" customWidth="1"/>
    <col min="9484" max="9484" width="17.85546875" style="19" customWidth="1"/>
    <col min="9485" max="9485" width="14.28515625" style="19" customWidth="1"/>
    <col min="9486" max="9486" width="3.42578125" style="19" customWidth="1"/>
    <col min="9487" max="9487" width="17.85546875" style="19" customWidth="1"/>
    <col min="9488" max="9488" width="14.28515625" style="19" customWidth="1"/>
    <col min="9489" max="9489" width="3.28515625" style="19" customWidth="1"/>
    <col min="9490" max="9490" width="17.85546875" style="19" customWidth="1"/>
    <col min="9491" max="9491" width="14.28515625" style="19" customWidth="1"/>
    <col min="9492" max="9492" width="3.42578125" style="19" customWidth="1"/>
    <col min="9493" max="9493" width="17.85546875" style="19" customWidth="1"/>
    <col min="9494" max="9494" width="14.28515625" style="19" customWidth="1"/>
    <col min="9495" max="9495" width="3.42578125" style="19" customWidth="1"/>
    <col min="9496" max="9496" width="17.85546875" style="19" customWidth="1"/>
    <col min="9497" max="9497" width="14.28515625" style="19" customWidth="1"/>
    <col min="9498" max="9498" width="3.42578125" style="19" customWidth="1"/>
    <col min="9499" max="9499" width="17.85546875" style="19" customWidth="1"/>
    <col min="9500" max="9500" width="14.28515625" style="19" customWidth="1"/>
    <col min="9501" max="9501" width="3.28515625" style="19" customWidth="1"/>
    <col min="9502" max="9502" width="2.28515625" style="19" customWidth="1"/>
    <col min="9503" max="9718" width="10.85546875" style="19"/>
    <col min="9719" max="9719" width="2.28515625" style="19" customWidth="1"/>
    <col min="9720" max="9720" width="5.7109375" style="19" customWidth="1"/>
    <col min="9721" max="9721" width="47.7109375" style="19" customWidth="1"/>
    <col min="9722" max="9722" width="15.140625" style="19" customWidth="1"/>
    <col min="9723" max="9723" width="13.7109375" style="19" customWidth="1"/>
    <col min="9724" max="9724" width="18.42578125" style="19" customWidth="1"/>
    <col min="9725" max="9725" width="11.7109375" style="19" customWidth="1"/>
    <col min="9726" max="9727" width="2.28515625" style="19" customWidth="1"/>
    <col min="9728" max="9728" width="17.85546875" style="19" customWidth="1"/>
    <col min="9729" max="9729" width="14.28515625" style="19" customWidth="1"/>
    <col min="9730" max="9730" width="3.42578125" style="19" customWidth="1"/>
    <col min="9731" max="9731" width="17.85546875" style="19" customWidth="1"/>
    <col min="9732" max="9732" width="14.28515625" style="19" customWidth="1"/>
    <col min="9733" max="9733" width="3.42578125" style="19" customWidth="1"/>
    <col min="9734" max="9734" width="17.85546875" style="19" customWidth="1"/>
    <col min="9735" max="9735" width="14.28515625" style="19" customWidth="1"/>
    <col min="9736" max="9736" width="3.42578125" style="19" customWidth="1"/>
    <col min="9737" max="9737" width="17.85546875" style="19" customWidth="1"/>
    <col min="9738" max="9738" width="14.28515625" style="19" customWidth="1"/>
    <col min="9739" max="9739" width="3.42578125" style="19" customWidth="1"/>
    <col min="9740" max="9740" width="17.85546875" style="19" customWidth="1"/>
    <col min="9741" max="9741" width="14.28515625" style="19" customWidth="1"/>
    <col min="9742" max="9742" width="3.42578125" style="19" customWidth="1"/>
    <col min="9743" max="9743" width="17.85546875" style="19" customWidth="1"/>
    <col min="9744" max="9744" width="14.28515625" style="19" customWidth="1"/>
    <col min="9745" max="9745" width="3.28515625" style="19" customWidth="1"/>
    <col min="9746" max="9746" width="17.85546875" style="19" customWidth="1"/>
    <col min="9747" max="9747" width="14.28515625" style="19" customWidth="1"/>
    <col min="9748" max="9748" width="3.42578125" style="19" customWidth="1"/>
    <col min="9749" max="9749" width="17.85546875" style="19" customWidth="1"/>
    <col min="9750" max="9750" width="14.28515625" style="19" customWidth="1"/>
    <col min="9751" max="9751" width="3.42578125" style="19" customWidth="1"/>
    <col min="9752" max="9752" width="17.85546875" style="19" customWidth="1"/>
    <col min="9753" max="9753" width="14.28515625" style="19" customWidth="1"/>
    <col min="9754" max="9754" width="3.42578125" style="19" customWidth="1"/>
    <col min="9755" max="9755" width="17.85546875" style="19" customWidth="1"/>
    <col min="9756" max="9756" width="14.28515625" style="19" customWidth="1"/>
    <col min="9757" max="9757" width="3.28515625" style="19" customWidth="1"/>
    <col min="9758" max="9758" width="2.28515625" style="19" customWidth="1"/>
    <col min="9759" max="9974" width="10.85546875" style="19"/>
    <col min="9975" max="9975" width="2.28515625" style="19" customWidth="1"/>
    <col min="9976" max="9976" width="5.7109375" style="19" customWidth="1"/>
    <col min="9977" max="9977" width="47.7109375" style="19" customWidth="1"/>
    <col min="9978" max="9978" width="15.140625" style="19" customWidth="1"/>
    <col min="9979" max="9979" width="13.7109375" style="19" customWidth="1"/>
    <col min="9980" max="9980" width="18.42578125" style="19" customWidth="1"/>
    <col min="9981" max="9981" width="11.7109375" style="19" customWidth="1"/>
    <col min="9982" max="9983" width="2.28515625" style="19" customWidth="1"/>
    <col min="9984" max="9984" width="17.85546875" style="19" customWidth="1"/>
    <col min="9985" max="9985" width="14.28515625" style="19" customWidth="1"/>
    <col min="9986" max="9986" width="3.42578125" style="19" customWidth="1"/>
    <col min="9987" max="9987" width="17.85546875" style="19" customWidth="1"/>
    <col min="9988" max="9988" width="14.28515625" style="19" customWidth="1"/>
    <col min="9989" max="9989" width="3.42578125" style="19" customWidth="1"/>
    <col min="9990" max="9990" width="17.85546875" style="19" customWidth="1"/>
    <col min="9991" max="9991" width="14.28515625" style="19" customWidth="1"/>
    <col min="9992" max="9992" width="3.42578125" style="19" customWidth="1"/>
    <col min="9993" max="9993" width="17.85546875" style="19" customWidth="1"/>
    <col min="9994" max="9994" width="14.28515625" style="19" customWidth="1"/>
    <col min="9995" max="9995" width="3.42578125" style="19" customWidth="1"/>
    <col min="9996" max="9996" width="17.85546875" style="19" customWidth="1"/>
    <col min="9997" max="9997" width="14.28515625" style="19" customWidth="1"/>
    <col min="9998" max="9998" width="3.42578125" style="19" customWidth="1"/>
    <col min="9999" max="9999" width="17.85546875" style="19" customWidth="1"/>
    <col min="10000" max="10000" width="14.28515625" style="19" customWidth="1"/>
    <col min="10001" max="10001" width="3.28515625" style="19" customWidth="1"/>
    <col min="10002" max="10002" width="17.85546875" style="19" customWidth="1"/>
    <col min="10003" max="10003" width="14.28515625" style="19" customWidth="1"/>
    <col min="10004" max="10004" width="3.42578125" style="19" customWidth="1"/>
    <col min="10005" max="10005" width="17.85546875" style="19" customWidth="1"/>
    <col min="10006" max="10006" width="14.28515625" style="19" customWidth="1"/>
    <col min="10007" max="10007" width="3.42578125" style="19" customWidth="1"/>
    <col min="10008" max="10008" width="17.85546875" style="19" customWidth="1"/>
    <col min="10009" max="10009" width="14.28515625" style="19" customWidth="1"/>
    <col min="10010" max="10010" width="3.42578125" style="19" customWidth="1"/>
    <col min="10011" max="10011" width="17.85546875" style="19" customWidth="1"/>
    <col min="10012" max="10012" width="14.28515625" style="19" customWidth="1"/>
    <col min="10013" max="10013" width="3.28515625" style="19" customWidth="1"/>
    <col min="10014" max="10014" width="2.28515625" style="19" customWidth="1"/>
    <col min="10015" max="10230" width="10.85546875" style="19"/>
    <col min="10231" max="10231" width="2.28515625" style="19" customWidth="1"/>
    <col min="10232" max="10232" width="5.7109375" style="19" customWidth="1"/>
    <col min="10233" max="10233" width="47.7109375" style="19" customWidth="1"/>
    <col min="10234" max="10234" width="15.140625" style="19" customWidth="1"/>
    <col min="10235" max="10235" width="13.7109375" style="19" customWidth="1"/>
    <col min="10236" max="10236" width="18.42578125" style="19" customWidth="1"/>
    <col min="10237" max="10237" width="11.7109375" style="19" customWidth="1"/>
    <col min="10238" max="10239" width="2.28515625" style="19" customWidth="1"/>
    <col min="10240" max="10240" width="17.85546875" style="19" customWidth="1"/>
    <col min="10241" max="10241" width="14.28515625" style="19" customWidth="1"/>
    <col min="10242" max="10242" width="3.42578125" style="19" customWidth="1"/>
    <col min="10243" max="10243" width="17.85546875" style="19" customWidth="1"/>
    <col min="10244" max="10244" width="14.28515625" style="19" customWidth="1"/>
    <col min="10245" max="10245" width="3.42578125" style="19" customWidth="1"/>
    <col min="10246" max="10246" width="17.85546875" style="19" customWidth="1"/>
    <col min="10247" max="10247" width="14.28515625" style="19" customWidth="1"/>
    <col min="10248" max="10248" width="3.42578125" style="19" customWidth="1"/>
    <col min="10249" max="10249" width="17.85546875" style="19" customWidth="1"/>
    <col min="10250" max="10250" width="14.28515625" style="19" customWidth="1"/>
    <col min="10251" max="10251" width="3.42578125" style="19" customWidth="1"/>
    <col min="10252" max="10252" width="17.85546875" style="19" customWidth="1"/>
    <col min="10253" max="10253" width="14.28515625" style="19" customWidth="1"/>
    <col min="10254" max="10254" width="3.42578125" style="19" customWidth="1"/>
    <col min="10255" max="10255" width="17.85546875" style="19" customWidth="1"/>
    <col min="10256" max="10256" width="14.28515625" style="19" customWidth="1"/>
    <col min="10257" max="10257" width="3.28515625" style="19" customWidth="1"/>
    <col min="10258" max="10258" width="17.85546875" style="19" customWidth="1"/>
    <col min="10259" max="10259" width="14.28515625" style="19" customWidth="1"/>
    <col min="10260" max="10260" width="3.42578125" style="19" customWidth="1"/>
    <col min="10261" max="10261" width="17.85546875" style="19" customWidth="1"/>
    <col min="10262" max="10262" width="14.28515625" style="19" customWidth="1"/>
    <col min="10263" max="10263" width="3.42578125" style="19" customWidth="1"/>
    <col min="10264" max="10264" width="17.85546875" style="19" customWidth="1"/>
    <col min="10265" max="10265" width="14.28515625" style="19" customWidth="1"/>
    <col min="10266" max="10266" width="3.42578125" style="19" customWidth="1"/>
    <col min="10267" max="10267" width="17.85546875" style="19" customWidth="1"/>
    <col min="10268" max="10268" width="14.28515625" style="19" customWidth="1"/>
    <col min="10269" max="10269" width="3.28515625" style="19" customWidth="1"/>
    <col min="10270" max="10270" width="2.28515625" style="19" customWidth="1"/>
    <col min="10271" max="10486" width="10.85546875" style="19"/>
    <col min="10487" max="10487" width="2.28515625" style="19" customWidth="1"/>
    <col min="10488" max="10488" width="5.7109375" style="19" customWidth="1"/>
    <col min="10489" max="10489" width="47.7109375" style="19" customWidth="1"/>
    <col min="10490" max="10490" width="15.140625" style="19" customWidth="1"/>
    <col min="10491" max="10491" width="13.7109375" style="19" customWidth="1"/>
    <col min="10492" max="10492" width="18.42578125" style="19" customWidth="1"/>
    <col min="10493" max="10493" width="11.7109375" style="19" customWidth="1"/>
    <col min="10494" max="10495" width="2.28515625" style="19" customWidth="1"/>
    <col min="10496" max="10496" width="17.85546875" style="19" customWidth="1"/>
    <col min="10497" max="10497" width="14.28515625" style="19" customWidth="1"/>
    <col min="10498" max="10498" width="3.42578125" style="19" customWidth="1"/>
    <col min="10499" max="10499" width="17.85546875" style="19" customWidth="1"/>
    <col min="10500" max="10500" width="14.28515625" style="19" customWidth="1"/>
    <col min="10501" max="10501" width="3.42578125" style="19" customWidth="1"/>
    <col min="10502" max="10502" width="17.85546875" style="19" customWidth="1"/>
    <col min="10503" max="10503" width="14.28515625" style="19" customWidth="1"/>
    <col min="10504" max="10504" width="3.42578125" style="19" customWidth="1"/>
    <col min="10505" max="10505" width="17.85546875" style="19" customWidth="1"/>
    <col min="10506" max="10506" width="14.28515625" style="19" customWidth="1"/>
    <col min="10507" max="10507" width="3.42578125" style="19" customWidth="1"/>
    <col min="10508" max="10508" width="17.85546875" style="19" customWidth="1"/>
    <col min="10509" max="10509" width="14.28515625" style="19" customWidth="1"/>
    <col min="10510" max="10510" width="3.42578125" style="19" customWidth="1"/>
    <col min="10511" max="10511" width="17.85546875" style="19" customWidth="1"/>
    <col min="10512" max="10512" width="14.28515625" style="19" customWidth="1"/>
    <col min="10513" max="10513" width="3.28515625" style="19" customWidth="1"/>
    <col min="10514" max="10514" width="17.85546875" style="19" customWidth="1"/>
    <col min="10515" max="10515" width="14.28515625" style="19" customWidth="1"/>
    <col min="10516" max="10516" width="3.42578125" style="19" customWidth="1"/>
    <col min="10517" max="10517" width="17.85546875" style="19" customWidth="1"/>
    <col min="10518" max="10518" width="14.28515625" style="19" customWidth="1"/>
    <col min="10519" max="10519" width="3.42578125" style="19" customWidth="1"/>
    <col min="10520" max="10520" width="17.85546875" style="19" customWidth="1"/>
    <col min="10521" max="10521" width="14.28515625" style="19" customWidth="1"/>
    <col min="10522" max="10522" width="3.42578125" style="19" customWidth="1"/>
    <col min="10523" max="10523" width="17.85546875" style="19" customWidth="1"/>
    <col min="10524" max="10524" width="14.28515625" style="19" customWidth="1"/>
    <col min="10525" max="10525" width="3.28515625" style="19" customWidth="1"/>
    <col min="10526" max="10526" width="2.28515625" style="19" customWidth="1"/>
    <col min="10527" max="10742" width="10.85546875" style="19"/>
    <col min="10743" max="10743" width="2.28515625" style="19" customWidth="1"/>
    <col min="10744" max="10744" width="5.7109375" style="19" customWidth="1"/>
    <col min="10745" max="10745" width="47.7109375" style="19" customWidth="1"/>
    <col min="10746" max="10746" width="15.140625" style="19" customWidth="1"/>
    <col min="10747" max="10747" width="13.7109375" style="19" customWidth="1"/>
    <col min="10748" max="10748" width="18.42578125" style="19" customWidth="1"/>
    <col min="10749" max="10749" width="11.7109375" style="19" customWidth="1"/>
    <col min="10750" max="10751" width="2.28515625" style="19" customWidth="1"/>
    <col min="10752" max="10752" width="17.85546875" style="19" customWidth="1"/>
    <col min="10753" max="10753" width="14.28515625" style="19" customWidth="1"/>
    <col min="10754" max="10754" width="3.42578125" style="19" customWidth="1"/>
    <col min="10755" max="10755" width="17.85546875" style="19" customWidth="1"/>
    <col min="10756" max="10756" width="14.28515625" style="19" customWidth="1"/>
    <col min="10757" max="10757" width="3.42578125" style="19" customWidth="1"/>
    <col min="10758" max="10758" width="17.85546875" style="19" customWidth="1"/>
    <col min="10759" max="10759" width="14.28515625" style="19" customWidth="1"/>
    <col min="10760" max="10760" width="3.42578125" style="19" customWidth="1"/>
    <col min="10761" max="10761" width="17.85546875" style="19" customWidth="1"/>
    <col min="10762" max="10762" width="14.28515625" style="19" customWidth="1"/>
    <col min="10763" max="10763" width="3.42578125" style="19" customWidth="1"/>
    <col min="10764" max="10764" width="17.85546875" style="19" customWidth="1"/>
    <col min="10765" max="10765" width="14.28515625" style="19" customWidth="1"/>
    <col min="10766" max="10766" width="3.42578125" style="19" customWidth="1"/>
    <col min="10767" max="10767" width="17.85546875" style="19" customWidth="1"/>
    <col min="10768" max="10768" width="14.28515625" style="19" customWidth="1"/>
    <col min="10769" max="10769" width="3.28515625" style="19" customWidth="1"/>
    <col min="10770" max="10770" width="17.85546875" style="19" customWidth="1"/>
    <col min="10771" max="10771" width="14.28515625" style="19" customWidth="1"/>
    <col min="10772" max="10772" width="3.42578125" style="19" customWidth="1"/>
    <col min="10773" max="10773" width="17.85546875" style="19" customWidth="1"/>
    <col min="10774" max="10774" width="14.28515625" style="19" customWidth="1"/>
    <col min="10775" max="10775" width="3.42578125" style="19" customWidth="1"/>
    <col min="10776" max="10776" width="17.85546875" style="19" customWidth="1"/>
    <col min="10777" max="10777" width="14.28515625" style="19" customWidth="1"/>
    <col min="10778" max="10778" width="3.42578125" style="19" customWidth="1"/>
    <col min="10779" max="10779" width="17.85546875" style="19" customWidth="1"/>
    <col min="10780" max="10780" width="14.28515625" style="19" customWidth="1"/>
    <col min="10781" max="10781" width="3.28515625" style="19" customWidth="1"/>
    <col min="10782" max="10782" width="2.28515625" style="19" customWidth="1"/>
    <col min="10783" max="10998" width="10.85546875" style="19"/>
    <col min="10999" max="10999" width="2.28515625" style="19" customWidth="1"/>
    <col min="11000" max="11000" width="5.7109375" style="19" customWidth="1"/>
    <col min="11001" max="11001" width="47.7109375" style="19" customWidth="1"/>
    <col min="11002" max="11002" width="15.140625" style="19" customWidth="1"/>
    <col min="11003" max="11003" width="13.7109375" style="19" customWidth="1"/>
    <col min="11004" max="11004" width="18.42578125" style="19" customWidth="1"/>
    <col min="11005" max="11005" width="11.7109375" style="19" customWidth="1"/>
    <col min="11006" max="11007" width="2.28515625" style="19" customWidth="1"/>
    <col min="11008" max="11008" width="17.85546875" style="19" customWidth="1"/>
    <col min="11009" max="11009" width="14.28515625" style="19" customWidth="1"/>
    <col min="11010" max="11010" width="3.42578125" style="19" customWidth="1"/>
    <col min="11011" max="11011" width="17.85546875" style="19" customWidth="1"/>
    <col min="11012" max="11012" width="14.28515625" style="19" customWidth="1"/>
    <col min="11013" max="11013" width="3.42578125" style="19" customWidth="1"/>
    <col min="11014" max="11014" width="17.85546875" style="19" customWidth="1"/>
    <col min="11015" max="11015" width="14.28515625" style="19" customWidth="1"/>
    <col min="11016" max="11016" width="3.42578125" style="19" customWidth="1"/>
    <col min="11017" max="11017" width="17.85546875" style="19" customWidth="1"/>
    <col min="11018" max="11018" width="14.28515625" style="19" customWidth="1"/>
    <col min="11019" max="11019" width="3.42578125" style="19" customWidth="1"/>
    <col min="11020" max="11020" width="17.85546875" style="19" customWidth="1"/>
    <col min="11021" max="11021" width="14.28515625" style="19" customWidth="1"/>
    <col min="11022" max="11022" width="3.42578125" style="19" customWidth="1"/>
    <col min="11023" max="11023" width="17.85546875" style="19" customWidth="1"/>
    <col min="11024" max="11024" width="14.28515625" style="19" customWidth="1"/>
    <col min="11025" max="11025" width="3.28515625" style="19" customWidth="1"/>
    <col min="11026" max="11026" width="17.85546875" style="19" customWidth="1"/>
    <col min="11027" max="11027" width="14.28515625" style="19" customWidth="1"/>
    <col min="11028" max="11028" width="3.42578125" style="19" customWidth="1"/>
    <col min="11029" max="11029" width="17.85546875" style="19" customWidth="1"/>
    <col min="11030" max="11030" width="14.28515625" style="19" customWidth="1"/>
    <col min="11031" max="11031" width="3.42578125" style="19" customWidth="1"/>
    <col min="11032" max="11032" width="17.85546875" style="19" customWidth="1"/>
    <col min="11033" max="11033" width="14.28515625" style="19" customWidth="1"/>
    <col min="11034" max="11034" width="3.42578125" style="19" customWidth="1"/>
    <col min="11035" max="11035" width="17.85546875" style="19" customWidth="1"/>
    <col min="11036" max="11036" width="14.28515625" style="19" customWidth="1"/>
    <col min="11037" max="11037" width="3.28515625" style="19" customWidth="1"/>
    <col min="11038" max="11038" width="2.28515625" style="19" customWidth="1"/>
    <col min="11039" max="11254" width="10.85546875" style="19"/>
    <col min="11255" max="11255" width="2.28515625" style="19" customWidth="1"/>
    <col min="11256" max="11256" width="5.7109375" style="19" customWidth="1"/>
    <col min="11257" max="11257" width="47.7109375" style="19" customWidth="1"/>
    <col min="11258" max="11258" width="15.140625" style="19" customWidth="1"/>
    <col min="11259" max="11259" width="13.7109375" style="19" customWidth="1"/>
    <col min="11260" max="11260" width="18.42578125" style="19" customWidth="1"/>
    <col min="11261" max="11261" width="11.7109375" style="19" customWidth="1"/>
    <col min="11262" max="11263" width="2.28515625" style="19" customWidth="1"/>
    <col min="11264" max="11264" width="17.85546875" style="19" customWidth="1"/>
    <col min="11265" max="11265" width="14.28515625" style="19" customWidth="1"/>
    <col min="11266" max="11266" width="3.42578125" style="19" customWidth="1"/>
    <col min="11267" max="11267" width="17.85546875" style="19" customWidth="1"/>
    <col min="11268" max="11268" width="14.28515625" style="19" customWidth="1"/>
    <col min="11269" max="11269" width="3.42578125" style="19" customWidth="1"/>
    <col min="11270" max="11270" width="17.85546875" style="19" customWidth="1"/>
    <col min="11271" max="11271" width="14.28515625" style="19" customWidth="1"/>
    <col min="11272" max="11272" width="3.42578125" style="19" customWidth="1"/>
    <col min="11273" max="11273" width="17.85546875" style="19" customWidth="1"/>
    <col min="11274" max="11274" width="14.28515625" style="19" customWidth="1"/>
    <col min="11275" max="11275" width="3.42578125" style="19" customWidth="1"/>
    <col min="11276" max="11276" width="17.85546875" style="19" customWidth="1"/>
    <col min="11277" max="11277" width="14.28515625" style="19" customWidth="1"/>
    <col min="11278" max="11278" width="3.42578125" style="19" customWidth="1"/>
    <col min="11279" max="11279" width="17.85546875" style="19" customWidth="1"/>
    <col min="11280" max="11280" width="14.28515625" style="19" customWidth="1"/>
    <col min="11281" max="11281" width="3.28515625" style="19" customWidth="1"/>
    <col min="11282" max="11282" width="17.85546875" style="19" customWidth="1"/>
    <col min="11283" max="11283" width="14.28515625" style="19" customWidth="1"/>
    <col min="11284" max="11284" width="3.42578125" style="19" customWidth="1"/>
    <col min="11285" max="11285" width="17.85546875" style="19" customWidth="1"/>
    <col min="11286" max="11286" width="14.28515625" style="19" customWidth="1"/>
    <col min="11287" max="11287" width="3.42578125" style="19" customWidth="1"/>
    <col min="11288" max="11288" width="17.85546875" style="19" customWidth="1"/>
    <col min="11289" max="11289" width="14.28515625" style="19" customWidth="1"/>
    <col min="11290" max="11290" width="3.42578125" style="19" customWidth="1"/>
    <col min="11291" max="11291" width="17.85546875" style="19" customWidth="1"/>
    <col min="11292" max="11292" width="14.28515625" style="19" customWidth="1"/>
    <col min="11293" max="11293" width="3.28515625" style="19" customWidth="1"/>
    <col min="11294" max="11294" width="2.28515625" style="19" customWidth="1"/>
    <col min="11295" max="11510" width="10.85546875" style="19"/>
    <col min="11511" max="11511" width="2.28515625" style="19" customWidth="1"/>
    <col min="11512" max="11512" width="5.7109375" style="19" customWidth="1"/>
    <col min="11513" max="11513" width="47.7109375" style="19" customWidth="1"/>
    <col min="11514" max="11514" width="15.140625" style="19" customWidth="1"/>
    <col min="11515" max="11515" width="13.7109375" style="19" customWidth="1"/>
    <col min="11516" max="11516" width="18.42578125" style="19" customWidth="1"/>
    <col min="11517" max="11517" width="11.7109375" style="19" customWidth="1"/>
    <col min="11518" max="11519" width="2.28515625" style="19" customWidth="1"/>
    <col min="11520" max="11520" width="17.85546875" style="19" customWidth="1"/>
    <col min="11521" max="11521" width="14.28515625" style="19" customWidth="1"/>
    <col min="11522" max="11522" width="3.42578125" style="19" customWidth="1"/>
    <col min="11523" max="11523" width="17.85546875" style="19" customWidth="1"/>
    <col min="11524" max="11524" width="14.28515625" style="19" customWidth="1"/>
    <col min="11525" max="11525" width="3.42578125" style="19" customWidth="1"/>
    <col min="11526" max="11526" width="17.85546875" style="19" customWidth="1"/>
    <col min="11527" max="11527" width="14.28515625" style="19" customWidth="1"/>
    <col min="11528" max="11528" width="3.42578125" style="19" customWidth="1"/>
    <col min="11529" max="11529" width="17.85546875" style="19" customWidth="1"/>
    <col min="11530" max="11530" width="14.28515625" style="19" customWidth="1"/>
    <col min="11531" max="11531" width="3.42578125" style="19" customWidth="1"/>
    <col min="11532" max="11532" width="17.85546875" style="19" customWidth="1"/>
    <col min="11533" max="11533" width="14.28515625" style="19" customWidth="1"/>
    <col min="11534" max="11534" width="3.42578125" style="19" customWidth="1"/>
    <col min="11535" max="11535" width="17.85546875" style="19" customWidth="1"/>
    <col min="11536" max="11536" width="14.28515625" style="19" customWidth="1"/>
    <col min="11537" max="11537" width="3.28515625" style="19" customWidth="1"/>
    <col min="11538" max="11538" width="17.85546875" style="19" customWidth="1"/>
    <col min="11539" max="11539" width="14.28515625" style="19" customWidth="1"/>
    <col min="11540" max="11540" width="3.42578125" style="19" customWidth="1"/>
    <col min="11541" max="11541" width="17.85546875" style="19" customWidth="1"/>
    <col min="11542" max="11542" width="14.28515625" style="19" customWidth="1"/>
    <col min="11543" max="11543" width="3.42578125" style="19" customWidth="1"/>
    <col min="11544" max="11544" width="17.85546875" style="19" customWidth="1"/>
    <col min="11545" max="11545" width="14.28515625" style="19" customWidth="1"/>
    <col min="11546" max="11546" width="3.42578125" style="19" customWidth="1"/>
    <col min="11547" max="11547" width="17.85546875" style="19" customWidth="1"/>
    <col min="11548" max="11548" width="14.28515625" style="19" customWidth="1"/>
    <col min="11549" max="11549" width="3.28515625" style="19" customWidth="1"/>
    <col min="11550" max="11550" width="2.28515625" style="19" customWidth="1"/>
    <col min="11551" max="11766" width="10.85546875" style="19"/>
    <col min="11767" max="11767" width="2.28515625" style="19" customWidth="1"/>
    <col min="11768" max="11768" width="5.7109375" style="19" customWidth="1"/>
    <col min="11769" max="11769" width="47.7109375" style="19" customWidth="1"/>
    <col min="11770" max="11770" width="15.140625" style="19" customWidth="1"/>
    <col min="11771" max="11771" width="13.7109375" style="19" customWidth="1"/>
    <col min="11772" max="11772" width="18.42578125" style="19" customWidth="1"/>
    <col min="11773" max="11773" width="11.7109375" style="19" customWidth="1"/>
    <col min="11774" max="11775" width="2.28515625" style="19" customWidth="1"/>
    <col min="11776" max="11776" width="17.85546875" style="19" customWidth="1"/>
    <col min="11777" max="11777" width="14.28515625" style="19" customWidth="1"/>
    <col min="11778" max="11778" width="3.42578125" style="19" customWidth="1"/>
    <col min="11779" max="11779" width="17.85546875" style="19" customWidth="1"/>
    <col min="11780" max="11780" width="14.28515625" style="19" customWidth="1"/>
    <col min="11781" max="11781" width="3.42578125" style="19" customWidth="1"/>
    <col min="11782" max="11782" width="17.85546875" style="19" customWidth="1"/>
    <col min="11783" max="11783" width="14.28515625" style="19" customWidth="1"/>
    <col min="11784" max="11784" width="3.42578125" style="19" customWidth="1"/>
    <col min="11785" max="11785" width="17.85546875" style="19" customWidth="1"/>
    <col min="11786" max="11786" width="14.28515625" style="19" customWidth="1"/>
    <col min="11787" max="11787" width="3.42578125" style="19" customWidth="1"/>
    <col min="11788" max="11788" width="17.85546875" style="19" customWidth="1"/>
    <col min="11789" max="11789" width="14.28515625" style="19" customWidth="1"/>
    <col min="11790" max="11790" width="3.42578125" style="19" customWidth="1"/>
    <col min="11791" max="11791" width="17.85546875" style="19" customWidth="1"/>
    <col min="11792" max="11792" width="14.28515625" style="19" customWidth="1"/>
    <col min="11793" max="11793" width="3.28515625" style="19" customWidth="1"/>
    <col min="11794" max="11794" width="17.85546875" style="19" customWidth="1"/>
    <col min="11795" max="11795" width="14.28515625" style="19" customWidth="1"/>
    <col min="11796" max="11796" width="3.42578125" style="19" customWidth="1"/>
    <col min="11797" max="11797" width="17.85546875" style="19" customWidth="1"/>
    <col min="11798" max="11798" width="14.28515625" style="19" customWidth="1"/>
    <col min="11799" max="11799" width="3.42578125" style="19" customWidth="1"/>
    <col min="11800" max="11800" width="17.85546875" style="19" customWidth="1"/>
    <col min="11801" max="11801" width="14.28515625" style="19" customWidth="1"/>
    <col min="11802" max="11802" width="3.42578125" style="19" customWidth="1"/>
    <col min="11803" max="11803" width="17.85546875" style="19" customWidth="1"/>
    <col min="11804" max="11804" width="14.28515625" style="19" customWidth="1"/>
    <col min="11805" max="11805" width="3.28515625" style="19" customWidth="1"/>
    <col min="11806" max="11806" width="2.28515625" style="19" customWidth="1"/>
    <col min="11807" max="12022" width="10.85546875" style="19"/>
    <col min="12023" max="12023" width="2.28515625" style="19" customWidth="1"/>
    <col min="12024" max="12024" width="5.7109375" style="19" customWidth="1"/>
    <col min="12025" max="12025" width="47.7109375" style="19" customWidth="1"/>
    <col min="12026" max="12026" width="15.140625" style="19" customWidth="1"/>
    <col min="12027" max="12027" width="13.7109375" style="19" customWidth="1"/>
    <col min="12028" max="12028" width="18.42578125" style="19" customWidth="1"/>
    <col min="12029" max="12029" width="11.7109375" style="19" customWidth="1"/>
    <col min="12030" max="12031" width="2.28515625" style="19" customWidth="1"/>
    <col min="12032" max="12032" width="17.85546875" style="19" customWidth="1"/>
    <col min="12033" max="12033" width="14.28515625" style="19" customWidth="1"/>
    <col min="12034" max="12034" width="3.42578125" style="19" customWidth="1"/>
    <col min="12035" max="12035" width="17.85546875" style="19" customWidth="1"/>
    <col min="12036" max="12036" width="14.28515625" style="19" customWidth="1"/>
    <col min="12037" max="12037" width="3.42578125" style="19" customWidth="1"/>
    <col min="12038" max="12038" width="17.85546875" style="19" customWidth="1"/>
    <col min="12039" max="12039" width="14.28515625" style="19" customWidth="1"/>
    <col min="12040" max="12040" width="3.42578125" style="19" customWidth="1"/>
    <col min="12041" max="12041" width="17.85546875" style="19" customWidth="1"/>
    <col min="12042" max="12042" width="14.28515625" style="19" customWidth="1"/>
    <col min="12043" max="12043" width="3.42578125" style="19" customWidth="1"/>
    <col min="12044" max="12044" width="17.85546875" style="19" customWidth="1"/>
    <col min="12045" max="12045" width="14.28515625" style="19" customWidth="1"/>
    <col min="12046" max="12046" width="3.42578125" style="19" customWidth="1"/>
    <col min="12047" max="12047" width="17.85546875" style="19" customWidth="1"/>
    <col min="12048" max="12048" width="14.28515625" style="19" customWidth="1"/>
    <col min="12049" max="12049" width="3.28515625" style="19" customWidth="1"/>
    <col min="12050" max="12050" width="17.85546875" style="19" customWidth="1"/>
    <col min="12051" max="12051" width="14.28515625" style="19" customWidth="1"/>
    <col min="12052" max="12052" width="3.42578125" style="19" customWidth="1"/>
    <col min="12053" max="12053" width="17.85546875" style="19" customWidth="1"/>
    <col min="12054" max="12054" width="14.28515625" style="19" customWidth="1"/>
    <col min="12055" max="12055" width="3.42578125" style="19" customWidth="1"/>
    <col min="12056" max="12056" width="17.85546875" style="19" customWidth="1"/>
    <col min="12057" max="12057" width="14.28515625" style="19" customWidth="1"/>
    <col min="12058" max="12058" width="3.42578125" style="19" customWidth="1"/>
    <col min="12059" max="12059" width="17.85546875" style="19" customWidth="1"/>
    <col min="12060" max="12060" width="14.28515625" style="19" customWidth="1"/>
    <col min="12061" max="12061" width="3.28515625" style="19" customWidth="1"/>
    <col min="12062" max="12062" width="2.28515625" style="19" customWidth="1"/>
    <col min="12063" max="12278" width="10.85546875" style="19"/>
    <col min="12279" max="12279" width="2.28515625" style="19" customWidth="1"/>
    <col min="12280" max="12280" width="5.7109375" style="19" customWidth="1"/>
    <col min="12281" max="12281" width="47.7109375" style="19" customWidth="1"/>
    <col min="12282" max="12282" width="15.140625" style="19" customWidth="1"/>
    <col min="12283" max="12283" width="13.7109375" style="19" customWidth="1"/>
    <col min="12284" max="12284" width="18.42578125" style="19" customWidth="1"/>
    <col min="12285" max="12285" width="11.7109375" style="19" customWidth="1"/>
    <col min="12286" max="12287" width="2.28515625" style="19" customWidth="1"/>
    <col min="12288" max="12288" width="17.85546875" style="19" customWidth="1"/>
    <col min="12289" max="12289" width="14.28515625" style="19" customWidth="1"/>
    <col min="12290" max="12290" width="3.42578125" style="19" customWidth="1"/>
    <col min="12291" max="12291" width="17.85546875" style="19" customWidth="1"/>
    <col min="12292" max="12292" width="14.28515625" style="19" customWidth="1"/>
    <col min="12293" max="12293" width="3.42578125" style="19" customWidth="1"/>
    <col min="12294" max="12294" width="17.85546875" style="19" customWidth="1"/>
    <col min="12295" max="12295" width="14.28515625" style="19" customWidth="1"/>
    <col min="12296" max="12296" width="3.42578125" style="19" customWidth="1"/>
    <col min="12297" max="12297" width="17.85546875" style="19" customWidth="1"/>
    <col min="12298" max="12298" width="14.28515625" style="19" customWidth="1"/>
    <col min="12299" max="12299" width="3.42578125" style="19" customWidth="1"/>
    <col min="12300" max="12300" width="17.85546875" style="19" customWidth="1"/>
    <col min="12301" max="12301" width="14.28515625" style="19" customWidth="1"/>
    <col min="12302" max="12302" width="3.42578125" style="19" customWidth="1"/>
    <col min="12303" max="12303" width="17.85546875" style="19" customWidth="1"/>
    <col min="12304" max="12304" width="14.28515625" style="19" customWidth="1"/>
    <col min="12305" max="12305" width="3.28515625" style="19" customWidth="1"/>
    <col min="12306" max="12306" width="17.85546875" style="19" customWidth="1"/>
    <col min="12307" max="12307" width="14.28515625" style="19" customWidth="1"/>
    <col min="12308" max="12308" width="3.42578125" style="19" customWidth="1"/>
    <col min="12309" max="12309" width="17.85546875" style="19" customWidth="1"/>
    <col min="12310" max="12310" width="14.28515625" style="19" customWidth="1"/>
    <col min="12311" max="12311" width="3.42578125" style="19" customWidth="1"/>
    <col min="12312" max="12312" width="17.85546875" style="19" customWidth="1"/>
    <col min="12313" max="12313" width="14.28515625" style="19" customWidth="1"/>
    <col min="12314" max="12314" width="3.42578125" style="19" customWidth="1"/>
    <col min="12315" max="12315" width="17.85546875" style="19" customWidth="1"/>
    <col min="12316" max="12316" width="14.28515625" style="19" customWidth="1"/>
    <col min="12317" max="12317" width="3.28515625" style="19" customWidth="1"/>
    <col min="12318" max="12318" width="2.28515625" style="19" customWidth="1"/>
    <col min="12319" max="12534" width="10.85546875" style="19"/>
    <col min="12535" max="12535" width="2.28515625" style="19" customWidth="1"/>
    <col min="12536" max="12536" width="5.7109375" style="19" customWidth="1"/>
    <col min="12537" max="12537" width="47.7109375" style="19" customWidth="1"/>
    <col min="12538" max="12538" width="15.140625" style="19" customWidth="1"/>
    <col min="12539" max="12539" width="13.7109375" style="19" customWidth="1"/>
    <col min="12540" max="12540" width="18.42578125" style="19" customWidth="1"/>
    <col min="12541" max="12541" width="11.7109375" style="19" customWidth="1"/>
    <col min="12542" max="12543" width="2.28515625" style="19" customWidth="1"/>
    <col min="12544" max="12544" width="17.85546875" style="19" customWidth="1"/>
    <col min="12545" max="12545" width="14.28515625" style="19" customWidth="1"/>
    <col min="12546" max="12546" width="3.42578125" style="19" customWidth="1"/>
    <col min="12547" max="12547" width="17.85546875" style="19" customWidth="1"/>
    <col min="12548" max="12548" width="14.28515625" style="19" customWidth="1"/>
    <col min="12549" max="12549" width="3.42578125" style="19" customWidth="1"/>
    <col min="12550" max="12550" width="17.85546875" style="19" customWidth="1"/>
    <col min="12551" max="12551" width="14.28515625" style="19" customWidth="1"/>
    <col min="12552" max="12552" width="3.42578125" style="19" customWidth="1"/>
    <col min="12553" max="12553" width="17.85546875" style="19" customWidth="1"/>
    <col min="12554" max="12554" width="14.28515625" style="19" customWidth="1"/>
    <col min="12555" max="12555" width="3.42578125" style="19" customWidth="1"/>
    <col min="12556" max="12556" width="17.85546875" style="19" customWidth="1"/>
    <col min="12557" max="12557" width="14.28515625" style="19" customWidth="1"/>
    <col min="12558" max="12558" width="3.42578125" style="19" customWidth="1"/>
    <col min="12559" max="12559" width="17.85546875" style="19" customWidth="1"/>
    <col min="12560" max="12560" width="14.28515625" style="19" customWidth="1"/>
    <col min="12561" max="12561" width="3.28515625" style="19" customWidth="1"/>
    <col min="12562" max="12562" width="17.85546875" style="19" customWidth="1"/>
    <col min="12563" max="12563" width="14.28515625" style="19" customWidth="1"/>
    <col min="12564" max="12564" width="3.42578125" style="19" customWidth="1"/>
    <col min="12565" max="12565" width="17.85546875" style="19" customWidth="1"/>
    <col min="12566" max="12566" width="14.28515625" style="19" customWidth="1"/>
    <col min="12567" max="12567" width="3.42578125" style="19" customWidth="1"/>
    <col min="12568" max="12568" width="17.85546875" style="19" customWidth="1"/>
    <col min="12569" max="12569" width="14.28515625" style="19" customWidth="1"/>
    <col min="12570" max="12570" width="3.42578125" style="19" customWidth="1"/>
    <col min="12571" max="12571" width="17.85546875" style="19" customWidth="1"/>
    <col min="12572" max="12572" width="14.28515625" style="19" customWidth="1"/>
    <col min="12573" max="12573" width="3.28515625" style="19" customWidth="1"/>
    <col min="12574" max="12574" width="2.28515625" style="19" customWidth="1"/>
    <col min="12575" max="12790" width="10.85546875" style="19"/>
    <col min="12791" max="12791" width="2.28515625" style="19" customWidth="1"/>
    <col min="12792" max="12792" width="5.7109375" style="19" customWidth="1"/>
    <col min="12793" max="12793" width="47.7109375" style="19" customWidth="1"/>
    <col min="12794" max="12794" width="15.140625" style="19" customWidth="1"/>
    <col min="12795" max="12795" width="13.7109375" style="19" customWidth="1"/>
    <col min="12796" max="12796" width="18.42578125" style="19" customWidth="1"/>
    <col min="12797" max="12797" width="11.7109375" style="19" customWidth="1"/>
    <col min="12798" max="12799" width="2.28515625" style="19" customWidth="1"/>
    <col min="12800" max="12800" width="17.85546875" style="19" customWidth="1"/>
    <col min="12801" max="12801" width="14.28515625" style="19" customWidth="1"/>
    <col min="12802" max="12802" width="3.42578125" style="19" customWidth="1"/>
    <col min="12803" max="12803" width="17.85546875" style="19" customWidth="1"/>
    <col min="12804" max="12804" width="14.28515625" style="19" customWidth="1"/>
    <col min="12805" max="12805" width="3.42578125" style="19" customWidth="1"/>
    <col min="12806" max="12806" width="17.85546875" style="19" customWidth="1"/>
    <col min="12807" max="12807" width="14.28515625" style="19" customWidth="1"/>
    <col min="12808" max="12808" width="3.42578125" style="19" customWidth="1"/>
    <col min="12809" max="12809" width="17.85546875" style="19" customWidth="1"/>
    <col min="12810" max="12810" width="14.28515625" style="19" customWidth="1"/>
    <col min="12811" max="12811" width="3.42578125" style="19" customWidth="1"/>
    <col min="12812" max="12812" width="17.85546875" style="19" customWidth="1"/>
    <col min="12813" max="12813" width="14.28515625" style="19" customWidth="1"/>
    <col min="12814" max="12814" width="3.42578125" style="19" customWidth="1"/>
    <col min="12815" max="12815" width="17.85546875" style="19" customWidth="1"/>
    <col min="12816" max="12816" width="14.28515625" style="19" customWidth="1"/>
    <col min="12817" max="12817" width="3.28515625" style="19" customWidth="1"/>
    <col min="12818" max="12818" width="17.85546875" style="19" customWidth="1"/>
    <col min="12819" max="12819" width="14.28515625" style="19" customWidth="1"/>
    <col min="12820" max="12820" width="3.42578125" style="19" customWidth="1"/>
    <col min="12821" max="12821" width="17.85546875" style="19" customWidth="1"/>
    <col min="12822" max="12822" width="14.28515625" style="19" customWidth="1"/>
    <col min="12823" max="12823" width="3.42578125" style="19" customWidth="1"/>
    <col min="12824" max="12824" width="17.85546875" style="19" customWidth="1"/>
    <col min="12825" max="12825" width="14.28515625" style="19" customWidth="1"/>
    <col min="12826" max="12826" width="3.42578125" style="19" customWidth="1"/>
    <col min="12827" max="12827" width="17.85546875" style="19" customWidth="1"/>
    <col min="12828" max="12828" width="14.28515625" style="19" customWidth="1"/>
    <col min="12829" max="12829" width="3.28515625" style="19" customWidth="1"/>
    <col min="12830" max="12830" width="2.28515625" style="19" customWidth="1"/>
    <col min="12831" max="13046" width="10.85546875" style="19"/>
    <col min="13047" max="13047" width="2.28515625" style="19" customWidth="1"/>
    <col min="13048" max="13048" width="5.7109375" style="19" customWidth="1"/>
    <col min="13049" max="13049" width="47.7109375" style="19" customWidth="1"/>
    <col min="13050" max="13050" width="15.140625" style="19" customWidth="1"/>
    <col min="13051" max="13051" width="13.7109375" style="19" customWidth="1"/>
    <col min="13052" max="13052" width="18.42578125" style="19" customWidth="1"/>
    <col min="13053" max="13053" width="11.7109375" style="19" customWidth="1"/>
    <col min="13054" max="13055" width="2.28515625" style="19" customWidth="1"/>
    <col min="13056" max="13056" width="17.85546875" style="19" customWidth="1"/>
    <col min="13057" max="13057" width="14.28515625" style="19" customWidth="1"/>
    <col min="13058" max="13058" width="3.42578125" style="19" customWidth="1"/>
    <col min="13059" max="13059" width="17.85546875" style="19" customWidth="1"/>
    <col min="13060" max="13060" width="14.28515625" style="19" customWidth="1"/>
    <col min="13061" max="13061" width="3.42578125" style="19" customWidth="1"/>
    <col min="13062" max="13062" width="17.85546875" style="19" customWidth="1"/>
    <col min="13063" max="13063" width="14.28515625" style="19" customWidth="1"/>
    <col min="13064" max="13064" width="3.42578125" style="19" customWidth="1"/>
    <col min="13065" max="13065" width="17.85546875" style="19" customWidth="1"/>
    <col min="13066" max="13066" width="14.28515625" style="19" customWidth="1"/>
    <col min="13067" max="13067" width="3.42578125" style="19" customWidth="1"/>
    <col min="13068" max="13068" width="17.85546875" style="19" customWidth="1"/>
    <col min="13069" max="13069" width="14.28515625" style="19" customWidth="1"/>
    <col min="13070" max="13070" width="3.42578125" style="19" customWidth="1"/>
    <col min="13071" max="13071" width="17.85546875" style="19" customWidth="1"/>
    <col min="13072" max="13072" width="14.28515625" style="19" customWidth="1"/>
    <col min="13073" max="13073" width="3.28515625" style="19" customWidth="1"/>
    <col min="13074" max="13074" width="17.85546875" style="19" customWidth="1"/>
    <col min="13075" max="13075" width="14.28515625" style="19" customWidth="1"/>
    <col min="13076" max="13076" width="3.42578125" style="19" customWidth="1"/>
    <col min="13077" max="13077" width="17.85546875" style="19" customWidth="1"/>
    <col min="13078" max="13078" width="14.28515625" style="19" customWidth="1"/>
    <col min="13079" max="13079" width="3.42578125" style="19" customWidth="1"/>
    <col min="13080" max="13080" width="17.85546875" style="19" customWidth="1"/>
    <col min="13081" max="13081" width="14.28515625" style="19" customWidth="1"/>
    <col min="13082" max="13082" width="3.42578125" style="19" customWidth="1"/>
    <col min="13083" max="13083" width="17.85546875" style="19" customWidth="1"/>
    <col min="13084" max="13084" width="14.28515625" style="19" customWidth="1"/>
    <col min="13085" max="13085" width="3.28515625" style="19" customWidth="1"/>
    <col min="13086" max="13086" width="2.28515625" style="19" customWidth="1"/>
    <col min="13087" max="13302" width="10.85546875" style="19"/>
    <col min="13303" max="13303" width="2.28515625" style="19" customWidth="1"/>
    <col min="13304" max="13304" width="5.7109375" style="19" customWidth="1"/>
    <col min="13305" max="13305" width="47.7109375" style="19" customWidth="1"/>
    <col min="13306" max="13306" width="15.140625" style="19" customWidth="1"/>
    <col min="13307" max="13307" width="13.7109375" style="19" customWidth="1"/>
    <col min="13308" max="13308" width="18.42578125" style="19" customWidth="1"/>
    <col min="13309" max="13309" width="11.7109375" style="19" customWidth="1"/>
    <col min="13310" max="13311" width="2.28515625" style="19" customWidth="1"/>
    <col min="13312" max="13312" width="17.85546875" style="19" customWidth="1"/>
    <col min="13313" max="13313" width="14.28515625" style="19" customWidth="1"/>
    <col min="13314" max="13314" width="3.42578125" style="19" customWidth="1"/>
    <col min="13315" max="13315" width="17.85546875" style="19" customWidth="1"/>
    <col min="13316" max="13316" width="14.28515625" style="19" customWidth="1"/>
    <col min="13317" max="13317" width="3.42578125" style="19" customWidth="1"/>
    <col min="13318" max="13318" width="17.85546875" style="19" customWidth="1"/>
    <col min="13319" max="13319" width="14.28515625" style="19" customWidth="1"/>
    <col min="13320" max="13320" width="3.42578125" style="19" customWidth="1"/>
    <col min="13321" max="13321" width="17.85546875" style="19" customWidth="1"/>
    <col min="13322" max="13322" width="14.28515625" style="19" customWidth="1"/>
    <col min="13323" max="13323" width="3.42578125" style="19" customWidth="1"/>
    <col min="13324" max="13324" width="17.85546875" style="19" customWidth="1"/>
    <col min="13325" max="13325" width="14.28515625" style="19" customWidth="1"/>
    <col min="13326" max="13326" width="3.42578125" style="19" customWidth="1"/>
    <col min="13327" max="13327" width="17.85546875" style="19" customWidth="1"/>
    <col min="13328" max="13328" width="14.28515625" style="19" customWidth="1"/>
    <col min="13329" max="13329" width="3.28515625" style="19" customWidth="1"/>
    <col min="13330" max="13330" width="17.85546875" style="19" customWidth="1"/>
    <col min="13331" max="13331" width="14.28515625" style="19" customWidth="1"/>
    <col min="13332" max="13332" width="3.42578125" style="19" customWidth="1"/>
    <col min="13333" max="13333" width="17.85546875" style="19" customWidth="1"/>
    <col min="13334" max="13334" width="14.28515625" style="19" customWidth="1"/>
    <col min="13335" max="13335" width="3.42578125" style="19" customWidth="1"/>
    <col min="13336" max="13336" width="17.85546875" style="19" customWidth="1"/>
    <col min="13337" max="13337" width="14.28515625" style="19" customWidth="1"/>
    <col min="13338" max="13338" width="3.42578125" style="19" customWidth="1"/>
    <col min="13339" max="13339" width="17.85546875" style="19" customWidth="1"/>
    <col min="13340" max="13340" width="14.28515625" style="19" customWidth="1"/>
    <col min="13341" max="13341" width="3.28515625" style="19" customWidth="1"/>
    <col min="13342" max="13342" width="2.28515625" style="19" customWidth="1"/>
    <col min="13343" max="13558" width="10.85546875" style="19"/>
    <col min="13559" max="13559" width="2.28515625" style="19" customWidth="1"/>
    <col min="13560" max="13560" width="5.7109375" style="19" customWidth="1"/>
    <col min="13561" max="13561" width="47.7109375" style="19" customWidth="1"/>
    <col min="13562" max="13562" width="15.140625" style="19" customWidth="1"/>
    <col min="13563" max="13563" width="13.7109375" style="19" customWidth="1"/>
    <col min="13564" max="13564" width="18.42578125" style="19" customWidth="1"/>
    <col min="13565" max="13565" width="11.7109375" style="19" customWidth="1"/>
    <col min="13566" max="13567" width="2.28515625" style="19" customWidth="1"/>
    <col min="13568" max="13568" width="17.85546875" style="19" customWidth="1"/>
    <col min="13569" max="13569" width="14.28515625" style="19" customWidth="1"/>
    <col min="13570" max="13570" width="3.42578125" style="19" customWidth="1"/>
    <col min="13571" max="13571" width="17.85546875" style="19" customWidth="1"/>
    <col min="13572" max="13572" width="14.28515625" style="19" customWidth="1"/>
    <col min="13573" max="13573" width="3.42578125" style="19" customWidth="1"/>
    <col min="13574" max="13574" width="17.85546875" style="19" customWidth="1"/>
    <col min="13575" max="13575" width="14.28515625" style="19" customWidth="1"/>
    <col min="13576" max="13576" width="3.42578125" style="19" customWidth="1"/>
    <col min="13577" max="13577" width="17.85546875" style="19" customWidth="1"/>
    <col min="13578" max="13578" width="14.28515625" style="19" customWidth="1"/>
    <col min="13579" max="13579" width="3.42578125" style="19" customWidth="1"/>
    <col min="13580" max="13580" width="17.85546875" style="19" customWidth="1"/>
    <col min="13581" max="13581" width="14.28515625" style="19" customWidth="1"/>
    <col min="13582" max="13582" width="3.42578125" style="19" customWidth="1"/>
    <col min="13583" max="13583" width="17.85546875" style="19" customWidth="1"/>
    <col min="13584" max="13584" width="14.28515625" style="19" customWidth="1"/>
    <col min="13585" max="13585" width="3.28515625" style="19" customWidth="1"/>
    <col min="13586" max="13586" width="17.85546875" style="19" customWidth="1"/>
    <col min="13587" max="13587" width="14.28515625" style="19" customWidth="1"/>
    <col min="13588" max="13588" width="3.42578125" style="19" customWidth="1"/>
    <col min="13589" max="13589" width="17.85546875" style="19" customWidth="1"/>
    <col min="13590" max="13590" width="14.28515625" style="19" customWidth="1"/>
    <col min="13591" max="13591" width="3.42578125" style="19" customWidth="1"/>
    <col min="13592" max="13592" width="17.85546875" style="19" customWidth="1"/>
    <col min="13593" max="13593" width="14.28515625" style="19" customWidth="1"/>
    <col min="13594" max="13594" width="3.42578125" style="19" customWidth="1"/>
    <col min="13595" max="13595" width="17.85546875" style="19" customWidth="1"/>
    <col min="13596" max="13596" width="14.28515625" style="19" customWidth="1"/>
    <col min="13597" max="13597" width="3.28515625" style="19" customWidth="1"/>
    <col min="13598" max="13598" width="2.28515625" style="19" customWidth="1"/>
    <col min="13599" max="13814" width="10.85546875" style="19"/>
    <col min="13815" max="13815" width="2.28515625" style="19" customWidth="1"/>
    <col min="13816" max="13816" width="5.7109375" style="19" customWidth="1"/>
    <col min="13817" max="13817" width="47.7109375" style="19" customWidth="1"/>
    <col min="13818" max="13818" width="15.140625" style="19" customWidth="1"/>
    <col min="13819" max="13819" width="13.7109375" style="19" customWidth="1"/>
    <col min="13820" max="13820" width="18.42578125" style="19" customWidth="1"/>
    <col min="13821" max="13821" width="11.7109375" style="19" customWidth="1"/>
    <col min="13822" max="13823" width="2.28515625" style="19" customWidth="1"/>
    <col min="13824" max="13824" width="17.85546875" style="19" customWidth="1"/>
    <col min="13825" max="13825" width="14.28515625" style="19" customWidth="1"/>
    <col min="13826" max="13826" width="3.42578125" style="19" customWidth="1"/>
    <col min="13827" max="13827" width="17.85546875" style="19" customWidth="1"/>
    <col min="13828" max="13828" width="14.28515625" style="19" customWidth="1"/>
    <col min="13829" max="13829" width="3.42578125" style="19" customWidth="1"/>
    <col min="13830" max="13830" width="17.85546875" style="19" customWidth="1"/>
    <col min="13831" max="13831" width="14.28515625" style="19" customWidth="1"/>
    <col min="13832" max="13832" width="3.42578125" style="19" customWidth="1"/>
    <col min="13833" max="13833" width="17.85546875" style="19" customWidth="1"/>
    <col min="13834" max="13834" width="14.28515625" style="19" customWidth="1"/>
    <col min="13835" max="13835" width="3.42578125" style="19" customWidth="1"/>
    <col min="13836" max="13836" width="17.85546875" style="19" customWidth="1"/>
    <col min="13837" max="13837" width="14.28515625" style="19" customWidth="1"/>
    <col min="13838" max="13838" width="3.42578125" style="19" customWidth="1"/>
    <col min="13839" max="13839" width="17.85546875" style="19" customWidth="1"/>
    <col min="13840" max="13840" width="14.28515625" style="19" customWidth="1"/>
    <col min="13841" max="13841" width="3.28515625" style="19" customWidth="1"/>
    <col min="13842" max="13842" width="17.85546875" style="19" customWidth="1"/>
    <col min="13843" max="13843" width="14.28515625" style="19" customWidth="1"/>
    <col min="13844" max="13844" width="3.42578125" style="19" customWidth="1"/>
    <col min="13845" max="13845" width="17.85546875" style="19" customWidth="1"/>
    <col min="13846" max="13846" width="14.28515625" style="19" customWidth="1"/>
    <col min="13847" max="13847" width="3.42578125" style="19" customWidth="1"/>
    <col min="13848" max="13848" width="17.85546875" style="19" customWidth="1"/>
    <col min="13849" max="13849" width="14.28515625" style="19" customWidth="1"/>
    <col min="13850" max="13850" width="3.42578125" style="19" customWidth="1"/>
    <col min="13851" max="13851" width="17.85546875" style="19" customWidth="1"/>
    <col min="13852" max="13852" width="14.28515625" style="19" customWidth="1"/>
    <col min="13853" max="13853" width="3.28515625" style="19" customWidth="1"/>
    <col min="13854" max="13854" width="2.28515625" style="19" customWidth="1"/>
    <col min="13855" max="14070" width="10.85546875" style="19"/>
    <col min="14071" max="14071" width="2.28515625" style="19" customWidth="1"/>
    <col min="14072" max="14072" width="5.7109375" style="19" customWidth="1"/>
    <col min="14073" max="14073" width="47.7109375" style="19" customWidth="1"/>
    <col min="14074" max="14074" width="15.140625" style="19" customWidth="1"/>
    <col min="14075" max="14075" width="13.7109375" style="19" customWidth="1"/>
    <col min="14076" max="14076" width="18.42578125" style="19" customWidth="1"/>
    <col min="14077" max="14077" width="11.7109375" style="19" customWidth="1"/>
    <col min="14078" max="14079" width="2.28515625" style="19" customWidth="1"/>
    <col min="14080" max="14080" width="17.85546875" style="19" customWidth="1"/>
    <col min="14081" max="14081" width="14.28515625" style="19" customWidth="1"/>
    <col min="14082" max="14082" width="3.42578125" style="19" customWidth="1"/>
    <col min="14083" max="14083" width="17.85546875" style="19" customWidth="1"/>
    <col min="14084" max="14084" width="14.28515625" style="19" customWidth="1"/>
    <col min="14085" max="14085" width="3.42578125" style="19" customWidth="1"/>
    <col min="14086" max="14086" width="17.85546875" style="19" customWidth="1"/>
    <col min="14087" max="14087" width="14.28515625" style="19" customWidth="1"/>
    <col min="14088" max="14088" width="3.42578125" style="19" customWidth="1"/>
    <col min="14089" max="14089" width="17.85546875" style="19" customWidth="1"/>
    <col min="14090" max="14090" width="14.28515625" style="19" customWidth="1"/>
    <col min="14091" max="14091" width="3.42578125" style="19" customWidth="1"/>
    <col min="14092" max="14092" width="17.85546875" style="19" customWidth="1"/>
    <col min="14093" max="14093" width="14.28515625" style="19" customWidth="1"/>
    <col min="14094" max="14094" width="3.42578125" style="19" customWidth="1"/>
    <col min="14095" max="14095" width="17.85546875" style="19" customWidth="1"/>
    <col min="14096" max="14096" width="14.28515625" style="19" customWidth="1"/>
    <col min="14097" max="14097" width="3.28515625" style="19" customWidth="1"/>
    <col min="14098" max="14098" width="17.85546875" style="19" customWidth="1"/>
    <col min="14099" max="14099" width="14.28515625" style="19" customWidth="1"/>
    <col min="14100" max="14100" width="3.42578125" style="19" customWidth="1"/>
    <col min="14101" max="14101" width="17.85546875" style="19" customWidth="1"/>
    <col min="14102" max="14102" width="14.28515625" style="19" customWidth="1"/>
    <col min="14103" max="14103" width="3.42578125" style="19" customWidth="1"/>
    <col min="14104" max="14104" width="17.85546875" style="19" customWidth="1"/>
    <col min="14105" max="14105" width="14.28515625" style="19" customWidth="1"/>
    <col min="14106" max="14106" width="3.42578125" style="19" customWidth="1"/>
    <col min="14107" max="14107" width="17.85546875" style="19" customWidth="1"/>
    <col min="14108" max="14108" width="14.28515625" style="19" customWidth="1"/>
    <col min="14109" max="14109" width="3.28515625" style="19" customWidth="1"/>
    <col min="14110" max="14110" width="2.28515625" style="19" customWidth="1"/>
    <col min="14111" max="14326" width="10.85546875" style="19"/>
    <col min="14327" max="14327" width="2.28515625" style="19" customWidth="1"/>
    <col min="14328" max="14328" width="5.7109375" style="19" customWidth="1"/>
    <col min="14329" max="14329" width="47.7109375" style="19" customWidth="1"/>
    <col min="14330" max="14330" width="15.140625" style="19" customWidth="1"/>
    <col min="14331" max="14331" width="13.7109375" style="19" customWidth="1"/>
    <col min="14332" max="14332" width="18.42578125" style="19" customWidth="1"/>
    <col min="14333" max="14333" width="11.7109375" style="19" customWidth="1"/>
    <col min="14334" max="14335" width="2.28515625" style="19" customWidth="1"/>
    <col min="14336" max="14336" width="17.85546875" style="19" customWidth="1"/>
    <col min="14337" max="14337" width="14.28515625" style="19" customWidth="1"/>
    <col min="14338" max="14338" width="3.42578125" style="19" customWidth="1"/>
    <col min="14339" max="14339" width="17.85546875" style="19" customWidth="1"/>
    <col min="14340" max="14340" width="14.28515625" style="19" customWidth="1"/>
    <col min="14341" max="14341" width="3.42578125" style="19" customWidth="1"/>
    <col min="14342" max="14342" width="17.85546875" style="19" customWidth="1"/>
    <col min="14343" max="14343" width="14.28515625" style="19" customWidth="1"/>
    <col min="14344" max="14344" width="3.42578125" style="19" customWidth="1"/>
    <col min="14345" max="14345" width="17.85546875" style="19" customWidth="1"/>
    <col min="14346" max="14346" width="14.28515625" style="19" customWidth="1"/>
    <col min="14347" max="14347" width="3.42578125" style="19" customWidth="1"/>
    <col min="14348" max="14348" width="17.85546875" style="19" customWidth="1"/>
    <col min="14349" max="14349" width="14.28515625" style="19" customWidth="1"/>
    <col min="14350" max="14350" width="3.42578125" style="19" customWidth="1"/>
    <col min="14351" max="14351" width="17.85546875" style="19" customWidth="1"/>
    <col min="14352" max="14352" width="14.28515625" style="19" customWidth="1"/>
    <col min="14353" max="14353" width="3.28515625" style="19" customWidth="1"/>
    <col min="14354" max="14354" width="17.85546875" style="19" customWidth="1"/>
    <col min="14355" max="14355" width="14.28515625" style="19" customWidth="1"/>
    <col min="14356" max="14356" width="3.42578125" style="19" customWidth="1"/>
    <col min="14357" max="14357" width="17.85546875" style="19" customWidth="1"/>
    <col min="14358" max="14358" width="14.28515625" style="19" customWidth="1"/>
    <col min="14359" max="14359" width="3.42578125" style="19" customWidth="1"/>
    <col min="14360" max="14360" width="17.85546875" style="19" customWidth="1"/>
    <col min="14361" max="14361" width="14.28515625" style="19" customWidth="1"/>
    <col min="14362" max="14362" width="3.42578125" style="19" customWidth="1"/>
    <col min="14363" max="14363" width="17.85546875" style="19" customWidth="1"/>
    <col min="14364" max="14364" width="14.28515625" style="19" customWidth="1"/>
    <col min="14365" max="14365" width="3.28515625" style="19" customWidth="1"/>
    <col min="14366" max="14366" width="2.28515625" style="19" customWidth="1"/>
    <col min="14367" max="14582" width="10.85546875" style="19"/>
    <col min="14583" max="14583" width="2.28515625" style="19" customWidth="1"/>
    <col min="14584" max="14584" width="5.7109375" style="19" customWidth="1"/>
    <col min="14585" max="14585" width="47.7109375" style="19" customWidth="1"/>
    <col min="14586" max="14586" width="15.140625" style="19" customWidth="1"/>
    <col min="14587" max="14587" width="13.7109375" style="19" customWidth="1"/>
    <col min="14588" max="14588" width="18.42578125" style="19" customWidth="1"/>
    <col min="14589" max="14589" width="11.7109375" style="19" customWidth="1"/>
    <col min="14590" max="14591" width="2.28515625" style="19" customWidth="1"/>
    <col min="14592" max="14592" width="17.85546875" style="19" customWidth="1"/>
    <col min="14593" max="14593" width="14.28515625" style="19" customWidth="1"/>
    <col min="14594" max="14594" width="3.42578125" style="19" customWidth="1"/>
    <col min="14595" max="14595" width="17.85546875" style="19" customWidth="1"/>
    <col min="14596" max="14596" width="14.28515625" style="19" customWidth="1"/>
    <col min="14597" max="14597" width="3.42578125" style="19" customWidth="1"/>
    <col min="14598" max="14598" width="17.85546875" style="19" customWidth="1"/>
    <col min="14599" max="14599" width="14.28515625" style="19" customWidth="1"/>
    <col min="14600" max="14600" width="3.42578125" style="19" customWidth="1"/>
    <col min="14601" max="14601" width="17.85546875" style="19" customWidth="1"/>
    <col min="14602" max="14602" width="14.28515625" style="19" customWidth="1"/>
    <col min="14603" max="14603" width="3.42578125" style="19" customWidth="1"/>
    <col min="14604" max="14604" width="17.85546875" style="19" customWidth="1"/>
    <col min="14605" max="14605" width="14.28515625" style="19" customWidth="1"/>
    <col min="14606" max="14606" width="3.42578125" style="19" customWidth="1"/>
    <col min="14607" max="14607" width="17.85546875" style="19" customWidth="1"/>
    <col min="14608" max="14608" width="14.28515625" style="19" customWidth="1"/>
    <col min="14609" max="14609" width="3.28515625" style="19" customWidth="1"/>
    <col min="14610" max="14610" width="17.85546875" style="19" customWidth="1"/>
    <col min="14611" max="14611" width="14.28515625" style="19" customWidth="1"/>
    <col min="14612" max="14612" width="3.42578125" style="19" customWidth="1"/>
    <col min="14613" max="14613" width="17.85546875" style="19" customWidth="1"/>
    <col min="14614" max="14614" width="14.28515625" style="19" customWidth="1"/>
    <col min="14615" max="14615" width="3.42578125" style="19" customWidth="1"/>
    <col min="14616" max="14616" width="17.85546875" style="19" customWidth="1"/>
    <col min="14617" max="14617" width="14.28515625" style="19" customWidth="1"/>
    <col min="14618" max="14618" width="3.42578125" style="19" customWidth="1"/>
    <col min="14619" max="14619" width="17.85546875" style="19" customWidth="1"/>
    <col min="14620" max="14620" width="14.28515625" style="19" customWidth="1"/>
    <col min="14621" max="14621" width="3.28515625" style="19" customWidth="1"/>
    <col min="14622" max="14622" width="2.28515625" style="19" customWidth="1"/>
    <col min="14623" max="14838" width="10.85546875" style="19"/>
    <col min="14839" max="14839" width="2.28515625" style="19" customWidth="1"/>
    <col min="14840" max="14840" width="5.7109375" style="19" customWidth="1"/>
    <col min="14841" max="14841" width="47.7109375" style="19" customWidth="1"/>
    <col min="14842" max="14842" width="15.140625" style="19" customWidth="1"/>
    <col min="14843" max="14843" width="13.7109375" style="19" customWidth="1"/>
    <col min="14844" max="14844" width="18.42578125" style="19" customWidth="1"/>
    <col min="14845" max="14845" width="11.7109375" style="19" customWidth="1"/>
    <col min="14846" max="14847" width="2.28515625" style="19" customWidth="1"/>
    <col min="14848" max="14848" width="17.85546875" style="19" customWidth="1"/>
    <col min="14849" max="14849" width="14.28515625" style="19" customWidth="1"/>
    <col min="14850" max="14850" width="3.42578125" style="19" customWidth="1"/>
    <col min="14851" max="14851" width="17.85546875" style="19" customWidth="1"/>
    <col min="14852" max="14852" width="14.28515625" style="19" customWidth="1"/>
    <col min="14853" max="14853" width="3.42578125" style="19" customWidth="1"/>
    <col min="14854" max="14854" width="17.85546875" style="19" customWidth="1"/>
    <col min="14855" max="14855" width="14.28515625" style="19" customWidth="1"/>
    <col min="14856" max="14856" width="3.42578125" style="19" customWidth="1"/>
    <col min="14857" max="14857" width="17.85546875" style="19" customWidth="1"/>
    <col min="14858" max="14858" width="14.28515625" style="19" customWidth="1"/>
    <col min="14859" max="14859" width="3.42578125" style="19" customWidth="1"/>
    <col min="14860" max="14860" width="17.85546875" style="19" customWidth="1"/>
    <col min="14861" max="14861" width="14.28515625" style="19" customWidth="1"/>
    <col min="14862" max="14862" width="3.42578125" style="19" customWidth="1"/>
    <col min="14863" max="14863" width="17.85546875" style="19" customWidth="1"/>
    <col min="14864" max="14864" width="14.28515625" style="19" customWidth="1"/>
    <col min="14865" max="14865" width="3.28515625" style="19" customWidth="1"/>
    <col min="14866" max="14866" width="17.85546875" style="19" customWidth="1"/>
    <col min="14867" max="14867" width="14.28515625" style="19" customWidth="1"/>
    <col min="14868" max="14868" width="3.42578125" style="19" customWidth="1"/>
    <col min="14869" max="14869" width="17.85546875" style="19" customWidth="1"/>
    <col min="14870" max="14870" width="14.28515625" style="19" customWidth="1"/>
    <col min="14871" max="14871" width="3.42578125" style="19" customWidth="1"/>
    <col min="14872" max="14872" width="17.85546875" style="19" customWidth="1"/>
    <col min="14873" max="14873" width="14.28515625" style="19" customWidth="1"/>
    <col min="14874" max="14874" width="3.42578125" style="19" customWidth="1"/>
    <col min="14875" max="14875" width="17.85546875" style="19" customWidth="1"/>
    <col min="14876" max="14876" width="14.28515625" style="19" customWidth="1"/>
    <col min="14877" max="14877" width="3.28515625" style="19" customWidth="1"/>
    <col min="14878" max="14878" width="2.28515625" style="19" customWidth="1"/>
    <col min="14879" max="15094" width="10.85546875" style="19"/>
    <col min="15095" max="15095" width="2.28515625" style="19" customWidth="1"/>
    <col min="15096" max="15096" width="5.7109375" style="19" customWidth="1"/>
    <col min="15097" max="15097" width="47.7109375" style="19" customWidth="1"/>
    <col min="15098" max="15098" width="15.140625" style="19" customWidth="1"/>
    <col min="15099" max="15099" width="13.7109375" style="19" customWidth="1"/>
    <col min="15100" max="15100" width="18.42578125" style="19" customWidth="1"/>
    <col min="15101" max="15101" width="11.7109375" style="19" customWidth="1"/>
    <col min="15102" max="15103" width="2.28515625" style="19" customWidth="1"/>
    <col min="15104" max="15104" width="17.85546875" style="19" customWidth="1"/>
    <col min="15105" max="15105" width="14.28515625" style="19" customWidth="1"/>
    <col min="15106" max="15106" width="3.42578125" style="19" customWidth="1"/>
    <col min="15107" max="15107" width="17.85546875" style="19" customWidth="1"/>
    <col min="15108" max="15108" width="14.28515625" style="19" customWidth="1"/>
    <col min="15109" max="15109" width="3.42578125" style="19" customWidth="1"/>
    <col min="15110" max="15110" width="17.85546875" style="19" customWidth="1"/>
    <col min="15111" max="15111" width="14.28515625" style="19" customWidth="1"/>
    <col min="15112" max="15112" width="3.42578125" style="19" customWidth="1"/>
    <col min="15113" max="15113" width="17.85546875" style="19" customWidth="1"/>
    <col min="15114" max="15114" width="14.28515625" style="19" customWidth="1"/>
    <col min="15115" max="15115" width="3.42578125" style="19" customWidth="1"/>
    <col min="15116" max="15116" width="17.85546875" style="19" customWidth="1"/>
    <col min="15117" max="15117" width="14.28515625" style="19" customWidth="1"/>
    <col min="15118" max="15118" width="3.42578125" style="19" customWidth="1"/>
    <col min="15119" max="15119" width="17.85546875" style="19" customWidth="1"/>
    <col min="15120" max="15120" width="14.28515625" style="19" customWidth="1"/>
    <col min="15121" max="15121" width="3.28515625" style="19" customWidth="1"/>
    <col min="15122" max="15122" width="17.85546875" style="19" customWidth="1"/>
    <col min="15123" max="15123" width="14.28515625" style="19" customWidth="1"/>
    <col min="15124" max="15124" width="3.42578125" style="19" customWidth="1"/>
    <col min="15125" max="15125" width="17.85546875" style="19" customWidth="1"/>
    <col min="15126" max="15126" width="14.28515625" style="19" customWidth="1"/>
    <col min="15127" max="15127" width="3.42578125" style="19" customWidth="1"/>
    <col min="15128" max="15128" width="17.85546875" style="19" customWidth="1"/>
    <col min="15129" max="15129" width="14.28515625" style="19" customWidth="1"/>
    <col min="15130" max="15130" width="3.42578125" style="19" customWidth="1"/>
    <col min="15131" max="15131" width="17.85546875" style="19" customWidth="1"/>
    <col min="15132" max="15132" width="14.28515625" style="19" customWidth="1"/>
    <col min="15133" max="15133" width="3.28515625" style="19" customWidth="1"/>
    <col min="15134" max="15134" width="2.28515625" style="19" customWidth="1"/>
    <col min="15135" max="15350" width="10.85546875" style="19"/>
    <col min="15351" max="15351" width="2.28515625" style="19" customWidth="1"/>
    <col min="15352" max="15352" width="5.7109375" style="19" customWidth="1"/>
    <col min="15353" max="15353" width="47.7109375" style="19" customWidth="1"/>
    <col min="15354" max="15354" width="15.140625" style="19" customWidth="1"/>
    <col min="15355" max="15355" width="13.7109375" style="19" customWidth="1"/>
    <col min="15356" max="15356" width="18.42578125" style="19" customWidth="1"/>
    <col min="15357" max="15357" width="11.7109375" style="19" customWidth="1"/>
    <col min="15358" max="15359" width="2.28515625" style="19" customWidth="1"/>
    <col min="15360" max="15360" width="17.85546875" style="19" customWidth="1"/>
    <col min="15361" max="15361" width="14.28515625" style="19" customWidth="1"/>
    <col min="15362" max="15362" width="3.42578125" style="19" customWidth="1"/>
    <col min="15363" max="15363" width="17.85546875" style="19" customWidth="1"/>
    <col min="15364" max="15364" width="14.28515625" style="19" customWidth="1"/>
    <col min="15365" max="15365" width="3.42578125" style="19" customWidth="1"/>
    <col min="15366" max="15366" width="17.85546875" style="19" customWidth="1"/>
    <col min="15367" max="15367" width="14.28515625" style="19" customWidth="1"/>
    <col min="15368" max="15368" width="3.42578125" style="19" customWidth="1"/>
    <col min="15369" max="15369" width="17.85546875" style="19" customWidth="1"/>
    <col min="15370" max="15370" width="14.28515625" style="19" customWidth="1"/>
    <col min="15371" max="15371" width="3.42578125" style="19" customWidth="1"/>
    <col min="15372" max="15372" width="17.85546875" style="19" customWidth="1"/>
    <col min="15373" max="15373" width="14.28515625" style="19" customWidth="1"/>
    <col min="15374" max="15374" width="3.42578125" style="19" customWidth="1"/>
    <col min="15375" max="15375" width="17.85546875" style="19" customWidth="1"/>
    <col min="15376" max="15376" width="14.28515625" style="19" customWidth="1"/>
    <col min="15377" max="15377" width="3.28515625" style="19" customWidth="1"/>
    <col min="15378" max="15378" width="17.85546875" style="19" customWidth="1"/>
    <col min="15379" max="15379" width="14.28515625" style="19" customWidth="1"/>
    <col min="15380" max="15380" width="3.42578125" style="19" customWidth="1"/>
    <col min="15381" max="15381" width="17.85546875" style="19" customWidth="1"/>
    <col min="15382" max="15382" width="14.28515625" style="19" customWidth="1"/>
    <col min="15383" max="15383" width="3.42578125" style="19" customWidth="1"/>
    <col min="15384" max="15384" width="17.85546875" style="19" customWidth="1"/>
    <col min="15385" max="15385" width="14.28515625" style="19" customWidth="1"/>
    <col min="15386" max="15386" width="3.42578125" style="19" customWidth="1"/>
    <col min="15387" max="15387" width="17.85546875" style="19" customWidth="1"/>
    <col min="15388" max="15388" width="14.28515625" style="19" customWidth="1"/>
    <col min="15389" max="15389" width="3.28515625" style="19" customWidth="1"/>
    <col min="15390" max="15390" width="2.28515625" style="19" customWidth="1"/>
    <col min="15391" max="15606" width="10.85546875" style="19"/>
    <col min="15607" max="15607" width="2.28515625" style="19" customWidth="1"/>
    <col min="15608" max="15608" width="5.7109375" style="19" customWidth="1"/>
    <col min="15609" max="15609" width="47.7109375" style="19" customWidth="1"/>
    <col min="15610" max="15610" width="15.140625" style="19" customWidth="1"/>
    <col min="15611" max="15611" width="13.7109375" style="19" customWidth="1"/>
    <col min="15612" max="15612" width="18.42578125" style="19" customWidth="1"/>
    <col min="15613" max="15613" width="11.7109375" style="19" customWidth="1"/>
    <col min="15614" max="15615" width="2.28515625" style="19" customWidth="1"/>
    <col min="15616" max="15616" width="17.85546875" style="19" customWidth="1"/>
    <col min="15617" max="15617" width="14.28515625" style="19" customWidth="1"/>
    <col min="15618" max="15618" width="3.42578125" style="19" customWidth="1"/>
    <col min="15619" max="15619" width="17.85546875" style="19" customWidth="1"/>
    <col min="15620" max="15620" width="14.28515625" style="19" customWidth="1"/>
    <col min="15621" max="15621" width="3.42578125" style="19" customWidth="1"/>
    <col min="15622" max="15622" width="17.85546875" style="19" customWidth="1"/>
    <col min="15623" max="15623" width="14.28515625" style="19" customWidth="1"/>
    <col min="15624" max="15624" width="3.42578125" style="19" customWidth="1"/>
    <col min="15625" max="15625" width="17.85546875" style="19" customWidth="1"/>
    <col min="15626" max="15626" width="14.28515625" style="19" customWidth="1"/>
    <col min="15627" max="15627" width="3.42578125" style="19" customWidth="1"/>
    <col min="15628" max="15628" width="17.85546875" style="19" customWidth="1"/>
    <col min="15629" max="15629" width="14.28515625" style="19" customWidth="1"/>
    <col min="15630" max="15630" width="3.42578125" style="19" customWidth="1"/>
    <col min="15631" max="15631" width="17.85546875" style="19" customWidth="1"/>
    <col min="15632" max="15632" width="14.28515625" style="19" customWidth="1"/>
    <col min="15633" max="15633" width="3.28515625" style="19" customWidth="1"/>
    <col min="15634" max="15634" width="17.85546875" style="19" customWidth="1"/>
    <col min="15635" max="15635" width="14.28515625" style="19" customWidth="1"/>
    <col min="15636" max="15636" width="3.42578125" style="19" customWidth="1"/>
    <col min="15637" max="15637" width="17.85546875" style="19" customWidth="1"/>
    <col min="15638" max="15638" width="14.28515625" style="19" customWidth="1"/>
    <col min="15639" max="15639" width="3.42578125" style="19" customWidth="1"/>
    <col min="15640" max="15640" width="17.85546875" style="19" customWidth="1"/>
    <col min="15641" max="15641" width="14.28515625" style="19" customWidth="1"/>
    <col min="15642" max="15642" width="3.42578125" style="19" customWidth="1"/>
    <col min="15643" max="15643" width="17.85546875" style="19" customWidth="1"/>
    <col min="15644" max="15644" width="14.28515625" style="19" customWidth="1"/>
    <col min="15645" max="15645" width="3.28515625" style="19" customWidth="1"/>
    <col min="15646" max="15646" width="2.28515625" style="19" customWidth="1"/>
    <col min="15647" max="15862" width="10.85546875" style="19"/>
    <col min="15863" max="15863" width="2.28515625" style="19" customWidth="1"/>
    <col min="15864" max="15864" width="5.7109375" style="19" customWidth="1"/>
    <col min="15865" max="15865" width="47.7109375" style="19" customWidth="1"/>
    <col min="15866" max="15866" width="15.140625" style="19" customWidth="1"/>
    <col min="15867" max="15867" width="13.7109375" style="19" customWidth="1"/>
    <col min="15868" max="15868" width="18.42578125" style="19" customWidth="1"/>
    <col min="15869" max="15869" width="11.7109375" style="19" customWidth="1"/>
    <col min="15870" max="15871" width="2.28515625" style="19" customWidth="1"/>
    <col min="15872" max="15872" width="17.85546875" style="19" customWidth="1"/>
    <col min="15873" max="15873" width="14.28515625" style="19" customWidth="1"/>
    <col min="15874" max="15874" width="3.42578125" style="19" customWidth="1"/>
    <col min="15875" max="15875" width="17.85546875" style="19" customWidth="1"/>
    <col min="15876" max="15876" width="14.28515625" style="19" customWidth="1"/>
    <col min="15877" max="15877" width="3.42578125" style="19" customWidth="1"/>
    <col min="15878" max="15878" width="17.85546875" style="19" customWidth="1"/>
    <col min="15879" max="15879" width="14.28515625" style="19" customWidth="1"/>
    <col min="15880" max="15880" width="3.42578125" style="19" customWidth="1"/>
    <col min="15881" max="15881" width="17.85546875" style="19" customWidth="1"/>
    <col min="15882" max="15882" width="14.28515625" style="19" customWidth="1"/>
    <col min="15883" max="15883" width="3.42578125" style="19" customWidth="1"/>
    <col min="15884" max="15884" width="17.85546875" style="19" customWidth="1"/>
    <col min="15885" max="15885" width="14.28515625" style="19" customWidth="1"/>
    <col min="15886" max="15886" width="3.42578125" style="19" customWidth="1"/>
    <col min="15887" max="15887" width="17.85546875" style="19" customWidth="1"/>
    <col min="15888" max="15888" width="14.28515625" style="19" customWidth="1"/>
    <col min="15889" max="15889" width="3.28515625" style="19" customWidth="1"/>
    <col min="15890" max="15890" width="17.85546875" style="19" customWidth="1"/>
    <col min="15891" max="15891" width="14.28515625" style="19" customWidth="1"/>
    <col min="15892" max="15892" width="3.42578125" style="19" customWidth="1"/>
    <col min="15893" max="15893" width="17.85546875" style="19" customWidth="1"/>
    <col min="15894" max="15894" width="14.28515625" style="19" customWidth="1"/>
    <col min="15895" max="15895" width="3.42578125" style="19" customWidth="1"/>
    <col min="15896" max="15896" width="17.85546875" style="19" customWidth="1"/>
    <col min="15897" max="15897" width="14.28515625" style="19" customWidth="1"/>
    <col min="15898" max="15898" width="3.42578125" style="19" customWidth="1"/>
    <col min="15899" max="15899" width="17.85546875" style="19" customWidth="1"/>
    <col min="15900" max="15900" width="14.28515625" style="19" customWidth="1"/>
    <col min="15901" max="15901" width="3.28515625" style="19" customWidth="1"/>
    <col min="15902" max="15902" width="2.28515625" style="19" customWidth="1"/>
    <col min="15903" max="16118" width="10.85546875" style="19"/>
    <col min="16119" max="16119" width="2.28515625" style="19" customWidth="1"/>
    <col min="16120" max="16120" width="5.7109375" style="19" customWidth="1"/>
    <col min="16121" max="16121" width="47.7109375" style="19" customWidth="1"/>
    <col min="16122" max="16122" width="15.140625" style="19" customWidth="1"/>
    <col min="16123" max="16123" width="13.7109375" style="19" customWidth="1"/>
    <col min="16124" max="16124" width="18.42578125" style="19" customWidth="1"/>
    <col min="16125" max="16125" width="11.7109375" style="19" customWidth="1"/>
    <col min="16126" max="16127" width="2.28515625" style="19" customWidth="1"/>
    <col min="16128" max="16128" width="17.85546875" style="19" customWidth="1"/>
    <col min="16129" max="16129" width="14.28515625" style="19" customWidth="1"/>
    <col min="16130" max="16130" width="3.42578125" style="19" customWidth="1"/>
    <col min="16131" max="16131" width="17.85546875" style="19" customWidth="1"/>
    <col min="16132" max="16132" width="14.28515625" style="19" customWidth="1"/>
    <col min="16133" max="16133" width="3.42578125" style="19" customWidth="1"/>
    <col min="16134" max="16134" width="17.85546875" style="19" customWidth="1"/>
    <col min="16135" max="16135" width="14.28515625" style="19" customWidth="1"/>
    <col min="16136" max="16136" width="3.42578125" style="19" customWidth="1"/>
    <col min="16137" max="16137" width="17.85546875" style="19" customWidth="1"/>
    <col min="16138" max="16138" width="14.28515625" style="19" customWidth="1"/>
    <col min="16139" max="16139" width="3.42578125" style="19" customWidth="1"/>
    <col min="16140" max="16140" width="17.85546875" style="19" customWidth="1"/>
    <col min="16141" max="16141" width="14.28515625" style="19" customWidth="1"/>
    <col min="16142" max="16142" width="3.42578125" style="19" customWidth="1"/>
    <col min="16143" max="16143" width="17.85546875" style="19" customWidth="1"/>
    <col min="16144" max="16144" width="14.28515625" style="19" customWidth="1"/>
    <col min="16145" max="16145" width="3.28515625" style="19" customWidth="1"/>
    <col min="16146" max="16146" width="17.85546875" style="19" customWidth="1"/>
    <col min="16147" max="16147" width="14.28515625" style="19" customWidth="1"/>
    <col min="16148" max="16148" width="3.42578125" style="19" customWidth="1"/>
    <col min="16149" max="16149" width="17.85546875" style="19" customWidth="1"/>
    <col min="16150" max="16150" width="14.28515625" style="19" customWidth="1"/>
    <col min="16151" max="16151" width="3.42578125" style="19" customWidth="1"/>
    <col min="16152" max="16152" width="17.85546875" style="19" customWidth="1"/>
    <col min="16153" max="16153" width="14.28515625" style="19" customWidth="1"/>
    <col min="16154" max="16154" width="3.42578125" style="19" customWidth="1"/>
    <col min="16155" max="16155" width="17.85546875" style="19" customWidth="1"/>
    <col min="16156" max="16156" width="14.28515625" style="19" customWidth="1"/>
    <col min="16157" max="16157" width="3.28515625" style="19" customWidth="1"/>
    <col min="16158" max="16158" width="2.28515625" style="19" customWidth="1"/>
    <col min="16159" max="16384" width="10.85546875" style="19"/>
  </cols>
  <sheetData>
    <row r="1" spans="1:39" s="17" customFormat="1" ht="24">
      <c r="A1" s="117" t="str">
        <f>'High Budget'!A1</f>
        <v>301 E. ATLANTIC POMPANO BEACH - OPTIMISTIC</v>
      </c>
      <c r="B1" s="118"/>
      <c r="C1" s="119"/>
      <c r="D1" s="119"/>
      <c r="E1" s="119"/>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9" s="17" customFormat="1" ht="18.600000000000001" customHeight="1">
      <c r="B2" s="18"/>
      <c r="F2" s="19"/>
      <c r="G2" s="19"/>
      <c r="H2" s="19"/>
      <c r="I2" s="19"/>
      <c r="J2" s="19"/>
      <c r="K2" s="120"/>
      <c r="L2" s="19"/>
      <c r="M2" s="19"/>
      <c r="N2" s="19"/>
      <c r="O2" s="19"/>
      <c r="P2" s="19"/>
      <c r="Q2" s="19"/>
      <c r="R2" s="19"/>
      <c r="S2" s="120"/>
      <c r="T2" s="120"/>
      <c r="U2" s="121"/>
      <c r="V2" s="121"/>
      <c r="W2" s="121"/>
      <c r="X2" s="121"/>
      <c r="Y2" s="121"/>
      <c r="Z2" s="121"/>
      <c r="AA2" s="121"/>
      <c r="AB2" s="121"/>
      <c r="AC2" s="121"/>
    </row>
    <row r="3" spans="1:39" ht="9" customHeight="1">
      <c r="A3" s="89"/>
      <c r="B3" s="89"/>
      <c r="C3" s="89"/>
      <c r="D3" s="89"/>
      <c r="E3" s="89"/>
      <c r="F3" s="92"/>
      <c r="G3" s="92"/>
      <c r="H3" s="92"/>
      <c r="I3" s="92"/>
      <c r="J3" s="122"/>
      <c r="K3" s="123"/>
      <c r="L3" s="122"/>
      <c r="M3" s="122"/>
      <c r="N3" s="122"/>
      <c r="O3" s="122"/>
      <c r="P3" s="122"/>
      <c r="Q3" s="122"/>
      <c r="R3" s="122"/>
      <c r="S3" s="123"/>
      <c r="T3" s="123"/>
      <c r="U3" s="122"/>
      <c r="V3" s="122"/>
      <c r="W3" s="122"/>
      <c r="X3" s="122"/>
      <c r="Y3" s="122"/>
      <c r="Z3" s="122"/>
      <c r="AA3" s="122"/>
      <c r="AB3" s="122"/>
      <c r="AC3" s="122"/>
    </row>
    <row r="4" spans="1:39" ht="18" customHeight="1">
      <c r="A4" s="124"/>
      <c r="B4" s="125"/>
      <c r="C4" s="211"/>
      <c r="D4" s="211"/>
      <c r="E4" s="211"/>
      <c r="F4" s="212"/>
      <c r="G4" s="212"/>
      <c r="H4" s="212"/>
      <c r="I4" s="212"/>
      <c r="J4" s="209"/>
      <c r="K4" s="213"/>
      <c r="L4" s="209"/>
      <c r="M4" s="209"/>
      <c r="N4" s="209"/>
      <c r="O4" s="209"/>
      <c r="P4" s="283"/>
      <c r="Q4" s="216"/>
      <c r="R4" s="304"/>
      <c r="S4" s="213"/>
      <c r="T4" s="213"/>
      <c r="U4" s="213"/>
      <c r="V4" s="213"/>
      <c r="W4" s="213"/>
      <c r="X4" s="213"/>
      <c r="Y4" s="209"/>
      <c r="Z4" s="209"/>
      <c r="AA4" s="209"/>
      <c r="AB4" s="209"/>
      <c r="AC4" s="209"/>
      <c r="AD4" s="362"/>
    </row>
    <row r="5" spans="1:39" ht="18" customHeight="1" thickBot="1">
      <c r="A5" s="124"/>
      <c r="B5" s="26" t="s">
        <v>125</v>
      </c>
      <c r="C5" s="124"/>
      <c r="D5" s="124"/>
      <c r="E5" s="124"/>
      <c r="F5" s="126"/>
      <c r="G5" s="126"/>
      <c r="H5" s="126"/>
      <c r="I5" s="126"/>
      <c r="J5" s="127"/>
      <c r="K5" s="92"/>
      <c r="L5" s="127"/>
      <c r="M5" s="127"/>
      <c r="N5" s="127"/>
      <c r="O5" s="127"/>
      <c r="P5" s="214"/>
      <c r="Q5" s="216"/>
      <c r="R5" s="26" t="s">
        <v>220</v>
      </c>
      <c r="S5" s="89"/>
      <c r="T5" s="89"/>
      <c r="U5" s="89"/>
      <c r="V5" s="89"/>
      <c r="W5" s="89"/>
      <c r="X5" s="89"/>
      <c r="Y5" s="89"/>
      <c r="Z5" s="89"/>
      <c r="AA5" s="89"/>
      <c r="AB5" s="89"/>
      <c r="AC5" s="89"/>
      <c r="AD5" s="302"/>
    </row>
    <row r="6" spans="1:39" ht="18" customHeight="1" thickBot="1">
      <c r="A6" s="124"/>
      <c r="B6" s="150"/>
      <c r="C6" s="19"/>
      <c r="D6" s="19"/>
      <c r="E6" s="19"/>
      <c r="F6" s="128"/>
      <c r="G6" s="128"/>
      <c r="H6" s="129"/>
      <c r="I6" s="130"/>
      <c r="J6" s="131"/>
      <c r="K6" s="909" t="s">
        <v>255</v>
      </c>
      <c r="L6" s="910"/>
      <c r="M6" s="910"/>
      <c r="N6" s="910"/>
      <c r="O6" s="911"/>
      <c r="P6" s="215"/>
      <c r="Q6" s="217"/>
      <c r="R6" s="217"/>
      <c r="S6" s="143"/>
      <c r="T6" s="143"/>
      <c r="U6" s="143"/>
      <c r="V6" s="143"/>
      <c r="W6" s="143"/>
      <c r="X6" s="143"/>
      <c r="Y6" s="307"/>
      <c r="Z6" s="307"/>
      <c r="AA6" s="307"/>
      <c r="AB6" s="307"/>
      <c r="AC6" s="307"/>
      <c r="AD6" s="302"/>
      <c r="AK6" s="183"/>
    </row>
    <row r="7" spans="1:39" ht="18" customHeight="1">
      <c r="A7" s="124"/>
      <c r="B7" s="132"/>
      <c r="C7" s="126"/>
      <c r="D7" s="19"/>
      <c r="E7" s="133"/>
      <c r="F7" s="92"/>
      <c r="G7" s="92"/>
      <c r="H7" s="92"/>
      <c r="I7" s="130"/>
      <c r="J7" s="131"/>
      <c r="K7" s="134"/>
      <c r="L7" s="131"/>
      <c r="M7" s="131"/>
      <c r="N7" s="131"/>
      <c r="O7" s="131"/>
      <c r="P7" s="215"/>
      <c r="Q7" s="217"/>
      <c r="R7" s="150"/>
      <c r="S7" s="383" t="s">
        <v>110</v>
      </c>
      <c r="T7" s="134"/>
      <c r="U7" s="134"/>
      <c r="V7" s="134"/>
      <c r="W7" s="134"/>
      <c r="X7" s="134"/>
      <c r="Y7" s="658">
        <f>'Middle NOI'!Y7</f>
        <v>0.03</v>
      </c>
      <c r="Z7" s="134"/>
      <c r="AB7" s="134"/>
      <c r="AC7" s="134"/>
      <c r="AD7" s="302"/>
    </row>
    <row r="8" spans="1:39" ht="18" customHeight="1">
      <c r="A8" s="124"/>
      <c r="B8" s="132"/>
      <c r="C8" s="126"/>
      <c r="D8" s="19"/>
      <c r="E8" s="135"/>
      <c r="F8" s="127" t="s">
        <v>42</v>
      </c>
      <c r="G8" s="131" t="s">
        <v>373</v>
      </c>
      <c r="H8" s="127" t="s">
        <v>376</v>
      </c>
      <c r="I8" s="127" t="s">
        <v>43</v>
      </c>
      <c r="J8" s="131"/>
      <c r="K8" s="131" t="s">
        <v>6</v>
      </c>
      <c r="M8" s="131" t="s">
        <v>14</v>
      </c>
      <c r="N8" s="131"/>
      <c r="O8" s="127" t="s">
        <v>124</v>
      </c>
      <c r="P8" s="215"/>
      <c r="Q8" s="217"/>
      <c r="R8" s="150"/>
      <c r="S8" s="383" t="s">
        <v>225</v>
      </c>
      <c r="T8" s="135"/>
      <c r="U8" s="308"/>
      <c r="V8" s="308"/>
      <c r="W8" s="127"/>
      <c r="X8" s="127"/>
      <c r="Y8" s="658">
        <f>'Middle NOI'!Y8</f>
        <v>0.01</v>
      </c>
      <c r="Z8" s="131"/>
      <c r="AB8" s="131"/>
      <c r="AC8" s="131"/>
      <c r="AD8" s="302"/>
      <c r="AF8" s="138"/>
      <c r="AJ8" s="160"/>
      <c r="AM8" s="160"/>
    </row>
    <row r="9" spans="1:39" ht="18" customHeight="1">
      <c r="A9" s="124"/>
      <c r="B9" s="132"/>
      <c r="C9" s="19"/>
      <c r="D9" s="691"/>
      <c r="P9" s="215"/>
      <c r="Q9" s="217"/>
      <c r="R9" s="150"/>
      <c r="S9" s="383" t="s">
        <v>226</v>
      </c>
      <c r="T9" s="144"/>
      <c r="U9" s="309"/>
      <c r="V9" s="309"/>
      <c r="W9" s="310"/>
      <c r="X9" s="310"/>
      <c r="Y9" s="658">
        <f>'Middle NOI'!Y9</f>
        <v>0.05</v>
      </c>
      <c r="Z9" s="311"/>
      <c r="AB9" s="309"/>
      <c r="AC9" s="309"/>
      <c r="AD9" s="302"/>
      <c r="AE9" s="137"/>
      <c r="AF9" s="144"/>
      <c r="AH9" s="152"/>
      <c r="AK9" s="183"/>
    </row>
    <row r="10" spans="1:39" ht="18" customHeight="1">
      <c r="A10" s="124"/>
      <c r="B10" s="132"/>
      <c r="C10" s="19"/>
      <c r="D10" s="691"/>
      <c r="E10" s="91" t="s">
        <v>377</v>
      </c>
      <c r="F10" s="740">
        <f>'Middle NOI'!F10</f>
        <v>70</v>
      </c>
      <c r="G10" s="821">
        <f>F10/$F$14</f>
        <v>0.2</v>
      </c>
      <c r="H10" s="740">
        <f>'Middle NOI'!H10</f>
        <v>500</v>
      </c>
      <c r="I10" s="319">
        <f>F10*H10</f>
        <v>35000</v>
      </c>
      <c r="J10" s="148"/>
      <c r="K10" s="752">
        <f>Summary!AE25</f>
        <v>2100</v>
      </c>
      <c r="L10" s="751"/>
      <c r="M10" s="754">
        <f>O10/I10</f>
        <v>4.2</v>
      </c>
      <c r="N10" s="751"/>
      <c r="O10" s="323">
        <f>F10*K10</f>
        <v>147000</v>
      </c>
      <c r="P10" s="824"/>
      <c r="Q10" s="217"/>
      <c r="R10" s="150"/>
      <c r="S10" s="383" t="s">
        <v>44</v>
      </c>
      <c r="T10" s="144"/>
      <c r="U10" s="312"/>
      <c r="V10" s="312"/>
      <c r="W10" s="310"/>
      <c r="X10" s="310"/>
      <c r="Y10" s="658">
        <f>'Middle NOI'!Y10</f>
        <v>2.5000000000000001E-3</v>
      </c>
      <c r="Z10" s="311"/>
      <c r="AB10" s="309"/>
      <c r="AC10" s="309"/>
      <c r="AD10" s="825"/>
      <c r="AE10" s="137"/>
      <c r="AF10" s="144"/>
      <c r="AH10" s="152"/>
      <c r="AK10" s="183"/>
    </row>
    <row r="11" spans="1:39" ht="18" customHeight="1">
      <c r="A11" s="124"/>
      <c r="B11" s="132"/>
      <c r="C11" s="19"/>
      <c r="D11" s="691"/>
      <c r="E11" s="91" t="s">
        <v>210</v>
      </c>
      <c r="F11" s="740">
        <f>'Middle NOI'!F11</f>
        <v>140</v>
      </c>
      <c r="G11" s="762">
        <f>F11/$F$14</f>
        <v>0.4</v>
      </c>
      <c r="H11" s="740">
        <f>'Middle NOI'!H11</f>
        <v>675</v>
      </c>
      <c r="I11" s="319">
        <f>F11*H11</f>
        <v>94500</v>
      </c>
      <c r="J11" s="148"/>
      <c r="K11" s="753">
        <f>Summary!AG25</f>
        <v>2650</v>
      </c>
      <c r="L11" s="751"/>
      <c r="M11" s="755">
        <f>O11/I11</f>
        <v>3.925925925925926</v>
      </c>
      <c r="N11" s="751"/>
      <c r="O11" s="319">
        <f>F11*K11</f>
        <v>371000</v>
      </c>
      <c r="P11" s="215"/>
      <c r="Q11" s="217"/>
      <c r="R11" s="150"/>
      <c r="S11" s="383" t="s">
        <v>45</v>
      </c>
      <c r="T11" s="144"/>
      <c r="U11" s="312"/>
      <c r="V11" s="312"/>
      <c r="W11" s="310"/>
      <c r="X11" s="310"/>
      <c r="Y11" s="658">
        <f>'Middle NOI'!Y11</f>
        <v>2.5000000000000001E-2</v>
      </c>
      <c r="Z11" s="311"/>
      <c r="AB11" s="309"/>
      <c r="AC11" s="309"/>
      <c r="AD11" s="302"/>
      <c r="AE11" s="137"/>
      <c r="AF11" s="144"/>
      <c r="AH11" s="152"/>
      <c r="AK11" s="183"/>
    </row>
    <row r="12" spans="1:39" ht="18" customHeight="1">
      <c r="A12" s="124"/>
      <c r="B12" s="132"/>
      <c r="C12" s="19"/>
      <c r="D12" s="691"/>
      <c r="E12" s="144" t="s">
        <v>211</v>
      </c>
      <c r="F12" s="740">
        <f>'Middle NOI'!F12</f>
        <v>140</v>
      </c>
      <c r="G12" s="762">
        <f>F12/$F$14</f>
        <v>0.4</v>
      </c>
      <c r="H12" s="740">
        <f>'Middle NOI'!H12</f>
        <v>950</v>
      </c>
      <c r="I12" s="319">
        <f>F12*H12</f>
        <v>133000</v>
      </c>
      <c r="J12" s="148"/>
      <c r="K12" s="753">
        <f>Summary!AI25</f>
        <v>3150</v>
      </c>
      <c r="L12" s="148"/>
      <c r="M12" s="755">
        <f>O12/I12</f>
        <v>3.3157894736842106</v>
      </c>
      <c r="N12" s="148"/>
      <c r="O12" s="319">
        <f>F12*K12</f>
        <v>441000</v>
      </c>
      <c r="P12" s="215"/>
      <c r="Q12" s="217"/>
      <c r="R12" s="150"/>
      <c r="S12" s="933">
        <f>'Middle NOI'!S12</f>
        <v>0.75</v>
      </c>
      <c r="T12" s="933">
        <f>'Middle NOI'!T12</f>
        <v>0</v>
      </c>
      <c r="U12" s="933">
        <f>'Middle NOI'!U12</f>
        <v>0</v>
      </c>
      <c r="V12" s="933">
        <f>'Middle NOI'!V12</f>
        <v>0</v>
      </c>
      <c r="W12" s="933">
        <f>'Middle NOI'!W12</f>
        <v>0</v>
      </c>
      <c r="Y12" s="657">
        <f>'Middle NOI'!Y12</f>
        <v>0.25</v>
      </c>
      <c r="Z12" s="311"/>
      <c r="AB12" s="309"/>
      <c r="AC12" s="309"/>
      <c r="AD12" s="302"/>
      <c r="AE12" s="137"/>
      <c r="AF12" s="144"/>
      <c r="AH12" s="152"/>
      <c r="AK12" s="183"/>
    </row>
    <row r="13" spans="1:39" ht="18" customHeight="1">
      <c r="A13" s="124"/>
      <c r="B13" s="132"/>
      <c r="C13" s="19"/>
      <c r="D13" s="19"/>
      <c r="E13" s="144"/>
      <c r="F13" s="753"/>
      <c r="G13" s="821"/>
      <c r="H13" s="753"/>
      <c r="I13" s="319"/>
      <c r="J13" s="148"/>
      <c r="K13" s="753"/>
      <c r="L13" s="148"/>
      <c r="M13" s="755"/>
      <c r="N13" s="148"/>
      <c r="O13" s="319"/>
      <c r="P13" s="215"/>
      <c r="Q13" s="217"/>
      <c r="R13" s="150"/>
      <c r="S13" s="383" t="s">
        <v>46</v>
      </c>
      <c r="T13" s="144"/>
      <c r="U13" s="312"/>
      <c r="V13" s="312"/>
      <c r="W13" s="310"/>
      <c r="X13" s="310"/>
      <c r="Y13" s="658">
        <f>'Middle NOI'!Y13</f>
        <v>0.02</v>
      </c>
      <c r="Z13" s="311"/>
      <c r="AB13" s="309"/>
      <c r="AC13" s="309"/>
      <c r="AD13" s="302"/>
      <c r="AE13" s="137"/>
      <c r="AF13" s="144"/>
      <c r="AH13" s="152"/>
      <c r="AK13" s="183"/>
    </row>
    <row r="14" spans="1:39" ht="18" customHeight="1">
      <c r="A14" s="124"/>
      <c r="B14" s="132"/>
      <c r="C14" s="19"/>
      <c r="D14" s="19"/>
      <c r="E14" s="144"/>
      <c r="F14" s="513">
        <f>SUM(F10:F13)</f>
        <v>350</v>
      </c>
      <c r="G14" s="822">
        <f>SUM(G10:G13)</f>
        <v>1</v>
      </c>
      <c r="H14" s="513">
        <f>I14/F14</f>
        <v>750</v>
      </c>
      <c r="I14" s="513">
        <f>SUM(I10:I13)</f>
        <v>262500</v>
      </c>
      <c r="J14" s="548"/>
      <c r="K14" s="483">
        <f>O14/F14</f>
        <v>2740</v>
      </c>
      <c r="L14" s="548"/>
      <c r="M14" s="512">
        <f>O14/I14</f>
        <v>3.6533333333333333</v>
      </c>
      <c r="N14" s="548"/>
      <c r="O14" s="483">
        <f>SUM(O10:O13)</f>
        <v>959000</v>
      </c>
      <c r="P14" s="215"/>
      <c r="Q14" s="217"/>
      <c r="R14" s="150"/>
      <c r="S14" s="383" t="s">
        <v>221</v>
      </c>
      <c r="T14" s="19"/>
      <c r="U14" s="19"/>
      <c r="V14" s="19"/>
      <c r="W14" s="19"/>
      <c r="X14" s="19"/>
      <c r="Y14" s="659">
        <f>'Middle NOI'!Y14</f>
        <v>5000</v>
      </c>
      <c r="Z14" s="311"/>
      <c r="AB14" s="312"/>
      <c r="AC14" s="312"/>
      <c r="AD14" s="302"/>
      <c r="AE14" s="137"/>
      <c r="AF14" s="522"/>
      <c r="AH14" s="152"/>
      <c r="AI14" s="429"/>
    </row>
    <row r="15" spans="1:39" ht="18" customHeight="1">
      <c r="A15" s="124"/>
      <c r="B15" s="132"/>
      <c r="C15" s="19"/>
      <c r="D15" s="19"/>
      <c r="E15" s="144"/>
      <c r="G15" s="740"/>
      <c r="H15" s="740"/>
      <c r="I15" s="319"/>
      <c r="J15" s="148"/>
      <c r="K15" s="736"/>
      <c r="L15" s="148"/>
      <c r="M15" s="737"/>
      <c r="N15" s="148"/>
      <c r="O15" s="374"/>
      <c r="P15" s="738"/>
      <c r="Q15" s="217"/>
      <c r="R15" s="150"/>
      <c r="S15" s="383" t="s">
        <v>242</v>
      </c>
      <c r="T15" s="144"/>
      <c r="U15" s="312"/>
      <c r="V15" s="312"/>
      <c r="W15" s="310"/>
      <c r="X15" s="310"/>
      <c r="Y15" s="659">
        <f>'Middle NOI'!Y15</f>
        <v>200</v>
      </c>
      <c r="Z15" s="311"/>
      <c r="AB15" s="312"/>
      <c r="AC15" s="312"/>
      <c r="AD15" s="739"/>
      <c r="AE15" s="137"/>
      <c r="AF15" s="522"/>
      <c r="AH15" s="152"/>
      <c r="AI15" s="429"/>
    </row>
    <row r="16" spans="1:39" ht="18" customHeight="1">
      <c r="A16" s="124"/>
      <c r="B16" s="139"/>
      <c r="C16" s="140"/>
      <c r="D16" s="140"/>
      <c r="E16" s="140"/>
      <c r="F16" s="297"/>
      <c r="G16" s="297"/>
      <c r="H16" s="297"/>
      <c r="I16" s="141"/>
      <c r="J16" s="298"/>
      <c r="K16" s="299"/>
      <c r="L16" s="298"/>
      <c r="M16" s="298"/>
      <c r="N16" s="298"/>
      <c r="O16" s="298"/>
      <c r="P16" s="142"/>
      <c r="Q16" s="217"/>
      <c r="R16" s="219"/>
      <c r="S16" s="314"/>
      <c r="T16" s="314"/>
      <c r="U16" s="315"/>
      <c r="V16" s="315"/>
      <c r="W16" s="313"/>
      <c r="X16" s="313"/>
      <c r="Y16" s="313"/>
      <c r="Z16" s="313"/>
      <c r="AA16" s="313"/>
      <c r="AB16" s="313"/>
      <c r="AC16" s="313"/>
      <c r="AD16" s="363"/>
    </row>
    <row r="17" spans="1:32" ht="18" customHeight="1">
      <c r="A17" s="124"/>
      <c r="B17" s="124"/>
      <c r="C17" s="19"/>
      <c r="D17" s="19"/>
      <c r="E17" s="19"/>
      <c r="F17" s="92"/>
      <c r="G17" s="92"/>
      <c r="H17" s="92"/>
      <c r="J17" s="131"/>
      <c r="K17" s="143"/>
      <c r="L17" s="131"/>
      <c r="M17" s="131"/>
      <c r="N17" s="131"/>
      <c r="O17" s="131"/>
      <c r="P17" s="131"/>
      <c r="Q17" s="131"/>
      <c r="R17" s="131"/>
      <c r="S17" s="199"/>
      <c r="T17" s="199"/>
      <c r="U17" s="199"/>
      <c r="V17" s="199"/>
      <c r="W17" s="199"/>
      <c r="X17" s="199"/>
      <c r="Y17" s="199"/>
      <c r="Z17" s="199"/>
      <c r="AA17" s="199"/>
      <c r="AB17" s="199"/>
      <c r="AC17" s="199"/>
    </row>
    <row r="18" spans="1:32" ht="18" customHeight="1" thickBot="1">
      <c r="A18" s="124"/>
      <c r="B18" s="145"/>
      <c r="C18" s="300"/>
      <c r="D18" s="300"/>
      <c r="E18" s="300"/>
      <c r="F18" s="213"/>
      <c r="G18" s="213"/>
      <c r="H18" s="213"/>
      <c r="I18" s="301"/>
      <c r="J18" s="210"/>
      <c r="K18" s="218"/>
      <c r="L18" s="210"/>
      <c r="M18" s="210"/>
      <c r="N18" s="210"/>
      <c r="O18" s="210"/>
      <c r="P18" s="210"/>
      <c r="Q18" s="210"/>
      <c r="R18" s="210"/>
      <c r="S18" s="218"/>
      <c r="T18" s="218"/>
      <c r="U18" s="218"/>
      <c r="V18" s="218"/>
      <c r="W18" s="218"/>
      <c r="X18" s="218"/>
      <c r="Y18" s="218"/>
      <c r="Z18" s="218"/>
      <c r="AA18" s="218"/>
      <c r="AB18" s="218"/>
      <c r="AC18" s="218"/>
      <c r="AD18" s="362"/>
    </row>
    <row r="19" spans="1:32" ht="18" customHeight="1">
      <c r="A19" s="124"/>
      <c r="B19" s="132"/>
      <c r="C19" s="19"/>
      <c r="D19" s="19"/>
      <c r="E19" s="19"/>
      <c r="F19" s="92"/>
      <c r="G19" s="92"/>
      <c r="H19" s="92"/>
      <c r="J19" s="131"/>
      <c r="K19" s="143"/>
      <c r="L19" s="131"/>
      <c r="M19" s="131"/>
      <c r="N19" s="131"/>
      <c r="O19" s="131"/>
      <c r="P19" s="131"/>
      <c r="Q19" s="131"/>
      <c r="R19" s="131"/>
      <c r="S19" s="913" t="s">
        <v>47</v>
      </c>
      <c r="T19" s="914"/>
      <c r="U19" s="914"/>
      <c r="V19" s="914"/>
      <c r="W19" s="914"/>
      <c r="X19" s="914"/>
      <c r="Y19" s="914"/>
      <c r="Z19" s="914"/>
      <c r="AA19" s="914"/>
      <c r="AB19" s="914"/>
      <c r="AC19" s="915"/>
      <c r="AD19" s="302"/>
    </row>
    <row r="20" spans="1:32" ht="18" customHeight="1" thickBot="1">
      <c r="A20" s="124"/>
      <c r="B20" s="26" t="s">
        <v>48</v>
      </c>
      <c r="C20" s="19"/>
      <c r="D20" s="19"/>
      <c r="E20" s="19"/>
      <c r="F20" s="92"/>
      <c r="G20" s="92"/>
      <c r="H20" s="92"/>
      <c r="J20" s="131"/>
      <c r="P20" s="131"/>
      <c r="Q20" s="131"/>
      <c r="R20" s="131"/>
      <c r="S20" s="180">
        <v>1</v>
      </c>
      <c r="T20" s="181"/>
      <c r="U20" s="181">
        <v>2</v>
      </c>
      <c r="V20" s="181"/>
      <c r="W20" s="181">
        <v>3</v>
      </c>
      <c r="X20" s="181"/>
      <c r="Y20" s="181">
        <v>4</v>
      </c>
      <c r="Z20" s="181"/>
      <c r="AA20" s="181">
        <v>5</v>
      </c>
      <c r="AB20" s="181"/>
      <c r="AC20" s="182"/>
      <c r="AD20" s="302"/>
    </row>
    <row r="21" spans="1:32" ht="18" customHeight="1">
      <c r="A21" s="124"/>
      <c r="B21" s="26"/>
      <c r="C21" s="19"/>
      <c r="D21" s="19"/>
      <c r="E21" s="19"/>
      <c r="F21" s="92"/>
      <c r="G21" s="92"/>
      <c r="H21" s="92"/>
      <c r="J21" s="131"/>
      <c r="K21" s="316"/>
      <c r="L21" s="316"/>
      <c r="M21" s="316"/>
      <c r="N21" s="316"/>
      <c r="O21" s="316"/>
      <c r="P21" s="131"/>
      <c r="Q21" s="131"/>
      <c r="R21" s="131"/>
      <c r="S21" s="316" t="str">
        <f>LOOKUP('High ICF'!$C$14,'High ICF'!$K$3:$EX$3,'High ICF'!$K$6:$EX$6)</f>
        <v>Lease-Up</v>
      </c>
      <c r="T21" s="143"/>
      <c r="U21" s="316" t="str">
        <f>LOOKUP('High ICF'!$C$14+12,'High ICF'!$K$3:$EX$3,'High ICF'!$K$6:$EX$6)</f>
        <v>Stabilized</v>
      </c>
      <c r="V21" s="143"/>
      <c r="W21" s="316" t="str">
        <f>LOOKUP('High ICF'!$C$14+24,'High ICF'!$K$3:$EX$3,'High ICF'!$K$6:$EX$6)</f>
        <v>Stabilized</v>
      </c>
      <c r="X21" s="143"/>
      <c r="Y21" s="316" t="str">
        <f>LOOKUP('High ICF'!$C$14+36,'High ICF'!$K$3:$EX$3,'High ICF'!$K$6:$EX$6)</f>
        <v>Stabilized</v>
      </c>
      <c r="Z21" s="143"/>
      <c r="AA21" s="316" t="str">
        <f>LOOKUP('High ICF'!$C$14+48,'High ICF'!$K$3:$EX$3,'High ICF'!$K$6:$EX$6)</f>
        <v>Stabilized</v>
      </c>
      <c r="AB21" s="143"/>
      <c r="AC21" s="143"/>
      <c r="AD21" s="302"/>
      <c r="AE21" s="40"/>
    </row>
    <row r="22" spans="1:32" ht="18" customHeight="1">
      <c r="A22" s="124"/>
      <c r="B22" s="26"/>
      <c r="C22" s="19"/>
      <c r="D22" s="19"/>
      <c r="E22" s="19"/>
      <c r="F22" s="92"/>
      <c r="G22" s="92"/>
      <c r="H22" s="92"/>
      <c r="J22" s="131"/>
      <c r="K22" s="316"/>
      <c r="L22" s="316"/>
      <c r="M22" s="316"/>
      <c r="N22" s="316"/>
      <c r="O22" s="316"/>
      <c r="P22" s="131"/>
      <c r="Q22" s="131"/>
      <c r="R22" s="131"/>
      <c r="S22" s="316"/>
      <c r="T22" s="143"/>
      <c r="U22" s="316"/>
      <c r="V22" s="143"/>
      <c r="W22" s="316"/>
      <c r="X22" s="143"/>
      <c r="Y22" s="316"/>
      <c r="Z22" s="143"/>
      <c r="AA22" s="316"/>
      <c r="AB22" s="143"/>
      <c r="AC22" s="143"/>
      <c r="AD22" s="302"/>
      <c r="AE22" s="40"/>
    </row>
    <row r="23" spans="1:32" ht="18" customHeight="1">
      <c r="A23" s="124"/>
      <c r="B23" s="26"/>
      <c r="C23" s="19"/>
      <c r="E23" s="19"/>
      <c r="F23" s="92"/>
      <c r="G23" s="92"/>
      <c r="H23" s="92"/>
      <c r="J23" s="131"/>
      <c r="K23" s="316"/>
      <c r="L23" s="316"/>
      <c r="M23" s="316"/>
      <c r="N23" s="316"/>
      <c r="O23" s="316"/>
      <c r="P23" s="131"/>
      <c r="Q23" s="131"/>
      <c r="R23" s="317" t="s">
        <v>49</v>
      </c>
      <c r="S23" s="318">
        <f>LOOKUP('High ICF'!$C$14+1,'High ICF'!$K$3:$EX$3,'High ICF'!$K$28:$EX$28)</f>
        <v>2921.2219124693397</v>
      </c>
      <c r="T23" s="143"/>
      <c r="U23" s="318">
        <f>LOOKUP('High ICF'!$C$14+1+12,'High ICF'!$K$3:$EX$3,'High ICF'!$K$28:$EX$28)</f>
        <v>3008.8585698434204</v>
      </c>
      <c r="V23" s="143"/>
      <c r="W23" s="318">
        <f>LOOKUP('High ICF'!$C$14+1+24,'High ICF'!$K$3:$EX$3,'High ICF'!$K$28:$EX$28)</f>
        <v>3099.1243269387242</v>
      </c>
      <c r="X23" s="143"/>
      <c r="Y23" s="318">
        <f>LOOKUP('High ICF'!$C$14+1+36,'High ICF'!$K$3:$EX$3,'High ICF'!$K$28:$EX$28)</f>
        <v>3192.0980567468869</v>
      </c>
      <c r="Z23" s="143"/>
      <c r="AA23" s="318">
        <f>LOOKUP('High ICF'!$C$14+1+48,'High ICF'!$K$3:$EX$3,'High ICF'!$K$28:$EX$28)</f>
        <v>3287.8609984492941</v>
      </c>
      <c r="AB23" s="143"/>
      <c r="AC23" s="143"/>
      <c r="AD23" s="302"/>
      <c r="AE23" s="40"/>
    </row>
    <row r="24" spans="1:32" ht="18" customHeight="1">
      <c r="A24" s="124"/>
      <c r="B24" s="26"/>
      <c r="C24" s="19"/>
      <c r="E24" s="19"/>
      <c r="F24" s="92"/>
      <c r="G24" s="912"/>
      <c r="H24" s="912"/>
      <c r="J24" s="131"/>
      <c r="K24" s="316"/>
      <c r="L24" s="316"/>
      <c r="M24" s="316"/>
      <c r="N24" s="316"/>
      <c r="O24" s="316"/>
      <c r="P24" s="131"/>
      <c r="Q24" s="131"/>
      <c r="R24" s="317" t="s">
        <v>50</v>
      </c>
      <c r="S24" s="318">
        <f>LOOKUP('High ICF'!$C$14+12,'High ICF'!$K$3:$EX$3,'High ICF'!$K$28:$EX$28)</f>
        <v>3001.4561692203779</v>
      </c>
      <c r="T24" s="143"/>
      <c r="U24" s="318">
        <f>LOOKUP('High ICF'!$C$14+12+12,'High ICF'!$K$3:$EX$3,'High ICF'!$K$28:$EX$28)</f>
        <v>3091.4998542969902</v>
      </c>
      <c r="V24" s="143"/>
      <c r="W24" s="318">
        <f>LOOKUP('High ICF'!$C$14+12+24,'High ICF'!$K$3:$EX$3,'High ICF'!$K$28:$EX$28)</f>
        <v>3184.2448499259012</v>
      </c>
      <c r="X24" s="143"/>
      <c r="Y24" s="318">
        <f>LOOKUP('High ICF'!$C$14+12+36,'High ICF'!$K$3:$EX$3,'High ICF'!$K$28:$EX$28)</f>
        <v>3279.772195423679</v>
      </c>
      <c r="Z24" s="143"/>
      <c r="AA24" s="318">
        <f>LOOKUP('High ICF'!$C$14+12+48,'High ICF'!$K$3:$EX$3,'High ICF'!$K$28:$EX$28)</f>
        <v>3378.1653612863897</v>
      </c>
      <c r="AB24" s="143"/>
      <c r="AC24" s="143"/>
      <c r="AD24" s="302"/>
      <c r="AE24" s="40"/>
    </row>
    <row r="25" spans="1:32" ht="18" customHeight="1">
      <c r="A25" s="124"/>
      <c r="B25" s="26"/>
      <c r="C25" s="19"/>
      <c r="E25" s="19"/>
      <c r="F25" s="92"/>
      <c r="G25" s="912"/>
      <c r="H25" s="912"/>
      <c r="J25" s="131"/>
      <c r="K25" s="316"/>
      <c r="L25" s="316"/>
      <c r="M25" s="316"/>
      <c r="N25" s="316"/>
      <c r="O25" s="316"/>
      <c r="P25" s="131"/>
      <c r="Q25" s="131"/>
      <c r="R25" s="317" t="s">
        <v>51</v>
      </c>
      <c r="S25" s="319">
        <v>0</v>
      </c>
      <c r="T25" s="143"/>
      <c r="U25" s="320">
        <f>(U23-S23)/S23</f>
        <v>3.0000000000000155E-2</v>
      </c>
      <c r="V25" s="143"/>
      <c r="W25" s="320">
        <f>(W23-U23)/U23</f>
        <v>3.0000000000000394E-2</v>
      </c>
      <c r="X25" s="143"/>
      <c r="Y25" s="320">
        <f>(Y23-W23)/W23</f>
        <v>3.0000000000000322E-2</v>
      </c>
      <c r="Z25" s="143"/>
      <c r="AA25" s="320">
        <f>(AA23-Y23)/Y23</f>
        <v>3.0000000000000204E-2</v>
      </c>
      <c r="AB25" s="143"/>
      <c r="AC25" s="143"/>
      <c r="AD25" s="302"/>
      <c r="AE25" s="40"/>
    </row>
    <row r="26" spans="1:32" ht="18" customHeight="1">
      <c r="A26" s="124"/>
      <c r="B26" s="26"/>
      <c r="C26" s="19"/>
      <c r="D26" s="19"/>
      <c r="E26" s="19"/>
      <c r="F26" s="92"/>
      <c r="G26" s="94"/>
      <c r="H26" s="388"/>
      <c r="J26" s="131"/>
      <c r="K26" s="316"/>
      <c r="L26" s="316"/>
      <c r="M26" s="316"/>
      <c r="N26" s="316"/>
      <c r="O26" s="316"/>
      <c r="P26" s="131"/>
      <c r="Q26" s="131"/>
      <c r="R26" s="317" t="s">
        <v>52</v>
      </c>
      <c r="S26" s="320">
        <f>-S37/S33</f>
        <v>0.44977804251877979</v>
      </c>
      <c r="T26" s="321"/>
      <c r="U26" s="320">
        <f>-U37/U33</f>
        <v>5.0000000000000051E-2</v>
      </c>
      <c r="V26" s="321"/>
      <c r="W26" s="320">
        <f>-W37/W33</f>
        <v>5.0000000000000037E-2</v>
      </c>
      <c r="X26" s="321"/>
      <c r="Y26" s="320">
        <f>-Y37/Y33</f>
        <v>5.0000000000000044E-2</v>
      </c>
      <c r="Z26" s="321"/>
      <c r="AA26" s="320">
        <f>-AA37/AA33</f>
        <v>5.0000000000000051E-2</v>
      </c>
      <c r="AB26" s="321"/>
      <c r="AC26" s="320"/>
      <c r="AD26" s="302"/>
      <c r="AE26" s="40"/>
    </row>
    <row r="27" spans="1:32" ht="18" customHeight="1">
      <c r="A27" s="124"/>
      <c r="B27" s="26"/>
      <c r="C27" s="19"/>
      <c r="D27" s="19"/>
      <c r="E27" s="19"/>
      <c r="F27" s="92"/>
      <c r="G27" s="94"/>
      <c r="H27" s="389"/>
      <c r="J27" s="131"/>
      <c r="K27" s="316"/>
      <c r="L27" s="316"/>
      <c r="M27" s="316"/>
      <c r="N27" s="316"/>
      <c r="O27" s="316"/>
      <c r="P27" s="131"/>
      <c r="Q27" s="131"/>
      <c r="R27" s="317" t="s">
        <v>53</v>
      </c>
      <c r="S27" s="320">
        <f>S62/S33</f>
        <v>0.34377789999850544</v>
      </c>
      <c r="T27" s="321"/>
      <c r="U27" s="320">
        <f>U62/U33</f>
        <v>0.64432249378926998</v>
      </c>
      <c r="V27" s="321"/>
      <c r="W27" s="320">
        <f>W62/W33</f>
        <v>0.64595275059234813</v>
      </c>
      <c r="X27" s="321"/>
      <c r="Y27" s="320">
        <f>Y62/Y33</f>
        <v>0.64757123044159137</v>
      </c>
      <c r="Z27" s="321"/>
      <c r="AA27" s="320">
        <f>AA62/AA33</f>
        <v>0.64917810302374301</v>
      </c>
      <c r="AB27" s="321"/>
      <c r="AC27" s="320"/>
      <c r="AD27" s="302"/>
      <c r="AE27" s="40"/>
    </row>
    <row r="28" spans="1:32" ht="18" customHeight="1">
      <c r="A28" s="124"/>
      <c r="B28" s="26"/>
      <c r="C28" s="19"/>
      <c r="D28" s="19"/>
      <c r="E28" s="19"/>
      <c r="F28" s="92"/>
      <c r="G28" s="122"/>
      <c r="H28" s="390"/>
      <c r="J28" s="131"/>
      <c r="K28" s="316"/>
      <c r="L28" s="316"/>
      <c r="M28" s="316"/>
      <c r="N28" s="316"/>
      <c r="O28" s="316"/>
      <c r="P28" s="131"/>
      <c r="Q28" s="131"/>
      <c r="R28" s="322" t="s">
        <v>54</v>
      </c>
      <c r="S28" s="319">
        <v>0</v>
      </c>
      <c r="T28" s="323"/>
      <c r="U28" s="324">
        <f>(U62-S62)/S62</f>
        <v>0.93046780670262186</v>
      </c>
      <c r="V28" s="323"/>
      <c r="W28" s="324">
        <f>(W62-U62)/U62</f>
        <v>3.2606093258200228E-2</v>
      </c>
      <c r="X28" s="323"/>
      <c r="Y28" s="324">
        <f>(Y62-W62)/W62</f>
        <v>3.2580737125419514E-2</v>
      </c>
      <c r="Z28" s="323"/>
      <c r="AA28" s="324">
        <f>(AA62-Y62)/Y62</f>
        <v>3.2555825030225236E-2</v>
      </c>
      <c r="AB28" s="323"/>
      <c r="AC28" s="323"/>
      <c r="AD28" s="302"/>
      <c r="AE28" s="40"/>
    </row>
    <row r="29" spans="1:32" ht="18" customHeight="1" thickBot="1">
      <c r="A29" s="124"/>
      <c r="B29" s="26"/>
      <c r="C29" s="19"/>
      <c r="D29" s="19"/>
      <c r="E29" s="19"/>
      <c r="F29" s="92"/>
      <c r="J29" s="131"/>
      <c r="K29" s="316"/>
      <c r="L29" s="316"/>
      <c r="M29" s="316"/>
      <c r="N29" s="316"/>
      <c r="O29" s="316"/>
      <c r="P29" s="131"/>
      <c r="Q29" s="131"/>
      <c r="R29" s="131"/>
      <c r="S29" s="325"/>
      <c r="T29" s="143"/>
      <c r="U29" s="325"/>
      <c r="V29" s="143"/>
      <c r="W29" s="325"/>
      <c r="X29" s="143"/>
      <c r="Y29" s="325"/>
      <c r="Z29" s="143"/>
      <c r="AA29" s="325"/>
      <c r="AB29" s="143"/>
      <c r="AC29" s="325"/>
      <c r="AD29" s="302"/>
      <c r="AE29" s="40"/>
    </row>
    <row r="30" spans="1:32" ht="18" customHeight="1" thickBot="1">
      <c r="A30" s="124"/>
      <c r="B30" s="26"/>
      <c r="C30" s="19"/>
      <c r="D30" s="19"/>
      <c r="E30" s="19"/>
      <c r="F30" s="92"/>
      <c r="G30" s="912"/>
      <c r="H30" s="912"/>
      <c r="J30" s="131"/>
      <c r="K30" s="909" t="s">
        <v>0</v>
      </c>
      <c r="L30" s="910"/>
      <c r="M30" s="910"/>
      <c r="N30" s="910"/>
      <c r="O30" s="911"/>
      <c r="P30" s="131"/>
      <c r="Q30" s="131"/>
      <c r="R30" s="131"/>
      <c r="S30" s="316"/>
      <c r="T30" s="143"/>
      <c r="U30" s="316"/>
      <c r="V30" s="143"/>
      <c r="W30" s="316"/>
      <c r="X30" s="143"/>
      <c r="Y30" s="316"/>
      <c r="Z30" s="143"/>
      <c r="AA30" s="316"/>
      <c r="AB30" s="143"/>
      <c r="AC30" s="143"/>
      <c r="AD30" s="302"/>
      <c r="AE30" s="40"/>
      <c r="AF30" s="152"/>
    </row>
    <row r="31" spans="1:32" ht="18" customHeight="1">
      <c r="A31" s="124"/>
      <c r="B31" s="132"/>
      <c r="C31" s="126" t="s">
        <v>55</v>
      </c>
      <c r="D31" s="126"/>
      <c r="E31" s="126"/>
      <c r="F31" s="326"/>
      <c r="G31" s="912"/>
      <c r="H31" s="912"/>
      <c r="J31" s="19"/>
      <c r="K31" s="131" t="s">
        <v>5</v>
      </c>
      <c r="L31" s="19"/>
      <c r="M31" s="131" t="s">
        <v>6</v>
      </c>
      <c r="N31" s="19"/>
      <c r="O31" s="131" t="s">
        <v>56</v>
      </c>
      <c r="P31" s="19"/>
      <c r="Q31" s="19"/>
      <c r="R31" s="19"/>
      <c r="S31" s="327"/>
      <c r="T31" s="327"/>
      <c r="U31" s="328"/>
      <c r="V31" s="328"/>
      <c r="W31" s="327"/>
      <c r="X31" s="327"/>
      <c r="Y31" s="327"/>
      <c r="Z31" s="327"/>
      <c r="AA31" s="327"/>
      <c r="AB31" s="327"/>
      <c r="AC31" s="327"/>
      <c r="AD31" s="302"/>
    </row>
    <row r="32" spans="1:32" ht="18" customHeight="1">
      <c r="A32" s="124"/>
      <c r="B32" s="132"/>
      <c r="C32" s="126"/>
      <c r="D32" s="126"/>
      <c r="E32" s="126"/>
      <c r="F32" s="326"/>
      <c r="G32" s="94"/>
      <c r="H32" s="388"/>
      <c r="I32" s="90"/>
      <c r="J32" s="19"/>
      <c r="K32" s="329"/>
      <c r="L32" s="19"/>
      <c r="M32" s="19"/>
      <c r="N32" s="19"/>
      <c r="O32" s="19"/>
      <c r="P32" s="19"/>
      <c r="Q32" s="19"/>
      <c r="R32" s="19"/>
      <c r="S32" s="329"/>
      <c r="T32" s="329"/>
      <c r="U32" s="329"/>
      <c r="V32" s="329"/>
      <c r="W32" s="329"/>
      <c r="X32" s="329"/>
      <c r="Y32" s="329"/>
      <c r="Z32" s="329"/>
      <c r="AA32" s="329"/>
      <c r="AB32" s="329"/>
      <c r="AC32" s="329"/>
      <c r="AD32" s="302"/>
    </row>
    <row r="33" spans="1:33" ht="18" customHeight="1">
      <c r="A33" s="146"/>
      <c r="B33" s="147"/>
      <c r="D33" s="148"/>
      <c r="E33" s="94" t="s">
        <v>108</v>
      </c>
      <c r="F33" s="94"/>
      <c r="G33" s="94"/>
      <c r="H33" s="389"/>
      <c r="I33" s="330"/>
      <c r="J33" s="331"/>
      <c r="K33" s="392">
        <f>F14*K14*12</f>
        <v>11508000</v>
      </c>
      <c r="L33" s="331"/>
      <c r="M33" s="332">
        <f>K33/$F$14</f>
        <v>32880</v>
      </c>
      <c r="N33" s="331"/>
      <c r="O33" s="333">
        <f>K33/K$33</f>
        <v>1</v>
      </c>
      <c r="P33" s="331"/>
      <c r="Q33" s="331"/>
      <c r="R33" s="331"/>
      <c r="S33" s="332">
        <f>SUMIF('High ICF'!$K$5:$EX$5,S$20,'High ICF'!$K35:$EX35)</f>
        <v>12436932.255094849</v>
      </c>
      <c r="T33" s="332"/>
      <c r="U33" s="332">
        <f>SUMIF('High ICF'!$K$5:$EX$5,U$20,'High ICF'!$K35:$EX35)</f>
        <v>12810040.222747695</v>
      </c>
      <c r="V33" s="332"/>
      <c r="W33" s="332">
        <f>SUMIF('High ICF'!$K$5:$EX$5,W$20,'High ICF'!$K35:$EX35)</f>
        <v>13194341.429430135</v>
      </c>
      <c r="X33" s="332"/>
      <c r="Y33" s="332">
        <f>SUMIF('High ICF'!$K$5:$EX$5,Y$20,'High ICF'!$K35:$EX35)</f>
        <v>13590171.672313038</v>
      </c>
      <c r="Z33" s="332"/>
      <c r="AA33" s="332">
        <f>SUMIF('High ICF'!$K$5:$EX$5,AA$20,'High ICF'!$K35:$EX35)</f>
        <v>13997876.822482433</v>
      </c>
      <c r="AB33" s="332"/>
      <c r="AC33" s="332"/>
      <c r="AD33" s="302"/>
    </row>
    <row r="34" spans="1:33" ht="18" customHeight="1">
      <c r="A34" s="146"/>
      <c r="B34" s="147"/>
      <c r="D34" s="334" t="s">
        <v>35</v>
      </c>
      <c r="E34" s="335" t="s">
        <v>57</v>
      </c>
      <c r="F34" s="94"/>
      <c r="G34" s="122"/>
      <c r="H34" s="390"/>
      <c r="I34" s="330"/>
      <c r="J34" s="331"/>
      <c r="K34" s="336">
        <v>0</v>
      </c>
      <c r="L34" s="331"/>
      <c r="M34" s="337">
        <f>K34/$F$14</f>
        <v>0</v>
      </c>
      <c r="N34" s="331"/>
      <c r="O34" s="333">
        <f>K34/K$33</f>
        <v>0</v>
      </c>
      <c r="P34" s="331"/>
      <c r="Q34" s="331"/>
      <c r="R34" s="331"/>
      <c r="S34" s="337">
        <f>SUMIF('High ICF'!$K$5:$EX$5,S$20,'High ICF'!$K36:$EX36)</f>
        <v>-10505.096592271324</v>
      </c>
      <c r="T34" s="337"/>
      <c r="U34" s="337">
        <f>SUMIF('High ICF'!$K$5:$EX$5,U$20,'High ICF'!$K36:$EX36)</f>
        <v>-128100.40222747698</v>
      </c>
      <c r="V34" s="337"/>
      <c r="W34" s="337">
        <f>SUMIF('High ICF'!$K$5:$EX$5,W$20,'High ICF'!$K36:$EX36)</f>
        <v>-131943.41429430133</v>
      </c>
      <c r="X34" s="337"/>
      <c r="Y34" s="337">
        <f>SUMIF('High ICF'!$K$5:$EX$5,Y$20,'High ICF'!$K36:$EX36)</f>
        <v>-135901.71672313038</v>
      </c>
      <c r="Z34" s="337"/>
      <c r="AA34" s="337">
        <f>SUMIF('High ICF'!$K$5:$EX$5,AA$20,'High ICF'!$K36:$EX36)</f>
        <v>-139978.76822482437</v>
      </c>
      <c r="AB34" s="332"/>
      <c r="AC34" s="332"/>
      <c r="AD34" s="302"/>
    </row>
    <row r="35" spans="1:33" ht="18" customHeight="1">
      <c r="A35" s="146"/>
      <c r="B35" s="147"/>
      <c r="D35" s="148"/>
      <c r="E35" s="94" t="s">
        <v>58</v>
      </c>
      <c r="F35" s="94"/>
      <c r="I35" s="330"/>
      <c r="J35" s="331"/>
      <c r="K35" s="184">
        <f>SUM(K33:K34)</f>
        <v>11508000</v>
      </c>
      <c r="L35" s="331"/>
      <c r="M35" s="184">
        <f>K35/$F$14</f>
        <v>32880</v>
      </c>
      <c r="N35" s="331"/>
      <c r="O35" s="255">
        <f>K35/K$33</f>
        <v>1</v>
      </c>
      <c r="P35" s="331"/>
      <c r="Q35" s="331"/>
      <c r="R35" s="331"/>
      <c r="S35" s="184">
        <f>SUM(S33:S34)</f>
        <v>12426427.158502577</v>
      </c>
      <c r="T35" s="332"/>
      <c r="U35" s="184">
        <f>SUM(U33:U34)</f>
        <v>12681939.820520218</v>
      </c>
      <c r="V35" s="332"/>
      <c r="W35" s="184">
        <f>SUM(W33:W34)</f>
        <v>13062398.015135834</v>
      </c>
      <c r="X35" s="332"/>
      <c r="Y35" s="184">
        <f>SUM(Y33:Y34)</f>
        <v>13454269.955589907</v>
      </c>
      <c r="Z35" s="332"/>
      <c r="AA35" s="184">
        <f>SUM(AA33:AA34)</f>
        <v>13857898.054257609</v>
      </c>
      <c r="AB35" s="332"/>
      <c r="AC35" s="332"/>
      <c r="AD35" s="302"/>
    </row>
    <row r="36" spans="1:33" ht="18" customHeight="1">
      <c r="A36" s="146"/>
      <c r="B36" s="147"/>
      <c r="D36" s="148"/>
      <c r="E36" s="94"/>
      <c r="F36" s="94"/>
      <c r="I36" s="330"/>
      <c r="J36" s="331"/>
      <c r="K36" s="337"/>
      <c r="L36" s="331"/>
      <c r="M36" s="337"/>
      <c r="N36" s="331"/>
      <c r="O36" s="333"/>
      <c r="P36" s="331"/>
      <c r="Q36" s="331"/>
      <c r="R36" s="331"/>
      <c r="S36" s="337"/>
      <c r="T36" s="332"/>
      <c r="U36" s="332"/>
      <c r="V36" s="332"/>
      <c r="W36" s="332"/>
      <c r="X36" s="332"/>
      <c r="Y36" s="332"/>
      <c r="Z36" s="332"/>
      <c r="AA36" s="332"/>
      <c r="AB36" s="332"/>
      <c r="AC36" s="332"/>
      <c r="AD36" s="302"/>
    </row>
    <row r="37" spans="1:33" ht="18" customHeight="1">
      <c r="A37" s="146"/>
      <c r="B37" s="147"/>
      <c r="D37" s="148"/>
      <c r="E37" s="338" t="s">
        <v>59</v>
      </c>
      <c r="F37" s="94"/>
      <c r="J37" s="331"/>
      <c r="K37" s="337">
        <f>-K33*$Y9</f>
        <v>-575400</v>
      </c>
      <c r="L37" s="331"/>
      <c r="M37" s="337">
        <f t="shared" ref="M37:M42" si="0">K37/$F$14</f>
        <v>-1644</v>
      </c>
      <c r="N37" s="331"/>
      <c r="O37" s="333">
        <f t="shared" ref="O37:O42" si="1">K37/K$33</f>
        <v>-0.05</v>
      </c>
      <c r="P37" s="331"/>
      <c r="Q37" s="331"/>
      <c r="R37" s="331"/>
      <c r="S37" s="337">
        <f>SUMIF('High ICF'!$K$5:$EX$5,S$20,'High ICF'!$K39:$EX39)</f>
        <v>-5593859.0446352344</v>
      </c>
      <c r="T37" s="337"/>
      <c r="U37" s="337">
        <f>SUMIF('High ICF'!$K$5:$EX$5,U$20,'High ICF'!$K39:$EX39)</f>
        <v>-640502.01113738539</v>
      </c>
      <c r="V37" s="337"/>
      <c r="W37" s="337">
        <f>SUMIF('High ICF'!$K$5:$EX$5,W$20,'High ICF'!$K39:$EX39)</f>
        <v>-659717.0714715072</v>
      </c>
      <c r="X37" s="337"/>
      <c r="Y37" s="337">
        <f>SUMIF('High ICF'!$K$5:$EX$5,Y$20,'High ICF'!$K39:$EX39)</f>
        <v>-679508.58361565252</v>
      </c>
      <c r="Z37" s="337"/>
      <c r="AA37" s="337">
        <f>SUMIF('High ICF'!$K$5:$EX$5,AA$20,'High ICF'!$K39:$EX39)</f>
        <v>-699893.84112412238</v>
      </c>
      <c r="AB37" s="337"/>
      <c r="AC37" s="337"/>
      <c r="AD37" s="302"/>
    </row>
    <row r="38" spans="1:33" ht="18" customHeight="1">
      <c r="A38" s="146"/>
      <c r="B38" s="147"/>
      <c r="E38" s="339" t="s">
        <v>60</v>
      </c>
      <c r="F38" s="122"/>
      <c r="I38" s="90"/>
      <c r="J38" s="331"/>
      <c r="K38" s="337">
        <f>-K35*$Y10</f>
        <v>-28770</v>
      </c>
      <c r="L38" s="331"/>
      <c r="M38" s="337">
        <f t="shared" si="0"/>
        <v>-82.2</v>
      </c>
      <c r="N38" s="331"/>
      <c r="O38" s="333">
        <f t="shared" si="1"/>
        <v>-2.5000000000000001E-3</v>
      </c>
      <c r="P38" s="331"/>
      <c r="Q38" s="331"/>
      <c r="R38" s="331"/>
      <c r="S38" s="337">
        <f>SUMIF('High ICF'!$K$5:$EX$5,S$20,'High ICF'!$K40:$EX40)</f>
        <v>-31066.067896256445</v>
      </c>
      <c r="T38" s="337"/>
      <c r="U38" s="337">
        <f>SUMIF('High ICF'!$K$5:$EX$5,U$20,'High ICF'!$K40:$EX40)</f>
        <v>-31704.849551300551</v>
      </c>
      <c r="V38" s="337"/>
      <c r="W38" s="337">
        <f>SUMIF('High ICF'!$K$5:$EX$5,W$20,'High ICF'!$K40:$EX40)</f>
        <v>-32655.995037839581</v>
      </c>
      <c r="X38" s="337"/>
      <c r="Y38" s="337">
        <f>SUMIF('High ICF'!$K$5:$EX$5,Y$20,'High ICF'!$K40:$EX40)</f>
        <v>-33635.674888974776</v>
      </c>
      <c r="Z38" s="337"/>
      <c r="AA38" s="337">
        <f>SUMIF('High ICF'!$K$5:$EX$5,AA$20,'High ICF'!$K40:$EX40)</f>
        <v>-34644.745135644029</v>
      </c>
      <c r="AB38" s="337"/>
      <c r="AC38" s="337"/>
      <c r="AD38" s="302"/>
      <c r="AF38" s="49"/>
      <c r="AG38" s="49"/>
    </row>
    <row r="39" spans="1:33" ht="18" customHeight="1">
      <c r="A39" s="146"/>
      <c r="B39" s="147"/>
      <c r="E39" s="94" t="s">
        <v>61</v>
      </c>
      <c r="F39" s="122"/>
      <c r="I39" s="90"/>
      <c r="J39" s="331"/>
      <c r="K39" s="184">
        <f>SUM(K35:K38)</f>
        <v>10903830</v>
      </c>
      <c r="L39" s="331"/>
      <c r="M39" s="184">
        <f t="shared" si="0"/>
        <v>31153.8</v>
      </c>
      <c r="N39" s="331"/>
      <c r="O39" s="255">
        <f t="shared" si="1"/>
        <v>0.94750000000000001</v>
      </c>
      <c r="P39" s="331"/>
      <c r="Q39" s="331"/>
      <c r="R39" s="331"/>
      <c r="S39" s="184">
        <f>SUM(S35:S38)</f>
        <v>6801502.0459710862</v>
      </c>
      <c r="T39" s="337"/>
      <c r="U39" s="184">
        <f>SUM(U35:U38)</f>
        <v>12009732.959831532</v>
      </c>
      <c r="V39" s="337"/>
      <c r="W39" s="184">
        <f>SUM(W35:W38)</f>
        <v>12370024.948626488</v>
      </c>
      <c r="X39" s="337"/>
      <c r="Y39" s="184">
        <f>SUM(Y35:Y38)</f>
        <v>12741125.69708528</v>
      </c>
      <c r="Z39" s="337"/>
      <c r="AA39" s="184">
        <f>SUM(AA35:AA38)</f>
        <v>13123359.467997842</v>
      </c>
      <c r="AB39" s="337"/>
      <c r="AC39" s="337"/>
      <c r="AD39" s="302"/>
      <c r="AF39" s="49"/>
      <c r="AG39" s="49"/>
    </row>
    <row r="40" spans="1:33" ht="18" customHeight="1">
      <c r="A40" s="146"/>
      <c r="B40" s="147"/>
      <c r="E40" s="660">
        <f>'Middle NOI'!E40</f>
        <v>0.8</v>
      </c>
      <c r="F40" s="122"/>
      <c r="I40" s="90"/>
      <c r="J40" s="331"/>
      <c r="K40" s="337">
        <f>E40*K51</f>
        <v>280000</v>
      </c>
      <c r="L40" s="331"/>
      <c r="M40" s="337">
        <f t="shared" si="0"/>
        <v>800</v>
      </c>
      <c r="N40" s="331"/>
      <c r="O40" s="333">
        <f t="shared" si="1"/>
        <v>2.4330900243309004E-2</v>
      </c>
      <c r="P40" s="331"/>
      <c r="Q40" s="331"/>
      <c r="R40" s="331"/>
      <c r="S40" s="337">
        <f>SUMIF('High ICF'!$K$5:$EX$5,S$20,'High ICF'!$K42:$EX42)</f>
        <v>298757.71879360429</v>
      </c>
      <c r="T40" s="337"/>
      <c r="U40" s="337">
        <f>SUMIF('High ICF'!$K$5:$EX$5,U$20,'High ICF'!$K42:$EX42)</f>
        <v>306226.66176344396</v>
      </c>
      <c r="V40" s="337"/>
      <c r="W40" s="337">
        <f>SUMIF('High ICF'!$K$5:$EX$5,W$20,'High ICF'!$K42:$EX42)</f>
        <v>313882.32830752962</v>
      </c>
      <c r="X40" s="337"/>
      <c r="Y40" s="337">
        <f>SUMIF('High ICF'!$K$5:$EX$5,Y$20,'High ICF'!$K42:$EX42)</f>
        <v>321729.38651521737</v>
      </c>
      <c r="Z40" s="337"/>
      <c r="AA40" s="337">
        <f>SUMIF('High ICF'!$K$5:$EX$5,AA$20,'High ICF'!$K42:$EX42)</f>
        <v>329772.62117809732</v>
      </c>
      <c r="AB40" s="337"/>
      <c r="AC40" s="337"/>
      <c r="AD40" s="302"/>
      <c r="AF40" s="49"/>
      <c r="AG40" s="49"/>
    </row>
    <row r="41" spans="1:33" ht="18" customHeight="1">
      <c r="A41" s="146"/>
      <c r="B41" s="147"/>
      <c r="E41" s="94" t="s">
        <v>239</v>
      </c>
      <c r="F41" s="122"/>
      <c r="J41" s="331"/>
      <c r="K41" s="336">
        <f>'High OtherInc'!M21</f>
        <v>399945</v>
      </c>
      <c r="L41" s="331"/>
      <c r="M41" s="337">
        <f t="shared" si="0"/>
        <v>1142.7</v>
      </c>
      <c r="N41" s="331"/>
      <c r="O41" s="333">
        <f t="shared" si="1"/>
        <v>3.4753649635036493E-2</v>
      </c>
      <c r="P41" s="331"/>
      <c r="Q41" s="331"/>
      <c r="R41" s="331"/>
      <c r="S41" s="337">
        <f>SUMIF('High ICF'!$K$5:$EX$5,S$20,'High ICF'!$K43:$EX43)</f>
        <v>239647.22101496786</v>
      </c>
      <c r="T41" s="337"/>
      <c r="U41" s="337">
        <f>SUMIF('High ICF'!$K$5:$EX$5,U$20,'High ICF'!$K43:$EX43)</f>
        <v>445195.6497120983</v>
      </c>
      <c r="V41" s="337"/>
      <c r="W41" s="337">
        <f>SUMIF('High ICF'!$K$5:$EX$5,W$20,'High ICF'!$K43:$EX43)</f>
        <v>458551.51920346142</v>
      </c>
      <c r="X41" s="337"/>
      <c r="Y41" s="337">
        <f>SUMIF('High ICF'!$K$5:$EX$5,Y$20,'High ICF'!$K43:$EX43)</f>
        <v>472308.06477956538</v>
      </c>
      <c r="Z41" s="337"/>
      <c r="AA41" s="337">
        <f>SUMIF('High ICF'!$K$5:$EX$5,AA$20,'High ICF'!$K43:$EX43)</f>
        <v>486477.30672295252</v>
      </c>
      <c r="AB41" s="337"/>
      <c r="AC41" s="337"/>
      <c r="AD41" s="302"/>
    </row>
    <row r="42" spans="1:33" ht="18" customHeight="1">
      <c r="A42" s="146"/>
      <c r="B42" s="149"/>
      <c r="D42" s="126" t="s">
        <v>62</v>
      </c>
      <c r="K42" s="221">
        <f>SUM(K39:K41)</f>
        <v>11583775</v>
      </c>
      <c r="M42" s="221">
        <f t="shared" si="0"/>
        <v>33096.5</v>
      </c>
      <c r="O42" s="303">
        <f t="shared" si="1"/>
        <v>1.0065845498783454</v>
      </c>
      <c r="S42" s="221">
        <f>S39+S41</f>
        <v>7041149.2669860544</v>
      </c>
      <c r="T42" s="244"/>
      <c r="U42" s="221">
        <f>U39+U41</f>
        <v>12454928.609543631</v>
      </c>
      <c r="V42" s="244"/>
      <c r="W42" s="221">
        <f>W39+W41</f>
        <v>12828576.46782995</v>
      </c>
      <c r="X42" s="244"/>
      <c r="Y42" s="221">
        <f>Y39+Y41</f>
        <v>13213433.761864845</v>
      </c>
      <c r="Z42" s="244"/>
      <c r="AA42" s="221">
        <f>AA39+AA41</f>
        <v>13609836.774720794</v>
      </c>
      <c r="AB42" s="244"/>
      <c r="AC42" s="244"/>
      <c r="AD42" s="302"/>
    </row>
    <row r="43" spans="1:33" ht="18" customHeight="1">
      <c r="A43" s="146"/>
      <c r="B43" s="149"/>
      <c r="C43" s="126"/>
      <c r="D43" s="126"/>
      <c r="E43" s="126"/>
      <c r="K43" s="340"/>
      <c r="L43" s="127"/>
      <c r="M43" s="340"/>
      <c r="N43" s="127"/>
      <c r="O43" s="341"/>
      <c r="P43" s="127"/>
      <c r="Q43" s="127"/>
      <c r="R43" s="127"/>
      <c r="S43" s="340"/>
      <c r="T43" s="340"/>
      <c r="U43" s="340"/>
      <c r="V43" s="340"/>
      <c r="W43" s="340"/>
      <c r="X43" s="340"/>
      <c r="Y43" s="340"/>
      <c r="Z43" s="340"/>
      <c r="AA43" s="340"/>
      <c r="AB43" s="340"/>
      <c r="AC43" s="340"/>
      <c r="AD43" s="302"/>
    </row>
    <row r="44" spans="1:33" ht="18" customHeight="1">
      <c r="A44" s="146"/>
      <c r="B44" s="149"/>
      <c r="C44" s="126" t="s">
        <v>63</v>
      </c>
      <c r="D44" s="126"/>
      <c r="E44" s="126"/>
      <c r="I44" s="90"/>
      <c r="K44" s="337"/>
      <c r="L44" s="127"/>
      <c r="M44" s="337"/>
      <c r="N44" s="127"/>
      <c r="O44" s="333"/>
      <c r="P44" s="127"/>
      <c r="Q44" s="127"/>
      <c r="R44" s="127"/>
      <c r="S44" s="337"/>
      <c r="T44" s="337"/>
      <c r="U44" s="337"/>
      <c r="V44" s="337"/>
      <c r="W44" s="337"/>
      <c r="X44" s="337"/>
      <c r="Y44" s="337"/>
      <c r="Z44" s="337"/>
      <c r="AA44" s="337"/>
      <c r="AB44" s="337"/>
      <c r="AC44" s="337"/>
      <c r="AD44" s="302"/>
    </row>
    <row r="45" spans="1:33" ht="18" customHeight="1">
      <c r="A45" s="146"/>
      <c r="B45" s="149"/>
      <c r="C45" s="126"/>
      <c r="D45" s="126"/>
      <c r="E45" s="126"/>
      <c r="I45" s="90"/>
      <c r="K45" s="337"/>
      <c r="L45" s="127"/>
      <c r="M45" s="337"/>
      <c r="N45" s="127"/>
      <c r="O45" s="333"/>
      <c r="P45" s="127"/>
      <c r="Q45" s="127"/>
      <c r="R45" s="127"/>
      <c r="S45" s="337"/>
      <c r="T45" s="337"/>
      <c r="U45" s="337"/>
      <c r="V45" s="337"/>
      <c r="W45" s="337"/>
      <c r="X45" s="337"/>
      <c r="Y45" s="337"/>
      <c r="Z45" s="337"/>
      <c r="AA45" s="337"/>
      <c r="AB45" s="337"/>
      <c r="AC45" s="337"/>
      <c r="AD45" s="302"/>
    </row>
    <row r="46" spans="1:33" ht="18" customHeight="1">
      <c r="A46" s="146"/>
      <c r="B46" s="147"/>
      <c r="C46" s="342"/>
      <c r="D46" s="342"/>
      <c r="E46" s="91" t="s">
        <v>135</v>
      </c>
      <c r="F46" s="343"/>
      <c r="I46" s="365"/>
      <c r="K46" s="392">
        <f>'High Payroll'!R11</f>
        <v>538200</v>
      </c>
      <c r="M46" s="332">
        <f>K46/$F$14</f>
        <v>1537.7142857142858</v>
      </c>
      <c r="O46" s="333">
        <f t="shared" ref="O46:O56" si="2">K46/K$33</f>
        <v>4.6767466110531807E-2</v>
      </c>
      <c r="S46" s="332">
        <f>SUMIF('High ICF'!$K$5:$EX$5,S$20,'High ICF'!$K48:$EX48)</f>
        <v>574255.01519542071</v>
      </c>
      <c r="T46" s="344"/>
      <c r="U46" s="332">
        <f>SUMIF('High ICF'!$K$5:$EX$5,U$20,'High ICF'!$K48:$EX48)</f>
        <v>588611.39057530544</v>
      </c>
      <c r="V46" s="332"/>
      <c r="W46" s="332">
        <f>SUMIF('High ICF'!$K$5:$EX$5,W$20,'High ICF'!$K48:$EX48)</f>
        <v>603326.67533968727</v>
      </c>
      <c r="X46" s="332"/>
      <c r="Y46" s="332">
        <f>SUMIF('High ICF'!$K$5:$EX$5,Y$20,'High ICF'!$K48:$EX48)</f>
        <v>618409.84222317848</v>
      </c>
      <c r="Z46" s="332"/>
      <c r="AA46" s="332">
        <f>SUMIF('High ICF'!$K$5:$EX$5,AA$20,'High ICF'!$K48:$EX48)</f>
        <v>633870.08827875706</v>
      </c>
      <c r="AB46" s="332"/>
      <c r="AC46" s="332">
        <f>SUMIF('High ICF'!$K$5:$EX$5,AC$20,'High ICF'!$K48:$EX48)</f>
        <v>0</v>
      </c>
      <c r="AD46" s="302"/>
    </row>
    <row r="47" spans="1:33" ht="18" customHeight="1">
      <c r="A47" s="146"/>
      <c r="B47" s="147"/>
      <c r="C47" s="342"/>
      <c r="D47" s="342"/>
      <c r="E47" s="91" t="s">
        <v>136</v>
      </c>
      <c r="F47" s="345"/>
      <c r="I47" s="367"/>
      <c r="K47" s="336">
        <f t="shared" ref="K47:K52" si="3">$F$14*M47</f>
        <v>87500</v>
      </c>
      <c r="M47" s="661">
        <f>'Middle NOI'!M47</f>
        <v>250</v>
      </c>
      <c r="O47" s="333">
        <f t="shared" si="2"/>
        <v>7.6034063260340635E-3</v>
      </c>
      <c r="S47" s="337">
        <f>SUMIF('High ICF'!$K$5:$EX$5,S$20,'High ICF'!$K49:$EX49)</f>
        <v>93361.787123001341</v>
      </c>
      <c r="T47" s="346"/>
      <c r="U47" s="337">
        <f>SUMIF('High ICF'!$K$5:$EX$5,U$20,'High ICF'!$K49:$EX49)</f>
        <v>95695.831801076245</v>
      </c>
      <c r="V47" s="337"/>
      <c r="W47" s="337">
        <f>SUMIF('High ICF'!$K$5:$EX$5,W$20,'High ICF'!$K49:$EX49)</f>
        <v>98088.227596102981</v>
      </c>
      <c r="X47" s="337"/>
      <c r="Y47" s="337">
        <f>SUMIF('High ICF'!$K$5:$EX$5,Y$20,'High ICF'!$K49:$EX49)</f>
        <v>100540.43328600543</v>
      </c>
      <c r="Z47" s="337"/>
      <c r="AA47" s="337">
        <f>SUMIF('High ICF'!$K$5:$EX$5,AA$20,'High ICF'!$K49:$EX49)</f>
        <v>103053.94411815544</v>
      </c>
      <c r="AB47" s="337"/>
      <c r="AC47" s="337">
        <f>SUMIF('High ICF'!$K$5:$EX$5,AC$20,'High ICF'!$K49:$EX49)</f>
        <v>0</v>
      </c>
      <c r="AD47" s="302"/>
    </row>
    <row r="48" spans="1:33" ht="18" customHeight="1">
      <c r="A48" s="146"/>
      <c r="B48" s="147"/>
      <c r="C48" s="342"/>
      <c r="D48" s="342"/>
      <c r="E48" s="91" t="s">
        <v>137</v>
      </c>
      <c r="F48" s="347"/>
      <c r="G48" s="347"/>
      <c r="H48" s="347"/>
      <c r="I48" s="366"/>
      <c r="K48" s="336">
        <f t="shared" si="3"/>
        <v>87500</v>
      </c>
      <c r="M48" s="661">
        <f>'Middle NOI'!M48</f>
        <v>250</v>
      </c>
      <c r="O48" s="333">
        <f t="shared" si="2"/>
        <v>7.6034063260340635E-3</v>
      </c>
      <c r="S48" s="337">
        <f>SUMIF('High ICF'!$K$5:$EX$5,S$20,'High ICF'!$K50:$EX50)</f>
        <v>7868.5019828918421</v>
      </c>
      <c r="T48" s="346"/>
      <c r="U48" s="337">
        <f>SUMIF('High ICF'!$K$5:$EX$5,U$20,'High ICF'!$K50:$EX50)</f>
        <v>95695.831801076245</v>
      </c>
      <c r="V48" s="337"/>
      <c r="W48" s="337">
        <f>SUMIF('High ICF'!$K$5:$EX$5,W$20,'High ICF'!$K50:$EX50)</f>
        <v>98088.227596102981</v>
      </c>
      <c r="X48" s="337"/>
      <c r="Y48" s="337">
        <f>SUMIF('High ICF'!$K$5:$EX$5,Y$20,'High ICF'!$K50:$EX50)</f>
        <v>100540.43328600543</v>
      </c>
      <c r="Z48" s="337"/>
      <c r="AA48" s="337">
        <f>SUMIF('High ICF'!$K$5:$EX$5,AA$20,'High ICF'!$K50:$EX50)</f>
        <v>103053.94411815544</v>
      </c>
      <c r="AB48" s="337"/>
      <c r="AC48" s="337">
        <f>SUMIF('High ICF'!$K$5:$EX$5,AC$20,'High ICF'!$K50:$EX50)</f>
        <v>0</v>
      </c>
      <c r="AD48" s="302"/>
    </row>
    <row r="49" spans="1:31" ht="18" customHeight="1">
      <c r="A49" s="146"/>
      <c r="B49" s="147"/>
      <c r="C49" s="342"/>
      <c r="D49" s="342"/>
      <c r="E49" s="91" t="s">
        <v>138</v>
      </c>
      <c r="F49" s="347"/>
      <c r="G49" s="347"/>
      <c r="H49" s="347"/>
      <c r="I49" s="525"/>
      <c r="K49" s="336">
        <f t="shared" si="3"/>
        <v>175000</v>
      </c>
      <c r="M49" s="661">
        <f>'Middle NOI'!M49</f>
        <v>500</v>
      </c>
      <c r="O49" s="333">
        <f t="shared" si="2"/>
        <v>1.5206812652068127E-2</v>
      </c>
      <c r="S49" s="337">
        <f>SUMIF('High ICF'!$K$5:$EX$5,S$20,'High ICF'!$K51:$EX51)</f>
        <v>186723.57424600268</v>
      </c>
      <c r="T49" s="346"/>
      <c r="U49" s="337">
        <f>SUMIF('High ICF'!$K$5:$EX$5,U$20,'High ICF'!$K51:$EX51)</f>
        <v>191391.66360215249</v>
      </c>
      <c r="V49" s="337"/>
      <c r="W49" s="337">
        <f>SUMIF('High ICF'!$K$5:$EX$5,W$20,'High ICF'!$K51:$EX51)</f>
        <v>196176.45519220596</v>
      </c>
      <c r="X49" s="337"/>
      <c r="Y49" s="337">
        <f>SUMIF('High ICF'!$K$5:$EX$5,Y$20,'High ICF'!$K51:$EX51)</f>
        <v>201080.86657201085</v>
      </c>
      <c r="Z49" s="337"/>
      <c r="AA49" s="337">
        <f>SUMIF('High ICF'!$K$5:$EX$5,AA$20,'High ICF'!$K51:$EX51)</f>
        <v>206107.88823631089</v>
      </c>
      <c r="AB49" s="337"/>
      <c r="AC49" s="337">
        <f>SUMIF('High ICF'!$K$5:$EX$5,AC$20,'High ICF'!$K51:$EX51)</f>
        <v>0</v>
      </c>
      <c r="AD49" s="302"/>
    </row>
    <row r="50" spans="1:31" ht="18" customHeight="1">
      <c r="A50" s="146"/>
      <c r="B50" s="147"/>
      <c r="C50" s="342"/>
      <c r="D50" s="342"/>
      <c r="E50" s="91" t="s">
        <v>139</v>
      </c>
      <c r="F50" s="347"/>
      <c r="G50" s="347"/>
      <c r="H50" s="347"/>
      <c r="I50" s="366"/>
      <c r="K50" s="336">
        <f t="shared" si="3"/>
        <v>87500</v>
      </c>
      <c r="M50" s="661">
        <f>'Middle NOI'!M50</f>
        <v>250</v>
      </c>
      <c r="O50" s="333">
        <f t="shared" si="2"/>
        <v>7.6034063260340635E-3</v>
      </c>
      <c r="S50" s="337">
        <f>SUMIF('High ICF'!$K$5:$EX$5,S$20,'High ICF'!$K52:$EX52)</f>
        <v>7868.5019828918421</v>
      </c>
      <c r="T50" s="346"/>
      <c r="U50" s="337">
        <f>SUMIF('High ICF'!$K$5:$EX$5,U$20,'High ICF'!$K52:$EX52)</f>
        <v>95695.831801076245</v>
      </c>
      <c r="V50" s="337"/>
      <c r="W50" s="337">
        <f>SUMIF('High ICF'!$K$5:$EX$5,W$20,'High ICF'!$K52:$EX52)</f>
        <v>98088.227596102981</v>
      </c>
      <c r="X50" s="337"/>
      <c r="Y50" s="337">
        <f>SUMIF('High ICF'!$K$5:$EX$5,Y$20,'High ICF'!$K52:$EX52)</f>
        <v>100540.43328600543</v>
      </c>
      <c r="Z50" s="337"/>
      <c r="AA50" s="337">
        <f>SUMIF('High ICF'!$K$5:$EX$5,AA$20,'High ICF'!$K52:$EX52)</f>
        <v>103053.94411815544</v>
      </c>
      <c r="AB50" s="337"/>
      <c r="AC50" s="337"/>
      <c r="AD50" s="302"/>
    </row>
    <row r="51" spans="1:31" ht="18" customHeight="1">
      <c r="A51" s="146"/>
      <c r="B51" s="147"/>
      <c r="C51" s="342"/>
      <c r="D51" s="342"/>
      <c r="E51" s="91" t="s">
        <v>140</v>
      </c>
      <c r="F51" s="348"/>
      <c r="G51" s="89"/>
      <c r="I51" s="525"/>
      <c r="K51" s="336">
        <f t="shared" si="3"/>
        <v>350000</v>
      </c>
      <c r="M51" s="661">
        <f>'Middle NOI'!M51</f>
        <v>1000</v>
      </c>
      <c r="O51" s="333">
        <f t="shared" si="2"/>
        <v>3.0413625304136254E-2</v>
      </c>
      <c r="S51" s="337">
        <f>SUMIF('High ICF'!$K$5:$EX$5,S$20,'High ICF'!$K53:$EX53)</f>
        <v>373447.14849200536</v>
      </c>
      <c r="T51" s="346"/>
      <c r="U51" s="337">
        <f>SUMIF('High ICF'!$K$5:$EX$5,U$20,'High ICF'!$K53:$EX53)</f>
        <v>382783.32720430498</v>
      </c>
      <c r="V51" s="337"/>
      <c r="W51" s="337">
        <f>SUMIF('High ICF'!$K$5:$EX$5,W$20,'High ICF'!$K53:$EX53)</f>
        <v>392352.91038441192</v>
      </c>
      <c r="X51" s="337"/>
      <c r="Y51" s="337">
        <f>SUMIF('High ICF'!$K$5:$EX$5,Y$20,'High ICF'!$K53:$EX53)</f>
        <v>402161.73314402171</v>
      </c>
      <c r="Z51" s="337"/>
      <c r="AA51" s="337">
        <f>SUMIF('High ICF'!$K$5:$EX$5,AA$20,'High ICF'!$K53:$EX53)</f>
        <v>412215.77647262177</v>
      </c>
      <c r="AB51" s="337"/>
      <c r="AC51" s="337"/>
      <c r="AD51" s="302"/>
    </row>
    <row r="52" spans="1:31" ht="18" customHeight="1">
      <c r="A52" s="146"/>
      <c r="B52" s="147"/>
      <c r="C52" s="342"/>
      <c r="D52" s="148"/>
      <c r="E52" s="349" t="s">
        <v>141</v>
      </c>
      <c r="F52" s="347"/>
      <c r="H52" s="350"/>
      <c r="I52" s="367"/>
      <c r="K52" s="336">
        <f t="shared" si="3"/>
        <v>87500</v>
      </c>
      <c r="M52" s="661">
        <f>'Middle NOI'!M52</f>
        <v>250</v>
      </c>
      <c r="O52" s="333">
        <f t="shared" si="2"/>
        <v>7.6034063260340635E-3</v>
      </c>
      <c r="S52" s="337">
        <f>SUMIF('High ICF'!$K$5:$EX$5,S$20,'High ICF'!$K54:$EX54)</f>
        <v>93361.787123001341</v>
      </c>
      <c r="T52" s="337"/>
      <c r="U52" s="337">
        <f>SUMIF('High ICF'!$K$5:$EX$5,U$20,'High ICF'!$K54:$EX54)</f>
        <v>95695.831801076245</v>
      </c>
      <c r="V52" s="337"/>
      <c r="W52" s="337">
        <f>SUMIF('High ICF'!$K$5:$EX$5,W$20,'High ICF'!$K54:$EX54)</f>
        <v>98088.227596102981</v>
      </c>
      <c r="X52" s="337"/>
      <c r="Y52" s="337">
        <f>SUMIF('High ICF'!$K$5:$EX$5,Y$20,'High ICF'!$K54:$EX54)</f>
        <v>100540.43328600543</v>
      </c>
      <c r="Z52" s="337"/>
      <c r="AA52" s="337">
        <f>SUMIF('High ICF'!$K$5:$EX$5,AA$20,'High ICF'!$K54:$EX54)</f>
        <v>103053.94411815544</v>
      </c>
      <c r="AB52" s="337"/>
      <c r="AC52" s="337">
        <f>SUMIF('High ICF'!$K$5:$EX$5,AC$20,'High ICF'!$K54:$EX54)</f>
        <v>0</v>
      </c>
      <c r="AD52" s="302"/>
    </row>
    <row r="53" spans="1:31" ht="18" customHeight="1">
      <c r="A53" s="146"/>
      <c r="B53" s="147"/>
      <c r="C53" s="342"/>
      <c r="D53" s="342"/>
      <c r="E53" s="349" t="s">
        <v>64</v>
      </c>
      <c r="F53" s="351"/>
      <c r="H53" s="450"/>
      <c r="I53" s="366"/>
      <c r="K53" s="336">
        <f>K42*Y13</f>
        <v>231675.5</v>
      </c>
      <c r="M53" s="336">
        <f>K53/$F$14</f>
        <v>661.93</v>
      </c>
      <c r="O53" s="333">
        <f t="shared" si="2"/>
        <v>2.0131690997566908E-2</v>
      </c>
      <c r="S53" s="337">
        <f>SUMIF('High ICF'!$K$5:$EX$5,S$20,'High ICF'!$K55:$EX55)</f>
        <v>75931.346384943448</v>
      </c>
      <c r="T53" s="346"/>
      <c r="U53" s="337">
        <f>SUMIF('High ICF'!$K$5:$EX$5,U$20,'High ICF'!$K55:$EX55)</f>
        <v>255223.10542614156</v>
      </c>
      <c r="V53" s="337"/>
      <c r="W53" s="337">
        <f>SUMIF('High ICF'!$K$5:$EX$5,W$20,'High ICF'!$K55:$EX55)</f>
        <v>262849.17592274951</v>
      </c>
      <c r="X53" s="337"/>
      <c r="Y53" s="337">
        <f>SUMIF('High ICF'!$K$5:$EX$5,Y$20,'High ICF'!$K55:$EX55)</f>
        <v>270703.26296760136</v>
      </c>
      <c r="Z53" s="337"/>
      <c r="AA53" s="337">
        <f>SUMIF('High ICF'!$K$5:$EX$5,AA$20,'High ICF'!$K55:$EX55)</f>
        <v>278792.18791797786</v>
      </c>
      <c r="AB53" s="337"/>
      <c r="AC53" s="337">
        <f>SUMIF('High ICF'!$K$5:$EX$5,AC$20,'High ICF'!$K55:$EX55)</f>
        <v>0</v>
      </c>
      <c r="AD53" s="302"/>
    </row>
    <row r="54" spans="1:31" ht="18" customHeight="1">
      <c r="A54" s="146"/>
      <c r="B54" s="147"/>
      <c r="C54" s="342"/>
      <c r="D54" s="148"/>
      <c r="E54" s="91" t="s">
        <v>65</v>
      </c>
      <c r="F54" s="347"/>
      <c r="H54" s="450"/>
      <c r="I54" s="366"/>
      <c r="K54" s="336">
        <f>$F$14*M54</f>
        <v>612500</v>
      </c>
      <c r="M54" s="661">
        <f>'Middle NOI'!M54</f>
        <v>1750</v>
      </c>
      <c r="O54" s="333">
        <f t="shared" si="2"/>
        <v>5.322384428223844E-2</v>
      </c>
      <c r="S54" s="337">
        <f>SUMIF('High ICF'!$K$5:$EX$5,S$20,'High ICF'!$K56:$EX56)</f>
        <v>653532.50986100943</v>
      </c>
      <c r="T54" s="346"/>
      <c r="U54" s="337">
        <f>SUMIF('High ICF'!$K$5:$EX$5,U$20,'High ICF'!$K56:$EX56)</f>
        <v>669870.82260753354</v>
      </c>
      <c r="V54" s="337"/>
      <c r="W54" s="337">
        <f>SUMIF('High ICF'!$K$5:$EX$5,W$20,'High ICF'!$K56:$EX56)</f>
        <v>686617.59317272087</v>
      </c>
      <c r="X54" s="337"/>
      <c r="Y54" s="337">
        <f>SUMIF('High ICF'!$K$5:$EX$5,Y$20,'High ICF'!$K56:$EX56)</f>
        <v>703783.03300203802</v>
      </c>
      <c r="Z54" s="337"/>
      <c r="AA54" s="337">
        <f>SUMIF('High ICF'!$K$5:$EX$5,AA$20,'High ICF'!$K56:$EX56)</f>
        <v>721377.60882708791</v>
      </c>
      <c r="AB54" s="337"/>
      <c r="AC54" s="337">
        <f>SUMIF('High ICF'!$K$5:$EX$5,AC$20,'High ICF'!$K56:$EX56)</f>
        <v>0</v>
      </c>
      <c r="AD54" s="302"/>
    </row>
    <row r="55" spans="1:31" ht="18" customHeight="1">
      <c r="A55" s="146"/>
      <c r="B55" s="147"/>
      <c r="C55" s="334"/>
      <c r="D55" s="148"/>
      <c r="E55" s="91" t="s">
        <v>234</v>
      </c>
      <c r="F55" s="347"/>
      <c r="G55" s="19"/>
      <c r="H55" s="450"/>
      <c r="I55" s="525"/>
      <c r="K55" s="336">
        <f>'High RETax'!G23</f>
        <v>1518257.7912062395</v>
      </c>
      <c r="M55" s="336">
        <f>K55/$F$14</f>
        <v>4337.8794034463981</v>
      </c>
      <c r="O55" s="333">
        <f t="shared" si="2"/>
        <v>0.13193063879094885</v>
      </c>
      <c r="S55" s="337">
        <f>SUMIF('High ICF'!$K$5:$EX$5,S$20,'High ICF'!$K57:$EX57)</f>
        <v>693423.30818136956</v>
      </c>
      <c r="T55" s="346"/>
      <c r="U55" s="337">
        <f>SUMIF('High ICF'!$K$5:$EX$5,U$20,'High ICF'!$K57:$EX57)</f>
        <v>1660467.9110622378</v>
      </c>
      <c r="V55" s="337"/>
      <c r="W55" s="337">
        <f>SUMIF('High ICF'!$K$5:$EX$5,W$20,'High ICF'!$K57:$EX57)</f>
        <v>1701979.6088387913</v>
      </c>
      <c r="X55" s="337"/>
      <c r="Y55" s="337">
        <f>SUMIF('High ICF'!$K$5:$EX$5,Y$20,'High ICF'!$K57:$EX57)</f>
        <v>1744529.0990597587</v>
      </c>
      <c r="Z55" s="337"/>
      <c r="AA55" s="337">
        <f>SUMIF('High ICF'!$K$5:$EX$5,AA$20,'High ICF'!$K57:$EX57)</f>
        <v>1788142.3265362503</v>
      </c>
      <c r="AB55" s="337"/>
      <c r="AC55" s="337">
        <f>SUMIF('High ICF'!$K$5:$EX$5,AC$20,'High ICF'!$K57:$EX57)</f>
        <v>0</v>
      </c>
      <c r="AD55" s="302"/>
    </row>
    <row r="56" spans="1:31" ht="18" customHeight="1">
      <c r="A56" s="19"/>
      <c r="B56" s="151"/>
      <c r="C56" s="19"/>
      <c r="D56" s="126" t="s">
        <v>67</v>
      </c>
      <c r="E56" s="126"/>
      <c r="F56" s="352"/>
      <c r="G56" s="353"/>
      <c r="H56" s="451"/>
      <c r="I56" s="354"/>
      <c r="K56" s="222">
        <f>SUM(K46:K55)</f>
        <v>3775633.2912062397</v>
      </c>
      <c r="M56" s="222">
        <f>K56/$F$14</f>
        <v>10787.523689160686</v>
      </c>
      <c r="O56" s="255">
        <f t="shared" si="2"/>
        <v>0.32808770344162669</v>
      </c>
      <c r="S56" s="222">
        <f>SUM(S46:S55)</f>
        <v>2759773.4805725375</v>
      </c>
      <c r="T56" s="332"/>
      <c r="U56" s="222">
        <f>SUM(U46:U55)</f>
        <v>4131131.5476819808</v>
      </c>
      <c r="V56" s="332"/>
      <c r="W56" s="222">
        <f>SUM(W46:W55)</f>
        <v>4235655.3292349791</v>
      </c>
      <c r="X56" s="332"/>
      <c r="Y56" s="222">
        <f>SUM(Y46:Y55)</f>
        <v>4342829.5701126307</v>
      </c>
      <c r="Z56" s="332"/>
      <c r="AA56" s="222">
        <f>SUM(AA46:AA55)</f>
        <v>4452721.6527416278</v>
      </c>
      <c r="AB56" s="332"/>
      <c r="AC56" s="332"/>
      <c r="AD56" s="302"/>
      <c r="AE56" s="20"/>
    </row>
    <row r="57" spans="1:31" ht="18" customHeight="1">
      <c r="A57" s="19"/>
      <c r="B57" s="151"/>
      <c r="C57" s="19"/>
      <c r="D57" s="126"/>
      <c r="E57" s="126"/>
      <c r="F57" s="352"/>
      <c r="G57" s="353"/>
      <c r="H57" s="452"/>
      <c r="K57" s="332"/>
      <c r="M57" s="332"/>
      <c r="O57" s="333"/>
      <c r="S57" s="332"/>
      <c r="T57" s="332"/>
      <c r="U57" s="332"/>
      <c r="V57" s="332"/>
      <c r="W57" s="332"/>
      <c r="X57" s="332"/>
      <c r="Y57" s="332"/>
      <c r="Z57" s="332"/>
      <c r="AA57" s="332"/>
      <c r="AB57" s="332"/>
      <c r="AC57" s="332"/>
      <c r="AD57" s="302"/>
      <c r="AE57" s="152"/>
    </row>
    <row r="58" spans="1:31" ht="18" customHeight="1" thickBot="1">
      <c r="B58" s="153"/>
      <c r="C58" s="355" t="s">
        <v>68</v>
      </c>
      <c r="D58" s="355"/>
      <c r="E58" s="355"/>
      <c r="H58" s="453"/>
      <c r="K58" s="154">
        <f>K42-K56</f>
        <v>7808141.7087937603</v>
      </c>
      <c r="M58" s="154">
        <f>K58/$F$14</f>
        <v>22308.976310839316</v>
      </c>
      <c r="O58" s="256">
        <f>K58/K$33</f>
        <v>0.67849684643671881</v>
      </c>
      <c r="S58" s="154">
        <f>S42-S56</f>
        <v>4281375.7864135168</v>
      </c>
      <c r="T58" s="332"/>
      <c r="U58" s="154">
        <f>U42-U56</f>
        <v>8323797.0618616501</v>
      </c>
      <c r="V58" s="332"/>
      <c r="W58" s="154">
        <f>W42-W56</f>
        <v>8592921.1385949701</v>
      </c>
      <c r="X58" s="332"/>
      <c r="Y58" s="154">
        <f>Y42-Y56</f>
        <v>8870604.191752214</v>
      </c>
      <c r="Z58" s="332"/>
      <c r="AA58" s="154">
        <f>AA42-AA56</f>
        <v>9157115.1219791658</v>
      </c>
      <c r="AB58" s="332"/>
      <c r="AC58" s="332"/>
      <c r="AD58" s="302"/>
    </row>
    <row r="59" spans="1:31" ht="18" customHeight="1" thickTop="1">
      <c r="B59" s="153"/>
      <c r="C59" s="355"/>
      <c r="D59" s="355"/>
      <c r="E59" s="355"/>
      <c r="F59" s="352"/>
      <c r="G59" s="356"/>
      <c r="H59" s="356"/>
      <c r="I59" s="356"/>
      <c r="K59" s="332"/>
      <c r="M59" s="332"/>
      <c r="O59" s="333"/>
      <c r="S59" s="332"/>
      <c r="T59" s="332"/>
      <c r="U59" s="332"/>
      <c r="V59" s="332"/>
      <c r="W59" s="332"/>
      <c r="X59" s="332"/>
      <c r="Y59" s="332"/>
      <c r="Z59" s="332"/>
      <c r="AA59" s="332"/>
      <c r="AB59" s="332"/>
      <c r="AC59" s="332"/>
      <c r="AD59" s="302"/>
    </row>
    <row r="60" spans="1:31" ht="18" customHeight="1">
      <c r="B60" s="150"/>
      <c r="D60" s="148"/>
      <c r="E60" s="357" t="s">
        <v>69</v>
      </c>
      <c r="I60" s="358"/>
      <c r="K60" s="337">
        <f>Y15*F14</f>
        <v>70000</v>
      </c>
      <c r="M60" s="337">
        <f>K60/$F$14</f>
        <v>200</v>
      </c>
      <c r="O60" s="333">
        <f>K60/K$33</f>
        <v>6.082725060827251E-3</v>
      </c>
      <c r="S60" s="337">
        <f>SUMIF('High ICF'!$K$5:$EX$5,S$20,'High ICF'!$K58:$EX58)</f>
        <v>5833.333333333333</v>
      </c>
      <c r="T60" s="337"/>
      <c r="U60" s="337">
        <f>SUMIF('High ICF'!$K$5:$EX$5,U$20,'High ICF'!$K58:$EX58)</f>
        <v>70000.000000000015</v>
      </c>
      <c r="V60" s="337"/>
      <c r="W60" s="337">
        <f>SUMIF('High ICF'!$K$5:$EX$5,W$20,'High ICF'!$K58:$EX58)</f>
        <v>70000.000000000015</v>
      </c>
      <c r="X60" s="337"/>
      <c r="Y60" s="337">
        <f>SUMIF('High ICF'!$K$5:$EX$5,Y$20,'High ICF'!$K58:$EX58)</f>
        <v>70000.000000000015</v>
      </c>
      <c r="Z60" s="337"/>
      <c r="AA60" s="337">
        <f>SUMIF('High ICF'!$K$5:$EX$5,AA$20,'High ICF'!$K58:$EX58)</f>
        <v>70000.000000000015</v>
      </c>
      <c r="AB60" s="337"/>
      <c r="AC60" s="337"/>
      <c r="AD60" s="302"/>
    </row>
    <row r="61" spans="1:31" ht="18" customHeight="1">
      <c r="B61" s="150"/>
      <c r="I61" s="358"/>
      <c r="K61" s="332"/>
      <c r="M61" s="332"/>
      <c r="O61" s="333"/>
      <c r="S61" s="332"/>
      <c r="T61" s="332"/>
      <c r="U61" s="332"/>
      <c r="V61" s="332"/>
      <c r="W61" s="332"/>
      <c r="X61" s="332"/>
      <c r="Y61" s="332"/>
      <c r="Z61" s="332"/>
      <c r="AA61" s="332"/>
      <c r="AB61" s="332"/>
      <c r="AC61" s="332"/>
      <c r="AD61" s="302"/>
    </row>
    <row r="62" spans="1:31" ht="18" customHeight="1" thickBot="1">
      <c r="B62" s="150"/>
      <c r="C62" s="355" t="s">
        <v>70</v>
      </c>
      <c r="F62" s="19"/>
      <c r="K62" s="155">
        <f>K58-K60</f>
        <v>7738141.7087937603</v>
      </c>
      <c r="M62" s="155">
        <f>K62/$F$14</f>
        <v>22108.976310839316</v>
      </c>
      <c r="O62" s="257">
        <f>K62/K$33</f>
        <v>0.67241412137589163</v>
      </c>
      <c r="S62" s="155">
        <f>S58-S60</f>
        <v>4275542.4530801838</v>
      </c>
      <c r="T62" s="244"/>
      <c r="U62" s="155">
        <f>U58-U60</f>
        <v>8253797.0618616501</v>
      </c>
      <c r="V62" s="244"/>
      <c r="W62" s="155">
        <f>W58-W60</f>
        <v>8522921.1385949701</v>
      </c>
      <c r="X62" s="244"/>
      <c r="Y62" s="155">
        <f>Y58-Y60</f>
        <v>8800604.191752214</v>
      </c>
      <c r="Z62" s="244"/>
      <c r="AA62" s="155">
        <f>AA58-AA60</f>
        <v>9087115.1219791658</v>
      </c>
      <c r="AB62" s="244"/>
      <c r="AC62" s="244"/>
      <c r="AD62" s="302"/>
    </row>
    <row r="63" spans="1:31" ht="9" customHeight="1" thickTop="1">
      <c r="B63" s="150"/>
      <c r="C63" s="355"/>
      <c r="F63" s="19"/>
      <c r="K63" s="244"/>
      <c r="M63" s="244"/>
      <c r="O63" s="306"/>
      <c r="S63" s="244"/>
      <c r="T63" s="244"/>
      <c r="U63" s="244"/>
      <c r="V63" s="244"/>
      <c r="W63" s="244"/>
      <c r="X63" s="244"/>
      <c r="Y63" s="244"/>
      <c r="Z63" s="244"/>
      <c r="AA63" s="244"/>
      <c r="AB63" s="244"/>
      <c r="AC63" s="244"/>
      <c r="AD63" s="302"/>
    </row>
    <row r="64" spans="1:31" ht="18" customHeight="1">
      <c r="B64" s="150"/>
      <c r="C64" s="355"/>
      <c r="F64" s="19"/>
      <c r="K64" s="244"/>
      <c r="M64" s="244"/>
      <c r="O64" s="306"/>
      <c r="R64" s="376"/>
      <c r="S64" s="554"/>
      <c r="T64" s="244"/>
      <c r="U64" s="554"/>
      <c r="V64" s="244"/>
      <c r="W64" s="375"/>
      <c r="X64" s="244"/>
      <c r="Y64" s="375"/>
      <c r="Z64" s="244"/>
      <c r="AA64" s="375"/>
      <c r="AB64" s="244"/>
      <c r="AC64" s="244"/>
      <c r="AD64" s="302"/>
    </row>
    <row r="65" spans="2:37" ht="18" customHeight="1">
      <c r="B65" s="150"/>
      <c r="C65" s="334" t="s">
        <v>35</v>
      </c>
      <c r="D65" s="158" t="s">
        <v>109</v>
      </c>
      <c r="F65" s="19"/>
      <c r="K65" s="244"/>
      <c r="M65" s="244"/>
      <c r="O65" s="306"/>
      <c r="S65" s="244"/>
      <c r="T65" s="244"/>
      <c r="U65" s="244"/>
      <c r="V65" s="244"/>
      <c r="W65" s="244"/>
      <c r="X65" s="244"/>
      <c r="Y65" s="244"/>
      <c r="Z65" s="244"/>
      <c r="AA65" s="244"/>
      <c r="AB65" s="244"/>
      <c r="AC65" s="244"/>
      <c r="AD65" s="302"/>
    </row>
    <row r="66" spans="2:37" ht="18" customHeight="1">
      <c r="B66" s="156"/>
      <c r="C66" s="359"/>
      <c r="D66" s="359"/>
      <c r="E66" s="359"/>
      <c r="F66" s="360"/>
      <c r="G66" s="360"/>
      <c r="H66" s="360"/>
      <c r="I66" s="360"/>
      <c r="J66" s="361"/>
      <c r="K66" s="361"/>
      <c r="L66" s="361"/>
      <c r="M66" s="361"/>
      <c r="N66" s="361"/>
      <c r="O66" s="361"/>
      <c r="P66" s="361"/>
      <c r="Q66" s="361"/>
      <c r="R66" s="361"/>
      <c r="S66" s="361"/>
      <c r="T66" s="361"/>
      <c r="U66" s="361"/>
      <c r="V66" s="361"/>
      <c r="W66" s="361"/>
      <c r="X66" s="361"/>
      <c r="Y66" s="361"/>
      <c r="Z66" s="361"/>
      <c r="AA66" s="361"/>
      <c r="AB66" s="361"/>
      <c r="AC66" s="361"/>
      <c r="AD66" s="363"/>
    </row>
    <row r="67" spans="2:37" ht="18" customHeight="1">
      <c r="B67" s="157"/>
      <c r="C67" s="158"/>
      <c r="D67" s="158"/>
      <c r="E67" s="158"/>
      <c r="F67" s="19"/>
      <c r="G67" s="19"/>
      <c r="H67" s="19"/>
      <c r="I67" s="19"/>
      <c r="K67" s="76"/>
      <c r="S67" s="76"/>
      <c r="T67" s="76"/>
      <c r="U67" s="46"/>
      <c r="V67" s="46"/>
      <c r="W67" s="46"/>
      <c r="X67" s="46"/>
      <c r="Y67" s="46"/>
      <c r="Z67" s="46"/>
      <c r="AA67" s="46"/>
      <c r="AB67" s="46"/>
      <c r="AC67" s="46"/>
    </row>
    <row r="68" spans="2:37" s="91" customFormat="1" ht="18" customHeight="1">
      <c r="K68" s="71"/>
      <c r="S68" s="244"/>
      <c r="T68" s="244"/>
      <c r="U68" s="244"/>
      <c r="V68" s="244"/>
      <c r="W68" s="244"/>
      <c r="X68" s="244"/>
      <c r="Y68" s="244"/>
      <c r="Z68" s="244"/>
      <c r="AA68" s="244"/>
      <c r="AB68" s="244"/>
      <c r="AC68" s="244"/>
      <c r="AD68" s="19"/>
      <c r="AE68" s="19"/>
      <c r="AF68" s="19"/>
      <c r="AG68" s="19"/>
      <c r="AH68" s="19"/>
      <c r="AI68" s="19"/>
      <c r="AJ68" s="19"/>
      <c r="AK68" s="19"/>
    </row>
    <row r="69" spans="2:37" s="91" customFormat="1" ht="18" customHeight="1">
      <c r="S69" s="337"/>
      <c r="T69" s="346"/>
      <c r="U69" s="337"/>
      <c r="V69" s="337"/>
      <c r="W69" s="337"/>
      <c r="X69" s="337"/>
      <c r="Y69" s="337"/>
      <c r="Z69" s="337"/>
      <c r="AA69" s="337"/>
      <c r="AD69" s="19"/>
      <c r="AE69" s="19"/>
      <c r="AF69" s="19"/>
      <c r="AG69" s="19"/>
      <c r="AH69" s="19"/>
      <c r="AI69" s="19"/>
      <c r="AJ69" s="19"/>
      <c r="AK69" s="19"/>
    </row>
    <row r="70" spans="2:37" s="91" customFormat="1" ht="18.75" customHeight="1">
      <c r="AD70" s="19"/>
      <c r="AE70" s="19"/>
      <c r="AF70" s="19"/>
      <c r="AG70" s="19"/>
      <c r="AH70" s="19"/>
      <c r="AI70" s="19"/>
      <c r="AJ70" s="19"/>
      <c r="AK70" s="19"/>
    </row>
    <row r="71" spans="2:37" s="91" customFormat="1" ht="18.75" customHeight="1">
      <c r="K71" s="70"/>
      <c r="AD71" s="19"/>
      <c r="AE71" s="19"/>
      <c r="AF71" s="19"/>
      <c r="AG71" s="19"/>
      <c r="AH71" s="19"/>
      <c r="AI71" s="19"/>
      <c r="AJ71" s="19"/>
      <c r="AK71" s="19"/>
    </row>
    <row r="72" spans="2:37" s="91" customFormat="1" ht="18.75" customHeight="1">
      <c r="AD72" s="19"/>
      <c r="AE72" s="19"/>
      <c r="AF72" s="19"/>
      <c r="AG72" s="19"/>
      <c r="AH72" s="19"/>
      <c r="AI72" s="19"/>
      <c r="AJ72" s="19"/>
      <c r="AK72" s="19"/>
    </row>
    <row r="73" spans="2:37" s="91" customFormat="1" ht="18.75" customHeight="1">
      <c r="AD73" s="19"/>
      <c r="AE73" s="19"/>
      <c r="AF73" s="19"/>
      <c r="AG73" s="19"/>
      <c r="AH73" s="19"/>
      <c r="AI73" s="19"/>
      <c r="AJ73" s="19"/>
      <c r="AK73" s="19"/>
    </row>
    <row r="74" spans="2:37" s="91" customFormat="1" ht="18.75" customHeight="1">
      <c r="AD74" s="19"/>
      <c r="AE74" s="19"/>
      <c r="AF74" s="19"/>
      <c r="AG74" s="19"/>
      <c r="AH74" s="19"/>
      <c r="AI74" s="19"/>
      <c r="AJ74" s="19"/>
      <c r="AK74" s="19"/>
    </row>
    <row r="75" spans="2:37" s="91" customFormat="1" ht="18.75" customHeight="1">
      <c r="AD75" s="19"/>
      <c r="AE75" s="19"/>
      <c r="AF75" s="19"/>
      <c r="AG75" s="19"/>
      <c r="AH75" s="19"/>
      <c r="AI75" s="19"/>
      <c r="AJ75" s="19"/>
      <c r="AK75" s="19"/>
    </row>
    <row r="76" spans="2:37" s="91" customFormat="1" ht="18.75" customHeight="1">
      <c r="AD76" s="19"/>
      <c r="AE76" s="19"/>
      <c r="AF76" s="19"/>
      <c r="AG76" s="19"/>
      <c r="AH76" s="19"/>
      <c r="AI76" s="19"/>
      <c r="AJ76" s="19"/>
      <c r="AK76" s="19"/>
    </row>
    <row r="77" spans="2:37" s="91" customFormat="1" ht="18.75" customHeight="1">
      <c r="AD77" s="19"/>
      <c r="AE77" s="19"/>
      <c r="AF77" s="19"/>
      <c r="AG77" s="19"/>
      <c r="AH77" s="19"/>
      <c r="AI77" s="19"/>
      <c r="AJ77" s="19"/>
      <c r="AK77" s="19"/>
    </row>
    <row r="78" spans="2:37" s="91" customFormat="1" ht="18.75" customHeight="1">
      <c r="AD78" s="19"/>
      <c r="AE78" s="19"/>
      <c r="AF78" s="19"/>
      <c r="AG78" s="19"/>
      <c r="AH78" s="19"/>
      <c r="AI78" s="19"/>
      <c r="AJ78" s="19"/>
      <c r="AK78" s="19"/>
    </row>
    <row r="79" spans="2:37" s="91" customFormat="1" ht="18.75" customHeight="1">
      <c r="AD79" s="19"/>
      <c r="AE79" s="19"/>
      <c r="AF79" s="19"/>
      <c r="AG79" s="19"/>
      <c r="AH79" s="19"/>
      <c r="AI79" s="19"/>
      <c r="AJ79" s="19"/>
      <c r="AK79" s="19"/>
    </row>
    <row r="80" spans="2:37" s="91" customFormat="1" ht="18.75" customHeight="1">
      <c r="AD80" s="19"/>
      <c r="AE80" s="19"/>
      <c r="AF80" s="19"/>
      <c r="AG80" s="19"/>
      <c r="AH80" s="19"/>
      <c r="AI80" s="19"/>
      <c r="AJ80" s="19"/>
      <c r="AK80" s="19"/>
    </row>
    <row r="81" spans="30:37" s="91" customFormat="1" ht="18.75" customHeight="1">
      <c r="AD81" s="19"/>
      <c r="AE81" s="19"/>
      <c r="AF81" s="19"/>
      <c r="AG81" s="19"/>
      <c r="AH81" s="19"/>
      <c r="AI81" s="19"/>
      <c r="AJ81" s="19"/>
      <c r="AK81" s="19"/>
    </row>
    <row r="82" spans="30:37" s="91" customFormat="1" ht="18.75" customHeight="1">
      <c r="AD82" s="19"/>
      <c r="AE82" s="19"/>
      <c r="AF82" s="19"/>
      <c r="AG82" s="19"/>
      <c r="AH82" s="19"/>
      <c r="AI82" s="19"/>
      <c r="AJ82" s="19"/>
      <c r="AK82" s="19"/>
    </row>
    <row r="83" spans="30:37" s="91" customFormat="1" ht="18.75" customHeight="1">
      <c r="AD83" s="19"/>
      <c r="AE83" s="19"/>
      <c r="AF83" s="19"/>
      <c r="AG83" s="19"/>
      <c r="AH83" s="19"/>
      <c r="AI83" s="19"/>
      <c r="AJ83" s="19"/>
      <c r="AK83" s="19"/>
    </row>
    <row r="84" spans="30:37" s="91" customFormat="1" ht="18.75" customHeight="1">
      <c r="AD84" s="19"/>
      <c r="AE84" s="19"/>
      <c r="AF84" s="19"/>
      <c r="AG84" s="19"/>
      <c r="AH84" s="19"/>
      <c r="AI84" s="19"/>
      <c r="AJ84" s="19"/>
      <c r="AK84" s="19"/>
    </row>
    <row r="85" spans="30:37" s="91" customFormat="1" ht="18.75" customHeight="1">
      <c r="AD85" s="19"/>
      <c r="AE85" s="19"/>
      <c r="AF85" s="19"/>
      <c r="AG85" s="19"/>
      <c r="AH85" s="19"/>
      <c r="AI85" s="19"/>
      <c r="AJ85" s="19"/>
      <c r="AK85" s="19"/>
    </row>
    <row r="86" spans="30:37" s="91" customFormat="1" ht="18.75" customHeight="1">
      <c r="AD86" s="19"/>
      <c r="AE86" s="19"/>
      <c r="AF86" s="19"/>
      <c r="AG86" s="19"/>
      <c r="AH86" s="19"/>
      <c r="AI86" s="19"/>
      <c r="AJ86" s="19"/>
      <c r="AK86" s="19"/>
    </row>
    <row r="87" spans="30:37" s="91" customFormat="1" ht="18.75" customHeight="1">
      <c r="AD87" s="19"/>
      <c r="AE87" s="19"/>
      <c r="AF87" s="19"/>
      <c r="AG87" s="19"/>
      <c r="AH87" s="19"/>
      <c r="AI87" s="19"/>
      <c r="AJ87" s="19"/>
      <c r="AK87" s="19"/>
    </row>
    <row r="88" spans="30:37" s="91" customFormat="1" ht="18.75" customHeight="1">
      <c r="AD88" s="19"/>
      <c r="AE88" s="19"/>
      <c r="AF88" s="19"/>
      <c r="AG88" s="19"/>
      <c r="AH88" s="19"/>
      <c r="AI88" s="19"/>
      <c r="AJ88" s="19"/>
      <c r="AK88" s="19"/>
    </row>
    <row r="89" spans="30:37" s="91" customFormat="1" ht="18.75" customHeight="1">
      <c r="AD89" s="19"/>
      <c r="AE89" s="19"/>
      <c r="AF89" s="19"/>
      <c r="AG89" s="19"/>
      <c r="AH89" s="19"/>
      <c r="AI89" s="19"/>
      <c r="AJ89" s="19"/>
      <c r="AK89" s="19"/>
    </row>
    <row r="90" spans="30:37" s="91" customFormat="1" ht="18.75" customHeight="1">
      <c r="AD90" s="19"/>
      <c r="AE90" s="19"/>
      <c r="AF90" s="19"/>
      <c r="AG90" s="19"/>
      <c r="AH90" s="19"/>
      <c r="AI90" s="19"/>
      <c r="AJ90" s="19"/>
      <c r="AK90" s="19"/>
    </row>
    <row r="91" spans="30:37" s="91" customFormat="1" ht="18.75" customHeight="1">
      <c r="AD91" s="19"/>
      <c r="AE91" s="19"/>
      <c r="AF91" s="19"/>
      <c r="AG91" s="19"/>
      <c r="AH91" s="19"/>
      <c r="AI91" s="19"/>
      <c r="AJ91" s="19"/>
      <c r="AK91" s="19"/>
    </row>
    <row r="92" spans="30:37" s="91" customFormat="1" ht="18.75" customHeight="1">
      <c r="AD92" s="19"/>
      <c r="AE92" s="19"/>
      <c r="AF92" s="19"/>
      <c r="AG92" s="19"/>
      <c r="AH92" s="19"/>
      <c r="AI92" s="19"/>
      <c r="AJ92" s="19"/>
      <c r="AK92" s="19"/>
    </row>
    <row r="93" spans="30:37" s="91" customFormat="1" ht="18.75" customHeight="1">
      <c r="AD93" s="19"/>
      <c r="AE93" s="19"/>
      <c r="AF93" s="19"/>
      <c r="AG93" s="19"/>
      <c r="AH93" s="19"/>
      <c r="AI93" s="19"/>
      <c r="AJ93" s="19"/>
      <c r="AK93" s="19"/>
    </row>
    <row r="94" spans="30:37" s="91" customFormat="1" ht="18.75" customHeight="1">
      <c r="AD94" s="19"/>
      <c r="AE94" s="19"/>
      <c r="AF94" s="19"/>
      <c r="AG94" s="19"/>
      <c r="AH94" s="19"/>
      <c r="AI94" s="19"/>
      <c r="AJ94" s="19"/>
      <c r="AK94" s="19"/>
    </row>
    <row r="95" spans="30:37" s="91" customFormat="1" ht="18.75" customHeight="1">
      <c r="AD95" s="19"/>
      <c r="AE95" s="19"/>
      <c r="AF95" s="19"/>
      <c r="AG95" s="19"/>
      <c r="AH95" s="19"/>
      <c r="AI95" s="19"/>
      <c r="AJ95" s="19"/>
      <c r="AK95" s="19"/>
    </row>
    <row r="96" spans="30:37" s="91" customFormat="1" ht="18.75" customHeight="1">
      <c r="AD96" s="19"/>
      <c r="AE96" s="19"/>
      <c r="AF96" s="19"/>
      <c r="AG96" s="19"/>
      <c r="AH96" s="19"/>
      <c r="AI96" s="19"/>
      <c r="AJ96" s="19"/>
      <c r="AK96" s="19"/>
    </row>
    <row r="97" spans="30:37" s="91" customFormat="1" ht="18.75" customHeight="1">
      <c r="AD97" s="19"/>
      <c r="AE97" s="19"/>
      <c r="AF97" s="19"/>
      <c r="AG97" s="19"/>
      <c r="AH97" s="19"/>
      <c r="AI97" s="19"/>
      <c r="AJ97" s="19"/>
      <c r="AK97" s="19"/>
    </row>
    <row r="98" spans="30:37" s="91" customFormat="1" ht="18.75" customHeight="1">
      <c r="AD98" s="19"/>
      <c r="AE98" s="19"/>
      <c r="AF98" s="19"/>
      <c r="AG98" s="19"/>
      <c r="AH98" s="19"/>
      <c r="AI98" s="19"/>
      <c r="AJ98" s="19"/>
      <c r="AK98" s="19"/>
    </row>
    <row r="99" spans="30:37" s="91" customFormat="1" ht="18.75" customHeight="1">
      <c r="AD99" s="19"/>
      <c r="AE99" s="19"/>
      <c r="AF99" s="19"/>
      <c r="AG99" s="19"/>
      <c r="AH99" s="19"/>
      <c r="AI99" s="19"/>
      <c r="AJ99" s="19"/>
      <c r="AK99" s="19"/>
    </row>
    <row r="100" spans="30:37" s="91" customFormat="1" ht="18.75" customHeight="1">
      <c r="AD100" s="19"/>
      <c r="AE100" s="19"/>
      <c r="AF100" s="19"/>
      <c r="AG100" s="19"/>
      <c r="AH100" s="19"/>
      <c r="AI100" s="19"/>
      <c r="AJ100" s="19"/>
      <c r="AK100" s="19"/>
    </row>
    <row r="101" spans="30:37" s="91" customFormat="1" ht="18.75" customHeight="1">
      <c r="AD101" s="19"/>
      <c r="AE101" s="19"/>
      <c r="AF101" s="19"/>
      <c r="AG101" s="19"/>
      <c r="AH101" s="19"/>
      <c r="AI101" s="19"/>
      <c r="AJ101" s="19"/>
      <c r="AK101" s="19"/>
    </row>
    <row r="102" spans="30:37" s="91" customFormat="1" ht="18.75" customHeight="1">
      <c r="AD102" s="19"/>
      <c r="AE102" s="19"/>
      <c r="AF102" s="19"/>
      <c r="AG102" s="19"/>
      <c r="AH102" s="19"/>
      <c r="AI102" s="19"/>
      <c r="AJ102" s="19"/>
      <c r="AK102" s="19"/>
    </row>
    <row r="103" spans="30:37" s="91" customFormat="1" ht="18.75" customHeight="1">
      <c r="AD103" s="19"/>
      <c r="AE103" s="19"/>
      <c r="AF103" s="19"/>
      <c r="AG103" s="19"/>
      <c r="AH103" s="19"/>
      <c r="AI103" s="19"/>
      <c r="AJ103" s="19"/>
      <c r="AK103" s="19"/>
    </row>
    <row r="104" spans="30:37" s="91" customFormat="1" ht="18.75" customHeight="1">
      <c r="AD104" s="19"/>
      <c r="AE104" s="19"/>
      <c r="AF104" s="19"/>
      <c r="AG104" s="19"/>
      <c r="AH104" s="19"/>
      <c r="AI104" s="19"/>
      <c r="AJ104" s="19"/>
      <c r="AK104" s="19"/>
    </row>
    <row r="105" spans="30:37" s="91" customFormat="1" ht="18.75" customHeight="1">
      <c r="AD105" s="19"/>
      <c r="AE105" s="19"/>
      <c r="AF105" s="19"/>
      <c r="AG105" s="19"/>
      <c r="AH105" s="19"/>
      <c r="AI105" s="19"/>
      <c r="AJ105" s="19"/>
      <c r="AK105" s="19"/>
    </row>
    <row r="106" spans="30:37" s="91" customFormat="1" ht="18.75" customHeight="1">
      <c r="AD106" s="19"/>
      <c r="AE106" s="19"/>
      <c r="AF106" s="19"/>
      <c r="AG106" s="19"/>
      <c r="AH106" s="19"/>
      <c r="AI106" s="19"/>
      <c r="AJ106" s="19"/>
      <c r="AK106" s="19"/>
    </row>
    <row r="107" spans="30:37" s="91" customFormat="1" ht="18.75" customHeight="1">
      <c r="AD107" s="19"/>
      <c r="AE107" s="19"/>
      <c r="AF107" s="19"/>
      <c r="AG107" s="19"/>
      <c r="AH107" s="19"/>
      <c r="AI107" s="19"/>
      <c r="AJ107" s="19"/>
      <c r="AK107" s="19"/>
    </row>
    <row r="108" spans="30:37" s="91" customFormat="1" ht="18.75" customHeight="1">
      <c r="AD108" s="19"/>
      <c r="AE108" s="19"/>
      <c r="AF108" s="19"/>
      <c r="AG108" s="19"/>
      <c r="AH108" s="19"/>
      <c r="AI108" s="19"/>
      <c r="AJ108" s="19"/>
      <c r="AK108" s="19"/>
    </row>
    <row r="109" spans="30:37" s="91" customFormat="1" ht="18.75" customHeight="1">
      <c r="AD109" s="19"/>
      <c r="AE109" s="19"/>
      <c r="AF109" s="19"/>
      <c r="AG109" s="19"/>
      <c r="AH109" s="19"/>
      <c r="AI109" s="19"/>
      <c r="AJ109" s="19"/>
      <c r="AK109" s="19"/>
    </row>
    <row r="110" spans="30:37" s="91" customFormat="1" ht="18.75" customHeight="1">
      <c r="AD110" s="19"/>
      <c r="AE110" s="19"/>
      <c r="AF110" s="19"/>
      <c r="AG110" s="19"/>
      <c r="AH110" s="19"/>
      <c r="AI110" s="19"/>
      <c r="AJ110" s="19"/>
      <c r="AK110" s="19"/>
    </row>
    <row r="111" spans="30:37" s="91" customFormat="1" ht="18.75" customHeight="1">
      <c r="AD111" s="19"/>
      <c r="AE111" s="19"/>
      <c r="AF111" s="19"/>
      <c r="AG111" s="19"/>
      <c r="AH111" s="19"/>
      <c r="AI111" s="19"/>
      <c r="AJ111" s="19"/>
      <c r="AK111" s="19"/>
    </row>
    <row r="112" spans="30:37" s="91" customFormat="1" ht="18.75" customHeight="1">
      <c r="AD112" s="19"/>
      <c r="AE112" s="19"/>
      <c r="AF112" s="19"/>
      <c r="AG112" s="19"/>
      <c r="AH112" s="19"/>
      <c r="AI112" s="19"/>
      <c r="AJ112" s="19"/>
      <c r="AK112" s="19"/>
    </row>
  </sheetData>
  <mergeCells count="8">
    <mergeCell ref="G31:H31"/>
    <mergeCell ref="K6:O6"/>
    <mergeCell ref="S12:W12"/>
    <mergeCell ref="S19:AC19"/>
    <mergeCell ref="G24:H24"/>
    <mergeCell ref="G25:H25"/>
    <mergeCell ref="G30:H30"/>
    <mergeCell ref="K30:O30"/>
  </mergeCells>
  <printOptions horizontalCentered="1"/>
  <pageMargins left="0.5" right="0.5" top="0.5" bottom="0.5" header="0.5" footer="0.5"/>
  <pageSetup scale="41" orientation="landscape" r:id="rId1"/>
  <headerFooter alignWithMargins="0">
    <oddHeader>&amp;R&amp;F</oddHeader>
    <oddFooter>&amp;C&amp;A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2FBA-01A9-46D9-8564-AC2F03487A87}">
  <sheetPr transitionEvaluation="1">
    <pageSetUpPr autoPageBreaks="0" fitToPage="1"/>
  </sheetPr>
  <dimension ref="A1:O25"/>
  <sheetViews>
    <sheetView showGridLines="0" zoomScale="70" zoomScaleNormal="70" zoomScaleSheetLayoutView="75" zoomScalePageLayoutView="60" workbookViewId="0"/>
  </sheetViews>
  <sheetFormatPr defaultColWidth="8.7109375" defaultRowHeight="18"/>
  <cols>
    <col min="1" max="2" width="1.7109375" style="21" customWidth="1"/>
    <col min="3" max="3" width="4.42578125" style="21" customWidth="1"/>
    <col min="4" max="4" width="40.5703125" style="21" customWidth="1"/>
    <col min="5" max="5" width="2.28515625" style="21" customWidth="1"/>
    <col min="6" max="6" width="41.7109375" style="21" customWidth="1"/>
    <col min="7" max="7" width="2.28515625" style="21" customWidth="1"/>
    <col min="8" max="8" width="41.7109375" style="21" customWidth="1"/>
    <col min="9" max="9" width="2.28515625" style="21" customWidth="1"/>
    <col min="10" max="10" width="41.7109375" style="21" customWidth="1"/>
    <col min="11" max="11" width="2.28515625" style="21" customWidth="1"/>
    <col min="12" max="12" width="2.5703125" style="21" customWidth="1"/>
    <col min="13" max="13" width="26.7109375" style="21" customWidth="1"/>
    <col min="14" max="14" width="1.7109375" style="21" customWidth="1"/>
    <col min="15" max="15" width="2.28515625" style="21" customWidth="1"/>
    <col min="16" max="16" width="8.140625" style="21" customWidth="1"/>
    <col min="17" max="240" width="8.7109375" style="21"/>
    <col min="241" max="241" width="1.7109375" style="21" customWidth="1"/>
    <col min="242" max="243" width="5.28515625" style="21" customWidth="1"/>
    <col min="244" max="244" width="3.7109375" style="21" customWidth="1"/>
    <col min="245" max="245" width="50.28515625" style="21" customWidth="1"/>
    <col min="246" max="246" width="10.42578125" style="21" bestFit="1" customWidth="1"/>
    <col min="247" max="247" width="38.7109375" style="21" customWidth="1"/>
    <col min="248" max="249" width="3.42578125" style="21" customWidth="1"/>
    <col min="250" max="250" width="21.28515625" style="21" bestFit="1" customWidth="1"/>
    <col min="251" max="251" width="14.7109375" style="21" bestFit="1" customWidth="1"/>
    <col min="252" max="252" width="12.28515625" style="21" bestFit="1" customWidth="1"/>
    <col min="253" max="254" width="2.28515625" style="21" customWidth="1"/>
    <col min="255" max="496" width="8.7109375" style="21"/>
    <col min="497" max="497" width="1.7109375" style="21" customWidth="1"/>
    <col min="498" max="499" width="5.28515625" style="21" customWidth="1"/>
    <col min="500" max="500" width="3.7109375" style="21" customWidth="1"/>
    <col min="501" max="501" width="50.28515625" style="21" customWidth="1"/>
    <col min="502" max="502" width="10.42578125" style="21" bestFit="1" customWidth="1"/>
    <col min="503" max="503" width="38.7109375" style="21" customWidth="1"/>
    <col min="504" max="505" width="3.42578125" style="21" customWidth="1"/>
    <col min="506" max="506" width="21.28515625" style="21" bestFit="1" customWidth="1"/>
    <col min="507" max="507" width="14.7109375" style="21" bestFit="1" customWidth="1"/>
    <col min="508" max="508" width="12.28515625" style="21" bestFit="1" customWidth="1"/>
    <col min="509" max="510" width="2.28515625" style="21" customWidth="1"/>
    <col min="511" max="752" width="8.7109375" style="21"/>
    <col min="753" max="753" width="1.7109375" style="21" customWidth="1"/>
    <col min="754" max="755" width="5.28515625" style="21" customWidth="1"/>
    <col min="756" max="756" width="3.7109375" style="21" customWidth="1"/>
    <col min="757" max="757" width="50.28515625" style="21" customWidth="1"/>
    <col min="758" max="758" width="10.42578125" style="21" bestFit="1" customWidth="1"/>
    <col min="759" max="759" width="38.7109375" style="21" customWidth="1"/>
    <col min="760" max="761" width="3.42578125" style="21" customWidth="1"/>
    <col min="762" max="762" width="21.28515625" style="21" bestFit="1" customWidth="1"/>
    <col min="763" max="763" width="14.7109375" style="21" bestFit="1" customWidth="1"/>
    <col min="764" max="764" width="12.28515625" style="21" bestFit="1" customWidth="1"/>
    <col min="765" max="766" width="2.28515625" style="21" customWidth="1"/>
    <col min="767" max="1008" width="8.7109375" style="21"/>
    <col min="1009" max="1009" width="1.7109375" style="21" customWidth="1"/>
    <col min="1010" max="1011" width="5.28515625" style="21" customWidth="1"/>
    <col min="1012" max="1012" width="3.7109375" style="21" customWidth="1"/>
    <col min="1013" max="1013" width="50.28515625" style="21" customWidth="1"/>
    <col min="1014" max="1014" width="10.42578125" style="21" bestFit="1" customWidth="1"/>
    <col min="1015" max="1015" width="38.7109375" style="21" customWidth="1"/>
    <col min="1016" max="1017" width="3.42578125" style="21" customWidth="1"/>
    <col min="1018" max="1018" width="21.28515625" style="21" bestFit="1" customWidth="1"/>
    <col min="1019" max="1019" width="14.7109375" style="21" bestFit="1" customWidth="1"/>
    <col min="1020" max="1020" width="12.28515625" style="21" bestFit="1" customWidth="1"/>
    <col min="1021" max="1022" width="2.28515625" style="21" customWidth="1"/>
    <col min="1023" max="1264" width="8.7109375" style="21"/>
    <col min="1265" max="1265" width="1.7109375" style="21" customWidth="1"/>
    <col min="1266" max="1267" width="5.28515625" style="21" customWidth="1"/>
    <col min="1268" max="1268" width="3.7109375" style="21" customWidth="1"/>
    <col min="1269" max="1269" width="50.28515625" style="21" customWidth="1"/>
    <col min="1270" max="1270" width="10.42578125" style="21" bestFit="1" customWidth="1"/>
    <col min="1271" max="1271" width="38.7109375" style="21" customWidth="1"/>
    <col min="1272" max="1273" width="3.42578125" style="21" customWidth="1"/>
    <col min="1274" max="1274" width="21.28515625" style="21" bestFit="1" customWidth="1"/>
    <col min="1275" max="1275" width="14.7109375" style="21" bestFit="1" customWidth="1"/>
    <col min="1276" max="1276" width="12.28515625" style="21" bestFit="1" customWidth="1"/>
    <col min="1277" max="1278" width="2.28515625" style="21" customWidth="1"/>
    <col min="1279" max="1520" width="8.7109375" style="21"/>
    <col min="1521" max="1521" width="1.7109375" style="21" customWidth="1"/>
    <col min="1522" max="1523" width="5.28515625" style="21" customWidth="1"/>
    <col min="1524" max="1524" width="3.7109375" style="21" customWidth="1"/>
    <col min="1525" max="1525" width="50.28515625" style="21" customWidth="1"/>
    <col min="1526" max="1526" width="10.42578125" style="21" bestFit="1" customWidth="1"/>
    <col min="1527" max="1527" width="38.7109375" style="21" customWidth="1"/>
    <col min="1528" max="1529" width="3.42578125" style="21" customWidth="1"/>
    <col min="1530" max="1530" width="21.28515625" style="21" bestFit="1" customWidth="1"/>
    <col min="1531" max="1531" width="14.7109375" style="21" bestFit="1" customWidth="1"/>
    <col min="1532" max="1532" width="12.28515625" style="21" bestFit="1" customWidth="1"/>
    <col min="1533" max="1534" width="2.28515625" style="21" customWidth="1"/>
    <col min="1535" max="1776" width="8.7109375" style="21"/>
    <col min="1777" max="1777" width="1.7109375" style="21" customWidth="1"/>
    <col min="1778" max="1779" width="5.28515625" style="21" customWidth="1"/>
    <col min="1780" max="1780" width="3.7109375" style="21" customWidth="1"/>
    <col min="1781" max="1781" width="50.28515625" style="21" customWidth="1"/>
    <col min="1782" max="1782" width="10.42578125" style="21" bestFit="1" customWidth="1"/>
    <col min="1783" max="1783" width="38.7109375" style="21" customWidth="1"/>
    <col min="1784" max="1785" width="3.42578125" style="21" customWidth="1"/>
    <col min="1786" max="1786" width="21.28515625" style="21" bestFit="1" customWidth="1"/>
    <col min="1787" max="1787" width="14.7109375" style="21" bestFit="1" customWidth="1"/>
    <col min="1788" max="1788" width="12.28515625" style="21" bestFit="1" customWidth="1"/>
    <col min="1789" max="1790" width="2.28515625" style="21" customWidth="1"/>
    <col min="1791" max="2032" width="8.7109375" style="21"/>
    <col min="2033" max="2033" width="1.7109375" style="21" customWidth="1"/>
    <col min="2034" max="2035" width="5.28515625" style="21" customWidth="1"/>
    <col min="2036" max="2036" width="3.7109375" style="21" customWidth="1"/>
    <col min="2037" max="2037" width="50.28515625" style="21" customWidth="1"/>
    <col min="2038" max="2038" width="10.42578125" style="21" bestFit="1" customWidth="1"/>
    <col min="2039" max="2039" width="38.7109375" style="21" customWidth="1"/>
    <col min="2040" max="2041" width="3.42578125" style="21" customWidth="1"/>
    <col min="2042" max="2042" width="21.28515625" style="21" bestFit="1" customWidth="1"/>
    <col min="2043" max="2043" width="14.7109375" style="21" bestFit="1" customWidth="1"/>
    <col min="2044" max="2044" width="12.28515625" style="21" bestFit="1" customWidth="1"/>
    <col min="2045" max="2046" width="2.28515625" style="21" customWidth="1"/>
    <col min="2047" max="2288" width="8.7109375" style="21"/>
    <col min="2289" max="2289" width="1.7109375" style="21" customWidth="1"/>
    <col min="2290" max="2291" width="5.28515625" style="21" customWidth="1"/>
    <col min="2292" max="2292" width="3.7109375" style="21" customWidth="1"/>
    <col min="2293" max="2293" width="50.28515625" style="21" customWidth="1"/>
    <col min="2294" max="2294" width="10.42578125" style="21" bestFit="1" customWidth="1"/>
    <col min="2295" max="2295" width="38.7109375" style="21" customWidth="1"/>
    <col min="2296" max="2297" width="3.42578125" style="21" customWidth="1"/>
    <col min="2298" max="2298" width="21.28515625" style="21" bestFit="1" customWidth="1"/>
    <col min="2299" max="2299" width="14.7109375" style="21" bestFit="1" customWidth="1"/>
    <col min="2300" max="2300" width="12.28515625" style="21" bestFit="1" customWidth="1"/>
    <col min="2301" max="2302" width="2.28515625" style="21" customWidth="1"/>
    <col min="2303" max="2544" width="8.7109375" style="21"/>
    <col min="2545" max="2545" width="1.7109375" style="21" customWidth="1"/>
    <col min="2546" max="2547" width="5.28515625" style="21" customWidth="1"/>
    <col min="2548" max="2548" width="3.7109375" style="21" customWidth="1"/>
    <col min="2549" max="2549" width="50.28515625" style="21" customWidth="1"/>
    <col min="2550" max="2550" width="10.42578125" style="21" bestFit="1" customWidth="1"/>
    <col min="2551" max="2551" width="38.7109375" style="21" customWidth="1"/>
    <col min="2552" max="2553" width="3.42578125" style="21" customWidth="1"/>
    <col min="2554" max="2554" width="21.28515625" style="21" bestFit="1" customWidth="1"/>
    <col min="2555" max="2555" width="14.7109375" style="21" bestFit="1" customWidth="1"/>
    <col min="2556" max="2556" width="12.28515625" style="21" bestFit="1" customWidth="1"/>
    <col min="2557" max="2558" width="2.28515625" style="21" customWidth="1"/>
    <col min="2559" max="2800" width="8.7109375" style="21"/>
    <col min="2801" max="2801" width="1.7109375" style="21" customWidth="1"/>
    <col min="2802" max="2803" width="5.28515625" style="21" customWidth="1"/>
    <col min="2804" max="2804" width="3.7109375" style="21" customWidth="1"/>
    <col min="2805" max="2805" width="50.28515625" style="21" customWidth="1"/>
    <col min="2806" max="2806" width="10.42578125" style="21" bestFit="1" customWidth="1"/>
    <col min="2807" max="2807" width="38.7109375" style="21" customWidth="1"/>
    <col min="2808" max="2809" width="3.42578125" style="21" customWidth="1"/>
    <col min="2810" max="2810" width="21.28515625" style="21" bestFit="1" customWidth="1"/>
    <col min="2811" max="2811" width="14.7109375" style="21" bestFit="1" customWidth="1"/>
    <col min="2812" max="2812" width="12.28515625" style="21" bestFit="1" customWidth="1"/>
    <col min="2813" max="2814" width="2.28515625" style="21" customWidth="1"/>
    <col min="2815" max="3056" width="8.7109375" style="21"/>
    <col min="3057" max="3057" width="1.7109375" style="21" customWidth="1"/>
    <col min="3058" max="3059" width="5.28515625" style="21" customWidth="1"/>
    <col min="3060" max="3060" width="3.7109375" style="21" customWidth="1"/>
    <col min="3061" max="3061" width="50.28515625" style="21" customWidth="1"/>
    <col min="3062" max="3062" width="10.42578125" style="21" bestFit="1" customWidth="1"/>
    <col min="3063" max="3063" width="38.7109375" style="21" customWidth="1"/>
    <col min="3064" max="3065" width="3.42578125" style="21" customWidth="1"/>
    <col min="3066" max="3066" width="21.28515625" style="21" bestFit="1" customWidth="1"/>
    <col min="3067" max="3067" width="14.7109375" style="21" bestFit="1" customWidth="1"/>
    <col min="3068" max="3068" width="12.28515625" style="21" bestFit="1" customWidth="1"/>
    <col min="3069" max="3070" width="2.28515625" style="21" customWidth="1"/>
    <col min="3071" max="3312" width="8.7109375" style="21"/>
    <col min="3313" max="3313" width="1.7109375" style="21" customWidth="1"/>
    <col min="3314" max="3315" width="5.28515625" style="21" customWidth="1"/>
    <col min="3316" max="3316" width="3.7109375" style="21" customWidth="1"/>
    <col min="3317" max="3317" width="50.28515625" style="21" customWidth="1"/>
    <col min="3318" max="3318" width="10.42578125" style="21" bestFit="1" customWidth="1"/>
    <col min="3319" max="3319" width="38.7109375" style="21" customWidth="1"/>
    <col min="3320" max="3321" width="3.42578125" style="21" customWidth="1"/>
    <col min="3322" max="3322" width="21.28515625" style="21" bestFit="1" customWidth="1"/>
    <col min="3323" max="3323" width="14.7109375" style="21" bestFit="1" customWidth="1"/>
    <col min="3324" max="3324" width="12.28515625" style="21" bestFit="1" customWidth="1"/>
    <col min="3325" max="3326" width="2.28515625" style="21" customWidth="1"/>
    <col min="3327" max="3568" width="8.7109375" style="21"/>
    <col min="3569" max="3569" width="1.7109375" style="21" customWidth="1"/>
    <col min="3570" max="3571" width="5.28515625" style="21" customWidth="1"/>
    <col min="3572" max="3572" width="3.7109375" style="21" customWidth="1"/>
    <col min="3573" max="3573" width="50.28515625" style="21" customWidth="1"/>
    <col min="3574" max="3574" width="10.42578125" style="21" bestFit="1" customWidth="1"/>
    <col min="3575" max="3575" width="38.7109375" style="21" customWidth="1"/>
    <col min="3576" max="3577" width="3.42578125" style="21" customWidth="1"/>
    <col min="3578" max="3578" width="21.28515625" style="21" bestFit="1" customWidth="1"/>
    <col min="3579" max="3579" width="14.7109375" style="21" bestFit="1" customWidth="1"/>
    <col min="3580" max="3580" width="12.28515625" style="21" bestFit="1" customWidth="1"/>
    <col min="3581" max="3582" width="2.28515625" style="21" customWidth="1"/>
    <col min="3583" max="3824" width="8.7109375" style="21"/>
    <col min="3825" max="3825" width="1.7109375" style="21" customWidth="1"/>
    <col min="3826" max="3827" width="5.28515625" style="21" customWidth="1"/>
    <col min="3828" max="3828" width="3.7109375" style="21" customWidth="1"/>
    <col min="3829" max="3829" width="50.28515625" style="21" customWidth="1"/>
    <col min="3830" max="3830" width="10.42578125" style="21" bestFit="1" customWidth="1"/>
    <col min="3831" max="3831" width="38.7109375" style="21" customWidth="1"/>
    <col min="3832" max="3833" width="3.42578125" style="21" customWidth="1"/>
    <col min="3834" max="3834" width="21.28515625" style="21" bestFit="1" customWidth="1"/>
    <col min="3835" max="3835" width="14.7109375" style="21" bestFit="1" customWidth="1"/>
    <col min="3836" max="3836" width="12.28515625" style="21" bestFit="1" customWidth="1"/>
    <col min="3837" max="3838" width="2.28515625" style="21" customWidth="1"/>
    <col min="3839" max="4080" width="8.7109375" style="21"/>
    <col min="4081" max="4081" width="1.7109375" style="21" customWidth="1"/>
    <col min="4082" max="4083" width="5.28515625" style="21" customWidth="1"/>
    <col min="4084" max="4084" width="3.7109375" style="21" customWidth="1"/>
    <col min="4085" max="4085" width="50.28515625" style="21" customWidth="1"/>
    <col min="4086" max="4086" width="10.42578125" style="21" bestFit="1" customWidth="1"/>
    <col min="4087" max="4087" width="38.7109375" style="21" customWidth="1"/>
    <col min="4088" max="4089" width="3.42578125" style="21" customWidth="1"/>
    <col min="4090" max="4090" width="21.28515625" style="21" bestFit="1" customWidth="1"/>
    <col min="4091" max="4091" width="14.7109375" style="21" bestFit="1" customWidth="1"/>
    <col min="4092" max="4092" width="12.28515625" style="21" bestFit="1" customWidth="1"/>
    <col min="4093" max="4094" width="2.28515625" style="21" customWidth="1"/>
    <col min="4095" max="4336" width="8.7109375" style="21"/>
    <col min="4337" max="4337" width="1.7109375" style="21" customWidth="1"/>
    <col min="4338" max="4339" width="5.28515625" style="21" customWidth="1"/>
    <col min="4340" max="4340" width="3.7109375" style="21" customWidth="1"/>
    <col min="4341" max="4341" width="50.28515625" style="21" customWidth="1"/>
    <col min="4342" max="4342" width="10.42578125" style="21" bestFit="1" customWidth="1"/>
    <col min="4343" max="4343" width="38.7109375" style="21" customWidth="1"/>
    <col min="4344" max="4345" width="3.42578125" style="21" customWidth="1"/>
    <col min="4346" max="4346" width="21.28515625" style="21" bestFit="1" customWidth="1"/>
    <col min="4347" max="4347" width="14.7109375" style="21" bestFit="1" customWidth="1"/>
    <col min="4348" max="4348" width="12.28515625" style="21" bestFit="1" customWidth="1"/>
    <col min="4349" max="4350" width="2.28515625" style="21" customWidth="1"/>
    <col min="4351" max="4592" width="8.7109375" style="21"/>
    <col min="4593" max="4593" width="1.7109375" style="21" customWidth="1"/>
    <col min="4594" max="4595" width="5.28515625" style="21" customWidth="1"/>
    <col min="4596" max="4596" width="3.7109375" style="21" customWidth="1"/>
    <col min="4597" max="4597" width="50.28515625" style="21" customWidth="1"/>
    <col min="4598" max="4598" width="10.42578125" style="21" bestFit="1" customWidth="1"/>
    <col min="4599" max="4599" width="38.7109375" style="21" customWidth="1"/>
    <col min="4600" max="4601" width="3.42578125" style="21" customWidth="1"/>
    <col min="4602" max="4602" width="21.28515625" style="21" bestFit="1" customWidth="1"/>
    <col min="4603" max="4603" width="14.7109375" style="21" bestFit="1" customWidth="1"/>
    <col min="4604" max="4604" width="12.28515625" style="21" bestFit="1" customWidth="1"/>
    <col min="4605" max="4606" width="2.28515625" style="21" customWidth="1"/>
    <col min="4607" max="4848" width="8.7109375" style="21"/>
    <col min="4849" max="4849" width="1.7109375" style="21" customWidth="1"/>
    <col min="4850" max="4851" width="5.28515625" style="21" customWidth="1"/>
    <col min="4852" max="4852" width="3.7109375" style="21" customWidth="1"/>
    <col min="4853" max="4853" width="50.28515625" style="21" customWidth="1"/>
    <col min="4854" max="4854" width="10.42578125" style="21" bestFit="1" customWidth="1"/>
    <col min="4855" max="4855" width="38.7109375" style="21" customWidth="1"/>
    <col min="4856" max="4857" width="3.42578125" style="21" customWidth="1"/>
    <col min="4858" max="4858" width="21.28515625" style="21" bestFit="1" customWidth="1"/>
    <col min="4859" max="4859" width="14.7109375" style="21" bestFit="1" customWidth="1"/>
    <col min="4860" max="4860" width="12.28515625" style="21" bestFit="1" customWidth="1"/>
    <col min="4861" max="4862" width="2.28515625" style="21" customWidth="1"/>
    <col min="4863" max="5104" width="8.7109375" style="21"/>
    <col min="5105" max="5105" width="1.7109375" style="21" customWidth="1"/>
    <col min="5106" max="5107" width="5.28515625" style="21" customWidth="1"/>
    <col min="5108" max="5108" width="3.7109375" style="21" customWidth="1"/>
    <col min="5109" max="5109" width="50.28515625" style="21" customWidth="1"/>
    <col min="5110" max="5110" width="10.42578125" style="21" bestFit="1" customWidth="1"/>
    <col min="5111" max="5111" width="38.7109375" style="21" customWidth="1"/>
    <col min="5112" max="5113" width="3.42578125" style="21" customWidth="1"/>
    <col min="5114" max="5114" width="21.28515625" style="21" bestFit="1" customWidth="1"/>
    <col min="5115" max="5115" width="14.7109375" style="21" bestFit="1" customWidth="1"/>
    <col min="5116" max="5116" width="12.28515625" style="21" bestFit="1" customWidth="1"/>
    <col min="5117" max="5118" width="2.28515625" style="21" customWidth="1"/>
    <col min="5119" max="5360" width="8.7109375" style="21"/>
    <col min="5361" max="5361" width="1.7109375" style="21" customWidth="1"/>
    <col min="5362" max="5363" width="5.28515625" style="21" customWidth="1"/>
    <col min="5364" max="5364" width="3.7109375" style="21" customWidth="1"/>
    <col min="5365" max="5365" width="50.28515625" style="21" customWidth="1"/>
    <col min="5366" max="5366" width="10.42578125" style="21" bestFit="1" customWidth="1"/>
    <col min="5367" max="5367" width="38.7109375" style="21" customWidth="1"/>
    <col min="5368" max="5369" width="3.42578125" style="21" customWidth="1"/>
    <col min="5370" max="5370" width="21.28515625" style="21" bestFit="1" customWidth="1"/>
    <col min="5371" max="5371" width="14.7109375" style="21" bestFit="1" customWidth="1"/>
    <col min="5372" max="5372" width="12.28515625" style="21" bestFit="1" customWidth="1"/>
    <col min="5373" max="5374" width="2.28515625" style="21" customWidth="1"/>
    <col min="5375" max="5616" width="8.7109375" style="21"/>
    <col min="5617" max="5617" width="1.7109375" style="21" customWidth="1"/>
    <col min="5618" max="5619" width="5.28515625" style="21" customWidth="1"/>
    <col min="5620" max="5620" width="3.7109375" style="21" customWidth="1"/>
    <col min="5621" max="5621" width="50.28515625" style="21" customWidth="1"/>
    <col min="5622" max="5622" width="10.42578125" style="21" bestFit="1" customWidth="1"/>
    <col min="5623" max="5623" width="38.7109375" style="21" customWidth="1"/>
    <col min="5624" max="5625" width="3.42578125" style="21" customWidth="1"/>
    <col min="5626" max="5626" width="21.28515625" style="21" bestFit="1" customWidth="1"/>
    <col min="5627" max="5627" width="14.7109375" style="21" bestFit="1" customWidth="1"/>
    <col min="5628" max="5628" width="12.28515625" style="21" bestFit="1" customWidth="1"/>
    <col min="5629" max="5630" width="2.28515625" style="21" customWidth="1"/>
    <col min="5631" max="5872" width="8.7109375" style="21"/>
    <col min="5873" max="5873" width="1.7109375" style="21" customWidth="1"/>
    <col min="5874" max="5875" width="5.28515625" style="21" customWidth="1"/>
    <col min="5876" max="5876" width="3.7109375" style="21" customWidth="1"/>
    <col min="5877" max="5877" width="50.28515625" style="21" customWidth="1"/>
    <col min="5878" max="5878" width="10.42578125" style="21" bestFit="1" customWidth="1"/>
    <col min="5879" max="5879" width="38.7109375" style="21" customWidth="1"/>
    <col min="5880" max="5881" width="3.42578125" style="21" customWidth="1"/>
    <col min="5882" max="5882" width="21.28515625" style="21" bestFit="1" customWidth="1"/>
    <col min="5883" max="5883" width="14.7109375" style="21" bestFit="1" customWidth="1"/>
    <col min="5884" max="5884" width="12.28515625" style="21" bestFit="1" customWidth="1"/>
    <col min="5885" max="5886" width="2.28515625" style="21" customWidth="1"/>
    <col min="5887" max="6128" width="8.7109375" style="21"/>
    <col min="6129" max="6129" width="1.7109375" style="21" customWidth="1"/>
    <col min="6130" max="6131" width="5.28515625" style="21" customWidth="1"/>
    <col min="6132" max="6132" width="3.7109375" style="21" customWidth="1"/>
    <col min="6133" max="6133" width="50.28515625" style="21" customWidth="1"/>
    <col min="6134" max="6134" width="10.42578125" style="21" bestFit="1" customWidth="1"/>
    <col min="6135" max="6135" width="38.7109375" style="21" customWidth="1"/>
    <col min="6136" max="6137" width="3.42578125" style="21" customWidth="1"/>
    <col min="6138" max="6138" width="21.28515625" style="21" bestFit="1" customWidth="1"/>
    <col min="6139" max="6139" width="14.7109375" style="21" bestFit="1" customWidth="1"/>
    <col min="6140" max="6140" width="12.28515625" style="21" bestFit="1" customWidth="1"/>
    <col min="6141" max="6142" width="2.28515625" style="21" customWidth="1"/>
    <col min="6143" max="6384" width="8.7109375" style="21"/>
    <col min="6385" max="6385" width="1.7109375" style="21" customWidth="1"/>
    <col min="6386" max="6387" width="5.28515625" style="21" customWidth="1"/>
    <col min="6388" max="6388" width="3.7109375" style="21" customWidth="1"/>
    <col min="6389" max="6389" width="50.28515625" style="21" customWidth="1"/>
    <col min="6390" max="6390" width="10.42578125" style="21" bestFit="1" customWidth="1"/>
    <col min="6391" max="6391" width="38.7109375" style="21" customWidth="1"/>
    <col min="6392" max="6393" width="3.42578125" style="21" customWidth="1"/>
    <col min="6394" max="6394" width="21.28515625" style="21" bestFit="1" customWidth="1"/>
    <col min="6395" max="6395" width="14.7109375" style="21" bestFit="1" customWidth="1"/>
    <col min="6396" max="6396" width="12.28515625" style="21" bestFit="1" customWidth="1"/>
    <col min="6397" max="6398" width="2.28515625" style="21" customWidth="1"/>
    <col min="6399" max="6640" width="8.7109375" style="21"/>
    <col min="6641" max="6641" width="1.7109375" style="21" customWidth="1"/>
    <col min="6642" max="6643" width="5.28515625" style="21" customWidth="1"/>
    <col min="6644" max="6644" width="3.7109375" style="21" customWidth="1"/>
    <col min="6645" max="6645" width="50.28515625" style="21" customWidth="1"/>
    <col min="6646" max="6646" width="10.42578125" style="21" bestFit="1" customWidth="1"/>
    <col min="6647" max="6647" width="38.7109375" style="21" customWidth="1"/>
    <col min="6648" max="6649" width="3.42578125" style="21" customWidth="1"/>
    <col min="6650" max="6650" width="21.28515625" style="21" bestFit="1" customWidth="1"/>
    <col min="6651" max="6651" width="14.7109375" style="21" bestFit="1" customWidth="1"/>
    <col min="6652" max="6652" width="12.28515625" style="21" bestFit="1" customWidth="1"/>
    <col min="6653" max="6654" width="2.28515625" style="21" customWidth="1"/>
    <col min="6655" max="6896" width="8.7109375" style="21"/>
    <col min="6897" max="6897" width="1.7109375" style="21" customWidth="1"/>
    <col min="6898" max="6899" width="5.28515625" style="21" customWidth="1"/>
    <col min="6900" max="6900" width="3.7109375" style="21" customWidth="1"/>
    <col min="6901" max="6901" width="50.28515625" style="21" customWidth="1"/>
    <col min="6902" max="6902" width="10.42578125" style="21" bestFit="1" customWidth="1"/>
    <col min="6903" max="6903" width="38.7109375" style="21" customWidth="1"/>
    <col min="6904" max="6905" width="3.42578125" style="21" customWidth="1"/>
    <col min="6906" max="6906" width="21.28515625" style="21" bestFit="1" customWidth="1"/>
    <col min="6907" max="6907" width="14.7109375" style="21" bestFit="1" customWidth="1"/>
    <col min="6908" max="6908" width="12.28515625" style="21" bestFit="1" customWidth="1"/>
    <col min="6909" max="6910" width="2.28515625" style="21" customWidth="1"/>
    <col min="6911" max="7152" width="8.7109375" style="21"/>
    <col min="7153" max="7153" width="1.7109375" style="21" customWidth="1"/>
    <col min="7154" max="7155" width="5.28515625" style="21" customWidth="1"/>
    <col min="7156" max="7156" width="3.7109375" style="21" customWidth="1"/>
    <col min="7157" max="7157" width="50.28515625" style="21" customWidth="1"/>
    <col min="7158" max="7158" width="10.42578125" style="21" bestFit="1" customWidth="1"/>
    <col min="7159" max="7159" width="38.7109375" style="21" customWidth="1"/>
    <col min="7160" max="7161" width="3.42578125" style="21" customWidth="1"/>
    <col min="7162" max="7162" width="21.28515625" style="21" bestFit="1" customWidth="1"/>
    <col min="7163" max="7163" width="14.7109375" style="21" bestFit="1" customWidth="1"/>
    <col min="7164" max="7164" width="12.28515625" style="21" bestFit="1" customWidth="1"/>
    <col min="7165" max="7166" width="2.28515625" style="21" customWidth="1"/>
    <col min="7167" max="7408" width="8.7109375" style="21"/>
    <col min="7409" max="7409" width="1.7109375" style="21" customWidth="1"/>
    <col min="7410" max="7411" width="5.28515625" style="21" customWidth="1"/>
    <col min="7412" max="7412" width="3.7109375" style="21" customWidth="1"/>
    <col min="7413" max="7413" width="50.28515625" style="21" customWidth="1"/>
    <col min="7414" max="7414" width="10.42578125" style="21" bestFit="1" customWidth="1"/>
    <col min="7415" max="7415" width="38.7109375" style="21" customWidth="1"/>
    <col min="7416" max="7417" width="3.42578125" style="21" customWidth="1"/>
    <col min="7418" max="7418" width="21.28515625" style="21" bestFit="1" customWidth="1"/>
    <col min="7419" max="7419" width="14.7109375" style="21" bestFit="1" customWidth="1"/>
    <col min="7420" max="7420" width="12.28515625" style="21" bestFit="1" customWidth="1"/>
    <col min="7421" max="7422" width="2.28515625" style="21" customWidth="1"/>
    <col min="7423" max="7664" width="8.7109375" style="21"/>
    <col min="7665" max="7665" width="1.7109375" style="21" customWidth="1"/>
    <col min="7666" max="7667" width="5.28515625" style="21" customWidth="1"/>
    <col min="7668" max="7668" width="3.7109375" style="21" customWidth="1"/>
    <col min="7669" max="7669" width="50.28515625" style="21" customWidth="1"/>
    <col min="7670" max="7670" width="10.42578125" style="21" bestFit="1" customWidth="1"/>
    <col min="7671" max="7671" width="38.7109375" style="21" customWidth="1"/>
    <col min="7672" max="7673" width="3.42578125" style="21" customWidth="1"/>
    <col min="7674" max="7674" width="21.28515625" style="21" bestFit="1" customWidth="1"/>
    <col min="7675" max="7675" width="14.7109375" style="21" bestFit="1" customWidth="1"/>
    <col min="7676" max="7676" width="12.28515625" style="21" bestFit="1" customWidth="1"/>
    <col min="7677" max="7678" width="2.28515625" style="21" customWidth="1"/>
    <col min="7679" max="7920" width="8.7109375" style="21"/>
    <col min="7921" max="7921" width="1.7109375" style="21" customWidth="1"/>
    <col min="7922" max="7923" width="5.28515625" style="21" customWidth="1"/>
    <col min="7924" max="7924" width="3.7109375" style="21" customWidth="1"/>
    <col min="7925" max="7925" width="50.28515625" style="21" customWidth="1"/>
    <col min="7926" max="7926" width="10.42578125" style="21" bestFit="1" customWidth="1"/>
    <col min="7927" max="7927" width="38.7109375" style="21" customWidth="1"/>
    <col min="7928" max="7929" width="3.42578125" style="21" customWidth="1"/>
    <col min="7930" max="7930" width="21.28515625" style="21" bestFit="1" customWidth="1"/>
    <col min="7931" max="7931" width="14.7109375" style="21" bestFit="1" customWidth="1"/>
    <col min="7932" max="7932" width="12.28515625" style="21" bestFit="1" customWidth="1"/>
    <col min="7933" max="7934" width="2.28515625" style="21" customWidth="1"/>
    <col min="7935" max="8176" width="8.7109375" style="21"/>
    <col min="8177" max="8177" width="1.7109375" style="21" customWidth="1"/>
    <col min="8178" max="8179" width="5.28515625" style="21" customWidth="1"/>
    <col min="8180" max="8180" width="3.7109375" style="21" customWidth="1"/>
    <col min="8181" max="8181" width="50.28515625" style="21" customWidth="1"/>
    <col min="8182" max="8182" width="10.42578125" style="21" bestFit="1" customWidth="1"/>
    <col min="8183" max="8183" width="38.7109375" style="21" customWidth="1"/>
    <col min="8184" max="8185" width="3.42578125" style="21" customWidth="1"/>
    <col min="8186" max="8186" width="21.28515625" style="21" bestFit="1" customWidth="1"/>
    <col min="8187" max="8187" width="14.7109375" style="21" bestFit="1" customWidth="1"/>
    <col min="8188" max="8188" width="12.28515625" style="21" bestFit="1" customWidth="1"/>
    <col min="8189" max="8190" width="2.28515625" style="21" customWidth="1"/>
    <col min="8191" max="8432" width="8.7109375" style="21"/>
    <col min="8433" max="8433" width="1.7109375" style="21" customWidth="1"/>
    <col min="8434" max="8435" width="5.28515625" style="21" customWidth="1"/>
    <col min="8436" max="8436" width="3.7109375" style="21" customWidth="1"/>
    <col min="8437" max="8437" width="50.28515625" style="21" customWidth="1"/>
    <col min="8438" max="8438" width="10.42578125" style="21" bestFit="1" customWidth="1"/>
    <col min="8439" max="8439" width="38.7109375" style="21" customWidth="1"/>
    <col min="8440" max="8441" width="3.42578125" style="21" customWidth="1"/>
    <col min="8442" max="8442" width="21.28515625" style="21" bestFit="1" customWidth="1"/>
    <col min="8443" max="8443" width="14.7109375" style="21" bestFit="1" customWidth="1"/>
    <col min="8444" max="8444" width="12.28515625" style="21" bestFit="1" customWidth="1"/>
    <col min="8445" max="8446" width="2.28515625" style="21" customWidth="1"/>
    <col min="8447" max="8688" width="8.7109375" style="21"/>
    <col min="8689" max="8689" width="1.7109375" style="21" customWidth="1"/>
    <col min="8690" max="8691" width="5.28515625" style="21" customWidth="1"/>
    <col min="8692" max="8692" width="3.7109375" style="21" customWidth="1"/>
    <col min="8693" max="8693" width="50.28515625" style="21" customWidth="1"/>
    <col min="8694" max="8694" width="10.42578125" style="21" bestFit="1" customWidth="1"/>
    <col min="8695" max="8695" width="38.7109375" style="21" customWidth="1"/>
    <col min="8696" max="8697" width="3.42578125" style="21" customWidth="1"/>
    <col min="8698" max="8698" width="21.28515625" style="21" bestFit="1" customWidth="1"/>
    <col min="8699" max="8699" width="14.7109375" style="21" bestFit="1" customWidth="1"/>
    <col min="8700" max="8700" width="12.28515625" style="21" bestFit="1" customWidth="1"/>
    <col min="8701" max="8702" width="2.28515625" style="21" customWidth="1"/>
    <col min="8703" max="8944" width="8.7109375" style="21"/>
    <col min="8945" max="8945" width="1.7109375" style="21" customWidth="1"/>
    <col min="8946" max="8947" width="5.28515625" style="21" customWidth="1"/>
    <col min="8948" max="8948" width="3.7109375" style="21" customWidth="1"/>
    <col min="8949" max="8949" width="50.28515625" style="21" customWidth="1"/>
    <col min="8950" max="8950" width="10.42578125" style="21" bestFit="1" customWidth="1"/>
    <col min="8951" max="8951" width="38.7109375" style="21" customWidth="1"/>
    <col min="8952" max="8953" width="3.42578125" style="21" customWidth="1"/>
    <col min="8954" max="8954" width="21.28515625" style="21" bestFit="1" customWidth="1"/>
    <col min="8955" max="8955" width="14.7109375" style="21" bestFit="1" customWidth="1"/>
    <col min="8956" max="8956" width="12.28515625" style="21" bestFit="1" customWidth="1"/>
    <col min="8957" max="8958" width="2.28515625" style="21" customWidth="1"/>
    <col min="8959" max="9200" width="8.7109375" style="21"/>
    <col min="9201" max="9201" width="1.7109375" style="21" customWidth="1"/>
    <col min="9202" max="9203" width="5.28515625" style="21" customWidth="1"/>
    <col min="9204" max="9204" width="3.7109375" style="21" customWidth="1"/>
    <col min="9205" max="9205" width="50.28515625" style="21" customWidth="1"/>
    <col min="9206" max="9206" width="10.42578125" style="21" bestFit="1" customWidth="1"/>
    <col min="9207" max="9207" width="38.7109375" style="21" customWidth="1"/>
    <col min="9208" max="9209" width="3.42578125" style="21" customWidth="1"/>
    <col min="9210" max="9210" width="21.28515625" style="21" bestFit="1" customWidth="1"/>
    <col min="9211" max="9211" width="14.7109375" style="21" bestFit="1" customWidth="1"/>
    <col min="9212" max="9212" width="12.28515625" style="21" bestFit="1" customWidth="1"/>
    <col min="9213" max="9214" width="2.28515625" style="21" customWidth="1"/>
    <col min="9215" max="9456" width="8.7109375" style="21"/>
    <col min="9457" max="9457" width="1.7109375" style="21" customWidth="1"/>
    <col min="9458" max="9459" width="5.28515625" style="21" customWidth="1"/>
    <col min="9460" max="9460" width="3.7109375" style="21" customWidth="1"/>
    <col min="9461" max="9461" width="50.28515625" style="21" customWidth="1"/>
    <col min="9462" max="9462" width="10.42578125" style="21" bestFit="1" customWidth="1"/>
    <col min="9463" max="9463" width="38.7109375" style="21" customWidth="1"/>
    <col min="9464" max="9465" width="3.42578125" style="21" customWidth="1"/>
    <col min="9466" max="9466" width="21.28515625" style="21" bestFit="1" customWidth="1"/>
    <col min="9467" max="9467" width="14.7109375" style="21" bestFit="1" customWidth="1"/>
    <col min="9468" max="9468" width="12.28515625" style="21" bestFit="1" customWidth="1"/>
    <col min="9469" max="9470" width="2.28515625" style="21" customWidth="1"/>
    <col min="9471" max="9712" width="8.7109375" style="21"/>
    <col min="9713" max="9713" width="1.7109375" style="21" customWidth="1"/>
    <col min="9714" max="9715" width="5.28515625" style="21" customWidth="1"/>
    <col min="9716" max="9716" width="3.7109375" style="21" customWidth="1"/>
    <col min="9717" max="9717" width="50.28515625" style="21" customWidth="1"/>
    <col min="9718" max="9718" width="10.42578125" style="21" bestFit="1" customWidth="1"/>
    <col min="9719" max="9719" width="38.7109375" style="21" customWidth="1"/>
    <col min="9720" max="9721" width="3.42578125" style="21" customWidth="1"/>
    <col min="9722" max="9722" width="21.28515625" style="21" bestFit="1" customWidth="1"/>
    <col min="9723" max="9723" width="14.7109375" style="21" bestFit="1" customWidth="1"/>
    <col min="9724" max="9724" width="12.28515625" style="21" bestFit="1" customWidth="1"/>
    <col min="9725" max="9726" width="2.28515625" style="21" customWidth="1"/>
    <col min="9727" max="9968" width="8.7109375" style="21"/>
    <col min="9969" max="9969" width="1.7109375" style="21" customWidth="1"/>
    <col min="9970" max="9971" width="5.28515625" style="21" customWidth="1"/>
    <col min="9972" max="9972" width="3.7109375" style="21" customWidth="1"/>
    <col min="9973" max="9973" width="50.28515625" style="21" customWidth="1"/>
    <col min="9974" max="9974" width="10.42578125" style="21" bestFit="1" customWidth="1"/>
    <col min="9975" max="9975" width="38.7109375" style="21" customWidth="1"/>
    <col min="9976" max="9977" width="3.42578125" style="21" customWidth="1"/>
    <col min="9978" max="9978" width="21.28515625" style="21" bestFit="1" customWidth="1"/>
    <col min="9979" max="9979" width="14.7109375" style="21" bestFit="1" customWidth="1"/>
    <col min="9980" max="9980" width="12.28515625" style="21" bestFit="1" customWidth="1"/>
    <col min="9981" max="9982" width="2.28515625" style="21" customWidth="1"/>
    <col min="9983" max="10224" width="8.7109375" style="21"/>
    <col min="10225" max="10225" width="1.7109375" style="21" customWidth="1"/>
    <col min="10226" max="10227" width="5.28515625" style="21" customWidth="1"/>
    <col min="10228" max="10228" width="3.7109375" style="21" customWidth="1"/>
    <col min="10229" max="10229" width="50.28515625" style="21" customWidth="1"/>
    <col min="10230" max="10230" width="10.42578125" style="21" bestFit="1" customWidth="1"/>
    <col min="10231" max="10231" width="38.7109375" style="21" customWidth="1"/>
    <col min="10232" max="10233" width="3.42578125" style="21" customWidth="1"/>
    <col min="10234" max="10234" width="21.28515625" style="21" bestFit="1" customWidth="1"/>
    <col min="10235" max="10235" width="14.7109375" style="21" bestFit="1" customWidth="1"/>
    <col min="10236" max="10236" width="12.28515625" style="21" bestFit="1" customWidth="1"/>
    <col min="10237" max="10238" width="2.28515625" style="21" customWidth="1"/>
    <col min="10239" max="10480" width="8.7109375" style="21"/>
    <col min="10481" max="10481" width="1.7109375" style="21" customWidth="1"/>
    <col min="10482" max="10483" width="5.28515625" style="21" customWidth="1"/>
    <col min="10484" max="10484" width="3.7109375" style="21" customWidth="1"/>
    <col min="10485" max="10485" width="50.28515625" style="21" customWidth="1"/>
    <col min="10486" max="10486" width="10.42578125" style="21" bestFit="1" customWidth="1"/>
    <col min="10487" max="10487" width="38.7109375" style="21" customWidth="1"/>
    <col min="10488" max="10489" width="3.42578125" style="21" customWidth="1"/>
    <col min="10490" max="10490" width="21.28515625" style="21" bestFit="1" customWidth="1"/>
    <col min="10491" max="10491" width="14.7109375" style="21" bestFit="1" customWidth="1"/>
    <col min="10492" max="10492" width="12.28515625" style="21" bestFit="1" customWidth="1"/>
    <col min="10493" max="10494" width="2.28515625" style="21" customWidth="1"/>
    <col min="10495" max="10736" width="8.7109375" style="21"/>
    <col min="10737" max="10737" width="1.7109375" style="21" customWidth="1"/>
    <col min="10738" max="10739" width="5.28515625" style="21" customWidth="1"/>
    <col min="10740" max="10740" width="3.7109375" style="21" customWidth="1"/>
    <col min="10741" max="10741" width="50.28515625" style="21" customWidth="1"/>
    <col min="10742" max="10742" width="10.42578125" style="21" bestFit="1" customWidth="1"/>
    <col min="10743" max="10743" width="38.7109375" style="21" customWidth="1"/>
    <col min="10744" max="10745" width="3.42578125" style="21" customWidth="1"/>
    <col min="10746" max="10746" width="21.28515625" style="21" bestFit="1" customWidth="1"/>
    <col min="10747" max="10747" width="14.7109375" style="21" bestFit="1" customWidth="1"/>
    <col min="10748" max="10748" width="12.28515625" style="21" bestFit="1" customWidth="1"/>
    <col min="10749" max="10750" width="2.28515625" style="21" customWidth="1"/>
    <col min="10751" max="10992" width="8.7109375" style="21"/>
    <col min="10993" max="10993" width="1.7109375" style="21" customWidth="1"/>
    <col min="10994" max="10995" width="5.28515625" style="21" customWidth="1"/>
    <col min="10996" max="10996" width="3.7109375" style="21" customWidth="1"/>
    <col min="10997" max="10997" width="50.28515625" style="21" customWidth="1"/>
    <col min="10998" max="10998" width="10.42578125" style="21" bestFit="1" customWidth="1"/>
    <col min="10999" max="10999" width="38.7109375" style="21" customWidth="1"/>
    <col min="11000" max="11001" width="3.42578125" style="21" customWidth="1"/>
    <col min="11002" max="11002" width="21.28515625" style="21" bestFit="1" customWidth="1"/>
    <col min="11003" max="11003" width="14.7109375" style="21" bestFit="1" customWidth="1"/>
    <col min="11004" max="11004" width="12.28515625" style="21" bestFit="1" customWidth="1"/>
    <col min="11005" max="11006" width="2.28515625" style="21" customWidth="1"/>
    <col min="11007" max="11248" width="8.7109375" style="21"/>
    <col min="11249" max="11249" width="1.7109375" style="21" customWidth="1"/>
    <col min="11250" max="11251" width="5.28515625" style="21" customWidth="1"/>
    <col min="11252" max="11252" width="3.7109375" style="21" customWidth="1"/>
    <col min="11253" max="11253" width="50.28515625" style="21" customWidth="1"/>
    <col min="11254" max="11254" width="10.42578125" style="21" bestFit="1" customWidth="1"/>
    <col min="11255" max="11255" width="38.7109375" style="21" customWidth="1"/>
    <col min="11256" max="11257" width="3.42578125" style="21" customWidth="1"/>
    <col min="11258" max="11258" width="21.28515625" style="21" bestFit="1" customWidth="1"/>
    <col min="11259" max="11259" width="14.7109375" style="21" bestFit="1" customWidth="1"/>
    <col min="11260" max="11260" width="12.28515625" style="21" bestFit="1" customWidth="1"/>
    <col min="11261" max="11262" width="2.28515625" style="21" customWidth="1"/>
    <col min="11263" max="11504" width="8.7109375" style="21"/>
    <col min="11505" max="11505" width="1.7109375" style="21" customWidth="1"/>
    <col min="11506" max="11507" width="5.28515625" style="21" customWidth="1"/>
    <col min="11508" max="11508" width="3.7109375" style="21" customWidth="1"/>
    <col min="11509" max="11509" width="50.28515625" style="21" customWidth="1"/>
    <col min="11510" max="11510" width="10.42578125" style="21" bestFit="1" customWidth="1"/>
    <col min="11511" max="11511" width="38.7109375" style="21" customWidth="1"/>
    <col min="11512" max="11513" width="3.42578125" style="21" customWidth="1"/>
    <col min="11514" max="11514" width="21.28515625" style="21" bestFit="1" customWidth="1"/>
    <col min="11515" max="11515" width="14.7109375" style="21" bestFit="1" customWidth="1"/>
    <col min="11516" max="11516" width="12.28515625" style="21" bestFit="1" customWidth="1"/>
    <col min="11517" max="11518" width="2.28515625" style="21" customWidth="1"/>
    <col min="11519" max="11760" width="8.7109375" style="21"/>
    <col min="11761" max="11761" width="1.7109375" style="21" customWidth="1"/>
    <col min="11762" max="11763" width="5.28515625" style="21" customWidth="1"/>
    <col min="11764" max="11764" width="3.7109375" style="21" customWidth="1"/>
    <col min="11765" max="11765" width="50.28515625" style="21" customWidth="1"/>
    <col min="11766" max="11766" width="10.42578125" style="21" bestFit="1" customWidth="1"/>
    <col min="11767" max="11767" width="38.7109375" style="21" customWidth="1"/>
    <col min="11768" max="11769" width="3.42578125" style="21" customWidth="1"/>
    <col min="11770" max="11770" width="21.28515625" style="21" bestFit="1" customWidth="1"/>
    <col min="11771" max="11771" width="14.7109375" style="21" bestFit="1" customWidth="1"/>
    <col min="11772" max="11772" width="12.28515625" style="21" bestFit="1" customWidth="1"/>
    <col min="11773" max="11774" width="2.28515625" style="21" customWidth="1"/>
    <col min="11775" max="12016" width="8.7109375" style="21"/>
    <col min="12017" max="12017" width="1.7109375" style="21" customWidth="1"/>
    <col min="12018" max="12019" width="5.28515625" style="21" customWidth="1"/>
    <col min="12020" max="12020" width="3.7109375" style="21" customWidth="1"/>
    <col min="12021" max="12021" width="50.28515625" style="21" customWidth="1"/>
    <col min="12022" max="12022" width="10.42578125" style="21" bestFit="1" customWidth="1"/>
    <col min="12023" max="12023" width="38.7109375" style="21" customWidth="1"/>
    <col min="12024" max="12025" width="3.42578125" style="21" customWidth="1"/>
    <col min="12026" max="12026" width="21.28515625" style="21" bestFit="1" customWidth="1"/>
    <col min="12027" max="12027" width="14.7109375" style="21" bestFit="1" customWidth="1"/>
    <col min="12028" max="12028" width="12.28515625" style="21" bestFit="1" customWidth="1"/>
    <col min="12029" max="12030" width="2.28515625" style="21" customWidth="1"/>
    <col min="12031" max="12272" width="8.7109375" style="21"/>
    <col min="12273" max="12273" width="1.7109375" style="21" customWidth="1"/>
    <col min="12274" max="12275" width="5.28515625" style="21" customWidth="1"/>
    <col min="12276" max="12276" width="3.7109375" style="21" customWidth="1"/>
    <col min="12277" max="12277" width="50.28515625" style="21" customWidth="1"/>
    <col min="12278" max="12278" width="10.42578125" style="21" bestFit="1" customWidth="1"/>
    <col min="12279" max="12279" width="38.7109375" style="21" customWidth="1"/>
    <col min="12280" max="12281" width="3.42578125" style="21" customWidth="1"/>
    <col min="12282" max="12282" width="21.28515625" style="21" bestFit="1" customWidth="1"/>
    <col min="12283" max="12283" width="14.7109375" style="21" bestFit="1" customWidth="1"/>
    <col min="12284" max="12284" width="12.28515625" style="21" bestFit="1" customWidth="1"/>
    <col min="12285" max="12286" width="2.28515625" style="21" customWidth="1"/>
    <col min="12287" max="12528" width="8.7109375" style="21"/>
    <col min="12529" max="12529" width="1.7109375" style="21" customWidth="1"/>
    <col min="12530" max="12531" width="5.28515625" style="21" customWidth="1"/>
    <col min="12532" max="12532" width="3.7109375" style="21" customWidth="1"/>
    <col min="12533" max="12533" width="50.28515625" style="21" customWidth="1"/>
    <col min="12534" max="12534" width="10.42578125" style="21" bestFit="1" customWidth="1"/>
    <col min="12535" max="12535" width="38.7109375" style="21" customWidth="1"/>
    <col min="12536" max="12537" width="3.42578125" style="21" customWidth="1"/>
    <col min="12538" max="12538" width="21.28515625" style="21" bestFit="1" customWidth="1"/>
    <col min="12539" max="12539" width="14.7109375" style="21" bestFit="1" customWidth="1"/>
    <col min="12540" max="12540" width="12.28515625" style="21" bestFit="1" customWidth="1"/>
    <col min="12541" max="12542" width="2.28515625" style="21" customWidth="1"/>
    <col min="12543" max="12784" width="8.7109375" style="21"/>
    <col min="12785" max="12785" width="1.7109375" style="21" customWidth="1"/>
    <col min="12786" max="12787" width="5.28515625" style="21" customWidth="1"/>
    <col min="12788" max="12788" width="3.7109375" style="21" customWidth="1"/>
    <col min="12789" max="12789" width="50.28515625" style="21" customWidth="1"/>
    <col min="12790" max="12790" width="10.42578125" style="21" bestFit="1" customWidth="1"/>
    <col min="12791" max="12791" width="38.7109375" style="21" customWidth="1"/>
    <col min="12792" max="12793" width="3.42578125" style="21" customWidth="1"/>
    <col min="12794" max="12794" width="21.28515625" style="21" bestFit="1" customWidth="1"/>
    <col min="12795" max="12795" width="14.7109375" style="21" bestFit="1" customWidth="1"/>
    <col min="12796" max="12796" width="12.28515625" style="21" bestFit="1" customWidth="1"/>
    <col min="12797" max="12798" width="2.28515625" style="21" customWidth="1"/>
    <col min="12799" max="13040" width="8.7109375" style="21"/>
    <col min="13041" max="13041" width="1.7109375" style="21" customWidth="1"/>
    <col min="13042" max="13043" width="5.28515625" style="21" customWidth="1"/>
    <col min="13044" max="13044" width="3.7109375" style="21" customWidth="1"/>
    <col min="13045" max="13045" width="50.28515625" style="21" customWidth="1"/>
    <col min="13046" max="13046" width="10.42578125" style="21" bestFit="1" customWidth="1"/>
    <col min="13047" max="13047" width="38.7109375" style="21" customWidth="1"/>
    <col min="13048" max="13049" width="3.42578125" style="21" customWidth="1"/>
    <col min="13050" max="13050" width="21.28515625" style="21" bestFit="1" customWidth="1"/>
    <col min="13051" max="13051" width="14.7109375" style="21" bestFit="1" customWidth="1"/>
    <col min="13052" max="13052" width="12.28515625" style="21" bestFit="1" customWidth="1"/>
    <col min="13053" max="13054" width="2.28515625" style="21" customWidth="1"/>
    <col min="13055" max="13296" width="8.7109375" style="21"/>
    <col min="13297" max="13297" width="1.7109375" style="21" customWidth="1"/>
    <col min="13298" max="13299" width="5.28515625" style="21" customWidth="1"/>
    <col min="13300" max="13300" width="3.7109375" style="21" customWidth="1"/>
    <col min="13301" max="13301" width="50.28515625" style="21" customWidth="1"/>
    <col min="13302" max="13302" width="10.42578125" style="21" bestFit="1" customWidth="1"/>
    <col min="13303" max="13303" width="38.7109375" style="21" customWidth="1"/>
    <col min="13304" max="13305" width="3.42578125" style="21" customWidth="1"/>
    <col min="13306" max="13306" width="21.28515625" style="21" bestFit="1" customWidth="1"/>
    <col min="13307" max="13307" width="14.7109375" style="21" bestFit="1" customWidth="1"/>
    <col min="13308" max="13308" width="12.28515625" style="21" bestFit="1" customWidth="1"/>
    <col min="13309" max="13310" width="2.28515625" style="21" customWidth="1"/>
    <col min="13311" max="13552" width="8.7109375" style="21"/>
    <col min="13553" max="13553" width="1.7109375" style="21" customWidth="1"/>
    <col min="13554" max="13555" width="5.28515625" style="21" customWidth="1"/>
    <col min="13556" max="13556" width="3.7109375" style="21" customWidth="1"/>
    <col min="13557" max="13557" width="50.28515625" style="21" customWidth="1"/>
    <col min="13558" max="13558" width="10.42578125" style="21" bestFit="1" customWidth="1"/>
    <col min="13559" max="13559" width="38.7109375" style="21" customWidth="1"/>
    <col min="13560" max="13561" width="3.42578125" style="21" customWidth="1"/>
    <col min="13562" max="13562" width="21.28515625" style="21" bestFit="1" customWidth="1"/>
    <col min="13563" max="13563" width="14.7109375" style="21" bestFit="1" customWidth="1"/>
    <col min="13564" max="13564" width="12.28515625" style="21" bestFit="1" customWidth="1"/>
    <col min="13565" max="13566" width="2.28515625" style="21" customWidth="1"/>
    <col min="13567" max="13808" width="8.7109375" style="21"/>
    <col min="13809" max="13809" width="1.7109375" style="21" customWidth="1"/>
    <col min="13810" max="13811" width="5.28515625" style="21" customWidth="1"/>
    <col min="13812" max="13812" width="3.7109375" style="21" customWidth="1"/>
    <col min="13813" max="13813" width="50.28515625" style="21" customWidth="1"/>
    <col min="13814" max="13814" width="10.42578125" style="21" bestFit="1" customWidth="1"/>
    <col min="13815" max="13815" width="38.7109375" style="21" customWidth="1"/>
    <col min="13816" max="13817" width="3.42578125" style="21" customWidth="1"/>
    <col min="13818" max="13818" width="21.28515625" style="21" bestFit="1" customWidth="1"/>
    <col min="13819" max="13819" width="14.7109375" style="21" bestFit="1" customWidth="1"/>
    <col min="13820" max="13820" width="12.28515625" style="21" bestFit="1" customWidth="1"/>
    <col min="13821" max="13822" width="2.28515625" style="21" customWidth="1"/>
    <col min="13823" max="14064" width="8.7109375" style="21"/>
    <col min="14065" max="14065" width="1.7109375" style="21" customWidth="1"/>
    <col min="14066" max="14067" width="5.28515625" style="21" customWidth="1"/>
    <col min="14068" max="14068" width="3.7109375" style="21" customWidth="1"/>
    <col min="14069" max="14069" width="50.28515625" style="21" customWidth="1"/>
    <col min="14070" max="14070" width="10.42578125" style="21" bestFit="1" customWidth="1"/>
    <col min="14071" max="14071" width="38.7109375" style="21" customWidth="1"/>
    <col min="14072" max="14073" width="3.42578125" style="21" customWidth="1"/>
    <col min="14074" max="14074" width="21.28515625" style="21" bestFit="1" customWidth="1"/>
    <col min="14075" max="14075" width="14.7109375" style="21" bestFit="1" customWidth="1"/>
    <col min="14076" max="14076" width="12.28515625" style="21" bestFit="1" customWidth="1"/>
    <col min="14077" max="14078" width="2.28515625" style="21" customWidth="1"/>
    <col min="14079" max="14320" width="8.7109375" style="21"/>
    <col min="14321" max="14321" width="1.7109375" style="21" customWidth="1"/>
    <col min="14322" max="14323" width="5.28515625" style="21" customWidth="1"/>
    <col min="14324" max="14324" width="3.7109375" style="21" customWidth="1"/>
    <col min="14325" max="14325" width="50.28515625" style="21" customWidth="1"/>
    <col min="14326" max="14326" width="10.42578125" style="21" bestFit="1" customWidth="1"/>
    <col min="14327" max="14327" width="38.7109375" style="21" customWidth="1"/>
    <col min="14328" max="14329" width="3.42578125" style="21" customWidth="1"/>
    <col min="14330" max="14330" width="21.28515625" style="21" bestFit="1" customWidth="1"/>
    <col min="14331" max="14331" width="14.7109375" style="21" bestFit="1" customWidth="1"/>
    <col min="14332" max="14332" width="12.28515625" style="21" bestFit="1" customWidth="1"/>
    <col min="14333" max="14334" width="2.28515625" style="21" customWidth="1"/>
    <col min="14335" max="14576" width="8.7109375" style="21"/>
    <col min="14577" max="14577" width="1.7109375" style="21" customWidth="1"/>
    <col min="14578" max="14579" width="5.28515625" style="21" customWidth="1"/>
    <col min="14580" max="14580" width="3.7109375" style="21" customWidth="1"/>
    <col min="14581" max="14581" width="50.28515625" style="21" customWidth="1"/>
    <col min="14582" max="14582" width="10.42578125" style="21" bestFit="1" customWidth="1"/>
    <col min="14583" max="14583" width="38.7109375" style="21" customWidth="1"/>
    <col min="14584" max="14585" width="3.42578125" style="21" customWidth="1"/>
    <col min="14586" max="14586" width="21.28515625" style="21" bestFit="1" customWidth="1"/>
    <col min="14587" max="14587" width="14.7109375" style="21" bestFit="1" customWidth="1"/>
    <col min="14588" max="14588" width="12.28515625" style="21" bestFit="1" customWidth="1"/>
    <col min="14589" max="14590" width="2.28515625" style="21" customWidth="1"/>
    <col min="14591" max="14832" width="8.7109375" style="21"/>
    <col min="14833" max="14833" width="1.7109375" style="21" customWidth="1"/>
    <col min="14834" max="14835" width="5.28515625" style="21" customWidth="1"/>
    <col min="14836" max="14836" width="3.7109375" style="21" customWidth="1"/>
    <col min="14837" max="14837" width="50.28515625" style="21" customWidth="1"/>
    <col min="14838" max="14838" width="10.42578125" style="21" bestFit="1" customWidth="1"/>
    <col min="14839" max="14839" width="38.7109375" style="21" customWidth="1"/>
    <col min="14840" max="14841" width="3.42578125" style="21" customWidth="1"/>
    <col min="14842" max="14842" width="21.28515625" style="21" bestFit="1" customWidth="1"/>
    <col min="14843" max="14843" width="14.7109375" style="21" bestFit="1" customWidth="1"/>
    <col min="14844" max="14844" width="12.28515625" style="21" bestFit="1" customWidth="1"/>
    <col min="14845" max="14846" width="2.28515625" style="21" customWidth="1"/>
    <col min="14847" max="15088" width="8.7109375" style="21"/>
    <col min="15089" max="15089" width="1.7109375" style="21" customWidth="1"/>
    <col min="15090" max="15091" width="5.28515625" style="21" customWidth="1"/>
    <col min="15092" max="15092" width="3.7109375" style="21" customWidth="1"/>
    <col min="15093" max="15093" width="50.28515625" style="21" customWidth="1"/>
    <col min="15094" max="15094" width="10.42578125" style="21" bestFit="1" customWidth="1"/>
    <col min="15095" max="15095" width="38.7109375" style="21" customWidth="1"/>
    <col min="15096" max="15097" width="3.42578125" style="21" customWidth="1"/>
    <col min="15098" max="15098" width="21.28515625" style="21" bestFit="1" customWidth="1"/>
    <col min="15099" max="15099" width="14.7109375" style="21" bestFit="1" customWidth="1"/>
    <col min="15100" max="15100" width="12.28515625" style="21" bestFit="1" customWidth="1"/>
    <col min="15101" max="15102" width="2.28515625" style="21" customWidth="1"/>
    <col min="15103" max="15344" width="8.7109375" style="21"/>
    <col min="15345" max="15345" width="1.7109375" style="21" customWidth="1"/>
    <col min="15346" max="15347" width="5.28515625" style="21" customWidth="1"/>
    <col min="15348" max="15348" width="3.7109375" style="21" customWidth="1"/>
    <col min="15349" max="15349" width="50.28515625" style="21" customWidth="1"/>
    <col min="15350" max="15350" width="10.42578125" style="21" bestFit="1" customWidth="1"/>
    <col min="15351" max="15351" width="38.7109375" style="21" customWidth="1"/>
    <col min="15352" max="15353" width="3.42578125" style="21" customWidth="1"/>
    <col min="15354" max="15354" width="21.28515625" style="21" bestFit="1" customWidth="1"/>
    <col min="15355" max="15355" width="14.7109375" style="21" bestFit="1" customWidth="1"/>
    <col min="15356" max="15356" width="12.28515625" style="21" bestFit="1" customWidth="1"/>
    <col min="15357" max="15358" width="2.28515625" style="21" customWidth="1"/>
    <col min="15359" max="15600" width="8.7109375" style="21"/>
    <col min="15601" max="15601" width="1.7109375" style="21" customWidth="1"/>
    <col min="15602" max="15603" width="5.28515625" style="21" customWidth="1"/>
    <col min="15604" max="15604" width="3.7109375" style="21" customWidth="1"/>
    <col min="15605" max="15605" width="50.28515625" style="21" customWidth="1"/>
    <col min="15606" max="15606" width="10.42578125" style="21" bestFit="1" customWidth="1"/>
    <col min="15607" max="15607" width="38.7109375" style="21" customWidth="1"/>
    <col min="15608" max="15609" width="3.42578125" style="21" customWidth="1"/>
    <col min="15610" max="15610" width="21.28515625" style="21" bestFit="1" customWidth="1"/>
    <col min="15611" max="15611" width="14.7109375" style="21" bestFit="1" customWidth="1"/>
    <col min="15612" max="15612" width="12.28515625" style="21" bestFit="1" customWidth="1"/>
    <col min="15613" max="15614" width="2.28515625" style="21" customWidth="1"/>
    <col min="15615" max="15856" width="8.7109375" style="21"/>
    <col min="15857" max="15857" width="1.7109375" style="21" customWidth="1"/>
    <col min="15858" max="15859" width="5.28515625" style="21" customWidth="1"/>
    <col min="15860" max="15860" width="3.7109375" style="21" customWidth="1"/>
    <col min="15861" max="15861" width="50.28515625" style="21" customWidth="1"/>
    <col min="15862" max="15862" width="10.42578125" style="21" bestFit="1" customWidth="1"/>
    <col min="15863" max="15863" width="38.7109375" style="21" customWidth="1"/>
    <col min="15864" max="15865" width="3.42578125" style="21" customWidth="1"/>
    <col min="15866" max="15866" width="21.28515625" style="21" bestFit="1" customWidth="1"/>
    <col min="15867" max="15867" width="14.7109375" style="21" bestFit="1" customWidth="1"/>
    <col min="15868" max="15868" width="12.28515625" style="21" bestFit="1" customWidth="1"/>
    <col min="15869" max="15870" width="2.28515625" style="21" customWidth="1"/>
    <col min="15871" max="16112" width="8.7109375" style="21"/>
    <col min="16113" max="16113" width="1.7109375" style="21" customWidth="1"/>
    <col min="16114" max="16115" width="5.28515625" style="21" customWidth="1"/>
    <col min="16116" max="16116" width="3.7109375" style="21" customWidth="1"/>
    <col min="16117" max="16117" width="50.28515625" style="21" customWidth="1"/>
    <col min="16118" max="16118" width="10.42578125" style="21" bestFit="1" customWidth="1"/>
    <col min="16119" max="16119" width="38.7109375" style="21" customWidth="1"/>
    <col min="16120" max="16121" width="3.42578125" style="21" customWidth="1"/>
    <col min="16122" max="16122" width="21.28515625" style="21" bestFit="1" customWidth="1"/>
    <col min="16123" max="16123" width="14.7109375" style="21" bestFit="1" customWidth="1"/>
    <col min="16124" max="16124" width="12.28515625" style="21" bestFit="1" customWidth="1"/>
    <col min="16125" max="16126" width="2.28515625" style="21" customWidth="1"/>
    <col min="16127" max="16384" width="8.7109375" style="21"/>
  </cols>
  <sheetData>
    <row r="1" spans="1:15" s="17" customFormat="1" ht="24">
      <c r="A1" s="117" t="str">
        <f>'High Budget'!A1</f>
        <v>301 E. ATLANTIC POMPANO BEACH - OPTIMISTIC</v>
      </c>
      <c r="B1" s="118"/>
      <c r="C1" s="118"/>
      <c r="D1" s="16"/>
      <c r="E1" s="16"/>
      <c r="F1" s="384"/>
      <c r="G1" s="384"/>
      <c r="H1" s="384"/>
      <c r="I1" s="384"/>
      <c r="J1" s="384"/>
      <c r="K1" s="384"/>
      <c r="L1" s="384"/>
      <c r="M1" s="16"/>
      <c r="N1" s="16"/>
      <c r="O1" s="16"/>
    </row>
    <row r="2" spans="1:15" s="17" customFormat="1" ht="18.600000000000001" customHeight="1">
      <c r="B2" s="18"/>
      <c r="C2" s="18"/>
      <c r="D2" s="19"/>
      <c r="E2" s="19"/>
      <c r="F2" s="19"/>
      <c r="G2" s="19"/>
      <c r="H2" s="19"/>
      <c r="I2" s="19"/>
      <c r="J2" s="19"/>
      <c r="K2" s="19"/>
      <c r="L2" s="19"/>
      <c r="M2" s="19"/>
      <c r="N2" s="19"/>
      <c r="O2" s="19"/>
    </row>
    <row r="3" spans="1:15" ht="18" customHeight="1">
      <c r="B3" s="22"/>
      <c r="C3" s="290"/>
      <c r="D3" s="249"/>
      <c r="E3" s="292"/>
      <c r="F3" s="292"/>
      <c r="G3" s="292"/>
      <c r="H3" s="292"/>
      <c r="I3" s="292"/>
      <c r="J3" s="292"/>
      <c r="K3" s="292"/>
      <c r="L3" s="292"/>
      <c r="M3" s="293"/>
      <c r="N3" s="65"/>
      <c r="O3" s="38"/>
    </row>
    <row r="4" spans="1:15" ht="18" customHeight="1">
      <c r="B4" s="26" t="s">
        <v>240</v>
      </c>
      <c r="C4" s="41"/>
      <c r="D4" s="45"/>
      <c r="E4" s="43"/>
      <c r="F4" s="43"/>
      <c r="G4" s="43"/>
      <c r="H4" s="43"/>
      <c r="I4" s="43"/>
      <c r="J4" s="43"/>
      <c r="K4" s="43"/>
      <c r="L4" s="43"/>
      <c r="M4" s="50"/>
      <c r="N4" s="225"/>
      <c r="O4" s="38"/>
    </row>
    <row r="5" spans="1:15" ht="18" customHeight="1">
      <c r="B5" s="29"/>
      <c r="D5" s="24"/>
      <c r="E5" s="24"/>
      <c r="F5" s="917" t="s">
        <v>86</v>
      </c>
      <c r="G5" s="918"/>
      <c r="H5" s="918"/>
      <c r="I5" s="918"/>
      <c r="J5" s="918"/>
      <c r="K5" s="919"/>
      <c r="L5" s="24"/>
      <c r="M5" s="30" t="s">
        <v>237</v>
      </c>
      <c r="N5" s="242"/>
    </row>
    <row r="6" spans="1:15" ht="18" customHeight="1">
      <c r="B6" s="29"/>
      <c r="F6" s="920">
        <f>'High Budget'!H11</f>
        <v>350</v>
      </c>
      <c r="G6" s="920"/>
      <c r="H6" s="920"/>
      <c r="I6" s="920"/>
      <c r="J6" s="920"/>
      <c r="K6" s="920"/>
      <c r="N6" s="253"/>
      <c r="O6" s="37"/>
    </row>
    <row r="7" spans="1:15" ht="18" customHeight="1">
      <c r="B7" s="29"/>
      <c r="F7" s="45"/>
      <c r="G7" s="45"/>
      <c r="H7" s="45"/>
      <c r="N7" s="253"/>
      <c r="O7" s="37"/>
    </row>
    <row r="8" spans="1:15" ht="18" customHeight="1">
      <c r="B8" s="29"/>
      <c r="D8" s="387" t="s">
        <v>238</v>
      </c>
      <c r="E8" s="532"/>
      <c r="F8" s="662">
        <f>'Middle OtherInc'!F8</f>
        <v>95</v>
      </c>
      <c r="G8" s="533"/>
      <c r="H8" s="666">
        <f>'Middle OtherInc'!H8</f>
        <v>0.25</v>
      </c>
      <c r="I8" s="532"/>
      <c r="J8" s="534" t="s">
        <v>236</v>
      </c>
      <c r="K8" s="532"/>
      <c r="L8" s="73"/>
      <c r="M8" s="380">
        <f>F8*$F$6*H8*12</f>
        <v>99750</v>
      </c>
      <c r="N8" s="253"/>
      <c r="O8" s="37"/>
    </row>
    <row r="9" spans="1:15" ht="18" customHeight="1">
      <c r="B9" s="29"/>
      <c r="D9" s="381" t="s">
        <v>131</v>
      </c>
      <c r="E9" s="532"/>
      <c r="F9" s="663">
        <f>'Middle OtherInc'!F9</f>
        <v>30</v>
      </c>
      <c r="G9" s="533"/>
      <c r="H9" s="538">
        <f>$H$10</f>
        <v>0.45</v>
      </c>
      <c r="I9" s="532"/>
      <c r="J9" s="672">
        <f>'Middle OtherInc'!J9</f>
        <v>1.5</v>
      </c>
      <c r="K9" s="532"/>
      <c r="L9" s="73"/>
      <c r="M9" s="368">
        <f>F9*J9*$F$6*H9</f>
        <v>7087.5</v>
      </c>
      <c r="N9" s="253"/>
      <c r="O9" s="37"/>
    </row>
    <row r="10" spans="1:15" ht="18" customHeight="1">
      <c r="B10" s="29"/>
      <c r="D10" s="387" t="s">
        <v>111</v>
      </c>
      <c r="E10" s="532"/>
      <c r="F10" s="664">
        <f>'Middle OtherInc'!F10</f>
        <v>150</v>
      </c>
      <c r="G10" s="533"/>
      <c r="H10" s="667">
        <f>'Middle OtherInc'!H10</f>
        <v>0.45</v>
      </c>
      <c r="I10" s="532"/>
      <c r="J10" s="534" t="s">
        <v>236</v>
      </c>
      <c r="K10" s="532"/>
      <c r="L10" s="73"/>
      <c r="M10" s="368">
        <f>F10*$F$6*H10</f>
        <v>23625</v>
      </c>
      <c r="N10" s="253"/>
      <c r="O10" s="37"/>
    </row>
    <row r="11" spans="1:15" ht="18" customHeight="1">
      <c r="B11" s="29"/>
      <c r="D11" s="381" t="s">
        <v>126</v>
      </c>
      <c r="E11" s="532"/>
      <c r="F11" s="664">
        <f>'Middle OtherInc'!F11</f>
        <v>300</v>
      </c>
      <c r="G11" s="533"/>
      <c r="H11" s="538">
        <f>$H$10</f>
        <v>0.45</v>
      </c>
      <c r="I11" s="532"/>
      <c r="J11" s="666">
        <f>'Middle OtherInc'!J11</f>
        <v>0.25</v>
      </c>
      <c r="K11" s="532"/>
      <c r="L11" s="73"/>
      <c r="M11" s="368">
        <f>F11*$F$6*H11*J11</f>
        <v>11812.5</v>
      </c>
      <c r="N11" s="253"/>
      <c r="O11" s="37"/>
    </row>
    <row r="12" spans="1:15" ht="18" customHeight="1">
      <c r="B12" s="29"/>
      <c r="D12" s="381" t="s">
        <v>127</v>
      </c>
      <c r="E12" s="532"/>
      <c r="F12" s="662">
        <f>'Middle OtherInc'!F12</f>
        <v>25</v>
      </c>
      <c r="G12" s="533"/>
      <c r="H12" s="666">
        <f>'Middle OtherInc'!H12</f>
        <v>0.25</v>
      </c>
      <c r="I12" s="532"/>
      <c r="J12" s="534" t="s">
        <v>236</v>
      </c>
      <c r="K12" s="532"/>
      <c r="L12" s="73"/>
      <c r="M12" s="368">
        <f>F12*$F$6*H12*12</f>
        <v>26250</v>
      </c>
      <c r="N12" s="253"/>
      <c r="O12" s="37"/>
    </row>
    <row r="13" spans="1:15" ht="18" customHeight="1">
      <c r="B13" s="29"/>
      <c r="D13" s="381" t="s">
        <v>128</v>
      </c>
      <c r="E13" s="532"/>
      <c r="F13" s="662">
        <f>'Middle OtherInc'!F13</f>
        <v>20</v>
      </c>
      <c r="G13" s="533"/>
      <c r="H13" s="666">
        <f>'Middle OtherInc'!H13</f>
        <v>1</v>
      </c>
      <c r="I13" s="532"/>
      <c r="J13" s="536">
        <f>1-'High NOI'!$Y$9</f>
        <v>0.95</v>
      </c>
      <c r="K13" s="532"/>
      <c r="L13" s="73"/>
      <c r="M13" s="368">
        <f>F13*$F$6*H13*J13*12</f>
        <v>79800</v>
      </c>
      <c r="N13" s="253"/>
      <c r="O13" s="37"/>
    </row>
    <row r="14" spans="1:15" ht="18" customHeight="1">
      <c r="B14" s="29"/>
      <c r="D14" s="381" t="s">
        <v>129</v>
      </c>
      <c r="E14" s="532"/>
      <c r="F14" s="662">
        <f>'Middle OtherInc'!F14</f>
        <v>5</v>
      </c>
      <c r="G14" s="533"/>
      <c r="H14" s="666">
        <f>'Middle OtherInc'!H14</f>
        <v>1</v>
      </c>
      <c r="I14" s="532"/>
      <c r="J14" s="536">
        <f>1-'High NOI'!$Y$9</f>
        <v>0.95</v>
      </c>
      <c r="K14" s="532"/>
      <c r="L14" s="73"/>
      <c r="M14" s="368">
        <f>F14*$F$6*H14*J14*12</f>
        <v>19950</v>
      </c>
      <c r="N14" s="253"/>
      <c r="O14" s="37"/>
    </row>
    <row r="15" spans="1:15" ht="18" customHeight="1">
      <c r="B15" s="29"/>
      <c r="D15" s="381" t="s">
        <v>180</v>
      </c>
      <c r="E15" s="532"/>
      <c r="F15" s="665">
        <f>'Middle OtherInc'!F15</f>
        <v>125</v>
      </c>
      <c r="G15" s="533"/>
      <c r="H15" s="668">
        <f>'Middle OtherInc'!H15</f>
        <v>5</v>
      </c>
      <c r="I15" s="532"/>
      <c r="J15" s="534" t="s">
        <v>236</v>
      </c>
      <c r="K15" s="532"/>
      <c r="L15" s="73"/>
      <c r="M15" s="368">
        <f>F15*H15*12</f>
        <v>7500</v>
      </c>
      <c r="N15" s="253"/>
      <c r="O15" s="37"/>
    </row>
    <row r="16" spans="1:15" ht="18" customHeight="1">
      <c r="B16" s="29"/>
      <c r="D16" s="381" t="s">
        <v>130</v>
      </c>
      <c r="E16" s="532"/>
      <c r="F16" s="535">
        <f>'High NOI'!K14</f>
        <v>2740</v>
      </c>
      <c r="G16" s="533"/>
      <c r="H16" s="669">
        <f>'Middle OtherInc'!H16</f>
        <v>3</v>
      </c>
      <c r="I16" s="532"/>
      <c r="J16" s="534" t="s">
        <v>236</v>
      </c>
      <c r="K16" s="532"/>
      <c r="L16" s="73"/>
      <c r="M16" s="368">
        <f>F16*H16</f>
        <v>8220</v>
      </c>
      <c r="N16" s="253"/>
      <c r="O16" s="37"/>
    </row>
    <row r="17" spans="2:15" ht="18" customHeight="1">
      <c r="B17" s="29"/>
      <c r="D17" s="21" t="s">
        <v>181</v>
      </c>
      <c r="E17" s="532"/>
      <c r="F17" s="665">
        <f>'Middle OtherInc'!F17</f>
        <v>500</v>
      </c>
      <c r="G17" s="533"/>
      <c r="H17" s="670">
        <f>'Middle OtherInc'!H17</f>
        <v>2</v>
      </c>
      <c r="I17" s="532"/>
      <c r="J17" s="534" t="s">
        <v>236</v>
      </c>
      <c r="K17" s="532"/>
      <c r="L17" s="73"/>
      <c r="M17" s="368">
        <f>F17*H17*12</f>
        <v>12000</v>
      </c>
      <c r="N17" s="253"/>
      <c r="O17" s="37"/>
    </row>
    <row r="18" spans="2:15" ht="18" customHeight="1">
      <c r="B18" s="29"/>
      <c r="D18" s="381" t="s">
        <v>132</v>
      </c>
      <c r="E18" s="532"/>
      <c r="F18" s="662">
        <f>'Middle OtherInc'!F18</f>
        <v>25</v>
      </c>
      <c r="G18" s="533"/>
      <c r="H18" s="666">
        <f>'Middle OtherInc'!H18</f>
        <v>1</v>
      </c>
      <c r="I18" s="532"/>
      <c r="J18" s="536">
        <f>1-'High NOI'!$Y$9</f>
        <v>0.95</v>
      </c>
      <c r="K18" s="532"/>
      <c r="L18" s="73"/>
      <c r="M18" s="368">
        <f>F18*$F$6*H18*J18*12</f>
        <v>99750</v>
      </c>
      <c r="N18" s="253"/>
      <c r="O18" s="37"/>
    </row>
    <row r="19" spans="2:15" ht="18" customHeight="1">
      <c r="B19" s="29"/>
      <c r="D19" s="381" t="s">
        <v>241</v>
      </c>
      <c r="E19" s="532"/>
      <c r="F19" s="665">
        <f>'Middle OtherInc'!F19</f>
        <v>50</v>
      </c>
      <c r="G19" s="533"/>
      <c r="H19" s="670">
        <f>'Middle OtherInc'!H19</f>
        <v>2</v>
      </c>
      <c r="I19" s="532"/>
      <c r="J19" s="534" t="s">
        <v>236</v>
      </c>
      <c r="K19" s="532"/>
      <c r="L19" s="73"/>
      <c r="M19" s="368">
        <f>F19*H19*12</f>
        <v>1200</v>
      </c>
      <c r="N19" s="253"/>
      <c r="O19" s="37"/>
    </row>
    <row r="20" spans="2:15" ht="18" customHeight="1">
      <c r="B20" s="29"/>
      <c r="D20" s="381" t="s">
        <v>235</v>
      </c>
      <c r="E20" s="532"/>
      <c r="F20" s="665">
        <f>'Middle OtherInc'!F20</f>
        <v>250</v>
      </c>
      <c r="G20" s="533"/>
      <c r="H20" s="671">
        <f>'Middle OtherInc'!H20</f>
        <v>1</v>
      </c>
      <c r="I20" s="532"/>
      <c r="J20" s="534" t="s">
        <v>236</v>
      </c>
      <c r="K20" s="532"/>
      <c r="L20" s="73"/>
      <c r="M20" s="368">
        <f>F20*H20*12</f>
        <v>3000</v>
      </c>
      <c r="N20" s="253"/>
      <c r="O20" s="37"/>
    </row>
    <row r="21" spans="2:15" ht="18" customHeight="1" thickBot="1">
      <c r="B21" s="29"/>
      <c r="E21" s="73"/>
      <c r="F21" s="243"/>
      <c r="G21" s="243"/>
      <c r="H21" s="243"/>
      <c r="I21" s="73"/>
      <c r="J21" s="73"/>
      <c r="K21" s="73"/>
      <c r="L21" s="73"/>
      <c r="M21" s="386">
        <f>SUM(M8:M20)</f>
        <v>399945</v>
      </c>
      <c r="N21" s="253"/>
      <c r="O21" s="37"/>
    </row>
    <row r="22" spans="2:15" ht="18" customHeight="1" thickTop="1">
      <c r="B22" s="29"/>
      <c r="E22" s="73"/>
      <c r="F22" s="73"/>
      <c r="G22" s="243"/>
      <c r="H22" s="243"/>
      <c r="I22" s="73"/>
      <c r="J22" s="73"/>
      <c r="K22" s="73"/>
      <c r="L22" s="73"/>
      <c r="M22" s="436"/>
      <c r="N22" s="253"/>
      <c r="O22" s="37"/>
    </row>
    <row r="23" spans="2:15" ht="18" customHeight="1">
      <c r="B23" s="29"/>
      <c r="E23" s="73"/>
      <c r="G23" s="73"/>
      <c r="H23" s="73"/>
      <c r="I23" s="73"/>
      <c r="K23" s="73"/>
      <c r="L23" s="73"/>
      <c r="M23" s="531">
        <f>M21/$F$6/12</f>
        <v>95.225000000000009</v>
      </c>
      <c r="N23" s="253"/>
      <c r="O23" s="37"/>
    </row>
    <row r="24" spans="2:15" ht="18" customHeight="1">
      <c r="B24" s="56"/>
      <c r="C24" s="58"/>
      <c r="D24" s="81"/>
      <c r="E24" s="81"/>
      <c r="F24" s="385"/>
      <c r="G24" s="385"/>
      <c r="H24" s="385"/>
      <c r="I24" s="385"/>
      <c r="J24" s="385"/>
      <c r="K24" s="385"/>
      <c r="L24" s="385"/>
      <c r="M24" s="81"/>
      <c r="N24" s="83"/>
      <c r="O24" s="24"/>
    </row>
    <row r="25" spans="2:15" ht="18" customHeight="1">
      <c r="D25" s="24"/>
      <c r="E25" s="24"/>
      <c r="G25" s="24"/>
      <c r="H25" s="24"/>
      <c r="I25" s="24"/>
      <c r="K25" s="24"/>
      <c r="L25" s="24"/>
      <c r="M25" s="247"/>
      <c r="N25" s="24"/>
      <c r="O25" s="24"/>
    </row>
  </sheetData>
  <mergeCells count="2">
    <mergeCell ref="F5:K5"/>
    <mergeCell ref="F6:K6"/>
  </mergeCells>
  <printOptions horizontalCentered="1"/>
  <pageMargins left="0.25" right="0.25" top="0.75" bottom="0.75" header="0.3" footer="0.3"/>
  <pageSetup scale="63" orientation="landscape" r:id="rId1"/>
  <headerFooter alignWithMargins="0">
    <oddHeader>&amp;R&amp;F</oddHeader>
    <oddFooter>&amp;C&amp;A</oddFooter>
  </headerFooter>
  <rowBreaks count="1" manualBreakCount="1">
    <brk id="24" max="19"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8932C-E8A6-4173-B0C7-FC991E8D536D}">
  <sheetPr transitionEvaluation="1">
    <pageSetUpPr autoPageBreaks="0" fitToPage="1"/>
  </sheetPr>
  <dimension ref="A1:U15"/>
  <sheetViews>
    <sheetView showGridLines="0" zoomScale="70" zoomScaleNormal="70" zoomScaleSheetLayoutView="75" zoomScalePageLayoutView="60" workbookViewId="0"/>
  </sheetViews>
  <sheetFormatPr defaultColWidth="8.7109375" defaultRowHeight="18"/>
  <cols>
    <col min="1" max="2" width="1.7109375" style="21" customWidth="1"/>
    <col min="3" max="3" width="4.42578125" style="21" customWidth="1"/>
    <col min="4" max="4" width="6.42578125" style="21" customWidth="1"/>
    <col min="5" max="5" width="40.85546875" style="21" customWidth="1"/>
    <col min="6" max="6" width="20.7109375" style="21" customWidth="1"/>
    <col min="7" max="7" width="1.7109375" style="21" customWidth="1"/>
    <col min="8" max="8" width="20.7109375" style="21" customWidth="1"/>
    <col min="9" max="9" width="1.7109375" style="21" customWidth="1"/>
    <col min="10" max="10" width="20.7109375" style="21" customWidth="1"/>
    <col min="11" max="11" width="1.7109375" style="21" customWidth="1"/>
    <col min="12" max="12" width="24" style="21" bestFit="1" customWidth="1"/>
    <col min="13" max="13" width="1.7109375" style="21" customWidth="1"/>
    <col min="14" max="14" width="20.7109375" style="21" customWidth="1"/>
    <col min="15" max="15" width="1.7109375" style="21" customWidth="1"/>
    <col min="16" max="16" width="20.7109375" style="21" customWidth="1"/>
    <col min="17" max="17" width="1.7109375" style="21" customWidth="1"/>
    <col min="18" max="18" width="26.42578125" style="21" bestFit="1" customWidth="1"/>
    <col min="19" max="19" width="6" style="480" customWidth="1"/>
    <col min="20" max="20" width="3.140625" style="21" customWidth="1"/>
    <col min="21" max="21" width="3.7109375" style="21" customWidth="1"/>
    <col min="22" max="22" width="8.7109375" style="21"/>
    <col min="23" max="23" width="15.28515625" style="21" customWidth="1"/>
    <col min="24" max="250" width="8.7109375" style="21"/>
    <col min="251" max="251" width="1.7109375" style="21" customWidth="1"/>
    <col min="252" max="253" width="5.28515625" style="21" customWidth="1"/>
    <col min="254" max="254" width="3.7109375" style="21" customWidth="1"/>
    <col min="255" max="255" width="50.28515625" style="21" customWidth="1"/>
    <col min="256" max="256" width="10.42578125" style="21" bestFit="1" customWidth="1"/>
    <col min="257" max="257" width="38.7109375" style="21" customWidth="1"/>
    <col min="258" max="259" width="3.42578125" style="21" customWidth="1"/>
    <col min="260" max="260" width="21.28515625" style="21" bestFit="1" customWidth="1"/>
    <col min="261" max="261" width="14.7109375" style="21" bestFit="1" customWidth="1"/>
    <col min="262" max="262" width="12.28515625" style="21" bestFit="1" customWidth="1"/>
    <col min="263" max="264" width="2.28515625" style="21" customWidth="1"/>
    <col min="265" max="506" width="8.7109375" style="21"/>
    <col min="507" max="507" width="1.7109375" style="21" customWidth="1"/>
    <col min="508" max="509" width="5.28515625" style="21" customWidth="1"/>
    <col min="510" max="510" width="3.7109375" style="21" customWidth="1"/>
    <col min="511" max="511" width="50.28515625" style="21" customWidth="1"/>
    <col min="512" max="512" width="10.42578125" style="21" bestFit="1" customWidth="1"/>
    <col min="513" max="513" width="38.7109375" style="21" customWidth="1"/>
    <col min="514" max="515" width="3.42578125" style="21" customWidth="1"/>
    <col min="516" max="516" width="21.28515625" style="21" bestFit="1" customWidth="1"/>
    <col min="517" max="517" width="14.7109375" style="21" bestFit="1" customWidth="1"/>
    <col min="518" max="518" width="12.28515625" style="21" bestFit="1" customWidth="1"/>
    <col min="519" max="520" width="2.28515625" style="21" customWidth="1"/>
    <col min="521" max="762" width="8.7109375" style="21"/>
    <col min="763" max="763" width="1.7109375" style="21" customWidth="1"/>
    <col min="764" max="765" width="5.28515625" style="21" customWidth="1"/>
    <col min="766" max="766" width="3.7109375" style="21" customWidth="1"/>
    <col min="767" max="767" width="50.28515625" style="21" customWidth="1"/>
    <col min="768" max="768" width="10.42578125" style="21" bestFit="1" customWidth="1"/>
    <col min="769" max="769" width="38.7109375" style="21" customWidth="1"/>
    <col min="770" max="771" width="3.42578125" style="21" customWidth="1"/>
    <col min="772" max="772" width="21.28515625" style="21" bestFit="1" customWidth="1"/>
    <col min="773" max="773" width="14.7109375" style="21" bestFit="1" customWidth="1"/>
    <col min="774" max="774" width="12.28515625" style="21" bestFit="1" customWidth="1"/>
    <col min="775" max="776" width="2.28515625" style="21" customWidth="1"/>
    <col min="777" max="1018" width="8.7109375" style="21"/>
    <col min="1019" max="1019" width="1.7109375" style="21" customWidth="1"/>
    <col min="1020" max="1021" width="5.28515625" style="21" customWidth="1"/>
    <col min="1022" max="1022" width="3.7109375" style="21" customWidth="1"/>
    <col min="1023" max="1023" width="50.28515625" style="21" customWidth="1"/>
    <col min="1024" max="1024" width="10.42578125" style="21" bestFit="1" customWidth="1"/>
    <col min="1025" max="1025" width="38.7109375" style="21" customWidth="1"/>
    <col min="1026" max="1027" width="3.42578125" style="21" customWidth="1"/>
    <col min="1028" max="1028" width="21.28515625" style="21" bestFit="1" customWidth="1"/>
    <col min="1029" max="1029" width="14.7109375" style="21" bestFit="1" customWidth="1"/>
    <col min="1030" max="1030" width="12.28515625" style="21" bestFit="1" customWidth="1"/>
    <col min="1031" max="1032" width="2.28515625" style="21" customWidth="1"/>
    <col min="1033" max="1274" width="8.7109375" style="21"/>
    <col min="1275" max="1275" width="1.7109375" style="21" customWidth="1"/>
    <col min="1276" max="1277" width="5.28515625" style="21" customWidth="1"/>
    <col min="1278" max="1278" width="3.7109375" style="21" customWidth="1"/>
    <col min="1279" max="1279" width="50.28515625" style="21" customWidth="1"/>
    <col min="1280" max="1280" width="10.42578125" style="21" bestFit="1" customWidth="1"/>
    <col min="1281" max="1281" width="38.7109375" style="21" customWidth="1"/>
    <col min="1282" max="1283" width="3.42578125" style="21" customWidth="1"/>
    <col min="1284" max="1284" width="21.28515625" style="21" bestFit="1" customWidth="1"/>
    <col min="1285" max="1285" width="14.7109375" style="21" bestFit="1" customWidth="1"/>
    <col min="1286" max="1286" width="12.28515625" style="21" bestFit="1" customWidth="1"/>
    <col min="1287" max="1288" width="2.28515625" style="21" customWidth="1"/>
    <col min="1289" max="1530" width="8.7109375" style="21"/>
    <col min="1531" max="1531" width="1.7109375" style="21" customWidth="1"/>
    <col min="1532" max="1533" width="5.28515625" style="21" customWidth="1"/>
    <col min="1534" max="1534" width="3.7109375" style="21" customWidth="1"/>
    <col min="1535" max="1535" width="50.28515625" style="21" customWidth="1"/>
    <col min="1536" max="1536" width="10.42578125" style="21" bestFit="1" customWidth="1"/>
    <col min="1537" max="1537" width="38.7109375" style="21" customWidth="1"/>
    <col min="1538" max="1539" width="3.42578125" style="21" customWidth="1"/>
    <col min="1540" max="1540" width="21.28515625" style="21" bestFit="1" customWidth="1"/>
    <col min="1541" max="1541" width="14.7109375" style="21" bestFit="1" customWidth="1"/>
    <col min="1542" max="1542" width="12.28515625" style="21" bestFit="1" customWidth="1"/>
    <col min="1543" max="1544" width="2.28515625" style="21" customWidth="1"/>
    <col min="1545" max="1786" width="8.7109375" style="21"/>
    <col min="1787" max="1787" width="1.7109375" style="21" customWidth="1"/>
    <col min="1788" max="1789" width="5.28515625" style="21" customWidth="1"/>
    <col min="1790" max="1790" width="3.7109375" style="21" customWidth="1"/>
    <col min="1791" max="1791" width="50.28515625" style="21" customWidth="1"/>
    <col min="1792" max="1792" width="10.42578125" style="21" bestFit="1" customWidth="1"/>
    <col min="1793" max="1793" width="38.7109375" style="21" customWidth="1"/>
    <col min="1794" max="1795" width="3.42578125" style="21" customWidth="1"/>
    <col min="1796" max="1796" width="21.28515625" style="21" bestFit="1" customWidth="1"/>
    <col min="1797" max="1797" width="14.7109375" style="21" bestFit="1" customWidth="1"/>
    <col min="1798" max="1798" width="12.28515625" style="21" bestFit="1" customWidth="1"/>
    <col min="1799" max="1800" width="2.28515625" style="21" customWidth="1"/>
    <col min="1801" max="2042" width="8.7109375" style="21"/>
    <col min="2043" max="2043" width="1.7109375" style="21" customWidth="1"/>
    <col min="2044" max="2045" width="5.28515625" style="21" customWidth="1"/>
    <col min="2046" max="2046" width="3.7109375" style="21" customWidth="1"/>
    <col min="2047" max="2047" width="50.28515625" style="21" customWidth="1"/>
    <col min="2048" max="2048" width="10.42578125" style="21" bestFit="1" customWidth="1"/>
    <col min="2049" max="2049" width="38.7109375" style="21" customWidth="1"/>
    <col min="2050" max="2051" width="3.42578125" style="21" customWidth="1"/>
    <col min="2052" max="2052" width="21.28515625" style="21" bestFit="1" customWidth="1"/>
    <col min="2053" max="2053" width="14.7109375" style="21" bestFit="1" customWidth="1"/>
    <col min="2054" max="2054" width="12.28515625" style="21" bestFit="1" customWidth="1"/>
    <col min="2055" max="2056" width="2.28515625" style="21" customWidth="1"/>
    <col min="2057" max="2298" width="8.7109375" style="21"/>
    <col min="2299" max="2299" width="1.7109375" style="21" customWidth="1"/>
    <col min="2300" max="2301" width="5.28515625" style="21" customWidth="1"/>
    <col min="2302" max="2302" width="3.7109375" style="21" customWidth="1"/>
    <col min="2303" max="2303" width="50.28515625" style="21" customWidth="1"/>
    <col min="2304" max="2304" width="10.42578125" style="21" bestFit="1" customWidth="1"/>
    <col min="2305" max="2305" width="38.7109375" style="21" customWidth="1"/>
    <col min="2306" max="2307" width="3.42578125" style="21" customWidth="1"/>
    <col min="2308" max="2308" width="21.28515625" style="21" bestFit="1" customWidth="1"/>
    <col min="2309" max="2309" width="14.7109375" style="21" bestFit="1" customWidth="1"/>
    <col min="2310" max="2310" width="12.28515625" style="21" bestFit="1" customWidth="1"/>
    <col min="2311" max="2312" width="2.28515625" style="21" customWidth="1"/>
    <col min="2313" max="2554" width="8.7109375" style="21"/>
    <col min="2555" max="2555" width="1.7109375" style="21" customWidth="1"/>
    <col min="2556" max="2557" width="5.28515625" style="21" customWidth="1"/>
    <col min="2558" max="2558" width="3.7109375" style="21" customWidth="1"/>
    <col min="2559" max="2559" width="50.28515625" style="21" customWidth="1"/>
    <col min="2560" max="2560" width="10.42578125" style="21" bestFit="1" customWidth="1"/>
    <col min="2561" max="2561" width="38.7109375" style="21" customWidth="1"/>
    <col min="2562" max="2563" width="3.42578125" style="21" customWidth="1"/>
    <col min="2564" max="2564" width="21.28515625" style="21" bestFit="1" customWidth="1"/>
    <col min="2565" max="2565" width="14.7109375" style="21" bestFit="1" customWidth="1"/>
    <col min="2566" max="2566" width="12.28515625" style="21" bestFit="1" customWidth="1"/>
    <col min="2567" max="2568" width="2.28515625" style="21" customWidth="1"/>
    <col min="2569" max="2810" width="8.7109375" style="21"/>
    <col min="2811" max="2811" width="1.7109375" style="21" customWidth="1"/>
    <col min="2812" max="2813" width="5.28515625" style="21" customWidth="1"/>
    <col min="2814" max="2814" width="3.7109375" style="21" customWidth="1"/>
    <col min="2815" max="2815" width="50.28515625" style="21" customWidth="1"/>
    <col min="2816" max="2816" width="10.42578125" style="21" bestFit="1" customWidth="1"/>
    <col min="2817" max="2817" width="38.7109375" style="21" customWidth="1"/>
    <col min="2818" max="2819" width="3.42578125" style="21" customWidth="1"/>
    <col min="2820" max="2820" width="21.28515625" style="21" bestFit="1" customWidth="1"/>
    <col min="2821" max="2821" width="14.7109375" style="21" bestFit="1" customWidth="1"/>
    <col min="2822" max="2822" width="12.28515625" style="21" bestFit="1" customWidth="1"/>
    <col min="2823" max="2824" width="2.28515625" style="21" customWidth="1"/>
    <col min="2825" max="3066" width="8.7109375" style="21"/>
    <col min="3067" max="3067" width="1.7109375" style="21" customWidth="1"/>
    <col min="3068" max="3069" width="5.28515625" style="21" customWidth="1"/>
    <col min="3070" max="3070" width="3.7109375" style="21" customWidth="1"/>
    <col min="3071" max="3071" width="50.28515625" style="21" customWidth="1"/>
    <col min="3072" max="3072" width="10.42578125" style="21" bestFit="1" customWidth="1"/>
    <col min="3073" max="3073" width="38.7109375" style="21" customWidth="1"/>
    <col min="3074" max="3075" width="3.42578125" style="21" customWidth="1"/>
    <col min="3076" max="3076" width="21.28515625" style="21" bestFit="1" customWidth="1"/>
    <col min="3077" max="3077" width="14.7109375" style="21" bestFit="1" customWidth="1"/>
    <col min="3078" max="3078" width="12.28515625" style="21" bestFit="1" customWidth="1"/>
    <col min="3079" max="3080" width="2.28515625" style="21" customWidth="1"/>
    <col min="3081" max="3322" width="8.7109375" style="21"/>
    <col min="3323" max="3323" width="1.7109375" style="21" customWidth="1"/>
    <col min="3324" max="3325" width="5.28515625" style="21" customWidth="1"/>
    <col min="3326" max="3326" width="3.7109375" style="21" customWidth="1"/>
    <col min="3327" max="3327" width="50.28515625" style="21" customWidth="1"/>
    <col min="3328" max="3328" width="10.42578125" style="21" bestFit="1" customWidth="1"/>
    <col min="3329" max="3329" width="38.7109375" style="21" customWidth="1"/>
    <col min="3330" max="3331" width="3.42578125" style="21" customWidth="1"/>
    <col min="3332" max="3332" width="21.28515625" style="21" bestFit="1" customWidth="1"/>
    <col min="3333" max="3333" width="14.7109375" style="21" bestFit="1" customWidth="1"/>
    <col min="3334" max="3334" width="12.28515625" style="21" bestFit="1" customWidth="1"/>
    <col min="3335" max="3336" width="2.28515625" style="21" customWidth="1"/>
    <col min="3337" max="3578" width="8.7109375" style="21"/>
    <col min="3579" max="3579" width="1.7109375" style="21" customWidth="1"/>
    <col min="3580" max="3581" width="5.28515625" style="21" customWidth="1"/>
    <col min="3582" max="3582" width="3.7109375" style="21" customWidth="1"/>
    <col min="3583" max="3583" width="50.28515625" style="21" customWidth="1"/>
    <col min="3584" max="3584" width="10.42578125" style="21" bestFit="1" customWidth="1"/>
    <col min="3585" max="3585" width="38.7109375" style="21" customWidth="1"/>
    <col min="3586" max="3587" width="3.42578125" style="21" customWidth="1"/>
    <col min="3588" max="3588" width="21.28515625" style="21" bestFit="1" customWidth="1"/>
    <col min="3589" max="3589" width="14.7109375" style="21" bestFit="1" customWidth="1"/>
    <col min="3590" max="3590" width="12.28515625" style="21" bestFit="1" customWidth="1"/>
    <col min="3591" max="3592" width="2.28515625" style="21" customWidth="1"/>
    <col min="3593" max="3834" width="8.7109375" style="21"/>
    <col min="3835" max="3835" width="1.7109375" style="21" customWidth="1"/>
    <col min="3836" max="3837" width="5.28515625" style="21" customWidth="1"/>
    <col min="3838" max="3838" width="3.7109375" style="21" customWidth="1"/>
    <col min="3839" max="3839" width="50.28515625" style="21" customWidth="1"/>
    <col min="3840" max="3840" width="10.42578125" style="21" bestFit="1" customWidth="1"/>
    <col min="3841" max="3841" width="38.7109375" style="21" customWidth="1"/>
    <col min="3842" max="3843" width="3.42578125" style="21" customWidth="1"/>
    <col min="3844" max="3844" width="21.28515625" style="21" bestFit="1" customWidth="1"/>
    <col min="3845" max="3845" width="14.7109375" style="21" bestFit="1" customWidth="1"/>
    <col min="3846" max="3846" width="12.28515625" style="21" bestFit="1" customWidth="1"/>
    <col min="3847" max="3848" width="2.28515625" style="21" customWidth="1"/>
    <col min="3849" max="4090" width="8.7109375" style="21"/>
    <col min="4091" max="4091" width="1.7109375" style="21" customWidth="1"/>
    <col min="4092" max="4093" width="5.28515625" style="21" customWidth="1"/>
    <col min="4094" max="4094" width="3.7109375" style="21" customWidth="1"/>
    <col min="4095" max="4095" width="50.28515625" style="21" customWidth="1"/>
    <col min="4096" max="4096" width="10.42578125" style="21" bestFit="1" customWidth="1"/>
    <col min="4097" max="4097" width="38.7109375" style="21" customWidth="1"/>
    <col min="4098" max="4099" width="3.42578125" style="21" customWidth="1"/>
    <col min="4100" max="4100" width="21.28515625" style="21" bestFit="1" customWidth="1"/>
    <col min="4101" max="4101" width="14.7109375" style="21" bestFit="1" customWidth="1"/>
    <col min="4102" max="4102" width="12.28515625" style="21" bestFit="1" customWidth="1"/>
    <col min="4103" max="4104" width="2.28515625" style="21" customWidth="1"/>
    <col min="4105" max="4346" width="8.7109375" style="21"/>
    <col min="4347" max="4347" width="1.7109375" style="21" customWidth="1"/>
    <col min="4348" max="4349" width="5.28515625" style="21" customWidth="1"/>
    <col min="4350" max="4350" width="3.7109375" style="21" customWidth="1"/>
    <col min="4351" max="4351" width="50.28515625" style="21" customWidth="1"/>
    <col min="4352" max="4352" width="10.42578125" style="21" bestFit="1" customWidth="1"/>
    <col min="4353" max="4353" width="38.7109375" style="21" customWidth="1"/>
    <col min="4354" max="4355" width="3.42578125" style="21" customWidth="1"/>
    <col min="4356" max="4356" width="21.28515625" style="21" bestFit="1" customWidth="1"/>
    <col min="4357" max="4357" width="14.7109375" style="21" bestFit="1" customWidth="1"/>
    <col min="4358" max="4358" width="12.28515625" style="21" bestFit="1" customWidth="1"/>
    <col min="4359" max="4360" width="2.28515625" style="21" customWidth="1"/>
    <col min="4361" max="4602" width="8.7109375" style="21"/>
    <col min="4603" max="4603" width="1.7109375" style="21" customWidth="1"/>
    <col min="4604" max="4605" width="5.28515625" style="21" customWidth="1"/>
    <col min="4606" max="4606" width="3.7109375" style="21" customWidth="1"/>
    <col min="4607" max="4607" width="50.28515625" style="21" customWidth="1"/>
    <col min="4608" max="4608" width="10.42578125" style="21" bestFit="1" customWidth="1"/>
    <col min="4609" max="4609" width="38.7109375" style="21" customWidth="1"/>
    <col min="4610" max="4611" width="3.42578125" style="21" customWidth="1"/>
    <col min="4612" max="4612" width="21.28515625" style="21" bestFit="1" customWidth="1"/>
    <col min="4613" max="4613" width="14.7109375" style="21" bestFit="1" customWidth="1"/>
    <col min="4614" max="4614" width="12.28515625" style="21" bestFit="1" customWidth="1"/>
    <col min="4615" max="4616" width="2.28515625" style="21" customWidth="1"/>
    <col min="4617" max="4858" width="8.7109375" style="21"/>
    <col min="4859" max="4859" width="1.7109375" style="21" customWidth="1"/>
    <col min="4860" max="4861" width="5.28515625" style="21" customWidth="1"/>
    <col min="4862" max="4862" width="3.7109375" style="21" customWidth="1"/>
    <col min="4863" max="4863" width="50.28515625" style="21" customWidth="1"/>
    <col min="4864" max="4864" width="10.42578125" style="21" bestFit="1" customWidth="1"/>
    <col min="4865" max="4865" width="38.7109375" style="21" customWidth="1"/>
    <col min="4866" max="4867" width="3.42578125" style="21" customWidth="1"/>
    <col min="4868" max="4868" width="21.28515625" style="21" bestFit="1" customWidth="1"/>
    <col min="4869" max="4869" width="14.7109375" style="21" bestFit="1" customWidth="1"/>
    <col min="4870" max="4870" width="12.28515625" style="21" bestFit="1" customWidth="1"/>
    <col min="4871" max="4872" width="2.28515625" style="21" customWidth="1"/>
    <col min="4873" max="5114" width="8.7109375" style="21"/>
    <col min="5115" max="5115" width="1.7109375" style="21" customWidth="1"/>
    <col min="5116" max="5117" width="5.28515625" style="21" customWidth="1"/>
    <col min="5118" max="5118" width="3.7109375" style="21" customWidth="1"/>
    <col min="5119" max="5119" width="50.28515625" style="21" customWidth="1"/>
    <col min="5120" max="5120" width="10.42578125" style="21" bestFit="1" customWidth="1"/>
    <col min="5121" max="5121" width="38.7109375" style="21" customWidth="1"/>
    <col min="5122" max="5123" width="3.42578125" style="21" customWidth="1"/>
    <col min="5124" max="5124" width="21.28515625" style="21" bestFit="1" customWidth="1"/>
    <col min="5125" max="5125" width="14.7109375" style="21" bestFit="1" customWidth="1"/>
    <col min="5126" max="5126" width="12.28515625" style="21" bestFit="1" customWidth="1"/>
    <col min="5127" max="5128" width="2.28515625" style="21" customWidth="1"/>
    <col min="5129" max="5370" width="8.7109375" style="21"/>
    <col min="5371" max="5371" width="1.7109375" style="21" customWidth="1"/>
    <col min="5372" max="5373" width="5.28515625" style="21" customWidth="1"/>
    <col min="5374" max="5374" width="3.7109375" style="21" customWidth="1"/>
    <col min="5375" max="5375" width="50.28515625" style="21" customWidth="1"/>
    <col min="5376" max="5376" width="10.42578125" style="21" bestFit="1" customWidth="1"/>
    <col min="5377" max="5377" width="38.7109375" style="21" customWidth="1"/>
    <col min="5378" max="5379" width="3.42578125" style="21" customWidth="1"/>
    <col min="5380" max="5380" width="21.28515625" style="21" bestFit="1" customWidth="1"/>
    <col min="5381" max="5381" width="14.7109375" style="21" bestFit="1" customWidth="1"/>
    <col min="5382" max="5382" width="12.28515625" style="21" bestFit="1" customWidth="1"/>
    <col min="5383" max="5384" width="2.28515625" style="21" customWidth="1"/>
    <col min="5385" max="5626" width="8.7109375" style="21"/>
    <col min="5627" max="5627" width="1.7109375" style="21" customWidth="1"/>
    <col min="5628" max="5629" width="5.28515625" style="21" customWidth="1"/>
    <col min="5630" max="5630" width="3.7109375" style="21" customWidth="1"/>
    <col min="5631" max="5631" width="50.28515625" style="21" customWidth="1"/>
    <col min="5632" max="5632" width="10.42578125" style="21" bestFit="1" customWidth="1"/>
    <col min="5633" max="5633" width="38.7109375" style="21" customWidth="1"/>
    <col min="5634" max="5635" width="3.42578125" style="21" customWidth="1"/>
    <col min="5636" max="5636" width="21.28515625" style="21" bestFit="1" customWidth="1"/>
    <col min="5637" max="5637" width="14.7109375" style="21" bestFit="1" customWidth="1"/>
    <col min="5638" max="5638" width="12.28515625" style="21" bestFit="1" customWidth="1"/>
    <col min="5639" max="5640" width="2.28515625" style="21" customWidth="1"/>
    <col min="5641" max="5882" width="8.7109375" style="21"/>
    <col min="5883" max="5883" width="1.7109375" style="21" customWidth="1"/>
    <col min="5884" max="5885" width="5.28515625" style="21" customWidth="1"/>
    <col min="5886" max="5886" width="3.7109375" style="21" customWidth="1"/>
    <col min="5887" max="5887" width="50.28515625" style="21" customWidth="1"/>
    <col min="5888" max="5888" width="10.42578125" style="21" bestFit="1" customWidth="1"/>
    <col min="5889" max="5889" width="38.7109375" style="21" customWidth="1"/>
    <col min="5890" max="5891" width="3.42578125" style="21" customWidth="1"/>
    <col min="5892" max="5892" width="21.28515625" style="21" bestFit="1" customWidth="1"/>
    <col min="5893" max="5893" width="14.7109375" style="21" bestFit="1" customWidth="1"/>
    <col min="5894" max="5894" width="12.28515625" style="21" bestFit="1" customWidth="1"/>
    <col min="5895" max="5896" width="2.28515625" style="21" customWidth="1"/>
    <col min="5897" max="6138" width="8.7109375" style="21"/>
    <col min="6139" max="6139" width="1.7109375" style="21" customWidth="1"/>
    <col min="6140" max="6141" width="5.28515625" style="21" customWidth="1"/>
    <col min="6142" max="6142" width="3.7109375" style="21" customWidth="1"/>
    <col min="6143" max="6143" width="50.28515625" style="21" customWidth="1"/>
    <col min="6144" max="6144" width="10.42578125" style="21" bestFit="1" customWidth="1"/>
    <col min="6145" max="6145" width="38.7109375" style="21" customWidth="1"/>
    <col min="6146" max="6147" width="3.42578125" style="21" customWidth="1"/>
    <col min="6148" max="6148" width="21.28515625" style="21" bestFit="1" customWidth="1"/>
    <col min="6149" max="6149" width="14.7109375" style="21" bestFit="1" customWidth="1"/>
    <col min="6150" max="6150" width="12.28515625" style="21" bestFit="1" customWidth="1"/>
    <col min="6151" max="6152" width="2.28515625" style="21" customWidth="1"/>
    <col min="6153" max="6394" width="8.7109375" style="21"/>
    <col min="6395" max="6395" width="1.7109375" style="21" customWidth="1"/>
    <col min="6396" max="6397" width="5.28515625" style="21" customWidth="1"/>
    <col min="6398" max="6398" width="3.7109375" style="21" customWidth="1"/>
    <col min="6399" max="6399" width="50.28515625" style="21" customWidth="1"/>
    <col min="6400" max="6400" width="10.42578125" style="21" bestFit="1" customWidth="1"/>
    <col min="6401" max="6401" width="38.7109375" style="21" customWidth="1"/>
    <col min="6402" max="6403" width="3.42578125" style="21" customWidth="1"/>
    <col min="6404" max="6404" width="21.28515625" style="21" bestFit="1" customWidth="1"/>
    <col min="6405" max="6405" width="14.7109375" style="21" bestFit="1" customWidth="1"/>
    <col min="6406" max="6406" width="12.28515625" style="21" bestFit="1" customWidth="1"/>
    <col min="6407" max="6408" width="2.28515625" style="21" customWidth="1"/>
    <col min="6409" max="6650" width="8.7109375" style="21"/>
    <col min="6651" max="6651" width="1.7109375" style="21" customWidth="1"/>
    <col min="6652" max="6653" width="5.28515625" style="21" customWidth="1"/>
    <col min="6654" max="6654" width="3.7109375" style="21" customWidth="1"/>
    <col min="6655" max="6655" width="50.28515625" style="21" customWidth="1"/>
    <col min="6656" max="6656" width="10.42578125" style="21" bestFit="1" customWidth="1"/>
    <col min="6657" max="6657" width="38.7109375" style="21" customWidth="1"/>
    <col min="6658" max="6659" width="3.42578125" style="21" customWidth="1"/>
    <col min="6660" max="6660" width="21.28515625" style="21" bestFit="1" customWidth="1"/>
    <col min="6661" max="6661" width="14.7109375" style="21" bestFit="1" customWidth="1"/>
    <col min="6662" max="6662" width="12.28515625" style="21" bestFit="1" customWidth="1"/>
    <col min="6663" max="6664" width="2.28515625" style="21" customWidth="1"/>
    <col min="6665" max="6906" width="8.7109375" style="21"/>
    <col min="6907" max="6907" width="1.7109375" style="21" customWidth="1"/>
    <col min="6908" max="6909" width="5.28515625" style="21" customWidth="1"/>
    <col min="6910" max="6910" width="3.7109375" style="21" customWidth="1"/>
    <col min="6911" max="6911" width="50.28515625" style="21" customWidth="1"/>
    <col min="6912" max="6912" width="10.42578125" style="21" bestFit="1" customWidth="1"/>
    <col min="6913" max="6913" width="38.7109375" style="21" customWidth="1"/>
    <col min="6914" max="6915" width="3.42578125" style="21" customWidth="1"/>
    <col min="6916" max="6916" width="21.28515625" style="21" bestFit="1" customWidth="1"/>
    <col min="6917" max="6917" width="14.7109375" style="21" bestFit="1" customWidth="1"/>
    <col min="6918" max="6918" width="12.28515625" style="21" bestFit="1" customWidth="1"/>
    <col min="6919" max="6920" width="2.28515625" style="21" customWidth="1"/>
    <col min="6921" max="7162" width="8.7109375" style="21"/>
    <col min="7163" max="7163" width="1.7109375" style="21" customWidth="1"/>
    <col min="7164" max="7165" width="5.28515625" style="21" customWidth="1"/>
    <col min="7166" max="7166" width="3.7109375" style="21" customWidth="1"/>
    <col min="7167" max="7167" width="50.28515625" style="21" customWidth="1"/>
    <col min="7168" max="7168" width="10.42578125" style="21" bestFit="1" customWidth="1"/>
    <col min="7169" max="7169" width="38.7109375" style="21" customWidth="1"/>
    <col min="7170" max="7171" width="3.42578125" style="21" customWidth="1"/>
    <col min="7172" max="7172" width="21.28515625" style="21" bestFit="1" customWidth="1"/>
    <col min="7173" max="7173" width="14.7109375" style="21" bestFit="1" customWidth="1"/>
    <col min="7174" max="7174" width="12.28515625" style="21" bestFit="1" customWidth="1"/>
    <col min="7175" max="7176" width="2.28515625" style="21" customWidth="1"/>
    <col min="7177" max="7418" width="8.7109375" style="21"/>
    <col min="7419" max="7419" width="1.7109375" style="21" customWidth="1"/>
    <col min="7420" max="7421" width="5.28515625" style="21" customWidth="1"/>
    <col min="7422" max="7422" width="3.7109375" style="21" customWidth="1"/>
    <col min="7423" max="7423" width="50.28515625" style="21" customWidth="1"/>
    <col min="7424" max="7424" width="10.42578125" style="21" bestFit="1" customWidth="1"/>
    <col min="7425" max="7425" width="38.7109375" style="21" customWidth="1"/>
    <col min="7426" max="7427" width="3.42578125" style="21" customWidth="1"/>
    <col min="7428" max="7428" width="21.28515625" style="21" bestFit="1" customWidth="1"/>
    <col min="7429" max="7429" width="14.7109375" style="21" bestFit="1" customWidth="1"/>
    <col min="7430" max="7430" width="12.28515625" style="21" bestFit="1" customWidth="1"/>
    <col min="7431" max="7432" width="2.28515625" style="21" customWidth="1"/>
    <col min="7433" max="7674" width="8.7109375" style="21"/>
    <col min="7675" max="7675" width="1.7109375" style="21" customWidth="1"/>
    <col min="7676" max="7677" width="5.28515625" style="21" customWidth="1"/>
    <col min="7678" max="7678" width="3.7109375" style="21" customWidth="1"/>
    <col min="7679" max="7679" width="50.28515625" style="21" customWidth="1"/>
    <col min="7680" max="7680" width="10.42578125" style="21" bestFit="1" customWidth="1"/>
    <col min="7681" max="7681" width="38.7109375" style="21" customWidth="1"/>
    <col min="7682" max="7683" width="3.42578125" style="21" customWidth="1"/>
    <col min="7684" max="7684" width="21.28515625" style="21" bestFit="1" customWidth="1"/>
    <col min="7685" max="7685" width="14.7109375" style="21" bestFit="1" customWidth="1"/>
    <col min="7686" max="7686" width="12.28515625" style="21" bestFit="1" customWidth="1"/>
    <col min="7687" max="7688" width="2.28515625" style="21" customWidth="1"/>
    <col min="7689" max="7930" width="8.7109375" style="21"/>
    <col min="7931" max="7931" width="1.7109375" style="21" customWidth="1"/>
    <col min="7932" max="7933" width="5.28515625" style="21" customWidth="1"/>
    <col min="7934" max="7934" width="3.7109375" style="21" customWidth="1"/>
    <col min="7935" max="7935" width="50.28515625" style="21" customWidth="1"/>
    <col min="7936" max="7936" width="10.42578125" style="21" bestFit="1" customWidth="1"/>
    <col min="7937" max="7937" width="38.7109375" style="21" customWidth="1"/>
    <col min="7938" max="7939" width="3.42578125" style="21" customWidth="1"/>
    <col min="7940" max="7940" width="21.28515625" style="21" bestFit="1" customWidth="1"/>
    <col min="7941" max="7941" width="14.7109375" style="21" bestFit="1" customWidth="1"/>
    <col min="7942" max="7942" width="12.28515625" style="21" bestFit="1" customWidth="1"/>
    <col min="7943" max="7944" width="2.28515625" style="21" customWidth="1"/>
    <col min="7945" max="8186" width="8.7109375" style="21"/>
    <col min="8187" max="8187" width="1.7109375" style="21" customWidth="1"/>
    <col min="8188" max="8189" width="5.28515625" style="21" customWidth="1"/>
    <col min="8190" max="8190" width="3.7109375" style="21" customWidth="1"/>
    <col min="8191" max="8191" width="50.28515625" style="21" customWidth="1"/>
    <col min="8192" max="8192" width="10.42578125" style="21" bestFit="1" customWidth="1"/>
    <col min="8193" max="8193" width="38.7109375" style="21" customWidth="1"/>
    <col min="8194" max="8195" width="3.42578125" style="21" customWidth="1"/>
    <col min="8196" max="8196" width="21.28515625" style="21" bestFit="1" customWidth="1"/>
    <col min="8197" max="8197" width="14.7109375" style="21" bestFit="1" customWidth="1"/>
    <col min="8198" max="8198" width="12.28515625" style="21" bestFit="1" customWidth="1"/>
    <col min="8199" max="8200" width="2.28515625" style="21" customWidth="1"/>
    <col min="8201" max="8442" width="8.7109375" style="21"/>
    <col min="8443" max="8443" width="1.7109375" style="21" customWidth="1"/>
    <col min="8444" max="8445" width="5.28515625" style="21" customWidth="1"/>
    <col min="8446" max="8446" width="3.7109375" style="21" customWidth="1"/>
    <col min="8447" max="8447" width="50.28515625" style="21" customWidth="1"/>
    <col min="8448" max="8448" width="10.42578125" style="21" bestFit="1" customWidth="1"/>
    <col min="8449" max="8449" width="38.7109375" style="21" customWidth="1"/>
    <col min="8450" max="8451" width="3.42578125" style="21" customWidth="1"/>
    <col min="8452" max="8452" width="21.28515625" style="21" bestFit="1" customWidth="1"/>
    <col min="8453" max="8453" width="14.7109375" style="21" bestFit="1" customWidth="1"/>
    <col min="8454" max="8454" width="12.28515625" style="21" bestFit="1" customWidth="1"/>
    <col min="8455" max="8456" width="2.28515625" style="21" customWidth="1"/>
    <col min="8457" max="8698" width="8.7109375" style="21"/>
    <col min="8699" max="8699" width="1.7109375" style="21" customWidth="1"/>
    <col min="8700" max="8701" width="5.28515625" style="21" customWidth="1"/>
    <col min="8702" max="8702" width="3.7109375" style="21" customWidth="1"/>
    <col min="8703" max="8703" width="50.28515625" style="21" customWidth="1"/>
    <col min="8704" max="8704" width="10.42578125" style="21" bestFit="1" customWidth="1"/>
    <col min="8705" max="8705" width="38.7109375" style="21" customWidth="1"/>
    <col min="8706" max="8707" width="3.42578125" style="21" customWidth="1"/>
    <col min="8708" max="8708" width="21.28515625" style="21" bestFit="1" customWidth="1"/>
    <col min="8709" max="8709" width="14.7109375" style="21" bestFit="1" customWidth="1"/>
    <col min="8710" max="8710" width="12.28515625" style="21" bestFit="1" customWidth="1"/>
    <col min="8711" max="8712" width="2.28515625" style="21" customWidth="1"/>
    <col min="8713" max="8954" width="8.7109375" style="21"/>
    <col min="8955" max="8955" width="1.7109375" style="21" customWidth="1"/>
    <col min="8956" max="8957" width="5.28515625" style="21" customWidth="1"/>
    <col min="8958" max="8958" width="3.7109375" style="21" customWidth="1"/>
    <col min="8959" max="8959" width="50.28515625" style="21" customWidth="1"/>
    <col min="8960" max="8960" width="10.42578125" style="21" bestFit="1" customWidth="1"/>
    <col min="8961" max="8961" width="38.7109375" style="21" customWidth="1"/>
    <col min="8962" max="8963" width="3.42578125" style="21" customWidth="1"/>
    <col min="8964" max="8964" width="21.28515625" style="21" bestFit="1" customWidth="1"/>
    <col min="8965" max="8965" width="14.7109375" style="21" bestFit="1" customWidth="1"/>
    <col min="8966" max="8966" width="12.28515625" style="21" bestFit="1" customWidth="1"/>
    <col min="8967" max="8968" width="2.28515625" style="21" customWidth="1"/>
    <col min="8969" max="9210" width="8.7109375" style="21"/>
    <col min="9211" max="9211" width="1.7109375" style="21" customWidth="1"/>
    <col min="9212" max="9213" width="5.28515625" style="21" customWidth="1"/>
    <col min="9214" max="9214" width="3.7109375" style="21" customWidth="1"/>
    <col min="9215" max="9215" width="50.28515625" style="21" customWidth="1"/>
    <col min="9216" max="9216" width="10.42578125" style="21" bestFit="1" customWidth="1"/>
    <col min="9217" max="9217" width="38.7109375" style="21" customWidth="1"/>
    <col min="9218" max="9219" width="3.42578125" style="21" customWidth="1"/>
    <col min="9220" max="9220" width="21.28515625" style="21" bestFit="1" customWidth="1"/>
    <col min="9221" max="9221" width="14.7109375" style="21" bestFit="1" customWidth="1"/>
    <col min="9222" max="9222" width="12.28515625" style="21" bestFit="1" customWidth="1"/>
    <col min="9223" max="9224" width="2.28515625" style="21" customWidth="1"/>
    <col min="9225" max="9466" width="8.7109375" style="21"/>
    <col min="9467" max="9467" width="1.7109375" style="21" customWidth="1"/>
    <col min="9468" max="9469" width="5.28515625" style="21" customWidth="1"/>
    <col min="9470" max="9470" width="3.7109375" style="21" customWidth="1"/>
    <col min="9471" max="9471" width="50.28515625" style="21" customWidth="1"/>
    <col min="9472" max="9472" width="10.42578125" style="21" bestFit="1" customWidth="1"/>
    <col min="9473" max="9473" width="38.7109375" style="21" customWidth="1"/>
    <col min="9474" max="9475" width="3.42578125" style="21" customWidth="1"/>
    <col min="9476" max="9476" width="21.28515625" style="21" bestFit="1" customWidth="1"/>
    <col min="9477" max="9477" width="14.7109375" style="21" bestFit="1" customWidth="1"/>
    <col min="9478" max="9478" width="12.28515625" style="21" bestFit="1" customWidth="1"/>
    <col min="9479" max="9480" width="2.28515625" style="21" customWidth="1"/>
    <col min="9481" max="9722" width="8.7109375" style="21"/>
    <col min="9723" max="9723" width="1.7109375" style="21" customWidth="1"/>
    <col min="9724" max="9725" width="5.28515625" style="21" customWidth="1"/>
    <col min="9726" max="9726" width="3.7109375" style="21" customWidth="1"/>
    <col min="9727" max="9727" width="50.28515625" style="21" customWidth="1"/>
    <col min="9728" max="9728" width="10.42578125" style="21" bestFit="1" customWidth="1"/>
    <col min="9729" max="9729" width="38.7109375" style="21" customWidth="1"/>
    <col min="9730" max="9731" width="3.42578125" style="21" customWidth="1"/>
    <col min="9732" max="9732" width="21.28515625" style="21" bestFit="1" customWidth="1"/>
    <col min="9733" max="9733" width="14.7109375" style="21" bestFit="1" customWidth="1"/>
    <col min="9734" max="9734" width="12.28515625" style="21" bestFit="1" customWidth="1"/>
    <col min="9735" max="9736" width="2.28515625" style="21" customWidth="1"/>
    <col min="9737" max="9978" width="8.7109375" style="21"/>
    <col min="9979" max="9979" width="1.7109375" style="21" customWidth="1"/>
    <col min="9980" max="9981" width="5.28515625" style="21" customWidth="1"/>
    <col min="9982" max="9982" width="3.7109375" style="21" customWidth="1"/>
    <col min="9983" max="9983" width="50.28515625" style="21" customWidth="1"/>
    <col min="9984" max="9984" width="10.42578125" style="21" bestFit="1" customWidth="1"/>
    <col min="9985" max="9985" width="38.7109375" style="21" customWidth="1"/>
    <col min="9986" max="9987" width="3.42578125" style="21" customWidth="1"/>
    <col min="9988" max="9988" width="21.28515625" style="21" bestFit="1" customWidth="1"/>
    <col min="9989" max="9989" width="14.7109375" style="21" bestFit="1" customWidth="1"/>
    <col min="9990" max="9990" width="12.28515625" style="21" bestFit="1" customWidth="1"/>
    <col min="9991" max="9992" width="2.28515625" style="21" customWidth="1"/>
    <col min="9993" max="10234" width="8.7109375" style="21"/>
    <col min="10235" max="10235" width="1.7109375" style="21" customWidth="1"/>
    <col min="10236" max="10237" width="5.28515625" style="21" customWidth="1"/>
    <col min="10238" max="10238" width="3.7109375" style="21" customWidth="1"/>
    <col min="10239" max="10239" width="50.28515625" style="21" customWidth="1"/>
    <col min="10240" max="10240" width="10.42578125" style="21" bestFit="1" customWidth="1"/>
    <col min="10241" max="10241" width="38.7109375" style="21" customWidth="1"/>
    <col min="10242" max="10243" width="3.42578125" style="21" customWidth="1"/>
    <col min="10244" max="10244" width="21.28515625" style="21" bestFit="1" customWidth="1"/>
    <col min="10245" max="10245" width="14.7109375" style="21" bestFit="1" customWidth="1"/>
    <col min="10246" max="10246" width="12.28515625" style="21" bestFit="1" customWidth="1"/>
    <col min="10247" max="10248" width="2.28515625" style="21" customWidth="1"/>
    <col min="10249" max="10490" width="8.7109375" style="21"/>
    <col min="10491" max="10491" width="1.7109375" style="21" customWidth="1"/>
    <col min="10492" max="10493" width="5.28515625" style="21" customWidth="1"/>
    <col min="10494" max="10494" width="3.7109375" style="21" customWidth="1"/>
    <col min="10495" max="10495" width="50.28515625" style="21" customWidth="1"/>
    <col min="10496" max="10496" width="10.42578125" style="21" bestFit="1" customWidth="1"/>
    <col min="10497" max="10497" width="38.7109375" style="21" customWidth="1"/>
    <col min="10498" max="10499" width="3.42578125" style="21" customWidth="1"/>
    <col min="10500" max="10500" width="21.28515625" style="21" bestFit="1" customWidth="1"/>
    <col min="10501" max="10501" width="14.7109375" style="21" bestFit="1" customWidth="1"/>
    <col min="10502" max="10502" width="12.28515625" style="21" bestFit="1" customWidth="1"/>
    <col min="10503" max="10504" width="2.28515625" style="21" customWidth="1"/>
    <col min="10505" max="10746" width="8.7109375" style="21"/>
    <col min="10747" max="10747" width="1.7109375" style="21" customWidth="1"/>
    <col min="10748" max="10749" width="5.28515625" style="21" customWidth="1"/>
    <col min="10750" max="10750" width="3.7109375" style="21" customWidth="1"/>
    <col min="10751" max="10751" width="50.28515625" style="21" customWidth="1"/>
    <col min="10752" max="10752" width="10.42578125" style="21" bestFit="1" customWidth="1"/>
    <col min="10753" max="10753" width="38.7109375" style="21" customWidth="1"/>
    <col min="10754" max="10755" width="3.42578125" style="21" customWidth="1"/>
    <col min="10756" max="10756" width="21.28515625" style="21" bestFit="1" customWidth="1"/>
    <col min="10757" max="10757" width="14.7109375" style="21" bestFit="1" customWidth="1"/>
    <col min="10758" max="10758" width="12.28515625" style="21" bestFit="1" customWidth="1"/>
    <col min="10759" max="10760" width="2.28515625" style="21" customWidth="1"/>
    <col min="10761" max="11002" width="8.7109375" style="21"/>
    <col min="11003" max="11003" width="1.7109375" style="21" customWidth="1"/>
    <col min="11004" max="11005" width="5.28515625" style="21" customWidth="1"/>
    <col min="11006" max="11006" width="3.7109375" style="21" customWidth="1"/>
    <col min="11007" max="11007" width="50.28515625" style="21" customWidth="1"/>
    <col min="11008" max="11008" width="10.42578125" style="21" bestFit="1" customWidth="1"/>
    <col min="11009" max="11009" width="38.7109375" style="21" customWidth="1"/>
    <col min="11010" max="11011" width="3.42578125" style="21" customWidth="1"/>
    <col min="11012" max="11012" width="21.28515625" style="21" bestFit="1" customWidth="1"/>
    <col min="11013" max="11013" width="14.7109375" style="21" bestFit="1" customWidth="1"/>
    <col min="11014" max="11014" width="12.28515625" style="21" bestFit="1" customWidth="1"/>
    <col min="11015" max="11016" width="2.28515625" style="21" customWidth="1"/>
    <col min="11017" max="11258" width="8.7109375" style="21"/>
    <col min="11259" max="11259" width="1.7109375" style="21" customWidth="1"/>
    <col min="11260" max="11261" width="5.28515625" style="21" customWidth="1"/>
    <col min="11262" max="11262" width="3.7109375" style="21" customWidth="1"/>
    <col min="11263" max="11263" width="50.28515625" style="21" customWidth="1"/>
    <col min="11264" max="11264" width="10.42578125" style="21" bestFit="1" customWidth="1"/>
    <col min="11265" max="11265" width="38.7109375" style="21" customWidth="1"/>
    <col min="11266" max="11267" width="3.42578125" style="21" customWidth="1"/>
    <col min="11268" max="11268" width="21.28515625" style="21" bestFit="1" customWidth="1"/>
    <col min="11269" max="11269" width="14.7109375" style="21" bestFit="1" customWidth="1"/>
    <col min="11270" max="11270" width="12.28515625" style="21" bestFit="1" customWidth="1"/>
    <col min="11271" max="11272" width="2.28515625" style="21" customWidth="1"/>
    <col min="11273" max="11514" width="8.7109375" style="21"/>
    <col min="11515" max="11515" width="1.7109375" style="21" customWidth="1"/>
    <col min="11516" max="11517" width="5.28515625" style="21" customWidth="1"/>
    <col min="11518" max="11518" width="3.7109375" style="21" customWidth="1"/>
    <col min="11519" max="11519" width="50.28515625" style="21" customWidth="1"/>
    <col min="11520" max="11520" width="10.42578125" style="21" bestFit="1" customWidth="1"/>
    <col min="11521" max="11521" width="38.7109375" style="21" customWidth="1"/>
    <col min="11522" max="11523" width="3.42578125" style="21" customWidth="1"/>
    <col min="11524" max="11524" width="21.28515625" style="21" bestFit="1" customWidth="1"/>
    <col min="11525" max="11525" width="14.7109375" style="21" bestFit="1" customWidth="1"/>
    <col min="11526" max="11526" width="12.28515625" style="21" bestFit="1" customWidth="1"/>
    <col min="11527" max="11528" width="2.28515625" style="21" customWidth="1"/>
    <col min="11529" max="11770" width="8.7109375" style="21"/>
    <col min="11771" max="11771" width="1.7109375" style="21" customWidth="1"/>
    <col min="11772" max="11773" width="5.28515625" style="21" customWidth="1"/>
    <col min="11774" max="11774" width="3.7109375" style="21" customWidth="1"/>
    <col min="11775" max="11775" width="50.28515625" style="21" customWidth="1"/>
    <col min="11776" max="11776" width="10.42578125" style="21" bestFit="1" customWidth="1"/>
    <col min="11777" max="11777" width="38.7109375" style="21" customWidth="1"/>
    <col min="11778" max="11779" width="3.42578125" style="21" customWidth="1"/>
    <col min="11780" max="11780" width="21.28515625" style="21" bestFit="1" customWidth="1"/>
    <col min="11781" max="11781" width="14.7109375" style="21" bestFit="1" customWidth="1"/>
    <col min="11782" max="11782" width="12.28515625" style="21" bestFit="1" customWidth="1"/>
    <col min="11783" max="11784" width="2.28515625" style="21" customWidth="1"/>
    <col min="11785" max="12026" width="8.7109375" style="21"/>
    <col min="12027" max="12027" width="1.7109375" style="21" customWidth="1"/>
    <col min="12028" max="12029" width="5.28515625" style="21" customWidth="1"/>
    <col min="12030" max="12030" width="3.7109375" style="21" customWidth="1"/>
    <col min="12031" max="12031" width="50.28515625" style="21" customWidth="1"/>
    <col min="12032" max="12032" width="10.42578125" style="21" bestFit="1" customWidth="1"/>
    <col min="12033" max="12033" width="38.7109375" style="21" customWidth="1"/>
    <col min="12034" max="12035" width="3.42578125" style="21" customWidth="1"/>
    <col min="12036" max="12036" width="21.28515625" style="21" bestFit="1" customWidth="1"/>
    <col min="12037" max="12037" width="14.7109375" style="21" bestFit="1" customWidth="1"/>
    <col min="12038" max="12038" width="12.28515625" style="21" bestFit="1" customWidth="1"/>
    <col min="12039" max="12040" width="2.28515625" style="21" customWidth="1"/>
    <col min="12041" max="12282" width="8.7109375" style="21"/>
    <col min="12283" max="12283" width="1.7109375" style="21" customWidth="1"/>
    <col min="12284" max="12285" width="5.28515625" style="21" customWidth="1"/>
    <col min="12286" max="12286" width="3.7109375" style="21" customWidth="1"/>
    <col min="12287" max="12287" width="50.28515625" style="21" customWidth="1"/>
    <col min="12288" max="12288" width="10.42578125" style="21" bestFit="1" customWidth="1"/>
    <col min="12289" max="12289" width="38.7109375" style="21" customWidth="1"/>
    <col min="12290" max="12291" width="3.42578125" style="21" customWidth="1"/>
    <col min="12292" max="12292" width="21.28515625" style="21" bestFit="1" customWidth="1"/>
    <col min="12293" max="12293" width="14.7109375" style="21" bestFit="1" customWidth="1"/>
    <col min="12294" max="12294" width="12.28515625" style="21" bestFit="1" customWidth="1"/>
    <col min="12295" max="12296" width="2.28515625" style="21" customWidth="1"/>
    <col min="12297" max="12538" width="8.7109375" style="21"/>
    <col min="12539" max="12539" width="1.7109375" style="21" customWidth="1"/>
    <col min="12540" max="12541" width="5.28515625" style="21" customWidth="1"/>
    <col min="12542" max="12542" width="3.7109375" style="21" customWidth="1"/>
    <col min="12543" max="12543" width="50.28515625" style="21" customWidth="1"/>
    <col min="12544" max="12544" width="10.42578125" style="21" bestFit="1" customWidth="1"/>
    <col min="12545" max="12545" width="38.7109375" style="21" customWidth="1"/>
    <col min="12546" max="12547" width="3.42578125" style="21" customWidth="1"/>
    <col min="12548" max="12548" width="21.28515625" style="21" bestFit="1" customWidth="1"/>
    <col min="12549" max="12549" width="14.7109375" style="21" bestFit="1" customWidth="1"/>
    <col min="12550" max="12550" width="12.28515625" style="21" bestFit="1" customWidth="1"/>
    <col min="12551" max="12552" width="2.28515625" style="21" customWidth="1"/>
    <col min="12553" max="12794" width="8.7109375" style="21"/>
    <col min="12795" max="12795" width="1.7109375" style="21" customWidth="1"/>
    <col min="12796" max="12797" width="5.28515625" style="21" customWidth="1"/>
    <col min="12798" max="12798" width="3.7109375" style="21" customWidth="1"/>
    <col min="12799" max="12799" width="50.28515625" style="21" customWidth="1"/>
    <col min="12800" max="12800" width="10.42578125" style="21" bestFit="1" customWidth="1"/>
    <col min="12801" max="12801" width="38.7109375" style="21" customWidth="1"/>
    <col min="12802" max="12803" width="3.42578125" style="21" customWidth="1"/>
    <col min="12804" max="12804" width="21.28515625" style="21" bestFit="1" customWidth="1"/>
    <col min="12805" max="12805" width="14.7109375" style="21" bestFit="1" customWidth="1"/>
    <col min="12806" max="12806" width="12.28515625" style="21" bestFit="1" customWidth="1"/>
    <col min="12807" max="12808" width="2.28515625" style="21" customWidth="1"/>
    <col min="12809" max="13050" width="8.7109375" style="21"/>
    <col min="13051" max="13051" width="1.7109375" style="21" customWidth="1"/>
    <col min="13052" max="13053" width="5.28515625" style="21" customWidth="1"/>
    <col min="13054" max="13054" width="3.7109375" style="21" customWidth="1"/>
    <col min="13055" max="13055" width="50.28515625" style="21" customWidth="1"/>
    <col min="13056" max="13056" width="10.42578125" style="21" bestFit="1" customWidth="1"/>
    <col min="13057" max="13057" width="38.7109375" style="21" customWidth="1"/>
    <col min="13058" max="13059" width="3.42578125" style="21" customWidth="1"/>
    <col min="13060" max="13060" width="21.28515625" style="21" bestFit="1" customWidth="1"/>
    <col min="13061" max="13061" width="14.7109375" style="21" bestFit="1" customWidth="1"/>
    <col min="13062" max="13062" width="12.28515625" style="21" bestFit="1" customWidth="1"/>
    <col min="13063" max="13064" width="2.28515625" style="21" customWidth="1"/>
    <col min="13065" max="13306" width="8.7109375" style="21"/>
    <col min="13307" max="13307" width="1.7109375" style="21" customWidth="1"/>
    <col min="13308" max="13309" width="5.28515625" style="21" customWidth="1"/>
    <col min="13310" max="13310" width="3.7109375" style="21" customWidth="1"/>
    <col min="13311" max="13311" width="50.28515625" style="21" customWidth="1"/>
    <col min="13312" max="13312" width="10.42578125" style="21" bestFit="1" customWidth="1"/>
    <col min="13313" max="13313" width="38.7109375" style="21" customWidth="1"/>
    <col min="13314" max="13315" width="3.42578125" style="21" customWidth="1"/>
    <col min="13316" max="13316" width="21.28515625" style="21" bestFit="1" customWidth="1"/>
    <col min="13317" max="13317" width="14.7109375" style="21" bestFit="1" customWidth="1"/>
    <col min="13318" max="13318" width="12.28515625" style="21" bestFit="1" customWidth="1"/>
    <col min="13319" max="13320" width="2.28515625" style="21" customWidth="1"/>
    <col min="13321" max="13562" width="8.7109375" style="21"/>
    <col min="13563" max="13563" width="1.7109375" style="21" customWidth="1"/>
    <col min="13564" max="13565" width="5.28515625" style="21" customWidth="1"/>
    <col min="13566" max="13566" width="3.7109375" style="21" customWidth="1"/>
    <col min="13567" max="13567" width="50.28515625" style="21" customWidth="1"/>
    <col min="13568" max="13568" width="10.42578125" style="21" bestFit="1" customWidth="1"/>
    <col min="13569" max="13569" width="38.7109375" style="21" customWidth="1"/>
    <col min="13570" max="13571" width="3.42578125" style="21" customWidth="1"/>
    <col min="13572" max="13572" width="21.28515625" style="21" bestFit="1" customWidth="1"/>
    <col min="13573" max="13573" width="14.7109375" style="21" bestFit="1" customWidth="1"/>
    <col min="13574" max="13574" width="12.28515625" style="21" bestFit="1" customWidth="1"/>
    <col min="13575" max="13576" width="2.28515625" style="21" customWidth="1"/>
    <col min="13577" max="13818" width="8.7109375" style="21"/>
    <col min="13819" max="13819" width="1.7109375" style="21" customWidth="1"/>
    <col min="13820" max="13821" width="5.28515625" style="21" customWidth="1"/>
    <col min="13822" max="13822" width="3.7109375" style="21" customWidth="1"/>
    <col min="13823" max="13823" width="50.28515625" style="21" customWidth="1"/>
    <col min="13824" max="13824" width="10.42578125" style="21" bestFit="1" customWidth="1"/>
    <col min="13825" max="13825" width="38.7109375" style="21" customWidth="1"/>
    <col min="13826" max="13827" width="3.42578125" style="21" customWidth="1"/>
    <col min="13828" max="13828" width="21.28515625" style="21" bestFit="1" customWidth="1"/>
    <col min="13829" max="13829" width="14.7109375" style="21" bestFit="1" customWidth="1"/>
    <col min="13830" max="13830" width="12.28515625" style="21" bestFit="1" customWidth="1"/>
    <col min="13831" max="13832" width="2.28515625" style="21" customWidth="1"/>
    <col min="13833" max="14074" width="8.7109375" style="21"/>
    <col min="14075" max="14075" width="1.7109375" style="21" customWidth="1"/>
    <col min="14076" max="14077" width="5.28515625" style="21" customWidth="1"/>
    <col min="14078" max="14078" width="3.7109375" style="21" customWidth="1"/>
    <col min="14079" max="14079" width="50.28515625" style="21" customWidth="1"/>
    <col min="14080" max="14080" width="10.42578125" style="21" bestFit="1" customWidth="1"/>
    <col min="14081" max="14081" width="38.7109375" style="21" customWidth="1"/>
    <col min="14082" max="14083" width="3.42578125" style="21" customWidth="1"/>
    <col min="14084" max="14084" width="21.28515625" style="21" bestFit="1" customWidth="1"/>
    <col min="14085" max="14085" width="14.7109375" style="21" bestFit="1" customWidth="1"/>
    <col min="14086" max="14086" width="12.28515625" style="21" bestFit="1" customWidth="1"/>
    <col min="14087" max="14088" width="2.28515625" style="21" customWidth="1"/>
    <col min="14089" max="14330" width="8.7109375" style="21"/>
    <col min="14331" max="14331" width="1.7109375" style="21" customWidth="1"/>
    <col min="14332" max="14333" width="5.28515625" style="21" customWidth="1"/>
    <col min="14334" max="14334" width="3.7109375" style="21" customWidth="1"/>
    <col min="14335" max="14335" width="50.28515625" style="21" customWidth="1"/>
    <col min="14336" max="14336" width="10.42578125" style="21" bestFit="1" customWidth="1"/>
    <col min="14337" max="14337" width="38.7109375" style="21" customWidth="1"/>
    <col min="14338" max="14339" width="3.42578125" style="21" customWidth="1"/>
    <col min="14340" max="14340" width="21.28515625" style="21" bestFit="1" customWidth="1"/>
    <col min="14341" max="14341" width="14.7109375" style="21" bestFit="1" customWidth="1"/>
    <col min="14342" max="14342" width="12.28515625" style="21" bestFit="1" customWidth="1"/>
    <col min="14343" max="14344" width="2.28515625" style="21" customWidth="1"/>
    <col min="14345" max="14586" width="8.7109375" style="21"/>
    <col min="14587" max="14587" width="1.7109375" style="21" customWidth="1"/>
    <col min="14588" max="14589" width="5.28515625" style="21" customWidth="1"/>
    <col min="14590" max="14590" width="3.7109375" style="21" customWidth="1"/>
    <col min="14591" max="14591" width="50.28515625" style="21" customWidth="1"/>
    <col min="14592" max="14592" width="10.42578125" style="21" bestFit="1" customWidth="1"/>
    <col min="14593" max="14593" width="38.7109375" style="21" customWidth="1"/>
    <col min="14594" max="14595" width="3.42578125" style="21" customWidth="1"/>
    <col min="14596" max="14596" width="21.28515625" style="21" bestFit="1" customWidth="1"/>
    <col min="14597" max="14597" width="14.7109375" style="21" bestFit="1" customWidth="1"/>
    <col min="14598" max="14598" width="12.28515625" style="21" bestFit="1" customWidth="1"/>
    <col min="14599" max="14600" width="2.28515625" style="21" customWidth="1"/>
    <col min="14601" max="14842" width="8.7109375" style="21"/>
    <col min="14843" max="14843" width="1.7109375" style="21" customWidth="1"/>
    <col min="14844" max="14845" width="5.28515625" style="21" customWidth="1"/>
    <col min="14846" max="14846" width="3.7109375" style="21" customWidth="1"/>
    <col min="14847" max="14847" width="50.28515625" style="21" customWidth="1"/>
    <col min="14848" max="14848" width="10.42578125" style="21" bestFit="1" customWidth="1"/>
    <col min="14849" max="14849" width="38.7109375" style="21" customWidth="1"/>
    <col min="14850" max="14851" width="3.42578125" style="21" customWidth="1"/>
    <col min="14852" max="14852" width="21.28515625" style="21" bestFit="1" customWidth="1"/>
    <col min="14853" max="14853" width="14.7109375" style="21" bestFit="1" customWidth="1"/>
    <col min="14854" max="14854" width="12.28515625" style="21" bestFit="1" customWidth="1"/>
    <col min="14855" max="14856" width="2.28515625" style="21" customWidth="1"/>
    <col min="14857" max="15098" width="8.7109375" style="21"/>
    <col min="15099" max="15099" width="1.7109375" style="21" customWidth="1"/>
    <col min="15100" max="15101" width="5.28515625" style="21" customWidth="1"/>
    <col min="15102" max="15102" width="3.7109375" style="21" customWidth="1"/>
    <col min="15103" max="15103" width="50.28515625" style="21" customWidth="1"/>
    <col min="15104" max="15104" width="10.42578125" style="21" bestFit="1" customWidth="1"/>
    <col min="15105" max="15105" width="38.7109375" style="21" customWidth="1"/>
    <col min="15106" max="15107" width="3.42578125" style="21" customWidth="1"/>
    <col min="15108" max="15108" width="21.28515625" style="21" bestFit="1" customWidth="1"/>
    <col min="15109" max="15109" width="14.7109375" style="21" bestFit="1" customWidth="1"/>
    <col min="15110" max="15110" width="12.28515625" style="21" bestFit="1" customWidth="1"/>
    <col min="15111" max="15112" width="2.28515625" style="21" customWidth="1"/>
    <col min="15113" max="15354" width="8.7109375" style="21"/>
    <col min="15355" max="15355" width="1.7109375" style="21" customWidth="1"/>
    <col min="15356" max="15357" width="5.28515625" style="21" customWidth="1"/>
    <col min="15358" max="15358" width="3.7109375" style="21" customWidth="1"/>
    <col min="15359" max="15359" width="50.28515625" style="21" customWidth="1"/>
    <col min="15360" max="15360" width="10.42578125" style="21" bestFit="1" customWidth="1"/>
    <col min="15361" max="15361" width="38.7109375" style="21" customWidth="1"/>
    <col min="15362" max="15363" width="3.42578125" style="21" customWidth="1"/>
    <col min="15364" max="15364" width="21.28515625" style="21" bestFit="1" customWidth="1"/>
    <col min="15365" max="15365" width="14.7109375" style="21" bestFit="1" customWidth="1"/>
    <col min="15366" max="15366" width="12.28515625" style="21" bestFit="1" customWidth="1"/>
    <col min="15367" max="15368" width="2.28515625" style="21" customWidth="1"/>
    <col min="15369" max="15610" width="8.7109375" style="21"/>
    <col min="15611" max="15611" width="1.7109375" style="21" customWidth="1"/>
    <col min="15612" max="15613" width="5.28515625" style="21" customWidth="1"/>
    <col min="15614" max="15614" width="3.7109375" style="21" customWidth="1"/>
    <col min="15615" max="15615" width="50.28515625" style="21" customWidth="1"/>
    <col min="15616" max="15616" width="10.42578125" style="21" bestFit="1" customWidth="1"/>
    <col min="15617" max="15617" width="38.7109375" style="21" customWidth="1"/>
    <col min="15618" max="15619" width="3.42578125" style="21" customWidth="1"/>
    <col min="15620" max="15620" width="21.28515625" style="21" bestFit="1" customWidth="1"/>
    <col min="15621" max="15621" width="14.7109375" style="21" bestFit="1" customWidth="1"/>
    <col min="15622" max="15622" width="12.28515625" style="21" bestFit="1" customWidth="1"/>
    <col min="15623" max="15624" width="2.28515625" style="21" customWidth="1"/>
    <col min="15625" max="15866" width="8.7109375" style="21"/>
    <col min="15867" max="15867" width="1.7109375" style="21" customWidth="1"/>
    <col min="15868" max="15869" width="5.28515625" style="21" customWidth="1"/>
    <col min="15870" max="15870" width="3.7109375" style="21" customWidth="1"/>
    <col min="15871" max="15871" width="50.28515625" style="21" customWidth="1"/>
    <col min="15872" max="15872" width="10.42578125" style="21" bestFit="1" customWidth="1"/>
    <col min="15873" max="15873" width="38.7109375" style="21" customWidth="1"/>
    <col min="15874" max="15875" width="3.42578125" style="21" customWidth="1"/>
    <col min="15876" max="15876" width="21.28515625" style="21" bestFit="1" customWidth="1"/>
    <col min="15877" max="15877" width="14.7109375" style="21" bestFit="1" customWidth="1"/>
    <col min="15878" max="15878" width="12.28515625" style="21" bestFit="1" customWidth="1"/>
    <col min="15879" max="15880" width="2.28515625" style="21" customWidth="1"/>
    <col min="15881" max="16122" width="8.7109375" style="21"/>
    <col min="16123" max="16123" width="1.7109375" style="21" customWidth="1"/>
    <col min="16124" max="16125" width="5.28515625" style="21" customWidth="1"/>
    <col min="16126" max="16126" width="3.7109375" style="21" customWidth="1"/>
    <col min="16127" max="16127" width="50.28515625" style="21" customWidth="1"/>
    <col min="16128" max="16128" width="10.42578125" style="21" bestFit="1" customWidth="1"/>
    <col min="16129" max="16129" width="38.7109375" style="21" customWidth="1"/>
    <col min="16130" max="16131" width="3.42578125" style="21" customWidth="1"/>
    <col min="16132" max="16132" width="21.28515625" style="21" bestFit="1" customWidth="1"/>
    <col min="16133" max="16133" width="14.7109375" style="21" bestFit="1" customWidth="1"/>
    <col min="16134" max="16134" width="12.28515625" style="21" bestFit="1" customWidth="1"/>
    <col min="16135" max="16136" width="2.28515625" style="21" customWidth="1"/>
    <col min="16137" max="16384" width="8.7109375" style="21"/>
  </cols>
  <sheetData>
    <row r="1" spans="1:21" s="17" customFormat="1" ht="24">
      <c r="A1" s="464" t="str">
        <f>'High Budget'!A1</f>
        <v>301 E. ATLANTIC POMPANO BEACH - OPTIMISTIC</v>
      </c>
      <c r="B1" s="465"/>
      <c r="C1" s="465"/>
      <c r="D1" s="466"/>
      <c r="E1" s="384"/>
      <c r="F1" s="384"/>
      <c r="G1" s="384"/>
      <c r="H1" s="384"/>
      <c r="I1" s="384"/>
      <c r="J1" s="384"/>
      <c r="K1" s="384"/>
      <c r="L1" s="384"/>
      <c r="M1" s="384"/>
      <c r="N1" s="384"/>
      <c r="O1" s="384"/>
      <c r="P1" s="384"/>
      <c r="Q1" s="384"/>
      <c r="R1" s="384"/>
      <c r="S1" s="384"/>
      <c r="T1" s="384"/>
      <c r="U1" s="384"/>
    </row>
    <row r="2" spans="1:21" s="17" customFormat="1" ht="18.600000000000001" customHeight="1">
      <c r="B2" s="18"/>
      <c r="C2" s="18"/>
      <c r="E2" s="19"/>
      <c r="F2" s="19"/>
      <c r="G2" s="19"/>
      <c r="H2" s="19"/>
      <c r="I2" s="19"/>
      <c r="J2" s="19"/>
      <c r="K2" s="19"/>
      <c r="L2" s="19"/>
      <c r="M2" s="19"/>
      <c r="N2" s="19"/>
      <c r="O2" s="19"/>
      <c r="P2" s="19"/>
      <c r="Q2" s="19"/>
      <c r="R2" s="19"/>
      <c r="S2" s="467"/>
    </row>
    <row r="3" spans="1:21" ht="18" customHeight="1">
      <c r="B3" s="468" t="s">
        <v>182</v>
      </c>
      <c r="C3" s="284"/>
      <c r="D3" s="285"/>
      <c r="E3" s="248"/>
      <c r="F3" s="248"/>
      <c r="G3" s="248"/>
      <c r="H3" s="248"/>
      <c r="I3" s="248"/>
      <c r="J3" s="248"/>
      <c r="K3" s="248"/>
      <c r="L3" s="248"/>
      <c r="M3" s="248"/>
      <c r="N3" s="248"/>
      <c r="O3" s="248"/>
      <c r="P3" s="248"/>
      <c r="Q3" s="248"/>
      <c r="R3" s="248"/>
      <c r="S3" s="469"/>
      <c r="T3" s="179"/>
    </row>
    <row r="4" spans="1:21" ht="18" customHeight="1">
      <c r="B4" s="29"/>
      <c r="C4" s="41"/>
      <c r="E4" s="45"/>
      <c r="F4" s="48"/>
      <c r="G4" s="470"/>
      <c r="H4" s="48"/>
      <c r="I4" s="470"/>
      <c r="J4" s="48"/>
      <c r="K4" s="470"/>
      <c r="L4" s="528" t="s">
        <v>232</v>
      </c>
      <c r="M4" s="470"/>
      <c r="N4" s="457" t="s">
        <v>231</v>
      </c>
      <c r="O4" s="470"/>
      <c r="P4" s="470"/>
      <c r="Q4" s="470"/>
      <c r="R4" s="48"/>
      <c r="S4" s="471"/>
      <c r="T4" s="242"/>
    </row>
    <row r="5" spans="1:21" ht="18" customHeight="1">
      <c r="B5" s="29"/>
      <c r="D5" s="27"/>
      <c r="E5" s="305"/>
      <c r="F5" s="457" t="s">
        <v>183</v>
      </c>
      <c r="G5" s="32"/>
      <c r="H5" s="457" t="s">
        <v>229</v>
      </c>
      <c r="I5" s="32"/>
      <c r="J5" s="457" t="s">
        <v>230</v>
      </c>
      <c r="K5" s="675"/>
      <c r="L5" s="676">
        <f>'Middle Payroll'!L5</f>
        <v>0.3</v>
      </c>
      <c r="M5" s="32"/>
      <c r="N5" s="457" t="s">
        <v>233</v>
      </c>
      <c r="O5" s="32"/>
      <c r="P5" s="457" t="s">
        <v>222</v>
      </c>
      <c r="Q5" s="32"/>
      <c r="R5" s="50" t="s">
        <v>231</v>
      </c>
      <c r="S5" s="471"/>
      <c r="T5" s="242"/>
    </row>
    <row r="6" spans="1:21" ht="18" customHeight="1">
      <c r="B6" s="29"/>
      <c r="C6" s="41"/>
      <c r="D6" s="472" t="s">
        <v>184</v>
      </c>
      <c r="F6" s="673">
        <f>'Middle Payroll'!F6</f>
        <v>75000</v>
      </c>
      <c r="G6" s="473"/>
      <c r="H6" s="673">
        <f>'Middle Payroll'!H6</f>
        <v>7500</v>
      </c>
      <c r="I6" s="473"/>
      <c r="J6" s="473">
        <f>F6+H6</f>
        <v>82500</v>
      </c>
      <c r="K6" s="473"/>
      <c r="L6" s="473">
        <f>J6*$L$5</f>
        <v>24750</v>
      </c>
      <c r="M6" s="473"/>
      <c r="N6" s="473">
        <f>J6+L6</f>
        <v>107250</v>
      </c>
      <c r="O6" s="473"/>
      <c r="P6" s="677">
        <f>'Middle Payroll'!P6</f>
        <v>1</v>
      </c>
      <c r="Q6" s="473"/>
      <c r="R6" s="473">
        <f>N6*P6</f>
        <v>107250</v>
      </c>
      <c r="S6" s="471"/>
      <c r="T6" s="242"/>
    </row>
    <row r="7" spans="1:21" ht="18" customHeight="1">
      <c r="B7" s="29"/>
      <c r="C7" s="41"/>
      <c r="D7" s="472" t="s">
        <v>185</v>
      </c>
      <c r="F7" s="674">
        <f>'Middle Payroll'!F7</f>
        <v>60000</v>
      </c>
      <c r="G7" s="474"/>
      <c r="H7" s="674">
        <f>'Middle Payroll'!H7</f>
        <v>0</v>
      </c>
      <c r="I7" s="474"/>
      <c r="J7" s="474">
        <f>F7+H7</f>
        <v>60000</v>
      </c>
      <c r="K7" s="474"/>
      <c r="L7" s="474">
        <f>J7*$L$5</f>
        <v>18000</v>
      </c>
      <c r="M7" s="473"/>
      <c r="N7" s="474">
        <f>J7+L7</f>
        <v>78000</v>
      </c>
      <c r="O7" s="473"/>
      <c r="P7" s="677">
        <f>'Middle Payroll'!P7</f>
        <v>1</v>
      </c>
      <c r="Q7" s="473"/>
      <c r="R7" s="474">
        <f>N7*P7</f>
        <v>78000</v>
      </c>
      <c r="S7" s="475"/>
      <c r="T7" s="242"/>
    </row>
    <row r="8" spans="1:21" ht="18" customHeight="1">
      <c r="B8" s="29"/>
      <c r="C8" s="41"/>
      <c r="D8" s="472" t="s">
        <v>186</v>
      </c>
      <c r="F8" s="674">
        <f>'Middle Payroll'!F8</f>
        <v>45000</v>
      </c>
      <c r="G8" s="474"/>
      <c r="H8" s="674">
        <f>'Middle Payroll'!H8</f>
        <v>0</v>
      </c>
      <c r="I8" s="474"/>
      <c r="J8" s="474">
        <f>F8+H8</f>
        <v>45000</v>
      </c>
      <c r="K8" s="474"/>
      <c r="L8" s="474">
        <f>J8*$L$5</f>
        <v>13500</v>
      </c>
      <c r="M8" s="473"/>
      <c r="N8" s="474">
        <f>J8+L8</f>
        <v>58500</v>
      </c>
      <c r="O8" s="473"/>
      <c r="P8" s="677">
        <f>'Middle Payroll'!P8</f>
        <v>2</v>
      </c>
      <c r="Q8" s="473"/>
      <c r="R8" s="474">
        <f>N8*P8</f>
        <v>117000</v>
      </c>
      <c r="S8" s="475"/>
      <c r="T8" s="242"/>
    </row>
    <row r="9" spans="1:21" ht="18" customHeight="1">
      <c r="B9" s="29"/>
      <c r="C9" s="41"/>
      <c r="D9" s="472" t="s">
        <v>187</v>
      </c>
      <c r="F9" s="674">
        <f>'Middle Payroll'!F9</f>
        <v>65000</v>
      </c>
      <c r="G9" s="474"/>
      <c r="H9" s="674">
        <f>'Middle Payroll'!H9</f>
        <v>6500</v>
      </c>
      <c r="I9" s="474"/>
      <c r="J9" s="474">
        <f>F9+H9</f>
        <v>71500</v>
      </c>
      <c r="K9" s="474"/>
      <c r="L9" s="474">
        <f>J9*$L$5</f>
        <v>21450</v>
      </c>
      <c r="M9" s="473"/>
      <c r="N9" s="474">
        <f>J9+L9</f>
        <v>92950</v>
      </c>
      <c r="O9" s="473"/>
      <c r="P9" s="677">
        <f>'Middle Payroll'!P9</f>
        <v>1</v>
      </c>
      <c r="Q9" s="473"/>
      <c r="R9" s="474">
        <f>N9*P9</f>
        <v>92950</v>
      </c>
      <c r="S9" s="475"/>
      <c r="T9" s="242"/>
    </row>
    <row r="10" spans="1:21" ht="18" customHeight="1">
      <c r="B10" s="29"/>
      <c r="C10" s="41"/>
      <c r="D10" s="472" t="s">
        <v>188</v>
      </c>
      <c r="F10" s="674">
        <f>'Middle Payroll'!F10</f>
        <v>55000</v>
      </c>
      <c r="G10" s="474"/>
      <c r="H10" s="674">
        <f>'Middle Payroll'!H10</f>
        <v>0</v>
      </c>
      <c r="I10" s="474"/>
      <c r="J10" s="474">
        <f>F10+H10</f>
        <v>55000</v>
      </c>
      <c r="K10" s="474"/>
      <c r="L10" s="474">
        <f>J10*$L$5</f>
        <v>16500</v>
      </c>
      <c r="M10" s="473"/>
      <c r="N10" s="474">
        <f>J10+L10</f>
        <v>71500</v>
      </c>
      <c r="O10" s="473"/>
      <c r="P10" s="677">
        <f>'Middle Payroll'!P10</f>
        <v>2</v>
      </c>
      <c r="Q10" s="473"/>
      <c r="R10" s="474">
        <f>N10*P10</f>
        <v>143000</v>
      </c>
      <c r="S10" s="475"/>
      <c r="T10" s="242"/>
    </row>
    <row r="11" spans="1:21" ht="18" customHeight="1">
      <c r="B11" s="29"/>
      <c r="C11" s="41"/>
      <c r="E11" s="45"/>
      <c r="F11" s="474"/>
      <c r="H11" s="473"/>
      <c r="J11" s="473"/>
      <c r="L11" s="473"/>
      <c r="N11" s="473"/>
      <c r="P11" s="523">
        <f>SUM(P6:P10)</f>
        <v>7</v>
      </c>
      <c r="R11" s="476">
        <f>SUM(R6:R10)</f>
        <v>538200</v>
      </c>
      <c r="S11" s="475"/>
      <c r="T11" s="242"/>
    </row>
    <row r="12" spans="1:21" ht="18" customHeight="1">
      <c r="B12" s="29"/>
      <c r="C12" s="41"/>
      <c r="E12" s="45"/>
      <c r="F12" s="474"/>
      <c r="H12" s="473"/>
      <c r="J12" s="473"/>
      <c r="L12" s="473"/>
      <c r="N12" s="473"/>
      <c r="S12" s="475"/>
      <c r="T12" s="242"/>
    </row>
    <row r="13" spans="1:21" ht="18" customHeight="1">
      <c r="B13" s="29"/>
      <c r="C13" s="41"/>
      <c r="E13" s="45"/>
      <c r="F13" s="474"/>
      <c r="H13" s="473"/>
      <c r="J13" s="473"/>
      <c r="L13" s="473"/>
      <c r="N13" s="473"/>
      <c r="P13" s="524">
        <f>P11/('High Budget'!H11/50)</f>
        <v>1</v>
      </c>
      <c r="Q13" s="527"/>
      <c r="R13" s="527">
        <f>R11/'High Budget'!H11</f>
        <v>1537.7142857142858</v>
      </c>
      <c r="S13" s="527"/>
      <c r="T13" s="242"/>
    </row>
    <row r="14" spans="1:21" ht="18" customHeight="1">
      <c r="B14" s="56"/>
      <c r="C14" s="395"/>
      <c r="D14" s="477"/>
      <c r="E14" s="385"/>
      <c r="F14" s="478"/>
      <c r="G14" s="385"/>
      <c r="H14" s="478"/>
      <c r="I14" s="385"/>
      <c r="J14" s="478"/>
      <c r="K14" s="385"/>
      <c r="L14" s="478"/>
      <c r="M14" s="385"/>
      <c r="N14" s="478"/>
      <c r="O14" s="385"/>
      <c r="P14" s="385"/>
      <c r="Q14" s="385"/>
      <c r="R14" s="478"/>
      <c r="S14" s="479"/>
      <c r="T14" s="175"/>
    </row>
    <row r="15" spans="1:21" ht="18" customHeight="1">
      <c r="D15" s="27"/>
      <c r="E15" s="24"/>
      <c r="F15" s="24"/>
      <c r="G15" s="24"/>
      <c r="H15" s="24"/>
      <c r="I15" s="24"/>
      <c r="J15" s="24"/>
      <c r="K15" s="24"/>
      <c r="L15" s="24"/>
      <c r="M15" s="24"/>
      <c r="N15" s="24"/>
      <c r="O15" s="24"/>
      <c r="P15" s="24"/>
      <c r="Q15" s="24"/>
      <c r="R15" s="24"/>
      <c r="S15" s="475"/>
    </row>
  </sheetData>
  <printOptions horizontalCentered="1"/>
  <pageMargins left="0.5" right="0.5" top="0.48" bottom="0.5" header="0.2" footer="0.2"/>
  <pageSetup scale="56" orientation="landscape" r:id="rId1"/>
  <headerFooter alignWithMargins="0">
    <oddHeader>&amp;R&amp;F</oddHeader>
    <oddFooter>&amp;C&amp;A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EE765-2334-4F96-A1DC-D35272A10114}">
  <sheetPr>
    <pageSetUpPr autoPageBreaks="0" fitToPage="1"/>
  </sheetPr>
  <dimension ref="A1:O61"/>
  <sheetViews>
    <sheetView showGridLines="0" zoomScale="70" zoomScaleNormal="70" zoomScaleSheetLayoutView="70" zoomScalePageLayoutView="60" workbookViewId="0"/>
  </sheetViews>
  <sheetFormatPr defaultColWidth="10.85546875" defaultRowHeight="18"/>
  <cols>
    <col min="1" max="1" width="1.7109375" style="91" customWidth="1"/>
    <col min="2" max="2" width="3.85546875" style="91" customWidth="1"/>
    <col min="3" max="3" width="2.7109375" style="91" customWidth="1"/>
    <col min="4" max="4" width="1.7109375" style="91" customWidth="1"/>
    <col min="5" max="5" width="120.85546875" style="91" customWidth="1"/>
    <col min="6" max="6" width="5.7109375" style="91" customWidth="1"/>
    <col min="7" max="7" width="20.7109375" style="91" customWidth="1"/>
    <col min="8" max="8" width="2.28515625" style="19" customWidth="1"/>
    <col min="9" max="9" width="3.7109375" style="19" customWidth="1"/>
    <col min="10" max="10" width="21" style="19" bestFit="1" customWidth="1"/>
    <col min="11" max="13" width="10.85546875" style="19"/>
    <col min="14" max="14" width="11.5703125" style="19" bestFit="1" customWidth="1"/>
    <col min="15" max="15" width="13" style="19" bestFit="1" customWidth="1"/>
    <col min="16" max="16" width="10.85546875" style="19"/>
    <col min="17" max="17" width="11.5703125" style="19" bestFit="1" customWidth="1"/>
    <col min="18" max="224" width="10.85546875" style="19"/>
    <col min="225" max="225" width="2.28515625" style="19" customWidth="1"/>
    <col min="226" max="226" width="5.7109375" style="19" customWidth="1"/>
    <col min="227" max="227" width="47.7109375" style="19" customWidth="1"/>
    <col min="228" max="228" width="15.140625" style="19" customWidth="1"/>
    <col min="229" max="229" width="13.7109375" style="19" customWidth="1"/>
    <col min="230" max="230" width="18.42578125" style="19" customWidth="1"/>
    <col min="231" max="231" width="11.7109375" style="19" customWidth="1"/>
    <col min="232" max="233" width="2.28515625" style="19" customWidth="1"/>
    <col min="234" max="234" width="17.85546875" style="19" customWidth="1"/>
    <col min="235" max="235" width="14.28515625" style="19" customWidth="1"/>
    <col min="236" max="236" width="3.42578125" style="19" customWidth="1"/>
    <col min="237" max="237" width="17.85546875" style="19" customWidth="1"/>
    <col min="238" max="238" width="14.28515625" style="19" customWidth="1"/>
    <col min="239" max="239" width="3.42578125" style="19" customWidth="1"/>
    <col min="240" max="240" width="17.85546875" style="19" customWidth="1"/>
    <col min="241" max="241" width="14.28515625" style="19" customWidth="1"/>
    <col min="242" max="242" width="3.42578125" style="19" customWidth="1"/>
    <col min="243" max="243" width="17.85546875" style="19" customWidth="1"/>
    <col min="244" max="244" width="14.28515625" style="19" customWidth="1"/>
    <col min="245" max="245" width="3.42578125" style="19" customWidth="1"/>
    <col min="246" max="246" width="17.85546875" style="19" customWidth="1"/>
    <col min="247" max="247" width="14.28515625" style="19" customWidth="1"/>
    <col min="248" max="248" width="3.42578125" style="19" customWidth="1"/>
    <col min="249" max="249" width="17.85546875" style="19" customWidth="1"/>
    <col min="250" max="250" width="14.28515625" style="19" customWidth="1"/>
    <col min="251" max="251" width="3.28515625" style="19" customWidth="1"/>
    <col min="252" max="252" width="17.85546875" style="19" customWidth="1"/>
    <col min="253" max="253" width="14.28515625" style="19" customWidth="1"/>
    <col min="254" max="254" width="3.42578125" style="19" customWidth="1"/>
    <col min="255" max="255" width="17.85546875" style="19" customWidth="1"/>
    <col min="256" max="256" width="14.28515625" style="19" customWidth="1"/>
    <col min="257" max="257" width="3.42578125" style="19" customWidth="1"/>
    <col min="258" max="258" width="17.85546875" style="19" customWidth="1"/>
    <col min="259" max="259" width="14.28515625" style="19" customWidth="1"/>
    <col min="260" max="260" width="3.42578125" style="19" customWidth="1"/>
    <col min="261" max="261" width="17.85546875" style="19" customWidth="1"/>
    <col min="262" max="262" width="14.28515625" style="19" customWidth="1"/>
    <col min="263" max="263" width="3.28515625" style="19" customWidth="1"/>
    <col min="264" max="264" width="2.28515625" style="19" customWidth="1"/>
    <col min="265" max="480" width="10.85546875" style="19"/>
    <col min="481" max="481" width="2.28515625" style="19" customWidth="1"/>
    <col min="482" max="482" width="5.7109375" style="19" customWidth="1"/>
    <col min="483" max="483" width="47.7109375" style="19" customWidth="1"/>
    <col min="484" max="484" width="15.140625" style="19" customWidth="1"/>
    <col min="485" max="485" width="13.7109375" style="19" customWidth="1"/>
    <col min="486" max="486" width="18.42578125" style="19" customWidth="1"/>
    <col min="487" max="487" width="11.7109375" style="19" customWidth="1"/>
    <col min="488" max="489" width="2.28515625" style="19" customWidth="1"/>
    <col min="490" max="490" width="17.85546875" style="19" customWidth="1"/>
    <col min="491" max="491" width="14.28515625" style="19" customWidth="1"/>
    <col min="492" max="492" width="3.42578125" style="19" customWidth="1"/>
    <col min="493" max="493" width="17.85546875" style="19" customWidth="1"/>
    <col min="494" max="494" width="14.28515625" style="19" customWidth="1"/>
    <col min="495" max="495" width="3.42578125" style="19" customWidth="1"/>
    <col min="496" max="496" width="17.85546875" style="19" customWidth="1"/>
    <col min="497" max="497" width="14.28515625" style="19" customWidth="1"/>
    <col min="498" max="498" width="3.42578125" style="19" customWidth="1"/>
    <col min="499" max="499" width="17.85546875" style="19" customWidth="1"/>
    <col min="500" max="500" width="14.28515625" style="19" customWidth="1"/>
    <col min="501" max="501" width="3.42578125" style="19" customWidth="1"/>
    <col min="502" max="502" width="17.85546875" style="19" customWidth="1"/>
    <col min="503" max="503" width="14.28515625" style="19" customWidth="1"/>
    <col min="504" max="504" width="3.42578125" style="19" customWidth="1"/>
    <col min="505" max="505" width="17.85546875" style="19" customWidth="1"/>
    <col min="506" max="506" width="14.28515625" style="19" customWidth="1"/>
    <col min="507" max="507" width="3.28515625" style="19" customWidth="1"/>
    <col min="508" max="508" width="17.85546875" style="19" customWidth="1"/>
    <col min="509" max="509" width="14.28515625" style="19" customWidth="1"/>
    <col min="510" max="510" width="3.42578125" style="19" customWidth="1"/>
    <col min="511" max="511" width="17.85546875" style="19" customWidth="1"/>
    <col min="512" max="512" width="14.28515625" style="19" customWidth="1"/>
    <col min="513" max="513" width="3.42578125" style="19" customWidth="1"/>
    <col min="514" max="514" width="17.85546875" style="19" customWidth="1"/>
    <col min="515" max="515" width="14.28515625" style="19" customWidth="1"/>
    <col min="516" max="516" width="3.42578125" style="19" customWidth="1"/>
    <col min="517" max="517" width="17.85546875" style="19" customWidth="1"/>
    <col min="518" max="518" width="14.28515625" style="19" customWidth="1"/>
    <col min="519" max="519" width="3.28515625" style="19" customWidth="1"/>
    <col min="520" max="520" width="2.28515625" style="19" customWidth="1"/>
    <col min="521" max="736" width="10.85546875" style="19"/>
    <col min="737" max="737" width="2.28515625" style="19" customWidth="1"/>
    <col min="738" max="738" width="5.7109375" style="19" customWidth="1"/>
    <col min="739" max="739" width="47.7109375" style="19" customWidth="1"/>
    <col min="740" max="740" width="15.140625" style="19" customWidth="1"/>
    <col min="741" max="741" width="13.7109375" style="19" customWidth="1"/>
    <col min="742" max="742" width="18.42578125" style="19" customWidth="1"/>
    <col min="743" max="743" width="11.7109375" style="19" customWidth="1"/>
    <col min="744" max="745" width="2.28515625" style="19" customWidth="1"/>
    <col min="746" max="746" width="17.85546875" style="19" customWidth="1"/>
    <col min="747" max="747" width="14.28515625" style="19" customWidth="1"/>
    <col min="748" max="748" width="3.42578125" style="19" customWidth="1"/>
    <col min="749" max="749" width="17.85546875" style="19" customWidth="1"/>
    <col min="750" max="750" width="14.28515625" style="19" customWidth="1"/>
    <col min="751" max="751" width="3.42578125" style="19" customWidth="1"/>
    <col min="752" max="752" width="17.85546875" style="19" customWidth="1"/>
    <col min="753" max="753" width="14.28515625" style="19" customWidth="1"/>
    <col min="754" max="754" width="3.42578125" style="19" customWidth="1"/>
    <col min="755" max="755" width="17.85546875" style="19" customWidth="1"/>
    <col min="756" max="756" width="14.28515625" style="19" customWidth="1"/>
    <col min="757" max="757" width="3.42578125" style="19" customWidth="1"/>
    <col min="758" max="758" width="17.85546875" style="19" customWidth="1"/>
    <col min="759" max="759" width="14.28515625" style="19" customWidth="1"/>
    <col min="760" max="760" width="3.42578125" style="19" customWidth="1"/>
    <col min="761" max="761" width="17.85546875" style="19" customWidth="1"/>
    <col min="762" max="762" width="14.28515625" style="19" customWidth="1"/>
    <col min="763" max="763" width="3.28515625" style="19" customWidth="1"/>
    <col min="764" max="764" width="17.85546875" style="19" customWidth="1"/>
    <col min="765" max="765" width="14.28515625" style="19" customWidth="1"/>
    <col min="766" max="766" width="3.42578125" style="19" customWidth="1"/>
    <col min="767" max="767" width="17.85546875" style="19" customWidth="1"/>
    <col min="768" max="768" width="14.28515625" style="19" customWidth="1"/>
    <col min="769" max="769" width="3.42578125" style="19" customWidth="1"/>
    <col min="770" max="770" width="17.85546875" style="19" customWidth="1"/>
    <col min="771" max="771" width="14.28515625" style="19" customWidth="1"/>
    <col min="772" max="772" width="3.42578125" style="19" customWidth="1"/>
    <col min="773" max="773" width="17.85546875" style="19" customWidth="1"/>
    <col min="774" max="774" width="14.28515625" style="19" customWidth="1"/>
    <col min="775" max="775" width="3.28515625" style="19" customWidth="1"/>
    <col min="776" max="776" width="2.28515625" style="19" customWidth="1"/>
    <col min="777" max="992" width="10.85546875" style="19"/>
    <col min="993" max="993" width="2.28515625" style="19" customWidth="1"/>
    <col min="994" max="994" width="5.7109375" style="19" customWidth="1"/>
    <col min="995" max="995" width="47.7109375" style="19" customWidth="1"/>
    <col min="996" max="996" width="15.140625" style="19" customWidth="1"/>
    <col min="997" max="997" width="13.7109375" style="19" customWidth="1"/>
    <col min="998" max="998" width="18.42578125" style="19" customWidth="1"/>
    <col min="999" max="999" width="11.7109375" style="19" customWidth="1"/>
    <col min="1000" max="1001" width="2.28515625" style="19" customWidth="1"/>
    <col min="1002" max="1002" width="17.85546875" style="19" customWidth="1"/>
    <col min="1003" max="1003" width="14.28515625" style="19" customWidth="1"/>
    <col min="1004" max="1004" width="3.42578125" style="19" customWidth="1"/>
    <col min="1005" max="1005" width="17.85546875" style="19" customWidth="1"/>
    <col min="1006" max="1006" width="14.28515625" style="19" customWidth="1"/>
    <col min="1007" max="1007" width="3.42578125" style="19" customWidth="1"/>
    <col min="1008" max="1008" width="17.85546875" style="19" customWidth="1"/>
    <col min="1009" max="1009" width="14.28515625" style="19" customWidth="1"/>
    <col min="1010" max="1010" width="3.42578125" style="19" customWidth="1"/>
    <col min="1011" max="1011" width="17.85546875" style="19" customWidth="1"/>
    <col min="1012" max="1012" width="14.28515625" style="19" customWidth="1"/>
    <col min="1013" max="1013" width="3.42578125" style="19" customWidth="1"/>
    <col min="1014" max="1014" width="17.85546875" style="19" customWidth="1"/>
    <col min="1015" max="1015" width="14.28515625" style="19" customWidth="1"/>
    <col min="1016" max="1016" width="3.42578125" style="19" customWidth="1"/>
    <col min="1017" max="1017" width="17.85546875" style="19" customWidth="1"/>
    <col min="1018" max="1018" width="14.28515625" style="19" customWidth="1"/>
    <col min="1019" max="1019" width="3.28515625" style="19" customWidth="1"/>
    <col min="1020" max="1020" width="17.85546875" style="19" customWidth="1"/>
    <col min="1021" max="1021" width="14.28515625" style="19" customWidth="1"/>
    <col min="1022" max="1022" width="3.42578125" style="19" customWidth="1"/>
    <col min="1023" max="1023" width="17.85546875" style="19" customWidth="1"/>
    <col min="1024" max="1024" width="14.28515625" style="19" customWidth="1"/>
    <col min="1025" max="1025" width="3.42578125" style="19" customWidth="1"/>
    <col min="1026" max="1026" width="17.85546875" style="19" customWidth="1"/>
    <col min="1027" max="1027" width="14.28515625" style="19" customWidth="1"/>
    <col min="1028" max="1028" width="3.42578125" style="19" customWidth="1"/>
    <col min="1029" max="1029" width="17.85546875" style="19" customWidth="1"/>
    <col min="1030" max="1030" width="14.28515625" style="19" customWidth="1"/>
    <col min="1031" max="1031" width="3.28515625" style="19" customWidth="1"/>
    <col min="1032" max="1032" width="2.28515625" style="19" customWidth="1"/>
    <col min="1033" max="1248" width="10.85546875" style="19"/>
    <col min="1249" max="1249" width="2.28515625" style="19" customWidth="1"/>
    <col min="1250" max="1250" width="5.7109375" style="19" customWidth="1"/>
    <col min="1251" max="1251" width="47.7109375" style="19" customWidth="1"/>
    <col min="1252" max="1252" width="15.140625" style="19" customWidth="1"/>
    <col min="1253" max="1253" width="13.7109375" style="19" customWidth="1"/>
    <col min="1254" max="1254" width="18.42578125" style="19" customWidth="1"/>
    <col min="1255" max="1255" width="11.7109375" style="19" customWidth="1"/>
    <col min="1256" max="1257" width="2.28515625" style="19" customWidth="1"/>
    <col min="1258" max="1258" width="17.85546875" style="19" customWidth="1"/>
    <col min="1259" max="1259" width="14.28515625" style="19" customWidth="1"/>
    <col min="1260" max="1260" width="3.42578125" style="19" customWidth="1"/>
    <col min="1261" max="1261" width="17.85546875" style="19" customWidth="1"/>
    <col min="1262" max="1262" width="14.28515625" style="19" customWidth="1"/>
    <col min="1263" max="1263" width="3.42578125" style="19" customWidth="1"/>
    <col min="1264" max="1264" width="17.85546875" style="19" customWidth="1"/>
    <col min="1265" max="1265" width="14.28515625" style="19" customWidth="1"/>
    <col min="1266" max="1266" width="3.42578125" style="19" customWidth="1"/>
    <col min="1267" max="1267" width="17.85546875" style="19" customWidth="1"/>
    <col min="1268" max="1268" width="14.28515625" style="19" customWidth="1"/>
    <col min="1269" max="1269" width="3.42578125" style="19" customWidth="1"/>
    <col min="1270" max="1270" width="17.85546875" style="19" customWidth="1"/>
    <col min="1271" max="1271" width="14.28515625" style="19" customWidth="1"/>
    <col min="1272" max="1272" width="3.42578125" style="19" customWidth="1"/>
    <col min="1273" max="1273" width="17.85546875" style="19" customWidth="1"/>
    <col min="1274" max="1274" width="14.28515625" style="19" customWidth="1"/>
    <col min="1275" max="1275" width="3.28515625" style="19" customWidth="1"/>
    <col min="1276" max="1276" width="17.85546875" style="19" customWidth="1"/>
    <col min="1277" max="1277" width="14.28515625" style="19" customWidth="1"/>
    <col min="1278" max="1278" width="3.42578125" style="19" customWidth="1"/>
    <col min="1279" max="1279" width="17.85546875" style="19" customWidth="1"/>
    <col min="1280" max="1280" width="14.28515625" style="19" customWidth="1"/>
    <col min="1281" max="1281" width="3.42578125" style="19" customWidth="1"/>
    <col min="1282" max="1282" width="17.85546875" style="19" customWidth="1"/>
    <col min="1283" max="1283" width="14.28515625" style="19" customWidth="1"/>
    <col min="1284" max="1284" width="3.42578125" style="19" customWidth="1"/>
    <col min="1285" max="1285" width="17.85546875" style="19" customWidth="1"/>
    <col min="1286" max="1286" width="14.28515625" style="19" customWidth="1"/>
    <col min="1287" max="1287" width="3.28515625" style="19" customWidth="1"/>
    <col min="1288" max="1288" width="2.28515625" style="19" customWidth="1"/>
    <col min="1289" max="1504" width="10.85546875" style="19"/>
    <col min="1505" max="1505" width="2.28515625" style="19" customWidth="1"/>
    <col min="1506" max="1506" width="5.7109375" style="19" customWidth="1"/>
    <col min="1507" max="1507" width="47.7109375" style="19" customWidth="1"/>
    <col min="1508" max="1508" width="15.140625" style="19" customWidth="1"/>
    <col min="1509" max="1509" width="13.7109375" style="19" customWidth="1"/>
    <col min="1510" max="1510" width="18.42578125" style="19" customWidth="1"/>
    <col min="1511" max="1511" width="11.7109375" style="19" customWidth="1"/>
    <col min="1512" max="1513" width="2.28515625" style="19" customWidth="1"/>
    <col min="1514" max="1514" width="17.85546875" style="19" customWidth="1"/>
    <col min="1515" max="1515" width="14.28515625" style="19" customWidth="1"/>
    <col min="1516" max="1516" width="3.42578125" style="19" customWidth="1"/>
    <col min="1517" max="1517" width="17.85546875" style="19" customWidth="1"/>
    <col min="1518" max="1518" width="14.28515625" style="19" customWidth="1"/>
    <col min="1519" max="1519" width="3.42578125" style="19" customWidth="1"/>
    <col min="1520" max="1520" width="17.85546875" style="19" customWidth="1"/>
    <col min="1521" max="1521" width="14.28515625" style="19" customWidth="1"/>
    <col min="1522" max="1522" width="3.42578125" style="19" customWidth="1"/>
    <col min="1523" max="1523" width="17.85546875" style="19" customWidth="1"/>
    <col min="1524" max="1524" width="14.28515625" style="19" customWidth="1"/>
    <col min="1525" max="1525" width="3.42578125" style="19" customWidth="1"/>
    <col min="1526" max="1526" width="17.85546875" style="19" customWidth="1"/>
    <col min="1527" max="1527" width="14.28515625" style="19" customWidth="1"/>
    <col min="1528" max="1528" width="3.42578125" style="19" customWidth="1"/>
    <col min="1529" max="1529" width="17.85546875" style="19" customWidth="1"/>
    <col min="1530" max="1530" width="14.28515625" style="19" customWidth="1"/>
    <col min="1531" max="1531" width="3.28515625" style="19" customWidth="1"/>
    <col min="1532" max="1532" width="17.85546875" style="19" customWidth="1"/>
    <col min="1533" max="1533" width="14.28515625" style="19" customWidth="1"/>
    <col min="1534" max="1534" width="3.42578125" style="19" customWidth="1"/>
    <col min="1535" max="1535" width="17.85546875" style="19" customWidth="1"/>
    <col min="1536" max="1536" width="14.28515625" style="19" customWidth="1"/>
    <col min="1537" max="1537" width="3.42578125" style="19" customWidth="1"/>
    <col min="1538" max="1538" width="17.85546875" style="19" customWidth="1"/>
    <col min="1539" max="1539" width="14.28515625" style="19" customWidth="1"/>
    <col min="1540" max="1540" width="3.42578125" style="19" customWidth="1"/>
    <col min="1541" max="1541" width="17.85546875" style="19" customWidth="1"/>
    <col min="1542" max="1542" width="14.28515625" style="19" customWidth="1"/>
    <col min="1543" max="1543" width="3.28515625" style="19" customWidth="1"/>
    <col min="1544" max="1544" width="2.28515625" style="19" customWidth="1"/>
    <col min="1545" max="1760" width="10.85546875" style="19"/>
    <col min="1761" max="1761" width="2.28515625" style="19" customWidth="1"/>
    <col min="1762" max="1762" width="5.7109375" style="19" customWidth="1"/>
    <col min="1763" max="1763" width="47.7109375" style="19" customWidth="1"/>
    <col min="1764" max="1764" width="15.140625" style="19" customWidth="1"/>
    <col min="1765" max="1765" width="13.7109375" style="19" customWidth="1"/>
    <col min="1766" max="1766" width="18.42578125" style="19" customWidth="1"/>
    <col min="1767" max="1767" width="11.7109375" style="19" customWidth="1"/>
    <col min="1768" max="1769" width="2.28515625" style="19" customWidth="1"/>
    <col min="1770" max="1770" width="17.85546875" style="19" customWidth="1"/>
    <col min="1771" max="1771" width="14.28515625" style="19" customWidth="1"/>
    <col min="1772" max="1772" width="3.42578125" style="19" customWidth="1"/>
    <col min="1773" max="1773" width="17.85546875" style="19" customWidth="1"/>
    <col min="1774" max="1774" width="14.28515625" style="19" customWidth="1"/>
    <col min="1775" max="1775" width="3.42578125" style="19" customWidth="1"/>
    <col min="1776" max="1776" width="17.85546875" style="19" customWidth="1"/>
    <col min="1777" max="1777" width="14.28515625" style="19" customWidth="1"/>
    <col min="1778" max="1778" width="3.42578125" style="19" customWidth="1"/>
    <col min="1779" max="1779" width="17.85546875" style="19" customWidth="1"/>
    <col min="1780" max="1780" width="14.28515625" style="19" customWidth="1"/>
    <col min="1781" max="1781" width="3.42578125" style="19" customWidth="1"/>
    <col min="1782" max="1782" width="17.85546875" style="19" customWidth="1"/>
    <col min="1783" max="1783" width="14.28515625" style="19" customWidth="1"/>
    <col min="1784" max="1784" width="3.42578125" style="19" customWidth="1"/>
    <col min="1785" max="1785" width="17.85546875" style="19" customWidth="1"/>
    <col min="1786" max="1786" width="14.28515625" style="19" customWidth="1"/>
    <col min="1787" max="1787" width="3.28515625" style="19" customWidth="1"/>
    <col min="1788" max="1788" width="17.85546875" style="19" customWidth="1"/>
    <col min="1789" max="1789" width="14.28515625" style="19" customWidth="1"/>
    <col min="1790" max="1790" width="3.42578125" style="19" customWidth="1"/>
    <col min="1791" max="1791" width="17.85546875" style="19" customWidth="1"/>
    <col min="1792" max="1792" width="14.28515625" style="19" customWidth="1"/>
    <col min="1793" max="1793" width="3.42578125" style="19" customWidth="1"/>
    <col min="1794" max="1794" width="17.85546875" style="19" customWidth="1"/>
    <col min="1795" max="1795" width="14.28515625" style="19" customWidth="1"/>
    <col min="1796" max="1796" width="3.42578125" style="19" customWidth="1"/>
    <col min="1797" max="1797" width="17.85546875" style="19" customWidth="1"/>
    <col min="1798" max="1798" width="14.28515625" style="19" customWidth="1"/>
    <col min="1799" max="1799" width="3.28515625" style="19" customWidth="1"/>
    <col min="1800" max="1800" width="2.28515625" style="19" customWidth="1"/>
    <col min="1801" max="2016" width="10.85546875" style="19"/>
    <col min="2017" max="2017" width="2.28515625" style="19" customWidth="1"/>
    <col min="2018" max="2018" width="5.7109375" style="19" customWidth="1"/>
    <col min="2019" max="2019" width="47.7109375" style="19" customWidth="1"/>
    <col min="2020" max="2020" width="15.140625" style="19" customWidth="1"/>
    <col min="2021" max="2021" width="13.7109375" style="19" customWidth="1"/>
    <col min="2022" max="2022" width="18.42578125" style="19" customWidth="1"/>
    <col min="2023" max="2023" width="11.7109375" style="19" customWidth="1"/>
    <col min="2024" max="2025" width="2.28515625" style="19" customWidth="1"/>
    <col min="2026" max="2026" width="17.85546875" style="19" customWidth="1"/>
    <col min="2027" max="2027" width="14.28515625" style="19" customWidth="1"/>
    <col min="2028" max="2028" width="3.42578125" style="19" customWidth="1"/>
    <col min="2029" max="2029" width="17.85546875" style="19" customWidth="1"/>
    <col min="2030" max="2030" width="14.28515625" style="19" customWidth="1"/>
    <col min="2031" max="2031" width="3.42578125" style="19" customWidth="1"/>
    <col min="2032" max="2032" width="17.85546875" style="19" customWidth="1"/>
    <col min="2033" max="2033" width="14.28515625" style="19" customWidth="1"/>
    <col min="2034" max="2034" width="3.42578125" style="19" customWidth="1"/>
    <col min="2035" max="2035" width="17.85546875" style="19" customWidth="1"/>
    <col min="2036" max="2036" width="14.28515625" style="19" customWidth="1"/>
    <col min="2037" max="2037" width="3.42578125" style="19" customWidth="1"/>
    <col min="2038" max="2038" width="17.85546875" style="19" customWidth="1"/>
    <col min="2039" max="2039" width="14.28515625" style="19" customWidth="1"/>
    <col min="2040" max="2040" width="3.42578125" style="19" customWidth="1"/>
    <col min="2041" max="2041" width="17.85546875" style="19" customWidth="1"/>
    <col min="2042" max="2042" width="14.28515625" style="19" customWidth="1"/>
    <col min="2043" max="2043" width="3.28515625" style="19" customWidth="1"/>
    <col min="2044" max="2044" width="17.85546875" style="19" customWidth="1"/>
    <col min="2045" max="2045" width="14.28515625" style="19" customWidth="1"/>
    <col min="2046" max="2046" width="3.42578125" style="19" customWidth="1"/>
    <col min="2047" max="2047" width="17.85546875" style="19" customWidth="1"/>
    <col min="2048" max="2048" width="14.28515625" style="19" customWidth="1"/>
    <col min="2049" max="2049" width="3.42578125" style="19" customWidth="1"/>
    <col min="2050" max="2050" width="17.85546875" style="19" customWidth="1"/>
    <col min="2051" max="2051" width="14.28515625" style="19" customWidth="1"/>
    <col min="2052" max="2052" width="3.42578125" style="19" customWidth="1"/>
    <col min="2053" max="2053" width="17.85546875" style="19" customWidth="1"/>
    <col min="2054" max="2054" width="14.28515625" style="19" customWidth="1"/>
    <col min="2055" max="2055" width="3.28515625" style="19" customWidth="1"/>
    <col min="2056" max="2056" width="2.28515625" style="19" customWidth="1"/>
    <col min="2057" max="2272" width="10.85546875" style="19"/>
    <col min="2273" max="2273" width="2.28515625" style="19" customWidth="1"/>
    <col min="2274" max="2274" width="5.7109375" style="19" customWidth="1"/>
    <col min="2275" max="2275" width="47.7109375" style="19" customWidth="1"/>
    <col min="2276" max="2276" width="15.140625" style="19" customWidth="1"/>
    <col min="2277" max="2277" width="13.7109375" style="19" customWidth="1"/>
    <col min="2278" max="2278" width="18.42578125" style="19" customWidth="1"/>
    <col min="2279" max="2279" width="11.7109375" style="19" customWidth="1"/>
    <col min="2280" max="2281" width="2.28515625" style="19" customWidth="1"/>
    <col min="2282" max="2282" width="17.85546875" style="19" customWidth="1"/>
    <col min="2283" max="2283" width="14.28515625" style="19" customWidth="1"/>
    <col min="2284" max="2284" width="3.42578125" style="19" customWidth="1"/>
    <col min="2285" max="2285" width="17.85546875" style="19" customWidth="1"/>
    <col min="2286" max="2286" width="14.28515625" style="19" customWidth="1"/>
    <col min="2287" max="2287" width="3.42578125" style="19" customWidth="1"/>
    <col min="2288" max="2288" width="17.85546875" style="19" customWidth="1"/>
    <col min="2289" max="2289" width="14.28515625" style="19" customWidth="1"/>
    <col min="2290" max="2290" width="3.42578125" style="19" customWidth="1"/>
    <col min="2291" max="2291" width="17.85546875" style="19" customWidth="1"/>
    <col min="2292" max="2292" width="14.28515625" style="19" customWidth="1"/>
    <col min="2293" max="2293" width="3.42578125" style="19" customWidth="1"/>
    <col min="2294" max="2294" width="17.85546875" style="19" customWidth="1"/>
    <col min="2295" max="2295" width="14.28515625" style="19" customWidth="1"/>
    <col min="2296" max="2296" width="3.42578125" style="19" customWidth="1"/>
    <col min="2297" max="2297" width="17.85546875" style="19" customWidth="1"/>
    <col min="2298" max="2298" width="14.28515625" style="19" customWidth="1"/>
    <col min="2299" max="2299" width="3.28515625" style="19" customWidth="1"/>
    <col min="2300" max="2300" width="17.85546875" style="19" customWidth="1"/>
    <col min="2301" max="2301" width="14.28515625" style="19" customWidth="1"/>
    <col min="2302" max="2302" width="3.42578125" style="19" customWidth="1"/>
    <col min="2303" max="2303" width="17.85546875" style="19" customWidth="1"/>
    <col min="2304" max="2304" width="14.28515625" style="19" customWidth="1"/>
    <col min="2305" max="2305" width="3.42578125" style="19" customWidth="1"/>
    <col min="2306" max="2306" width="17.85546875" style="19" customWidth="1"/>
    <col min="2307" max="2307" width="14.28515625" style="19" customWidth="1"/>
    <col min="2308" max="2308" width="3.42578125" style="19" customWidth="1"/>
    <col min="2309" max="2309" width="17.85546875" style="19" customWidth="1"/>
    <col min="2310" max="2310" width="14.28515625" style="19" customWidth="1"/>
    <col min="2311" max="2311" width="3.28515625" style="19" customWidth="1"/>
    <col min="2312" max="2312" width="2.28515625" style="19" customWidth="1"/>
    <col min="2313" max="2528" width="10.85546875" style="19"/>
    <col min="2529" max="2529" width="2.28515625" style="19" customWidth="1"/>
    <col min="2530" max="2530" width="5.7109375" style="19" customWidth="1"/>
    <col min="2531" max="2531" width="47.7109375" style="19" customWidth="1"/>
    <col min="2532" max="2532" width="15.140625" style="19" customWidth="1"/>
    <col min="2533" max="2533" width="13.7109375" style="19" customWidth="1"/>
    <col min="2534" max="2534" width="18.42578125" style="19" customWidth="1"/>
    <col min="2535" max="2535" width="11.7109375" style="19" customWidth="1"/>
    <col min="2536" max="2537" width="2.28515625" style="19" customWidth="1"/>
    <col min="2538" max="2538" width="17.85546875" style="19" customWidth="1"/>
    <col min="2539" max="2539" width="14.28515625" style="19" customWidth="1"/>
    <col min="2540" max="2540" width="3.42578125" style="19" customWidth="1"/>
    <col min="2541" max="2541" width="17.85546875" style="19" customWidth="1"/>
    <col min="2542" max="2542" width="14.28515625" style="19" customWidth="1"/>
    <col min="2543" max="2543" width="3.42578125" style="19" customWidth="1"/>
    <col min="2544" max="2544" width="17.85546875" style="19" customWidth="1"/>
    <col min="2545" max="2545" width="14.28515625" style="19" customWidth="1"/>
    <col min="2546" max="2546" width="3.42578125" style="19" customWidth="1"/>
    <col min="2547" max="2547" width="17.85546875" style="19" customWidth="1"/>
    <col min="2548" max="2548" width="14.28515625" style="19" customWidth="1"/>
    <col min="2549" max="2549" width="3.42578125" style="19" customWidth="1"/>
    <col min="2550" max="2550" width="17.85546875" style="19" customWidth="1"/>
    <col min="2551" max="2551" width="14.28515625" style="19" customWidth="1"/>
    <col min="2552" max="2552" width="3.42578125" style="19" customWidth="1"/>
    <col min="2553" max="2553" width="17.85546875" style="19" customWidth="1"/>
    <col min="2554" max="2554" width="14.28515625" style="19" customWidth="1"/>
    <col min="2555" max="2555" width="3.28515625" style="19" customWidth="1"/>
    <col min="2556" max="2556" width="17.85546875" style="19" customWidth="1"/>
    <col min="2557" max="2557" width="14.28515625" style="19" customWidth="1"/>
    <col min="2558" max="2558" width="3.42578125" style="19" customWidth="1"/>
    <col min="2559" max="2559" width="17.85546875" style="19" customWidth="1"/>
    <col min="2560" max="2560" width="14.28515625" style="19" customWidth="1"/>
    <col min="2561" max="2561" width="3.42578125" style="19" customWidth="1"/>
    <col min="2562" max="2562" width="17.85546875" style="19" customWidth="1"/>
    <col min="2563" max="2563" width="14.28515625" style="19" customWidth="1"/>
    <col min="2564" max="2564" width="3.42578125" style="19" customWidth="1"/>
    <col min="2565" max="2565" width="17.85546875" style="19" customWidth="1"/>
    <col min="2566" max="2566" width="14.28515625" style="19" customWidth="1"/>
    <col min="2567" max="2567" width="3.28515625" style="19" customWidth="1"/>
    <col min="2568" max="2568" width="2.28515625" style="19" customWidth="1"/>
    <col min="2569" max="2784" width="10.85546875" style="19"/>
    <col min="2785" max="2785" width="2.28515625" style="19" customWidth="1"/>
    <col min="2786" max="2786" width="5.7109375" style="19" customWidth="1"/>
    <col min="2787" max="2787" width="47.7109375" style="19" customWidth="1"/>
    <col min="2788" max="2788" width="15.140625" style="19" customWidth="1"/>
    <col min="2789" max="2789" width="13.7109375" style="19" customWidth="1"/>
    <col min="2790" max="2790" width="18.42578125" style="19" customWidth="1"/>
    <col min="2791" max="2791" width="11.7109375" style="19" customWidth="1"/>
    <col min="2792" max="2793" width="2.28515625" style="19" customWidth="1"/>
    <col min="2794" max="2794" width="17.85546875" style="19" customWidth="1"/>
    <col min="2795" max="2795" width="14.28515625" style="19" customWidth="1"/>
    <col min="2796" max="2796" width="3.42578125" style="19" customWidth="1"/>
    <col min="2797" max="2797" width="17.85546875" style="19" customWidth="1"/>
    <col min="2798" max="2798" width="14.28515625" style="19" customWidth="1"/>
    <col min="2799" max="2799" width="3.42578125" style="19" customWidth="1"/>
    <col min="2800" max="2800" width="17.85546875" style="19" customWidth="1"/>
    <col min="2801" max="2801" width="14.28515625" style="19" customWidth="1"/>
    <col min="2802" max="2802" width="3.42578125" style="19" customWidth="1"/>
    <col min="2803" max="2803" width="17.85546875" style="19" customWidth="1"/>
    <col min="2804" max="2804" width="14.28515625" style="19" customWidth="1"/>
    <col min="2805" max="2805" width="3.42578125" style="19" customWidth="1"/>
    <col min="2806" max="2806" width="17.85546875" style="19" customWidth="1"/>
    <col min="2807" max="2807" width="14.28515625" style="19" customWidth="1"/>
    <col min="2808" max="2808" width="3.42578125" style="19" customWidth="1"/>
    <col min="2809" max="2809" width="17.85546875" style="19" customWidth="1"/>
    <col min="2810" max="2810" width="14.28515625" style="19" customWidth="1"/>
    <col min="2811" max="2811" width="3.28515625" style="19" customWidth="1"/>
    <col min="2812" max="2812" width="17.85546875" style="19" customWidth="1"/>
    <col min="2813" max="2813" width="14.28515625" style="19" customWidth="1"/>
    <col min="2814" max="2814" width="3.42578125" style="19" customWidth="1"/>
    <col min="2815" max="2815" width="17.85546875" style="19" customWidth="1"/>
    <col min="2816" max="2816" width="14.28515625" style="19" customWidth="1"/>
    <col min="2817" max="2817" width="3.42578125" style="19" customWidth="1"/>
    <col min="2818" max="2818" width="17.85546875" style="19" customWidth="1"/>
    <col min="2819" max="2819" width="14.28515625" style="19" customWidth="1"/>
    <col min="2820" max="2820" width="3.42578125" style="19" customWidth="1"/>
    <col min="2821" max="2821" width="17.85546875" style="19" customWidth="1"/>
    <col min="2822" max="2822" width="14.28515625" style="19" customWidth="1"/>
    <col min="2823" max="2823" width="3.28515625" style="19" customWidth="1"/>
    <col min="2824" max="2824" width="2.28515625" style="19" customWidth="1"/>
    <col min="2825" max="3040" width="10.85546875" style="19"/>
    <col min="3041" max="3041" width="2.28515625" style="19" customWidth="1"/>
    <col min="3042" max="3042" width="5.7109375" style="19" customWidth="1"/>
    <col min="3043" max="3043" width="47.7109375" style="19" customWidth="1"/>
    <col min="3044" max="3044" width="15.140625" style="19" customWidth="1"/>
    <col min="3045" max="3045" width="13.7109375" style="19" customWidth="1"/>
    <col min="3046" max="3046" width="18.42578125" style="19" customWidth="1"/>
    <col min="3047" max="3047" width="11.7109375" style="19" customWidth="1"/>
    <col min="3048" max="3049" width="2.28515625" style="19" customWidth="1"/>
    <col min="3050" max="3050" width="17.85546875" style="19" customWidth="1"/>
    <col min="3051" max="3051" width="14.28515625" style="19" customWidth="1"/>
    <col min="3052" max="3052" width="3.42578125" style="19" customWidth="1"/>
    <col min="3053" max="3053" width="17.85546875" style="19" customWidth="1"/>
    <col min="3054" max="3054" width="14.28515625" style="19" customWidth="1"/>
    <col min="3055" max="3055" width="3.42578125" style="19" customWidth="1"/>
    <col min="3056" max="3056" width="17.85546875" style="19" customWidth="1"/>
    <col min="3057" max="3057" width="14.28515625" style="19" customWidth="1"/>
    <col min="3058" max="3058" width="3.42578125" style="19" customWidth="1"/>
    <col min="3059" max="3059" width="17.85546875" style="19" customWidth="1"/>
    <col min="3060" max="3060" width="14.28515625" style="19" customWidth="1"/>
    <col min="3061" max="3061" width="3.42578125" style="19" customWidth="1"/>
    <col min="3062" max="3062" width="17.85546875" style="19" customWidth="1"/>
    <col min="3063" max="3063" width="14.28515625" style="19" customWidth="1"/>
    <col min="3064" max="3064" width="3.42578125" style="19" customWidth="1"/>
    <col min="3065" max="3065" width="17.85546875" style="19" customWidth="1"/>
    <col min="3066" max="3066" width="14.28515625" style="19" customWidth="1"/>
    <col min="3067" max="3067" width="3.28515625" style="19" customWidth="1"/>
    <col min="3068" max="3068" width="17.85546875" style="19" customWidth="1"/>
    <col min="3069" max="3069" width="14.28515625" style="19" customWidth="1"/>
    <col min="3070" max="3070" width="3.42578125" style="19" customWidth="1"/>
    <col min="3071" max="3071" width="17.85546875" style="19" customWidth="1"/>
    <col min="3072" max="3072" width="14.28515625" style="19" customWidth="1"/>
    <col min="3073" max="3073" width="3.42578125" style="19" customWidth="1"/>
    <col min="3074" max="3074" width="17.85546875" style="19" customWidth="1"/>
    <col min="3075" max="3075" width="14.28515625" style="19" customWidth="1"/>
    <col min="3076" max="3076" width="3.42578125" style="19" customWidth="1"/>
    <col min="3077" max="3077" width="17.85546875" style="19" customWidth="1"/>
    <col min="3078" max="3078" width="14.28515625" style="19" customWidth="1"/>
    <col min="3079" max="3079" width="3.28515625" style="19" customWidth="1"/>
    <col min="3080" max="3080" width="2.28515625" style="19" customWidth="1"/>
    <col min="3081" max="3296" width="10.85546875" style="19"/>
    <col min="3297" max="3297" width="2.28515625" style="19" customWidth="1"/>
    <col min="3298" max="3298" width="5.7109375" style="19" customWidth="1"/>
    <col min="3299" max="3299" width="47.7109375" style="19" customWidth="1"/>
    <col min="3300" max="3300" width="15.140625" style="19" customWidth="1"/>
    <col min="3301" max="3301" width="13.7109375" style="19" customWidth="1"/>
    <col min="3302" max="3302" width="18.42578125" style="19" customWidth="1"/>
    <col min="3303" max="3303" width="11.7109375" style="19" customWidth="1"/>
    <col min="3304" max="3305" width="2.28515625" style="19" customWidth="1"/>
    <col min="3306" max="3306" width="17.85546875" style="19" customWidth="1"/>
    <col min="3307" max="3307" width="14.28515625" style="19" customWidth="1"/>
    <col min="3308" max="3308" width="3.42578125" style="19" customWidth="1"/>
    <col min="3309" max="3309" width="17.85546875" style="19" customWidth="1"/>
    <col min="3310" max="3310" width="14.28515625" style="19" customWidth="1"/>
    <col min="3311" max="3311" width="3.42578125" style="19" customWidth="1"/>
    <col min="3312" max="3312" width="17.85546875" style="19" customWidth="1"/>
    <col min="3313" max="3313" width="14.28515625" style="19" customWidth="1"/>
    <col min="3314" max="3314" width="3.42578125" style="19" customWidth="1"/>
    <col min="3315" max="3315" width="17.85546875" style="19" customWidth="1"/>
    <col min="3316" max="3316" width="14.28515625" style="19" customWidth="1"/>
    <col min="3317" max="3317" width="3.42578125" style="19" customWidth="1"/>
    <col min="3318" max="3318" width="17.85546875" style="19" customWidth="1"/>
    <col min="3319" max="3319" width="14.28515625" style="19" customWidth="1"/>
    <col min="3320" max="3320" width="3.42578125" style="19" customWidth="1"/>
    <col min="3321" max="3321" width="17.85546875" style="19" customWidth="1"/>
    <col min="3322" max="3322" width="14.28515625" style="19" customWidth="1"/>
    <col min="3323" max="3323" width="3.28515625" style="19" customWidth="1"/>
    <col min="3324" max="3324" width="17.85546875" style="19" customWidth="1"/>
    <col min="3325" max="3325" width="14.28515625" style="19" customWidth="1"/>
    <col min="3326" max="3326" width="3.42578125" style="19" customWidth="1"/>
    <col min="3327" max="3327" width="17.85546875" style="19" customWidth="1"/>
    <col min="3328" max="3328" width="14.28515625" style="19" customWidth="1"/>
    <col min="3329" max="3329" width="3.42578125" style="19" customWidth="1"/>
    <col min="3330" max="3330" width="17.85546875" style="19" customWidth="1"/>
    <col min="3331" max="3331" width="14.28515625" style="19" customWidth="1"/>
    <col min="3332" max="3332" width="3.42578125" style="19" customWidth="1"/>
    <col min="3333" max="3333" width="17.85546875" style="19" customWidth="1"/>
    <col min="3334" max="3334" width="14.28515625" style="19" customWidth="1"/>
    <col min="3335" max="3335" width="3.28515625" style="19" customWidth="1"/>
    <col min="3336" max="3336" width="2.28515625" style="19" customWidth="1"/>
    <col min="3337" max="3552" width="10.85546875" style="19"/>
    <col min="3553" max="3553" width="2.28515625" style="19" customWidth="1"/>
    <col min="3554" max="3554" width="5.7109375" style="19" customWidth="1"/>
    <col min="3555" max="3555" width="47.7109375" style="19" customWidth="1"/>
    <col min="3556" max="3556" width="15.140625" style="19" customWidth="1"/>
    <col min="3557" max="3557" width="13.7109375" style="19" customWidth="1"/>
    <col min="3558" max="3558" width="18.42578125" style="19" customWidth="1"/>
    <col min="3559" max="3559" width="11.7109375" style="19" customWidth="1"/>
    <col min="3560" max="3561" width="2.28515625" style="19" customWidth="1"/>
    <col min="3562" max="3562" width="17.85546875" style="19" customWidth="1"/>
    <col min="3563" max="3563" width="14.28515625" style="19" customWidth="1"/>
    <col min="3564" max="3564" width="3.42578125" style="19" customWidth="1"/>
    <col min="3565" max="3565" width="17.85546875" style="19" customWidth="1"/>
    <col min="3566" max="3566" width="14.28515625" style="19" customWidth="1"/>
    <col min="3567" max="3567" width="3.42578125" style="19" customWidth="1"/>
    <col min="3568" max="3568" width="17.85546875" style="19" customWidth="1"/>
    <col min="3569" max="3569" width="14.28515625" style="19" customWidth="1"/>
    <col min="3570" max="3570" width="3.42578125" style="19" customWidth="1"/>
    <col min="3571" max="3571" width="17.85546875" style="19" customWidth="1"/>
    <col min="3572" max="3572" width="14.28515625" style="19" customWidth="1"/>
    <col min="3573" max="3573" width="3.42578125" style="19" customWidth="1"/>
    <col min="3574" max="3574" width="17.85546875" style="19" customWidth="1"/>
    <col min="3575" max="3575" width="14.28515625" style="19" customWidth="1"/>
    <col min="3576" max="3576" width="3.42578125" style="19" customWidth="1"/>
    <col min="3577" max="3577" width="17.85546875" style="19" customWidth="1"/>
    <col min="3578" max="3578" width="14.28515625" style="19" customWidth="1"/>
    <col min="3579" max="3579" width="3.28515625" style="19" customWidth="1"/>
    <col min="3580" max="3580" width="17.85546875" style="19" customWidth="1"/>
    <col min="3581" max="3581" width="14.28515625" style="19" customWidth="1"/>
    <col min="3582" max="3582" width="3.42578125" style="19" customWidth="1"/>
    <col min="3583" max="3583" width="17.85546875" style="19" customWidth="1"/>
    <col min="3584" max="3584" width="14.28515625" style="19" customWidth="1"/>
    <col min="3585" max="3585" width="3.42578125" style="19" customWidth="1"/>
    <col min="3586" max="3586" width="17.85546875" style="19" customWidth="1"/>
    <col min="3587" max="3587" width="14.28515625" style="19" customWidth="1"/>
    <col min="3588" max="3588" width="3.42578125" style="19" customWidth="1"/>
    <col min="3589" max="3589" width="17.85546875" style="19" customWidth="1"/>
    <col min="3590" max="3590" width="14.28515625" style="19" customWidth="1"/>
    <col min="3591" max="3591" width="3.28515625" style="19" customWidth="1"/>
    <col min="3592" max="3592" width="2.28515625" style="19" customWidth="1"/>
    <col min="3593" max="3808" width="10.85546875" style="19"/>
    <col min="3809" max="3809" width="2.28515625" style="19" customWidth="1"/>
    <col min="3810" max="3810" width="5.7109375" style="19" customWidth="1"/>
    <col min="3811" max="3811" width="47.7109375" style="19" customWidth="1"/>
    <col min="3812" max="3812" width="15.140625" style="19" customWidth="1"/>
    <col min="3813" max="3813" width="13.7109375" style="19" customWidth="1"/>
    <col min="3814" max="3814" width="18.42578125" style="19" customWidth="1"/>
    <col min="3815" max="3815" width="11.7109375" style="19" customWidth="1"/>
    <col min="3816" max="3817" width="2.28515625" style="19" customWidth="1"/>
    <col min="3818" max="3818" width="17.85546875" style="19" customWidth="1"/>
    <col min="3819" max="3819" width="14.28515625" style="19" customWidth="1"/>
    <col min="3820" max="3820" width="3.42578125" style="19" customWidth="1"/>
    <col min="3821" max="3821" width="17.85546875" style="19" customWidth="1"/>
    <col min="3822" max="3822" width="14.28515625" style="19" customWidth="1"/>
    <col min="3823" max="3823" width="3.42578125" style="19" customWidth="1"/>
    <col min="3824" max="3824" width="17.85546875" style="19" customWidth="1"/>
    <col min="3825" max="3825" width="14.28515625" style="19" customWidth="1"/>
    <col min="3826" max="3826" width="3.42578125" style="19" customWidth="1"/>
    <col min="3827" max="3827" width="17.85546875" style="19" customWidth="1"/>
    <col min="3828" max="3828" width="14.28515625" style="19" customWidth="1"/>
    <col min="3829" max="3829" width="3.42578125" style="19" customWidth="1"/>
    <col min="3830" max="3830" width="17.85546875" style="19" customWidth="1"/>
    <col min="3831" max="3831" width="14.28515625" style="19" customWidth="1"/>
    <col min="3832" max="3832" width="3.42578125" style="19" customWidth="1"/>
    <col min="3833" max="3833" width="17.85546875" style="19" customWidth="1"/>
    <col min="3834" max="3834" width="14.28515625" style="19" customWidth="1"/>
    <col min="3835" max="3835" width="3.28515625" style="19" customWidth="1"/>
    <col min="3836" max="3836" width="17.85546875" style="19" customWidth="1"/>
    <col min="3837" max="3837" width="14.28515625" style="19" customWidth="1"/>
    <col min="3838" max="3838" width="3.42578125" style="19" customWidth="1"/>
    <col min="3839" max="3839" width="17.85546875" style="19" customWidth="1"/>
    <col min="3840" max="3840" width="14.28515625" style="19" customWidth="1"/>
    <col min="3841" max="3841" width="3.42578125" style="19" customWidth="1"/>
    <col min="3842" max="3842" width="17.85546875" style="19" customWidth="1"/>
    <col min="3843" max="3843" width="14.28515625" style="19" customWidth="1"/>
    <col min="3844" max="3844" width="3.42578125" style="19" customWidth="1"/>
    <col min="3845" max="3845" width="17.85546875" style="19" customWidth="1"/>
    <col min="3846" max="3846" width="14.28515625" style="19" customWidth="1"/>
    <col min="3847" max="3847" width="3.28515625" style="19" customWidth="1"/>
    <col min="3848" max="3848" width="2.28515625" style="19" customWidth="1"/>
    <col min="3849" max="4064" width="10.85546875" style="19"/>
    <col min="4065" max="4065" width="2.28515625" style="19" customWidth="1"/>
    <col min="4066" max="4066" width="5.7109375" style="19" customWidth="1"/>
    <col min="4067" max="4067" width="47.7109375" style="19" customWidth="1"/>
    <col min="4068" max="4068" width="15.140625" style="19" customWidth="1"/>
    <col min="4069" max="4069" width="13.7109375" style="19" customWidth="1"/>
    <col min="4070" max="4070" width="18.42578125" style="19" customWidth="1"/>
    <col min="4071" max="4071" width="11.7109375" style="19" customWidth="1"/>
    <col min="4072" max="4073" width="2.28515625" style="19" customWidth="1"/>
    <col min="4074" max="4074" width="17.85546875" style="19" customWidth="1"/>
    <col min="4075" max="4075" width="14.28515625" style="19" customWidth="1"/>
    <col min="4076" max="4076" width="3.42578125" style="19" customWidth="1"/>
    <col min="4077" max="4077" width="17.85546875" style="19" customWidth="1"/>
    <col min="4078" max="4078" width="14.28515625" style="19" customWidth="1"/>
    <col min="4079" max="4079" width="3.42578125" style="19" customWidth="1"/>
    <col min="4080" max="4080" width="17.85546875" style="19" customWidth="1"/>
    <col min="4081" max="4081" width="14.28515625" style="19" customWidth="1"/>
    <col min="4082" max="4082" width="3.42578125" style="19" customWidth="1"/>
    <col min="4083" max="4083" width="17.85546875" style="19" customWidth="1"/>
    <col min="4084" max="4084" width="14.28515625" style="19" customWidth="1"/>
    <col min="4085" max="4085" width="3.42578125" style="19" customWidth="1"/>
    <col min="4086" max="4086" width="17.85546875" style="19" customWidth="1"/>
    <col min="4087" max="4087" width="14.28515625" style="19" customWidth="1"/>
    <col min="4088" max="4088" width="3.42578125" style="19" customWidth="1"/>
    <col min="4089" max="4089" width="17.85546875" style="19" customWidth="1"/>
    <col min="4090" max="4090" width="14.28515625" style="19" customWidth="1"/>
    <col min="4091" max="4091" width="3.28515625" style="19" customWidth="1"/>
    <col min="4092" max="4092" width="17.85546875" style="19" customWidth="1"/>
    <col min="4093" max="4093" width="14.28515625" style="19" customWidth="1"/>
    <col min="4094" max="4094" width="3.42578125" style="19" customWidth="1"/>
    <col min="4095" max="4095" width="17.85546875" style="19" customWidth="1"/>
    <col min="4096" max="4096" width="14.28515625" style="19" customWidth="1"/>
    <col min="4097" max="4097" width="3.42578125" style="19" customWidth="1"/>
    <col min="4098" max="4098" width="17.85546875" style="19" customWidth="1"/>
    <col min="4099" max="4099" width="14.28515625" style="19" customWidth="1"/>
    <col min="4100" max="4100" width="3.42578125" style="19" customWidth="1"/>
    <col min="4101" max="4101" width="17.85546875" style="19" customWidth="1"/>
    <col min="4102" max="4102" width="14.28515625" style="19" customWidth="1"/>
    <col min="4103" max="4103" width="3.28515625" style="19" customWidth="1"/>
    <col min="4104" max="4104" width="2.28515625" style="19" customWidth="1"/>
    <col min="4105" max="4320" width="10.85546875" style="19"/>
    <col min="4321" max="4321" width="2.28515625" style="19" customWidth="1"/>
    <col min="4322" max="4322" width="5.7109375" style="19" customWidth="1"/>
    <col min="4323" max="4323" width="47.7109375" style="19" customWidth="1"/>
    <col min="4324" max="4324" width="15.140625" style="19" customWidth="1"/>
    <col min="4325" max="4325" width="13.7109375" style="19" customWidth="1"/>
    <col min="4326" max="4326" width="18.42578125" style="19" customWidth="1"/>
    <col min="4327" max="4327" width="11.7109375" style="19" customWidth="1"/>
    <col min="4328" max="4329" width="2.28515625" style="19" customWidth="1"/>
    <col min="4330" max="4330" width="17.85546875" style="19" customWidth="1"/>
    <col min="4331" max="4331" width="14.28515625" style="19" customWidth="1"/>
    <col min="4332" max="4332" width="3.42578125" style="19" customWidth="1"/>
    <col min="4333" max="4333" width="17.85546875" style="19" customWidth="1"/>
    <col min="4334" max="4334" width="14.28515625" style="19" customWidth="1"/>
    <col min="4335" max="4335" width="3.42578125" style="19" customWidth="1"/>
    <col min="4336" max="4336" width="17.85546875" style="19" customWidth="1"/>
    <col min="4337" max="4337" width="14.28515625" style="19" customWidth="1"/>
    <col min="4338" max="4338" width="3.42578125" style="19" customWidth="1"/>
    <col min="4339" max="4339" width="17.85546875" style="19" customWidth="1"/>
    <col min="4340" max="4340" width="14.28515625" style="19" customWidth="1"/>
    <col min="4341" max="4341" width="3.42578125" style="19" customWidth="1"/>
    <col min="4342" max="4342" width="17.85546875" style="19" customWidth="1"/>
    <col min="4343" max="4343" width="14.28515625" style="19" customWidth="1"/>
    <col min="4344" max="4344" width="3.42578125" style="19" customWidth="1"/>
    <col min="4345" max="4345" width="17.85546875" style="19" customWidth="1"/>
    <col min="4346" max="4346" width="14.28515625" style="19" customWidth="1"/>
    <col min="4347" max="4347" width="3.28515625" style="19" customWidth="1"/>
    <col min="4348" max="4348" width="17.85546875" style="19" customWidth="1"/>
    <col min="4349" max="4349" width="14.28515625" style="19" customWidth="1"/>
    <col min="4350" max="4350" width="3.42578125" style="19" customWidth="1"/>
    <col min="4351" max="4351" width="17.85546875" style="19" customWidth="1"/>
    <col min="4352" max="4352" width="14.28515625" style="19" customWidth="1"/>
    <col min="4353" max="4353" width="3.42578125" style="19" customWidth="1"/>
    <col min="4354" max="4354" width="17.85546875" style="19" customWidth="1"/>
    <col min="4355" max="4355" width="14.28515625" style="19" customWidth="1"/>
    <col min="4356" max="4356" width="3.42578125" style="19" customWidth="1"/>
    <col min="4357" max="4357" width="17.85546875" style="19" customWidth="1"/>
    <col min="4358" max="4358" width="14.28515625" style="19" customWidth="1"/>
    <col min="4359" max="4359" width="3.28515625" style="19" customWidth="1"/>
    <col min="4360" max="4360" width="2.28515625" style="19" customWidth="1"/>
    <col min="4361" max="4576" width="10.85546875" style="19"/>
    <col min="4577" max="4577" width="2.28515625" style="19" customWidth="1"/>
    <col min="4578" max="4578" width="5.7109375" style="19" customWidth="1"/>
    <col min="4579" max="4579" width="47.7109375" style="19" customWidth="1"/>
    <col min="4580" max="4580" width="15.140625" style="19" customWidth="1"/>
    <col min="4581" max="4581" width="13.7109375" style="19" customWidth="1"/>
    <col min="4582" max="4582" width="18.42578125" style="19" customWidth="1"/>
    <col min="4583" max="4583" width="11.7109375" style="19" customWidth="1"/>
    <col min="4584" max="4585" width="2.28515625" style="19" customWidth="1"/>
    <col min="4586" max="4586" width="17.85546875" style="19" customWidth="1"/>
    <col min="4587" max="4587" width="14.28515625" style="19" customWidth="1"/>
    <col min="4588" max="4588" width="3.42578125" style="19" customWidth="1"/>
    <col min="4589" max="4589" width="17.85546875" style="19" customWidth="1"/>
    <col min="4590" max="4590" width="14.28515625" style="19" customWidth="1"/>
    <col min="4591" max="4591" width="3.42578125" style="19" customWidth="1"/>
    <col min="4592" max="4592" width="17.85546875" style="19" customWidth="1"/>
    <col min="4593" max="4593" width="14.28515625" style="19" customWidth="1"/>
    <col min="4594" max="4594" width="3.42578125" style="19" customWidth="1"/>
    <col min="4595" max="4595" width="17.85546875" style="19" customWidth="1"/>
    <col min="4596" max="4596" width="14.28515625" style="19" customWidth="1"/>
    <col min="4597" max="4597" width="3.42578125" style="19" customWidth="1"/>
    <col min="4598" max="4598" width="17.85546875" style="19" customWidth="1"/>
    <col min="4599" max="4599" width="14.28515625" style="19" customWidth="1"/>
    <col min="4600" max="4600" width="3.42578125" style="19" customWidth="1"/>
    <col min="4601" max="4601" width="17.85546875" style="19" customWidth="1"/>
    <col min="4602" max="4602" width="14.28515625" style="19" customWidth="1"/>
    <col min="4603" max="4603" width="3.28515625" style="19" customWidth="1"/>
    <col min="4604" max="4604" width="17.85546875" style="19" customWidth="1"/>
    <col min="4605" max="4605" width="14.28515625" style="19" customWidth="1"/>
    <col min="4606" max="4606" width="3.42578125" style="19" customWidth="1"/>
    <col min="4607" max="4607" width="17.85546875" style="19" customWidth="1"/>
    <col min="4608" max="4608" width="14.28515625" style="19" customWidth="1"/>
    <col min="4609" max="4609" width="3.42578125" style="19" customWidth="1"/>
    <col min="4610" max="4610" width="17.85546875" style="19" customWidth="1"/>
    <col min="4611" max="4611" width="14.28515625" style="19" customWidth="1"/>
    <col min="4612" max="4612" width="3.42578125" style="19" customWidth="1"/>
    <col min="4613" max="4613" width="17.85546875" style="19" customWidth="1"/>
    <col min="4614" max="4614" width="14.28515625" style="19" customWidth="1"/>
    <col min="4615" max="4615" width="3.28515625" style="19" customWidth="1"/>
    <col min="4616" max="4616" width="2.28515625" style="19" customWidth="1"/>
    <col min="4617" max="4832" width="10.85546875" style="19"/>
    <col min="4833" max="4833" width="2.28515625" style="19" customWidth="1"/>
    <col min="4834" max="4834" width="5.7109375" style="19" customWidth="1"/>
    <col min="4835" max="4835" width="47.7109375" style="19" customWidth="1"/>
    <col min="4836" max="4836" width="15.140625" style="19" customWidth="1"/>
    <col min="4837" max="4837" width="13.7109375" style="19" customWidth="1"/>
    <col min="4838" max="4838" width="18.42578125" style="19" customWidth="1"/>
    <col min="4839" max="4839" width="11.7109375" style="19" customWidth="1"/>
    <col min="4840" max="4841" width="2.28515625" style="19" customWidth="1"/>
    <col min="4842" max="4842" width="17.85546875" style="19" customWidth="1"/>
    <col min="4843" max="4843" width="14.28515625" style="19" customWidth="1"/>
    <col min="4844" max="4844" width="3.42578125" style="19" customWidth="1"/>
    <col min="4845" max="4845" width="17.85546875" style="19" customWidth="1"/>
    <col min="4846" max="4846" width="14.28515625" style="19" customWidth="1"/>
    <col min="4847" max="4847" width="3.42578125" style="19" customWidth="1"/>
    <col min="4848" max="4848" width="17.85546875" style="19" customWidth="1"/>
    <col min="4849" max="4849" width="14.28515625" style="19" customWidth="1"/>
    <col min="4850" max="4850" width="3.42578125" style="19" customWidth="1"/>
    <col min="4851" max="4851" width="17.85546875" style="19" customWidth="1"/>
    <col min="4852" max="4852" width="14.28515625" style="19" customWidth="1"/>
    <col min="4853" max="4853" width="3.42578125" style="19" customWidth="1"/>
    <col min="4854" max="4854" width="17.85546875" style="19" customWidth="1"/>
    <col min="4855" max="4855" width="14.28515625" style="19" customWidth="1"/>
    <col min="4856" max="4856" width="3.42578125" style="19" customWidth="1"/>
    <col min="4857" max="4857" width="17.85546875" style="19" customWidth="1"/>
    <col min="4858" max="4858" width="14.28515625" style="19" customWidth="1"/>
    <col min="4859" max="4859" width="3.28515625" style="19" customWidth="1"/>
    <col min="4860" max="4860" width="17.85546875" style="19" customWidth="1"/>
    <col min="4861" max="4861" width="14.28515625" style="19" customWidth="1"/>
    <col min="4862" max="4862" width="3.42578125" style="19" customWidth="1"/>
    <col min="4863" max="4863" width="17.85546875" style="19" customWidth="1"/>
    <col min="4864" max="4864" width="14.28515625" style="19" customWidth="1"/>
    <col min="4865" max="4865" width="3.42578125" style="19" customWidth="1"/>
    <col min="4866" max="4866" width="17.85546875" style="19" customWidth="1"/>
    <col min="4867" max="4867" width="14.28515625" style="19" customWidth="1"/>
    <col min="4868" max="4868" width="3.42578125" style="19" customWidth="1"/>
    <col min="4869" max="4869" width="17.85546875" style="19" customWidth="1"/>
    <col min="4870" max="4870" width="14.28515625" style="19" customWidth="1"/>
    <col min="4871" max="4871" width="3.28515625" style="19" customWidth="1"/>
    <col min="4872" max="4872" width="2.28515625" style="19" customWidth="1"/>
    <col min="4873" max="5088" width="10.85546875" style="19"/>
    <col min="5089" max="5089" width="2.28515625" style="19" customWidth="1"/>
    <col min="5090" max="5090" width="5.7109375" style="19" customWidth="1"/>
    <col min="5091" max="5091" width="47.7109375" style="19" customWidth="1"/>
    <col min="5092" max="5092" width="15.140625" style="19" customWidth="1"/>
    <col min="5093" max="5093" width="13.7109375" style="19" customWidth="1"/>
    <col min="5094" max="5094" width="18.42578125" style="19" customWidth="1"/>
    <col min="5095" max="5095" width="11.7109375" style="19" customWidth="1"/>
    <col min="5096" max="5097" width="2.28515625" style="19" customWidth="1"/>
    <col min="5098" max="5098" width="17.85546875" style="19" customWidth="1"/>
    <col min="5099" max="5099" width="14.28515625" style="19" customWidth="1"/>
    <col min="5100" max="5100" width="3.42578125" style="19" customWidth="1"/>
    <col min="5101" max="5101" width="17.85546875" style="19" customWidth="1"/>
    <col min="5102" max="5102" width="14.28515625" style="19" customWidth="1"/>
    <col min="5103" max="5103" width="3.42578125" style="19" customWidth="1"/>
    <col min="5104" max="5104" width="17.85546875" style="19" customWidth="1"/>
    <col min="5105" max="5105" width="14.28515625" style="19" customWidth="1"/>
    <col min="5106" max="5106" width="3.42578125" style="19" customWidth="1"/>
    <col min="5107" max="5107" width="17.85546875" style="19" customWidth="1"/>
    <col min="5108" max="5108" width="14.28515625" style="19" customWidth="1"/>
    <col min="5109" max="5109" width="3.42578125" style="19" customWidth="1"/>
    <col min="5110" max="5110" width="17.85546875" style="19" customWidth="1"/>
    <col min="5111" max="5111" width="14.28515625" style="19" customWidth="1"/>
    <col min="5112" max="5112" width="3.42578125" style="19" customWidth="1"/>
    <col min="5113" max="5113" width="17.85546875" style="19" customWidth="1"/>
    <col min="5114" max="5114" width="14.28515625" style="19" customWidth="1"/>
    <col min="5115" max="5115" width="3.28515625" style="19" customWidth="1"/>
    <col min="5116" max="5116" width="17.85546875" style="19" customWidth="1"/>
    <col min="5117" max="5117" width="14.28515625" style="19" customWidth="1"/>
    <col min="5118" max="5118" width="3.42578125" style="19" customWidth="1"/>
    <col min="5119" max="5119" width="17.85546875" style="19" customWidth="1"/>
    <col min="5120" max="5120" width="14.28515625" style="19" customWidth="1"/>
    <col min="5121" max="5121" width="3.42578125" style="19" customWidth="1"/>
    <col min="5122" max="5122" width="17.85546875" style="19" customWidth="1"/>
    <col min="5123" max="5123" width="14.28515625" style="19" customWidth="1"/>
    <col min="5124" max="5124" width="3.42578125" style="19" customWidth="1"/>
    <col min="5125" max="5125" width="17.85546875" style="19" customWidth="1"/>
    <col min="5126" max="5126" width="14.28515625" style="19" customWidth="1"/>
    <col min="5127" max="5127" width="3.28515625" style="19" customWidth="1"/>
    <col min="5128" max="5128" width="2.28515625" style="19" customWidth="1"/>
    <col min="5129" max="5344" width="10.85546875" style="19"/>
    <col min="5345" max="5345" width="2.28515625" style="19" customWidth="1"/>
    <col min="5346" max="5346" width="5.7109375" style="19" customWidth="1"/>
    <col min="5347" max="5347" width="47.7109375" style="19" customWidth="1"/>
    <col min="5348" max="5348" width="15.140625" style="19" customWidth="1"/>
    <col min="5349" max="5349" width="13.7109375" style="19" customWidth="1"/>
    <col min="5350" max="5350" width="18.42578125" style="19" customWidth="1"/>
    <col min="5351" max="5351" width="11.7109375" style="19" customWidth="1"/>
    <col min="5352" max="5353" width="2.28515625" style="19" customWidth="1"/>
    <col min="5354" max="5354" width="17.85546875" style="19" customWidth="1"/>
    <col min="5355" max="5355" width="14.28515625" style="19" customWidth="1"/>
    <col min="5356" max="5356" width="3.42578125" style="19" customWidth="1"/>
    <col min="5357" max="5357" width="17.85546875" style="19" customWidth="1"/>
    <col min="5358" max="5358" width="14.28515625" style="19" customWidth="1"/>
    <col min="5359" max="5359" width="3.42578125" style="19" customWidth="1"/>
    <col min="5360" max="5360" width="17.85546875" style="19" customWidth="1"/>
    <col min="5361" max="5361" width="14.28515625" style="19" customWidth="1"/>
    <col min="5362" max="5362" width="3.42578125" style="19" customWidth="1"/>
    <col min="5363" max="5363" width="17.85546875" style="19" customWidth="1"/>
    <col min="5364" max="5364" width="14.28515625" style="19" customWidth="1"/>
    <col min="5365" max="5365" width="3.42578125" style="19" customWidth="1"/>
    <col min="5366" max="5366" width="17.85546875" style="19" customWidth="1"/>
    <col min="5367" max="5367" width="14.28515625" style="19" customWidth="1"/>
    <col min="5368" max="5368" width="3.42578125" style="19" customWidth="1"/>
    <col min="5369" max="5369" width="17.85546875" style="19" customWidth="1"/>
    <col min="5370" max="5370" width="14.28515625" style="19" customWidth="1"/>
    <col min="5371" max="5371" width="3.28515625" style="19" customWidth="1"/>
    <col min="5372" max="5372" width="17.85546875" style="19" customWidth="1"/>
    <col min="5373" max="5373" width="14.28515625" style="19" customWidth="1"/>
    <col min="5374" max="5374" width="3.42578125" style="19" customWidth="1"/>
    <col min="5375" max="5375" width="17.85546875" style="19" customWidth="1"/>
    <col min="5376" max="5376" width="14.28515625" style="19" customWidth="1"/>
    <col min="5377" max="5377" width="3.42578125" style="19" customWidth="1"/>
    <col min="5378" max="5378" width="17.85546875" style="19" customWidth="1"/>
    <col min="5379" max="5379" width="14.28515625" style="19" customWidth="1"/>
    <col min="5380" max="5380" width="3.42578125" style="19" customWidth="1"/>
    <col min="5381" max="5381" width="17.85546875" style="19" customWidth="1"/>
    <col min="5382" max="5382" width="14.28515625" style="19" customWidth="1"/>
    <col min="5383" max="5383" width="3.28515625" style="19" customWidth="1"/>
    <col min="5384" max="5384" width="2.28515625" style="19" customWidth="1"/>
    <col min="5385" max="5600" width="10.85546875" style="19"/>
    <col min="5601" max="5601" width="2.28515625" style="19" customWidth="1"/>
    <col min="5602" max="5602" width="5.7109375" style="19" customWidth="1"/>
    <col min="5603" max="5603" width="47.7109375" style="19" customWidth="1"/>
    <col min="5604" max="5604" width="15.140625" style="19" customWidth="1"/>
    <col min="5605" max="5605" width="13.7109375" style="19" customWidth="1"/>
    <col min="5606" max="5606" width="18.42578125" style="19" customWidth="1"/>
    <col min="5607" max="5607" width="11.7109375" style="19" customWidth="1"/>
    <col min="5608" max="5609" width="2.28515625" style="19" customWidth="1"/>
    <col min="5610" max="5610" width="17.85546875" style="19" customWidth="1"/>
    <col min="5611" max="5611" width="14.28515625" style="19" customWidth="1"/>
    <col min="5612" max="5612" width="3.42578125" style="19" customWidth="1"/>
    <col min="5613" max="5613" width="17.85546875" style="19" customWidth="1"/>
    <col min="5614" max="5614" width="14.28515625" style="19" customWidth="1"/>
    <col min="5615" max="5615" width="3.42578125" style="19" customWidth="1"/>
    <col min="5616" max="5616" width="17.85546875" style="19" customWidth="1"/>
    <col min="5617" max="5617" width="14.28515625" style="19" customWidth="1"/>
    <col min="5618" max="5618" width="3.42578125" style="19" customWidth="1"/>
    <col min="5619" max="5619" width="17.85546875" style="19" customWidth="1"/>
    <col min="5620" max="5620" width="14.28515625" style="19" customWidth="1"/>
    <col min="5621" max="5621" width="3.42578125" style="19" customWidth="1"/>
    <col min="5622" max="5622" width="17.85546875" style="19" customWidth="1"/>
    <col min="5623" max="5623" width="14.28515625" style="19" customWidth="1"/>
    <col min="5624" max="5624" width="3.42578125" style="19" customWidth="1"/>
    <col min="5625" max="5625" width="17.85546875" style="19" customWidth="1"/>
    <col min="5626" max="5626" width="14.28515625" style="19" customWidth="1"/>
    <col min="5627" max="5627" width="3.28515625" style="19" customWidth="1"/>
    <col min="5628" max="5628" width="17.85546875" style="19" customWidth="1"/>
    <col min="5629" max="5629" width="14.28515625" style="19" customWidth="1"/>
    <col min="5630" max="5630" width="3.42578125" style="19" customWidth="1"/>
    <col min="5631" max="5631" width="17.85546875" style="19" customWidth="1"/>
    <col min="5632" max="5632" width="14.28515625" style="19" customWidth="1"/>
    <col min="5633" max="5633" width="3.42578125" style="19" customWidth="1"/>
    <col min="5634" max="5634" width="17.85546875" style="19" customWidth="1"/>
    <col min="5635" max="5635" width="14.28515625" style="19" customWidth="1"/>
    <col min="5636" max="5636" width="3.42578125" style="19" customWidth="1"/>
    <col min="5637" max="5637" width="17.85546875" style="19" customWidth="1"/>
    <col min="5638" max="5638" width="14.28515625" style="19" customWidth="1"/>
    <col min="5639" max="5639" width="3.28515625" style="19" customWidth="1"/>
    <col min="5640" max="5640" width="2.28515625" style="19" customWidth="1"/>
    <col min="5641" max="5856" width="10.85546875" style="19"/>
    <col min="5857" max="5857" width="2.28515625" style="19" customWidth="1"/>
    <col min="5858" max="5858" width="5.7109375" style="19" customWidth="1"/>
    <col min="5859" max="5859" width="47.7109375" style="19" customWidth="1"/>
    <col min="5860" max="5860" width="15.140625" style="19" customWidth="1"/>
    <col min="5861" max="5861" width="13.7109375" style="19" customWidth="1"/>
    <col min="5862" max="5862" width="18.42578125" style="19" customWidth="1"/>
    <col min="5863" max="5863" width="11.7109375" style="19" customWidth="1"/>
    <col min="5864" max="5865" width="2.28515625" style="19" customWidth="1"/>
    <col min="5866" max="5866" width="17.85546875" style="19" customWidth="1"/>
    <col min="5867" max="5867" width="14.28515625" style="19" customWidth="1"/>
    <col min="5868" max="5868" width="3.42578125" style="19" customWidth="1"/>
    <col min="5869" max="5869" width="17.85546875" style="19" customWidth="1"/>
    <col min="5870" max="5870" width="14.28515625" style="19" customWidth="1"/>
    <col min="5871" max="5871" width="3.42578125" style="19" customWidth="1"/>
    <col min="5872" max="5872" width="17.85546875" style="19" customWidth="1"/>
    <col min="5873" max="5873" width="14.28515625" style="19" customWidth="1"/>
    <col min="5874" max="5874" width="3.42578125" style="19" customWidth="1"/>
    <col min="5875" max="5875" width="17.85546875" style="19" customWidth="1"/>
    <col min="5876" max="5876" width="14.28515625" style="19" customWidth="1"/>
    <col min="5877" max="5877" width="3.42578125" style="19" customWidth="1"/>
    <col min="5878" max="5878" width="17.85546875" style="19" customWidth="1"/>
    <col min="5879" max="5879" width="14.28515625" style="19" customWidth="1"/>
    <col min="5880" max="5880" width="3.42578125" style="19" customWidth="1"/>
    <col min="5881" max="5881" width="17.85546875" style="19" customWidth="1"/>
    <col min="5882" max="5882" width="14.28515625" style="19" customWidth="1"/>
    <col min="5883" max="5883" width="3.28515625" style="19" customWidth="1"/>
    <col min="5884" max="5884" width="17.85546875" style="19" customWidth="1"/>
    <col min="5885" max="5885" width="14.28515625" style="19" customWidth="1"/>
    <col min="5886" max="5886" width="3.42578125" style="19" customWidth="1"/>
    <col min="5887" max="5887" width="17.85546875" style="19" customWidth="1"/>
    <col min="5888" max="5888" width="14.28515625" style="19" customWidth="1"/>
    <col min="5889" max="5889" width="3.42578125" style="19" customWidth="1"/>
    <col min="5890" max="5890" width="17.85546875" style="19" customWidth="1"/>
    <col min="5891" max="5891" width="14.28515625" style="19" customWidth="1"/>
    <col min="5892" max="5892" width="3.42578125" style="19" customWidth="1"/>
    <col min="5893" max="5893" width="17.85546875" style="19" customWidth="1"/>
    <col min="5894" max="5894" width="14.28515625" style="19" customWidth="1"/>
    <col min="5895" max="5895" width="3.28515625" style="19" customWidth="1"/>
    <col min="5896" max="5896" width="2.28515625" style="19" customWidth="1"/>
    <col min="5897" max="6112" width="10.85546875" style="19"/>
    <col min="6113" max="6113" width="2.28515625" style="19" customWidth="1"/>
    <col min="6114" max="6114" width="5.7109375" style="19" customWidth="1"/>
    <col min="6115" max="6115" width="47.7109375" style="19" customWidth="1"/>
    <col min="6116" max="6116" width="15.140625" style="19" customWidth="1"/>
    <col min="6117" max="6117" width="13.7109375" style="19" customWidth="1"/>
    <col min="6118" max="6118" width="18.42578125" style="19" customWidth="1"/>
    <col min="6119" max="6119" width="11.7109375" style="19" customWidth="1"/>
    <col min="6120" max="6121" width="2.28515625" style="19" customWidth="1"/>
    <col min="6122" max="6122" width="17.85546875" style="19" customWidth="1"/>
    <col min="6123" max="6123" width="14.28515625" style="19" customWidth="1"/>
    <col min="6124" max="6124" width="3.42578125" style="19" customWidth="1"/>
    <col min="6125" max="6125" width="17.85546875" style="19" customWidth="1"/>
    <col min="6126" max="6126" width="14.28515625" style="19" customWidth="1"/>
    <col min="6127" max="6127" width="3.42578125" style="19" customWidth="1"/>
    <col min="6128" max="6128" width="17.85546875" style="19" customWidth="1"/>
    <col min="6129" max="6129" width="14.28515625" style="19" customWidth="1"/>
    <col min="6130" max="6130" width="3.42578125" style="19" customWidth="1"/>
    <col min="6131" max="6131" width="17.85546875" style="19" customWidth="1"/>
    <col min="6132" max="6132" width="14.28515625" style="19" customWidth="1"/>
    <col min="6133" max="6133" width="3.42578125" style="19" customWidth="1"/>
    <col min="6134" max="6134" width="17.85546875" style="19" customWidth="1"/>
    <col min="6135" max="6135" width="14.28515625" style="19" customWidth="1"/>
    <col min="6136" max="6136" width="3.42578125" style="19" customWidth="1"/>
    <col min="6137" max="6137" width="17.85546875" style="19" customWidth="1"/>
    <col min="6138" max="6138" width="14.28515625" style="19" customWidth="1"/>
    <col min="6139" max="6139" width="3.28515625" style="19" customWidth="1"/>
    <col min="6140" max="6140" width="17.85546875" style="19" customWidth="1"/>
    <col min="6141" max="6141" width="14.28515625" style="19" customWidth="1"/>
    <col min="6142" max="6142" width="3.42578125" style="19" customWidth="1"/>
    <col min="6143" max="6143" width="17.85546875" style="19" customWidth="1"/>
    <col min="6144" max="6144" width="14.28515625" style="19" customWidth="1"/>
    <col min="6145" max="6145" width="3.42578125" style="19" customWidth="1"/>
    <col min="6146" max="6146" width="17.85546875" style="19" customWidth="1"/>
    <col min="6147" max="6147" width="14.28515625" style="19" customWidth="1"/>
    <col min="6148" max="6148" width="3.42578125" style="19" customWidth="1"/>
    <col min="6149" max="6149" width="17.85546875" style="19" customWidth="1"/>
    <col min="6150" max="6150" width="14.28515625" style="19" customWidth="1"/>
    <col min="6151" max="6151" width="3.28515625" style="19" customWidth="1"/>
    <col min="6152" max="6152" width="2.28515625" style="19" customWidth="1"/>
    <col min="6153" max="6368" width="10.85546875" style="19"/>
    <col min="6369" max="6369" width="2.28515625" style="19" customWidth="1"/>
    <col min="6370" max="6370" width="5.7109375" style="19" customWidth="1"/>
    <col min="6371" max="6371" width="47.7109375" style="19" customWidth="1"/>
    <col min="6372" max="6372" width="15.140625" style="19" customWidth="1"/>
    <col min="6373" max="6373" width="13.7109375" style="19" customWidth="1"/>
    <col min="6374" max="6374" width="18.42578125" style="19" customWidth="1"/>
    <col min="6375" max="6375" width="11.7109375" style="19" customWidth="1"/>
    <col min="6376" max="6377" width="2.28515625" style="19" customWidth="1"/>
    <col min="6378" max="6378" width="17.85546875" style="19" customWidth="1"/>
    <col min="6379" max="6379" width="14.28515625" style="19" customWidth="1"/>
    <col min="6380" max="6380" width="3.42578125" style="19" customWidth="1"/>
    <col min="6381" max="6381" width="17.85546875" style="19" customWidth="1"/>
    <col min="6382" max="6382" width="14.28515625" style="19" customWidth="1"/>
    <col min="6383" max="6383" width="3.42578125" style="19" customWidth="1"/>
    <col min="6384" max="6384" width="17.85546875" style="19" customWidth="1"/>
    <col min="6385" max="6385" width="14.28515625" style="19" customWidth="1"/>
    <col min="6386" max="6386" width="3.42578125" style="19" customWidth="1"/>
    <col min="6387" max="6387" width="17.85546875" style="19" customWidth="1"/>
    <col min="6388" max="6388" width="14.28515625" style="19" customWidth="1"/>
    <col min="6389" max="6389" width="3.42578125" style="19" customWidth="1"/>
    <col min="6390" max="6390" width="17.85546875" style="19" customWidth="1"/>
    <col min="6391" max="6391" width="14.28515625" style="19" customWidth="1"/>
    <col min="6392" max="6392" width="3.42578125" style="19" customWidth="1"/>
    <col min="6393" max="6393" width="17.85546875" style="19" customWidth="1"/>
    <col min="6394" max="6394" width="14.28515625" style="19" customWidth="1"/>
    <col min="6395" max="6395" width="3.28515625" style="19" customWidth="1"/>
    <col min="6396" max="6396" width="17.85546875" style="19" customWidth="1"/>
    <col min="6397" max="6397" width="14.28515625" style="19" customWidth="1"/>
    <col min="6398" max="6398" width="3.42578125" style="19" customWidth="1"/>
    <col min="6399" max="6399" width="17.85546875" style="19" customWidth="1"/>
    <col min="6400" max="6400" width="14.28515625" style="19" customWidth="1"/>
    <col min="6401" max="6401" width="3.42578125" style="19" customWidth="1"/>
    <col min="6402" max="6402" width="17.85546875" style="19" customWidth="1"/>
    <col min="6403" max="6403" width="14.28515625" style="19" customWidth="1"/>
    <col min="6404" max="6404" width="3.42578125" style="19" customWidth="1"/>
    <col min="6405" max="6405" width="17.85546875" style="19" customWidth="1"/>
    <col min="6406" max="6406" width="14.28515625" style="19" customWidth="1"/>
    <col min="6407" max="6407" width="3.28515625" style="19" customWidth="1"/>
    <col min="6408" max="6408" width="2.28515625" style="19" customWidth="1"/>
    <col min="6409" max="6624" width="10.85546875" style="19"/>
    <col min="6625" max="6625" width="2.28515625" style="19" customWidth="1"/>
    <col min="6626" max="6626" width="5.7109375" style="19" customWidth="1"/>
    <col min="6627" max="6627" width="47.7109375" style="19" customWidth="1"/>
    <col min="6628" max="6628" width="15.140625" style="19" customWidth="1"/>
    <col min="6629" max="6629" width="13.7109375" style="19" customWidth="1"/>
    <col min="6630" max="6630" width="18.42578125" style="19" customWidth="1"/>
    <col min="6631" max="6631" width="11.7109375" style="19" customWidth="1"/>
    <col min="6632" max="6633" width="2.28515625" style="19" customWidth="1"/>
    <col min="6634" max="6634" width="17.85546875" style="19" customWidth="1"/>
    <col min="6635" max="6635" width="14.28515625" style="19" customWidth="1"/>
    <col min="6636" max="6636" width="3.42578125" style="19" customWidth="1"/>
    <col min="6637" max="6637" width="17.85546875" style="19" customWidth="1"/>
    <col min="6638" max="6638" width="14.28515625" style="19" customWidth="1"/>
    <col min="6639" max="6639" width="3.42578125" style="19" customWidth="1"/>
    <col min="6640" max="6640" width="17.85546875" style="19" customWidth="1"/>
    <col min="6641" max="6641" width="14.28515625" style="19" customWidth="1"/>
    <col min="6642" max="6642" width="3.42578125" style="19" customWidth="1"/>
    <col min="6643" max="6643" width="17.85546875" style="19" customWidth="1"/>
    <col min="6644" max="6644" width="14.28515625" style="19" customWidth="1"/>
    <col min="6645" max="6645" width="3.42578125" style="19" customWidth="1"/>
    <col min="6646" max="6646" width="17.85546875" style="19" customWidth="1"/>
    <col min="6647" max="6647" width="14.28515625" style="19" customWidth="1"/>
    <col min="6648" max="6648" width="3.42578125" style="19" customWidth="1"/>
    <col min="6649" max="6649" width="17.85546875" style="19" customWidth="1"/>
    <col min="6650" max="6650" width="14.28515625" style="19" customWidth="1"/>
    <col min="6651" max="6651" width="3.28515625" style="19" customWidth="1"/>
    <col min="6652" max="6652" width="17.85546875" style="19" customWidth="1"/>
    <col min="6653" max="6653" width="14.28515625" style="19" customWidth="1"/>
    <col min="6654" max="6654" width="3.42578125" style="19" customWidth="1"/>
    <col min="6655" max="6655" width="17.85546875" style="19" customWidth="1"/>
    <col min="6656" max="6656" width="14.28515625" style="19" customWidth="1"/>
    <col min="6657" max="6657" width="3.42578125" style="19" customWidth="1"/>
    <col min="6658" max="6658" width="17.85546875" style="19" customWidth="1"/>
    <col min="6659" max="6659" width="14.28515625" style="19" customWidth="1"/>
    <col min="6660" max="6660" width="3.42578125" style="19" customWidth="1"/>
    <col min="6661" max="6661" width="17.85546875" style="19" customWidth="1"/>
    <col min="6662" max="6662" width="14.28515625" style="19" customWidth="1"/>
    <col min="6663" max="6663" width="3.28515625" style="19" customWidth="1"/>
    <col min="6664" max="6664" width="2.28515625" style="19" customWidth="1"/>
    <col min="6665" max="6880" width="10.85546875" style="19"/>
    <col min="6881" max="6881" width="2.28515625" style="19" customWidth="1"/>
    <col min="6882" max="6882" width="5.7109375" style="19" customWidth="1"/>
    <col min="6883" max="6883" width="47.7109375" style="19" customWidth="1"/>
    <col min="6884" max="6884" width="15.140625" style="19" customWidth="1"/>
    <col min="6885" max="6885" width="13.7109375" style="19" customWidth="1"/>
    <col min="6886" max="6886" width="18.42578125" style="19" customWidth="1"/>
    <col min="6887" max="6887" width="11.7109375" style="19" customWidth="1"/>
    <col min="6888" max="6889" width="2.28515625" style="19" customWidth="1"/>
    <col min="6890" max="6890" width="17.85546875" style="19" customWidth="1"/>
    <col min="6891" max="6891" width="14.28515625" style="19" customWidth="1"/>
    <col min="6892" max="6892" width="3.42578125" style="19" customWidth="1"/>
    <col min="6893" max="6893" width="17.85546875" style="19" customWidth="1"/>
    <col min="6894" max="6894" width="14.28515625" style="19" customWidth="1"/>
    <col min="6895" max="6895" width="3.42578125" style="19" customWidth="1"/>
    <col min="6896" max="6896" width="17.85546875" style="19" customWidth="1"/>
    <col min="6897" max="6897" width="14.28515625" style="19" customWidth="1"/>
    <col min="6898" max="6898" width="3.42578125" style="19" customWidth="1"/>
    <col min="6899" max="6899" width="17.85546875" style="19" customWidth="1"/>
    <col min="6900" max="6900" width="14.28515625" style="19" customWidth="1"/>
    <col min="6901" max="6901" width="3.42578125" style="19" customWidth="1"/>
    <col min="6902" max="6902" width="17.85546875" style="19" customWidth="1"/>
    <col min="6903" max="6903" width="14.28515625" style="19" customWidth="1"/>
    <col min="6904" max="6904" width="3.42578125" style="19" customWidth="1"/>
    <col min="6905" max="6905" width="17.85546875" style="19" customWidth="1"/>
    <col min="6906" max="6906" width="14.28515625" style="19" customWidth="1"/>
    <col min="6907" max="6907" width="3.28515625" style="19" customWidth="1"/>
    <col min="6908" max="6908" width="17.85546875" style="19" customWidth="1"/>
    <col min="6909" max="6909" width="14.28515625" style="19" customWidth="1"/>
    <col min="6910" max="6910" width="3.42578125" style="19" customWidth="1"/>
    <col min="6911" max="6911" width="17.85546875" style="19" customWidth="1"/>
    <col min="6912" max="6912" width="14.28515625" style="19" customWidth="1"/>
    <col min="6913" max="6913" width="3.42578125" style="19" customWidth="1"/>
    <col min="6914" max="6914" width="17.85546875" style="19" customWidth="1"/>
    <col min="6915" max="6915" width="14.28515625" style="19" customWidth="1"/>
    <col min="6916" max="6916" width="3.42578125" style="19" customWidth="1"/>
    <col min="6917" max="6917" width="17.85546875" style="19" customWidth="1"/>
    <col min="6918" max="6918" width="14.28515625" style="19" customWidth="1"/>
    <col min="6919" max="6919" width="3.28515625" style="19" customWidth="1"/>
    <col min="6920" max="6920" width="2.28515625" style="19" customWidth="1"/>
    <col min="6921" max="7136" width="10.85546875" style="19"/>
    <col min="7137" max="7137" width="2.28515625" style="19" customWidth="1"/>
    <col min="7138" max="7138" width="5.7109375" style="19" customWidth="1"/>
    <col min="7139" max="7139" width="47.7109375" style="19" customWidth="1"/>
    <col min="7140" max="7140" width="15.140625" style="19" customWidth="1"/>
    <col min="7141" max="7141" width="13.7109375" style="19" customWidth="1"/>
    <col min="7142" max="7142" width="18.42578125" style="19" customWidth="1"/>
    <col min="7143" max="7143" width="11.7109375" style="19" customWidth="1"/>
    <col min="7144" max="7145" width="2.28515625" style="19" customWidth="1"/>
    <col min="7146" max="7146" width="17.85546875" style="19" customWidth="1"/>
    <col min="7147" max="7147" width="14.28515625" style="19" customWidth="1"/>
    <col min="7148" max="7148" width="3.42578125" style="19" customWidth="1"/>
    <col min="7149" max="7149" width="17.85546875" style="19" customWidth="1"/>
    <col min="7150" max="7150" width="14.28515625" style="19" customWidth="1"/>
    <col min="7151" max="7151" width="3.42578125" style="19" customWidth="1"/>
    <col min="7152" max="7152" width="17.85546875" style="19" customWidth="1"/>
    <col min="7153" max="7153" width="14.28515625" style="19" customWidth="1"/>
    <col min="7154" max="7154" width="3.42578125" style="19" customWidth="1"/>
    <col min="7155" max="7155" width="17.85546875" style="19" customWidth="1"/>
    <col min="7156" max="7156" width="14.28515625" style="19" customWidth="1"/>
    <col min="7157" max="7157" width="3.42578125" style="19" customWidth="1"/>
    <col min="7158" max="7158" width="17.85546875" style="19" customWidth="1"/>
    <col min="7159" max="7159" width="14.28515625" style="19" customWidth="1"/>
    <col min="7160" max="7160" width="3.42578125" style="19" customWidth="1"/>
    <col min="7161" max="7161" width="17.85546875" style="19" customWidth="1"/>
    <col min="7162" max="7162" width="14.28515625" style="19" customWidth="1"/>
    <col min="7163" max="7163" width="3.28515625" style="19" customWidth="1"/>
    <col min="7164" max="7164" width="17.85546875" style="19" customWidth="1"/>
    <col min="7165" max="7165" width="14.28515625" style="19" customWidth="1"/>
    <col min="7166" max="7166" width="3.42578125" style="19" customWidth="1"/>
    <col min="7167" max="7167" width="17.85546875" style="19" customWidth="1"/>
    <col min="7168" max="7168" width="14.28515625" style="19" customWidth="1"/>
    <col min="7169" max="7169" width="3.42578125" style="19" customWidth="1"/>
    <col min="7170" max="7170" width="17.85546875" style="19" customWidth="1"/>
    <col min="7171" max="7171" width="14.28515625" style="19" customWidth="1"/>
    <col min="7172" max="7172" width="3.42578125" style="19" customWidth="1"/>
    <col min="7173" max="7173" width="17.85546875" style="19" customWidth="1"/>
    <col min="7174" max="7174" width="14.28515625" style="19" customWidth="1"/>
    <col min="7175" max="7175" width="3.28515625" style="19" customWidth="1"/>
    <col min="7176" max="7176" width="2.28515625" style="19" customWidth="1"/>
    <col min="7177" max="7392" width="10.85546875" style="19"/>
    <col min="7393" max="7393" width="2.28515625" style="19" customWidth="1"/>
    <col min="7394" max="7394" width="5.7109375" style="19" customWidth="1"/>
    <col min="7395" max="7395" width="47.7109375" style="19" customWidth="1"/>
    <col min="7396" max="7396" width="15.140625" style="19" customWidth="1"/>
    <col min="7397" max="7397" width="13.7109375" style="19" customWidth="1"/>
    <col min="7398" max="7398" width="18.42578125" style="19" customWidth="1"/>
    <col min="7399" max="7399" width="11.7109375" style="19" customWidth="1"/>
    <col min="7400" max="7401" width="2.28515625" style="19" customWidth="1"/>
    <col min="7402" max="7402" width="17.85546875" style="19" customWidth="1"/>
    <col min="7403" max="7403" width="14.28515625" style="19" customWidth="1"/>
    <col min="7404" max="7404" width="3.42578125" style="19" customWidth="1"/>
    <col min="7405" max="7405" width="17.85546875" style="19" customWidth="1"/>
    <col min="7406" max="7406" width="14.28515625" style="19" customWidth="1"/>
    <col min="7407" max="7407" width="3.42578125" style="19" customWidth="1"/>
    <col min="7408" max="7408" width="17.85546875" style="19" customWidth="1"/>
    <col min="7409" max="7409" width="14.28515625" style="19" customWidth="1"/>
    <col min="7410" max="7410" width="3.42578125" style="19" customWidth="1"/>
    <col min="7411" max="7411" width="17.85546875" style="19" customWidth="1"/>
    <col min="7412" max="7412" width="14.28515625" style="19" customWidth="1"/>
    <col min="7413" max="7413" width="3.42578125" style="19" customWidth="1"/>
    <col min="7414" max="7414" width="17.85546875" style="19" customWidth="1"/>
    <col min="7415" max="7415" width="14.28515625" style="19" customWidth="1"/>
    <col min="7416" max="7416" width="3.42578125" style="19" customWidth="1"/>
    <col min="7417" max="7417" width="17.85546875" style="19" customWidth="1"/>
    <col min="7418" max="7418" width="14.28515625" style="19" customWidth="1"/>
    <col min="7419" max="7419" width="3.28515625" style="19" customWidth="1"/>
    <col min="7420" max="7420" width="17.85546875" style="19" customWidth="1"/>
    <col min="7421" max="7421" width="14.28515625" style="19" customWidth="1"/>
    <col min="7422" max="7422" width="3.42578125" style="19" customWidth="1"/>
    <col min="7423" max="7423" width="17.85546875" style="19" customWidth="1"/>
    <col min="7424" max="7424" width="14.28515625" style="19" customWidth="1"/>
    <col min="7425" max="7425" width="3.42578125" style="19" customWidth="1"/>
    <col min="7426" max="7426" width="17.85546875" style="19" customWidth="1"/>
    <col min="7427" max="7427" width="14.28515625" style="19" customWidth="1"/>
    <col min="7428" max="7428" width="3.42578125" style="19" customWidth="1"/>
    <col min="7429" max="7429" width="17.85546875" style="19" customWidth="1"/>
    <col min="7430" max="7430" width="14.28515625" style="19" customWidth="1"/>
    <col min="7431" max="7431" width="3.28515625" style="19" customWidth="1"/>
    <col min="7432" max="7432" width="2.28515625" style="19" customWidth="1"/>
    <col min="7433" max="7648" width="10.85546875" style="19"/>
    <col min="7649" max="7649" width="2.28515625" style="19" customWidth="1"/>
    <col min="7650" max="7650" width="5.7109375" style="19" customWidth="1"/>
    <col min="7651" max="7651" width="47.7109375" style="19" customWidth="1"/>
    <col min="7652" max="7652" width="15.140625" style="19" customWidth="1"/>
    <col min="7653" max="7653" width="13.7109375" style="19" customWidth="1"/>
    <col min="7654" max="7654" width="18.42578125" style="19" customWidth="1"/>
    <col min="7655" max="7655" width="11.7109375" style="19" customWidth="1"/>
    <col min="7656" max="7657" width="2.28515625" style="19" customWidth="1"/>
    <col min="7658" max="7658" width="17.85546875" style="19" customWidth="1"/>
    <col min="7659" max="7659" width="14.28515625" style="19" customWidth="1"/>
    <col min="7660" max="7660" width="3.42578125" style="19" customWidth="1"/>
    <col min="7661" max="7661" width="17.85546875" style="19" customWidth="1"/>
    <col min="7662" max="7662" width="14.28515625" style="19" customWidth="1"/>
    <col min="7663" max="7663" width="3.42578125" style="19" customWidth="1"/>
    <col min="7664" max="7664" width="17.85546875" style="19" customWidth="1"/>
    <col min="7665" max="7665" width="14.28515625" style="19" customWidth="1"/>
    <col min="7666" max="7666" width="3.42578125" style="19" customWidth="1"/>
    <col min="7667" max="7667" width="17.85546875" style="19" customWidth="1"/>
    <col min="7668" max="7668" width="14.28515625" style="19" customWidth="1"/>
    <col min="7669" max="7669" width="3.42578125" style="19" customWidth="1"/>
    <col min="7670" max="7670" width="17.85546875" style="19" customWidth="1"/>
    <col min="7671" max="7671" width="14.28515625" style="19" customWidth="1"/>
    <col min="7672" max="7672" width="3.42578125" style="19" customWidth="1"/>
    <col min="7673" max="7673" width="17.85546875" style="19" customWidth="1"/>
    <col min="7674" max="7674" width="14.28515625" style="19" customWidth="1"/>
    <col min="7675" max="7675" width="3.28515625" style="19" customWidth="1"/>
    <col min="7676" max="7676" width="17.85546875" style="19" customWidth="1"/>
    <col min="7677" max="7677" width="14.28515625" style="19" customWidth="1"/>
    <col min="7678" max="7678" width="3.42578125" style="19" customWidth="1"/>
    <col min="7679" max="7679" width="17.85546875" style="19" customWidth="1"/>
    <col min="7680" max="7680" width="14.28515625" style="19" customWidth="1"/>
    <col min="7681" max="7681" width="3.42578125" style="19" customWidth="1"/>
    <col min="7682" max="7682" width="17.85546875" style="19" customWidth="1"/>
    <col min="7683" max="7683" width="14.28515625" style="19" customWidth="1"/>
    <col min="7684" max="7684" width="3.42578125" style="19" customWidth="1"/>
    <col min="7685" max="7685" width="17.85546875" style="19" customWidth="1"/>
    <col min="7686" max="7686" width="14.28515625" style="19" customWidth="1"/>
    <col min="7687" max="7687" width="3.28515625" style="19" customWidth="1"/>
    <col min="7688" max="7688" width="2.28515625" style="19" customWidth="1"/>
    <col min="7689" max="7904" width="10.85546875" style="19"/>
    <col min="7905" max="7905" width="2.28515625" style="19" customWidth="1"/>
    <col min="7906" max="7906" width="5.7109375" style="19" customWidth="1"/>
    <col min="7907" max="7907" width="47.7109375" style="19" customWidth="1"/>
    <col min="7908" max="7908" width="15.140625" style="19" customWidth="1"/>
    <col min="7909" max="7909" width="13.7109375" style="19" customWidth="1"/>
    <col min="7910" max="7910" width="18.42578125" style="19" customWidth="1"/>
    <col min="7911" max="7911" width="11.7109375" style="19" customWidth="1"/>
    <col min="7912" max="7913" width="2.28515625" style="19" customWidth="1"/>
    <col min="7914" max="7914" width="17.85546875" style="19" customWidth="1"/>
    <col min="7915" max="7915" width="14.28515625" style="19" customWidth="1"/>
    <col min="7916" max="7916" width="3.42578125" style="19" customWidth="1"/>
    <col min="7917" max="7917" width="17.85546875" style="19" customWidth="1"/>
    <col min="7918" max="7918" width="14.28515625" style="19" customWidth="1"/>
    <col min="7919" max="7919" width="3.42578125" style="19" customWidth="1"/>
    <col min="7920" max="7920" width="17.85546875" style="19" customWidth="1"/>
    <col min="7921" max="7921" width="14.28515625" style="19" customWidth="1"/>
    <col min="7922" max="7922" width="3.42578125" style="19" customWidth="1"/>
    <col min="7923" max="7923" width="17.85546875" style="19" customWidth="1"/>
    <col min="7924" max="7924" width="14.28515625" style="19" customWidth="1"/>
    <col min="7925" max="7925" width="3.42578125" style="19" customWidth="1"/>
    <col min="7926" max="7926" width="17.85546875" style="19" customWidth="1"/>
    <col min="7927" max="7927" width="14.28515625" style="19" customWidth="1"/>
    <col min="7928" max="7928" width="3.42578125" style="19" customWidth="1"/>
    <col min="7929" max="7929" width="17.85546875" style="19" customWidth="1"/>
    <col min="7930" max="7930" width="14.28515625" style="19" customWidth="1"/>
    <col min="7931" max="7931" width="3.28515625" style="19" customWidth="1"/>
    <col min="7932" max="7932" width="17.85546875" style="19" customWidth="1"/>
    <col min="7933" max="7933" width="14.28515625" style="19" customWidth="1"/>
    <col min="7934" max="7934" width="3.42578125" style="19" customWidth="1"/>
    <col min="7935" max="7935" width="17.85546875" style="19" customWidth="1"/>
    <col min="7936" max="7936" width="14.28515625" style="19" customWidth="1"/>
    <col min="7937" max="7937" width="3.42578125" style="19" customWidth="1"/>
    <col min="7938" max="7938" width="17.85546875" style="19" customWidth="1"/>
    <col min="7939" max="7939" width="14.28515625" style="19" customWidth="1"/>
    <col min="7940" max="7940" width="3.42578125" style="19" customWidth="1"/>
    <col min="7941" max="7941" width="17.85546875" style="19" customWidth="1"/>
    <col min="7942" max="7942" width="14.28515625" style="19" customWidth="1"/>
    <col min="7943" max="7943" width="3.28515625" style="19" customWidth="1"/>
    <col min="7944" max="7944" width="2.28515625" style="19" customWidth="1"/>
    <col min="7945" max="8160" width="10.85546875" style="19"/>
    <col min="8161" max="8161" width="2.28515625" style="19" customWidth="1"/>
    <col min="8162" max="8162" width="5.7109375" style="19" customWidth="1"/>
    <col min="8163" max="8163" width="47.7109375" style="19" customWidth="1"/>
    <col min="8164" max="8164" width="15.140625" style="19" customWidth="1"/>
    <col min="8165" max="8165" width="13.7109375" style="19" customWidth="1"/>
    <col min="8166" max="8166" width="18.42578125" style="19" customWidth="1"/>
    <col min="8167" max="8167" width="11.7109375" style="19" customWidth="1"/>
    <col min="8168" max="8169" width="2.28515625" style="19" customWidth="1"/>
    <col min="8170" max="8170" width="17.85546875" style="19" customWidth="1"/>
    <col min="8171" max="8171" width="14.28515625" style="19" customWidth="1"/>
    <col min="8172" max="8172" width="3.42578125" style="19" customWidth="1"/>
    <col min="8173" max="8173" width="17.85546875" style="19" customWidth="1"/>
    <col min="8174" max="8174" width="14.28515625" style="19" customWidth="1"/>
    <col min="8175" max="8175" width="3.42578125" style="19" customWidth="1"/>
    <col min="8176" max="8176" width="17.85546875" style="19" customWidth="1"/>
    <col min="8177" max="8177" width="14.28515625" style="19" customWidth="1"/>
    <col min="8178" max="8178" width="3.42578125" style="19" customWidth="1"/>
    <col min="8179" max="8179" width="17.85546875" style="19" customWidth="1"/>
    <col min="8180" max="8180" width="14.28515625" style="19" customWidth="1"/>
    <col min="8181" max="8181" width="3.42578125" style="19" customWidth="1"/>
    <col min="8182" max="8182" width="17.85546875" style="19" customWidth="1"/>
    <col min="8183" max="8183" width="14.28515625" style="19" customWidth="1"/>
    <col min="8184" max="8184" width="3.42578125" style="19" customWidth="1"/>
    <col min="8185" max="8185" width="17.85546875" style="19" customWidth="1"/>
    <col min="8186" max="8186" width="14.28515625" style="19" customWidth="1"/>
    <col min="8187" max="8187" width="3.28515625" style="19" customWidth="1"/>
    <col min="8188" max="8188" width="17.85546875" style="19" customWidth="1"/>
    <col min="8189" max="8189" width="14.28515625" style="19" customWidth="1"/>
    <col min="8190" max="8190" width="3.42578125" style="19" customWidth="1"/>
    <col min="8191" max="8191" width="17.85546875" style="19" customWidth="1"/>
    <col min="8192" max="8192" width="14.28515625" style="19" customWidth="1"/>
    <col min="8193" max="8193" width="3.42578125" style="19" customWidth="1"/>
    <col min="8194" max="8194" width="17.85546875" style="19" customWidth="1"/>
    <col min="8195" max="8195" width="14.28515625" style="19" customWidth="1"/>
    <col min="8196" max="8196" width="3.42578125" style="19" customWidth="1"/>
    <col min="8197" max="8197" width="17.85546875" style="19" customWidth="1"/>
    <col min="8198" max="8198" width="14.28515625" style="19" customWidth="1"/>
    <col min="8199" max="8199" width="3.28515625" style="19" customWidth="1"/>
    <col min="8200" max="8200" width="2.28515625" style="19" customWidth="1"/>
    <col min="8201" max="8416" width="10.85546875" style="19"/>
    <col min="8417" max="8417" width="2.28515625" style="19" customWidth="1"/>
    <col min="8418" max="8418" width="5.7109375" style="19" customWidth="1"/>
    <col min="8419" max="8419" width="47.7109375" style="19" customWidth="1"/>
    <col min="8420" max="8420" width="15.140625" style="19" customWidth="1"/>
    <col min="8421" max="8421" width="13.7109375" style="19" customWidth="1"/>
    <col min="8422" max="8422" width="18.42578125" style="19" customWidth="1"/>
    <col min="8423" max="8423" width="11.7109375" style="19" customWidth="1"/>
    <col min="8424" max="8425" width="2.28515625" style="19" customWidth="1"/>
    <col min="8426" max="8426" width="17.85546875" style="19" customWidth="1"/>
    <col min="8427" max="8427" width="14.28515625" style="19" customWidth="1"/>
    <col min="8428" max="8428" width="3.42578125" style="19" customWidth="1"/>
    <col min="8429" max="8429" width="17.85546875" style="19" customWidth="1"/>
    <col min="8430" max="8430" width="14.28515625" style="19" customWidth="1"/>
    <col min="8431" max="8431" width="3.42578125" style="19" customWidth="1"/>
    <col min="8432" max="8432" width="17.85546875" style="19" customWidth="1"/>
    <col min="8433" max="8433" width="14.28515625" style="19" customWidth="1"/>
    <col min="8434" max="8434" width="3.42578125" style="19" customWidth="1"/>
    <col min="8435" max="8435" width="17.85546875" style="19" customWidth="1"/>
    <col min="8436" max="8436" width="14.28515625" style="19" customWidth="1"/>
    <col min="8437" max="8437" width="3.42578125" style="19" customWidth="1"/>
    <col min="8438" max="8438" width="17.85546875" style="19" customWidth="1"/>
    <col min="8439" max="8439" width="14.28515625" style="19" customWidth="1"/>
    <col min="8440" max="8440" width="3.42578125" style="19" customWidth="1"/>
    <col min="8441" max="8441" width="17.85546875" style="19" customWidth="1"/>
    <col min="8442" max="8442" width="14.28515625" style="19" customWidth="1"/>
    <col min="8443" max="8443" width="3.28515625" style="19" customWidth="1"/>
    <col min="8444" max="8444" width="17.85546875" style="19" customWidth="1"/>
    <col min="8445" max="8445" width="14.28515625" style="19" customWidth="1"/>
    <col min="8446" max="8446" width="3.42578125" style="19" customWidth="1"/>
    <col min="8447" max="8447" width="17.85546875" style="19" customWidth="1"/>
    <col min="8448" max="8448" width="14.28515625" style="19" customWidth="1"/>
    <col min="8449" max="8449" width="3.42578125" style="19" customWidth="1"/>
    <col min="8450" max="8450" width="17.85546875" style="19" customWidth="1"/>
    <col min="8451" max="8451" width="14.28515625" style="19" customWidth="1"/>
    <col min="8452" max="8452" width="3.42578125" style="19" customWidth="1"/>
    <col min="8453" max="8453" width="17.85546875" style="19" customWidth="1"/>
    <col min="8454" max="8454" width="14.28515625" style="19" customWidth="1"/>
    <col min="8455" max="8455" width="3.28515625" style="19" customWidth="1"/>
    <col min="8456" max="8456" width="2.28515625" style="19" customWidth="1"/>
    <col min="8457" max="8672" width="10.85546875" style="19"/>
    <col min="8673" max="8673" width="2.28515625" style="19" customWidth="1"/>
    <col min="8674" max="8674" width="5.7109375" style="19" customWidth="1"/>
    <col min="8675" max="8675" width="47.7109375" style="19" customWidth="1"/>
    <col min="8676" max="8676" width="15.140625" style="19" customWidth="1"/>
    <col min="8677" max="8677" width="13.7109375" style="19" customWidth="1"/>
    <col min="8678" max="8678" width="18.42578125" style="19" customWidth="1"/>
    <col min="8679" max="8679" width="11.7109375" style="19" customWidth="1"/>
    <col min="8680" max="8681" width="2.28515625" style="19" customWidth="1"/>
    <col min="8682" max="8682" width="17.85546875" style="19" customWidth="1"/>
    <col min="8683" max="8683" width="14.28515625" style="19" customWidth="1"/>
    <col min="8684" max="8684" width="3.42578125" style="19" customWidth="1"/>
    <col min="8685" max="8685" width="17.85546875" style="19" customWidth="1"/>
    <col min="8686" max="8686" width="14.28515625" style="19" customWidth="1"/>
    <col min="8687" max="8687" width="3.42578125" style="19" customWidth="1"/>
    <col min="8688" max="8688" width="17.85546875" style="19" customWidth="1"/>
    <col min="8689" max="8689" width="14.28515625" style="19" customWidth="1"/>
    <col min="8690" max="8690" width="3.42578125" style="19" customWidth="1"/>
    <col min="8691" max="8691" width="17.85546875" style="19" customWidth="1"/>
    <col min="8692" max="8692" width="14.28515625" style="19" customWidth="1"/>
    <col min="8693" max="8693" width="3.42578125" style="19" customWidth="1"/>
    <col min="8694" max="8694" width="17.85546875" style="19" customWidth="1"/>
    <col min="8695" max="8695" width="14.28515625" style="19" customWidth="1"/>
    <col min="8696" max="8696" width="3.42578125" style="19" customWidth="1"/>
    <col min="8697" max="8697" width="17.85546875" style="19" customWidth="1"/>
    <col min="8698" max="8698" width="14.28515625" style="19" customWidth="1"/>
    <col min="8699" max="8699" width="3.28515625" style="19" customWidth="1"/>
    <col min="8700" max="8700" width="17.85546875" style="19" customWidth="1"/>
    <col min="8701" max="8701" width="14.28515625" style="19" customWidth="1"/>
    <col min="8702" max="8702" width="3.42578125" style="19" customWidth="1"/>
    <col min="8703" max="8703" width="17.85546875" style="19" customWidth="1"/>
    <col min="8704" max="8704" width="14.28515625" style="19" customWidth="1"/>
    <col min="8705" max="8705" width="3.42578125" style="19" customWidth="1"/>
    <col min="8706" max="8706" width="17.85546875" style="19" customWidth="1"/>
    <col min="8707" max="8707" width="14.28515625" style="19" customWidth="1"/>
    <col min="8708" max="8708" width="3.42578125" style="19" customWidth="1"/>
    <col min="8709" max="8709" width="17.85546875" style="19" customWidth="1"/>
    <col min="8710" max="8710" width="14.28515625" style="19" customWidth="1"/>
    <col min="8711" max="8711" width="3.28515625" style="19" customWidth="1"/>
    <col min="8712" max="8712" width="2.28515625" style="19" customWidth="1"/>
    <col min="8713" max="8928" width="10.85546875" style="19"/>
    <col min="8929" max="8929" width="2.28515625" style="19" customWidth="1"/>
    <col min="8930" max="8930" width="5.7109375" style="19" customWidth="1"/>
    <col min="8931" max="8931" width="47.7109375" style="19" customWidth="1"/>
    <col min="8932" max="8932" width="15.140625" style="19" customWidth="1"/>
    <col min="8933" max="8933" width="13.7109375" style="19" customWidth="1"/>
    <col min="8934" max="8934" width="18.42578125" style="19" customWidth="1"/>
    <col min="8935" max="8935" width="11.7109375" style="19" customWidth="1"/>
    <col min="8936" max="8937" width="2.28515625" style="19" customWidth="1"/>
    <col min="8938" max="8938" width="17.85546875" style="19" customWidth="1"/>
    <col min="8939" max="8939" width="14.28515625" style="19" customWidth="1"/>
    <col min="8940" max="8940" width="3.42578125" style="19" customWidth="1"/>
    <col min="8941" max="8941" width="17.85546875" style="19" customWidth="1"/>
    <col min="8942" max="8942" width="14.28515625" style="19" customWidth="1"/>
    <col min="8943" max="8943" width="3.42578125" style="19" customWidth="1"/>
    <col min="8944" max="8944" width="17.85546875" style="19" customWidth="1"/>
    <col min="8945" max="8945" width="14.28515625" style="19" customWidth="1"/>
    <col min="8946" max="8946" width="3.42578125" style="19" customWidth="1"/>
    <col min="8947" max="8947" width="17.85546875" style="19" customWidth="1"/>
    <col min="8948" max="8948" width="14.28515625" style="19" customWidth="1"/>
    <col min="8949" max="8949" width="3.42578125" style="19" customWidth="1"/>
    <col min="8950" max="8950" width="17.85546875" style="19" customWidth="1"/>
    <col min="8951" max="8951" width="14.28515625" style="19" customWidth="1"/>
    <col min="8952" max="8952" width="3.42578125" style="19" customWidth="1"/>
    <col min="8953" max="8953" width="17.85546875" style="19" customWidth="1"/>
    <col min="8954" max="8954" width="14.28515625" style="19" customWidth="1"/>
    <col min="8955" max="8955" width="3.28515625" style="19" customWidth="1"/>
    <col min="8956" max="8956" width="17.85546875" style="19" customWidth="1"/>
    <col min="8957" max="8957" width="14.28515625" style="19" customWidth="1"/>
    <col min="8958" max="8958" width="3.42578125" style="19" customWidth="1"/>
    <col min="8959" max="8959" width="17.85546875" style="19" customWidth="1"/>
    <col min="8960" max="8960" width="14.28515625" style="19" customWidth="1"/>
    <col min="8961" max="8961" width="3.42578125" style="19" customWidth="1"/>
    <col min="8962" max="8962" width="17.85546875" style="19" customWidth="1"/>
    <col min="8963" max="8963" width="14.28515625" style="19" customWidth="1"/>
    <col min="8964" max="8964" width="3.42578125" style="19" customWidth="1"/>
    <col min="8965" max="8965" width="17.85546875" style="19" customWidth="1"/>
    <col min="8966" max="8966" width="14.28515625" style="19" customWidth="1"/>
    <col min="8967" max="8967" width="3.28515625" style="19" customWidth="1"/>
    <col min="8968" max="8968" width="2.28515625" style="19" customWidth="1"/>
    <col min="8969" max="9184" width="10.85546875" style="19"/>
    <col min="9185" max="9185" width="2.28515625" style="19" customWidth="1"/>
    <col min="9186" max="9186" width="5.7109375" style="19" customWidth="1"/>
    <col min="9187" max="9187" width="47.7109375" style="19" customWidth="1"/>
    <col min="9188" max="9188" width="15.140625" style="19" customWidth="1"/>
    <col min="9189" max="9189" width="13.7109375" style="19" customWidth="1"/>
    <col min="9190" max="9190" width="18.42578125" style="19" customWidth="1"/>
    <col min="9191" max="9191" width="11.7109375" style="19" customWidth="1"/>
    <col min="9192" max="9193" width="2.28515625" style="19" customWidth="1"/>
    <col min="9194" max="9194" width="17.85546875" style="19" customWidth="1"/>
    <col min="9195" max="9195" width="14.28515625" style="19" customWidth="1"/>
    <col min="9196" max="9196" width="3.42578125" style="19" customWidth="1"/>
    <col min="9197" max="9197" width="17.85546875" style="19" customWidth="1"/>
    <col min="9198" max="9198" width="14.28515625" style="19" customWidth="1"/>
    <col min="9199" max="9199" width="3.42578125" style="19" customWidth="1"/>
    <col min="9200" max="9200" width="17.85546875" style="19" customWidth="1"/>
    <col min="9201" max="9201" width="14.28515625" style="19" customWidth="1"/>
    <col min="9202" max="9202" width="3.42578125" style="19" customWidth="1"/>
    <col min="9203" max="9203" width="17.85546875" style="19" customWidth="1"/>
    <col min="9204" max="9204" width="14.28515625" style="19" customWidth="1"/>
    <col min="9205" max="9205" width="3.42578125" style="19" customWidth="1"/>
    <col min="9206" max="9206" width="17.85546875" style="19" customWidth="1"/>
    <col min="9207" max="9207" width="14.28515625" style="19" customWidth="1"/>
    <col min="9208" max="9208" width="3.42578125" style="19" customWidth="1"/>
    <col min="9209" max="9209" width="17.85546875" style="19" customWidth="1"/>
    <col min="9210" max="9210" width="14.28515625" style="19" customWidth="1"/>
    <col min="9211" max="9211" width="3.28515625" style="19" customWidth="1"/>
    <col min="9212" max="9212" width="17.85546875" style="19" customWidth="1"/>
    <col min="9213" max="9213" width="14.28515625" style="19" customWidth="1"/>
    <col min="9214" max="9214" width="3.42578125" style="19" customWidth="1"/>
    <col min="9215" max="9215" width="17.85546875" style="19" customWidth="1"/>
    <col min="9216" max="9216" width="14.28515625" style="19" customWidth="1"/>
    <col min="9217" max="9217" width="3.42578125" style="19" customWidth="1"/>
    <col min="9218" max="9218" width="17.85546875" style="19" customWidth="1"/>
    <col min="9219" max="9219" width="14.28515625" style="19" customWidth="1"/>
    <col min="9220" max="9220" width="3.42578125" style="19" customWidth="1"/>
    <col min="9221" max="9221" width="17.85546875" style="19" customWidth="1"/>
    <col min="9222" max="9222" width="14.28515625" style="19" customWidth="1"/>
    <col min="9223" max="9223" width="3.28515625" style="19" customWidth="1"/>
    <col min="9224" max="9224" width="2.28515625" style="19" customWidth="1"/>
    <col min="9225" max="9440" width="10.85546875" style="19"/>
    <col min="9441" max="9441" width="2.28515625" style="19" customWidth="1"/>
    <col min="9442" max="9442" width="5.7109375" style="19" customWidth="1"/>
    <col min="9443" max="9443" width="47.7109375" style="19" customWidth="1"/>
    <col min="9444" max="9444" width="15.140625" style="19" customWidth="1"/>
    <col min="9445" max="9445" width="13.7109375" style="19" customWidth="1"/>
    <col min="9446" max="9446" width="18.42578125" style="19" customWidth="1"/>
    <col min="9447" max="9447" width="11.7109375" style="19" customWidth="1"/>
    <col min="9448" max="9449" width="2.28515625" style="19" customWidth="1"/>
    <col min="9450" max="9450" width="17.85546875" style="19" customWidth="1"/>
    <col min="9451" max="9451" width="14.28515625" style="19" customWidth="1"/>
    <col min="9452" max="9452" width="3.42578125" style="19" customWidth="1"/>
    <col min="9453" max="9453" width="17.85546875" style="19" customWidth="1"/>
    <col min="9454" max="9454" width="14.28515625" style="19" customWidth="1"/>
    <col min="9455" max="9455" width="3.42578125" style="19" customWidth="1"/>
    <col min="9456" max="9456" width="17.85546875" style="19" customWidth="1"/>
    <col min="9457" max="9457" width="14.28515625" style="19" customWidth="1"/>
    <col min="9458" max="9458" width="3.42578125" style="19" customWidth="1"/>
    <col min="9459" max="9459" width="17.85546875" style="19" customWidth="1"/>
    <col min="9460" max="9460" width="14.28515625" style="19" customWidth="1"/>
    <col min="9461" max="9461" width="3.42578125" style="19" customWidth="1"/>
    <col min="9462" max="9462" width="17.85546875" style="19" customWidth="1"/>
    <col min="9463" max="9463" width="14.28515625" style="19" customWidth="1"/>
    <col min="9464" max="9464" width="3.42578125" style="19" customWidth="1"/>
    <col min="9465" max="9465" width="17.85546875" style="19" customWidth="1"/>
    <col min="9466" max="9466" width="14.28515625" style="19" customWidth="1"/>
    <col min="9467" max="9467" width="3.28515625" style="19" customWidth="1"/>
    <col min="9468" max="9468" width="17.85546875" style="19" customWidth="1"/>
    <col min="9469" max="9469" width="14.28515625" style="19" customWidth="1"/>
    <col min="9470" max="9470" width="3.42578125" style="19" customWidth="1"/>
    <col min="9471" max="9471" width="17.85546875" style="19" customWidth="1"/>
    <col min="9472" max="9472" width="14.28515625" style="19" customWidth="1"/>
    <col min="9473" max="9473" width="3.42578125" style="19" customWidth="1"/>
    <col min="9474" max="9474" width="17.85546875" style="19" customWidth="1"/>
    <col min="9475" max="9475" width="14.28515625" style="19" customWidth="1"/>
    <col min="9476" max="9476" width="3.42578125" style="19" customWidth="1"/>
    <col min="9477" max="9477" width="17.85546875" style="19" customWidth="1"/>
    <col min="9478" max="9478" width="14.28515625" style="19" customWidth="1"/>
    <col min="9479" max="9479" width="3.28515625" style="19" customWidth="1"/>
    <col min="9480" max="9480" width="2.28515625" style="19" customWidth="1"/>
    <col min="9481" max="9696" width="10.85546875" style="19"/>
    <col min="9697" max="9697" width="2.28515625" style="19" customWidth="1"/>
    <col min="9698" max="9698" width="5.7109375" style="19" customWidth="1"/>
    <col min="9699" max="9699" width="47.7109375" style="19" customWidth="1"/>
    <col min="9700" max="9700" width="15.140625" style="19" customWidth="1"/>
    <col min="9701" max="9701" width="13.7109375" style="19" customWidth="1"/>
    <col min="9702" max="9702" width="18.42578125" style="19" customWidth="1"/>
    <col min="9703" max="9703" width="11.7109375" style="19" customWidth="1"/>
    <col min="9704" max="9705" width="2.28515625" style="19" customWidth="1"/>
    <col min="9706" max="9706" width="17.85546875" style="19" customWidth="1"/>
    <col min="9707" max="9707" width="14.28515625" style="19" customWidth="1"/>
    <col min="9708" max="9708" width="3.42578125" style="19" customWidth="1"/>
    <col min="9709" max="9709" width="17.85546875" style="19" customWidth="1"/>
    <col min="9710" max="9710" width="14.28515625" style="19" customWidth="1"/>
    <col min="9711" max="9711" width="3.42578125" style="19" customWidth="1"/>
    <col min="9712" max="9712" width="17.85546875" style="19" customWidth="1"/>
    <col min="9713" max="9713" width="14.28515625" style="19" customWidth="1"/>
    <col min="9714" max="9714" width="3.42578125" style="19" customWidth="1"/>
    <col min="9715" max="9715" width="17.85546875" style="19" customWidth="1"/>
    <col min="9716" max="9716" width="14.28515625" style="19" customWidth="1"/>
    <col min="9717" max="9717" width="3.42578125" style="19" customWidth="1"/>
    <col min="9718" max="9718" width="17.85546875" style="19" customWidth="1"/>
    <col min="9719" max="9719" width="14.28515625" style="19" customWidth="1"/>
    <col min="9720" max="9720" width="3.42578125" style="19" customWidth="1"/>
    <col min="9721" max="9721" width="17.85546875" style="19" customWidth="1"/>
    <col min="9722" max="9722" width="14.28515625" style="19" customWidth="1"/>
    <col min="9723" max="9723" width="3.28515625" style="19" customWidth="1"/>
    <col min="9724" max="9724" width="17.85546875" style="19" customWidth="1"/>
    <col min="9725" max="9725" width="14.28515625" style="19" customWidth="1"/>
    <col min="9726" max="9726" width="3.42578125" style="19" customWidth="1"/>
    <col min="9727" max="9727" width="17.85546875" style="19" customWidth="1"/>
    <col min="9728" max="9728" width="14.28515625" style="19" customWidth="1"/>
    <col min="9729" max="9729" width="3.42578125" style="19" customWidth="1"/>
    <col min="9730" max="9730" width="17.85546875" style="19" customWidth="1"/>
    <col min="9731" max="9731" width="14.28515625" style="19" customWidth="1"/>
    <col min="9732" max="9732" width="3.42578125" style="19" customWidth="1"/>
    <col min="9733" max="9733" width="17.85546875" style="19" customWidth="1"/>
    <col min="9734" max="9734" width="14.28515625" style="19" customWidth="1"/>
    <col min="9735" max="9735" width="3.28515625" style="19" customWidth="1"/>
    <col min="9736" max="9736" width="2.28515625" style="19" customWidth="1"/>
    <col min="9737" max="9952" width="10.85546875" style="19"/>
    <col min="9953" max="9953" width="2.28515625" style="19" customWidth="1"/>
    <col min="9954" max="9954" width="5.7109375" style="19" customWidth="1"/>
    <col min="9955" max="9955" width="47.7109375" style="19" customWidth="1"/>
    <col min="9956" max="9956" width="15.140625" style="19" customWidth="1"/>
    <col min="9957" max="9957" width="13.7109375" style="19" customWidth="1"/>
    <col min="9958" max="9958" width="18.42578125" style="19" customWidth="1"/>
    <col min="9959" max="9959" width="11.7109375" style="19" customWidth="1"/>
    <col min="9960" max="9961" width="2.28515625" style="19" customWidth="1"/>
    <col min="9962" max="9962" width="17.85546875" style="19" customWidth="1"/>
    <col min="9963" max="9963" width="14.28515625" style="19" customWidth="1"/>
    <col min="9964" max="9964" width="3.42578125" style="19" customWidth="1"/>
    <col min="9965" max="9965" width="17.85546875" style="19" customWidth="1"/>
    <col min="9966" max="9966" width="14.28515625" style="19" customWidth="1"/>
    <col min="9967" max="9967" width="3.42578125" style="19" customWidth="1"/>
    <col min="9968" max="9968" width="17.85546875" style="19" customWidth="1"/>
    <col min="9969" max="9969" width="14.28515625" style="19" customWidth="1"/>
    <col min="9970" max="9970" width="3.42578125" style="19" customWidth="1"/>
    <col min="9971" max="9971" width="17.85546875" style="19" customWidth="1"/>
    <col min="9972" max="9972" width="14.28515625" style="19" customWidth="1"/>
    <col min="9973" max="9973" width="3.42578125" style="19" customWidth="1"/>
    <col min="9974" max="9974" width="17.85546875" style="19" customWidth="1"/>
    <col min="9975" max="9975" width="14.28515625" style="19" customWidth="1"/>
    <col min="9976" max="9976" width="3.42578125" style="19" customWidth="1"/>
    <col min="9977" max="9977" width="17.85546875" style="19" customWidth="1"/>
    <col min="9978" max="9978" width="14.28515625" style="19" customWidth="1"/>
    <col min="9979" max="9979" width="3.28515625" style="19" customWidth="1"/>
    <col min="9980" max="9980" width="17.85546875" style="19" customWidth="1"/>
    <col min="9981" max="9981" width="14.28515625" style="19" customWidth="1"/>
    <col min="9982" max="9982" width="3.42578125" style="19" customWidth="1"/>
    <col min="9983" max="9983" width="17.85546875" style="19" customWidth="1"/>
    <col min="9984" max="9984" width="14.28515625" style="19" customWidth="1"/>
    <col min="9985" max="9985" width="3.42578125" style="19" customWidth="1"/>
    <col min="9986" max="9986" width="17.85546875" style="19" customWidth="1"/>
    <col min="9987" max="9987" width="14.28515625" style="19" customWidth="1"/>
    <col min="9988" max="9988" width="3.42578125" style="19" customWidth="1"/>
    <col min="9989" max="9989" width="17.85546875" style="19" customWidth="1"/>
    <col min="9990" max="9990" width="14.28515625" style="19" customWidth="1"/>
    <col min="9991" max="9991" width="3.28515625" style="19" customWidth="1"/>
    <col min="9992" max="9992" width="2.28515625" style="19" customWidth="1"/>
    <col min="9993" max="10208" width="10.85546875" style="19"/>
    <col min="10209" max="10209" width="2.28515625" style="19" customWidth="1"/>
    <col min="10210" max="10210" width="5.7109375" style="19" customWidth="1"/>
    <col min="10211" max="10211" width="47.7109375" style="19" customWidth="1"/>
    <col min="10212" max="10212" width="15.140625" style="19" customWidth="1"/>
    <col min="10213" max="10213" width="13.7109375" style="19" customWidth="1"/>
    <col min="10214" max="10214" width="18.42578125" style="19" customWidth="1"/>
    <col min="10215" max="10215" width="11.7109375" style="19" customWidth="1"/>
    <col min="10216" max="10217" width="2.28515625" style="19" customWidth="1"/>
    <col min="10218" max="10218" width="17.85546875" style="19" customWidth="1"/>
    <col min="10219" max="10219" width="14.28515625" style="19" customWidth="1"/>
    <col min="10220" max="10220" width="3.42578125" style="19" customWidth="1"/>
    <col min="10221" max="10221" width="17.85546875" style="19" customWidth="1"/>
    <col min="10222" max="10222" width="14.28515625" style="19" customWidth="1"/>
    <col min="10223" max="10223" width="3.42578125" style="19" customWidth="1"/>
    <col min="10224" max="10224" width="17.85546875" style="19" customWidth="1"/>
    <col min="10225" max="10225" width="14.28515625" style="19" customWidth="1"/>
    <col min="10226" max="10226" width="3.42578125" style="19" customWidth="1"/>
    <col min="10227" max="10227" width="17.85546875" style="19" customWidth="1"/>
    <col min="10228" max="10228" width="14.28515625" style="19" customWidth="1"/>
    <col min="10229" max="10229" width="3.42578125" style="19" customWidth="1"/>
    <col min="10230" max="10230" width="17.85546875" style="19" customWidth="1"/>
    <col min="10231" max="10231" width="14.28515625" style="19" customWidth="1"/>
    <col min="10232" max="10232" width="3.42578125" style="19" customWidth="1"/>
    <col min="10233" max="10233" width="17.85546875" style="19" customWidth="1"/>
    <col min="10234" max="10234" width="14.28515625" style="19" customWidth="1"/>
    <col min="10235" max="10235" width="3.28515625" style="19" customWidth="1"/>
    <col min="10236" max="10236" width="17.85546875" style="19" customWidth="1"/>
    <col min="10237" max="10237" width="14.28515625" style="19" customWidth="1"/>
    <col min="10238" max="10238" width="3.42578125" style="19" customWidth="1"/>
    <col min="10239" max="10239" width="17.85546875" style="19" customWidth="1"/>
    <col min="10240" max="10240" width="14.28515625" style="19" customWidth="1"/>
    <col min="10241" max="10241" width="3.42578125" style="19" customWidth="1"/>
    <col min="10242" max="10242" width="17.85546875" style="19" customWidth="1"/>
    <col min="10243" max="10243" width="14.28515625" style="19" customWidth="1"/>
    <col min="10244" max="10244" width="3.42578125" style="19" customWidth="1"/>
    <col min="10245" max="10245" width="17.85546875" style="19" customWidth="1"/>
    <col min="10246" max="10246" width="14.28515625" style="19" customWidth="1"/>
    <col min="10247" max="10247" width="3.28515625" style="19" customWidth="1"/>
    <col min="10248" max="10248" width="2.28515625" style="19" customWidth="1"/>
    <col min="10249" max="10464" width="10.85546875" style="19"/>
    <col min="10465" max="10465" width="2.28515625" style="19" customWidth="1"/>
    <col min="10466" max="10466" width="5.7109375" style="19" customWidth="1"/>
    <col min="10467" max="10467" width="47.7109375" style="19" customWidth="1"/>
    <col min="10468" max="10468" width="15.140625" style="19" customWidth="1"/>
    <col min="10469" max="10469" width="13.7109375" style="19" customWidth="1"/>
    <col min="10470" max="10470" width="18.42578125" style="19" customWidth="1"/>
    <col min="10471" max="10471" width="11.7109375" style="19" customWidth="1"/>
    <col min="10472" max="10473" width="2.28515625" style="19" customWidth="1"/>
    <col min="10474" max="10474" width="17.85546875" style="19" customWidth="1"/>
    <col min="10475" max="10475" width="14.28515625" style="19" customWidth="1"/>
    <col min="10476" max="10476" width="3.42578125" style="19" customWidth="1"/>
    <col min="10477" max="10477" width="17.85546875" style="19" customWidth="1"/>
    <col min="10478" max="10478" width="14.28515625" style="19" customWidth="1"/>
    <col min="10479" max="10479" width="3.42578125" style="19" customWidth="1"/>
    <col min="10480" max="10480" width="17.85546875" style="19" customWidth="1"/>
    <col min="10481" max="10481" width="14.28515625" style="19" customWidth="1"/>
    <col min="10482" max="10482" width="3.42578125" style="19" customWidth="1"/>
    <col min="10483" max="10483" width="17.85546875" style="19" customWidth="1"/>
    <col min="10484" max="10484" width="14.28515625" style="19" customWidth="1"/>
    <col min="10485" max="10485" width="3.42578125" style="19" customWidth="1"/>
    <col min="10486" max="10486" width="17.85546875" style="19" customWidth="1"/>
    <col min="10487" max="10487" width="14.28515625" style="19" customWidth="1"/>
    <col min="10488" max="10488" width="3.42578125" style="19" customWidth="1"/>
    <col min="10489" max="10489" width="17.85546875" style="19" customWidth="1"/>
    <col min="10490" max="10490" width="14.28515625" style="19" customWidth="1"/>
    <col min="10491" max="10491" width="3.28515625" style="19" customWidth="1"/>
    <col min="10492" max="10492" width="17.85546875" style="19" customWidth="1"/>
    <col min="10493" max="10493" width="14.28515625" style="19" customWidth="1"/>
    <col min="10494" max="10494" width="3.42578125" style="19" customWidth="1"/>
    <col min="10495" max="10495" width="17.85546875" style="19" customWidth="1"/>
    <col min="10496" max="10496" width="14.28515625" style="19" customWidth="1"/>
    <col min="10497" max="10497" width="3.42578125" style="19" customWidth="1"/>
    <col min="10498" max="10498" width="17.85546875" style="19" customWidth="1"/>
    <col min="10499" max="10499" width="14.28515625" style="19" customWidth="1"/>
    <col min="10500" max="10500" width="3.42578125" style="19" customWidth="1"/>
    <col min="10501" max="10501" width="17.85546875" style="19" customWidth="1"/>
    <col min="10502" max="10502" width="14.28515625" style="19" customWidth="1"/>
    <col min="10503" max="10503" width="3.28515625" style="19" customWidth="1"/>
    <col min="10504" max="10504" width="2.28515625" style="19" customWidth="1"/>
    <col min="10505" max="10720" width="10.85546875" style="19"/>
    <col min="10721" max="10721" width="2.28515625" style="19" customWidth="1"/>
    <col min="10722" max="10722" width="5.7109375" style="19" customWidth="1"/>
    <col min="10723" max="10723" width="47.7109375" style="19" customWidth="1"/>
    <col min="10724" max="10724" width="15.140625" style="19" customWidth="1"/>
    <col min="10725" max="10725" width="13.7109375" style="19" customWidth="1"/>
    <col min="10726" max="10726" width="18.42578125" style="19" customWidth="1"/>
    <col min="10727" max="10727" width="11.7109375" style="19" customWidth="1"/>
    <col min="10728" max="10729" width="2.28515625" style="19" customWidth="1"/>
    <col min="10730" max="10730" width="17.85546875" style="19" customWidth="1"/>
    <col min="10731" max="10731" width="14.28515625" style="19" customWidth="1"/>
    <col min="10732" max="10732" width="3.42578125" style="19" customWidth="1"/>
    <col min="10733" max="10733" width="17.85546875" style="19" customWidth="1"/>
    <col min="10734" max="10734" width="14.28515625" style="19" customWidth="1"/>
    <col min="10735" max="10735" width="3.42578125" style="19" customWidth="1"/>
    <col min="10736" max="10736" width="17.85546875" style="19" customWidth="1"/>
    <col min="10737" max="10737" width="14.28515625" style="19" customWidth="1"/>
    <col min="10738" max="10738" width="3.42578125" style="19" customWidth="1"/>
    <col min="10739" max="10739" width="17.85546875" style="19" customWidth="1"/>
    <col min="10740" max="10740" width="14.28515625" style="19" customWidth="1"/>
    <col min="10741" max="10741" width="3.42578125" style="19" customWidth="1"/>
    <col min="10742" max="10742" width="17.85546875" style="19" customWidth="1"/>
    <col min="10743" max="10743" width="14.28515625" style="19" customWidth="1"/>
    <col min="10744" max="10744" width="3.42578125" style="19" customWidth="1"/>
    <col min="10745" max="10745" width="17.85546875" style="19" customWidth="1"/>
    <col min="10746" max="10746" width="14.28515625" style="19" customWidth="1"/>
    <col min="10747" max="10747" width="3.28515625" style="19" customWidth="1"/>
    <col min="10748" max="10748" width="17.85546875" style="19" customWidth="1"/>
    <col min="10749" max="10749" width="14.28515625" style="19" customWidth="1"/>
    <col min="10750" max="10750" width="3.42578125" style="19" customWidth="1"/>
    <col min="10751" max="10751" width="17.85546875" style="19" customWidth="1"/>
    <col min="10752" max="10752" width="14.28515625" style="19" customWidth="1"/>
    <col min="10753" max="10753" width="3.42578125" style="19" customWidth="1"/>
    <col min="10754" max="10754" width="17.85546875" style="19" customWidth="1"/>
    <col min="10755" max="10755" width="14.28515625" style="19" customWidth="1"/>
    <col min="10756" max="10756" width="3.42578125" style="19" customWidth="1"/>
    <col min="10757" max="10757" width="17.85546875" style="19" customWidth="1"/>
    <col min="10758" max="10758" width="14.28515625" style="19" customWidth="1"/>
    <col min="10759" max="10759" width="3.28515625" style="19" customWidth="1"/>
    <col min="10760" max="10760" width="2.28515625" style="19" customWidth="1"/>
    <col min="10761" max="10976" width="10.85546875" style="19"/>
    <col min="10977" max="10977" width="2.28515625" style="19" customWidth="1"/>
    <col min="10978" max="10978" width="5.7109375" style="19" customWidth="1"/>
    <col min="10979" max="10979" width="47.7109375" style="19" customWidth="1"/>
    <col min="10980" max="10980" width="15.140625" style="19" customWidth="1"/>
    <col min="10981" max="10981" width="13.7109375" style="19" customWidth="1"/>
    <col min="10982" max="10982" width="18.42578125" style="19" customWidth="1"/>
    <col min="10983" max="10983" width="11.7109375" style="19" customWidth="1"/>
    <col min="10984" max="10985" width="2.28515625" style="19" customWidth="1"/>
    <col min="10986" max="10986" width="17.85546875" style="19" customWidth="1"/>
    <col min="10987" max="10987" width="14.28515625" style="19" customWidth="1"/>
    <col min="10988" max="10988" width="3.42578125" style="19" customWidth="1"/>
    <col min="10989" max="10989" width="17.85546875" style="19" customWidth="1"/>
    <col min="10990" max="10990" width="14.28515625" style="19" customWidth="1"/>
    <col min="10991" max="10991" width="3.42578125" style="19" customWidth="1"/>
    <col min="10992" max="10992" width="17.85546875" style="19" customWidth="1"/>
    <col min="10993" max="10993" width="14.28515625" style="19" customWidth="1"/>
    <col min="10994" max="10994" width="3.42578125" style="19" customWidth="1"/>
    <col min="10995" max="10995" width="17.85546875" style="19" customWidth="1"/>
    <col min="10996" max="10996" width="14.28515625" style="19" customWidth="1"/>
    <col min="10997" max="10997" width="3.42578125" style="19" customWidth="1"/>
    <col min="10998" max="10998" width="17.85546875" style="19" customWidth="1"/>
    <col min="10999" max="10999" width="14.28515625" style="19" customWidth="1"/>
    <col min="11000" max="11000" width="3.42578125" style="19" customWidth="1"/>
    <col min="11001" max="11001" width="17.85546875" style="19" customWidth="1"/>
    <col min="11002" max="11002" width="14.28515625" style="19" customWidth="1"/>
    <col min="11003" max="11003" width="3.28515625" style="19" customWidth="1"/>
    <col min="11004" max="11004" width="17.85546875" style="19" customWidth="1"/>
    <col min="11005" max="11005" width="14.28515625" style="19" customWidth="1"/>
    <col min="11006" max="11006" width="3.42578125" style="19" customWidth="1"/>
    <col min="11007" max="11007" width="17.85546875" style="19" customWidth="1"/>
    <col min="11008" max="11008" width="14.28515625" style="19" customWidth="1"/>
    <col min="11009" max="11009" width="3.42578125" style="19" customWidth="1"/>
    <col min="11010" max="11010" width="17.85546875" style="19" customWidth="1"/>
    <col min="11011" max="11011" width="14.28515625" style="19" customWidth="1"/>
    <col min="11012" max="11012" width="3.42578125" style="19" customWidth="1"/>
    <col min="11013" max="11013" width="17.85546875" style="19" customWidth="1"/>
    <col min="11014" max="11014" width="14.28515625" style="19" customWidth="1"/>
    <col min="11015" max="11015" width="3.28515625" style="19" customWidth="1"/>
    <col min="11016" max="11016" width="2.28515625" style="19" customWidth="1"/>
    <col min="11017" max="11232" width="10.85546875" style="19"/>
    <col min="11233" max="11233" width="2.28515625" style="19" customWidth="1"/>
    <col min="11234" max="11234" width="5.7109375" style="19" customWidth="1"/>
    <col min="11235" max="11235" width="47.7109375" style="19" customWidth="1"/>
    <col min="11236" max="11236" width="15.140625" style="19" customWidth="1"/>
    <col min="11237" max="11237" width="13.7109375" style="19" customWidth="1"/>
    <col min="11238" max="11238" width="18.42578125" style="19" customWidth="1"/>
    <col min="11239" max="11239" width="11.7109375" style="19" customWidth="1"/>
    <col min="11240" max="11241" width="2.28515625" style="19" customWidth="1"/>
    <col min="11242" max="11242" width="17.85546875" style="19" customWidth="1"/>
    <col min="11243" max="11243" width="14.28515625" style="19" customWidth="1"/>
    <col min="11244" max="11244" width="3.42578125" style="19" customWidth="1"/>
    <col min="11245" max="11245" width="17.85546875" style="19" customWidth="1"/>
    <col min="11246" max="11246" width="14.28515625" style="19" customWidth="1"/>
    <col min="11247" max="11247" width="3.42578125" style="19" customWidth="1"/>
    <col min="11248" max="11248" width="17.85546875" style="19" customWidth="1"/>
    <col min="11249" max="11249" width="14.28515625" style="19" customWidth="1"/>
    <col min="11250" max="11250" width="3.42578125" style="19" customWidth="1"/>
    <col min="11251" max="11251" width="17.85546875" style="19" customWidth="1"/>
    <col min="11252" max="11252" width="14.28515625" style="19" customWidth="1"/>
    <col min="11253" max="11253" width="3.42578125" style="19" customWidth="1"/>
    <col min="11254" max="11254" width="17.85546875" style="19" customWidth="1"/>
    <col min="11255" max="11255" width="14.28515625" style="19" customWidth="1"/>
    <col min="11256" max="11256" width="3.42578125" style="19" customWidth="1"/>
    <col min="11257" max="11257" width="17.85546875" style="19" customWidth="1"/>
    <col min="11258" max="11258" width="14.28515625" style="19" customWidth="1"/>
    <col min="11259" max="11259" width="3.28515625" style="19" customWidth="1"/>
    <col min="11260" max="11260" width="17.85546875" style="19" customWidth="1"/>
    <col min="11261" max="11261" width="14.28515625" style="19" customWidth="1"/>
    <col min="11262" max="11262" width="3.42578125" style="19" customWidth="1"/>
    <col min="11263" max="11263" width="17.85546875" style="19" customWidth="1"/>
    <col min="11264" max="11264" width="14.28515625" style="19" customWidth="1"/>
    <col min="11265" max="11265" width="3.42578125" style="19" customWidth="1"/>
    <col min="11266" max="11266" width="17.85546875" style="19" customWidth="1"/>
    <col min="11267" max="11267" width="14.28515625" style="19" customWidth="1"/>
    <col min="11268" max="11268" width="3.42578125" style="19" customWidth="1"/>
    <col min="11269" max="11269" width="17.85546875" style="19" customWidth="1"/>
    <col min="11270" max="11270" width="14.28515625" style="19" customWidth="1"/>
    <col min="11271" max="11271" width="3.28515625" style="19" customWidth="1"/>
    <col min="11272" max="11272" width="2.28515625" style="19" customWidth="1"/>
    <col min="11273" max="11488" width="10.85546875" style="19"/>
    <col min="11489" max="11489" width="2.28515625" style="19" customWidth="1"/>
    <col min="11490" max="11490" width="5.7109375" style="19" customWidth="1"/>
    <col min="11491" max="11491" width="47.7109375" style="19" customWidth="1"/>
    <col min="11492" max="11492" width="15.140625" style="19" customWidth="1"/>
    <col min="11493" max="11493" width="13.7109375" style="19" customWidth="1"/>
    <col min="11494" max="11494" width="18.42578125" style="19" customWidth="1"/>
    <col min="11495" max="11495" width="11.7109375" style="19" customWidth="1"/>
    <col min="11496" max="11497" width="2.28515625" style="19" customWidth="1"/>
    <col min="11498" max="11498" width="17.85546875" style="19" customWidth="1"/>
    <col min="11499" max="11499" width="14.28515625" style="19" customWidth="1"/>
    <col min="11500" max="11500" width="3.42578125" style="19" customWidth="1"/>
    <col min="11501" max="11501" width="17.85546875" style="19" customWidth="1"/>
    <col min="11502" max="11502" width="14.28515625" style="19" customWidth="1"/>
    <col min="11503" max="11503" width="3.42578125" style="19" customWidth="1"/>
    <col min="11504" max="11504" width="17.85546875" style="19" customWidth="1"/>
    <col min="11505" max="11505" width="14.28515625" style="19" customWidth="1"/>
    <col min="11506" max="11506" width="3.42578125" style="19" customWidth="1"/>
    <col min="11507" max="11507" width="17.85546875" style="19" customWidth="1"/>
    <col min="11508" max="11508" width="14.28515625" style="19" customWidth="1"/>
    <col min="11509" max="11509" width="3.42578125" style="19" customWidth="1"/>
    <col min="11510" max="11510" width="17.85546875" style="19" customWidth="1"/>
    <col min="11511" max="11511" width="14.28515625" style="19" customWidth="1"/>
    <col min="11512" max="11512" width="3.42578125" style="19" customWidth="1"/>
    <col min="11513" max="11513" width="17.85546875" style="19" customWidth="1"/>
    <col min="11514" max="11514" width="14.28515625" style="19" customWidth="1"/>
    <col min="11515" max="11515" width="3.28515625" style="19" customWidth="1"/>
    <col min="11516" max="11516" width="17.85546875" style="19" customWidth="1"/>
    <col min="11517" max="11517" width="14.28515625" style="19" customWidth="1"/>
    <col min="11518" max="11518" width="3.42578125" style="19" customWidth="1"/>
    <col min="11519" max="11519" width="17.85546875" style="19" customWidth="1"/>
    <col min="11520" max="11520" width="14.28515625" style="19" customWidth="1"/>
    <col min="11521" max="11521" width="3.42578125" style="19" customWidth="1"/>
    <col min="11522" max="11522" width="17.85546875" style="19" customWidth="1"/>
    <col min="11523" max="11523" width="14.28515625" style="19" customWidth="1"/>
    <col min="11524" max="11524" width="3.42578125" style="19" customWidth="1"/>
    <col min="11525" max="11525" width="17.85546875" style="19" customWidth="1"/>
    <col min="11526" max="11526" width="14.28515625" style="19" customWidth="1"/>
    <col min="11527" max="11527" width="3.28515625" style="19" customWidth="1"/>
    <col min="11528" max="11528" width="2.28515625" style="19" customWidth="1"/>
    <col min="11529" max="11744" width="10.85546875" style="19"/>
    <col min="11745" max="11745" width="2.28515625" style="19" customWidth="1"/>
    <col min="11746" max="11746" width="5.7109375" style="19" customWidth="1"/>
    <col min="11747" max="11747" width="47.7109375" style="19" customWidth="1"/>
    <col min="11748" max="11748" width="15.140625" style="19" customWidth="1"/>
    <col min="11749" max="11749" width="13.7109375" style="19" customWidth="1"/>
    <col min="11750" max="11750" width="18.42578125" style="19" customWidth="1"/>
    <col min="11751" max="11751" width="11.7109375" style="19" customWidth="1"/>
    <col min="11752" max="11753" width="2.28515625" style="19" customWidth="1"/>
    <col min="11754" max="11754" width="17.85546875" style="19" customWidth="1"/>
    <col min="11755" max="11755" width="14.28515625" style="19" customWidth="1"/>
    <col min="11756" max="11756" width="3.42578125" style="19" customWidth="1"/>
    <col min="11757" max="11757" width="17.85546875" style="19" customWidth="1"/>
    <col min="11758" max="11758" width="14.28515625" style="19" customWidth="1"/>
    <col min="11759" max="11759" width="3.42578125" style="19" customWidth="1"/>
    <col min="11760" max="11760" width="17.85546875" style="19" customWidth="1"/>
    <col min="11761" max="11761" width="14.28515625" style="19" customWidth="1"/>
    <col min="11762" max="11762" width="3.42578125" style="19" customWidth="1"/>
    <col min="11763" max="11763" width="17.85546875" style="19" customWidth="1"/>
    <col min="11764" max="11764" width="14.28515625" style="19" customWidth="1"/>
    <col min="11765" max="11765" width="3.42578125" style="19" customWidth="1"/>
    <col min="11766" max="11766" width="17.85546875" style="19" customWidth="1"/>
    <col min="11767" max="11767" width="14.28515625" style="19" customWidth="1"/>
    <col min="11768" max="11768" width="3.42578125" style="19" customWidth="1"/>
    <col min="11769" max="11769" width="17.85546875" style="19" customWidth="1"/>
    <col min="11770" max="11770" width="14.28515625" style="19" customWidth="1"/>
    <col min="11771" max="11771" width="3.28515625" style="19" customWidth="1"/>
    <col min="11772" max="11772" width="17.85546875" style="19" customWidth="1"/>
    <col min="11773" max="11773" width="14.28515625" style="19" customWidth="1"/>
    <col min="11774" max="11774" width="3.42578125" style="19" customWidth="1"/>
    <col min="11775" max="11775" width="17.85546875" style="19" customWidth="1"/>
    <col min="11776" max="11776" width="14.28515625" style="19" customWidth="1"/>
    <col min="11777" max="11777" width="3.42578125" style="19" customWidth="1"/>
    <col min="11778" max="11778" width="17.85546875" style="19" customWidth="1"/>
    <col min="11779" max="11779" width="14.28515625" style="19" customWidth="1"/>
    <col min="11780" max="11780" width="3.42578125" style="19" customWidth="1"/>
    <col min="11781" max="11781" width="17.85546875" style="19" customWidth="1"/>
    <col min="11782" max="11782" width="14.28515625" style="19" customWidth="1"/>
    <col min="11783" max="11783" width="3.28515625" style="19" customWidth="1"/>
    <col min="11784" max="11784" width="2.28515625" style="19" customWidth="1"/>
    <col min="11785" max="12000" width="10.85546875" style="19"/>
    <col min="12001" max="12001" width="2.28515625" style="19" customWidth="1"/>
    <col min="12002" max="12002" width="5.7109375" style="19" customWidth="1"/>
    <col min="12003" max="12003" width="47.7109375" style="19" customWidth="1"/>
    <col min="12004" max="12004" width="15.140625" style="19" customWidth="1"/>
    <col min="12005" max="12005" width="13.7109375" style="19" customWidth="1"/>
    <col min="12006" max="12006" width="18.42578125" style="19" customWidth="1"/>
    <col min="12007" max="12007" width="11.7109375" style="19" customWidth="1"/>
    <col min="12008" max="12009" width="2.28515625" style="19" customWidth="1"/>
    <col min="12010" max="12010" width="17.85546875" style="19" customWidth="1"/>
    <col min="12011" max="12011" width="14.28515625" style="19" customWidth="1"/>
    <col min="12012" max="12012" width="3.42578125" style="19" customWidth="1"/>
    <col min="12013" max="12013" width="17.85546875" style="19" customWidth="1"/>
    <col min="12014" max="12014" width="14.28515625" style="19" customWidth="1"/>
    <col min="12015" max="12015" width="3.42578125" style="19" customWidth="1"/>
    <col min="12016" max="12016" width="17.85546875" style="19" customWidth="1"/>
    <col min="12017" max="12017" width="14.28515625" style="19" customWidth="1"/>
    <col min="12018" max="12018" width="3.42578125" style="19" customWidth="1"/>
    <col min="12019" max="12019" width="17.85546875" style="19" customWidth="1"/>
    <col min="12020" max="12020" width="14.28515625" style="19" customWidth="1"/>
    <col min="12021" max="12021" width="3.42578125" style="19" customWidth="1"/>
    <col min="12022" max="12022" width="17.85546875" style="19" customWidth="1"/>
    <col min="12023" max="12023" width="14.28515625" style="19" customWidth="1"/>
    <col min="12024" max="12024" width="3.42578125" style="19" customWidth="1"/>
    <col min="12025" max="12025" width="17.85546875" style="19" customWidth="1"/>
    <col min="12026" max="12026" width="14.28515625" style="19" customWidth="1"/>
    <col min="12027" max="12027" width="3.28515625" style="19" customWidth="1"/>
    <col min="12028" max="12028" width="17.85546875" style="19" customWidth="1"/>
    <col min="12029" max="12029" width="14.28515625" style="19" customWidth="1"/>
    <col min="12030" max="12030" width="3.42578125" style="19" customWidth="1"/>
    <col min="12031" max="12031" width="17.85546875" style="19" customWidth="1"/>
    <col min="12032" max="12032" width="14.28515625" style="19" customWidth="1"/>
    <col min="12033" max="12033" width="3.42578125" style="19" customWidth="1"/>
    <col min="12034" max="12034" width="17.85546875" style="19" customWidth="1"/>
    <col min="12035" max="12035" width="14.28515625" style="19" customWidth="1"/>
    <col min="12036" max="12036" width="3.42578125" style="19" customWidth="1"/>
    <col min="12037" max="12037" width="17.85546875" style="19" customWidth="1"/>
    <col min="12038" max="12038" width="14.28515625" style="19" customWidth="1"/>
    <col min="12039" max="12039" width="3.28515625" style="19" customWidth="1"/>
    <col min="12040" max="12040" width="2.28515625" style="19" customWidth="1"/>
    <col min="12041" max="12256" width="10.85546875" style="19"/>
    <col min="12257" max="12257" width="2.28515625" style="19" customWidth="1"/>
    <col min="12258" max="12258" width="5.7109375" style="19" customWidth="1"/>
    <col min="12259" max="12259" width="47.7109375" style="19" customWidth="1"/>
    <col min="12260" max="12260" width="15.140625" style="19" customWidth="1"/>
    <col min="12261" max="12261" width="13.7109375" style="19" customWidth="1"/>
    <col min="12262" max="12262" width="18.42578125" style="19" customWidth="1"/>
    <col min="12263" max="12263" width="11.7109375" style="19" customWidth="1"/>
    <col min="12264" max="12265" width="2.28515625" style="19" customWidth="1"/>
    <col min="12266" max="12266" width="17.85546875" style="19" customWidth="1"/>
    <col min="12267" max="12267" width="14.28515625" style="19" customWidth="1"/>
    <col min="12268" max="12268" width="3.42578125" style="19" customWidth="1"/>
    <col min="12269" max="12269" width="17.85546875" style="19" customWidth="1"/>
    <col min="12270" max="12270" width="14.28515625" style="19" customWidth="1"/>
    <col min="12271" max="12271" width="3.42578125" style="19" customWidth="1"/>
    <col min="12272" max="12272" width="17.85546875" style="19" customWidth="1"/>
    <col min="12273" max="12273" width="14.28515625" style="19" customWidth="1"/>
    <col min="12274" max="12274" width="3.42578125" style="19" customWidth="1"/>
    <col min="12275" max="12275" width="17.85546875" style="19" customWidth="1"/>
    <col min="12276" max="12276" width="14.28515625" style="19" customWidth="1"/>
    <col min="12277" max="12277" width="3.42578125" style="19" customWidth="1"/>
    <col min="12278" max="12278" width="17.85546875" style="19" customWidth="1"/>
    <col min="12279" max="12279" width="14.28515625" style="19" customWidth="1"/>
    <col min="12280" max="12280" width="3.42578125" style="19" customWidth="1"/>
    <col min="12281" max="12281" width="17.85546875" style="19" customWidth="1"/>
    <col min="12282" max="12282" width="14.28515625" style="19" customWidth="1"/>
    <col min="12283" max="12283" width="3.28515625" style="19" customWidth="1"/>
    <col min="12284" max="12284" width="17.85546875" style="19" customWidth="1"/>
    <col min="12285" max="12285" width="14.28515625" style="19" customWidth="1"/>
    <col min="12286" max="12286" width="3.42578125" style="19" customWidth="1"/>
    <col min="12287" max="12287" width="17.85546875" style="19" customWidth="1"/>
    <col min="12288" max="12288" width="14.28515625" style="19" customWidth="1"/>
    <col min="12289" max="12289" width="3.42578125" style="19" customWidth="1"/>
    <col min="12290" max="12290" width="17.85546875" style="19" customWidth="1"/>
    <col min="12291" max="12291" width="14.28515625" style="19" customWidth="1"/>
    <col min="12292" max="12292" width="3.42578125" style="19" customWidth="1"/>
    <col min="12293" max="12293" width="17.85546875" style="19" customWidth="1"/>
    <col min="12294" max="12294" width="14.28515625" style="19" customWidth="1"/>
    <col min="12295" max="12295" width="3.28515625" style="19" customWidth="1"/>
    <col min="12296" max="12296" width="2.28515625" style="19" customWidth="1"/>
    <col min="12297" max="12512" width="10.85546875" style="19"/>
    <col min="12513" max="12513" width="2.28515625" style="19" customWidth="1"/>
    <col min="12514" max="12514" width="5.7109375" style="19" customWidth="1"/>
    <col min="12515" max="12515" width="47.7109375" style="19" customWidth="1"/>
    <col min="12516" max="12516" width="15.140625" style="19" customWidth="1"/>
    <col min="12517" max="12517" width="13.7109375" style="19" customWidth="1"/>
    <col min="12518" max="12518" width="18.42578125" style="19" customWidth="1"/>
    <col min="12519" max="12519" width="11.7109375" style="19" customWidth="1"/>
    <col min="12520" max="12521" width="2.28515625" style="19" customWidth="1"/>
    <col min="12522" max="12522" width="17.85546875" style="19" customWidth="1"/>
    <col min="12523" max="12523" width="14.28515625" style="19" customWidth="1"/>
    <col min="12524" max="12524" width="3.42578125" style="19" customWidth="1"/>
    <col min="12525" max="12525" width="17.85546875" style="19" customWidth="1"/>
    <col min="12526" max="12526" width="14.28515625" style="19" customWidth="1"/>
    <col min="12527" max="12527" width="3.42578125" style="19" customWidth="1"/>
    <col min="12528" max="12528" width="17.85546875" style="19" customWidth="1"/>
    <col min="12529" max="12529" width="14.28515625" style="19" customWidth="1"/>
    <col min="12530" max="12530" width="3.42578125" style="19" customWidth="1"/>
    <col min="12531" max="12531" width="17.85546875" style="19" customWidth="1"/>
    <col min="12532" max="12532" width="14.28515625" style="19" customWidth="1"/>
    <col min="12533" max="12533" width="3.42578125" style="19" customWidth="1"/>
    <col min="12534" max="12534" width="17.85546875" style="19" customWidth="1"/>
    <col min="12535" max="12535" width="14.28515625" style="19" customWidth="1"/>
    <col min="12536" max="12536" width="3.42578125" style="19" customWidth="1"/>
    <col min="12537" max="12537" width="17.85546875" style="19" customWidth="1"/>
    <col min="12538" max="12538" width="14.28515625" style="19" customWidth="1"/>
    <col min="12539" max="12539" width="3.28515625" style="19" customWidth="1"/>
    <col min="12540" max="12540" width="17.85546875" style="19" customWidth="1"/>
    <col min="12541" max="12541" width="14.28515625" style="19" customWidth="1"/>
    <col min="12542" max="12542" width="3.42578125" style="19" customWidth="1"/>
    <col min="12543" max="12543" width="17.85546875" style="19" customWidth="1"/>
    <col min="12544" max="12544" width="14.28515625" style="19" customWidth="1"/>
    <col min="12545" max="12545" width="3.42578125" style="19" customWidth="1"/>
    <col min="12546" max="12546" width="17.85546875" style="19" customWidth="1"/>
    <col min="12547" max="12547" width="14.28515625" style="19" customWidth="1"/>
    <col min="12548" max="12548" width="3.42578125" style="19" customWidth="1"/>
    <col min="12549" max="12549" width="17.85546875" style="19" customWidth="1"/>
    <col min="12550" max="12550" width="14.28515625" style="19" customWidth="1"/>
    <col min="12551" max="12551" width="3.28515625" style="19" customWidth="1"/>
    <col min="12552" max="12552" width="2.28515625" style="19" customWidth="1"/>
    <col min="12553" max="12768" width="10.85546875" style="19"/>
    <col min="12769" max="12769" width="2.28515625" style="19" customWidth="1"/>
    <col min="12770" max="12770" width="5.7109375" style="19" customWidth="1"/>
    <col min="12771" max="12771" width="47.7109375" style="19" customWidth="1"/>
    <col min="12772" max="12772" width="15.140625" style="19" customWidth="1"/>
    <col min="12773" max="12773" width="13.7109375" style="19" customWidth="1"/>
    <col min="12774" max="12774" width="18.42578125" style="19" customWidth="1"/>
    <col min="12775" max="12775" width="11.7109375" style="19" customWidth="1"/>
    <col min="12776" max="12777" width="2.28515625" style="19" customWidth="1"/>
    <col min="12778" max="12778" width="17.85546875" style="19" customWidth="1"/>
    <col min="12779" max="12779" width="14.28515625" style="19" customWidth="1"/>
    <col min="12780" max="12780" width="3.42578125" style="19" customWidth="1"/>
    <col min="12781" max="12781" width="17.85546875" style="19" customWidth="1"/>
    <col min="12782" max="12782" width="14.28515625" style="19" customWidth="1"/>
    <col min="12783" max="12783" width="3.42578125" style="19" customWidth="1"/>
    <col min="12784" max="12784" width="17.85546875" style="19" customWidth="1"/>
    <col min="12785" max="12785" width="14.28515625" style="19" customWidth="1"/>
    <col min="12786" max="12786" width="3.42578125" style="19" customWidth="1"/>
    <col min="12787" max="12787" width="17.85546875" style="19" customWidth="1"/>
    <col min="12788" max="12788" width="14.28515625" style="19" customWidth="1"/>
    <col min="12789" max="12789" width="3.42578125" style="19" customWidth="1"/>
    <col min="12790" max="12790" width="17.85546875" style="19" customWidth="1"/>
    <col min="12791" max="12791" width="14.28515625" style="19" customWidth="1"/>
    <col min="12792" max="12792" width="3.42578125" style="19" customWidth="1"/>
    <col min="12793" max="12793" width="17.85546875" style="19" customWidth="1"/>
    <col min="12794" max="12794" width="14.28515625" style="19" customWidth="1"/>
    <col min="12795" max="12795" width="3.28515625" style="19" customWidth="1"/>
    <col min="12796" max="12796" width="17.85546875" style="19" customWidth="1"/>
    <col min="12797" max="12797" width="14.28515625" style="19" customWidth="1"/>
    <col min="12798" max="12798" width="3.42578125" style="19" customWidth="1"/>
    <col min="12799" max="12799" width="17.85546875" style="19" customWidth="1"/>
    <col min="12800" max="12800" width="14.28515625" style="19" customWidth="1"/>
    <col min="12801" max="12801" width="3.42578125" style="19" customWidth="1"/>
    <col min="12802" max="12802" width="17.85546875" style="19" customWidth="1"/>
    <col min="12803" max="12803" width="14.28515625" style="19" customWidth="1"/>
    <col min="12804" max="12804" width="3.42578125" style="19" customWidth="1"/>
    <col min="12805" max="12805" width="17.85546875" style="19" customWidth="1"/>
    <col min="12806" max="12806" width="14.28515625" style="19" customWidth="1"/>
    <col min="12807" max="12807" width="3.28515625" style="19" customWidth="1"/>
    <col min="12808" max="12808" width="2.28515625" style="19" customWidth="1"/>
    <col min="12809" max="13024" width="10.85546875" style="19"/>
    <col min="13025" max="13025" width="2.28515625" style="19" customWidth="1"/>
    <col min="13026" max="13026" width="5.7109375" style="19" customWidth="1"/>
    <col min="13027" max="13027" width="47.7109375" style="19" customWidth="1"/>
    <col min="13028" max="13028" width="15.140625" style="19" customWidth="1"/>
    <col min="13029" max="13029" width="13.7109375" style="19" customWidth="1"/>
    <col min="13030" max="13030" width="18.42578125" style="19" customWidth="1"/>
    <col min="13031" max="13031" width="11.7109375" style="19" customWidth="1"/>
    <col min="13032" max="13033" width="2.28515625" style="19" customWidth="1"/>
    <col min="13034" max="13034" width="17.85546875" style="19" customWidth="1"/>
    <col min="13035" max="13035" width="14.28515625" style="19" customWidth="1"/>
    <col min="13036" max="13036" width="3.42578125" style="19" customWidth="1"/>
    <col min="13037" max="13037" width="17.85546875" style="19" customWidth="1"/>
    <col min="13038" max="13038" width="14.28515625" style="19" customWidth="1"/>
    <col min="13039" max="13039" width="3.42578125" style="19" customWidth="1"/>
    <col min="13040" max="13040" width="17.85546875" style="19" customWidth="1"/>
    <col min="13041" max="13041" width="14.28515625" style="19" customWidth="1"/>
    <col min="13042" max="13042" width="3.42578125" style="19" customWidth="1"/>
    <col min="13043" max="13043" width="17.85546875" style="19" customWidth="1"/>
    <col min="13044" max="13044" width="14.28515625" style="19" customWidth="1"/>
    <col min="13045" max="13045" width="3.42578125" style="19" customWidth="1"/>
    <col min="13046" max="13046" width="17.85546875" style="19" customWidth="1"/>
    <col min="13047" max="13047" width="14.28515625" style="19" customWidth="1"/>
    <col min="13048" max="13048" width="3.42578125" style="19" customWidth="1"/>
    <col min="13049" max="13049" width="17.85546875" style="19" customWidth="1"/>
    <col min="13050" max="13050" width="14.28515625" style="19" customWidth="1"/>
    <col min="13051" max="13051" width="3.28515625" style="19" customWidth="1"/>
    <col min="13052" max="13052" width="17.85546875" style="19" customWidth="1"/>
    <col min="13053" max="13053" width="14.28515625" style="19" customWidth="1"/>
    <col min="13054" max="13054" width="3.42578125" style="19" customWidth="1"/>
    <col min="13055" max="13055" width="17.85546875" style="19" customWidth="1"/>
    <col min="13056" max="13056" width="14.28515625" style="19" customWidth="1"/>
    <col min="13057" max="13057" width="3.42578125" style="19" customWidth="1"/>
    <col min="13058" max="13058" width="17.85546875" style="19" customWidth="1"/>
    <col min="13059" max="13059" width="14.28515625" style="19" customWidth="1"/>
    <col min="13060" max="13060" width="3.42578125" style="19" customWidth="1"/>
    <col min="13061" max="13061" width="17.85546875" style="19" customWidth="1"/>
    <col min="13062" max="13062" width="14.28515625" style="19" customWidth="1"/>
    <col min="13063" max="13063" width="3.28515625" style="19" customWidth="1"/>
    <col min="13064" max="13064" width="2.28515625" style="19" customWidth="1"/>
    <col min="13065" max="13280" width="10.85546875" style="19"/>
    <col min="13281" max="13281" width="2.28515625" style="19" customWidth="1"/>
    <col min="13282" max="13282" width="5.7109375" style="19" customWidth="1"/>
    <col min="13283" max="13283" width="47.7109375" style="19" customWidth="1"/>
    <col min="13284" max="13284" width="15.140625" style="19" customWidth="1"/>
    <col min="13285" max="13285" width="13.7109375" style="19" customWidth="1"/>
    <col min="13286" max="13286" width="18.42578125" style="19" customWidth="1"/>
    <col min="13287" max="13287" width="11.7109375" style="19" customWidth="1"/>
    <col min="13288" max="13289" width="2.28515625" style="19" customWidth="1"/>
    <col min="13290" max="13290" width="17.85546875" style="19" customWidth="1"/>
    <col min="13291" max="13291" width="14.28515625" style="19" customWidth="1"/>
    <col min="13292" max="13292" width="3.42578125" style="19" customWidth="1"/>
    <col min="13293" max="13293" width="17.85546875" style="19" customWidth="1"/>
    <col min="13294" max="13294" width="14.28515625" style="19" customWidth="1"/>
    <col min="13295" max="13295" width="3.42578125" style="19" customWidth="1"/>
    <col min="13296" max="13296" width="17.85546875" style="19" customWidth="1"/>
    <col min="13297" max="13297" width="14.28515625" style="19" customWidth="1"/>
    <col min="13298" max="13298" width="3.42578125" style="19" customWidth="1"/>
    <col min="13299" max="13299" width="17.85546875" style="19" customWidth="1"/>
    <col min="13300" max="13300" width="14.28515625" style="19" customWidth="1"/>
    <col min="13301" max="13301" width="3.42578125" style="19" customWidth="1"/>
    <col min="13302" max="13302" width="17.85546875" style="19" customWidth="1"/>
    <col min="13303" max="13303" width="14.28515625" style="19" customWidth="1"/>
    <col min="13304" max="13304" width="3.42578125" style="19" customWidth="1"/>
    <col min="13305" max="13305" width="17.85546875" style="19" customWidth="1"/>
    <col min="13306" max="13306" width="14.28515625" style="19" customWidth="1"/>
    <col min="13307" max="13307" width="3.28515625" style="19" customWidth="1"/>
    <col min="13308" max="13308" width="17.85546875" style="19" customWidth="1"/>
    <col min="13309" max="13309" width="14.28515625" style="19" customWidth="1"/>
    <col min="13310" max="13310" width="3.42578125" style="19" customWidth="1"/>
    <col min="13311" max="13311" width="17.85546875" style="19" customWidth="1"/>
    <col min="13312" max="13312" width="14.28515625" style="19" customWidth="1"/>
    <col min="13313" max="13313" width="3.42578125" style="19" customWidth="1"/>
    <col min="13314" max="13314" width="17.85546875" style="19" customWidth="1"/>
    <col min="13315" max="13315" width="14.28515625" style="19" customWidth="1"/>
    <col min="13316" max="13316" width="3.42578125" style="19" customWidth="1"/>
    <col min="13317" max="13317" width="17.85546875" style="19" customWidth="1"/>
    <col min="13318" max="13318" width="14.28515625" style="19" customWidth="1"/>
    <col min="13319" max="13319" width="3.28515625" style="19" customWidth="1"/>
    <col min="13320" max="13320" width="2.28515625" style="19" customWidth="1"/>
    <col min="13321" max="13536" width="10.85546875" style="19"/>
    <col min="13537" max="13537" width="2.28515625" style="19" customWidth="1"/>
    <col min="13538" max="13538" width="5.7109375" style="19" customWidth="1"/>
    <col min="13539" max="13539" width="47.7109375" style="19" customWidth="1"/>
    <col min="13540" max="13540" width="15.140625" style="19" customWidth="1"/>
    <col min="13541" max="13541" width="13.7109375" style="19" customWidth="1"/>
    <col min="13542" max="13542" width="18.42578125" style="19" customWidth="1"/>
    <col min="13543" max="13543" width="11.7109375" style="19" customWidth="1"/>
    <col min="13544" max="13545" width="2.28515625" style="19" customWidth="1"/>
    <col min="13546" max="13546" width="17.85546875" style="19" customWidth="1"/>
    <col min="13547" max="13547" width="14.28515625" style="19" customWidth="1"/>
    <col min="13548" max="13548" width="3.42578125" style="19" customWidth="1"/>
    <col min="13549" max="13549" width="17.85546875" style="19" customWidth="1"/>
    <col min="13550" max="13550" width="14.28515625" style="19" customWidth="1"/>
    <col min="13551" max="13551" width="3.42578125" style="19" customWidth="1"/>
    <col min="13552" max="13552" width="17.85546875" style="19" customWidth="1"/>
    <col min="13553" max="13553" width="14.28515625" style="19" customWidth="1"/>
    <col min="13554" max="13554" width="3.42578125" style="19" customWidth="1"/>
    <col min="13555" max="13555" width="17.85546875" style="19" customWidth="1"/>
    <col min="13556" max="13556" width="14.28515625" style="19" customWidth="1"/>
    <col min="13557" max="13557" width="3.42578125" style="19" customWidth="1"/>
    <col min="13558" max="13558" width="17.85546875" style="19" customWidth="1"/>
    <col min="13559" max="13559" width="14.28515625" style="19" customWidth="1"/>
    <col min="13560" max="13560" width="3.42578125" style="19" customWidth="1"/>
    <col min="13561" max="13561" width="17.85546875" style="19" customWidth="1"/>
    <col min="13562" max="13562" width="14.28515625" style="19" customWidth="1"/>
    <col min="13563" max="13563" width="3.28515625" style="19" customWidth="1"/>
    <col min="13564" max="13564" width="17.85546875" style="19" customWidth="1"/>
    <col min="13565" max="13565" width="14.28515625" style="19" customWidth="1"/>
    <col min="13566" max="13566" width="3.42578125" style="19" customWidth="1"/>
    <col min="13567" max="13567" width="17.85546875" style="19" customWidth="1"/>
    <col min="13568" max="13568" width="14.28515625" style="19" customWidth="1"/>
    <col min="13569" max="13569" width="3.42578125" style="19" customWidth="1"/>
    <col min="13570" max="13570" width="17.85546875" style="19" customWidth="1"/>
    <col min="13571" max="13571" width="14.28515625" style="19" customWidth="1"/>
    <col min="13572" max="13572" width="3.42578125" style="19" customWidth="1"/>
    <col min="13573" max="13573" width="17.85546875" style="19" customWidth="1"/>
    <col min="13574" max="13574" width="14.28515625" style="19" customWidth="1"/>
    <col min="13575" max="13575" width="3.28515625" style="19" customWidth="1"/>
    <col min="13576" max="13576" width="2.28515625" style="19" customWidth="1"/>
    <col min="13577" max="13792" width="10.85546875" style="19"/>
    <col min="13793" max="13793" width="2.28515625" style="19" customWidth="1"/>
    <col min="13794" max="13794" width="5.7109375" style="19" customWidth="1"/>
    <col min="13795" max="13795" width="47.7109375" style="19" customWidth="1"/>
    <col min="13796" max="13796" width="15.140625" style="19" customWidth="1"/>
    <col min="13797" max="13797" width="13.7109375" style="19" customWidth="1"/>
    <col min="13798" max="13798" width="18.42578125" style="19" customWidth="1"/>
    <col min="13799" max="13799" width="11.7109375" style="19" customWidth="1"/>
    <col min="13800" max="13801" width="2.28515625" style="19" customWidth="1"/>
    <col min="13802" max="13802" width="17.85546875" style="19" customWidth="1"/>
    <col min="13803" max="13803" width="14.28515625" style="19" customWidth="1"/>
    <col min="13804" max="13804" width="3.42578125" style="19" customWidth="1"/>
    <col min="13805" max="13805" width="17.85546875" style="19" customWidth="1"/>
    <col min="13806" max="13806" width="14.28515625" style="19" customWidth="1"/>
    <col min="13807" max="13807" width="3.42578125" style="19" customWidth="1"/>
    <col min="13808" max="13808" width="17.85546875" style="19" customWidth="1"/>
    <col min="13809" max="13809" width="14.28515625" style="19" customWidth="1"/>
    <col min="13810" max="13810" width="3.42578125" style="19" customWidth="1"/>
    <col min="13811" max="13811" width="17.85546875" style="19" customWidth="1"/>
    <col min="13812" max="13812" width="14.28515625" style="19" customWidth="1"/>
    <col min="13813" max="13813" width="3.42578125" style="19" customWidth="1"/>
    <col min="13814" max="13814" width="17.85546875" style="19" customWidth="1"/>
    <col min="13815" max="13815" width="14.28515625" style="19" customWidth="1"/>
    <col min="13816" max="13816" width="3.42578125" style="19" customWidth="1"/>
    <col min="13817" max="13817" width="17.85546875" style="19" customWidth="1"/>
    <col min="13818" max="13818" width="14.28515625" style="19" customWidth="1"/>
    <col min="13819" max="13819" width="3.28515625" style="19" customWidth="1"/>
    <col min="13820" max="13820" width="17.85546875" style="19" customWidth="1"/>
    <col min="13821" max="13821" width="14.28515625" style="19" customWidth="1"/>
    <col min="13822" max="13822" width="3.42578125" style="19" customWidth="1"/>
    <col min="13823" max="13823" width="17.85546875" style="19" customWidth="1"/>
    <col min="13824" max="13824" width="14.28515625" style="19" customWidth="1"/>
    <col min="13825" max="13825" width="3.42578125" style="19" customWidth="1"/>
    <col min="13826" max="13826" width="17.85546875" style="19" customWidth="1"/>
    <col min="13827" max="13827" width="14.28515625" style="19" customWidth="1"/>
    <col min="13828" max="13828" width="3.42578125" style="19" customWidth="1"/>
    <col min="13829" max="13829" width="17.85546875" style="19" customWidth="1"/>
    <col min="13830" max="13830" width="14.28515625" style="19" customWidth="1"/>
    <col min="13831" max="13831" width="3.28515625" style="19" customWidth="1"/>
    <col min="13832" max="13832" width="2.28515625" style="19" customWidth="1"/>
    <col min="13833" max="14048" width="10.85546875" style="19"/>
    <col min="14049" max="14049" width="2.28515625" style="19" customWidth="1"/>
    <col min="14050" max="14050" width="5.7109375" style="19" customWidth="1"/>
    <col min="14051" max="14051" width="47.7109375" style="19" customWidth="1"/>
    <col min="14052" max="14052" width="15.140625" style="19" customWidth="1"/>
    <col min="14053" max="14053" width="13.7109375" style="19" customWidth="1"/>
    <col min="14054" max="14054" width="18.42578125" style="19" customWidth="1"/>
    <col min="14055" max="14055" width="11.7109375" style="19" customWidth="1"/>
    <col min="14056" max="14057" width="2.28515625" style="19" customWidth="1"/>
    <col min="14058" max="14058" width="17.85546875" style="19" customWidth="1"/>
    <col min="14059" max="14059" width="14.28515625" style="19" customWidth="1"/>
    <col min="14060" max="14060" width="3.42578125" style="19" customWidth="1"/>
    <col min="14061" max="14061" width="17.85546875" style="19" customWidth="1"/>
    <col min="14062" max="14062" width="14.28515625" style="19" customWidth="1"/>
    <col min="14063" max="14063" width="3.42578125" style="19" customWidth="1"/>
    <col min="14064" max="14064" width="17.85546875" style="19" customWidth="1"/>
    <col min="14065" max="14065" width="14.28515625" style="19" customWidth="1"/>
    <col min="14066" max="14066" width="3.42578125" style="19" customWidth="1"/>
    <col min="14067" max="14067" width="17.85546875" style="19" customWidth="1"/>
    <col min="14068" max="14068" width="14.28515625" style="19" customWidth="1"/>
    <col min="14069" max="14069" width="3.42578125" style="19" customWidth="1"/>
    <col min="14070" max="14070" width="17.85546875" style="19" customWidth="1"/>
    <col min="14071" max="14071" width="14.28515625" style="19" customWidth="1"/>
    <col min="14072" max="14072" width="3.42578125" style="19" customWidth="1"/>
    <col min="14073" max="14073" width="17.85546875" style="19" customWidth="1"/>
    <col min="14074" max="14074" width="14.28515625" style="19" customWidth="1"/>
    <col min="14075" max="14075" width="3.28515625" style="19" customWidth="1"/>
    <col min="14076" max="14076" width="17.85546875" style="19" customWidth="1"/>
    <col min="14077" max="14077" width="14.28515625" style="19" customWidth="1"/>
    <col min="14078" max="14078" width="3.42578125" style="19" customWidth="1"/>
    <col min="14079" max="14079" width="17.85546875" style="19" customWidth="1"/>
    <col min="14080" max="14080" width="14.28515625" style="19" customWidth="1"/>
    <col min="14081" max="14081" width="3.42578125" style="19" customWidth="1"/>
    <col min="14082" max="14082" width="17.85546875" style="19" customWidth="1"/>
    <col min="14083" max="14083" width="14.28515625" style="19" customWidth="1"/>
    <col min="14084" max="14084" width="3.42578125" style="19" customWidth="1"/>
    <col min="14085" max="14085" width="17.85546875" style="19" customWidth="1"/>
    <col min="14086" max="14086" width="14.28515625" style="19" customWidth="1"/>
    <col min="14087" max="14087" width="3.28515625" style="19" customWidth="1"/>
    <col min="14088" max="14088" width="2.28515625" style="19" customWidth="1"/>
    <col min="14089" max="14304" width="10.85546875" style="19"/>
    <col min="14305" max="14305" width="2.28515625" style="19" customWidth="1"/>
    <col min="14306" max="14306" width="5.7109375" style="19" customWidth="1"/>
    <col min="14307" max="14307" width="47.7109375" style="19" customWidth="1"/>
    <col min="14308" max="14308" width="15.140625" style="19" customWidth="1"/>
    <col min="14309" max="14309" width="13.7109375" style="19" customWidth="1"/>
    <col min="14310" max="14310" width="18.42578125" style="19" customWidth="1"/>
    <col min="14311" max="14311" width="11.7109375" style="19" customWidth="1"/>
    <col min="14312" max="14313" width="2.28515625" style="19" customWidth="1"/>
    <col min="14314" max="14314" width="17.85546875" style="19" customWidth="1"/>
    <col min="14315" max="14315" width="14.28515625" style="19" customWidth="1"/>
    <col min="14316" max="14316" width="3.42578125" style="19" customWidth="1"/>
    <col min="14317" max="14317" width="17.85546875" style="19" customWidth="1"/>
    <col min="14318" max="14318" width="14.28515625" style="19" customWidth="1"/>
    <col min="14319" max="14319" width="3.42578125" style="19" customWidth="1"/>
    <col min="14320" max="14320" width="17.85546875" style="19" customWidth="1"/>
    <col min="14321" max="14321" width="14.28515625" style="19" customWidth="1"/>
    <col min="14322" max="14322" width="3.42578125" style="19" customWidth="1"/>
    <col min="14323" max="14323" width="17.85546875" style="19" customWidth="1"/>
    <col min="14324" max="14324" width="14.28515625" style="19" customWidth="1"/>
    <col min="14325" max="14325" width="3.42578125" style="19" customWidth="1"/>
    <col min="14326" max="14326" width="17.85546875" style="19" customWidth="1"/>
    <col min="14327" max="14327" width="14.28515625" style="19" customWidth="1"/>
    <col min="14328" max="14328" width="3.42578125" style="19" customWidth="1"/>
    <col min="14329" max="14329" width="17.85546875" style="19" customWidth="1"/>
    <col min="14330" max="14330" width="14.28515625" style="19" customWidth="1"/>
    <col min="14331" max="14331" width="3.28515625" style="19" customWidth="1"/>
    <col min="14332" max="14332" width="17.85546875" style="19" customWidth="1"/>
    <col min="14333" max="14333" width="14.28515625" style="19" customWidth="1"/>
    <col min="14334" max="14334" width="3.42578125" style="19" customWidth="1"/>
    <col min="14335" max="14335" width="17.85546875" style="19" customWidth="1"/>
    <col min="14336" max="14336" width="14.28515625" style="19" customWidth="1"/>
    <col min="14337" max="14337" width="3.42578125" style="19" customWidth="1"/>
    <col min="14338" max="14338" width="17.85546875" style="19" customWidth="1"/>
    <col min="14339" max="14339" width="14.28515625" style="19" customWidth="1"/>
    <col min="14340" max="14340" width="3.42578125" style="19" customWidth="1"/>
    <col min="14341" max="14341" width="17.85546875" style="19" customWidth="1"/>
    <col min="14342" max="14342" width="14.28515625" style="19" customWidth="1"/>
    <col min="14343" max="14343" width="3.28515625" style="19" customWidth="1"/>
    <col min="14344" max="14344" width="2.28515625" style="19" customWidth="1"/>
    <col min="14345" max="14560" width="10.85546875" style="19"/>
    <col min="14561" max="14561" width="2.28515625" style="19" customWidth="1"/>
    <col min="14562" max="14562" width="5.7109375" style="19" customWidth="1"/>
    <col min="14563" max="14563" width="47.7109375" style="19" customWidth="1"/>
    <col min="14564" max="14564" width="15.140625" style="19" customWidth="1"/>
    <col min="14565" max="14565" width="13.7109375" style="19" customWidth="1"/>
    <col min="14566" max="14566" width="18.42578125" style="19" customWidth="1"/>
    <col min="14567" max="14567" width="11.7109375" style="19" customWidth="1"/>
    <col min="14568" max="14569" width="2.28515625" style="19" customWidth="1"/>
    <col min="14570" max="14570" width="17.85546875" style="19" customWidth="1"/>
    <col min="14571" max="14571" width="14.28515625" style="19" customWidth="1"/>
    <col min="14572" max="14572" width="3.42578125" style="19" customWidth="1"/>
    <col min="14573" max="14573" width="17.85546875" style="19" customWidth="1"/>
    <col min="14574" max="14574" width="14.28515625" style="19" customWidth="1"/>
    <col min="14575" max="14575" width="3.42578125" style="19" customWidth="1"/>
    <col min="14576" max="14576" width="17.85546875" style="19" customWidth="1"/>
    <col min="14577" max="14577" width="14.28515625" style="19" customWidth="1"/>
    <col min="14578" max="14578" width="3.42578125" style="19" customWidth="1"/>
    <col min="14579" max="14579" width="17.85546875" style="19" customWidth="1"/>
    <col min="14580" max="14580" width="14.28515625" style="19" customWidth="1"/>
    <col min="14581" max="14581" width="3.42578125" style="19" customWidth="1"/>
    <col min="14582" max="14582" width="17.85546875" style="19" customWidth="1"/>
    <col min="14583" max="14583" width="14.28515625" style="19" customWidth="1"/>
    <col min="14584" max="14584" width="3.42578125" style="19" customWidth="1"/>
    <col min="14585" max="14585" width="17.85546875" style="19" customWidth="1"/>
    <col min="14586" max="14586" width="14.28515625" style="19" customWidth="1"/>
    <col min="14587" max="14587" width="3.28515625" style="19" customWidth="1"/>
    <col min="14588" max="14588" width="17.85546875" style="19" customWidth="1"/>
    <col min="14589" max="14589" width="14.28515625" style="19" customWidth="1"/>
    <col min="14590" max="14590" width="3.42578125" style="19" customWidth="1"/>
    <col min="14591" max="14591" width="17.85546875" style="19" customWidth="1"/>
    <col min="14592" max="14592" width="14.28515625" style="19" customWidth="1"/>
    <col min="14593" max="14593" width="3.42578125" style="19" customWidth="1"/>
    <col min="14594" max="14594" width="17.85546875" style="19" customWidth="1"/>
    <col min="14595" max="14595" width="14.28515625" style="19" customWidth="1"/>
    <col min="14596" max="14596" width="3.42578125" style="19" customWidth="1"/>
    <col min="14597" max="14597" width="17.85546875" style="19" customWidth="1"/>
    <col min="14598" max="14598" width="14.28515625" style="19" customWidth="1"/>
    <col min="14599" max="14599" width="3.28515625" style="19" customWidth="1"/>
    <col min="14600" max="14600" width="2.28515625" style="19" customWidth="1"/>
    <col min="14601" max="14816" width="10.85546875" style="19"/>
    <col min="14817" max="14817" width="2.28515625" style="19" customWidth="1"/>
    <col min="14818" max="14818" width="5.7109375" style="19" customWidth="1"/>
    <col min="14819" max="14819" width="47.7109375" style="19" customWidth="1"/>
    <col min="14820" max="14820" width="15.140625" style="19" customWidth="1"/>
    <col min="14821" max="14821" width="13.7109375" style="19" customWidth="1"/>
    <col min="14822" max="14822" width="18.42578125" style="19" customWidth="1"/>
    <col min="14823" max="14823" width="11.7109375" style="19" customWidth="1"/>
    <col min="14824" max="14825" width="2.28515625" style="19" customWidth="1"/>
    <col min="14826" max="14826" width="17.85546875" style="19" customWidth="1"/>
    <col min="14827" max="14827" width="14.28515625" style="19" customWidth="1"/>
    <col min="14828" max="14828" width="3.42578125" style="19" customWidth="1"/>
    <col min="14829" max="14829" width="17.85546875" style="19" customWidth="1"/>
    <col min="14830" max="14830" width="14.28515625" style="19" customWidth="1"/>
    <col min="14831" max="14831" width="3.42578125" style="19" customWidth="1"/>
    <col min="14832" max="14832" width="17.85546875" style="19" customWidth="1"/>
    <col min="14833" max="14833" width="14.28515625" style="19" customWidth="1"/>
    <col min="14834" max="14834" width="3.42578125" style="19" customWidth="1"/>
    <col min="14835" max="14835" width="17.85546875" style="19" customWidth="1"/>
    <col min="14836" max="14836" width="14.28515625" style="19" customWidth="1"/>
    <col min="14837" max="14837" width="3.42578125" style="19" customWidth="1"/>
    <col min="14838" max="14838" width="17.85546875" style="19" customWidth="1"/>
    <col min="14839" max="14839" width="14.28515625" style="19" customWidth="1"/>
    <col min="14840" max="14840" width="3.42578125" style="19" customWidth="1"/>
    <col min="14841" max="14841" width="17.85546875" style="19" customWidth="1"/>
    <col min="14842" max="14842" width="14.28515625" style="19" customWidth="1"/>
    <col min="14843" max="14843" width="3.28515625" style="19" customWidth="1"/>
    <col min="14844" max="14844" width="17.85546875" style="19" customWidth="1"/>
    <col min="14845" max="14845" width="14.28515625" style="19" customWidth="1"/>
    <col min="14846" max="14846" width="3.42578125" style="19" customWidth="1"/>
    <col min="14847" max="14847" width="17.85546875" style="19" customWidth="1"/>
    <col min="14848" max="14848" width="14.28515625" style="19" customWidth="1"/>
    <col min="14849" max="14849" width="3.42578125" style="19" customWidth="1"/>
    <col min="14850" max="14850" width="17.85546875" style="19" customWidth="1"/>
    <col min="14851" max="14851" width="14.28515625" style="19" customWidth="1"/>
    <col min="14852" max="14852" width="3.42578125" style="19" customWidth="1"/>
    <col min="14853" max="14853" width="17.85546875" style="19" customWidth="1"/>
    <col min="14854" max="14854" width="14.28515625" style="19" customWidth="1"/>
    <col min="14855" max="14855" width="3.28515625" style="19" customWidth="1"/>
    <col min="14856" max="14856" width="2.28515625" style="19" customWidth="1"/>
    <col min="14857" max="15072" width="10.85546875" style="19"/>
    <col min="15073" max="15073" width="2.28515625" style="19" customWidth="1"/>
    <col min="15074" max="15074" width="5.7109375" style="19" customWidth="1"/>
    <col min="15075" max="15075" width="47.7109375" style="19" customWidth="1"/>
    <col min="15076" max="15076" width="15.140625" style="19" customWidth="1"/>
    <col min="15077" max="15077" width="13.7109375" style="19" customWidth="1"/>
    <col min="15078" max="15078" width="18.42578125" style="19" customWidth="1"/>
    <col min="15079" max="15079" width="11.7109375" style="19" customWidth="1"/>
    <col min="15080" max="15081" width="2.28515625" style="19" customWidth="1"/>
    <col min="15082" max="15082" width="17.85546875" style="19" customWidth="1"/>
    <col min="15083" max="15083" width="14.28515625" style="19" customWidth="1"/>
    <col min="15084" max="15084" width="3.42578125" style="19" customWidth="1"/>
    <col min="15085" max="15085" width="17.85546875" style="19" customWidth="1"/>
    <col min="15086" max="15086" width="14.28515625" style="19" customWidth="1"/>
    <col min="15087" max="15087" width="3.42578125" style="19" customWidth="1"/>
    <col min="15088" max="15088" width="17.85546875" style="19" customWidth="1"/>
    <col min="15089" max="15089" width="14.28515625" style="19" customWidth="1"/>
    <col min="15090" max="15090" width="3.42578125" style="19" customWidth="1"/>
    <col min="15091" max="15091" width="17.85546875" style="19" customWidth="1"/>
    <col min="15092" max="15092" width="14.28515625" style="19" customWidth="1"/>
    <col min="15093" max="15093" width="3.42578125" style="19" customWidth="1"/>
    <col min="15094" max="15094" width="17.85546875" style="19" customWidth="1"/>
    <col min="15095" max="15095" width="14.28515625" style="19" customWidth="1"/>
    <col min="15096" max="15096" width="3.42578125" style="19" customWidth="1"/>
    <col min="15097" max="15097" width="17.85546875" style="19" customWidth="1"/>
    <col min="15098" max="15098" width="14.28515625" style="19" customWidth="1"/>
    <col min="15099" max="15099" width="3.28515625" style="19" customWidth="1"/>
    <col min="15100" max="15100" width="17.85546875" style="19" customWidth="1"/>
    <col min="15101" max="15101" width="14.28515625" style="19" customWidth="1"/>
    <col min="15102" max="15102" width="3.42578125" style="19" customWidth="1"/>
    <col min="15103" max="15103" width="17.85546875" style="19" customWidth="1"/>
    <col min="15104" max="15104" width="14.28515625" style="19" customWidth="1"/>
    <col min="15105" max="15105" width="3.42578125" style="19" customWidth="1"/>
    <col min="15106" max="15106" width="17.85546875" style="19" customWidth="1"/>
    <col min="15107" max="15107" width="14.28515625" style="19" customWidth="1"/>
    <col min="15108" max="15108" width="3.42578125" style="19" customWidth="1"/>
    <col min="15109" max="15109" width="17.85546875" style="19" customWidth="1"/>
    <col min="15110" max="15110" width="14.28515625" style="19" customWidth="1"/>
    <col min="15111" max="15111" width="3.28515625" style="19" customWidth="1"/>
    <col min="15112" max="15112" width="2.28515625" style="19" customWidth="1"/>
    <col min="15113" max="15328" width="10.85546875" style="19"/>
    <col min="15329" max="15329" width="2.28515625" style="19" customWidth="1"/>
    <col min="15330" max="15330" width="5.7109375" style="19" customWidth="1"/>
    <col min="15331" max="15331" width="47.7109375" style="19" customWidth="1"/>
    <col min="15332" max="15332" width="15.140625" style="19" customWidth="1"/>
    <col min="15333" max="15333" width="13.7109375" style="19" customWidth="1"/>
    <col min="15334" max="15334" width="18.42578125" style="19" customWidth="1"/>
    <col min="15335" max="15335" width="11.7109375" style="19" customWidth="1"/>
    <col min="15336" max="15337" width="2.28515625" style="19" customWidth="1"/>
    <col min="15338" max="15338" width="17.85546875" style="19" customWidth="1"/>
    <col min="15339" max="15339" width="14.28515625" style="19" customWidth="1"/>
    <col min="15340" max="15340" width="3.42578125" style="19" customWidth="1"/>
    <col min="15341" max="15341" width="17.85546875" style="19" customWidth="1"/>
    <col min="15342" max="15342" width="14.28515625" style="19" customWidth="1"/>
    <col min="15343" max="15343" width="3.42578125" style="19" customWidth="1"/>
    <col min="15344" max="15344" width="17.85546875" style="19" customWidth="1"/>
    <col min="15345" max="15345" width="14.28515625" style="19" customWidth="1"/>
    <col min="15346" max="15346" width="3.42578125" style="19" customWidth="1"/>
    <col min="15347" max="15347" width="17.85546875" style="19" customWidth="1"/>
    <col min="15348" max="15348" width="14.28515625" style="19" customWidth="1"/>
    <col min="15349" max="15349" width="3.42578125" style="19" customWidth="1"/>
    <col min="15350" max="15350" width="17.85546875" style="19" customWidth="1"/>
    <col min="15351" max="15351" width="14.28515625" style="19" customWidth="1"/>
    <col min="15352" max="15352" width="3.42578125" style="19" customWidth="1"/>
    <col min="15353" max="15353" width="17.85546875" style="19" customWidth="1"/>
    <col min="15354" max="15354" width="14.28515625" style="19" customWidth="1"/>
    <col min="15355" max="15355" width="3.28515625" style="19" customWidth="1"/>
    <col min="15356" max="15356" width="17.85546875" style="19" customWidth="1"/>
    <col min="15357" max="15357" width="14.28515625" style="19" customWidth="1"/>
    <col min="15358" max="15358" width="3.42578125" style="19" customWidth="1"/>
    <col min="15359" max="15359" width="17.85546875" style="19" customWidth="1"/>
    <col min="15360" max="15360" width="14.28515625" style="19" customWidth="1"/>
    <col min="15361" max="15361" width="3.42578125" style="19" customWidth="1"/>
    <col min="15362" max="15362" width="17.85546875" style="19" customWidth="1"/>
    <col min="15363" max="15363" width="14.28515625" style="19" customWidth="1"/>
    <col min="15364" max="15364" width="3.42578125" style="19" customWidth="1"/>
    <col min="15365" max="15365" width="17.85546875" style="19" customWidth="1"/>
    <col min="15366" max="15366" width="14.28515625" style="19" customWidth="1"/>
    <col min="15367" max="15367" width="3.28515625" style="19" customWidth="1"/>
    <col min="15368" max="15368" width="2.28515625" style="19" customWidth="1"/>
    <col min="15369" max="15584" width="10.85546875" style="19"/>
    <col min="15585" max="15585" width="2.28515625" style="19" customWidth="1"/>
    <col min="15586" max="15586" width="5.7109375" style="19" customWidth="1"/>
    <col min="15587" max="15587" width="47.7109375" style="19" customWidth="1"/>
    <col min="15588" max="15588" width="15.140625" style="19" customWidth="1"/>
    <col min="15589" max="15589" width="13.7109375" style="19" customWidth="1"/>
    <col min="15590" max="15590" width="18.42578125" style="19" customWidth="1"/>
    <col min="15591" max="15591" width="11.7109375" style="19" customWidth="1"/>
    <col min="15592" max="15593" width="2.28515625" style="19" customWidth="1"/>
    <col min="15594" max="15594" width="17.85546875" style="19" customWidth="1"/>
    <col min="15595" max="15595" width="14.28515625" style="19" customWidth="1"/>
    <col min="15596" max="15596" width="3.42578125" style="19" customWidth="1"/>
    <col min="15597" max="15597" width="17.85546875" style="19" customWidth="1"/>
    <col min="15598" max="15598" width="14.28515625" style="19" customWidth="1"/>
    <col min="15599" max="15599" width="3.42578125" style="19" customWidth="1"/>
    <col min="15600" max="15600" width="17.85546875" style="19" customWidth="1"/>
    <col min="15601" max="15601" width="14.28515625" style="19" customWidth="1"/>
    <col min="15602" max="15602" width="3.42578125" style="19" customWidth="1"/>
    <col min="15603" max="15603" width="17.85546875" style="19" customWidth="1"/>
    <col min="15604" max="15604" width="14.28515625" style="19" customWidth="1"/>
    <col min="15605" max="15605" width="3.42578125" style="19" customWidth="1"/>
    <col min="15606" max="15606" width="17.85546875" style="19" customWidth="1"/>
    <col min="15607" max="15607" width="14.28515625" style="19" customWidth="1"/>
    <col min="15608" max="15608" width="3.42578125" style="19" customWidth="1"/>
    <col min="15609" max="15609" width="17.85546875" style="19" customWidth="1"/>
    <col min="15610" max="15610" width="14.28515625" style="19" customWidth="1"/>
    <col min="15611" max="15611" width="3.28515625" style="19" customWidth="1"/>
    <col min="15612" max="15612" width="17.85546875" style="19" customWidth="1"/>
    <col min="15613" max="15613" width="14.28515625" style="19" customWidth="1"/>
    <col min="15614" max="15614" width="3.42578125" style="19" customWidth="1"/>
    <col min="15615" max="15615" width="17.85546875" style="19" customWidth="1"/>
    <col min="15616" max="15616" width="14.28515625" style="19" customWidth="1"/>
    <col min="15617" max="15617" width="3.42578125" style="19" customWidth="1"/>
    <col min="15618" max="15618" width="17.85546875" style="19" customWidth="1"/>
    <col min="15619" max="15619" width="14.28515625" style="19" customWidth="1"/>
    <col min="15620" max="15620" width="3.42578125" style="19" customWidth="1"/>
    <col min="15621" max="15621" width="17.85546875" style="19" customWidth="1"/>
    <col min="15622" max="15622" width="14.28515625" style="19" customWidth="1"/>
    <col min="15623" max="15623" width="3.28515625" style="19" customWidth="1"/>
    <col min="15624" max="15624" width="2.28515625" style="19" customWidth="1"/>
    <col min="15625" max="15840" width="10.85546875" style="19"/>
    <col min="15841" max="15841" width="2.28515625" style="19" customWidth="1"/>
    <col min="15842" max="15842" width="5.7109375" style="19" customWidth="1"/>
    <col min="15843" max="15843" width="47.7109375" style="19" customWidth="1"/>
    <col min="15844" max="15844" width="15.140625" style="19" customWidth="1"/>
    <col min="15845" max="15845" width="13.7109375" style="19" customWidth="1"/>
    <col min="15846" max="15846" width="18.42578125" style="19" customWidth="1"/>
    <col min="15847" max="15847" width="11.7109375" style="19" customWidth="1"/>
    <col min="15848" max="15849" width="2.28515625" style="19" customWidth="1"/>
    <col min="15850" max="15850" width="17.85546875" style="19" customWidth="1"/>
    <col min="15851" max="15851" width="14.28515625" style="19" customWidth="1"/>
    <col min="15852" max="15852" width="3.42578125" style="19" customWidth="1"/>
    <col min="15853" max="15853" width="17.85546875" style="19" customWidth="1"/>
    <col min="15854" max="15854" width="14.28515625" style="19" customWidth="1"/>
    <col min="15855" max="15855" width="3.42578125" style="19" customWidth="1"/>
    <col min="15856" max="15856" width="17.85546875" style="19" customWidth="1"/>
    <col min="15857" max="15857" width="14.28515625" style="19" customWidth="1"/>
    <col min="15858" max="15858" width="3.42578125" style="19" customWidth="1"/>
    <col min="15859" max="15859" width="17.85546875" style="19" customWidth="1"/>
    <col min="15860" max="15860" width="14.28515625" style="19" customWidth="1"/>
    <col min="15861" max="15861" width="3.42578125" style="19" customWidth="1"/>
    <col min="15862" max="15862" width="17.85546875" style="19" customWidth="1"/>
    <col min="15863" max="15863" width="14.28515625" style="19" customWidth="1"/>
    <col min="15864" max="15864" width="3.42578125" style="19" customWidth="1"/>
    <col min="15865" max="15865" width="17.85546875" style="19" customWidth="1"/>
    <col min="15866" max="15866" width="14.28515625" style="19" customWidth="1"/>
    <col min="15867" max="15867" width="3.28515625" style="19" customWidth="1"/>
    <col min="15868" max="15868" width="17.85546875" style="19" customWidth="1"/>
    <col min="15869" max="15869" width="14.28515625" style="19" customWidth="1"/>
    <col min="15870" max="15870" width="3.42578125" style="19" customWidth="1"/>
    <col min="15871" max="15871" width="17.85546875" style="19" customWidth="1"/>
    <col min="15872" max="15872" width="14.28515625" style="19" customWidth="1"/>
    <col min="15873" max="15873" width="3.42578125" style="19" customWidth="1"/>
    <col min="15874" max="15874" width="17.85546875" style="19" customWidth="1"/>
    <col min="15875" max="15875" width="14.28515625" style="19" customWidth="1"/>
    <col min="15876" max="15876" width="3.42578125" style="19" customWidth="1"/>
    <col min="15877" max="15877" width="17.85546875" style="19" customWidth="1"/>
    <col min="15878" max="15878" width="14.28515625" style="19" customWidth="1"/>
    <col min="15879" max="15879" width="3.28515625" style="19" customWidth="1"/>
    <col min="15880" max="15880" width="2.28515625" style="19" customWidth="1"/>
    <col min="15881" max="16096" width="10.85546875" style="19"/>
    <col min="16097" max="16097" width="2.28515625" style="19" customWidth="1"/>
    <col min="16098" max="16098" width="5.7109375" style="19" customWidth="1"/>
    <col min="16099" max="16099" width="47.7109375" style="19" customWidth="1"/>
    <col min="16100" max="16100" width="15.140625" style="19" customWidth="1"/>
    <col min="16101" max="16101" width="13.7109375" style="19" customWidth="1"/>
    <col min="16102" max="16102" width="18.42578125" style="19" customWidth="1"/>
    <col min="16103" max="16103" width="11.7109375" style="19" customWidth="1"/>
    <col min="16104" max="16105" width="2.28515625" style="19" customWidth="1"/>
    <col min="16106" max="16106" width="17.85546875" style="19" customWidth="1"/>
    <col min="16107" max="16107" width="14.28515625" style="19" customWidth="1"/>
    <col min="16108" max="16108" width="3.42578125" style="19" customWidth="1"/>
    <col min="16109" max="16109" width="17.85546875" style="19" customWidth="1"/>
    <col min="16110" max="16110" width="14.28515625" style="19" customWidth="1"/>
    <col min="16111" max="16111" width="3.42578125" style="19" customWidth="1"/>
    <col min="16112" max="16112" width="17.85546875" style="19" customWidth="1"/>
    <col min="16113" max="16113" width="14.28515625" style="19" customWidth="1"/>
    <col min="16114" max="16114" width="3.42578125" style="19" customWidth="1"/>
    <col min="16115" max="16115" width="17.85546875" style="19" customWidth="1"/>
    <col min="16116" max="16116" width="14.28515625" style="19" customWidth="1"/>
    <col min="16117" max="16117" width="3.42578125" style="19" customWidth="1"/>
    <col min="16118" max="16118" width="17.85546875" style="19" customWidth="1"/>
    <col min="16119" max="16119" width="14.28515625" style="19" customWidth="1"/>
    <col min="16120" max="16120" width="3.42578125" style="19" customWidth="1"/>
    <col min="16121" max="16121" width="17.85546875" style="19" customWidth="1"/>
    <col min="16122" max="16122" width="14.28515625" style="19" customWidth="1"/>
    <col min="16123" max="16123" width="3.28515625" style="19" customWidth="1"/>
    <col min="16124" max="16124" width="17.85546875" style="19" customWidth="1"/>
    <col min="16125" max="16125" width="14.28515625" style="19" customWidth="1"/>
    <col min="16126" max="16126" width="3.42578125" style="19" customWidth="1"/>
    <col min="16127" max="16127" width="17.85546875" style="19" customWidth="1"/>
    <col min="16128" max="16128" width="14.28515625" style="19" customWidth="1"/>
    <col min="16129" max="16129" width="3.42578125" style="19" customWidth="1"/>
    <col min="16130" max="16130" width="17.85546875" style="19" customWidth="1"/>
    <col min="16131" max="16131" width="14.28515625" style="19" customWidth="1"/>
    <col min="16132" max="16132" width="3.42578125" style="19" customWidth="1"/>
    <col min="16133" max="16133" width="17.85546875" style="19" customWidth="1"/>
    <col min="16134" max="16134" width="14.28515625" style="19" customWidth="1"/>
    <col min="16135" max="16135" width="3.28515625" style="19" customWidth="1"/>
    <col min="16136" max="16136" width="2.28515625" style="19" customWidth="1"/>
    <col min="16137" max="16384" width="10.85546875" style="19"/>
  </cols>
  <sheetData>
    <row r="1" spans="1:15" s="17" customFormat="1" ht="24">
      <c r="A1" s="464" t="str">
        <f>'High Budget'!A1</f>
        <v>301 E. ATLANTIC POMPANO BEACH - OPTIMISTIC</v>
      </c>
      <c r="B1" s="465"/>
      <c r="C1" s="466"/>
      <c r="D1" s="466"/>
      <c r="E1" s="466"/>
      <c r="F1" s="384"/>
      <c r="G1" s="384"/>
      <c r="H1" s="384"/>
      <c r="I1" s="384"/>
    </row>
    <row r="2" spans="1:15" s="17" customFormat="1" ht="18.600000000000001" customHeight="1">
      <c r="B2" s="18"/>
      <c r="F2" s="19"/>
      <c r="G2" s="19"/>
    </row>
    <row r="3" spans="1:15" ht="9" customHeight="1">
      <c r="A3" s="89"/>
      <c r="B3" s="89"/>
      <c r="C3" s="89"/>
      <c r="D3" s="89"/>
      <c r="E3" s="89"/>
      <c r="F3" s="92"/>
      <c r="G3" s="92"/>
    </row>
    <row r="4" spans="1:15" ht="18" customHeight="1">
      <c r="A4" s="124"/>
      <c r="B4" s="125"/>
      <c r="C4" s="211"/>
      <c r="D4" s="211"/>
      <c r="E4" s="211"/>
      <c r="F4" s="212"/>
      <c r="G4" s="212"/>
      <c r="H4" s="362"/>
    </row>
    <row r="5" spans="1:15" ht="18" customHeight="1">
      <c r="A5" s="124"/>
      <c r="B5" s="26" t="s">
        <v>196</v>
      </c>
      <c r="C5" s="124"/>
      <c r="D5" s="124"/>
      <c r="E5" s="124"/>
      <c r="F5" s="126"/>
      <c r="G5" s="126"/>
      <c r="H5" s="302"/>
    </row>
    <row r="6" spans="1:15" ht="18" customHeight="1">
      <c r="A6" s="124"/>
      <c r="B6" s="26"/>
      <c r="C6" s="124"/>
      <c r="D6" s="124"/>
      <c r="E6" s="124"/>
      <c r="F6" s="126"/>
      <c r="G6" s="126"/>
      <c r="H6" s="302"/>
    </row>
    <row r="7" spans="1:15" ht="18" customHeight="1">
      <c r="A7" s="124"/>
      <c r="B7" s="132"/>
      <c r="C7" s="19"/>
      <c r="D7" s="19"/>
      <c r="E7" s="481">
        <f>'High Budget'!H24+1</f>
        <v>26</v>
      </c>
      <c r="F7" s="19"/>
      <c r="G7" s="160">
        <f>LOOKUP(E7,'High ICF'!K3:EX3,'High ICF'!K35:EX35)*12</f>
        <v>12269132.032371227</v>
      </c>
      <c r="H7" s="302"/>
      <c r="I7" s="137"/>
      <c r="J7" s="138"/>
      <c r="O7" s="183"/>
    </row>
    <row r="8" spans="1:15" ht="18" customHeight="1">
      <c r="A8" s="124"/>
      <c r="B8" s="132"/>
      <c r="C8" s="19"/>
      <c r="D8" s="19"/>
      <c r="E8" s="678">
        <f>'Middle RETax'!E8</f>
        <v>0.1</v>
      </c>
      <c r="F8" s="19"/>
      <c r="G8" s="482">
        <f>-E8*G7</f>
        <v>-1226913.2032371226</v>
      </c>
      <c r="H8" s="302"/>
      <c r="I8" s="137"/>
      <c r="J8" s="138"/>
      <c r="O8" s="183"/>
    </row>
    <row r="9" spans="1:15" ht="18" customHeight="1">
      <c r="A9" s="124"/>
      <c r="B9" s="132"/>
      <c r="C9" s="19"/>
      <c r="D9" s="19"/>
      <c r="E9" s="144"/>
      <c r="F9" s="19"/>
      <c r="G9" s="483">
        <f>SUM(G7:G8)</f>
        <v>11042218.829134105</v>
      </c>
      <c r="H9" s="302"/>
      <c r="I9" s="137"/>
      <c r="J9" s="138"/>
      <c r="O9" s="183"/>
    </row>
    <row r="10" spans="1:15" ht="18" customHeight="1">
      <c r="A10" s="124"/>
      <c r="B10" s="132"/>
      <c r="C10" s="19"/>
      <c r="D10" s="19"/>
      <c r="E10" s="679">
        <f>'Middle RETax'!E10</f>
        <v>0.4</v>
      </c>
      <c r="F10" s="19"/>
      <c r="G10" s="482">
        <f>-E10*G9</f>
        <v>-4416887.5316536417</v>
      </c>
      <c r="H10" s="302"/>
      <c r="I10" s="137"/>
      <c r="J10" s="138"/>
      <c r="O10" s="183"/>
    </row>
    <row r="11" spans="1:15" ht="18" customHeight="1">
      <c r="A11" s="124"/>
      <c r="B11" s="132"/>
      <c r="C11" s="19"/>
      <c r="D11" s="19"/>
      <c r="E11" s="144"/>
      <c r="F11" s="19"/>
      <c r="G11" s="483">
        <f>SUM(G9:G10)</f>
        <v>6625331.2974804631</v>
      </c>
      <c r="H11" s="302"/>
      <c r="I11" s="137"/>
      <c r="J11" s="138"/>
      <c r="O11" s="183"/>
    </row>
    <row r="12" spans="1:15" ht="18" customHeight="1">
      <c r="A12" s="124"/>
      <c r="B12" s="132"/>
      <c r="C12" s="19"/>
      <c r="D12" s="19"/>
      <c r="H12" s="302"/>
      <c r="I12" s="137"/>
      <c r="J12" s="138"/>
      <c r="O12" s="183"/>
    </row>
    <row r="13" spans="1:15" ht="18" customHeight="1">
      <c r="A13" s="124"/>
      <c r="B13" s="132"/>
      <c r="C13" s="19"/>
      <c r="D13" s="485" t="s">
        <v>35</v>
      </c>
      <c r="E13" s="19" t="s">
        <v>190</v>
      </c>
      <c r="F13" s="19"/>
      <c r="G13" s="682">
        <f>'Middle RETax'!G13</f>
        <v>5.2499999999999998E-2</v>
      </c>
      <c r="H13" s="302"/>
      <c r="I13" s="137"/>
      <c r="J13" s="138"/>
      <c r="O13" s="183"/>
    </row>
    <row r="14" spans="1:15" ht="18" customHeight="1">
      <c r="A14" s="124"/>
      <c r="B14" s="132"/>
      <c r="C14" s="19"/>
      <c r="D14" s="19"/>
      <c r="E14" s="144" t="s">
        <v>189</v>
      </c>
      <c r="F14" s="19"/>
      <c r="G14" s="484">
        <f>'High Budget'!R12</f>
        <v>2.0501100000000001E-2</v>
      </c>
      <c r="H14" s="302"/>
      <c r="I14" s="137"/>
      <c r="J14" s="138"/>
      <c r="O14" s="183"/>
    </row>
    <row r="15" spans="1:15" ht="18" customHeight="1">
      <c r="A15" s="124"/>
      <c r="B15" s="132"/>
      <c r="C15" s="19"/>
      <c r="D15" s="19"/>
      <c r="E15" s="144" t="s">
        <v>192</v>
      </c>
      <c r="F15" s="19"/>
      <c r="G15" s="486">
        <f>SUM(G13:G14)</f>
        <v>7.3001099999999999E-2</v>
      </c>
      <c r="H15" s="302"/>
      <c r="I15" s="137"/>
      <c r="J15" s="138"/>
      <c r="O15" s="183"/>
    </row>
    <row r="16" spans="1:15" ht="18" customHeight="1">
      <c r="A16" s="124"/>
      <c r="B16" s="132"/>
      <c r="C16" s="19"/>
      <c r="D16" s="19"/>
      <c r="E16" s="144"/>
      <c r="F16" s="19"/>
      <c r="G16" s="484"/>
      <c r="H16" s="302"/>
      <c r="I16" s="137"/>
      <c r="J16" s="138"/>
      <c r="O16" s="183"/>
    </row>
    <row r="17" spans="1:15" ht="18" customHeight="1">
      <c r="A17" s="124"/>
      <c r="B17" s="132"/>
      <c r="C17" s="19"/>
      <c r="E17" s="144" t="s">
        <v>193</v>
      </c>
      <c r="F17" s="19"/>
      <c r="G17" s="374">
        <f>G11/G15</f>
        <v>90756595.414048046</v>
      </c>
      <c r="H17" s="302"/>
      <c r="I17" s="137"/>
      <c r="J17" s="138"/>
      <c r="O17" s="183"/>
    </row>
    <row r="18" spans="1:15" ht="18" customHeight="1">
      <c r="A18" s="124"/>
      <c r="B18" s="132"/>
      <c r="C18" s="19"/>
      <c r="D18" s="19"/>
      <c r="E18" s="680">
        <f>'Middle RETax'!E18</f>
        <v>0.15</v>
      </c>
      <c r="F18" s="19"/>
      <c r="G18" s="482">
        <f>-$E$18*G17</f>
        <v>-13613489.312107207</v>
      </c>
      <c r="H18" s="302"/>
      <c r="I18" s="137"/>
      <c r="J18" s="138"/>
      <c r="O18" s="183"/>
    </row>
    <row r="19" spans="1:15" ht="18" customHeight="1">
      <c r="A19" s="124"/>
      <c r="B19" s="132"/>
      <c r="C19" s="19"/>
      <c r="D19" s="19"/>
      <c r="E19" s="487" t="s">
        <v>194</v>
      </c>
      <c r="F19" s="19"/>
      <c r="G19" s="483">
        <f>SUM(G17:G18)</f>
        <v>77143106.10194084</v>
      </c>
      <c r="H19" s="302"/>
      <c r="I19" s="137"/>
      <c r="J19" s="138"/>
      <c r="O19" s="183"/>
    </row>
    <row r="20" spans="1:15" ht="18" customHeight="1">
      <c r="A20" s="124"/>
      <c r="B20" s="132"/>
      <c r="C20" s="19"/>
      <c r="D20" s="19"/>
      <c r="E20" s="487" t="s">
        <v>189</v>
      </c>
      <c r="F20" s="19"/>
      <c r="G20" s="484">
        <f>G14</f>
        <v>2.0501100000000001E-2</v>
      </c>
      <c r="H20" s="302"/>
      <c r="I20" s="137"/>
      <c r="J20" s="138"/>
      <c r="O20" s="183"/>
    </row>
    <row r="21" spans="1:15" ht="18" customHeight="1">
      <c r="A21" s="124"/>
      <c r="B21" s="132"/>
      <c r="C21" s="19"/>
      <c r="D21" s="19"/>
      <c r="E21" s="487" t="s">
        <v>191</v>
      </c>
      <c r="F21" s="19"/>
      <c r="G21" s="483">
        <f>G19*G20</f>
        <v>1581518.5325064994</v>
      </c>
      <c r="H21" s="302"/>
      <c r="I21" s="137"/>
      <c r="J21" s="138"/>
      <c r="O21" s="183"/>
    </row>
    <row r="22" spans="1:15" ht="18" customHeight="1">
      <c r="A22" s="124"/>
      <c r="B22" s="132"/>
      <c r="C22" s="19"/>
      <c r="D22" s="19"/>
      <c r="E22" s="681">
        <f>'Middle RETax'!E22</f>
        <v>0.04</v>
      </c>
      <c r="F22" s="19"/>
      <c r="G22" s="312">
        <f>-$E$22*G21</f>
        <v>-63260.741300259979</v>
      </c>
      <c r="H22" s="302"/>
      <c r="I22" s="137"/>
      <c r="J22" s="138"/>
      <c r="O22" s="183"/>
    </row>
    <row r="23" spans="1:15" ht="18" customHeight="1" thickBot="1">
      <c r="A23" s="124"/>
      <c r="B23" s="132"/>
      <c r="C23" s="19"/>
      <c r="D23" s="19"/>
      <c r="E23" s="136"/>
      <c r="F23" s="19"/>
      <c r="G23" s="382">
        <f>SUM(G21:G22)</f>
        <v>1518257.7912062395</v>
      </c>
      <c r="H23" s="302"/>
      <c r="I23" s="137"/>
      <c r="J23" s="138"/>
      <c r="O23" s="183"/>
    </row>
    <row r="24" spans="1:15" ht="9" customHeight="1" thickTop="1">
      <c r="A24" s="124"/>
      <c r="B24" s="132"/>
      <c r="C24" s="19"/>
      <c r="D24" s="19"/>
      <c r="E24" s="136"/>
      <c r="F24" s="19"/>
      <c r="G24" s="309"/>
      <c r="H24" s="302"/>
      <c r="I24" s="137"/>
      <c r="J24" s="138"/>
      <c r="O24" s="183"/>
    </row>
    <row r="25" spans="1:15" ht="18" customHeight="1">
      <c r="A25" s="124"/>
      <c r="B25" s="132"/>
      <c r="C25" s="19"/>
      <c r="D25" s="19"/>
      <c r="E25" s="136"/>
      <c r="F25" s="921">
        <f>G23/'High Budget'!$H$11</f>
        <v>4337.8794034463981</v>
      </c>
      <c r="G25" s="921"/>
      <c r="H25" s="302"/>
      <c r="I25" s="137"/>
      <c r="J25" s="138"/>
      <c r="O25" s="183"/>
    </row>
    <row r="26" spans="1:15" ht="9" customHeight="1">
      <c r="A26" s="124"/>
      <c r="B26" s="132"/>
      <c r="C26" s="19"/>
      <c r="D26" s="19"/>
      <c r="E26" s="136"/>
      <c r="F26" s="19"/>
      <c r="G26" s="19"/>
      <c r="H26" s="302"/>
      <c r="I26" s="137"/>
      <c r="J26" s="488"/>
    </row>
    <row r="27" spans="1:15" ht="18" customHeight="1">
      <c r="A27" s="124"/>
      <c r="B27" s="132"/>
      <c r="C27" s="19"/>
      <c r="D27" s="485" t="s">
        <v>35</v>
      </c>
      <c r="E27" s="489" t="s">
        <v>195</v>
      </c>
      <c r="F27" s="19"/>
      <c r="G27" s="19"/>
      <c r="H27" s="302"/>
      <c r="I27" s="137"/>
      <c r="J27" s="488"/>
    </row>
    <row r="28" spans="1:15" ht="18" customHeight="1">
      <c r="A28" s="124"/>
      <c r="B28" s="139"/>
      <c r="C28" s="360"/>
      <c r="D28" s="360"/>
      <c r="E28" s="490"/>
      <c r="F28" s="491"/>
      <c r="G28" s="492"/>
      <c r="H28" s="363"/>
      <c r="I28" s="137"/>
      <c r="J28" s="138"/>
    </row>
    <row r="29" spans="1:15" s="91" customFormat="1" ht="18.75" customHeight="1">
      <c r="H29" s="19"/>
      <c r="I29" s="19"/>
      <c r="J29" s="19"/>
      <c r="K29" s="19"/>
      <c r="L29" s="19"/>
      <c r="M29" s="19"/>
      <c r="N29" s="19"/>
      <c r="O29" s="19"/>
    </row>
    <row r="30" spans="1:15" ht="18" customHeight="1">
      <c r="A30" s="124"/>
      <c r="B30" s="125"/>
      <c r="C30" s="211"/>
      <c r="D30" s="211"/>
      <c r="E30" s="211"/>
      <c r="F30" s="212"/>
      <c r="G30" s="212"/>
      <c r="H30" s="362"/>
    </row>
    <row r="31" spans="1:15" ht="18" customHeight="1">
      <c r="A31" s="124"/>
      <c r="B31" s="26" t="s">
        <v>256</v>
      </c>
      <c r="C31" s="124"/>
      <c r="D31" s="124"/>
      <c r="E31" s="124"/>
      <c r="F31" s="126"/>
      <c r="G31" s="126"/>
      <c r="H31" s="302"/>
    </row>
    <row r="32" spans="1:15" ht="18" customHeight="1">
      <c r="A32" s="124"/>
      <c r="B32" s="26"/>
      <c r="C32" s="124"/>
      <c r="D32" s="124"/>
      <c r="E32" s="124"/>
      <c r="F32" s="126"/>
      <c r="G32" s="126"/>
      <c r="H32" s="302"/>
    </row>
    <row r="33" spans="1:15" ht="18" customHeight="1">
      <c r="A33" s="124"/>
      <c r="B33" s="132"/>
      <c r="C33" s="19"/>
      <c r="D33" s="19"/>
      <c r="E33" s="481" t="s">
        <v>11</v>
      </c>
      <c r="F33" s="19"/>
      <c r="G33" s="160">
        <f>'High Budget'!L74</f>
        <v>82687500</v>
      </c>
      <c r="H33" s="302"/>
      <c r="I33" s="137"/>
      <c r="J33" s="138"/>
      <c r="O33" s="183"/>
    </row>
    <row r="34" spans="1:15" ht="18" customHeight="1">
      <c r="A34" s="124"/>
      <c r="B34" s="132"/>
      <c r="C34" s="19"/>
      <c r="D34" s="19"/>
      <c r="E34" s="549" t="s">
        <v>257</v>
      </c>
      <c r="F34" s="19"/>
      <c r="G34" s="683">
        <f>'Middle RETax'!G34</f>
        <v>0.9</v>
      </c>
      <c r="H34" s="302"/>
      <c r="I34" s="137"/>
      <c r="J34" s="138"/>
      <c r="O34" s="183"/>
    </row>
    <row r="35" spans="1:15" ht="18" customHeight="1">
      <c r="A35" s="124"/>
      <c r="B35" s="132"/>
      <c r="C35" s="19"/>
      <c r="D35" s="19"/>
      <c r="E35" s="144"/>
      <c r="F35" s="19"/>
      <c r="G35" s="483">
        <f>G33*G34</f>
        <v>74418750</v>
      </c>
      <c r="H35" s="302"/>
      <c r="I35" s="137"/>
      <c r="J35" s="138"/>
      <c r="O35" s="183"/>
    </row>
    <row r="36" spans="1:15" ht="18" customHeight="1">
      <c r="A36" s="124"/>
      <c r="B36" s="132"/>
      <c r="C36" s="19"/>
      <c r="D36" s="19"/>
      <c r="E36" s="487" t="s">
        <v>189</v>
      </c>
      <c r="F36" s="19"/>
      <c r="G36" s="484">
        <f>G14</f>
        <v>2.0501100000000001E-2</v>
      </c>
      <c r="H36" s="302"/>
      <c r="I36" s="137"/>
      <c r="J36" s="138"/>
      <c r="O36" s="183"/>
    </row>
    <row r="37" spans="1:15" ht="18" customHeight="1">
      <c r="A37" s="124"/>
      <c r="B37" s="132"/>
      <c r="C37" s="19"/>
      <c r="D37" s="19"/>
      <c r="E37" s="144"/>
      <c r="F37" s="19"/>
      <c r="G37" s="483">
        <f>G35*G36</f>
        <v>1525666.2356250002</v>
      </c>
      <c r="H37" s="302"/>
      <c r="I37" s="137"/>
      <c r="J37" s="138"/>
      <c r="O37" s="183"/>
    </row>
    <row r="38" spans="1:15" ht="18" customHeight="1">
      <c r="A38" s="124"/>
      <c r="B38" s="132"/>
      <c r="C38" s="19"/>
      <c r="D38" s="19"/>
      <c r="E38" s="550">
        <f>$E$22</f>
        <v>0.04</v>
      </c>
      <c r="G38" s="91">
        <f>G37*-E38</f>
        <v>-61026.649425000011</v>
      </c>
      <c r="H38" s="302"/>
      <c r="I38" s="137"/>
      <c r="J38" s="138"/>
      <c r="O38" s="183"/>
    </row>
    <row r="39" spans="1:15" ht="18" customHeight="1" thickBot="1">
      <c r="A39" s="124"/>
      <c r="B39" s="132"/>
      <c r="C39" s="19"/>
      <c r="D39" s="19"/>
      <c r="E39" s="144"/>
      <c r="F39" s="19"/>
      <c r="G39" s="382">
        <f>SUM(G37:G38)</f>
        <v>1464639.5862000003</v>
      </c>
      <c r="H39" s="302"/>
      <c r="I39" s="137"/>
      <c r="J39" s="138"/>
      <c r="O39" s="183"/>
    </row>
    <row r="40" spans="1:15" ht="9" customHeight="1" thickTop="1">
      <c r="A40" s="124"/>
      <c r="B40" s="132"/>
      <c r="C40" s="19"/>
      <c r="D40" s="19"/>
      <c r="E40" s="136"/>
      <c r="F40" s="19"/>
      <c r="G40" s="309"/>
      <c r="H40" s="302"/>
      <c r="I40" s="137"/>
      <c r="J40" s="138"/>
      <c r="O40" s="183"/>
    </row>
    <row r="41" spans="1:15" ht="18" customHeight="1">
      <c r="A41" s="124"/>
      <c r="B41" s="132"/>
      <c r="C41" s="19"/>
      <c r="D41" s="19"/>
      <c r="E41" s="136"/>
      <c r="F41" s="921">
        <f>G39/'High Budget'!$H$11</f>
        <v>4184.6845320000011</v>
      </c>
      <c r="G41" s="921"/>
      <c r="H41" s="302"/>
      <c r="I41" s="137"/>
      <c r="J41" s="138"/>
      <c r="O41" s="183"/>
    </row>
    <row r="42" spans="1:15" ht="18" customHeight="1">
      <c r="A42" s="124"/>
      <c r="B42" s="139"/>
      <c r="C42" s="360"/>
      <c r="D42" s="360"/>
      <c r="E42" s="490"/>
      <c r="F42" s="491"/>
      <c r="G42" s="492"/>
      <c r="H42" s="363"/>
      <c r="I42" s="137"/>
      <c r="J42" s="138"/>
    </row>
    <row r="43" spans="1:15" s="91" customFormat="1" ht="18.75" customHeight="1">
      <c r="H43" s="19"/>
      <c r="I43" s="19"/>
      <c r="J43" s="19"/>
      <c r="K43" s="19"/>
      <c r="L43" s="19"/>
      <c r="M43" s="19"/>
      <c r="N43" s="19"/>
      <c r="O43" s="19"/>
    </row>
    <row r="44" spans="1:15" s="91" customFormat="1" ht="18.75" customHeight="1">
      <c r="H44" s="19"/>
      <c r="I44" s="19"/>
      <c r="J44" s="19"/>
      <c r="K44" s="19"/>
      <c r="L44" s="19"/>
      <c r="M44" s="19"/>
      <c r="N44" s="19"/>
      <c r="O44" s="19"/>
    </row>
    <row r="45" spans="1:15" s="91" customFormat="1" ht="18.75" customHeight="1">
      <c r="H45" s="19"/>
      <c r="I45" s="19"/>
      <c r="J45" s="19"/>
      <c r="K45" s="19"/>
      <c r="L45" s="19"/>
      <c r="M45" s="19"/>
      <c r="N45" s="19"/>
      <c r="O45" s="19"/>
    </row>
    <row r="46" spans="1:15" s="91" customFormat="1" ht="18.75" customHeight="1">
      <c r="H46" s="19"/>
      <c r="I46" s="19"/>
      <c r="J46" s="19"/>
      <c r="K46" s="19"/>
      <c r="L46" s="19"/>
      <c r="M46" s="19"/>
      <c r="N46" s="19"/>
      <c r="O46" s="19"/>
    </row>
    <row r="47" spans="1:15" s="91" customFormat="1" ht="18.75" customHeight="1">
      <c r="H47" s="19"/>
      <c r="I47" s="19"/>
      <c r="J47" s="19"/>
      <c r="K47" s="19"/>
      <c r="L47" s="19"/>
      <c r="M47" s="19"/>
      <c r="N47" s="19"/>
      <c r="O47" s="19"/>
    </row>
    <row r="48" spans="1:15" s="91" customFormat="1" ht="18.75" customHeight="1">
      <c r="H48" s="19"/>
      <c r="I48" s="19"/>
      <c r="J48" s="19"/>
      <c r="K48" s="19"/>
      <c r="L48" s="19"/>
      <c r="M48" s="19"/>
      <c r="N48" s="19"/>
      <c r="O48" s="19"/>
    </row>
    <row r="49" spans="8:15" s="91" customFormat="1" ht="18.75" customHeight="1">
      <c r="H49" s="19"/>
      <c r="I49" s="19"/>
      <c r="J49" s="19"/>
      <c r="K49" s="19"/>
      <c r="L49" s="19"/>
      <c r="M49" s="19"/>
      <c r="N49" s="19"/>
      <c r="O49" s="19"/>
    </row>
    <row r="50" spans="8:15" s="91" customFormat="1" ht="18.75" customHeight="1">
      <c r="H50" s="19"/>
      <c r="I50" s="19"/>
      <c r="J50" s="19"/>
      <c r="K50" s="19"/>
      <c r="L50" s="19"/>
      <c r="M50" s="19"/>
      <c r="N50" s="19"/>
      <c r="O50" s="19"/>
    </row>
    <row r="51" spans="8:15" s="91" customFormat="1" ht="18.75" customHeight="1">
      <c r="H51" s="19"/>
      <c r="I51" s="19"/>
      <c r="J51" s="19"/>
      <c r="K51" s="19"/>
      <c r="L51" s="19"/>
      <c r="M51" s="19"/>
      <c r="N51" s="19"/>
      <c r="O51" s="19"/>
    </row>
    <row r="52" spans="8:15" s="91" customFormat="1" ht="18.75" customHeight="1">
      <c r="H52" s="19"/>
      <c r="I52" s="19"/>
      <c r="J52" s="19"/>
      <c r="K52" s="19"/>
      <c r="L52" s="19"/>
      <c r="M52" s="19"/>
      <c r="N52" s="19"/>
      <c r="O52" s="19"/>
    </row>
    <row r="53" spans="8:15" s="91" customFormat="1" ht="18.75" customHeight="1">
      <c r="H53" s="19"/>
      <c r="I53" s="19"/>
      <c r="J53" s="19"/>
      <c r="K53" s="19"/>
      <c r="L53" s="19"/>
      <c r="M53" s="19"/>
      <c r="N53" s="19"/>
      <c r="O53" s="19"/>
    </row>
    <row r="54" spans="8:15" s="91" customFormat="1" ht="18.75" customHeight="1">
      <c r="H54" s="19"/>
      <c r="I54" s="19"/>
      <c r="J54" s="19"/>
      <c r="K54" s="19"/>
      <c r="L54" s="19"/>
      <c r="M54" s="19"/>
      <c r="N54" s="19"/>
      <c r="O54" s="19"/>
    </row>
    <row r="55" spans="8:15" s="91" customFormat="1" ht="18.75" customHeight="1">
      <c r="H55" s="19"/>
      <c r="I55" s="19"/>
      <c r="J55" s="19"/>
      <c r="K55" s="19"/>
      <c r="L55" s="19"/>
      <c r="M55" s="19"/>
      <c r="N55" s="19"/>
      <c r="O55" s="19"/>
    </row>
    <row r="56" spans="8:15" s="91" customFormat="1" ht="18.75" customHeight="1">
      <c r="H56" s="19"/>
      <c r="I56" s="19"/>
      <c r="J56" s="19"/>
      <c r="K56" s="19"/>
      <c r="L56" s="19"/>
      <c r="M56" s="19"/>
      <c r="N56" s="19"/>
      <c r="O56" s="19"/>
    </row>
    <row r="57" spans="8:15" s="91" customFormat="1" ht="18.75" customHeight="1">
      <c r="H57" s="19"/>
      <c r="I57" s="19"/>
      <c r="J57" s="19"/>
      <c r="K57" s="19"/>
      <c r="L57" s="19"/>
      <c r="M57" s="19"/>
      <c r="N57" s="19"/>
      <c r="O57" s="19"/>
    </row>
    <row r="58" spans="8:15" s="91" customFormat="1" ht="18.75" customHeight="1">
      <c r="H58" s="19"/>
      <c r="I58" s="19"/>
      <c r="J58" s="19"/>
      <c r="K58" s="19"/>
      <c r="L58" s="19"/>
      <c r="M58" s="19"/>
      <c r="N58" s="19"/>
      <c r="O58" s="19"/>
    </row>
    <row r="59" spans="8:15" s="91" customFormat="1" ht="18.75" customHeight="1">
      <c r="H59" s="19"/>
      <c r="I59" s="19"/>
      <c r="J59" s="19"/>
      <c r="K59" s="19"/>
      <c r="L59" s="19"/>
      <c r="M59" s="19"/>
      <c r="N59" s="19"/>
      <c r="O59" s="19"/>
    </row>
    <row r="60" spans="8:15" s="91" customFormat="1" ht="18.75" customHeight="1">
      <c r="H60" s="19"/>
      <c r="I60" s="19"/>
      <c r="J60" s="19"/>
      <c r="K60" s="19"/>
      <c r="L60" s="19"/>
      <c r="M60" s="19"/>
      <c r="N60" s="19"/>
      <c r="O60" s="19"/>
    </row>
    <row r="61" spans="8:15" s="91" customFormat="1" ht="18.75" customHeight="1">
      <c r="H61" s="19"/>
      <c r="I61" s="19"/>
      <c r="J61" s="19"/>
      <c r="K61" s="19"/>
      <c r="L61" s="19"/>
      <c r="M61" s="19"/>
      <c r="N61" s="19"/>
      <c r="O61" s="19"/>
    </row>
  </sheetData>
  <mergeCells count="2">
    <mergeCell ref="F25:G25"/>
    <mergeCell ref="F41:G41"/>
  </mergeCells>
  <printOptions horizontalCentered="1"/>
  <pageMargins left="0.5" right="0.5" top="0.5" bottom="0.5" header="0.5" footer="0.5"/>
  <pageSetup scale="64" orientation="landscape" r:id="rId1"/>
  <headerFooter alignWithMargins="0">
    <oddHeader>&amp;R&amp;F</oddHeader>
    <oddFooter>&amp;C&amp;A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DDE15-A009-408A-83EF-A45636ECC6C6}">
  <sheetPr>
    <pageSetUpPr fitToPage="1"/>
  </sheetPr>
  <dimension ref="A1:EX262"/>
  <sheetViews>
    <sheetView showGridLines="0" zoomScale="90" zoomScaleNormal="90" zoomScalePageLayoutView="80" workbookViewId="0">
      <pane xSplit="9" ySplit="6" topLeftCell="J93" activePane="bottomRight" state="frozen"/>
      <selection pane="topRight"/>
      <selection pane="bottomLeft"/>
      <selection pane="bottomRight" activeCell="F116" sqref="F116"/>
    </sheetView>
  </sheetViews>
  <sheetFormatPr defaultColWidth="8.85546875" defaultRowHeight="12.75"/>
  <cols>
    <col min="1" max="1" width="2.7109375" style="11" customWidth="1"/>
    <col min="2" max="2" width="4.42578125" style="1" customWidth="1"/>
    <col min="3" max="3" width="63.5703125" style="1" bestFit="1" customWidth="1"/>
    <col min="4" max="4" width="36.7109375" style="1" customWidth="1"/>
    <col min="5" max="5" width="2.7109375" style="1" customWidth="1"/>
    <col min="6" max="6" width="14.28515625" style="1" customWidth="1"/>
    <col min="7" max="7" width="20" style="1" bestFit="1" customWidth="1"/>
    <col min="8" max="8" width="3.7109375" style="1" customWidth="1"/>
    <col min="9" max="9" width="21.28515625" style="1" customWidth="1"/>
    <col min="10" max="10" width="17.5703125" style="1" customWidth="1"/>
    <col min="11" max="36" width="14.28515625" style="1" bestFit="1" customWidth="1"/>
    <col min="37" max="109" width="13.7109375" style="1" bestFit="1" customWidth="1"/>
    <col min="110" max="153" width="15.28515625" style="1" bestFit="1" customWidth="1"/>
    <col min="154" max="154" width="15.28515625" style="1" customWidth="1"/>
    <col min="155" max="16384" width="8.85546875" style="1"/>
  </cols>
  <sheetData>
    <row r="1" spans="1:154" ht="18">
      <c r="A1" s="161" t="str">
        <f>'High Budget'!A1</f>
        <v>301 E. ATLANTIC POMPANO BEACH - OPTIMISTIC</v>
      </c>
    </row>
    <row r="2" spans="1:154" ht="13.5" thickBot="1">
      <c r="A2" s="9"/>
    </row>
    <row r="3" spans="1:154" s="2" customFormat="1" ht="18">
      <c r="A3" s="10"/>
      <c r="B3" s="163"/>
      <c r="C3" s="163"/>
      <c r="D3" s="163"/>
      <c r="E3" s="163"/>
      <c r="F3" s="163"/>
      <c r="G3" s="163"/>
      <c r="H3" s="163"/>
      <c r="I3" s="197" t="s">
        <v>71</v>
      </c>
      <c r="J3" s="195" t="s">
        <v>72</v>
      </c>
      <c r="K3" s="196">
        <v>1</v>
      </c>
      <c r="L3" s="196">
        <f>K3+1</f>
        <v>2</v>
      </c>
      <c r="M3" s="196">
        <f t="shared" ref="M3:BX3" si="0">L3+1</f>
        <v>3</v>
      </c>
      <c r="N3" s="196">
        <f t="shared" si="0"/>
        <v>4</v>
      </c>
      <c r="O3" s="196">
        <f t="shared" si="0"/>
        <v>5</v>
      </c>
      <c r="P3" s="196">
        <f t="shared" si="0"/>
        <v>6</v>
      </c>
      <c r="Q3" s="196">
        <f t="shared" si="0"/>
        <v>7</v>
      </c>
      <c r="R3" s="196">
        <f t="shared" si="0"/>
        <v>8</v>
      </c>
      <c r="S3" s="196">
        <f t="shared" si="0"/>
        <v>9</v>
      </c>
      <c r="T3" s="196">
        <f t="shared" si="0"/>
        <v>10</v>
      </c>
      <c r="U3" s="196">
        <f t="shared" si="0"/>
        <v>11</v>
      </c>
      <c r="V3" s="196">
        <f t="shared" si="0"/>
        <v>12</v>
      </c>
      <c r="W3" s="196">
        <f t="shared" si="0"/>
        <v>13</v>
      </c>
      <c r="X3" s="196">
        <f t="shared" si="0"/>
        <v>14</v>
      </c>
      <c r="Y3" s="196">
        <f t="shared" si="0"/>
        <v>15</v>
      </c>
      <c r="Z3" s="196">
        <f t="shared" si="0"/>
        <v>16</v>
      </c>
      <c r="AA3" s="196">
        <f t="shared" si="0"/>
        <v>17</v>
      </c>
      <c r="AB3" s="196">
        <f t="shared" si="0"/>
        <v>18</v>
      </c>
      <c r="AC3" s="196">
        <f t="shared" si="0"/>
        <v>19</v>
      </c>
      <c r="AD3" s="196">
        <f t="shared" si="0"/>
        <v>20</v>
      </c>
      <c r="AE3" s="196">
        <f t="shared" si="0"/>
        <v>21</v>
      </c>
      <c r="AF3" s="196">
        <f t="shared" si="0"/>
        <v>22</v>
      </c>
      <c r="AG3" s="196">
        <f t="shared" si="0"/>
        <v>23</v>
      </c>
      <c r="AH3" s="196">
        <f t="shared" si="0"/>
        <v>24</v>
      </c>
      <c r="AI3" s="196">
        <f t="shared" si="0"/>
        <v>25</v>
      </c>
      <c r="AJ3" s="196">
        <f t="shared" si="0"/>
        <v>26</v>
      </c>
      <c r="AK3" s="196">
        <f t="shared" si="0"/>
        <v>27</v>
      </c>
      <c r="AL3" s="196">
        <f t="shared" si="0"/>
        <v>28</v>
      </c>
      <c r="AM3" s="196">
        <f t="shared" si="0"/>
        <v>29</v>
      </c>
      <c r="AN3" s="196">
        <f t="shared" si="0"/>
        <v>30</v>
      </c>
      <c r="AO3" s="196">
        <f t="shared" si="0"/>
        <v>31</v>
      </c>
      <c r="AP3" s="196">
        <f t="shared" si="0"/>
        <v>32</v>
      </c>
      <c r="AQ3" s="196">
        <f t="shared" si="0"/>
        <v>33</v>
      </c>
      <c r="AR3" s="196">
        <f t="shared" si="0"/>
        <v>34</v>
      </c>
      <c r="AS3" s="196">
        <f t="shared" si="0"/>
        <v>35</v>
      </c>
      <c r="AT3" s="196">
        <f t="shared" si="0"/>
        <v>36</v>
      </c>
      <c r="AU3" s="196">
        <f t="shared" si="0"/>
        <v>37</v>
      </c>
      <c r="AV3" s="196">
        <f t="shared" si="0"/>
        <v>38</v>
      </c>
      <c r="AW3" s="196">
        <f t="shared" si="0"/>
        <v>39</v>
      </c>
      <c r="AX3" s="196">
        <f t="shared" si="0"/>
        <v>40</v>
      </c>
      <c r="AY3" s="196">
        <f t="shared" si="0"/>
        <v>41</v>
      </c>
      <c r="AZ3" s="196">
        <f t="shared" si="0"/>
        <v>42</v>
      </c>
      <c r="BA3" s="196">
        <f t="shared" si="0"/>
        <v>43</v>
      </c>
      <c r="BB3" s="196">
        <f t="shared" si="0"/>
        <v>44</v>
      </c>
      <c r="BC3" s="196">
        <f t="shared" si="0"/>
        <v>45</v>
      </c>
      <c r="BD3" s="196">
        <f t="shared" si="0"/>
        <v>46</v>
      </c>
      <c r="BE3" s="196">
        <f t="shared" si="0"/>
        <v>47</v>
      </c>
      <c r="BF3" s="196">
        <f t="shared" si="0"/>
        <v>48</v>
      </c>
      <c r="BG3" s="196">
        <f t="shared" si="0"/>
        <v>49</v>
      </c>
      <c r="BH3" s="196">
        <f t="shared" si="0"/>
        <v>50</v>
      </c>
      <c r="BI3" s="196">
        <f t="shared" si="0"/>
        <v>51</v>
      </c>
      <c r="BJ3" s="196">
        <f t="shared" si="0"/>
        <v>52</v>
      </c>
      <c r="BK3" s="196">
        <f t="shared" si="0"/>
        <v>53</v>
      </c>
      <c r="BL3" s="196">
        <f t="shared" si="0"/>
        <v>54</v>
      </c>
      <c r="BM3" s="196">
        <f t="shared" si="0"/>
        <v>55</v>
      </c>
      <c r="BN3" s="196">
        <f t="shared" si="0"/>
        <v>56</v>
      </c>
      <c r="BO3" s="196">
        <f t="shared" si="0"/>
        <v>57</v>
      </c>
      <c r="BP3" s="196">
        <f t="shared" si="0"/>
        <v>58</v>
      </c>
      <c r="BQ3" s="196">
        <f t="shared" si="0"/>
        <v>59</v>
      </c>
      <c r="BR3" s="196">
        <f t="shared" si="0"/>
        <v>60</v>
      </c>
      <c r="BS3" s="196">
        <f t="shared" si="0"/>
        <v>61</v>
      </c>
      <c r="BT3" s="196">
        <f t="shared" si="0"/>
        <v>62</v>
      </c>
      <c r="BU3" s="196">
        <f t="shared" si="0"/>
        <v>63</v>
      </c>
      <c r="BV3" s="196">
        <f t="shared" si="0"/>
        <v>64</v>
      </c>
      <c r="BW3" s="196">
        <f t="shared" si="0"/>
        <v>65</v>
      </c>
      <c r="BX3" s="196">
        <f t="shared" si="0"/>
        <v>66</v>
      </c>
      <c r="BY3" s="196">
        <f t="shared" ref="BY3:EJ3" si="1">BX3+1</f>
        <v>67</v>
      </c>
      <c r="BZ3" s="196">
        <f t="shared" si="1"/>
        <v>68</v>
      </c>
      <c r="CA3" s="196">
        <f t="shared" si="1"/>
        <v>69</v>
      </c>
      <c r="CB3" s="196">
        <f t="shared" si="1"/>
        <v>70</v>
      </c>
      <c r="CC3" s="196">
        <f t="shared" si="1"/>
        <v>71</v>
      </c>
      <c r="CD3" s="196">
        <f t="shared" si="1"/>
        <v>72</v>
      </c>
      <c r="CE3" s="196">
        <f t="shared" si="1"/>
        <v>73</v>
      </c>
      <c r="CF3" s="196">
        <f t="shared" si="1"/>
        <v>74</v>
      </c>
      <c r="CG3" s="196">
        <f t="shared" si="1"/>
        <v>75</v>
      </c>
      <c r="CH3" s="196">
        <f t="shared" si="1"/>
        <v>76</v>
      </c>
      <c r="CI3" s="196">
        <f t="shared" si="1"/>
        <v>77</v>
      </c>
      <c r="CJ3" s="196">
        <f t="shared" si="1"/>
        <v>78</v>
      </c>
      <c r="CK3" s="196">
        <f t="shared" si="1"/>
        <v>79</v>
      </c>
      <c r="CL3" s="196">
        <f t="shared" si="1"/>
        <v>80</v>
      </c>
      <c r="CM3" s="196">
        <f t="shared" si="1"/>
        <v>81</v>
      </c>
      <c r="CN3" s="196">
        <f t="shared" si="1"/>
        <v>82</v>
      </c>
      <c r="CO3" s="196">
        <f t="shared" si="1"/>
        <v>83</v>
      </c>
      <c r="CP3" s="196">
        <f t="shared" si="1"/>
        <v>84</v>
      </c>
      <c r="CQ3" s="196">
        <f t="shared" si="1"/>
        <v>85</v>
      </c>
      <c r="CR3" s="196">
        <f t="shared" si="1"/>
        <v>86</v>
      </c>
      <c r="CS3" s="196">
        <f t="shared" si="1"/>
        <v>87</v>
      </c>
      <c r="CT3" s="196">
        <f t="shared" si="1"/>
        <v>88</v>
      </c>
      <c r="CU3" s="196">
        <f t="shared" si="1"/>
        <v>89</v>
      </c>
      <c r="CV3" s="196">
        <f t="shared" si="1"/>
        <v>90</v>
      </c>
      <c r="CW3" s="196">
        <f t="shared" si="1"/>
        <v>91</v>
      </c>
      <c r="CX3" s="196">
        <f t="shared" si="1"/>
        <v>92</v>
      </c>
      <c r="CY3" s="196">
        <f t="shared" si="1"/>
        <v>93</v>
      </c>
      <c r="CZ3" s="196">
        <f t="shared" si="1"/>
        <v>94</v>
      </c>
      <c r="DA3" s="196">
        <f t="shared" si="1"/>
        <v>95</v>
      </c>
      <c r="DB3" s="196">
        <f t="shared" si="1"/>
        <v>96</v>
      </c>
      <c r="DC3" s="196">
        <f t="shared" si="1"/>
        <v>97</v>
      </c>
      <c r="DD3" s="196">
        <f t="shared" si="1"/>
        <v>98</v>
      </c>
      <c r="DE3" s="196">
        <f t="shared" si="1"/>
        <v>99</v>
      </c>
      <c r="DF3" s="196">
        <f t="shared" si="1"/>
        <v>100</v>
      </c>
      <c r="DG3" s="196">
        <f t="shared" si="1"/>
        <v>101</v>
      </c>
      <c r="DH3" s="196">
        <f t="shared" si="1"/>
        <v>102</v>
      </c>
      <c r="DI3" s="196">
        <f t="shared" si="1"/>
        <v>103</v>
      </c>
      <c r="DJ3" s="196">
        <f t="shared" si="1"/>
        <v>104</v>
      </c>
      <c r="DK3" s="196">
        <f t="shared" si="1"/>
        <v>105</v>
      </c>
      <c r="DL3" s="196">
        <f t="shared" si="1"/>
        <v>106</v>
      </c>
      <c r="DM3" s="196">
        <f t="shared" si="1"/>
        <v>107</v>
      </c>
      <c r="DN3" s="196">
        <f t="shared" si="1"/>
        <v>108</v>
      </c>
      <c r="DO3" s="196">
        <f t="shared" si="1"/>
        <v>109</v>
      </c>
      <c r="DP3" s="196">
        <f t="shared" si="1"/>
        <v>110</v>
      </c>
      <c r="DQ3" s="196">
        <f t="shared" si="1"/>
        <v>111</v>
      </c>
      <c r="DR3" s="196">
        <f t="shared" si="1"/>
        <v>112</v>
      </c>
      <c r="DS3" s="196">
        <f t="shared" si="1"/>
        <v>113</v>
      </c>
      <c r="DT3" s="196">
        <f t="shared" si="1"/>
        <v>114</v>
      </c>
      <c r="DU3" s="196">
        <f t="shared" si="1"/>
        <v>115</v>
      </c>
      <c r="DV3" s="196">
        <f t="shared" si="1"/>
        <v>116</v>
      </c>
      <c r="DW3" s="196">
        <f t="shared" si="1"/>
        <v>117</v>
      </c>
      <c r="DX3" s="196">
        <f t="shared" si="1"/>
        <v>118</v>
      </c>
      <c r="DY3" s="196">
        <f t="shared" si="1"/>
        <v>119</v>
      </c>
      <c r="DZ3" s="196">
        <f t="shared" si="1"/>
        <v>120</v>
      </c>
      <c r="EA3" s="196">
        <f t="shared" si="1"/>
        <v>121</v>
      </c>
      <c r="EB3" s="196">
        <f t="shared" si="1"/>
        <v>122</v>
      </c>
      <c r="EC3" s="196">
        <f t="shared" si="1"/>
        <v>123</v>
      </c>
      <c r="ED3" s="196">
        <f t="shared" si="1"/>
        <v>124</v>
      </c>
      <c r="EE3" s="196">
        <f t="shared" si="1"/>
        <v>125</v>
      </c>
      <c r="EF3" s="196">
        <f t="shared" si="1"/>
        <v>126</v>
      </c>
      <c r="EG3" s="196">
        <f t="shared" si="1"/>
        <v>127</v>
      </c>
      <c r="EH3" s="196">
        <f t="shared" si="1"/>
        <v>128</v>
      </c>
      <c r="EI3" s="196">
        <f t="shared" si="1"/>
        <v>129</v>
      </c>
      <c r="EJ3" s="196">
        <f t="shared" si="1"/>
        <v>130</v>
      </c>
      <c r="EK3" s="196">
        <f t="shared" ref="EK3:EX3" si="2">EJ3+1</f>
        <v>131</v>
      </c>
      <c r="EL3" s="196">
        <f t="shared" si="2"/>
        <v>132</v>
      </c>
      <c r="EM3" s="196">
        <f t="shared" si="2"/>
        <v>133</v>
      </c>
      <c r="EN3" s="196">
        <f t="shared" si="2"/>
        <v>134</v>
      </c>
      <c r="EO3" s="196">
        <f t="shared" si="2"/>
        <v>135</v>
      </c>
      <c r="EP3" s="196">
        <f t="shared" si="2"/>
        <v>136</v>
      </c>
      <c r="EQ3" s="196">
        <f t="shared" si="2"/>
        <v>137</v>
      </c>
      <c r="ER3" s="196">
        <f t="shared" si="2"/>
        <v>138</v>
      </c>
      <c r="ES3" s="196">
        <f t="shared" si="2"/>
        <v>139</v>
      </c>
      <c r="ET3" s="196">
        <f t="shared" si="2"/>
        <v>140</v>
      </c>
      <c r="EU3" s="196">
        <f t="shared" si="2"/>
        <v>141</v>
      </c>
      <c r="EV3" s="196">
        <f t="shared" si="2"/>
        <v>142</v>
      </c>
      <c r="EW3" s="196">
        <f t="shared" si="2"/>
        <v>143</v>
      </c>
      <c r="EX3" s="198">
        <f t="shared" si="2"/>
        <v>144</v>
      </c>
    </row>
    <row r="4" spans="1:154" s="2" customFormat="1" ht="18">
      <c r="A4" s="10"/>
      <c r="B4" s="163"/>
      <c r="C4" s="163"/>
      <c r="D4" s="163"/>
      <c r="E4" s="163"/>
      <c r="F4" s="163"/>
      <c r="G4" s="163"/>
      <c r="H4" s="163"/>
      <c r="I4" s="197" t="s">
        <v>73</v>
      </c>
      <c r="J4" s="684">
        <f>'Middle ICF'!J4</f>
        <v>46388</v>
      </c>
      <c r="K4" s="229">
        <f>EDATE(J4,1)</f>
        <v>46419</v>
      </c>
      <c r="L4" s="229">
        <f t="shared" ref="L4:BW4" si="3">EDATE(K4,1)</f>
        <v>46447</v>
      </c>
      <c r="M4" s="229">
        <f t="shared" si="3"/>
        <v>46478</v>
      </c>
      <c r="N4" s="229">
        <f t="shared" si="3"/>
        <v>46508</v>
      </c>
      <c r="O4" s="229">
        <f t="shared" si="3"/>
        <v>46539</v>
      </c>
      <c r="P4" s="229">
        <f t="shared" si="3"/>
        <v>46569</v>
      </c>
      <c r="Q4" s="229">
        <f t="shared" si="3"/>
        <v>46600</v>
      </c>
      <c r="R4" s="229">
        <f t="shared" si="3"/>
        <v>46631</v>
      </c>
      <c r="S4" s="229">
        <f t="shared" si="3"/>
        <v>46661</v>
      </c>
      <c r="T4" s="229">
        <f t="shared" si="3"/>
        <v>46692</v>
      </c>
      <c r="U4" s="229">
        <f t="shared" si="3"/>
        <v>46722</v>
      </c>
      <c r="V4" s="229">
        <f t="shared" si="3"/>
        <v>46753</v>
      </c>
      <c r="W4" s="229">
        <f t="shared" si="3"/>
        <v>46784</v>
      </c>
      <c r="X4" s="229">
        <f t="shared" si="3"/>
        <v>46813</v>
      </c>
      <c r="Y4" s="229">
        <f t="shared" si="3"/>
        <v>46844</v>
      </c>
      <c r="Z4" s="229">
        <f t="shared" si="3"/>
        <v>46874</v>
      </c>
      <c r="AA4" s="229">
        <f t="shared" si="3"/>
        <v>46905</v>
      </c>
      <c r="AB4" s="229">
        <f t="shared" si="3"/>
        <v>46935</v>
      </c>
      <c r="AC4" s="229">
        <f t="shared" si="3"/>
        <v>46966</v>
      </c>
      <c r="AD4" s="229">
        <f t="shared" si="3"/>
        <v>46997</v>
      </c>
      <c r="AE4" s="229">
        <f t="shared" si="3"/>
        <v>47027</v>
      </c>
      <c r="AF4" s="229">
        <f t="shared" si="3"/>
        <v>47058</v>
      </c>
      <c r="AG4" s="229">
        <f t="shared" si="3"/>
        <v>47088</v>
      </c>
      <c r="AH4" s="229">
        <f t="shared" si="3"/>
        <v>47119</v>
      </c>
      <c r="AI4" s="229">
        <f t="shared" si="3"/>
        <v>47150</v>
      </c>
      <c r="AJ4" s="229">
        <f t="shared" si="3"/>
        <v>47178</v>
      </c>
      <c r="AK4" s="229">
        <f t="shared" si="3"/>
        <v>47209</v>
      </c>
      <c r="AL4" s="229">
        <f t="shared" si="3"/>
        <v>47239</v>
      </c>
      <c r="AM4" s="229">
        <f t="shared" si="3"/>
        <v>47270</v>
      </c>
      <c r="AN4" s="229">
        <f t="shared" si="3"/>
        <v>47300</v>
      </c>
      <c r="AO4" s="229">
        <f t="shared" si="3"/>
        <v>47331</v>
      </c>
      <c r="AP4" s="229">
        <f t="shared" si="3"/>
        <v>47362</v>
      </c>
      <c r="AQ4" s="229">
        <f t="shared" si="3"/>
        <v>47392</v>
      </c>
      <c r="AR4" s="229">
        <f t="shared" si="3"/>
        <v>47423</v>
      </c>
      <c r="AS4" s="229">
        <f t="shared" si="3"/>
        <v>47453</v>
      </c>
      <c r="AT4" s="229">
        <f t="shared" si="3"/>
        <v>47484</v>
      </c>
      <c r="AU4" s="229">
        <f t="shared" si="3"/>
        <v>47515</v>
      </c>
      <c r="AV4" s="229">
        <f t="shared" si="3"/>
        <v>47543</v>
      </c>
      <c r="AW4" s="229">
        <f t="shared" si="3"/>
        <v>47574</v>
      </c>
      <c r="AX4" s="229">
        <f t="shared" si="3"/>
        <v>47604</v>
      </c>
      <c r="AY4" s="229">
        <f t="shared" si="3"/>
        <v>47635</v>
      </c>
      <c r="AZ4" s="229">
        <f t="shared" si="3"/>
        <v>47665</v>
      </c>
      <c r="BA4" s="229">
        <f t="shared" si="3"/>
        <v>47696</v>
      </c>
      <c r="BB4" s="229">
        <f t="shared" si="3"/>
        <v>47727</v>
      </c>
      <c r="BC4" s="229">
        <f t="shared" si="3"/>
        <v>47757</v>
      </c>
      <c r="BD4" s="229">
        <f t="shared" si="3"/>
        <v>47788</v>
      </c>
      <c r="BE4" s="229">
        <f t="shared" si="3"/>
        <v>47818</v>
      </c>
      <c r="BF4" s="229">
        <f t="shared" si="3"/>
        <v>47849</v>
      </c>
      <c r="BG4" s="229">
        <f t="shared" si="3"/>
        <v>47880</v>
      </c>
      <c r="BH4" s="229">
        <f t="shared" si="3"/>
        <v>47908</v>
      </c>
      <c r="BI4" s="229">
        <f t="shared" si="3"/>
        <v>47939</v>
      </c>
      <c r="BJ4" s="229">
        <f t="shared" si="3"/>
        <v>47969</v>
      </c>
      <c r="BK4" s="229">
        <f t="shared" si="3"/>
        <v>48000</v>
      </c>
      <c r="BL4" s="229">
        <f t="shared" si="3"/>
        <v>48030</v>
      </c>
      <c r="BM4" s="229">
        <f t="shared" si="3"/>
        <v>48061</v>
      </c>
      <c r="BN4" s="229">
        <f t="shared" si="3"/>
        <v>48092</v>
      </c>
      <c r="BO4" s="229">
        <f t="shared" si="3"/>
        <v>48122</v>
      </c>
      <c r="BP4" s="229">
        <f t="shared" si="3"/>
        <v>48153</v>
      </c>
      <c r="BQ4" s="229">
        <f t="shared" si="3"/>
        <v>48183</v>
      </c>
      <c r="BR4" s="229">
        <f t="shared" si="3"/>
        <v>48214</v>
      </c>
      <c r="BS4" s="229">
        <f t="shared" si="3"/>
        <v>48245</v>
      </c>
      <c r="BT4" s="229">
        <f t="shared" si="3"/>
        <v>48274</v>
      </c>
      <c r="BU4" s="229">
        <f t="shared" si="3"/>
        <v>48305</v>
      </c>
      <c r="BV4" s="229">
        <f t="shared" si="3"/>
        <v>48335</v>
      </c>
      <c r="BW4" s="229">
        <f t="shared" si="3"/>
        <v>48366</v>
      </c>
      <c r="BX4" s="229">
        <f t="shared" ref="BX4:EI4" si="4">EDATE(BW4,1)</f>
        <v>48396</v>
      </c>
      <c r="BY4" s="229">
        <f t="shared" si="4"/>
        <v>48427</v>
      </c>
      <c r="BZ4" s="229">
        <f t="shared" si="4"/>
        <v>48458</v>
      </c>
      <c r="CA4" s="229">
        <f t="shared" si="4"/>
        <v>48488</v>
      </c>
      <c r="CB4" s="229">
        <f t="shared" si="4"/>
        <v>48519</v>
      </c>
      <c r="CC4" s="229">
        <f t="shared" si="4"/>
        <v>48549</v>
      </c>
      <c r="CD4" s="229">
        <f t="shared" si="4"/>
        <v>48580</v>
      </c>
      <c r="CE4" s="229">
        <f t="shared" si="4"/>
        <v>48611</v>
      </c>
      <c r="CF4" s="229">
        <f t="shared" si="4"/>
        <v>48639</v>
      </c>
      <c r="CG4" s="229">
        <f t="shared" si="4"/>
        <v>48670</v>
      </c>
      <c r="CH4" s="229">
        <f t="shared" si="4"/>
        <v>48700</v>
      </c>
      <c r="CI4" s="229">
        <f t="shared" si="4"/>
        <v>48731</v>
      </c>
      <c r="CJ4" s="229">
        <f t="shared" si="4"/>
        <v>48761</v>
      </c>
      <c r="CK4" s="229">
        <f t="shared" si="4"/>
        <v>48792</v>
      </c>
      <c r="CL4" s="229">
        <f t="shared" si="4"/>
        <v>48823</v>
      </c>
      <c r="CM4" s="229">
        <f t="shared" si="4"/>
        <v>48853</v>
      </c>
      <c r="CN4" s="229">
        <f t="shared" si="4"/>
        <v>48884</v>
      </c>
      <c r="CO4" s="229">
        <f t="shared" si="4"/>
        <v>48914</v>
      </c>
      <c r="CP4" s="229">
        <f t="shared" si="4"/>
        <v>48945</v>
      </c>
      <c r="CQ4" s="229">
        <f t="shared" si="4"/>
        <v>48976</v>
      </c>
      <c r="CR4" s="229">
        <f t="shared" si="4"/>
        <v>49004</v>
      </c>
      <c r="CS4" s="229">
        <f t="shared" si="4"/>
        <v>49035</v>
      </c>
      <c r="CT4" s="229">
        <f t="shared" si="4"/>
        <v>49065</v>
      </c>
      <c r="CU4" s="229">
        <f t="shared" si="4"/>
        <v>49096</v>
      </c>
      <c r="CV4" s="229">
        <f t="shared" si="4"/>
        <v>49126</v>
      </c>
      <c r="CW4" s="229">
        <f t="shared" si="4"/>
        <v>49157</v>
      </c>
      <c r="CX4" s="229">
        <f t="shared" si="4"/>
        <v>49188</v>
      </c>
      <c r="CY4" s="229">
        <f t="shared" si="4"/>
        <v>49218</v>
      </c>
      <c r="CZ4" s="229">
        <f t="shared" si="4"/>
        <v>49249</v>
      </c>
      <c r="DA4" s="229">
        <f t="shared" si="4"/>
        <v>49279</v>
      </c>
      <c r="DB4" s="229">
        <f t="shared" si="4"/>
        <v>49310</v>
      </c>
      <c r="DC4" s="229">
        <f t="shared" si="4"/>
        <v>49341</v>
      </c>
      <c r="DD4" s="229">
        <f t="shared" si="4"/>
        <v>49369</v>
      </c>
      <c r="DE4" s="229">
        <f t="shared" si="4"/>
        <v>49400</v>
      </c>
      <c r="DF4" s="229">
        <f t="shared" si="4"/>
        <v>49430</v>
      </c>
      <c r="DG4" s="229">
        <f t="shared" si="4"/>
        <v>49461</v>
      </c>
      <c r="DH4" s="229">
        <f t="shared" si="4"/>
        <v>49491</v>
      </c>
      <c r="DI4" s="229">
        <f t="shared" si="4"/>
        <v>49522</v>
      </c>
      <c r="DJ4" s="229">
        <f t="shared" si="4"/>
        <v>49553</v>
      </c>
      <c r="DK4" s="229">
        <f t="shared" si="4"/>
        <v>49583</v>
      </c>
      <c r="DL4" s="229">
        <f t="shared" si="4"/>
        <v>49614</v>
      </c>
      <c r="DM4" s="229">
        <f t="shared" si="4"/>
        <v>49644</v>
      </c>
      <c r="DN4" s="229">
        <f t="shared" si="4"/>
        <v>49675</v>
      </c>
      <c r="DO4" s="229">
        <f t="shared" si="4"/>
        <v>49706</v>
      </c>
      <c r="DP4" s="229">
        <f t="shared" si="4"/>
        <v>49735</v>
      </c>
      <c r="DQ4" s="229">
        <f t="shared" si="4"/>
        <v>49766</v>
      </c>
      <c r="DR4" s="229">
        <f t="shared" si="4"/>
        <v>49796</v>
      </c>
      <c r="DS4" s="229">
        <f t="shared" si="4"/>
        <v>49827</v>
      </c>
      <c r="DT4" s="229">
        <f t="shared" si="4"/>
        <v>49857</v>
      </c>
      <c r="DU4" s="229">
        <f t="shared" si="4"/>
        <v>49888</v>
      </c>
      <c r="DV4" s="229">
        <f t="shared" si="4"/>
        <v>49919</v>
      </c>
      <c r="DW4" s="229">
        <f t="shared" si="4"/>
        <v>49949</v>
      </c>
      <c r="DX4" s="229">
        <f t="shared" si="4"/>
        <v>49980</v>
      </c>
      <c r="DY4" s="229">
        <f t="shared" si="4"/>
        <v>50010</v>
      </c>
      <c r="DZ4" s="229">
        <f t="shared" si="4"/>
        <v>50041</v>
      </c>
      <c r="EA4" s="229">
        <f t="shared" si="4"/>
        <v>50072</v>
      </c>
      <c r="EB4" s="229">
        <f t="shared" si="4"/>
        <v>50100</v>
      </c>
      <c r="EC4" s="229">
        <f t="shared" si="4"/>
        <v>50131</v>
      </c>
      <c r="ED4" s="229">
        <f t="shared" si="4"/>
        <v>50161</v>
      </c>
      <c r="EE4" s="229">
        <f t="shared" si="4"/>
        <v>50192</v>
      </c>
      <c r="EF4" s="229">
        <f t="shared" si="4"/>
        <v>50222</v>
      </c>
      <c r="EG4" s="229">
        <f t="shared" si="4"/>
        <v>50253</v>
      </c>
      <c r="EH4" s="229">
        <f t="shared" si="4"/>
        <v>50284</v>
      </c>
      <c r="EI4" s="229">
        <f t="shared" si="4"/>
        <v>50314</v>
      </c>
      <c r="EJ4" s="229">
        <f t="shared" ref="EJ4:EX4" si="5">EDATE(EI4,1)</f>
        <v>50345</v>
      </c>
      <c r="EK4" s="229">
        <f t="shared" si="5"/>
        <v>50375</v>
      </c>
      <c r="EL4" s="229">
        <f t="shared" si="5"/>
        <v>50406</v>
      </c>
      <c r="EM4" s="229">
        <f t="shared" si="5"/>
        <v>50437</v>
      </c>
      <c r="EN4" s="229">
        <f t="shared" si="5"/>
        <v>50465</v>
      </c>
      <c r="EO4" s="229">
        <f t="shared" si="5"/>
        <v>50496</v>
      </c>
      <c r="EP4" s="229">
        <f t="shared" si="5"/>
        <v>50526</v>
      </c>
      <c r="EQ4" s="229">
        <f t="shared" si="5"/>
        <v>50557</v>
      </c>
      <c r="ER4" s="229">
        <f t="shared" si="5"/>
        <v>50587</v>
      </c>
      <c r="ES4" s="229">
        <f t="shared" si="5"/>
        <v>50618</v>
      </c>
      <c r="ET4" s="229">
        <f t="shared" si="5"/>
        <v>50649</v>
      </c>
      <c r="EU4" s="229">
        <f t="shared" si="5"/>
        <v>50679</v>
      </c>
      <c r="EV4" s="229">
        <f t="shared" si="5"/>
        <v>50710</v>
      </c>
      <c r="EW4" s="229">
        <f t="shared" si="5"/>
        <v>50740</v>
      </c>
      <c r="EX4" s="231">
        <f t="shared" si="5"/>
        <v>50771</v>
      </c>
    </row>
    <row r="5" spans="1:154" s="2" customFormat="1" ht="18">
      <c r="A5" s="10"/>
      <c r="B5" s="162"/>
      <c r="C5" s="162"/>
      <c r="D5" s="162"/>
      <c r="E5" s="162"/>
      <c r="F5" s="162"/>
      <c r="G5" s="162"/>
      <c r="H5" s="162"/>
      <c r="I5" s="197" t="s">
        <v>47</v>
      </c>
      <c r="J5" s="232"/>
      <c r="K5" s="230">
        <f t="shared" ref="K5:BW5" si="6">IF(K3&gt;=$C$14,ROUNDUP((K3-$C$14)/12,0),0)</f>
        <v>0</v>
      </c>
      <c r="L5" s="230">
        <f t="shared" si="6"/>
        <v>0</v>
      </c>
      <c r="M5" s="230">
        <f t="shared" si="6"/>
        <v>0</v>
      </c>
      <c r="N5" s="230">
        <f t="shared" si="6"/>
        <v>0</v>
      </c>
      <c r="O5" s="230">
        <f t="shared" si="6"/>
        <v>0</v>
      </c>
      <c r="P5" s="230">
        <f t="shared" si="6"/>
        <v>0</v>
      </c>
      <c r="Q5" s="230">
        <f t="shared" si="6"/>
        <v>0</v>
      </c>
      <c r="R5" s="230">
        <f t="shared" si="6"/>
        <v>0</v>
      </c>
      <c r="S5" s="230">
        <f t="shared" si="6"/>
        <v>0</v>
      </c>
      <c r="T5" s="230">
        <f t="shared" si="6"/>
        <v>0</v>
      </c>
      <c r="U5" s="230">
        <f t="shared" si="6"/>
        <v>0</v>
      </c>
      <c r="V5" s="230">
        <f t="shared" si="6"/>
        <v>0</v>
      </c>
      <c r="W5" s="230">
        <f t="shared" si="6"/>
        <v>0</v>
      </c>
      <c r="X5" s="230">
        <f t="shared" si="6"/>
        <v>0</v>
      </c>
      <c r="Y5" s="230">
        <f t="shared" si="6"/>
        <v>0</v>
      </c>
      <c r="Z5" s="230">
        <f t="shared" si="6"/>
        <v>0</v>
      </c>
      <c r="AA5" s="230">
        <f t="shared" si="6"/>
        <v>0</v>
      </c>
      <c r="AB5" s="230">
        <f t="shared" si="6"/>
        <v>0</v>
      </c>
      <c r="AC5" s="230">
        <f t="shared" si="6"/>
        <v>0</v>
      </c>
      <c r="AD5" s="230">
        <f t="shared" si="6"/>
        <v>0</v>
      </c>
      <c r="AE5" s="230">
        <f t="shared" si="6"/>
        <v>0</v>
      </c>
      <c r="AF5" s="230">
        <f t="shared" si="6"/>
        <v>0</v>
      </c>
      <c r="AG5" s="230">
        <f t="shared" si="6"/>
        <v>0</v>
      </c>
      <c r="AH5" s="230">
        <f t="shared" si="6"/>
        <v>0</v>
      </c>
      <c r="AI5" s="230">
        <f t="shared" si="6"/>
        <v>0</v>
      </c>
      <c r="AJ5" s="230">
        <f t="shared" si="6"/>
        <v>1</v>
      </c>
      <c r="AK5" s="230">
        <f t="shared" si="6"/>
        <v>1</v>
      </c>
      <c r="AL5" s="230">
        <f t="shared" si="6"/>
        <v>1</v>
      </c>
      <c r="AM5" s="230">
        <f t="shared" si="6"/>
        <v>1</v>
      </c>
      <c r="AN5" s="230">
        <f t="shared" si="6"/>
        <v>1</v>
      </c>
      <c r="AO5" s="230">
        <f t="shared" si="6"/>
        <v>1</v>
      </c>
      <c r="AP5" s="230">
        <f t="shared" si="6"/>
        <v>1</v>
      </c>
      <c r="AQ5" s="230">
        <f t="shared" si="6"/>
        <v>1</v>
      </c>
      <c r="AR5" s="230">
        <f t="shared" si="6"/>
        <v>1</v>
      </c>
      <c r="AS5" s="230">
        <f t="shared" si="6"/>
        <v>1</v>
      </c>
      <c r="AT5" s="230">
        <f t="shared" si="6"/>
        <v>1</v>
      </c>
      <c r="AU5" s="230">
        <f t="shared" si="6"/>
        <v>1</v>
      </c>
      <c r="AV5" s="230">
        <f t="shared" si="6"/>
        <v>2</v>
      </c>
      <c r="AW5" s="230">
        <f t="shared" si="6"/>
        <v>2</v>
      </c>
      <c r="AX5" s="230">
        <f t="shared" si="6"/>
        <v>2</v>
      </c>
      <c r="AY5" s="230">
        <f t="shared" si="6"/>
        <v>2</v>
      </c>
      <c r="AZ5" s="230">
        <f t="shared" si="6"/>
        <v>2</v>
      </c>
      <c r="BA5" s="230">
        <f t="shared" si="6"/>
        <v>2</v>
      </c>
      <c r="BB5" s="230">
        <f t="shared" si="6"/>
        <v>2</v>
      </c>
      <c r="BC5" s="230">
        <f t="shared" si="6"/>
        <v>2</v>
      </c>
      <c r="BD5" s="230">
        <f t="shared" si="6"/>
        <v>2</v>
      </c>
      <c r="BE5" s="230">
        <f t="shared" si="6"/>
        <v>2</v>
      </c>
      <c r="BF5" s="230">
        <f t="shared" si="6"/>
        <v>2</v>
      </c>
      <c r="BG5" s="230">
        <f t="shared" si="6"/>
        <v>2</v>
      </c>
      <c r="BH5" s="230">
        <f t="shared" si="6"/>
        <v>3</v>
      </c>
      <c r="BI5" s="230">
        <f t="shared" si="6"/>
        <v>3</v>
      </c>
      <c r="BJ5" s="230">
        <f t="shared" si="6"/>
        <v>3</v>
      </c>
      <c r="BK5" s="230">
        <f t="shared" si="6"/>
        <v>3</v>
      </c>
      <c r="BL5" s="230">
        <f t="shared" si="6"/>
        <v>3</v>
      </c>
      <c r="BM5" s="230">
        <f t="shared" si="6"/>
        <v>3</v>
      </c>
      <c r="BN5" s="230">
        <f t="shared" si="6"/>
        <v>3</v>
      </c>
      <c r="BO5" s="230">
        <f t="shared" si="6"/>
        <v>3</v>
      </c>
      <c r="BP5" s="230">
        <f t="shared" si="6"/>
        <v>3</v>
      </c>
      <c r="BQ5" s="230">
        <f t="shared" si="6"/>
        <v>3</v>
      </c>
      <c r="BR5" s="230">
        <f t="shared" si="6"/>
        <v>3</v>
      </c>
      <c r="BS5" s="230">
        <f t="shared" si="6"/>
        <v>3</v>
      </c>
      <c r="BT5" s="230">
        <f t="shared" si="6"/>
        <v>4</v>
      </c>
      <c r="BU5" s="230">
        <f t="shared" si="6"/>
        <v>4</v>
      </c>
      <c r="BV5" s="230">
        <f t="shared" si="6"/>
        <v>4</v>
      </c>
      <c r="BW5" s="230">
        <f t="shared" si="6"/>
        <v>4</v>
      </c>
      <c r="BX5" s="230">
        <f t="shared" ref="BX5:EI5" si="7">IF(BX3&gt;=$C$14,ROUNDUP((BX3-$C$14)/12,0),0)</f>
        <v>4</v>
      </c>
      <c r="BY5" s="230">
        <f t="shared" si="7"/>
        <v>4</v>
      </c>
      <c r="BZ5" s="230">
        <f t="shared" si="7"/>
        <v>4</v>
      </c>
      <c r="CA5" s="230">
        <f t="shared" si="7"/>
        <v>4</v>
      </c>
      <c r="CB5" s="230">
        <f t="shared" si="7"/>
        <v>4</v>
      </c>
      <c r="CC5" s="230">
        <f t="shared" si="7"/>
        <v>4</v>
      </c>
      <c r="CD5" s="230">
        <f t="shared" si="7"/>
        <v>4</v>
      </c>
      <c r="CE5" s="230">
        <f t="shared" si="7"/>
        <v>4</v>
      </c>
      <c r="CF5" s="230">
        <f t="shared" si="7"/>
        <v>5</v>
      </c>
      <c r="CG5" s="230">
        <f t="shared" si="7"/>
        <v>5</v>
      </c>
      <c r="CH5" s="230">
        <f t="shared" si="7"/>
        <v>5</v>
      </c>
      <c r="CI5" s="230">
        <f t="shared" si="7"/>
        <v>5</v>
      </c>
      <c r="CJ5" s="230">
        <f t="shared" si="7"/>
        <v>5</v>
      </c>
      <c r="CK5" s="230">
        <f t="shared" si="7"/>
        <v>5</v>
      </c>
      <c r="CL5" s="230">
        <f t="shared" si="7"/>
        <v>5</v>
      </c>
      <c r="CM5" s="230">
        <f t="shared" si="7"/>
        <v>5</v>
      </c>
      <c r="CN5" s="230">
        <f t="shared" si="7"/>
        <v>5</v>
      </c>
      <c r="CO5" s="230">
        <f t="shared" si="7"/>
        <v>5</v>
      </c>
      <c r="CP5" s="230">
        <f t="shared" si="7"/>
        <v>5</v>
      </c>
      <c r="CQ5" s="230">
        <f t="shared" si="7"/>
        <v>5</v>
      </c>
      <c r="CR5" s="230">
        <f t="shared" si="7"/>
        <v>6</v>
      </c>
      <c r="CS5" s="230">
        <f t="shared" si="7"/>
        <v>6</v>
      </c>
      <c r="CT5" s="230">
        <f t="shared" si="7"/>
        <v>6</v>
      </c>
      <c r="CU5" s="230">
        <f t="shared" si="7"/>
        <v>6</v>
      </c>
      <c r="CV5" s="230">
        <f t="shared" si="7"/>
        <v>6</v>
      </c>
      <c r="CW5" s="230">
        <f t="shared" si="7"/>
        <v>6</v>
      </c>
      <c r="CX5" s="230">
        <f t="shared" si="7"/>
        <v>6</v>
      </c>
      <c r="CY5" s="230">
        <f t="shared" si="7"/>
        <v>6</v>
      </c>
      <c r="CZ5" s="230">
        <f t="shared" si="7"/>
        <v>6</v>
      </c>
      <c r="DA5" s="230">
        <f t="shared" si="7"/>
        <v>6</v>
      </c>
      <c r="DB5" s="230">
        <f t="shared" si="7"/>
        <v>6</v>
      </c>
      <c r="DC5" s="230">
        <f t="shared" si="7"/>
        <v>6</v>
      </c>
      <c r="DD5" s="230">
        <f t="shared" si="7"/>
        <v>7</v>
      </c>
      <c r="DE5" s="230">
        <f t="shared" si="7"/>
        <v>7</v>
      </c>
      <c r="DF5" s="230">
        <f t="shared" si="7"/>
        <v>7</v>
      </c>
      <c r="DG5" s="230">
        <f t="shared" si="7"/>
        <v>7</v>
      </c>
      <c r="DH5" s="230">
        <f t="shared" si="7"/>
        <v>7</v>
      </c>
      <c r="DI5" s="230">
        <f t="shared" si="7"/>
        <v>7</v>
      </c>
      <c r="DJ5" s="230">
        <f t="shared" si="7"/>
        <v>7</v>
      </c>
      <c r="DK5" s="230">
        <f t="shared" si="7"/>
        <v>7</v>
      </c>
      <c r="DL5" s="230">
        <f t="shared" si="7"/>
        <v>7</v>
      </c>
      <c r="DM5" s="230">
        <f t="shared" si="7"/>
        <v>7</v>
      </c>
      <c r="DN5" s="230">
        <f t="shared" si="7"/>
        <v>7</v>
      </c>
      <c r="DO5" s="230">
        <f t="shared" si="7"/>
        <v>7</v>
      </c>
      <c r="DP5" s="230">
        <f t="shared" si="7"/>
        <v>8</v>
      </c>
      <c r="DQ5" s="230">
        <f t="shared" si="7"/>
        <v>8</v>
      </c>
      <c r="DR5" s="230">
        <f t="shared" si="7"/>
        <v>8</v>
      </c>
      <c r="DS5" s="230">
        <f t="shared" si="7"/>
        <v>8</v>
      </c>
      <c r="DT5" s="230">
        <f t="shared" si="7"/>
        <v>8</v>
      </c>
      <c r="DU5" s="230">
        <f t="shared" si="7"/>
        <v>8</v>
      </c>
      <c r="DV5" s="230">
        <f t="shared" si="7"/>
        <v>8</v>
      </c>
      <c r="DW5" s="230">
        <f t="shared" si="7"/>
        <v>8</v>
      </c>
      <c r="DX5" s="230">
        <f t="shared" si="7"/>
        <v>8</v>
      </c>
      <c r="DY5" s="230">
        <f t="shared" si="7"/>
        <v>8</v>
      </c>
      <c r="DZ5" s="230">
        <f t="shared" si="7"/>
        <v>8</v>
      </c>
      <c r="EA5" s="230">
        <f t="shared" si="7"/>
        <v>8</v>
      </c>
      <c r="EB5" s="230">
        <f t="shared" si="7"/>
        <v>9</v>
      </c>
      <c r="EC5" s="230">
        <f t="shared" si="7"/>
        <v>9</v>
      </c>
      <c r="ED5" s="230">
        <f t="shared" si="7"/>
        <v>9</v>
      </c>
      <c r="EE5" s="230">
        <f t="shared" si="7"/>
        <v>9</v>
      </c>
      <c r="EF5" s="230">
        <f t="shared" si="7"/>
        <v>9</v>
      </c>
      <c r="EG5" s="230">
        <f t="shared" si="7"/>
        <v>9</v>
      </c>
      <c r="EH5" s="230">
        <f t="shared" si="7"/>
        <v>9</v>
      </c>
      <c r="EI5" s="230">
        <f t="shared" si="7"/>
        <v>9</v>
      </c>
      <c r="EJ5" s="230">
        <f t="shared" ref="EJ5:EX5" si="8">IF(EJ3&gt;=$C$14,ROUNDUP((EJ3-$C$14)/12,0),0)</f>
        <v>9</v>
      </c>
      <c r="EK5" s="230">
        <f t="shared" si="8"/>
        <v>9</v>
      </c>
      <c r="EL5" s="230">
        <f t="shared" si="8"/>
        <v>9</v>
      </c>
      <c r="EM5" s="230">
        <f t="shared" si="8"/>
        <v>9</v>
      </c>
      <c r="EN5" s="230">
        <f t="shared" si="8"/>
        <v>10</v>
      </c>
      <c r="EO5" s="230">
        <f t="shared" si="8"/>
        <v>10</v>
      </c>
      <c r="EP5" s="230">
        <f t="shared" si="8"/>
        <v>10</v>
      </c>
      <c r="EQ5" s="230">
        <f t="shared" si="8"/>
        <v>10</v>
      </c>
      <c r="ER5" s="230">
        <f t="shared" si="8"/>
        <v>10</v>
      </c>
      <c r="ES5" s="230">
        <f t="shared" si="8"/>
        <v>10</v>
      </c>
      <c r="ET5" s="230">
        <f t="shared" si="8"/>
        <v>10</v>
      </c>
      <c r="EU5" s="230">
        <f t="shared" si="8"/>
        <v>10</v>
      </c>
      <c r="EV5" s="230">
        <f t="shared" si="8"/>
        <v>10</v>
      </c>
      <c r="EW5" s="230">
        <f t="shared" si="8"/>
        <v>10</v>
      </c>
      <c r="EX5" s="233">
        <f t="shared" si="8"/>
        <v>10</v>
      </c>
    </row>
    <row r="6" spans="1:154" s="2" customFormat="1" ht="18.75" thickBot="1">
      <c r="A6" s="10"/>
      <c r="B6" s="162"/>
      <c r="C6" s="162"/>
      <c r="D6" s="162"/>
      <c r="E6" s="162"/>
      <c r="F6" s="162"/>
      <c r="G6" s="162"/>
      <c r="H6" s="162"/>
      <c r="I6" s="197" t="s">
        <v>74</v>
      </c>
      <c r="J6" s="234"/>
      <c r="K6" s="235" t="str">
        <f>IF(K3&lt;$C$14,"Dev.",IF(AND(K3&gt;=$C$14,K3&lt;$C$16),"Lease-Up","Stabilized"))</f>
        <v>Dev.</v>
      </c>
      <c r="L6" s="235" t="str">
        <f t="shared" ref="L6:BW6" si="9">IF(L3&lt;$C$14,"Dev.",IF(AND(L3&gt;=$C$14,L3&lt;$C$16),"Lease-Up","Stabilized"))</f>
        <v>Dev.</v>
      </c>
      <c r="M6" s="235" t="str">
        <f t="shared" si="9"/>
        <v>Dev.</v>
      </c>
      <c r="N6" s="235" t="str">
        <f t="shared" si="9"/>
        <v>Dev.</v>
      </c>
      <c r="O6" s="235" t="str">
        <f t="shared" si="9"/>
        <v>Dev.</v>
      </c>
      <c r="P6" s="235" t="str">
        <f t="shared" si="9"/>
        <v>Dev.</v>
      </c>
      <c r="Q6" s="235" t="str">
        <f t="shared" si="9"/>
        <v>Dev.</v>
      </c>
      <c r="R6" s="235" t="str">
        <f t="shared" si="9"/>
        <v>Dev.</v>
      </c>
      <c r="S6" s="235" t="str">
        <f t="shared" si="9"/>
        <v>Dev.</v>
      </c>
      <c r="T6" s="235" t="str">
        <f t="shared" si="9"/>
        <v>Dev.</v>
      </c>
      <c r="U6" s="235" t="str">
        <f t="shared" si="9"/>
        <v>Dev.</v>
      </c>
      <c r="V6" s="235" t="str">
        <f t="shared" si="9"/>
        <v>Dev.</v>
      </c>
      <c r="W6" s="235" t="str">
        <f t="shared" si="9"/>
        <v>Dev.</v>
      </c>
      <c r="X6" s="235" t="str">
        <f t="shared" si="9"/>
        <v>Dev.</v>
      </c>
      <c r="Y6" s="235" t="str">
        <f t="shared" si="9"/>
        <v>Dev.</v>
      </c>
      <c r="Z6" s="235" t="str">
        <f t="shared" si="9"/>
        <v>Dev.</v>
      </c>
      <c r="AA6" s="235" t="str">
        <f t="shared" si="9"/>
        <v>Dev.</v>
      </c>
      <c r="AB6" s="235" t="str">
        <f t="shared" si="9"/>
        <v>Dev.</v>
      </c>
      <c r="AC6" s="235" t="str">
        <f t="shared" si="9"/>
        <v>Dev.</v>
      </c>
      <c r="AD6" s="235" t="str">
        <f t="shared" si="9"/>
        <v>Dev.</v>
      </c>
      <c r="AE6" s="235" t="str">
        <f t="shared" si="9"/>
        <v>Dev.</v>
      </c>
      <c r="AF6" s="235" t="str">
        <f t="shared" si="9"/>
        <v>Dev.</v>
      </c>
      <c r="AG6" s="235" t="str">
        <f t="shared" si="9"/>
        <v>Dev.</v>
      </c>
      <c r="AH6" s="235" t="str">
        <f t="shared" si="9"/>
        <v>Dev.</v>
      </c>
      <c r="AI6" s="235" t="str">
        <f t="shared" si="9"/>
        <v>Lease-Up</v>
      </c>
      <c r="AJ6" s="235" t="str">
        <f t="shared" si="9"/>
        <v>Lease-Up</v>
      </c>
      <c r="AK6" s="235" t="str">
        <f t="shared" si="9"/>
        <v>Lease-Up</v>
      </c>
      <c r="AL6" s="235" t="str">
        <f t="shared" si="9"/>
        <v>Lease-Up</v>
      </c>
      <c r="AM6" s="235" t="str">
        <f t="shared" si="9"/>
        <v>Lease-Up</v>
      </c>
      <c r="AN6" s="235" t="str">
        <f t="shared" si="9"/>
        <v>Lease-Up</v>
      </c>
      <c r="AO6" s="235" t="str">
        <f t="shared" si="9"/>
        <v>Lease-Up</v>
      </c>
      <c r="AP6" s="235" t="str">
        <f t="shared" si="9"/>
        <v>Lease-Up</v>
      </c>
      <c r="AQ6" s="235" t="str">
        <f t="shared" si="9"/>
        <v>Lease-Up</v>
      </c>
      <c r="AR6" s="235" t="str">
        <f t="shared" si="9"/>
        <v>Lease-Up</v>
      </c>
      <c r="AS6" s="235" t="str">
        <f t="shared" si="9"/>
        <v>Lease-Up</v>
      </c>
      <c r="AT6" s="235" t="str">
        <f t="shared" si="9"/>
        <v>Lease-Up</v>
      </c>
      <c r="AU6" s="235" t="str">
        <f t="shared" si="9"/>
        <v>Stabilized</v>
      </c>
      <c r="AV6" s="235" t="str">
        <f t="shared" si="9"/>
        <v>Stabilized</v>
      </c>
      <c r="AW6" s="235" t="str">
        <f t="shared" si="9"/>
        <v>Stabilized</v>
      </c>
      <c r="AX6" s="235" t="str">
        <f t="shared" si="9"/>
        <v>Stabilized</v>
      </c>
      <c r="AY6" s="235" t="str">
        <f t="shared" si="9"/>
        <v>Stabilized</v>
      </c>
      <c r="AZ6" s="235" t="str">
        <f t="shared" si="9"/>
        <v>Stabilized</v>
      </c>
      <c r="BA6" s="235" t="str">
        <f t="shared" si="9"/>
        <v>Stabilized</v>
      </c>
      <c r="BB6" s="235" t="str">
        <f t="shared" si="9"/>
        <v>Stabilized</v>
      </c>
      <c r="BC6" s="235" t="str">
        <f t="shared" si="9"/>
        <v>Stabilized</v>
      </c>
      <c r="BD6" s="235" t="str">
        <f t="shared" si="9"/>
        <v>Stabilized</v>
      </c>
      <c r="BE6" s="235" t="str">
        <f t="shared" si="9"/>
        <v>Stabilized</v>
      </c>
      <c r="BF6" s="235" t="str">
        <f t="shared" si="9"/>
        <v>Stabilized</v>
      </c>
      <c r="BG6" s="235" t="str">
        <f t="shared" si="9"/>
        <v>Stabilized</v>
      </c>
      <c r="BH6" s="235" t="str">
        <f t="shared" si="9"/>
        <v>Stabilized</v>
      </c>
      <c r="BI6" s="235" t="str">
        <f t="shared" si="9"/>
        <v>Stabilized</v>
      </c>
      <c r="BJ6" s="235" t="str">
        <f t="shared" si="9"/>
        <v>Stabilized</v>
      </c>
      <c r="BK6" s="235" t="str">
        <f t="shared" si="9"/>
        <v>Stabilized</v>
      </c>
      <c r="BL6" s="235" t="str">
        <f t="shared" si="9"/>
        <v>Stabilized</v>
      </c>
      <c r="BM6" s="235" t="str">
        <f t="shared" si="9"/>
        <v>Stabilized</v>
      </c>
      <c r="BN6" s="235" t="str">
        <f t="shared" si="9"/>
        <v>Stabilized</v>
      </c>
      <c r="BO6" s="235" t="str">
        <f t="shared" si="9"/>
        <v>Stabilized</v>
      </c>
      <c r="BP6" s="235" t="str">
        <f t="shared" si="9"/>
        <v>Stabilized</v>
      </c>
      <c r="BQ6" s="235" t="str">
        <f t="shared" si="9"/>
        <v>Stabilized</v>
      </c>
      <c r="BR6" s="235" t="str">
        <f t="shared" si="9"/>
        <v>Stabilized</v>
      </c>
      <c r="BS6" s="235" t="str">
        <f t="shared" si="9"/>
        <v>Stabilized</v>
      </c>
      <c r="BT6" s="235" t="str">
        <f t="shared" si="9"/>
        <v>Stabilized</v>
      </c>
      <c r="BU6" s="235" t="str">
        <f t="shared" si="9"/>
        <v>Stabilized</v>
      </c>
      <c r="BV6" s="235" t="str">
        <f t="shared" si="9"/>
        <v>Stabilized</v>
      </c>
      <c r="BW6" s="235" t="str">
        <f t="shared" si="9"/>
        <v>Stabilized</v>
      </c>
      <c r="BX6" s="235" t="str">
        <f t="shared" ref="BX6:EI6" si="10">IF(BX3&lt;$C$14,"Dev.",IF(AND(BX3&gt;=$C$14,BX3&lt;$C$16),"Lease-Up","Stabilized"))</f>
        <v>Stabilized</v>
      </c>
      <c r="BY6" s="235" t="str">
        <f t="shared" si="10"/>
        <v>Stabilized</v>
      </c>
      <c r="BZ6" s="235" t="str">
        <f t="shared" si="10"/>
        <v>Stabilized</v>
      </c>
      <c r="CA6" s="235" t="str">
        <f t="shared" si="10"/>
        <v>Stabilized</v>
      </c>
      <c r="CB6" s="235" t="str">
        <f t="shared" si="10"/>
        <v>Stabilized</v>
      </c>
      <c r="CC6" s="235" t="str">
        <f t="shared" si="10"/>
        <v>Stabilized</v>
      </c>
      <c r="CD6" s="235" t="str">
        <f t="shared" si="10"/>
        <v>Stabilized</v>
      </c>
      <c r="CE6" s="235" t="str">
        <f t="shared" si="10"/>
        <v>Stabilized</v>
      </c>
      <c r="CF6" s="235" t="str">
        <f t="shared" si="10"/>
        <v>Stabilized</v>
      </c>
      <c r="CG6" s="235" t="str">
        <f t="shared" si="10"/>
        <v>Stabilized</v>
      </c>
      <c r="CH6" s="235" t="str">
        <f t="shared" si="10"/>
        <v>Stabilized</v>
      </c>
      <c r="CI6" s="235" t="str">
        <f t="shared" si="10"/>
        <v>Stabilized</v>
      </c>
      <c r="CJ6" s="235" t="str">
        <f t="shared" si="10"/>
        <v>Stabilized</v>
      </c>
      <c r="CK6" s="235" t="str">
        <f t="shared" si="10"/>
        <v>Stabilized</v>
      </c>
      <c r="CL6" s="235" t="str">
        <f t="shared" si="10"/>
        <v>Stabilized</v>
      </c>
      <c r="CM6" s="235" t="str">
        <f t="shared" si="10"/>
        <v>Stabilized</v>
      </c>
      <c r="CN6" s="235" t="str">
        <f t="shared" si="10"/>
        <v>Stabilized</v>
      </c>
      <c r="CO6" s="235" t="str">
        <f t="shared" si="10"/>
        <v>Stabilized</v>
      </c>
      <c r="CP6" s="235" t="str">
        <f t="shared" si="10"/>
        <v>Stabilized</v>
      </c>
      <c r="CQ6" s="235" t="str">
        <f t="shared" si="10"/>
        <v>Stabilized</v>
      </c>
      <c r="CR6" s="235" t="str">
        <f t="shared" si="10"/>
        <v>Stabilized</v>
      </c>
      <c r="CS6" s="235" t="str">
        <f t="shared" si="10"/>
        <v>Stabilized</v>
      </c>
      <c r="CT6" s="235" t="str">
        <f t="shared" si="10"/>
        <v>Stabilized</v>
      </c>
      <c r="CU6" s="235" t="str">
        <f t="shared" si="10"/>
        <v>Stabilized</v>
      </c>
      <c r="CV6" s="235" t="str">
        <f t="shared" si="10"/>
        <v>Stabilized</v>
      </c>
      <c r="CW6" s="235" t="str">
        <f t="shared" si="10"/>
        <v>Stabilized</v>
      </c>
      <c r="CX6" s="235" t="str">
        <f t="shared" si="10"/>
        <v>Stabilized</v>
      </c>
      <c r="CY6" s="235" t="str">
        <f t="shared" si="10"/>
        <v>Stabilized</v>
      </c>
      <c r="CZ6" s="235" t="str">
        <f t="shared" si="10"/>
        <v>Stabilized</v>
      </c>
      <c r="DA6" s="235" t="str">
        <f t="shared" si="10"/>
        <v>Stabilized</v>
      </c>
      <c r="DB6" s="235" t="str">
        <f t="shared" si="10"/>
        <v>Stabilized</v>
      </c>
      <c r="DC6" s="235" t="str">
        <f t="shared" si="10"/>
        <v>Stabilized</v>
      </c>
      <c r="DD6" s="235" t="str">
        <f t="shared" si="10"/>
        <v>Stabilized</v>
      </c>
      <c r="DE6" s="235" t="str">
        <f t="shared" si="10"/>
        <v>Stabilized</v>
      </c>
      <c r="DF6" s="235" t="str">
        <f t="shared" si="10"/>
        <v>Stabilized</v>
      </c>
      <c r="DG6" s="235" t="str">
        <f t="shared" si="10"/>
        <v>Stabilized</v>
      </c>
      <c r="DH6" s="235" t="str">
        <f t="shared" si="10"/>
        <v>Stabilized</v>
      </c>
      <c r="DI6" s="235" t="str">
        <f t="shared" si="10"/>
        <v>Stabilized</v>
      </c>
      <c r="DJ6" s="235" t="str">
        <f t="shared" si="10"/>
        <v>Stabilized</v>
      </c>
      <c r="DK6" s="235" t="str">
        <f t="shared" si="10"/>
        <v>Stabilized</v>
      </c>
      <c r="DL6" s="235" t="str">
        <f t="shared" si="10"/>
        <v>Stabilized</v>
      </c>
      <c r="DM6" s="235" t="str">
        <f t="shared" si="10"/>
        <v>Stabilized</v>
      </c>
      <c r="DN6" s="235" t="str">
        <f t="shared" si="10"/>
        <v>Stabilized</v>
      </c>
      <c r="DO6" s="235" t="str">
        <f t="shared" si="10"/>
        <v>Stabilized</v>
      </c>
      <c r="DP6" s="235" t="str">
        <f t="shared" si="10"/>
        <v>Stabilized</v>
      </c>
      <c r="DQ6" s="235" t="str">
        <f t="shared" si="10"/>
        <v>Stabilized</v>
      </c>
      <c r="DR6" s="235" t="str">
        <f t="shared" si="10"/>
        <v>Stabilized</v>
      </c>
      <c r="DS6" s="235" t="str">
        <f t="shared" si="10"/>
        <v>Stabilized</v>
      </c>
      <c r="DT6" s="235" t="str">
        <f t="shared" si="10"/>
        <v>Stabilized</v>
      </c>
      <c r="DU6" s="235" t="str">
        <f t="shared" si="10"/>
        <v>Stabilized</v>
      </c>
      <c r="DV6" s="235" t="str">
        <f t="shared" si="10"/>
        <v>Stabilized</v>
      </c>
      <c r="DW6" s="235" t="str">
        <f t="shared" si="10"/>
        <v>Stabilized</v>
      </c>
      <c r="DX6" s="235" t="str">
        <f t="shared" si="10"/>
        <v>Stabilized</v>
      </c>
      <c r="DY6" s="235" t="str">
        <f t="shared" si="10"/>
        <v>Stabilized</v>
      </c>
      <c r="DZ6" s="235" t="str">
        <f t="shared" si="10"/>
        <v>Stabilized</v>
      </c>
      <c r="EA6" s="235" t="str">
        <f t="shared" si="10"/>
        <v>Stabilized</v>
      </c>
      <c r="EB6" s="235" t="str">
        <f t="shared" si="10"/>
        <v>Stabilized</v>
      </c>
      <c r="EC6" s="235" t="str">
        <f t="shared" si="10"/>
        <v>Stabilized</v>
      </c>
      <c r="ED6" s="235" t="str">
        <f t="shared" si="10"/>
        <v>Stabilized</v>
      </c>
      <c r="EE6" s="235" t="str">
        <f t="shared" si="10"/>
        <v>Stabilized</v>
      </c>
      <c r="EF6" s="235" t="str">
        <f t="shared" si="10"/>
        <v>Stabilized</v>
      </c>
      <c r="EG6" s="235" t="str">
        <f t="shared" si="10"/>
        <v>Stabilized</v>
      </c>
      <c r="EH6" s="235" t="str">
        <f t="shared" si="10"/>
        <v>Stabilized</v>
      </c>
      <c r="EI6" s="235" t="str">
        <f t="shared" si="10"/>
        <v>Stabilized</v>
      </c>
      <c r="EJ6" s="235" t="str">
        <f t="shared" ref="EJ6:EX6" si="11">IF(EJ3&lt;$C$14,"Dev.",IF(AND(EJ3&gt;=$C$14,EJ3&lt;$C$16),"Lease-Up","Stabilized"))</f>
        <v>Stabilized</v>
      </c>
      <c r="EK6" s="235" t="str">
        <f t="shared" si="11"/>
        <v>Stabilized</v>
      </c>
      <c r="EL6" s="235" t="str">
        <f t="shared" si="11"/>
        <v>Stabilized</v>
      </c>
      <c r="EM6" s="235" t="str">
        <f t="shared" si="11"/>
        <v>Stabilized</v>
      </c>
      <c r="EN6" s="235" t="str">
        <f t="shared" si="11"/>
        <v>Stabilized</v>
      </c>
      <c r="EO6" s="235" t="str">
        <f t="shared" si="11"/>
        <v>Stabilized</v>
      </c>
      <c r="EP6" s="235" t="str">
        <f t="shared" si="11"/>
        <v>Stabilized</v>
      </c>
      <c r="EQ6" s="235" t="str">
        <f t="shared" si="11"/>
        <v>Stabilized</v>
      </c>
      <c r="ER6" s="235" t="str">
        <f t="shared" si="11"/>
        <v>Stabilized</v>
      </c>
      <c r="ES6" s="235" t="str">
        <f t="shared" si="11"/>
        <v>Stabilized</v>
      </c>
      <c r="ET6" s="235" t="str">
        <f t="shared" si="11"/>
        <v>Stabilized</v>
      </c>
      <c r="EU6" s="235" t="str">
        <f t="shared" si="11"/>
        <v>Stabilized</v>
      </c>
      <c r="EV6" s="235" t="str">
        <f t="shared" si="11"/>
        <v>Stabilized</v>
      </c>
      <c r="EW6" s="235" t="str">
        <f t="shared" si="11"/>
        <v>Stabilized</v>
      </c>
      <c r="EX6" s="236" t="str">
        <f t="shared" si="11"/>
        <v>Stabilized</v>
      </c>
    </row>
    <row r="8" spans="1:154" s="2" customFormat="1" ht="12.75" customHeight="1">
      <c r="A8" s="10"/>
      <c r="B8" s="166" t="s">
        <v>75</v>
      </c>
      <c r="C8" s="163"/>
      <c r="D8" s="163"/>
      <c r="E8" s="163"/>
      <c r="F8" s="163"/>
      <c r="G8" s="163"/>
      <c r="H8" s="163"/>
      <c r="I8" s="163"/>
      <c r="J8" s="164"/>
      <c r="K8" s="165"/>
      <c r="L8" s="165"/>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5"/>
      <c r="AW8" s="165"/>
      <c r="AX8" s="165"/>
      <c r="AY8" s="165"/>
      <c r="AZ8" s="165"/>
      <c r="BA8" s="165"/>
      <c r="BB8" s="165"/>
      <c r="BC8" s="165"/>
      <c r="BD8" s="165"/>
      <c r="BE8" s="165"/>
      <c r="BF8" s="165"/>
      <c r="BG8" s="165"/>
      <c r="BH8" s="165"/>
      <c r="BI8" s="165"/>
      <c r="BJ8" s="165"/>
      <c r="BK8" s="165"/>
      <c r="BL8" s="165"/>
      <c r="BM8" s="165"/>
      <c r="BN8" s="165"/>
      <c r="BO8" s="165"/>
      <c r="BP8" s="165"/>
      <c r="BQ8" s="165"/>
      <c r="BR8" s="165"/>
      <c r="BS8" s="165"/>
      <c r="BT8" s="165"/>
      <c r="BU8" s="165"/>
      <c r="BV8" s="165"/>
      <c r="BW8" s="165"/>
      <c r="BX8" s="165"/>
      <c r="BY8" s="165"/>
      <c r="BZ8" s="165"/>
      <c r="CA8" s="165"/>
      <c r="CB8" s="165"/>
      <c r="CC8" s="165"/>
      <c r="CD8" s="165"/>
      <c r="CE8" s="165"/>
      <c r="CF8" s="165"/>
      <c r="CG8" s="165"/>
      <c r="CH8" s="165"/>
      <c r="CI8" s="165"/>
      <c r="CJ8" s="165"/>
      <c r="CK8" s="165"/>
      <c r="CL8" s="165"/>
      <c r="CM8" s="165"/>
      <c r="CN8" s="165"/>
      <c r="CO8" s="165"/>
      <c r="CP8" s="165"/>
      <c r="CQ8" s="165"/>
      <c r="CR8" s="165"/>
      <c r="CS8" s="165"/>
      <c r="CT8" s="165"/>
      <c r="CU8" s="165"/>
      <c r="CV8" s="165"/>
      <c r="CW8" s="165"/>
      <c r="CX8" s="165"/>
      <c r="CY8" s="165"/>
      <c r="CZ8" s="165"/>
      <c r="DA8" s="165"/>
      <c r="DB8" s="165"/>
      <c r="DC8" s="165"/>
      <c r="DD8" s="165"/>
      <c r="DE8" s="165"/>
      <c r="DF8" s="165"/>
      <c r="DG8" s="165"/>
      <c r="DH8" s="165"/>
      <c r="DI8" s="165"/>
      <c r="DJ8" s="165"/>
      <c r="DK8" s="165"/>
      <c r="DL8" s="165"/>
      <c r="DM8" s="165"/>
      <c r="DN8" s="165"/>
      <c r="DO8" s="165"/>
      <c r="DP8" s="165"/>
      <c r="DQ8" s="165"/>
      <c r="DR8" s="165"/>
      <c r="DS8" s="165"/>
      <c r="DT8" s="165"/>
      <c r="DU8" s="165"/>
      <c r="DV8" s="165"/>
      <c r="DW8" s="165"/>
      <c r="DX8" s="165"/>
      <c r="DY8" s="165"/>
      <c r="DZ8" s="165"/>
      <c r="EA8" s="165"/>
      <c r="EB8" s="165"/>
      <c r="EC8" s="165"/>
      <c r="ED8" s="165"/>
      <c r="EE8" s="165"/>
      <c r="EF8" s="165"/>
      <c r="EG8" s="165"/>
      <c r="EH8" s="165"/>
      <c r="EI8" s="165"/>
      <c r="EJ8" s="165"/>
      <c r="EK8" s="165"/>
      <c r="EL8" s="165"/>
      <c r="EM8" s="165"/>
      <c r="EN8" s="165"/>
      <c r="EO8" s="165"/>
      <c r="EP8" s="165"/>
      <c r="EQ8" s="165"/>
      <c r="ER8" s="165"/>
      <c r="ES8" s="165"/>
      <c r="ET8" s="165"/>
      <c r="EU8" s="165"/>
      <c r="EV8" s="165"/>
      <c r="EW8" s="165"/>
      <c r="EX8" s="165"/>
    </row>
    <row r="9" spans="1:154" s="2" customFormat="1" ht="12.75" customHeight="1">
      <c r="A9" s="10"/>
      <c r="B9" s="166"/>
      <c r="C9" s="258">
        <f>'High NOI'!F14</f>
        <v>350</v>
      </c>
      <c r="D9" s="258"/>
      <c r="E9" s="258"/>
      <c r="F9" s="163"/>
      <c r="G9" s="163"/>
      <c r="H9" s="163"/>
      <c r="I9" s="163"/>
      <c r="J9" s="164"/>
      <c r="K9" s="165"/>
      <c r="L9" s="526"/>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5"/>
      <c r="AW9" s="165"/>
      <c r="AX9" s="165"/>
      <c r="AY9" s="165"/>
      <c r="AZ9" s="165"/>
      <c r="BA9" s="165"/>
      <c r="BB9" s="165"/>
      <c r="BC9" s="165"/>
      <c r="BD9" s="165"/>
      <c r="BE9" s="165"/>
      <c r="BF9" s="165"/>
      <c r="BG9" s="165"/>
      <c r="BH9" s="165"/>
      <c r="BI9" s="165"/>
      <c r="BJ9" s="165"/>
      <c r="BK9" s="165"/>
      <c r="BL9" s="165"/>
      <c r="BM9" s="165"/>
      <c r="BN9" s="165"/>
      <c r="BO9" s="165"/>
      <c r="BP9" s="165"/>
      <c r="BQ9" s="165"/>
      <c r="BR9" s="165"/>
      <c r="BS9" s="165"/>
      <c r="BT9" s="165"/>
      <c r="BU9" s="165"/>
      <c r="BV9" s="165"/>
      <c r="BW9" s="165"/>
      <c r="BX9" s="165"/>
      <c r="BY9" s="165"/>
      <c r="BZ9" s="165"/>
      <c r="CA9" s="165"/>
      <c r="CB9" s="165"/>
      <c r="CC9" s="165"/>
      <c r="CD9" s="165"/>
      <c r="CE9" s="165"/>
      <c r="CF9" s="165"/>
      <c r="CG9" s="165"/>
      <c r="CH9" s="165"/>
      <c r="CI9" s="165"/>
      <c r="CJ9" s="165"/>
      <c r="CK9" s="165"/>
      <c r="CL9" s="165"/>
      <c r="CM9" s="165"/>
      <c r="CN9" s="165"/>
      <c r="CO9" s="165"/>
      <c r="CP9" s="165"/>
      <c r="CQ9" s="165"/>
      <c r="CR9" s="165"/>
      <c r="CS9" s="165"/>
      <c r="CT9" s="165"/>
      <c r="CU9" s="165"/>
      <c r="CV9" s="165"/>
      <c r="CW9" s="165"/>
      <c r="CX9" s="165"/>
      <c r="CY9" s="165"/>
      <c r="CZ9" s="165"/>
      <c r="DA9" s="165"/>
      <c r="DB9" s="165"/>
      <c r="DC9" s="165"/>
      <c r="DD9" s="165"/>
      <c r="DE9" s="165"/>
      <c r="DF9" s="165"/>
      <c r="DG9" s="165"/>
      <c r="DH9" s="165"/>
      <c r="DI9" s="165"/>
      <c r="DJ9" s="165"/>
      <c r="DK9" s="165"/>
      <c r="DL9" s="165"/>
      <c r="DM9" s="165"/>
      <c r="DN9" s="165"/>
      <c r="DO9" s="165"/>
      <c r="DP9" s="165"/>
      <c r="DQ9" s="165"/>
      <c r="DR9" s="165"/>
      <c r="DS9" s="165"/>
      <c r="DT9" s="165"/>
      <c r="DU9" s="165"/>
      <c r="DV9" s="165"/>
      <c r="DW9" s="165"/>
      <c r="DX9" s="165"/>
      <c r="DY9" s="165"/>
      <c r="DZ9" s="165"/>
      <c r="EA9" s="165"/>
      <c r="EB9" s="165"/>
      <c r="EC9" s="165"/>
      <c r="ED9" s="165"/>
      <c r="EE9" s="165"/>
      <c r="EF9" s="165"/>
      <c r="EG9" s="165"/>
      <c r="EH9" s="165"/>
      <c r="EI9" s="165"/>
      <c r="EJ9" s="165"/>
      <c r="EK9" s="165"/>
      <c r="EL9" s="165"/>
      <c r="EM9" s="165"/>
      <c r="EN9" s="165"/>
      <c r="EO9" s="165"/>
      <c r="EP9" s="165"/>
      <c r="EQ9" s="165"/>
      <c r="ER9" s="165"/>
      <c r="ES9" s="165"/>
      <c r="ET9" s="165"/>
      <c r="EU9" s="165"/>
      <c r="EV9" s="165"/>
      <c r="EW9" s="165"/>
      <c r="EX9" s="165"/>
    </row>
    <row r="10" spans="1:154" s="2" customFormat="1" ht="12.75" customHeight="1">
      <c r="A10" s="10"/>
      <c r="B10" s="167"/>
      <c r="C10" s="259">
        <f>'High Budget'!H20</f>
        <v>1</v>
      </c>
      <c r="D10" s="259"/>
      <c r="E10" s="259"/>
      <c r="F10" s="167"/>
      <c r="G10" s="167"/>
      <c r="H10" s="167"/>
      <c r="I10" s="167"/>
      <c r="J10" s="168"/>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169"/>
      <c r="CH10" s="169"/>
      <c r="CI10" s="169"/>
      <c r="CJ10" s="169"/>
      <c r="CK10" s="169"/>
      <c r="CL10" s="169"/>
      <c r="CM10" s="169"/>
      <c r="CN10" s="169"/>
      <c r="CO10" s="169"/>
      <c r="CP10" s="169"/>
      <c r="CQ10" s="169"/>
      <c r="CR10" s="169"/>
      <c r="CS10" s="169"/>
      <c r="CT10" s="169"/>
      <c r="CU10" s="169"/>
      <c r="CV10" s="169"/>
      <c r="CW10" s="169"/>
      <c r="CX10" s="169"/>
      <c r="CY10" s="169"/>
      <c r="CZ10" s="169"/>
      <c r="DA10" s="169"/>
      <c r="DB10" s="169"/>
      <c r="DC10" s="169"/>
      <c r="DD10" s="169"/>
      <c r="DE10" s="169"/>
      <c r="DF10" s="169"/>
      <c r="DG10" s="169"/>
      <c r="DH10" s="169"/>
      <c r="DI10" s="169"/>
      <c r="DJ10" s="169"/>
      <c r="DK10" s="169"/>
      <c r="DL10" s="169"/>
      <c r="DM10" s="169"/>
      <c r="DN10" s="169"/>
      <c r="DO10" s="169"/>
      <c r="DP10" s="169"/>
      <c r="DQ10" s="169"/>
      <c r="DR10" s="169"/>
      <c r="DS10" s="169"/>
      <c r="DT10" s="169"/>
      <c r="DU10" s="169"/>
      <c r="DV10" s="169"/>
      <c r="DW10" s="169"/>
      <c r="DX10" s="169"/>
      <c r="DY10" s="169"/>
      <c r="DZ10" s="169"/>
      <c r="EA10" s="169"/>
      <c r="EB10" s="169"/>
      <c r="EC10" s="169"/>
      <c r="ED10" s="169"/>
      <c r="EE10" s="169"/>
      <c r="EF10" s="169"/>
      <c r="EG10" s="169"/>
      <c r="EH10" s="169"/>
      <c r="EI10" s="169"/>
      <c r="EJ10" s="169"/>
      <c r="EK10" s="169"/>
      <c r="EL10" s="169"/>
      <c r="EM10" s="169"/>
      <c r="EN10" s="169"/>
      <c r="EO10" s="169"/>
      <c r="EP10" s="169"/>
      <c r="EQ10" s="169"/>
      <c r="ER10" s="169"/>
      <c r="ES10" s="169"/>
      <c r="ET10" s="169"/>
      <c r="EU10" s="169"/>
      <c r="EV10" s="169"/>
      <c r="EW10" s="169"/>
      <c r="EX10" s="169"/>
    </row>
    <row r="11" spans="1:154" s="2" customFormat="1" ht="12.75" customHeight="1">
      <c r="A11" s="10"/>
      <c r="B11" s="167"/>
      <c r="C11" s="260">
        <f>'High Budget'!H21</f>
        <v>24</v>
      </c>
      <c r="D11" s="260"/>
      <c r="E11" s="260"/>
      <c r="F11" s="167"/>
      <c r="G11" s="167"/>
      <c r="H11" s="167"/>
      <c r="I11" s="167"/>
      <c r="J11" s="168"/>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169"/>
      <c r="CH11" s="169"/>
      <c r="CI11" s="169"/>
      <c r="CJ11" s="169"/>
      <c r="CK11" s="169"/>
      <c r="CL11" s="169"/>
      <c r="CM11" s="169"/>
      <c r="CN11" s="169"/>
      <c r="CO11" s="169"/>
      <c r="CP11" s="169"/>
      <c r="CQ11" s="169"/>
      <c r="CR11" s="169"/>
      <c r="CS11" s="169"/>
      <c r="CT11" s="169"/>
      <c r="CU11" s="169"/>
      <c r="CV11" s="169"/>
      <c r="CW11" s="169"/>
      <c r="CX11" s="169"/>
      <c r="CY11" s="169"/>
      <c r="CZ11" s="169"/>
      <c r="DA11" s="169"/>
      <c r="DB11" s="169"/>
      <c r="DC11" s="169"/>
      <c r="DD11" s="169"/>
      <c r="DE11" s="169"/>
      <c r="DF11" s="169"/>
      <c r="DG11" s="169"/>
      <c r="DH11" s="169"/>
      <c r="DI11" s="169"/>
      <c r="DJ11" s="169"/>
      <c r="DK11" s="169"/>
      <c r="DL11" s="169"/>
      <c r="DM11" s="169"/>
      <c r="DN11" s="169"/>
      <c r="DO11" s="169"/>
      <c r="DP11" s="169"/>
      <c r="DQ11" s="169"/>
      <c r="DR11" s="169"/>
      <c r="DS11" s="169"/>
      <c r="DT11" s="169"/>
      <c r="DU11" s="169"/>
      <c r="DV11" s="169"/>
      <c r="DW11" s="169"/>
      <c r="DX11" s="169"/>
      <c r="DY11" s="169"/>
      <c r="DZ11" s="169"/>
      <c r="EA11" s="169"/>
      <c r="EB11" s="169"/>
      <c r="EC11" s="169"/>
      <c r="ED11" s="169"/>
      <c r="EE11" s="169"/>
      <c r="EF11" s="169"/>
      <c r="EG11" s="169"/>
      <c r="EH11" s="169"/>
      <c r="EI11" s="169"/>
      <c r="EJ11" s="169"/>
      <c r="EK11" s="169"/>
      <c r="EL11" s="169"/>
      <c r="EM11" s="169"/>
      <c r="EN11" s="169"/>
      <c r="EO11" s="169"/>
      <c r="EP11" s="169"/>
      <c r="EQ11" s="169"/>
      <c r="ER11" s="169"/>
      <c r="ES11" s="169"/>
      <c r="ET11" s="169"/>
      <c r="EU11" s="169"/>
      <c r="EV11" s="169"/>
      <c r="EW11" s="169"/>
      <c r="EX11" s="169"/>
    </row>
    <row r="12" spans="1:154" s="2" customFormat="1" ht="12.75" customHeight="1">
      <c r="A12" s="10"/>
      <c r="B12" s="167"/>
      <c r="C12" s="261">
        <f>'High Budget'!H22</f>
        <v>1</v>
      </c>
      <c r="D12" s="261"/>
      <c r="E12" s="261"/>
      <c r="F12" s="167"/>
      <c r="G12" s="167"/>
      <c r="H12" s="167"/>
      <c r="I12" s="167"/>
      <c r="J12" s="168"/>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69"/>
      <c r="BW12" s="169"/>
      <c r="BX12" s="169"/>
      <c r="BY12" s="169"/>
      <c r="BZ12" s="169"/>
      <c r="CA12" s="169"/>
      <c r="CB12" s="169"/>
      <c r="CC12" s="169"/>
      <c r="CD12" s="169"/>
      <c r="CE12" s="169"/>
      <c r="CF12" s="169"/>
      <c r="CG12" s="169"/>
      <c r="CH12" s="169"/>
      <c r="CI12" s="169"/>
      <c r="CJ12" s="169"/>
      <c r="CK12" s="169"/>
      <c r="CL12" s="169"/>
      <c r="CM12" s="169"/>
      <c r="CN12" s="169"/>
      <c r="CO12" s="169"/>
      <c r="CP12" s="169"/>
      <c r="CQ12" s="169"/>
      <c r="CR12" s="169"/>
      <c r="CS12" s="169"/>
      <c r="CT12" s="169"/>
      <c r="CU12" s="169"/>
      <c r="CV12" s="169"/>
      <c r="CW12" s="169"/>
      <c r="CX12" s="169"/>
      <c r="CY12" s="169"/>
      <c r="CZ12" s="169"/>
      <c r="DA12" s="169"/>
      <c r="DB12" s="169"/>
      <c r="DC12" s="169"/>
      <c r="DD12" s="169"/>
      <c r="DE12" s="169"/>
      <c r="DF12" s="169"/>
      <c r="DG12" s="169"/>
      <c r="DH12" s="169"/>
      <c r="DI12" s="169"/>
      <c r="DJ12" s="169"/>
      <c r="DK12" s="169"/>
      <c r="DL12" s="169"/>
      <c r="DM12" s="169"/>
      <c r="DN12" s="169"/>
      <c r="DO12" s="169"/>
      <c r="DP12" s="169"/>
      <c r="DQ12" s="169"/>
      <c r="DR12" s="169"/>
      <c r="DS12" s="169"/>
      <c r="DT12" s="169"/>
      <c r="DU12" s="169"/>
      <c r="DV12" s="169"/>
      <c r="DW12" s="169"/>
      <c r="DX12" s="169"/>
      <c r="DY12" s="169"/>
      <c r="DZ12" s="169"/>
      <c r="EA12" s="169"/>
      <c r="EB12" s="169"/>
      <c r="EC12" s="169"/>
      <c r="ED12" s="169"/>
      <c r="EE12" s="169"/>
      <c r="EF12" s="169"/>
      <c r="EG12" s="169"/>
      <c r="EH12" s="169"/>
      <c r="EI12" s="169"/>
      <c r="EJ12" s="169"/>
      <c r="EK12" s="169"/>
      <c r="EL12" s="169"/>
      <c r="EM12" s="169"/>
      <c r="EN12" s="169"/>
      <c r="EO12" s="169"/>
      <c r="EP12" s="169"/>
      <c r="EQ12" s="169"/>
      <c r="ER12" s="169"/>
      <c r="ES12" s="169"/>
      <c r="ET12" s="169"/>
      <c r="EU12" s="169"/>
      <c r="EV12" s="169"/>
      <c r="EW12" s="169"/>
      <c r="EX12" s="169"/>
    </row>
    <row r="13" spans="1:154" s="2" customFormat="1" ht="12.75" customHeight="1">
      <c r="A13" s="10"/>
      <c r="B13" s="167"/>
      <c r="C13" s="262">
        <f>'High Budget'!H23</f>
        <v>26</v>
      </c>
      <c r="D13" s="262"/>
      <c r="E13" s="262"/>
      <c r="F13" s="167"/>
      <c r="G13" s="167"/>
      <c r="H13" s="167"/>
      <c r="I13" s="167"/>
      <c r="J13" s="168"/>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69"/>
      <c r="AX13" s="169"/>
      <c r="AY13" s="169"/>
      <c r="AZ13" s="169"/>
      <c r="BA13" s="169"/>
      <c r="BB13" s="169"/>
      <c r="BC13" s="169"/>
      <c r="BD13" s="169"/>
      <c r="BE13" s="169"/>
      <c r="BF13" s="169"/>
      <c r="BG13" s="169"/>
      <c r="BH13" s="169"/>
      <c r="BI13" s="169"/>
      <c r="BJ13" s="169"/>
      <c r="BK13" s="169"/>
      <c r="BL13" s="169"/>
      <c r="BM13" s="169"/>
      <c r="BN13" s="169"/>
      <c r="BO13" s="169"/>
      <c r="BP13" s="169"/>
      <c r="BQ13" s="169"/>
      <c r="BR13" s="169"/>
      <c r="BS13" s="169"/>
      <c r="BT13" s="169"/>
      <c r="BU13" s="169"/>
      <c r="BV13" s="169"/>
      <c r="BW13" s="169"/>
      <c r="BX13" s="169"/>
      <c r="BY13" s="169"/>
      <c r="BZ13" s="169"/>
      <c r="CA13" s="169"/>
      <c r="CB13" s="169"/>
      <c r="CC13" s="169"/>
      <c r="CD13" s="169"/>
      <c r="CE13" s="169"/>
      <c r="CF13" s="169"/>
      <c r="CG13" s="169"/>
      <c r="CH13" s="169"/>
      <c r="CI13" s="169"/>
      <c r="CJ13" s="169"/>
      <c r="CK13" s="169"/>
      <c r="CL13" s="169"/>
      <c r="CM13" s="169"/>
      <c r="CN13" s="169"/>
      <c r="CO13" s="169"/>
      <c r="CP13" s="169"/>
      <c r="CQ13" s="169"/>
      <c r="CR13" s="169"/>
      <c r="CS13" s="169"/>
      <c r="CT13" s="169"/>
      <c r="CU13" s="169"/>
      <c r="CV13" s="169"/>
      <c r="CW13" s="169"/>
      <c r="CX13" s="169"/>
      <c r="CY13" s="169"/>
      <c r="CZ13" s="169"/>
      <c r="DA13" s="169"/>
      <c r="DB13" s="169"/>
      <c r="DC13" s="169"/>
      <c r="DD13" s="169"/>
      <c r="DE13" s="169"/>
      <c r="DF13" s="169"/>
      <c r="DG13" s="169"/>
      <c r="DH13" s="169"/>
      <c r="DI13" s="169"/>
      <c r="DJ13" s="169"/>
      <c r="DK13" s="169"/>
      <c r="DL13" s="169"/>
      <c r="DM13" s="169"/>
      <c r="DN13" s="169"/>
      <c r="DO13" s="169"/>
      <c r="DP13" s="169"/>
      <c r="DQ13" s="169"/>
      <c r="DR13" s="169"/>
      <c r="DS13" s="169"/>
      <c r="DT13" s="169"/>
      <c r="DU13" s="169"/>
      <c r="DV13" s="169"/>
      <c r="DW13" s="169"/>
      <c r="DX13" s="169"/>
      <c r="DY13" s="169"/>
      <c r="DZ13" s="169"/>
      <c r="EA13" s="169"/>
      <c r="EB13" s="169"/>
      <c r="EC13" s="169"/>
      <c r="ED13" s="169"/>
      <c r="EE13" s="169"/>
      <c r="EF13" s="169"/>
      <c r="EG13" s="169"/>
      <c r="EH13" s="169"/>
      <c r="EI13" s="169"/>
      <c r="EJ13" s="169"/>
      <c r="EK13" s="169"/>
      <c r="EL13" s="169"/>
      <c r="EM13" s="169"/>
      <c r="EN13" s="169"/>
      <c r="EO13" s="169"/>
      <c r="EP13" s="169"/>
      <c r="EQ13" s="169"/>
      <c r="ER13" s="169"/>
      <c r="ES13" s="169"/>
      <c r="ET13" s="169"/>
      <c r="EU13" s="169"/>
      <c r="EV13" s="169"/>
      <c r="EW13" s="169"/>
      <c r="EX13" s="169"/>
    </row>
    <row r="14" spans="1:154" s="2" customFormat="1" ht="12.75" customHeight="1">
      <c r="A14" s="10"/>
      <c r="B14" s="167"/>
      <c r="C14" s="263">
        <f>'High Budget'!H24</f>
        <v>25</v>
      </c>
      <c r="D14" s="263"/>
      <c r="E14" s="263"/>
      <c r="F14" s="167"/>
      <c r="G14" s="167"/>
      <c r="H14" s="167"/>
      <c r="I14" s="167"/>
      <c r="J14" s="168"/>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69"/>
      <c r="BF14" s="169"/>
      <c r="BG14" s="169"/>
      <c r="BH14" s="169"/>
      <c r="BI14" s="169"/>
      <c r="BJ14" s="169"/>
      <c r="BK14" s="169"/>
      <c r="BL14" s="169"/>
      <c r="BM14" s="169"/>
      <c r="BN14" s="169"/>
      <c r="BO14" s="169"/>
      <c r="BP14" s="169"/>
      <c r="BQ14" s="169"/>
      <c r="BR14" s="169"/>
      <c r="BS14" s="169"/>
      <c r="BT14" s="169"/>
      <c r="BU14" s="169"/>
      <c r="BV14" s="169"/>
      <c r="BW14" s="169"/>
      <c r="BX14" s="169"/>
      <c r="BY14" s="169"/>
      <c r="BZ14" s="169"/>
      <c r="CA14" s="169"/>
      <c r="CB14" s="169"/>
      <c r="CC14" s="169"/>
      <c r="CD14" s="169"/>
      <c r="CE14" s="169"/>
      <c r="CF14" s="169"/>
      <c r="CG14" s="169"/>
      <c r="CH14" s="169"/>
      <c r="CI14" s="169"/>
      <c r="CJ14" s="169"/>
      <c r="CK14" s="169"/>
      <c r="CL14" s="169"/>
      <c r="CM14" s="169"/>
      <c r="CN14" s="169"/>
      <c r="CO14" s="169"/>
      <c r="CP14" s="169"/>
      <c r="CQ14" s="169"/>
      <c r="CR14" s="169"/>
      <c r="CS14" s="169"/>
      <c r="CT14" s="169"/>
      <c r="CU14" s="169"/>
      <c r="CV14" s="169"/>
      <c r="CW14" s="169"/>
      <c r="CX14" s="169"/>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c r="DV14" s="169"/>
      <c r="DW14" s="169"/>
      <c r="DX14" s="169"/>
      <c r="DY14" s="169"/>
      <c r="DZ14" s="169"/>
      <c r="EA14" s="169"/>
      <c r="EB14" s="169"/>
      <c r="EC14" s="169"/>
      <c r="ED14" s="169"/>
      <c r="EE14" s="169"/>
      <c r="EF14" s="169"/>
      <c r="EG14" s="169"/>
      <c r="EH14" s="169"/>
      <c r="EI14" s="169"/>
      <c r="EJ14" s="169"/>
      <c r="EK14" s="169"/>
      <c r="EL14" s="169"/>
      <c r="EM14" s="169"/>
      <c r="EN14" s="169"/>
      <c r="EO14" s="169"/>
      <c r="EP14" s="169"/>
      <c r="EQ14" s="169"/>
      <c r="ER14" s="169"/>
      <c r="ES14" s="169"/>
      <c r="ET14" s="169"/>
      <c r="EU14" s="169"/>
      <c r="EV14" s="169"/>
      <c r="EW14" s="169"/>
      <c r="EX14" s="169"/>
    </row>
    <row r="15" spans="1:154" s="2" customFormat="1" ht="12.75" customHeight="1">
      <c r="A15" s="10"/>
      <c r="B15" s="167"/>
      <c r="C15" s="264">
        <f>'High Budget'!H25</f>
        <v>25.576923076923077</v>
      </c>
      <c r="D15" s="264"/>
      <c r="E15" s="264"/>
      <c r="F15" s="167"/>
      <c r="G15" s="167"/>
      <c r="H15" s="167"/>
      <c r="I15" s="187"/>
      <c r="J15" s="168"/>
      <c r="K15" s="169"/>
      <c r="L15" s="169"/>
      <c r="M15" s="169"/>
      <c r="N15" s="169"/>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c r="AY15" s="169"/>
      <c r="AZ15" s="169"/>
      <c r="BA15" s="169"/>
      <c r="BB15" s="169"/>
      <c r="BC15" s="169"/>
      <c r="BD15" s="169"/>
      <c r="BE15" s="169"/>
      <c r="BF15" s="169"/>
      <c r="BG15" s="169"/>
      <c r="BH15" s="169"/>
      <c r="BI15" s="169"/>
      <c r="BJ15" s="169"/>
      <c r="BK15" s="169"/>
      <c r="BL15" s="169"/>
      <c r="BM15" s="169"/>
      <c r="BN15" s="169"/>
      <c r="BO15" s="169"/>
      <c r="BP15" s="169"/>
      <c r="BQ15" s="169"/>
      <c r="BR15" s="169"/>
      <c r="BS15" s="169"/>
      <c r="BT15" s="169"/>
      <c r="BU15" s="169"/>
      <c r="BV15" s="169"/>
      <c r="BW15" s="169"/>
      <c r="BX15" s="169"/>
      <c r="BY15" s="169"/>
      <c r="BZ15" s="169"/>
      <c r="CA15" s="169"/>
      <c r="CB15" s="169"/>
      <c r="CC15" s="169"/>
      <c r="CD15" s="169"/>
      <c r="CE15" s="169"/>
      <c r="CF15" s="169"/>
      <c r="CG15" s="169"/>
      <c r="CH15" s="169"/>
      <c r="CI15" s="169"/>
      <c r="CJ15" s="169"/>
      <c r="CK15" s="169"/>
      <c r="CL15" s="169"/>
      <c r="CM15" s="169"/>
      <c r="CN15" s="169"/>
      <c r="CO15" s="169"/>
      <c r="CP15" s="169"/>
      <c r="CQ15" s="169"/>
      <c r="CR15" s="169"/>
      <c r="CS15" s="169"/>
      <c r="CT15" s="169"/>
      <c r="CU15" s="169"/>
      <c r="CV15" s="169"/>
      <c r="CW15" s="169"/>
      <c r="CX15" s="169"/>
      <c r="CY15" s="169"/>
      <c r="CZ15" s="169"/>
      <c r="DA15" s="169"/>
      <c r="DB15" s="169"/>
      <c r="DC15" s="169"/>
      <c r="DD15" s="169"/>
      <c r="DE15" s="169"/>
      <c r="DF15" s="169"/>
      <c r="DG15" s="169"/>
      <c r="DH15" s="169"/>
      <c r="DI15" s="169"/>
      <c r="DJ15" s="169"/>
      <c r="DK15" s="169"/>
      <c r="DL15" s="169"/>
      <c r="DM15" s="169"/>
      <c r="DN15" s="169"/>
      <c r="DO15" s="169"/>
      <c r="DP15" s="169"/>
      <c r="DQ15" s="169"/>
      <c r="DR15" s="169"/>
      <c r="DS15" s="169"/>
      <c r="DT15" s="169"/>
      <c r="DU15" s="169"/>
      <c r="DV15" s="169"/>
      <c r="DW15" s="169"/>
      <c r="DX15" s="169"/>
      <c r="DY15" s="169"/>
      <c r="DZ15" s="169"/>
      <c r="EA15" s="169"/>
      <c r="EB15" s="169"/>
      <c r="EC15" s="169"/>
      <c r="ED15" s="169"/>
      <c r="EE15" s="169"/>
      <c r="EF15" s="169"/>
      <c r="EG15" s="169"/>
      <c r="EH15" s="169"/>
      <c r="EI15" s="169"/>
      <c r="EJ15" s="169"/>
      <c r="EK15" s="169"/>
      <c r="EL15" s="169"/>
      <c r="EM15" s="169"/>
      <c r="EN15" s="169"/>
      <c r="EO15" s="169"/>
      <c r="EP15" s="169"/>
      <c r="EQ15" s="169"/>
      <c r="ER15" s="169"/>
      <c r="ES15" s="169"/>
      <c r="ET15" s="169"/>
      <c r="EU15" s="169"/>
      <c r="EV15" s="169"/>
      <c r="EW15" s="169"/>
      <c r="EX15" s="169"/>
    </row>
    <row r="16" spans="1:154" s="2" customFormat="1" ht="12.75" customHeight="1">
      <c r="A16" s="10"/>
      <c r="B16" s="167"/>
      <c r="C16" s="265">
        <f>'High Budget'!H26</f>
        <v>37</v>
      </c>
      <c r="D16" s="265"/>
      <c r="E16" s="265"/>
      <c r="F16" s="167"/>
      <c r="G16" s="167"/>
      <c r="H16" s="167"/>
      <c r="I16" s="167"/>
      <c r="J16" s="168"/>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c r="BI16" s="169"/>
      <c r="BJ16" s="169"/>
      <c r="BK16" s="169"/>
      <c r="BL16" s="169"/>
      <c r="BM16" s="169"/>
      <c r="BN16" s="169"/>
      <c r="BO16" s="169"/>
      <c r="BP16" s="169"/>
      <c r="BQ16" s="169"/>
      <c r="BR16" s="169"/>
      <c r="BS16" s="169"/>
      <c r="BT16" s="169"/>
      <c r="BU16" s="169"/>
      <c r="BV16" s="169"/>
      <c r="BW16" s="169"/>
      <c r="BX16" s="169"/>
      <c r="BY16" s="169"/>
      <c r="BZ16" s="169"/>
      <c r="CA16" s="169"/>
      <c r="CB16" s="169"/>
      <c r="CC16" s="169"/>
      <c r="CD16" s="169"/>
      <c r="CE16" s="169"/>
      <c r="CF16" s="169"/>
      <c r="CG16" s="169"/>
      <c r="CH16" s="169"/>
      <c r="CI16" s="169"/>
      <c r="CJ16" s="169"/>
      <c r="CK16" s="169"/>
      <c r="CL16" s="169"/>
      <c r="CM16" s="169"/>
      <c r="CN16" s="169"/>
      <c r="CO16" s="169"/>
      <c r="CP16" s="169"/>
      <c r="CQ16" s="169"/>
      <c r="CR16" s="169"/>
      <c r="CS16" s="169"/>
      <c r="CT16" s="169"/>
      <c r="CU16" s="169"/>
      <c r="CV16" s="169"/>
      <c r="CW16" s="169"/>
      <c r="CX16" s="169"/>
      <c r="CY16" s="169"/>
      <c r="CZ16" s="169"/>
      <c r="DA16" s="169"/>
      <c r="DB16" s="169"/>
      <c r="DC16" s="169"/>
      <c r="DD16" s="169"/>
      <c r="DE16" s="169"/>
      <c r="DF16" s="169"/>
      <c r="DG16" s="169"/>
      <c r="DH16" s="169"/>
      <c r="DI16" s="169"/>
      <c r="DJ16" s="169"/>
      <c r="DK16" s="169"/>
      <c r="DL16" s="169"/>
      <c r="DM16" s="169"/>
      <c r="DN16" s="169"/>
      <c r="DO16" s="169"/>
      <c r="DP16" s="169"/>
      <c r="DQ16" s="169"/>
      <c r="DR16" s="169"/>
      <c r="DS16" s="169"/>
      <c r="DT16" s="169"/>
      <c r="DU16" s="169"/>
      <c r="DV16" s="169"/>
      <c r="DW16" s="169"/>
      <c r="DX16" s="169"/>
      <c r="DY16" s="169"/>
      <c r="DZ16" s="169"/>
      <c r="EA16" s="169"/>
      <c r="EB16" s="169"/>
      <c r="EC16" s="169"/>
      <c r="ED16" s="169"/>
      <c r="EE16" s="169"/>
      <c r="EF16" s="169"/>
      <c r="EG16" s="169"/>
      <c r="EH16" s="169"/>
      <c r="EI16" s="169"/>
      <c r="EJ16" s="169"/>
      <c r="EK16" s="169"/>
      <c r="EL16" s="169"/>
      <c r="EM16" s="169"/>
      <c r="EN16" s="169"/>
      <c r="EO16" s="169"/>
      <c r="EP16" s="169"/>
      <c r="EQ16" s="169"/>
      <c r="ER16" s="169"/>
      <c r="ES16" s="169"/>
      <c r="ET16" s="169"/>
      <c r="EU16" s="169"/>
      <c r="EV16" s="169"/>
      <c r="EW16" s="169"/>
      <c r="EX16" s="169"/>
    </row>
    <row r="17" spans="1:154" s="2" customFormat="1" ht="12.75" customHeight="1">
      <c r="A17" s="10"/>
      <c r="B17" s="167"/>
      <c r="C17" s="266">
        <f>'High Budget'!H27</f>
        <v>40</v>
      </c>
      <c r="D17" s="266"/>
      <c r="E17" s="266"/>
      <c r="F17" s="167"/>
      <c r="G17" s="167"/>
      <c r="H17" s="167"/>
      <c r="I17" s="167"/>
      <c r="J17" s="168"/>
      <c r="K17" s="169"/>
      <c r="L17" s="169"/>
      <c r="M17" s="169"/>
      <c r="N17" s="169"/>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c r="AW17" s="169"/>
      <c r="AX17" s="169"/>
      <c r="AY17" s="169"/>
      <c r="AZ17" s="169"/>
      <c r="BA17" s="169"/>
      <c r="BB17" s="169"/>
      <c r="BC17" s="169"/>
      <c r="BD17" s="169"/>
      <c r="BE17" s="169"/>
      <c r="BF17" s="169"/>
      <c r="BG17" s="169"/>
      <c r="BH17" s="169"/>
      <c r="BI17" s="169"/>
      <c r="BJ17" s="169"/>
      <c r="BK17" s="169"/>
      <c r="BL17" s="169"/>
      <c r="BM17" s="169"/>
      <c r="BN17" s="169"/>
      <c r="BO17" s="169"/>
      <c r="BP17" s="169"/>
      <c r="BQ17" s="169"/>
      <c r="BR17" s="169"/>
      <c r="BS17" s="169"/>
      <c r="BT17" s="169"/>
      <c r="BU17" s="169"/>
      <c r="BV17" s="169"/>
      <c r="BW17" s="169"/>
      <c r="BX17" s="169"/>
      <c r="BY17" s="169"/>
      <c r="BZ17" s="169"/>
      <c r="CA17" s="169"/>
      <c r="CB17" s="169"/>
      <c r="CC17" s="169"/>
      <c r="CD17" s="169"/>
      <c r="CE17" s="169"/>
      <c r="CF17" s="169"/>
      <c r="CG17" s="169"/>
      <c r="CH17" s="169"/>
      <c r="CI17" s="169"/>
      <c r="CJ17" s="169"/>
      <c r="CK17" s="169"/>
      <c r="CL17" s="169"/>
      <c r="CM17" s="169"/>
      <c r="CN17" s="169"/>
      <c r="CO17" s="169"/>
      <c r="CP17" s="169"/>
      <c r="CQ17" s="169"/>
      <c r="CR17" s="169"/>
      <c r="CS17" s="169"/>
      <c r="CT17" s="169"/>
      <c r="CU17" s="169"/>
      <c r="CV17" s="169"/>
      <c r="CW17" s="169"/>
      <c r="CX17" s="169"/>
      <c r="CY17" s="169"/>
      <c r="CZ17" s="169"/>
      <c r="DA17" s="169"/>
      <c r="DB17" s="169"/>
      <c r="DC17" s="169"/>
      <c r="DD17" s="169"/>
      <c r="DE17" s="169"/>
      <c r="DF17" s="169"/>
      <c r="DG17" s="169"/>
      <c r="DH17" s="169"/>
      <c r="DI17" s="169"/>
      <c r="DJ17" s="169"/>
      <c r="DK17" s="169"/>
      <c r="DL17" s="169"/>
      <c r="DM17" s="169"/>
      <c r="DN17" s="169"/>
      <c r="DO17" s="169"/>
      <c r="DP17" s="169"/>
      <c r="DQ17" s="169"/>
      <c r="DR17" s="169"/>
      <c r="DS17" s="169"/>
      <c r="DT17" s="169"/>
      <c r="DU17" s="169"/>
      <c r="DV17" s="169"/>
      <c r="DW17" s="169"/>
      <c r="DX17" s="169"/>
      <c r="DY17" s="169"/>
      <c r="DZ17" s="169"/>
      <c r="EA17" s="169"/>
      <c r="EB17" s="169"/>
      <c r="EC17" s="169"/>
      <c r="ED17" s="169"/>
      <c r="EE17" s="169"/>
      <c r="EF17" s="169"/>
      <c r="EG17" s="169"/>
      <c r="EH17" s="169"/>
      <c r="EI17" s="169"/>
      <c r="EJ17" s="169"/>
      <c r="EK17" s="169"/>
      <c r="EL17" s="169"/>
      <c r="EM17" s="169"/>
      <c r="EN17" s="169"/>
      <c r="EO17" s="169"/>
      <c r="EP17" s="169"/>
      <c r="EQ17" s="169"/>
      <c r="ER17" s="169"/>
      <c r="ES17" s="169"/>
      <c r="ET17" s="169"/>
      <c r="EU17" s="169"/>
      <c r="EV17" s="169"/>
      <c r="EW17" s="169"/>
      <c r="EX17" s="169"/>
    </row>
    <row r="18" spans="1:154" s="2" customFormat="1" ht="12.75" customHeight="1" thickBot="1">
      <c r="A18" s="10"/>
      <c r="B18" s="167"/>
      <c r="C18" s="167"/>
      <c r="D18" s="167"/>
      <c r="E18" s="167"/>
      <c r="F18" s="167"/>
      <c r="G18" s="167"/>
      <c r="H18" s="167"/>
      <c r="I18" s="167"/>
      <c r="J18" s="168"/>
      <c r="K18" s="169"/>
      <c r="L18" s="169"/>
      <c r="M18" s="169"/>
      <c r="N18" s="169"/>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69"/>
      <c r="BB18" s="169"/>
      <c r="BC18" s="169"/>
      <c r="BD18" s="169"/>
      <c r="BE18" s="169"/>
      <c r="BF18" s="169"/>
      <c r="BG18" s="169"/>
      <c r="BH18" s="169"/>
      <c r="BI18" s="169"/>
      <c r="BJ18" s="169"/>
      <c r="BK18" s="169"/>
      <c r="BL18" s="169"/>
      <c r="BM18" s="169"/>
      <c r="BN18" s="169"/>
      <c r="BO18" s="169"/>
      <c r="BP18" s="169"/>
      <c r="BQ18" s="169"/>
      <c r="BR18" s="169"/>
      <c r="BS18" s="169"/>
      <c r="BT18" s="169"/>
      <c r="BU18" s="169"/>
      <c r="BV18" s="169"/>
      <c r="BW18" s="169"/>
      <c r="BX18" s="169"/>
      <c r="BY18" s="169"/>
      <c r="BZ18" s="169"/>
      <c r="CA18" s="169"/>
      <c r="CB18" s="169"/>
      <c r="CC18" s="169"/>
      <c r="CD18" s="169"/>
      <c r="CE18" s="169"/>
      <c r="CF18" s="169"/>
      <c r="CG18" s="169"/>
      <c r="CH18" s="169"/>
      <c r="CI18" s="169"/>
      <c r="CJ18" s="169"/>
      <c r="CK18" s="169"/>
      <c r="CL18" s="169"/>
      <c r="CM18" s="169"/>
      <c r="CN18" s="169"/>
      <c r="CO18" s="169"/>
      <c r="CP18" s="169"/>
      <c r="CQ18" s="169"/>
      <c r="CR18" s="169"/>
      <c r="CS18" s="169"/>
      <c r="CT18" s="169"/>
      <c r="CU18" s="169"/>
      <c r="CV18" s="169"/>
      <c r="CW18" s="169"/>
      <c r="CX18" s="169"/>
      <c r="CY18" s="169"/>
      <c r="CZ18" s="169"/>
      <c r="DA18" s="169"/>
      <c r="DB18" s="169"/>
      <c r="DC18" s="169"/>
      <c r="DD18" s="169"/>
      <c r="DE18" s="169"/>
      <c r="DF18" s="169"/>
      <c r="DG18" s="169"/>
      <c r="DH18" s="169"/>
      <c r="DI18" s="169"/>
      <c r="DJ18" s="169"/>
      <c r="DK18" s="169"/>
      <c r="DL18" s="169"/>
      <c r="DM18" s="169"/>
      <c r="DN18" s="169"/>
      <c r="DO18" s="169"/>
      <c r="DP18" s="169"/>
      <c r="DQ18" s="169"/>
      <c r="DR18" s="169"/>
      <c r="DS18" s="169"/>
      <c r="DT18" s="169"/>
      <c r="DU18" s="169"/>
      <c r="DV18" s="169"/>
      <c r="DW18" s="169"/>
      <c r="DX18" s="169"/>
      <c r="DY18" s="169"/>
      <c r="DZ18" s="169"/>
      <c r="EA18" s="169"/>
      <c r="EB18" s="169"/>
      <c r="EC18" s="169"/>
      <c r="ED18" s="169"/>
      <c r="EE18" s="169"/>
      <c r="EF18" s="169"/>
      <c r="EG18" s="169"/>
      <c r="EH18" s="169"/>
      <c r="EI18" s="169"/>
      <c r="EJ18" s="169"/>
      <c r="EK18" s="169"/>
      <c r="EL18" s="169"/>
      <c r="EM18" s="169"/>
      <c r="EN18" s="169"/>
      <c r="EO18" s="169"/>
      <c r="EP18" s="169"/>
      <c r="EQ18" s="169"/>
      <c r="ER18" s="169"/>
      <c r="ES18" s="169"/>
      <c r="ET18" s="169"/>
      <c r="EU18" s="169"/>
      <c r="EV18" s="169"/>
      <c r="EW18" s="169"/>
      <c r="EX18" s="169"/>
    </row>
    <row r="19" spans="1:154" s="2" customFormat="1" ht="12.75" customHeight="1" thickBot="1">
      <c r="A19" s="10"/>
      <c r="B19" s="925" t="s">
        <v>76</v>
      </c>
      <c r="C19" s="926"/>
      <c r="D19" s="926"/>
      <c r="E19" s="926"/>
      <c r="F19" s="926"/>
      <c r="G19" s="926"/>
      <c r="H19" s="926"/>
      <c r="I19" s="927"/>
      <c r="J19" s="168"/>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169"/>
      <c r="AW19" s="169"/>
      <c r="AX19" s="169"/>
      <c r="AY19" s="169"/>
      <c r="AZ19" s="169"/>
      <c r="BA19" s="169"/>
      <c r="BB19" s="169"/>
      <c r="BC19" s="169"/>
      <c r="BD19" s="169"/>
      <c r="BE19" s="169"/>
      <c r="BF19" s="169"/>
      <c r="BG19" s="169"/>
      <c r="BH19" s="169"/>
      <c r="BI19" s="169"/>
      <c r="BJ19" s="169"/>
      <c r="BK19" s="169"/>
      <c r="BL19" s="169"/>
      <c r="BM19" s="169"/>
      <c r="BN19" s="169"/>
      <c r="BO19" s="169"/>
      <c r="BP19" s="169"/>
      <c r="BQ19" s="169"/>
      <c r="BR19" s="169"/>
      <c r="BS19" s="169"/>
      <c r="BT19" s="169"/>
      <c r="BU19" s="169"/>
      <c r="BV19" s="169"/>
      <c r="BW19" s="169"/>
      <c r="BX19" s="169"/>
      <c r="BY19" s="169"/>
      <c r="BZ19" s="169"/>
      <c r="CA19" s="169"/>
      <c r="CB19" s="169"/>
      <c r="CC19" s="169"/>
      <c r="CD19" s="169"/>
      <c r="CE19" s="169"/>
      <c r="CF19" s="169"/>
      <c r="CG19" s="169"/>
      <c r="CH19" s="169"/>
      <c r="CI19" s="169"/>
      <c r="CJ19" s="169"/>
      <c r="CK19" s="169"/>
      <c r="CL19" s="169"/>
      <c r="CM19" s="169"/>
      <c r="CN19" s="169"/>
      <c r="CO19" s="169"/>
      <c r="CP19" s="169"/>
      <c r="CQ19" s="169"/>
      <c r="CR19" s="169"/>
      <c r="CS19" s="169"/>
      <c r="CT19" s="169"/>
      <c r="CU19" s="169"/>
      <c r="CV19" s="169"/>
      <c r="CW19" s="169"/>
      <c r="CX19" s="169"/>
      <c r="CY19" s="169"/>
      <c r="CZ19" s="169"/>
      <c r="DA19" s="169"/>
      <c r="DB19" s="169"/>
      <c r="DC19" s="169"/>
      <c r="DD19" s="169"/>
      <c r="DE19" s="169"/>
      <c r="DF19" s="169"/>
      <c r="DG19" s="169"/>
      <c r="DH19" s="169"/>
      <c r="DI19" s="169"/>
      <c r="DJ19" s="169"/>
      <c r="DK19" s="169"/>
      <c r="DL19" s="169"/>
      <c r="DM19" s="169"/>
      <c r="DN19" s="169"/>
      <c r="DO19" s="169"/>
      <c r="DP19" s="169"/>
      <c r="DQ19" s="169"/>
      <c r="DR19" s="169"/>
      <c r="DS19" s="169"/>
      <c r="DT19" s="169"/>
      <c r="DU19" s="169"/>
      <c r="DV19" s="169"/>
      <c r="DW19" s="169"/>
      <c r="DX19" s="169"/>
      <c r="DY19" s="169"/>
      <c r="DZ19" s="169"/>
      <c r="EA19" s="169"/>
      <c r="EB19" s="169"/>
      <c r="EC19" s="169"/>
      <c r="ED19" s="169"/>
      <c r="EE19" s="169"/>
      <c r="EF19" s="169"/>
      <c r="EG19" s="169"/>
      <c r="EH19" s="169"/>
      <c r="EI19" s="169"/>
      <c r="EJ19" s="169"/>
      <c r="EK19" s="169"/>
      <c r="EL19" s="169"/>
      <c r="EM19" s="169"/>
      <c r="EN19" s="169"/>
      <c r="EO19" s="169"/>
      <c r="EP19" s="169"/>
      <c r="EQ19" s="169"/>
      <c r="ER19" s="169"/>
      <c r="ES19" s="169"/>
      <c r="ET19" s="169"/>
      <c r="EU19" s="169"/>
      <c r="EV19" s="169"/>
      <c r="EW19" s="169"/>
      <c r="EX19" s="169"/>
    </row>
    <row r="20" spans="1:154" s="2" customFormat="1" ht="12.75" customHeight="1">
      <c r="A20" s="10"/>
      <c r="B20" s="167"/>
      <c r="C20" s="167"/>
      <c r="D20" s="167"/>
      <c r="E20" s="167"/>
      <c r="F20" s="167"/>
      <c r="G20" s="167"/>
      <c r="H20" s="167"/>
      <c r="I20" s="167"/>
      <c r="J20" s="168"/>
      <c r="K20" s="169"/>
      <c r="L20" s="169"/>
      <c r="M20" s="169"/>
      <c r="N20" s="169"/>
      <c r="O20" s="169"/>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69"/>
      <c r="AW20" s="169"/>
      <c r="AX20" s="169"/>
      <c r="AY20" s="169"/>
      <c r="AZ20" s="169"/>
      <c r="BA20" s="169"/>
      <c r="BB20" s="169"/>
      <c r="BC20" s="169"/>
      <c r="BD20" s="169"/>
      <c r="BE20" s="169"/>
      <c r="BF20" s="169"/>
      <c r="BG20" s="169"/>
      <c r="BH20" s="169"/>
      <c r="BI20" s="169"/>
      <c r="BJ20" s="169"/>
      <c r="BK20" s="169"/>
      <c r="BL20" s="169"/>
      <c r="BM20" s="169"/>
      <c r="BN20" s="169"/>
      <c r="BO20" s="169"/>
      <c r="BP20" s="169"/>
      <c r="BQ20" s="169"/>
      <c r="BR20" s="169"/>
      <c r="BS20" s="169"/>
      <c r="BT20" s="169"/>
      <c r="BU20" s="169"/>
      <c r="BV20" s="169"/>
      <c r="BW20" s="169"/>
      <c r="BX20" s="169"/>
      <c r="BY20" s="169"/>
      <c r="BZ20" s="169"/>
      <c r="CA20" s="169"/>
      <c r="CB20" s="169"/>
      <c r="CC20" s="169"/>
      <c r="CD20" s="169"/>
      <c r="CE20" s="169"/>
      <c r="CF20" s="169"/>
      <c r="CG20" s="169"/>
      <c r="CH20" s="169"/>
      <c r="CI20" s="169"/>
      <c r="CJ20" s="169"/>
      <c r="CK20" s="169"/>
      <c r="CL20" s="169"/>
      <c r="CM20" s="169"/>
      <c r="CN20" s="169"/>
      <c r="CO20" s="169"/>
      <c r="CP20" s="169"/>
      <c r="CQ20" s="169"/>
      <c r="CR20" s="169"/>
      <c r="CS20" s="169"/>
      <c r="CT20" s="169"/>
      <c r="CU20" s="169"/>
      <c r="CV20" s="169"/>
      <c r="CW20" s="169"/>
      <c r="CX20" s="169"/>
      <c r="CY20" s="169"/>
      <c r="CZ20" s="169"/>
      <c r="DA20" s="169"/>
      <c r="DB20" s="169"/>
      <c r="DC20" s="169"/>
      <c r="DD20" s="169"/>
      <c r="DE20" s="169"/>
      <c r="DF20" s="169"/>
      <c r="DG20" s="169"/>
      <c r="DH20" s="169"/>
      <c r="DI20" s="169"/>
      <c r="DJ20" s="169"/>
      <c r="DK20" s="169"/>
      <c r="DL20" s="169"/>
      <c r="DM20" s="169"/>
      <c r="DN20" s="169"/>
      <c r="DO20" s="169"/>
      <c r="DP20" s="169"/>
      <c r="DQ20" s="169"/>
      <c r="DR20" s="169"/>
      <c r="DS20" s="169"/>
      <c r="DT20" s="169"/>
      <c r="DU20" s="169"/>
      <c r="DV20" s="169"/>
      <c r="DW20" s="169"/>
      <c r="DX20" s="169"/>
      <c r="DY20" s="169"/>
      <c r="DZ20" s="169"/>
      <c r="EA20" s="169"/>
      <c r="EB20" s="169"/>
      <c r="EC20" s="169"/>
      <c r="ED20" s="169"/>
      <c r="EE20" s="169"/>
      <c r="EF20" s="169"/>
      <c r="EG20" s="169"/>
      <c r="EH20" s="169"/>
      <c r="EI20" s="169"/>
      <c r="EJ20" s="169"/>
      <c r="EK20" s="169"/>
      <c r="EL20" s="169"/>
      <c r="EM20" s="169"/>
      <c r="EN20" s="169"/>
      <c r="EO20" s="169"/>
      <c r="EP20" s="169"/>
      <c r="EQ20" s="169"/>
      <c r="ER20" s="169"/>
      <c r="ES20" s="169"/>
      <c r="ET20" s="169"/>
      <c r="EU20" s="169"/>
      <c r="EV20" s="169"/>
      <c r="EW20" s="169"/>
      <c r="EX20" s="169"/>
    </row>
    <row r="21" spans="1:154" s="2" customFormat="1" ht="12.75" customHeight="1">
      <c r="A21" s="10"/>
      <c r="B21" s="166"/>
      <c r="C21" s="159" t="s">
        <v>77</v>
      </c>
      <c r="D21" s="159"/>
      <c r="E21" s="159"/>
      <c r="F21" s="167"/>
      <c r="G21" s="167"/>
      <c r="H21" s="167"/>
      <c r="I21" s="167"/>
      <c r="J21" s="185"/>
      <c r="K21" s="185">
        <v>0</v>
      </c>
      <c r="L21" s="185">
        <f>K23</f>
        <v>0</v>
      </c>
      <c r="M21" s="185">
        <f t="shared" ref="M21:BX21" si="12">L23</f>
        <v>0</v>
      </c>
      <c r="N21" s="185">
        <f t="shared" si="12"/>
        <v>0</v>
      </c>
      <c r="O21" s="185">
        <f t="shared" si="12"/>
        <v>0</v>
      </c>
      <c r="P21" s="185">
        <f t="shared" si="12"/>
        <v>0</v>
      </c>
      <c r="Q21" s="185">
        <f t="shared" si="12"/>
        <v>0</v>
      </c>
      <c r="R21" s="185">
        <f t="shared" si="12"/>
        <v>0</v>
      </c>
      <c r="S21" s="185">
        <f t="shared" si="12"/>
        <v>0</v>
      </c>
      <c r="T21" s="185">
        <f t="shared" si="12"/>
        <v>0</v>
      </c>
      <c r="U21" s="185">
        <f t="shared" si="12"/>
        <v>0</v>
      </c>
      <c r="V21" s="185">
        <f t="shared" si="12"/>
        <v>0</v>
      </c>
      <c r="W21" s="185">
        <f t="shared" si="12"/>
        <v>0</v>
      </c>
      <c r="X21" s="185">
        <f t="shared" si="12"/>
        <v>0</v>
      </c>
      <c r="Y21" s="185">
        <f t="shared" si="12"/>
        <v>0</v>
      </c>
      <c r="Z21" s="185">
        <f t="shared" si="12"/>
        <v>0</v>
      </c>
      <c r="AA21" s="185">
        <f t="shared" si="12"/>
        <v>0</v>
      </c>
      <c r="AB21" s="185">
        <f t="shared" si="12"/>
        <v>0</v>
      </c>
      <c r="AC21" s="185">
        <f t="shared" si="12"/>
        <v>0</v>
      </c>
      <c r="AD21" s="185">
        <f t="shared" si="12"/>
        <v>0</v>
      </c>
      <c r="AE21" s="185">
        <f t="shared" si="12"/>
        <v>0</v>
      </c>
      <c r="AF21" s="185">
        <f t="shared" si="12"/>
        <v>0</v>
      </c>
      <c r="AG21" s="185">
        <f t="shared" si="12"/>
        <v>0</v>
      </c>
      <c r="AH21" s="185">
        <f t="shared" si="12"/>
        <v>0</v>
      </c>
      <c r="AI21" s="185">
        <f t="shared" si="12"/>
        <v>0</v>
      </c>
      <c r="AJ21" s="185">
        <f t="shared" si="12"/>
        <v>25.576923076923077</v>
      </c>
      <c r="AK21" s="185">
        <f t="shared" si="12"/>
        <v>51.153846153846153</v>
      </c>
      <c r="AL21" s="185">
        <f t="shared" si="12"/>
        <v>76.730769230769226</v>
      </c>
      <c r="AM21" s="185">
        <f t="shared" si="12"/>
        <v>102.30769230769231</v>
      </c>
      <c r="AN21" s="185">
        <f t="shared" si="12"/>
        <v>127.88461538461539</v>
      </c>
      <c r="AO21" s="185">
        <f t="shared" si="12"/>
        <v>153.46153846153845</v>
      </c>
      <c r="AP21" s="185">
        <f t="shared" si="12"/>
        <v>179.03846153846152</v>
      </c>
      <c r="AQ21" s="185">
        <f t="shared" si="12"/>
        <v>204.61538461538458</v>
      </c>
      <c r="AR21" s="185">
        <f t="shared" si="12"/>
        <v>230.19230769230765</v>
      </c>
      <c r="AS21" s="185">
        <f t="shared" si="12"/>
        <v>255.76923076923072</v>
      </c>
      <c r="AT21" s="185">
        <f t="shared" si="12"/>
        <v>281.34615384615381</v>
      </c>
      <c r="AU21" s="185">
        <f t="shared" si="12"/>
        <v>306.92307692307691</v>
      </c>
      <c r="AV21" s="185">
        <f t="shared" si="12"/>
        <v>332.5</v>
      </c>
      <c r="AW21" s="185">
        <f t="shared" si="12"/>
        <v>332.5</v>
      </c>
      <c r="AX21" s="185">
        <f t="shared" si="12"/>
        <v>332.5</v>
      </c>
      <c r="AY21" s="185">
        <f t="shared" si="12"/>
        <v>332.5</v>
      </c>
      <c r="AZ21" s="185">
        <f t="shared" si="12"/>
        <v>332.5</v>
      </c>
      <c r="BA21" s="185">
        <f t="shared" si="12"/>
        <v>332.5</v>
      </c>
      <c r="BB21" s="185">
        <f t="shared" si="12"/>
        <v>332.5</v>
      </c>
      <c r="BC21" s="185">
        <f t="shared" si="12"/>
        <v>332.5</v>
      </c>
      <c r="BD21" s="185">
        <f t="shared" si="12"/>
        <v>332.5</v>
      </c>
      <c r="BE21" s="185">
        <f t="shared" si="12"/>
        <v>332.5</v>
      </c>
      <c r="BF21" s="185">
        <f t="shared" si="12"/>
        <v>332.5</v>
      </c>
      <c r="BG21" s="185">
        <f t="shared" si="12"/>
        <v>332.5</v>
      </c>
      <c r="BH21" s="185">
        <f t="shared" si="12"/>
        <v>332.5</v>
      </c>
      <c r="BI21" s="185">
        <f t="shared" si="12"/>
        <v>332.5</v>
      </c>
      <c r="BJ21" s="185">
        <f t="shared" si="12"/>
        <v>332.5</v>
      </c>
      <c r="BK21" s="185">
        <f t="shared" si="12"/>
        <v>332.5</v>
      </c>
      <c r="BL21" s="185">
        <f t="shared" si="12"/>
        <v>332.5</v>
      </c>
      <c r="BM21" s="185">
        <f t="shared" si="12"/>
        <v>332.5</v>
      </c>
      <c r="BN21" s="185">
        <f t="shared" si="12"/>
        <v>332.5</v>
      </c>
      <c r="BO21" s="185">
        <f t="shared" si="12"/>
        <v>332.5</v>
      </c>
      <c r="BP21" s="185">
        <f t="shared" si="12"/>
        <v>332.5</v>
      </c>
      <c r="BQ21" s="185">
        <f t="shared" si="12"/>
        <v>332.5</v>
      </c>
      <c r="BR21" s="185">
        <f t="shared" si="12"/>
        <v>332.5</v>
      </c>
      <c r="BS21" s="185">
        <f t="shared" si="12"/>
        <v>332.5</v>
      </c>
      <c r="BT21" s="185">
        <f t="shared" si="12"/>
        <v>332.5</v>
      </c>
      <c r="BU21" s="185">
        <f t="shared" si="12"/>
        <v>332.5</v>
      </c>
      <c r="BV21" s="185">
        <f t="shared" si="12"/>
        <v>332.5</v>
      </c>
      <c r="BW21" s="185">
        <f t="shared" si="12"/>
        <v>332.5</v>
      </c>
      <c r="BX21" s="185">
        <f t="shared" si="12"/>
        <v>332.5</v>
      </c>
      <c r="BY21" s="185">
        <f t="shared" ref="BY21:EJ21" si="13">BX23</f>
        <v>332.5</v>
      </c>
      <c r="BZ21" s="185">
        <f t="shared" si="13"/>
        <v>332.5</v>
      </c>
      <c r="CA21" s="185">
        <f t="shared" si="13"/>
        <v>332.5</v>
      </c>
      <c r="CB21" s="185">
        <f t="shared" si="13"/>
        <v>332.5</v>
      </c>
      <c r="CC21" s="185">
        <f t="shared" si="13"/>
        <v>332.5</v>
      </c>
      <c r="CD21" s="185">
        <f t="shared" si="13"/>
        <v>332.5</v>
      </c>
      <c r="CE21" s="185">
        <f t="shared" si="13"/>
        <v>332.5</v>
      </c>
      <c r="CF21" s="185">
        <f t="shared" si="13"/>
        <v>332.5</v>
      </c>
      <c r="CG21" s="185">
        <f t="shared" si="13"/>
        <v>332.5</v>
      </c>
      <c r="CH21" s="185">
        <f t="shared" si="13"/>
        <v>332.5</v>
      </c>
      <c r="CI21" s="185">
        <f t="shared" si="13"/>
        <v>332.5</v>
      </c>
      <c r="CJ21" s="185">
        <f t="shared" si="13"/>
        <v>332.5</v>
      </c>
      <c r="CK21" s="185">
        <f t="shared" si="13"/>
        <v>332.5</v>
      </c>
      <c r="CL21" s="185">
        <f t="shared" si="13"/>
        <v>332.5</v>
      </c>
      <c r="CM21" s="185">
        <f t="shared" si="13"/>
        <v>332.5</v>
      </c>
      <c r="CN21" s="185">
        <f t="shared" si="13"/>
        <v>332.5</v>
      </c>
      <c r="CO21" s="185">
        <f t="shared" si="13"/>
        <v>332.5</v>
      </c>
      <c r="CP21" s="185">
        <f t="shared" si="13"/>
        <v>332.5</v>
      </c>
      <c r="CQ21" s="185">
        <f t="shared" si="13"/>
        <v>332.5</v>
      </c>
      <c r="CR21" s="185">
        <f t="shared" si="13"/>
        <v>332.5</v>
      </c>
      <c r="CS21" s="185">
        <f t="shared" si="13"/>
        <v>332.5</v>
      </c>
      <c r="CT21" s="185">
        <f t="shared" si="13"/>
        <v>332.5</v>
      </c>
      <c r="CU21" s="185">
        <f t="shared" si="13"/>
        <v>332.5</v>
      </c>
      <c r="CV21" s="185">
        <f t="shared" si="13"/>
        <v>332.5</v>
      </c>
      <c r="CW21" s="185">
        <f t="shared" si="13"/>
        <v>332.5</v>
      </c>
      <c r="CX21" s="185">
        <f t="shared" si="13"/>
        <v>332.5</v>
      </c>
      <c r="CY21" s="185">
        <f t="shared" si="13"/>
        <v>332.5</v>
      </c>
      <c r="CZ21" s="185">
        <f t="shared" si="13"/>
        <v>332.5</v>
      </c>
      <c r="DA21" s="185">
        <f t="shared" si="13"/>
        <v>332.5</v>
      </c>
      <c r="DB21" s="185">
        <f t="shared" si="13"/>
        <v>332.5</v>
      </c>
      <c r="DC21" s="185">
        <f t="shared" si="13"/>
        <v>332.5</v>
      </c>
      <c r="DD21" s="185">
        <f t="shared" si="13"/>
        <v>332.5</v>
      </c>
      <c r="DE21" s="185">
        <f t="shared" si="13"/>
        <v>332.5</v>
      </c>
      <c r="DF21" s="185">
        <f t="shared" si="13"/>
        <v>332.5</v>
      </c>
      <c r="DG21" s="185">
        <f t="shared" si="13"/>
        <v>332.5</v>
      </c>
      <c r="DH21" s="185">
        <f t="shared" si="13"/>
        <v>332.5</v>
      </c>
      <c r="DI21" s="185">
        <f t="shared" si="13"/>
        <v>332.5</v>
      </c>
      <c r="DJ21" s="185">
        <f t="shared" si="13"/>
        <v>332.5</v>
      </c>
      <c r="DK21" s="185">
        <f t="shared" si="13"/>
        <v>332.5</v>
      </c>
      <c r="DL21" s="185">
        <f t="shared" si="13"/>
        <v>332.5</v>
      </c>
      <c r="DM21" s="185">
        <f t="shared" si="13"/>
        <v>332.5</v>
      </c>
      <c r="DN21" s="185">
        <f t="shared" si="13"/>
        <v>332.5</v>
      </c>
      <c r="DO21" s="185">
        <f t="shared" si="13"/>
        <v>332.5</v>
      </c>
      <c r="DP21" s="185">
        <f t="shared" si="13"/>
        <v>332.5</v>
      </c>
      <c r="DQ21" s="185">
        <f t="shared" si="13"/>
        <v>332.5</v>
      </c>
      <c r="DR21" s="185">
        <f t="shared" si="13"/>
        <v>332.5</v>
      </c>
      <c r="DS21" s="185">
        <f t="shared" si="13"/>
        <v>332.5</v>
      </c>
      <c r="DT21" s="185">
        <f t="shared" si="13"/>
        <v>332.5</v>
      </c>
      <c r="DU21" s="185">
        <f t="shared" si="13"/>
        <v>332.5</v>
      </c>
      <c r="DV21" s="185">
        <f t="shared" si="13"/>
        <v>332.5</v>
      </c>
      <c r="DW21" s="185">
        <f t="shared" si="13"/>
        <v>332.5</v>
      </c>
      <c r="DX21" s="185">
        <f t="shared" si="13"/>
        <v>332.5</v>
      </c>
      <c r="DY21" s="185">
        <f t="shared" si="13"/>
        <v>332.5</v>
      </c>
      <c r="DZ21" s="185">
        <f t="shared" si="13"/>
        <v>332.5</v>
      </c>
      <c r="EA21" s="185">
        <f t="shared" si="13"/>
        <v>332.5</v>
      </c>
      <c r="EB21" s="185">
        <f t="shared" si="13"/>
        <v>332.5</v>
      </c>
      <c r="EC21" s="185">
        <f t="shared" si="13"/>
        <v>332.5</v>
      </c>
      <c r="ED21" s="185">
        <f t="shared" si="13"/>
        <v>332.5</v>
      </c>
      <c r="EE21" s="185">
        <f t="shared" si="13"/>
        <v>332.5</v>
      </c>
      <c r="EF21" s="185">
        <f t="shared" si="13"/>
        <v>332.5</v>
      </c>
      <c r="EG21" s="185">
        <f t="shared" si="13"/>
        <v>332.5</v>
      </c>
      <c r="EH21" s="185">
        <f t="shared" si="13"/>
        <v>332.5</v>
      </c>
      <c r="EI21" s="185">
        <f t="shared" si="13"/>
        <v>332.5</v>
      </c>
      <c r="EJ21" s="185">
        <f t="shared" si="13"/>
        <v>332.5</v>
      </c>
      <c r="EK21" s="185">
        <f t="shared" ref="EK21:EX21" si="14">EJ23</f>
        <v>332.5</v>
      </c>
      <c r="EL21" s="185">
        <f t="shared" si="14"/>
        <v>332.5</v>
      </c>
      <c r="EM21" s="185">
        <f t="shared" si="14"/>
        <v>332.5</v>
      </c>
      <c r="EN21" s="185">
        <f t="shared" si="14"/>
        <v>332.5</v>
      </c>
      <c r="EO21" s="185">
        <f t="shared" si="14"/>
        <v>332.5</v>
      </c>
      <c r="EP21" s="185">
        <f t="shared" si="14"/>
        <v>332.5</v>
      </c>
      <c r="EQ21" s="185">
        <f t="shared" si="14"/>
        <v>332.5</v>
      </c>
      <c r="ER21" s="185">
        <f t="shared" si="14"/>
        <v>332.5</v>
      </c>
      <c r="ES21" s="185">
        <f t="shared" si="14"/>
        <v>332.5</v>
      </c>
      <c r="ET21" s="185">
        <f t="shared" si="14"/>
        <v>332.5</v>
      </c>
      <c r="EU21" s="185">
        <f t="shared" si="14"/>
        <v>332.5</v>
      </c>
      <c r="EV21" s="185">
        <f t="shared" si="14"/>
        <v>332.5</v>
      </c>
      <c r="EW21" s="185">
        <f t="shared" si="14"/>
        <v>332.5</v>
      </c>
      <c r="EX21" s="185">
        <f t="shared" si="14"/>
        <v>332.5</v>
      </c>
    </row>
    <row r="22" spans="1:154" s="2" customFormat="1" ht="12.75" customHeight="1">
      <c r="A22" s="10"/>
      <c r="B22" s="166"/>
      <c r="C22" s="159" t="s">
        <v>78</v>
      </c>
      <c r="D22" s="159"/>
      <c r="E22" s="159"/>
      <c r="F22" s="167"/>
      <c r="G22" s="167"/>
      <c r="H22" s="167"/>
      <c r="I22" s="372">
        <f>SUM(K22:EX22)</f>
        <v>332.5</v>
      </c>
      <c r="J22" s="185"/>
      <c r="K22" s="185">
        <f>IF(AND(K3&gt;=$C$14,K3&lt;=$C$16),$C$15,0)</f>
        <v>0</v>
      </c>
      <c r="L22" s="185">
        <f t="shared" ref="L22:BW22" si="15">IF(AND(L3&gt;=$C$14,L3&lt;=$C$16),$C$15,0)</f>
        <v>0</v>
      </c>
      <c r="M22" s="185">
        <f t="shared" si="15"/>
        <v>0</v>
      </c>
      <c r="N22" s="185">
        <f t="shared" si="15"/>
        <v>0</v>
      </c>
      <c r="O22" s="185">
        <f t="shared" si="15"/>
        <v>0</v>
      </c>
      <c r="P22" s="185">
        <f t="shared" si="15"/>
        <v>0</v>
      </c>
      <c r="Q22" s="185">
        <f t="shared" si="15"/>
        <v>0</v>
      </c>
      <c r="R22" s="185">
        <f t="shared" si="15"/>
        <v>0</v>
      </c>
      <c r="S22" s="185">
        <f t="shared" si="15"/>
        <v>0</v>
      </c>
      <c r="T22" s="185">
        <f t="shared" si="15"/>
        <v>0</v>
      </c>
      <c r="U22" s="185">
        <f t="shared" si="15"/>
        <v>0</v>
      </c>
      <c r="V22" s="185">
        <f t="shared" si="15"/>
        <v>0</v>
      </c>
      <c r="W22" s="185">
        <f t="shared" si="15"/>
        <v>0</v>
      </c>
      <c r="X22" s="185">
        <f t="shared" si="15"/>
        <v>0</v>
      </c>
      <c r="Y22" s="185">
        <f t="shared" si="15"/>
        <v>0</v>
      </c>
      <c r="Z22" s="185">
        <f t="shared" si="15"/>
        <v>0</v>
      </c>
      <c r="AA22" s="185">
        <f t="shared" si="15"/>
        <v>0</v>
      </c>
      <c r="AB22" s="185">
        <f t="shared" si="15"/>
        <v>0</v>
      </c>
      <c r="AC22" s="185">
        <f t="shared" si="15"/>
        <v>0</v>
      </c>
      <c r="AD22" s="185">
        <f t="shared" si="15"/>
        <v>0</v>
      </c>
      <c r="AE22" s="185">
        <f t="shared" si="15"/>
        <v>0</v>
      </c>
      <c r="AF22" s="185">
        <f t="shared" si="15"/>
        <v>0</v>
      </c>
      <c r="AG22" s="185">
        <f t="shared" si="15"/>
        <v>0</v>
      </c>
      <c r="AH22" s="185">
        <f t="shared" si="15"/>
        <v>0</v>
      </c>
      <c r="AI22" s="185">
        <f t="shared" si="15"/>
        <v>25.576923076923077</v>
      </c>
      <c r="AJ22" s="185">
        <f t="shared" si="15"/>
        <v>25.576923076923077</v>
      </c>
      <c r="AK22" s="185">
        <f t="shared" si="15"/>
        <v>25.576923076923077</v>
      </c>
      <c r="AL22" s="185">
        <f t="shared" si="15"/>
        <v>25.576923076923077</v>
      </c>
      <c r="AM22" s="185">
        <f t="shared" si="15"/>
        <v>25.576923076923077</v>
      </c>
      <c r="AN22" s="185">
        <f t="shared" si="15"/>
        <v>25.576923076923077</v>
      </c>
      <c r="AO22" s="185">
        <f t="shared" si="15"/>
        <v>25.576923076923077</v>
      </c>
      <c r="AP22" s="185">
        <f t="shared" si="15"/>
        <v>25.576923076923077</v>
      </c>
      <c r="AQ22" s="185">
        <f t="shared" si="15"/>
        <v>25.576923076923077</v>
      </c>
      <c r="AR22" s="185">
        <f t="shared" si="15"/>
        <v>25.576923076923077</v>
      </c>
      <c r="AS22" s="185">
        <f t="shared" si="15"/>
        <v>25.576923076923077</v>
      </c>
      <c r="AT22" s="185">
        <f t="shared" si="15"/>
        <v>25.576923076923077</v>
      </c>
      <c r="AU22" s="185">
        <f t="shared" si="15"/>
        <v>25.576923076923077</v>
      </c>
      <c r="AV22" s="185">
        <f t="shared" si="15"/>
        <v>0</v>
      </c>
      <c r="AW22" s="185">
        <f t="shared" si="15"/>
        <v>0</v>
      </c>
      <c r="AX22" s="185">
        <f t="shared" si="15"/>
        <v>0</v>
      </c>
      <c r="AY22" s="185">
        <f t="shared" si="15"/>
        <v>0</v>
      </c>
      <c r="AZ22" s="185">
        <f t="shared" si="15"/>
        <v>0</v>
      </c>
      <c r="BA22" s="185">
        <f t="shared" si="15"/>
        <v>0</v>
      </c>
      <c r="BB22" s="185">
        <f t="shared" si="15"/>
        <v>0</v>
      </c>
      <c r="BC22" s="185">
        <f t="shared" si="15"/>
        <v>0</v>
      </c>
      <c r="BD22" s="185">
        <f t="shared" si="15"/>
        <v>0</v>
      </c>
      <c r="BE22" s="185">
        <f t="shared" si="15"/>
        <v>0</v>
      </c>
      <c r="BF22" s="185">
        <f t="shared" si="15"/>
        <v>0</v>
      </c>
      <c r="BG22" s="185">
        <f t="shared" si="15"/>
        <v>0</v>
      </c>
      <c r="BH22" s="185">
        <f t="shared" si="15"/>
        <v>0</v>
      </c>
      <c r="BI22" s="185">
        <f t="shared" si="15"/>
        <v>0</v>
      </c>
      <c r="BJ22" s="185">
        <f t="shared" si="15"/>
        <v>0</v>
      </c>
      <c r="BK22" s="185">
        <f t="shared" si="15"/>
        <v>0</v>
      </c>
      <c r="BL22" s="185">
        <f t="shared" si="15"/>
        <v>0</v>
      </c>
      <c r="BM22" s="185">
        <f t="shared" si="15"/>
        <v>0</v>
      </c>
      <c r="BN22" s="185">
        <f t="shared" si="15"/>
        <v>0</v>
      </c>
      <c r="BO22" s="185">
        <f t="shared" si="15"/>
        <v>0</v>
      </c>
      <c r="BP22" s="185">
        <f t="shared" si="15"/>
        <v>0</v>
      </c>
      <c r="BQ22" s="185">
        <f t="shared" si="15"/>
        <v>0</v>
      </c>
      <c r="BR22" s="185">
        <f t="shared" si="15"/>
        <v>0</v>
      </c>
      <c r="BS22" s="185">
        <f t="shared" si="15"/>
        <v>0</v>
      </c>
      <c r="BT22" s="185">
        <f t="shared" si="15"/>
        <v>0</v>
      </c>
      <c r="BU22" s="185">
        <f t="shared" si="15"/>
        <v>0</v>
      </c>
      <c r="BV22" s="185">
        <f t="shared" si="15"/>
        <v>0</v>
      </c>
      <c r="BW22" s="185">
        <f t="shared" si="15"/>
        <v>0</v>
      </c>
      <c r="BX22" s="185">
        <f t="shared" ref="BX22:EI22" si="16">IF(AND(BX3&gt;=$C$14,BX3&lt;=$C$16),$C$15,0)</f>
        <v>0</v>
      </c>
      <c r="BY22" s="185">
        <f t="shared" si="16"/>
        <v>0</v>
      </c>
      <c r="BZ22" s="185">
        <f t="shared" si="16"/>
        <v>0</v>
      </c>
      <c r="CA22" s="185">
        <f t="shared" si="16"/>
        <v>0</v>
      </c>
      <c r="CB22" s="185">
        <f t="shared" si="16"/>
        <v>0</v>
      </c>
      <c r="CC22" s="185">
        <f t="shared" si="16"/>
        <v>0</v>
      </c>
      <c r="CD22" s="185">
        <f t="shared" si="16"/>
        <v>0</v>
      </c>
      <c r="CE22" s="185">
        <f t="shared" si="16"/>
        <v>0</v>
      </c>
      <c r="CF22" s="185">
        <f t="shared" si="16"/>
        <v>0</v>
      </c>
      <c r="CG22" s="185">
        <f t="shared" si="16"/>
        <v>0</v>
      </c>
      <c r="CH22" s="185">
        <f t="shared" si="16"/>
        <v>0</v>
      </c>
      <c r="CI22" s="185">
        <f t="shared" si="16"/>
        <v>0</v>
      </c>
      <c r="CJ22" s="185">
        <f t="shared" si="16"/>
        <v>0</v>
      </c>
      <c r="CK22" s="185">
        <f t="shared" si="16"/>
        <v>0</v>
      </c>
      <c r="CL22" s="185">
        <f t="shared" si="16"/>
        <v>0</v>
      </c>
      <c r="CM22" s="185">
        <f t="shared" si="16"/>
        <v>0</v>
      </c>
      <c r="CN22" s="185">
        <f t="shared" si="16"/>
        <v>0</v>
      </c>
      <c r="CO22" s="185">
        <f t="shared" si="16"/>
        <v>0</v>
      </c>
      <c r="CP22" s="185">
        <f t="shared" si="16"/>
        <v>0</v>
      </c>
      <c r="CQ22" s="185">
        <f t="shared" si="16"/>
        <v>0</v>
      </c>
      <c r="CR22" s="185">
        <f t="shared" si="16"/>
        <v>0</v>
      </c>
      <c r="CS22" s="185">
        <f t="shared" si="16"/>
        <v>0</v>
      </c>
      <c r="CT22" s="185">
        <f t="shared" si="16"/>
        <v>0</v>
      </c>
      <c r="CU22" s="185">
        <f t="shared" si="16"/>
        <v>0</v>
      </c>
      <c r="CV22" s="185">
        <f t="shared" si="16"/>
        <v>0</v>
      </c>
      <c r="CW22" s="185">
        <f t="shared" si="16"/>
        <v>0</v>
      </c>
      <c r="CX22" s="185">
        <f t="shared" si="16"/>
        <v>0</v>
      </c>
      <c r="CY22" s="185">
        <f t="shared" si="16"/>
        <v>0</v>
      </c>
      <c r="CZ22" s="185">
        <f t="shared" si="16"/>
        <v>0</v>
      </c>
      <c r="DA22" s="185">
        <f t="shared" si="16"/>
        <v>0</v>
      </c>
      <c r="DB22" s="185">
        <f t="shared" si="16"/>
        <v>0</v>
      </c>
      <c r="DC22" s="185">
        <f t="shared" si="16"/>
        <v>0</v>
      </c>
      <c r="DD22" s="185">
        <f t="shared" si="16"/>
        <v>0</v>
      </c>
      <c r="DE22" s="185">
        <f t="shared" si="16"/>
        <v>0</v>
      </c>
      <c r="DF22" s="185">
        <f t="shared" si="16"/>
        <v>0</v>
      </c>
      <c r="DG22" s="185">
        <f t="shared" si="16"/>
        <v>0</v>
      </c>
      <c r="DH22" s="185">
        <f t="shared" si="16"/>
        <v>0</v>
      </c>
      <c r="DI22" s="185">
        <f t="shared" si="16"/>
        <v>0</v>
      </c>
      <c r="DJ22" s="185">
        <f t="shared" si="16"/>
        <v>0</v>
      </c>
      <c r="DK22" s="185">
        <f t="shared" si="16"/>
        <v>0</v>
      </c>
      <c r="DL22" s="185">
        <f t="shared" si="16"/>
        <v>0</v>
      </c>
      <c r="DM22" s="185">
        <f t="shared" si="16"/>
        <v>0</v>
      </c>
      <c r="DN22" s="185">
        <f t="shared" si="16"/>
        <v>0</v>
      </c>
      <c r="DO22" s="185">
        <f t="shared" si="16"/>
        <v>0</v>
      </c>
      <c r="DP22" s="185">
        <f t="shared" si="16"/>
        <v>0</v>
      </c>
      <c r="DQ22" s="185">
        <f t="shared" si="16"/>
        <v>0</v>
      </c>
      <c r="DR22" s="185">
        <f t="shared" si="16"/>
        <v>0</v>
      </c>
      <c r="DS22" s="185">
        <f t="shared" si="16"/>
        <v>0</v>
      </c>
      <c r="DT22" s="185">
        <f t="shared" si="16"/>
        <v>0</v>
      </c>
      <c r="DU22" s="185">
        <f t="shared" si="16"/>
        <v>0</v>
      </c>
      <c r="DV22" s="185">
        <f t="shared" si="16"/>
        <v>0</v>
      </c>
      <c r="DW22" s="185">
        <f t="shared" si="16"/>
        <v>0</v>
      </c>
      <c r="DX22" s="185">
        <f t="shared" si="16"/>
        <v>0</v>
      </c>
      <c r="DY22" s="185">
        <f t="shared" si="16"/>
        <v>0</v>
      </c>
      <c r="DZ22" s="185">
        <f t="shared" si="16"/>
        <v>0</v>
      </c>
      <c r="EA22" s="185">
        <f t="shared" si="16"/>
        <v>0</v>
      </c>
      <c r="EB22" s="185">
        <f t="shared" si="16"/>
        <v>0</v>
      </c>
      <c r="EC22" s="185">
        <f t="shared" si="16"/>
        <v>0</v>
      </c>
      <c r="ED22" s="185">
        <f t="shared" si="16"/>
        <v>0</v>
      </c>
      <c r="EE22" s="185">
        <f t="shared" si="16"/>
        <v>0</v>
      </c>
      <c r="EF22" s="185">
        <f t="shared" si="16"/>
        <v>0</v>
      </c>
      <c r="EG22" s="185">
        <f t="shared" si="16"/>
        <v>0</v>
      </c>
      <c r="EH22" s="185">
        <f t="shared" si="16"/>
        <v>0</v>
      </c>
      <c r="EI22" s="185">
        <f t="shared" si="16"/>
        <v>0</v>
      </c>
      <c r="EJ22" s="185">
        <f t="shared" ref="EJ22:EX22" si="17">IF(AND(EJ3&gt;=$C$14,EJ3&lt;=$C$16),$C$15,0)</f>
        <v>0</v>
      </c>
      <c r="EK22" s="185">
        <f t="shared" si="17"/>
        <v>0</v>
      </c>
      <c r="EL22" s="185">
        <f t="shared" si="17"/>
        <v>0</v>
      </c>
      <c r="EM22" s="185">
        <f t="shared" si="17"/>
        <v>0</v>
      </c>
      <c r="EN22" s="185">
        <f t="shared" si="17"/>
        <v>0</v>
      </c>
      <c r="EO22" s="185">
        <f t="shared" si="17"/>
        <v>0</v>
      </c>
      <c r="EP22" s="185">
        <f t="shared" si="17"/>
        <v>0</v>
      </c>
      <c r="EQ22" s="185">
        <f t="shared" si="17"/>
        <v>0</v>
      </c>
      <c r="ER22" s="185">
        <f t="shared" si="17"/>
        <v>0</v>
      </c>
      <c r="ES22" s="185">
        <f t="shared" si="17"/>
        <v>0</v>
      </c>
      <c r="ET22" s="185">
        <f t="shared" si="17"/>
        <v>0</v>
      </c>
      <c r="EU22" s="185">
        <f t="shared" si="17"/>
        <v>0</v>
      </c>
      <c r="EV22" s="185">
        <f t="shared" si="17"/>
        <v>0</v>
      </c>
      <c r="EW22" s="185">
        <f t="shared" si="17"/>
        <v>0</v>
      </c>
      <c r="EX22" s="185">
        <f t="shared" si="17"/>
        <v>0</v>
      </c>
    </row>
    <row r="23" spans="1:154" s="2" customFormat="1" ht="12.75" customHeight="1">
      <c r="A23" s="10"/>
      <c r="B23" s="167"/>
      <c r="C23" s="159" t="s">
        <v>79</v>
      </c>
      <c r="D23" s="159"/>
      <c r="E23" s="159"/>
      <c r="F23" s="167"/>
      <c r="G23" s="167"/>
      <c r="H23" s="167"/>
      <c r="I23" s="373">
        <f>I22/C9</f>
        <v>0.95</v>
      </c>
      <c r="J23" s="185"/>
      <c r="K23" s="186">
        <f t="shared" ref="K23:BR23" si="18">SUM(K21:K22)</f>
        <v>0</v>
      </c>
      <c r="L23" s="186">
        <f t="shared" si="18"/>
        <v>0</v>
      </c>
      <c r="M23" s="186">
        <f t="shared" si="18"/>
        <v>0</v>
      </c>
      <c r="N23" s="186">
        <f t="shared" si="18"/>
        <v>0</v>
      </c>
      <c r="O23" s="186">
        <f t="shared" si="18"/>
        <v>0</v>
      </c>
      <c r="P23" s="186">
        <f t="shared" si="18"/>
        <v>0</v>
      </c>
      <c r="Q23" s="186">
        <f t="shared" si="18"/>
        <v>0</v>
      </c>
      <c r="R23" s="186">
        <f t="shared" si="18"/>
        <v>0</v>
      </c>
      <c r="S23" s="186">
        <f t="shared" si="18"/>
        <v>0</v>
      </c>
      <c r="T23" s="186">
        <f t="shared" si="18"/>
        <v>0</v>
      </c>
      <c r="U23" s="186">
        <f t="shared" si="18"/>
        <v>0</v>
      </c>
      <c r="V23" s="186">
        <f t="shared" si="18"/>
        <v>0</v>
      </c>
      <c r="W23" s="186">
        <f t="shared" si="18"/>
        <v>0</v>
      </c>
      <c r="X23" s="186">
        <f t="shared" si="18"/>
        <v>0</v>
      </c>
      <c r="Y23" s="186">
        <f t="shared" si="18"/>
        <v>0</v>
      </c>
      <c r="Z23" s="186">
        <f t="shared" si="18"/>
        <v>0</v>
      </c>
      <c r="AA23" s="186">
        <f t="shared" si="18"/>
        <v>0</v>
      </c>
      <c r="AB23" s="186">
        <f t="shared" si="18"/>
        <v>0</v>
      </c>
      <c r="AC23" s="186">
        <f t="shared" si="18"/>
        <v>0</v>
      </c>
      <c r="AD23" s="186">
        <f t="shared" si="18"/>
        <v>0</v>
      </c>
      <c r="AE23" s="186">
        <f t="shared" si="18"/>
        <v>0</v>
      </c>
      <c r="AF23" s="186">
        <f t="shared" si="18"/>
        <v>0</v>
      </c>
      <c r="AG23" s="186">
        <f t="shared" si="18"/>
        <v>0</v>
      </c>
      <c r="AH23" s="186">
        <f t="shared" si="18"/>
        <v>0</v>
      </c>
      <c r="AI23" s="186">
        <f t="shared" si="18"/>
        <v>25.576923076923077</v>
      </c>
      <c r="AJ23" s="186">
        <f t="shared" si="18"/>
        <v>51.153846153846153</v>
      </c>
      <c r="AK23" s="186">
        <f t="shared" si="18"/>
        <v>76.730769230769226</v>
      </c>
      <c r="AL23" s="186">
        <f t="shared" si="18"/>
        <v>102.30769230769231</v>
      </c>
      <c r="AM23" s="186">
        <f t="shared" si="18"/>
        <v>127.88461538461539</v>
      </c>
      <c r="AN23" s="186">
        <f t="shared" si="18"/>
        <v>153.46153846153845</v>
      </c>
      <c r="AO23" s="186">
        <f t="shared" si="18"/>
        <v>179.03846153846152</v>
      </c>
      <c r="AP23" s="186">
        <f t="shared" si="18"/>
        <v>204.61538461538458</v>
      </c>
      <c r="AQ23" s="186">
        <f t="shared" si="18"/>
        <v>230.19230769230765</v>
      </c>
      <c r="AR23" s="186">
        <f t="shared" si="18"/>
        <v>255.76923076923072</v>
      </c>
      <c r="AS23" s="186">
        <f t="shared" si="18"/>
        <v>281.34615384615381</v>
      </c>
      <c r="AT23" s="186">
        <f t="shared" si="18"/>
        <v>306.92307692307691</v>
      </c>
      <c r="AU23" s="186">
        <f t="shared" si="18"/>
        <v>332.5</v>
      </c>
      <c r="AV23" s="186">
        <f t="shared" si="18"/>
        <v>332.5</v>
      </c>
      <c r="AW23" s="186">
        <f t="shared" si="18"/>
        <v>332.5</v>
      </c>
      <c r="AX23" s="186">
        <f t="shared" si="18"/>
        <v>332.5</v>
      </c>
      <c r="AY23" s="186">
        <f t="shared" si="18"/>
        <v>332.5</v>
      </c>
      <c r="AZ23" s="186">
        <f t="shared" si="18"/>
        <v>332.5</v>
      </c>
      <c r="BA23" s="186">
        <f t="shared" si="18"/>
        <v>332.5</v>
      </c>
      <c r="BB23" s="186">
        <f t="shared" si="18"/>
        <v>332.5</v>
      </c>
      <c r="BC23" s="186">
        <f t="shared" si="18"/>
        <v>332.5</v>
      </c>
      <c r="BD23" s="186">
        <f t="shared" si="18"/>
        <v>332.5</v>
      </c>
      <c r="BE23" s="186">
        <f t="shared" si="18"/>
        <v>332.5</v>
      </c>
      <c r="BF23" s="186">
        <f t="shared" si="18"/>
        <v>332.5</v>
      </c>
      <c r="BG23" s="186">
        <f t="shared" si="18"/>
        <v>332.5</v>
      </c>
      <c r="BH23" s="186">
        <f t="shared" si="18"/>
        <v>332.5</v>
      </c>
      <c r="BI23" s="186">
        <f t="shared" si="18"/>
        <v>332.5</v>
      </c>
      <c r="BJ23" s="186">
        <f t="shared" si="18"/>
        <v>332.5</v>
      </c>
      <c r="BK23" s="186">
        <f t="shared" si="18"/>
        <v>332.5</v>
      </c>
      <c r="BL23" s="186">
        <f t="shared" si="18"/>
        <v>332.5</v>
      </c>
      <c r="BM23" s="186">
        <f t="shared" si="18"/>
        <v>332.5</v>
      </c>
      <c r="BN23" s="186">
        <f t="shared" si="18"/>
        <v>332.5</v>
      </c>
      <c r="BO23" s="186">
        <f t="shared" si="18"/>
        <v>332.5</v>
      </c>
      <c r="BP23" s="186">
        <f t="shared" si="18"/>
        <v>332.5</v>
      </c>
      <c r="BQ23" s="186">
        <f t="shared" si="18"/>
        <v>332.5</v>
      </c>
      <c r="BR23" s="186">
        <f t="shared" si="18"/>
        <v>332.5</v>
      </c>
      <c r="BS23" s="186">
        <f t="shared" ref="BS23:ED23" si="19">SUM(BS21:BS22)</f>
        <v>332.5</v>
      </c>
      <c r="BT23" s="186">
        <f t="shared" si="19"/>
        <v>332.5</v>
      </c>
      <c r="BU23" s="186">
        <f t="shared" si="19"/>
        <v>332.5</v>
      </c>
      <c r="BV23" s="186">
        <f t="shared" si="19"/>
        <v>332.5</v>
      </c>
      <c r="BW23" s="186">
        <f t="shared" si="19"/>
        <v>332.5</v>
      </c>
      <c r="BX23" s="186">
        <f t="shared" si="19"/>
        <v>332.5</v>
      </c>
      <c r="BY23" s="186">
        <f t="shared" si="19"/>
        <v>332.5</v>
      </c>
      <c r="BZ23" s="186">
        <f t="shared" si="19"/>
        <v>332.5</v>
      </c>
      <c r="CA23" s="186">
        <f t="shared" si="19"/>
        <v>332.5</v>
      </c>
      <c r="CB23" s="186">
        <f t="shared" si="19"/>
        <v>332.5</v>
      </c>
      <c r="CC23" s="186">
        <f t="shared" si="19"/>
        <v>332.5</v>
      </c>
      <c r="CD23" s="186">
        <f t="shared" si="19"/>
        <v>332.5</v>
      </c>
      <c r="CE23" s="186">
        <f t="shared" si="19"/>
        <v>332.5</v>
      </c>
      <c r="CF23" s="186">
        <f t="shared" si="19"/>
        <v>332.5</v>
      </c>
      <c r="CG23" s="186">
        <f t="shared" si="19"/>
        <v>332.5</v>
      </c>
      <c r="CH23" s="186">
        <f t="shared" si="19"/>
        <v>332.5</v>
      </c>
      <c r="CI23" s="186">
        <f t="shared" si="19"/>
        <v>332.5</v>
      </c>
      <c r="CJ23" s="186">
        <f t="shared" si="19"/>
        <v>332.5</v>
      </c>
      <c r="CK23" s="186">
        <f t="shared" si="19"/>
        <v>332.5</v>
      </c>
      <c r="CL23" s="186">
        <f t="shared" si="19"/>
        <v>332.5</v>
      </c>
      <c r="CM23" s="186">
        <f t="shared" si="19"/>
        <v>332.5</v>
      </c>
      <c r="CN23" s="186">
        <f t="shared" si="19"/>
        <v>332.5</v>
      </c>
      <c r="CO23" s="186">
        <f t="shared" si="19"/>
        <v>332.5</v>
      </c>
      <c r="CP23" s="186">
        <f t="shared" si="19"/>
        <v>332.5</v>
      </c>
      <c r="CQ23" s="186">
        <f t="shared" si="19"/>
        <v>332.5</v>
      </c>
      <c r="CR23" s="186">
        <f t="shared" si="19"/>
        <v>332.5</v>
      </c>
      <c r="CS23" s="186">
        <f t="shared" si="19"/>
        <v>332.5</v>
      </c>
      <c r="CT23" s="186">
        <f t="shared" si="19"/>
        <v>332.5</v>
      </c>
      <c r="CU23" s="186">
        <f t="shared" si="19"/>
        <v>332.5</v>
      </c>
      <c r="CV23" s="186">
        <f t="shared" si="19"/>
        <v>332.5</v>
      </c>
      <c r="CW23" s="186">
        <f t="shared" si="19"/>
        <v>332.5</v>
      </c>
      <c r="CX23" s="186">
        <f t="shared" si="19"/>
        <v>332.5</v>
      </c>
      <c r="CY23" s="186">
        <f t="shared" si="19"/>
        <v>332.5</v>
      </c>
      <c r="CZ23" s="186">
        <f t="shared" si="19"/>
        <v>332.5</v>
      </c>
      <c r="DA23" s="186">
        <f t="shared" si="19"/>
        <v>332.5</v>
      </c>
      <c r="DB23" s="186">
        <f t="shared" si="19"/>
        <v>332.5</v>
      </c>
      <c r="DC23" s="186">
        <f t="shared" si="19"/>
        <v>332.5</v>
      </c>
      <c r="DD23" s="186">
        <f t="shared" si="19"/>
        <v>332.5</v>
      </c>
      <c r="DE23" s="186">
        <f t="shared" si="19"/>
        <v>332.5</v>
      </c>
      <c r="DF23" s="186">
        <f t="shared" si="19"/>
        <v>332.5</v>
      </c>
      <c r="DG23" s="186">
        <f t="shared" si="19"/>
        <v>332.5</v>
      </c>
      <c r="DH23" s="186">
        <f t="shared" si="19"/>
        <v>332.5</v>
      </c>
      <c r="DI23" s="186">
        <f t="shared" si="19"/>
        <v>332.5</v>
      </c>
      <c r="DJ23" s="186">
        <f t="shared" si="19"/>
        <v>332.5</v>
      </c>
      <c r="DK23" s="186">
        <f t="shared" si="19"/>
        <v>332.5</v>
      </c>
      <c r="DL23" s="186">
        <f t="shared" si="19"/>
        <v>332.5</v>
      </c>
      <c r="DM23" s="186">
        <f t="shared" si="19"/>
        <v>332.5</v>
      </c>
      <c r="DN23" s="186">
        <f t="shared" si="19"/>
        <v>332.5</v>
      </c>
      <c r="DO23" s="186">
        <f t="shared" si="19"/>
        <v>332.5</v>
      </c>
      <c r="DP23" s="186">
        <f t="shared" si="19"/>
        <v>332.5</v>
      </c>
      <c r="DQ23" s="186">
        <f t="shared" si="19"/>
        <v>332.5</v>
      </c>
      <c r="DR23" s="186">
        <f t="shared" si="19"/>
        <v>332.5</v>
      </c>
      <c r="DS23" s="186">
        <f t="shared" si="19"/>
        <v>332.5</v>
      </c>
      <c r="DT23" s="186">
        <f t="shared" si="19"/>
        <v>332.5</v>
      </c>
      <c r="DU23" s="186">
        <f t="shared" si="19"/>
        <v>332.5</v>
      </c>
      <c r="DV23" s="186">
        <f t="shared" si="19"/>
        <v>332.5</v>
      </c>
      <c r="DW23" s="186">
        <f t="shared" si="19"/>
        <v>332.5</v>
      </c>
      <c r="DX23" s="186">
        <f t="shared" si="19"/>
        <v>332.5</v>
      </c>
      <c r="DY23" s="186">
        <f t="shared" si="19"/>
        <v>332.5</v>
      </c>
      <c r="DZ23" s="186">
        <f t="shared" si="19"/>
        <v>332.5</v>
      </c>
      <c r="EA23" s="186">
        <f t="shared" si="19"/>
        <v>332.5</v>
      </c>
      <c r="EB23" s="186">
        <f t="shared" si="19"/>
        <v>332.5</v>
      </c>
      <c r="EC23" s="186">
        <f t="shared" si="19"/>
        <v>332.5</v>
      </c>
      <c r="ED23" s="186">
        <f t="shared" si="19"/>
        <v>332.5</v>
      </c>
      <c r="EE23" s="186">
        <f t="shared" ref="EE23:EX23" si="20">SUM(EE21:EE22)</f>
        <v>332.5</v>
      </c>
      <c r="EF23" s="186">
        <f t="shared" si="20"/>
        <v>332.5</v>
      </c>
      <c r="EG23" s="186">
        <f t="shared" si="20"/>
        <v>332.5</v>
      </c>
      <c r="EH23" s="186">
        <f t="shared" si="20"/>
        <v>332.5</v>
      </c>
      <c r="EI23" s="186">
        <f t="shared" si="20"/>
        <v>332.5</v>
      </c>
      <c r="EJ23" s="186">
        <f t="shared" si="20"/>
        <v>332.5</v>
      </c>
      <c r="EK23" s="186">
        <f t="shared" si="20"/>
        <v>332.5</v>
      </c>
      <c r="EL23" s="186">
        <f t="shared" si="20"/>
        <v>332.5</v>
      </c>
      <c r="EM23" s="186">
        <f t="shared" si="20"/>
        <v>332.5</v>
      </c>
      <c r="EN23" s="186">
        <f t="shared" si="20"/>
        <v>332.5</v>
      </c>
      <c r="EO23" s="186">
        <f t="shared" si="20"/>
        <v>332.5</v>
      </c>
      <c r="EP23" s="186">
        <f t="shared" si="20"/>
        <v>332.5</v>
      </c>
      <c r="EQ23" s="186">
        <f t="shared" si="20"/>
        <v>332.5</v>
      </c>
      <c r="ER23" s="186">
        <f t="shared" si="20"/>
        <v>332.5</v>
      </c>
      <c r="ES23" s="186">
        <f t="shared" si="20"/>
        <v>332.5</v>
      </c>
      <c r="ET23" s="186">
        <f t="shared" si="20"/>
        <v>332.5</v>
      </c>
      <c r="EU23" s="186">
        <f t="shared" si="20"/>
        <v>332.5</v>
      </c>
      <c r="EV23" s="186">
        <f t="shared" si="20"/>
        <v>332.5</v>
      </c>
      <c r="EW23" s="186">
        <f t="shared" si="20"/>
        <v>332.5</v>
      </c>
      <c r="EX23" s="186">
        <f t="shared" si="20"/>
        <v>332.5</v>
      </c>
    </row>
    <row r="24" spans="1:154" s="2" customFormat="1" ht="12.75" customHeight="1">
      <c r="A24" s="10"/>
      <c r="B24" s="167"/>
      <c r="C24" s="159" t="s">
        <v>80</v>
      </c>
      <c r="D24" s="159"/>
      <c r="E24" s="159"/>
      <c r="F24" s="167"/>
      <c r="G24" s="167"/>
      <c r="H24" s="167"/>
      <c r="I24" s="167"/>
      <c r="J24" s="185"/>
      <c r="K24" s="185">
        <f>$C$9-K23</f>
        <v>350</v>
      </c>
      <c r="L24" s="185">
        <f t="shared" ref="L24:BW24" si="21">$C$9-L23</f>
        <v>350</v>
      </c>
      <c r="M24" s="185">
        <f t="shared" si="21"/>
        <v>350</v>
      </c>
      <c r="N24" s="185">
        <f t="shared" si="21"/>
        <v>350</v>
      </c>
      <c r="O24" s="185">
        <f t="shared" si="21"/>
        <v>350</v>
      </c>
      <c r="P24" s="185">
        <f t="shared" si="21"/>
        <v>350</v>
      </c>
      <c r="Q24" s="185">
        <f t="shared" si="21"/>
        <v>350</v>
      </c>
      <c r="R24" s="185">
        <f t="shared" si="21"/>
        <v>350</v>
      </c>
      <c r="S24" s="185">
        <f t="shared" si="21"/>
        <v>350</v>
      </c>
      <c r="T24" s="185">
        <f t="shared" si="21"/>
        <v>350</v>
      </c>
      <c r="U24" s="185">
        <f t="shared" si="21"/>
        <v>350</v>
      </c>
      <c r="V24" s="185">
        <f t="shared" si="21"/>
        <v>350</v>
      </c>
      <c r="W24" s="185">
        <f t="shared" si="21"/>
        <v>350</v>
      </c>
      <c r="X24" s="185">
        <f t="shared" si="21"/>
        <v>350</v>
      </c>
      <c r="Y24" s="185">
        <f t="shared" si="21"/>
        <v>350</v>
      </c>
      <c r="Z24" s="185">
        <f t="shared" si="21"/>
        <v>350</v>
      </c>
      <c r="AA24" s="185">
        <f t="shared" si="21"/>
        <v>350</v>
      </c>
      <c r="AB24" s="185">
        <f t="shared" si="21"/>
        <v>350</v>
      </c>
      <c r="AC24" s="185">
        <f t="shared" si="21"/>
        <v>350</v>
      </c>
      <c r="AD24" s="185">
        <f t="shared" si="21"/>
        <v>350</v>
      </c>
      <c r="AE24" s="185">
        <f t="shared" si="21"/>
        <v>350</v>
      </c>
      <c r="AF24" s="185">
        <f t="shared" si="21"/>
        <v>350</v>
      </c>
      <c r="AG24" s="185">
        <f t="shared" si="21"/>
        <v>350</v>
      </c>
      <c r="AH24" s="185">
        <f t="shared" si="21"/>
        <v>350</v>
      </c>
      <c r="AI24" s="185">
        <f t="shared" si="21"/>
        <v>324.42307692307691</v>
      </c>
      <c r="AJ24" s="185">
        <f t="shared" si="21"/>
        <v>298.84615384615387</v>
      </c>
      <c r="AK24" s="185">
        <f t="shared" si="21"/>
        <v>273.26923076923077</v>
      </c>
      <c r="AL24" s="185">
        <f t="shared" si="21"/>
        <v>247.69230769230768</v>
      </c>
      <c r="AM24" s="185">
        <f t="shared" si="21"/>
        <v>222.11538461538461</v>
      </c>
      <c r="AN24" s="185">
        <f t="shared" si="21"/>
        <v>196.53846153846155</v>
      </c>
      <c r="AO24" s="185">
        <f t="shared" si="21"/>
        <v>170.96153846153848</v>
      </c>
      <c r="AP24" s="185">
        <f t="shared" si="21"/>
        <v>145.38461538461542</v>
      </c>
      <c r="AQ24" s="185">
        <f t="shared" si="21"/>
        <v>119.80769230769235</v>
      </c>
      <c r="AR24" s="185">
        <f t="shared" si="21"/>
        <v>94.230769230769283</v>
      </c>
      <c r="AS24" s="185">
        <f t="shared" si="21"/>
        <v>68.653846153846189</v>
      </c>
      <c r="AT24" s="185">
        <f t="shared" si="21"/>
        <v>43.076923076923094</v>
      </c>
      <c r="AU24" s="185">
        <f t="shared" si="21"/>
        <v>17.5</v>
      </c>
      <c r="AV24" s="185">
        <f t="shared" si="21"/>
        <v>17.5</v>
      </c>
      <c r="AW24" s="185">
        <f t="shared" si="21"/>
        <v>17.5</v>
      </c>
      <c r="AX24" s="185">
        <f t="shared" si="21"/>
        <v>17.5</v>
      </c>
      <c r="AY24" s="185">
        <f t="shared" si="21"/>
        <v>17.5</v>
      </c>
      <c r="AZ24" s="185">
        <f t="shared" si="21"/>
        <v>17.5</v>
      </c>
      <c r="BA24" s="185">
        <f t="shared" si="21"/>
        <v>17.5</v>
      </c>
      <c r="BB24" s="185">
        <f t="shared" si="21"/>
        <v>17.5</v>
      </c>
      <c r="BC24" s="185">
        <f t="shared" si="21"/>
        <v>17.5</v>
      </c>
      <c r="BD24" s="185">
        <f t="shared" si="21"/>
        <v>17.5</v>
      </c>
      <c r="BE24" s="185">
        <f t="shared" si="21"/>
        <v>17.5</v>
      </c>
      <c r="BF24" s="185">
        <f t="shared" si="21"/>
        <v>17.5</v>
      </c>
      <c r="BG24" s="185">
        <f t="shared" si="21"/>
        <v>17.5</v>
      </c>
      <c r="BH24" s="185">
        <f t="shared" si="21"/>
        <v>17.5</v>
      </c>
      <c r="BI24" s="185">
        <f t="shared" si="21"/>
        <v>17.5</v>
      </c>
      <c r="BJ24" s="185">
        <f t="shared" si="21"/>
        <v>17.5</v>
      </c>
      <c r="BK24" s="185">
        <f t="shared" si="21"/>
        <v>17.5</v>
      </c>
      <c r="BL24" s="185">
        <f t="shared" si="21"/>
        <v>17.5</v>
      </c>
      <c r="BM24" s="185">
        <f t="shared" si="21"/>
        <v>17.5</v>
      </c>
      <c r="BN24" s="185">
        <f t="shared" si="21"/>
        <v>17.5</v>
      </c>
      <c r="BO24" s="185">
        <f t="shared" si="21"/>
        <v>17.5</v>
      </c>
      <c r="BP24" s="185">
        <f t="shared" si="21"/>
        <v>17.5</v>
      </c>
      <c r="BQ24" s="185">
        <f t="shared" si="21"/>
        <v>17.5</v>
      </c>
      <c r="BR24" s="185">
        <f t="shared" si="21"/>
        <v>17.5</v>
      </c>
      <c r="BS24" s="185">
        <f t="shared" si="21"/>
        <v>17.5</v>
      </c>
      <c r="BT24" s="185">
        <f t="shared" si="21"/>
        <v>17.5</v>
      </c>
      <c r="BU24" s="185">
        <f t="shared" si="21"/>
        <v>17.5</v>
      </c>
      <c r="BV24" s="185">
        <f t="shared" si="21"/>
        <v>17.5</v>
      </c>
      <c r="BW24" s="185">
        <f t="shared" si="21"/>
        <v>17.5</v>
      </c>
      <c r="BX24" s="185">
        <f t="shared" ref="BX24:EI24" si="22">$C$9-BX23</f>
        <v>17.5</v>
      </c>
      <c r="BY24" s="185">
        <f t="shared" si="22"/>
        <v>17.5</v>
      </c>
      <c r="BZ24" s="185">
        <f t="shared" si="22"/>
        <v>17.5</v>
      </c>
      <c r="CA24" s="185">
        <f t="shared" si="22"/>
        <v>17.5</v>
      </c>
      <c r="CB24" s="185">
        <f t="shared" si="22"/>
        <v>17.5</v>
      </c>
      <c r="CC24" s="185">
        <f t="shared" si="22"/>
        <v>17.5</v>
      </c>
      <c r="CD24" s="185">
        <f t="shared" si="22"/>
        <v>17.5</v>
      </c>
      <c r="CE24" s="185">
        <f t="shared" si="22"/>
        <v>17.5</v>
      </c>
      <c r="CF24" s="185">
        <f t="shared" si="22"/>
        <v>17.5</v>
      </c>
      <c r="CG24" s="185">
        <f t="shared" si="22"/>
        <v>17.5</v>
      </c>
      <c r="CH24" s="185">
        <f t="shared" si="22"/>
        <v>17.5</v>
      </c>
      <c r="CI24" s="185">
        <f t="shared" si="22"/>
        <v>17.5</v>
      </c>
      <c r="CJ24" s="185">
        <f t="shared" si="22"/>
        <v>17.5</v>
      </c>
      <c r="CK24" s="185">
        <f t="shared" si="22"/>
        <v>17.5</v>
      </c>
      <c r="CL24" s="185">
        <f t="shared" si="22"/>
        <v>17.5</v>
      </c>
      <c r="CM24" s="185">
        <f t="shared" si="22"/>
        <v>17.5</v>
      </c>
      <c r="CN24" s="185">
        <f t="shared" si="22"/>
        <v>17.5</v>
      </c>
      <c r="CO24" s="185">
        <f t="shared" si="22"/>
        <v>17.5</v>
      </c>
      <c r="CP24" s="185">
        <f t="shared" si="22"/>
        <v>17.5</v>
      </c>
      <c r="CQ24" s="185">
        <f t="shared" si="22"/>
        <v>17.5</v>
      </c>
      <c r="CR24" s="185">
        <f t="shared" si="22"/>
        <v>17.5</v>
      </c>
      <c r="CS24" s="185">
        <f t="shared" si="22"/>
        <v>17.5</v>
      </c>
      <c r="CT24" s="185">
        <f t="shared" si="22"/>
        <v>17.5</v>
      </c>
      <c r="CU24" s="185">
        <f t="shared" si="22"/>
        <v>17.5</v>
      </c>
      <c r="CV24" s="185">
        <f t="shared" si="22"/>
        <v>17.5</v>
      </c>
      <c r="CW24" s="185">
        <f t="shared" si="22"/>
        <v>17.5</v>
      </c>
      <c r="CX24" s="185">
        <f t="shared" si="22"/>
        <v>17.5</v>
      </c>
      <c r="CY24" s="185">
        <f t="shared" si="22"/>
        <v>17.5</v>
      </c>
      <c r="CZ24" s="185">
        <f t="shared" si="22"/>
        <v>17.5</v>
      </c>
      <c r="DA24" s="185">
        <f t="shared" si="22"/>
        <v>17.5</v>
      </c>
      <c r="DB24" s="185">
        <f t="shared" si="22"/>
        <v>17.5</v>
      </c>
      <c r="DC24" s="185">
        <f t="shared" si="22"/>
        <v>17.5</v>
      </c>
      <c r="DD24" s="185">
        <f t="shared" si="22"/>
        <v>17.5</v>
      </c>
      <c r="DE24" s="185">
        <f t="shared" si="22"/>
        <v>17.5</v>
      </c>
      <c r="DF24" s="185">
        <f t="shared" si="22"/>
        <v>17.5</v>
      </c>
      <c r="DG24" s="185">
        <f t="shared" si="22"/>
        <v>17.5</v>
      </c>
      <c r="DH24" s="185">
        <f t="shared" si="22"/>
        <v>17.5</v>
      </c>
      <c r="DI24" s="185">
        <f t="shared" si="22"/>
        <v>17.5</v>
      </c>
      <c r="DJ24" s="185">
        <f t="shared" si="22"/>
        <v>17.5</v>
      </c>
      <c r="DK24" s="185">
        <f t="shared" si="22"/>
        <v>17.5</v>
      </c>
      <c r="DL24" s="185">
        <f t="shared" si="22"/>
        <v>17.5</v>
      </c>
      <c r="DM24" s="185">
        <f t="shared" si="22"/>
        <v>17.5</v>
      </c>
      <c r="DN24" s="185">
        <f t="shared" si="22"/>
        <v>17.5</v>
      </c>
      <c r="DO24" s="185">
        <f t="shared" si="22"/>
        <v>17.5</v>
      </c>
      <c r="DP24" s="185">
        <f t="shared" si="22"/>
        <v>17.5</v>
      </c>
      <c r="DQ24" s="185">
        <f t="shared" si="22"/>
        <v>17.5</v>
      </c>
      <c r="DR24" s="185">
        <f t="shared" si="22"/>
        <v>17.5</v>
      </c>
      <c r="DS24" s="185">
        <f t="shared" si="22"/>
        <v>17.5</v>
      </c>
      <c r="DT24" s="185">
        <f t="shared" si="22"/>
        <v>17.5</v>
      </c>
      <c r="DU24" s="185">
        <f t="shared" si="22"/>
        <v>17.5</v>
      </c>
      <c r="DV24" s="185">
        <f t="shared" si="22"/>
        <v>17.5</v>
      </c>
      <c r="DW24" s="185">
        <f t="shared" si="22"/>
        <v>17.5</v>
      </c>
      <c r="DX24" s="185">
        <f t="shared" si="22"/>
        <v>17.5</v>
      </c>
      <c r="DY24" s="185">
        <f t="shared" si="22"/>
        <v>17.5</v>
      </c>
      <c r="DZ24" s="185">
        <f t="shared" si="22"/>
        <v>17.5</v>
      </c>
      <c r="EA24" s="185">
        <f t="shared" si="22"/>
        <v>17.5</v>
      </c>
      <c r="EB24" s="185">
        <f t="shared" si="22"/>
        <v>17.5</v>
      </c>
      <c r="EC24" s="185">
        <f t="shared" si="22"/>
        <v>17.5</v>
      </c>
      <c r="ED24" s="185">
        <f t="shared" si="22"/>
        <v>17.5</v>
      </c>
      <c r="EE24" s="185">
        <f t="shared" si="22"/>
        <v>17.5</v>
      </c>
      <c r="EF24" s="185">
        <f t="shared" si="22"/>
        <v>17.5</v>
      </c>
      <c r="EG24" s="185">
        <f t="shared" si="22"/>
        <v>17.5</v>
      </c>
      <c r="EH24" s="185">
        <f t="shared" si="22"/>
        <v>17.5</v>
      </c>
      <c r="EI24" s="185">
        <f t="shared" si="22"/>
        <v>17.5</v>
      </c>
      <c r="EJ24" s="185">
        <f t="shared" ref="EJ24:EX24" si="23">$C$9-EJ23</f>
        <v>17.5</v>
      </c>
      <c r="EK24" s="185">
        <f t="shared" si="23"/>
        <v>17.5</v>
      </c>
      <c r="EL24" s="185">
        <f t="shared" si="23"/>
        <v>17.5</v>
      </c>
      <c r="EM24" s="185">
        <f t="shared" si="23"/>
        <v>17.5</v>
      </c>
      <c r="EN24" s="185">
        <f t="shared" si="23"/>
        <v>17.5</v>
      </c>
      <c r="EO24" s="185">
        <f t="shared" si="23"/>
        <v>17.5</v>
      </c>
      <c r="EP24" s="185">
        <f t="shared" si="23"/>
        <v>17.5</v>
      </c>
      <c r="EQ24" s="185">
        <f t="shared" si="23"/>
        <v>17.5</v>
      </c>
      <c r="ER24" s="185">
        <f t="shared" si="23"/>
        <v>17.5</v>
      </c>
      <c r="ES24" s="185">
        <f t="shared" si="23"/>
        <v>17.5</v>
      </c>
      <c r="ET24" s="185">
        <f t="shared" si="23"/>
        <v>17.5</v>
      </c>
      <c r="EU24" s="185">
        <f t="shared" si="23"/>
        <v>17.5</v>
      </c>
      <c r="EV24" s="185">
        <f t="shared" si="23"/>
        <v>17.5</v>
      </c>
      <c r="EW24" s="185">
        <f t="shared" si="23"/>
        <v>17.5</v>
      </c>
      <c r="EX24" s="185">
        <f t="shared" si="23"/>
        <v>17.5</v>
      </c>
    </row>
    <row r="25" spans="1:154" s="2" customFormat="1" ht="12.75" customHeight="1">
      <c r="A25" s="10"/>
      <c r="C25" s="159" t="s">
        <v>5</v>
      </c>
      <c r="D25" s="159"/>
      <c r="E25" s="159"/>
      <c r="F25" s="167"/>
      <c r="G25" s="167"/>
      <c r="H25" s="167"/>
      <c r="I25" s="167"/>
      <c r="J25" s="185"/>
      <c r="K25" s="186">
        <f t="shared" ref="K25:BV25" si="24">SUM(K23:K24)</f>
        <v>350</v>
      </c>
      <c r="L25" s="186">
        <f t="shared" si="24"/>
        <v>350</v>
      </c>
      <c r="M25" s="186">
        <f t="shared" si="24"/>
        <v>350</v>
      </c>
      <c r="N25" s="186">
        <f t="shared" si="24"/>
        <v>350</v>
      </c>
      <c r="O25" s="186">
        <f t="shared" si="24"/>
        <v>350</v>
      </c>
      <c r="P25" s="186">
        <f t="shared" si="24"/>
        <v>350</v>
      </c>
      <c r="Q25" s="186">
        <f t="shared" si="24"/>
        <v>350</v>
      </c>
      <c r="R25" s="186">
        <f t="shared" si="24"/>
        <v>350</v>
      </c>
      <c r="S25" s="186">
        <f t="shared" si="24"/>
        <v>350</v>
      </c>
      <c r="T25" s="186">
        <f t="shared" si="24"/>
        <v>350</v>
      </c>
      <c r="U25" s="186">
        <f t="shared" si="24"/>
        <v>350</v>
      </c>
      <c r="V25" s="186">
        <f t="shared" si="24"/>
        <v>350</v>
      </c>
      <c r="W25" s="186">
        <f t="shared" si="24"/>
        <v>350</v>
      </c>
      <c r="X25" s="186">
        <f t="shared" si="24"/>
        <v>350</v>
      </c>
      <c r="Y25" s="186">
        <f t="shared" si="24"/>
        <v>350</v>
      </c>
      <c r="Z25" s="186">
        <f t="shared" si="24"/>
        <v>350</v>
      </c>
      <c r="AA25" s="186">
        <f t="shared" si="24"/>
        <v>350</v>
      </c>
      <c r="AB25" s="186">
        <f t="shared" si="24"/>
        <v>350</v>
      </c>
      <c r="AC25" s="186">
        <f t="shared" si="24"/>
        <v>350</v>
      </c>
      <c r="AD25" s="186">
        <f t="shared" si="24"/>
        <v>350</v>
      </c>
      <c r="AE25" s="186">
        <f t="shared" si="24"/>
        <v>350</v>
      </c>
      <c r="AF25" s="186">
        <f t="shared" si="24"/>
        <v>350</v>
      </c>
      <c r="AG25" s="186">
        <f t="shared" si="24"/>
        <v>350</v>
      </c>
      <c r="AH25" s="186">
        <f t="shared" si="24"/>
        <v>350</v>
      </c>
      <c r="AI25" s="186">
        <f t="shared" si="24"/>
        <v>350</v>
      </c>
      <c r="AJ25" s="186">
        <f t="shared" si="24"/>
        <v>350</v>
      </c>
      <c r="AK25" s="186">
        <f t="shared" si="24"/>
        <v>350</v>
      </c>
      <c r="AL25" s="186">
        <f t="shared" si="24"/>
        <v>350</v>
      </c>
      <c r="AM25" s="186">
        <f t="shared" si="24"/>
        <v>350</v>
      </c>
      <c r="AN25" s="186">
        <f t="shared" si="24"/>
        <v>350</v>
      </c>
      <c r="AO25" s="186">
        <f t="shared" si="24"/>
        <v>350</v>
      </c>
      <c r="AP25" s="186">
        <f t="shared" si="24"/>
        <v>350</v>
      </c>
      <c r="AQ25" s="186">
        <f t="shared" si="24"/>
        <v>350</v>
      </c>
      <c r="AR25" s="186">
        <f t="shared" si="24"/>
        <v>350</v>
      </c>
      <c r="AS25" s="186">
        <f t="shared" si="24"/>
        <v>350</v>
      </c>
      <c r="AT25" s="186">
        <f t="shared" si="24"/>
        <v>350</v>
      </c>
      <c r="AU25" s="186">
        <f t="shared" si="24"/>
        <v>350</v>
      </c>
      <c r="AV25" s="186">
        <f t="shared" si="24"/>
        <v>350</v>
      </c>
      <c r="AW25" s="186">
        <f t="shared" si="24"/>
        <v>350</v>
      </c>
      <c r="AX25" s="186">
        <f t="shared" si="24"/>
        <v>350</v>
      </c>
      <c r="AY25" s="186">
        <f t="shared" si="24"/>
        <v>350</v>
      </c>
      <c r="AZ25" s="186">
        <f t="shared" si="24"/>
        <v>350</v>
      </c>
      <c r="BA25" s="186">
        <f t="shared" si="24"/>
        <v>350</v>
      </c>
      <c r="BB25" s="186">
        <f t="shared" si="24"/>
        <v>350</v>
      </c>
      <c r="BC25" s="186">
        <f t="shared" si="24"/>
        <v>350</v>
      </c>
      <c r="BD25" s="186">
        <f t="shared" si="24"/>
        <v>350</v>
      </c>
      <c r="BE25" s="186">
        <f t="shared" si="24"/>
        <v>350</v>
      </c>
      <c r="BF25" s="186">
        <f t="shared" si="24"/>
        <v>350</v>
      </c>
      <c r="BG25" s="186">
        <f t="shared" si="24"/>
        <v>350</v>
      </c>
      <c r="BH25" s="186">
        <f t="shared" si="24"/>
        <v>350</v>
      </c>
      <c r="BI25" s="186">
        <f t="shared" si="24"/>
        <v>350</v>
      </c>
      <c r="BJ25" s="186">
        <f t="shared" si="24"/>
        <v>350</v>
      </c>
      <c r="BK25" s="186">
        <f t="shared" si="24"/>
        <v>350</v>
      </c>
      <c r="BL25" s="186">
        <f t="shared" si="24"/>
        <v>350</v>
      </c>
      <c r="BM25" s="186">
        <f t="shared" si="24"/>
        <v>350</v>
      </c>
      <c r="BN25" s="186">
        <f t="shared" si="24"/>
        <v>350</v>
      </c>
      <c r="BO25" s="186">
        <f t="shared" si="24"/>
        <v>350</v>
      </c>
      <c r="BP25" s="186">
        <f t="shared" si="24"/>
        <v>350</v>
      </c>
      <c r="BQ25" s="186">
        <f t="shared" si="24"/>
        <v>350</v>
      </c>
      <c r="BR25" s="186">
        <f t="shared" si="24"/>
        <v>350</v>
      </c>
      <c r="BS25" s="186">
        <f t="shared" si="24"/>
        <v>350</v>
      </c>
      <c r="BT25" s="186">
        <f t="shared" si="24"/>
        <v>350</v>
      </c>
      <c r="BU25" s="186">
        <f t="shared" si="24"/>
        <v>350</v>
      </c>
      <c r="BV25" s="186">
        <f t="shared" si="24"/>
        <v>350</v>
      </c>
      <c r="BW25" s="186">
        <f t="shared" ref="BW25:EH25" si="25">SUM(BW23:BW24)</f>
        <v>350</v>
      </c>
      <c r="BX25" s="186">
        <f t="shared" si="25"/>
        <v>350</v>
      </c>
      <c r="BY25" s="186">
        <f t="shared" si="25"/>
        <v>350</v>
      </c>
      <c r="BZ25" s="186">
        <f t="shared" si="25"/>
        <v>350</v>
      </c>
      <c r="CA25" s="186">
        <f t="shared" si="25"/>
        <v>350</v>
      </c>
      <c r="CB25" s="186">
        <f t="shared" si="25"/>
        <v>350</v>
      </c>
      <c r="CC25" s="186">
        <f t="shared" si="25"/>
        <v>350</v>
      </c>
      <c r="CD25" s="186">
        <f t="shared" si="25"/>
        <v>350</v>
      </c>
      <c r="CE25" s="186">
        <f t="shared" si="25"/>
        <v>350</v>
      </c>
      <c r="CF25" s="186">
        <f t="shared" si="25"/>
        <v>350</v>
      </c>
      <c r="CG25" s="186">
        <f t="shared" si="25"/>
        <v>350</v>
      </c>
      <c r="CH25" s="186">
        <f t="shared" si="25"/>
        <v>350</v>
      </c>
      <c r="CI25" s="186">
        <f t="shared" si="25"/>
        <v>350</v>
      </c>
      <c r="CJ25" s="186">
        <f t="shared" si="25"/>
        <v>350</v>
      </c>
      <c r="CK25" s="186">
        <f t="shared" si="25"/>
        <v>350</v>
      </c>
      <c r="CL25" s="186">
        <f t="shared" si="25"/>
        <v>350</v>
      </c>
      <c r="CM25" s="186">
        <f t="shared" si="25"/>
        <v>350</v>
      </c>
      <c r="CN25" s="186">
        <f t="shared" si="25"/>
        <v>350</v>
      </c>
      <c r="CO25" s="186">
        <f t="shared" si="25"/>
        <v>350</v>
      </c>
      <c r="CP25" s="186">
        <f t="shared" si="25"/>
        <v>350</v>
      </c>
      <c r="CQ25" s="186">
        <f t="shared" si="25"/>
        <v>350</v>
      </c>
      <c r="CR25" s="186">
        <f t="shared" si="25"/>
        <v>350</v>
      </c>
      <c r="CS25" s="186">
        <f t="shared" si="25"/>
        <v>350</v>
      </c>
      <c r="CT25" s="186">
        <f t="shared" si="25"/>
        <v>350</v>
      </c>
      <c r="CU25" s="186">
        <f t="shared" si="25"/>
        <v>350</v>
      </c>
      <c r="CV25" s="186">
        <f t="shared" si="25"/>
        <v>350</v>
      </c>
      <c r="CW25" s="186">
        <f t="shared" si="25"/>
        <v>350</v>
      </c>
      <c r="CX25" s="186">
        <f t="shared" si="25"/>
        <v>350</v>
      </c>
      <c r="CY25" s="186">
        <f t="shared" si="25"/>
        <v>350</v>
      </c>
      <c r="CZ25" s="186">
        <f t="shared" si="25"/>
        <v>350</v>
      </c>
      <c r="DA25" s="186">
        <f t="shared" si="25"/>
        <v>350</v>
      </c>
      <c r="DB25" s="186">
        <f t="shared" si="25"/>
        <v>350</v>
      </c>
      <c r="DC25" s="186">
        <f t="shared" si="25"/>
        <v>350</v>
      </c>
      <c r="DD25" s="186">
        <f t="shared" si="25"/>
        <v>350</v>
      </c>
      <c r="DE25" s="186">
        <f t="shared" si="25"/>
        <v>350</v>
      </c>
      <c r="DF25" s="186">
        <f t="shared" si="25"/>
        <v>350</v>
      </c>
      <c r="DG25" s="186">
        <f t="shared" si="25"/>
        <v>350</v>
      </c>
      <c r="DH25" s="186">
        <f t="shared" si="25"/>
        <v>350</v>
      </c>
      <c r="DI25" s="186">
        <f t="shared" si="25"/>
        <v>350</v>
      </c>
      <c r="DJ25" s="186">
        <f t="shared" si="25"/>
        <v>350</v>
      </c>
      <c r="DK25" s="186">
        <f t="shared" si="25"/>
        <v>350</v>
      </c>
      <c r="DL25" s="186">
        <f t="shared" si="25"/>
        <v>350</v>
      </c>
      <c r="DM25" s="186">
        <f t="shared" si="25"/>
        <v>350</v>
      </c>
      <c r="DN25" s="186">
        <f t="shared" si="25"/>
        <v>350</v>
      </c>
      <c r="DO25" s="186">
        <f t="shared" si="25"/>
        <v>350</v>
      </c>
      <c r="DP25" s="186">
        <f t="shared" si="25"/>
        <v>350</v>
      </c>
      <c r="DQ25" s="186">
        <f t="shared" si="25"/>
        <v>350</v>
      </c>
      <c r="DR25" s="186">
        <f t="shared" si="25"/>
        <v>350</v>
      </c>
      <c r="DS25" s="186">
        <f t="shared" si="25"/>
        <v>350</v>
      </c>
      <c r="DT25" s="186">
        <f t="shared" si="25"/>
        <v>350</v>
      </c>
      <c r="DU25" s="186">
        <f t="shared" si="25"/>
        <v>350</v>
      </c>
      <c r="DV25" s="186">
        <f t="shared" si="25"/>
        <v>350</v>
      </c>
      <c r="DW25" s="186">
        <f t="shared" si="25"/>
        <v>350</v>
      </c>
      <c r="DX25" s="186">
        <f t="shared" si="25"/>
        <v>350</v>
      </c>
      <c r="DY25" s="186">
        <f t="shared" si="25"/>
        <v>350</v>
      </c>
      <c r="DZ25" s="186">
        <f t="shared" si="25"/>
        <v>350</v>
      </c>
      <c r="EA25" s="186">
        <f t="shared" si="25"/>
        <v>350</v>
      </c>
      <c r="EB25" s="186">
        <f t="shared" si="25"/>
        <v>350</v>
      </c>
      <c r="EC25" s="186">
        <f t="shared" si="25"/>
        <v>350</v>
      </c>
      <c r="ED25" s="186">
        <f t="shared" si="25"/>
        <v>350</v>
      </c>
      <c r="EE25" s="186">
        <f t="shared" si="25"/>
        <v>350</v>
      </c>
      <c r="EF25" s="186">
        <f t="shared" si="25"/>
        <v>350</v>
      </c>
      <c r="EG25" s="186">
        <f t="shared" si="25"/>
        <v>350</v>
      </c>
      <c r="EH25" s="186">
        <f t="shared" si="25"/>
        <v>350</v>
      </c>
      <c r="EI25" s="186">
        <f t="shared" ref="EI25:EX25" si="26">SUM(EI23:EI24)</f>
        <v>350</v>
      </c>
      <c r="EJ25" s="186">
        <f t="shared" si="26"/>
        <v>350</v>
      </c>
      <c r="EK25" s="186">
        <f t="shared" si="26"/>
        <v>350</v>
      </c>
      <c r="EL25" s="186">
        <f t="shared" si="26"/>
        <v>350</v>
      </c>
      <c r="EM25" s="186">
        <f t="shared" si="26"/>
        <v>350</v>
      </c>
      <c r="EN25" s="186">
        <f t="shared" si="26"/>
        <v>350</v>
      </c>
      <c r="EO25" s="186">
        <f t="shared" si="26"/>
        <v>350</v>
      </c>
      <c r="EP25" s="186">
        <f t="shared" si="26"/>
        <v>350</v>
      </c>
      <c r="EQ25" s="186">
        <f t="shared" si="26"/>
        <v>350</v>
      </c>
      <c r="ER25" s="186">
        <f t="shared" si="26"/>
        <v>350</v>
      </c>
      <c r="ES25" s="186">
        <f t="shared" si="26"/>
        <v>350</v>
      </c>
      <c r="ET25" s="186">
        <f t="shared" si="26"/>
        <v>350</v>
      </c>
      <c r="EU25" s="186">
        <f t="shared" si="26"/>
        <v>350</v>
      </c>
      <c r="EV25" s="186">
        <f t="shared" si="26"/>
        <v>350</v>
      </c>
      <c r="EW25" s="186">
        <f t="shared" si="26"/>
        <v>350</v>
      </c>
      <c r="EX25" s="186">
        <f t="shared" si="26"/>
        <v>350</v>
      </c>
    </row>
    <row r="26" spans="1:154" s="2" customFormat="1" ht="12.75" customHeight="1">
      <c r="A26" s="10"/>
      <c r="B26" s="167"/>
      <c r="C26" s="167"/>
      <c r="D26" s="167"/>
      <c r="E26" s="167"/>
      <c r="F26" s="167"/>
      <c r="G26" s="167"/>
      <c r="H26" s="167"/>
      <c r="I26" s="167"/>
      <c r="J26" s="168"/>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c r="AY26" s="169"/>
      <c r="AZ26" s="169"/>
      <c r="BA26" s="169"/>
      <c r="BB26" s="169"/>
      <c r="BC26" s="169"/>
      <c r="BD26" s="169"/>
      <c r="BE26" s="169"/>
      <c r="BF26" s="169"/>
      <c r="BG26" s="169"/>
      <c r="BH26" s="169"/>
      <c r="BI26" s="169"/>
      <c r="BJ26" s="169"/>
      <c r="BK26" s="169"/>
      <c r="BL26" s="169"/>
      <c r="BM26" s="169"/>
      <c r="BN26" s="169"/>
      <c r="BO26" s="169"/>
      <c r="BP26" s="169"/>
      <c r="BQ26" s="169"/>
      <c r="BR26" s="169"/>
      <c r="BS26" s="169"/>
      <c r="BT26" s="169"/>
      <c r="BU26" s="169"/>
      <c r="BV26" s="169"/>
      <c r="BW26" s="169"/>
      <c r="BX26" s="169"/>
      <c r="BY26" s="169"/>
      <c r="BZ26" s="169"/>
      <c r="CA26" s="169"/>
      <c r="CB26" s="169"/>
      <c r="CC26" s="169"/>
      <c r="CD26" s="169"/>
      <c r="CE26" s="169"/>
      <c r="CF26" s="169"/>
      <c r="CG26" s="169"/>
      <c r="CH26" s="169"/>
      <c r="CI26" s="169"/>
      <c r="CJ26" s="169"/>
      <c r="CK26" s="169"/>
      <c r="CL26" s="169"/>
      <c r="CM26" s="169"/>
      <c r="CN26" s="169"/>
      <c r="CO26" s="169"/>
      <c r="CP26" s="169"/>
      <c r="CQ26" s="169"/>
      <c r="CR26" s="169"/>
      <c r="CS26" s="169"/>
      <c r="CT26" s="169"/>
      <c r="CU26" s="169"/>
      <c r="CV26" s="169"/>
      <c r="CW26" s="169"/>
      <c r="CX26" s="169"/>
      <c r="CY26" s="169"/>
      <c r="CZ26" s="169"/>
      <c r="DA26" s="169"/>
      <c r="DB26" s="169"/>
      <c r="DC26" s="169"/>
      <c r="DD26" s="169"/>
      <c r="DE26" s="169"/>
      <c r="DF26" s="169"/>
      <c r="DG26" s="169"/>
      <c r="DH26" s="169"/>
      <c r="DI26" s="169"/>
      <c r="DJ26" s="169"/>
      <c r="DK26" s="169"/>
      <c r="DL26" s="169"/>
      <c r="DM26" s="169"/>
      <c r="DN26" s="169"/>
      <c r="DO26" s="169"/>
      <c r="DP26" s="169"/>
      <c r="DQ26" s="169"/>
      <c r="DR26" s="169"/>
      <c r="DS26" s="169"/>
      <c r="DT26" s="169"/>
      <c r="DU26" s="169"/>
      <c r="DV26" s="169"/>
      <c r="DW26" s="169"/>
      <c r="DX26" s="169"/>
      <c r="DY26" s="169"/>
      <c r="DZ26" s="169"/>
      <c r="EA26" s="169"/>
      <c r="EB26" s="169"/>
      <c r="EC26" s="169"/>
      <c r="ED26" s="169"/>
      <c r="EE26" s="169"/>
      <c r="EF26" s="169"/>
      <c r="EG26" s="169"/>
      <c r="EH26" s="169"/>
      <c r="EI26" s="169"/>
      <c r="EJ26" s="169"/>
      <c r="EK26" s="169"/>
      <c r="EL26" s="169"/>
      <c r="EM26" s="169"/>
      <c r="EN26" s="169"/>
      <c r="EO26" s="169"/>
      <c r="EP26" s="169"/>
      <c r="EQ26" s="169"/>
      <c r="ER26" s="169"/>
      <c r="ES26" s="169"/>
      <c r="ET26" s="169"/>
      <c r="EU26" s="169"/>
      <c r="EV26" s="169"/>
      <c r="EW26" s="169"/>
      <c r="EX26" s="169"/>
    </row>
    <row r="27" spans="1:154" s="2" customFormat="1" ht="12.75" customHeight="1">
      <c r="A27" s="10"/>
      <c r="B27" s="167"/>
      <c r="C27" s="167"/>
      <c r="D27" s="167"/>
      <c r="E27" s="167"/>
      <c r="F27" s="167"/>
      <c r="G27" s="167"/>
      <c r="H27" s="167"/>
      <c r="I27" s="170"/>
      <c r="J27" s="201" t="s">
        <v>81</v>
      </c>
      <c r="K27" s="188">
        <f>K23/$C$9</f>
        <v>0</v>
      </c>
      <c r="L27" s="188">
        <f t="shared" ref="L27:BW27" si="27">L23/$C$9</f>
        <v>0</v>
      </c>
      <c r="M27" s="188">
        <f t="shared" si="27"/>
        <v>0</v>
      </c>
      <c r="N27" s="188">
        <f t="shared" si="27"/>
        <v>0</v>
      </c>
      <c r="O27" s="188">
        <f>O23/$C$9</f>
        <v>0</v>
      </c>
      <c r="P27" s="188">
        <f t="shared" si="27"/>
        <v>0</v>
      </c>
      <c r="Q27" s="188">
        <f t="shared" si="27"/>
        <v>0</v>
      </c>
      <c r="R27" s="188">
        <f t="shared" si="27"/>
        <v>0</v>
      </c>
      <c r="S27" s="188">
        <f t="shared" si="27"/>
        <v>0</v>
      </c>
      <c r="T27" s="188">
        <f t="shared" si="27"/>
        <v>0</v>
      </c>
      <c r="U27" s="188">
        <f t="shared" si="27"/>
        <v>0</v>
      </c>
      <c r="V27" s="188">
        <f t="shared" si="27"/>
        <v>0</v>
      </c>
      <c r="W27" s="188">
        <f t="shared" si="27"/>
        <v>0</v>
      </c>
      <c r="X27" s="188">
        <f t="shared" si="27"/>
        <v>0</v>
      </c>
      <c r="Y27" s="188">
        <f t="shared" si="27"/>
        <v>0</v>
      </c>
      <c r="Z27" s="188">
        <f t="shared" si="27"/>
        <v>0</v>
      </c>
      <c r="AA27" s="188">
        <f t="shared" si="27"/>
        <v>0</v>
      </c>
      <c r="AB27" s="188">
        <f t="shared" si="27"/>
        <v>0</v>
      </c>
      <c r="AC27" s="188">
        <f t="shared" si="27"/>
        <v>0</v>
      </c>
      <c r="AD27" s="188">
        <f t="shared" si="27"/>
        <v>0</v>
      </c>
      <c r="AE27" s="188">
        <f t="shared" si="27"/>
        <v>0</v>
      </c>
      <c r="AF27" s="188">
        <f t="shared" si="27"/>
        <v>0</v>
      </c>
      <c r="AG27" s="188">
        <f t="shared" si="27"/>
        <v>0</v>
      </c>
      <c r="AH27" s="188">
        <f>AH23/$C$9</f>
        <v>0</v>
      </c>
      <c r="AI27" s="188">
        <f t="shared" si="27"/>
        <v>7.3076923076923081E-2</v>
      </c>
      <c r="AJ27" s="188">
        <f t="shared" si="27"/>
        <v>0.14615384615384616</v>
      </c>
      <c r="AK27" s="188">
        <f t="shared" si="27"/>
        <v>0.21923076923076923</v>
      </c>
      <c r="AL27" s="188">
        <f t="shared" si="27"/>
        <v>0.29230769230769232</v>
      </c>
      <c r="AM27" s="188">
        <f t="shared" si="27"/>
        <v>0.36538461538461536</v>
      </c>
      <c r="AN27" s="188">
        <f t="shared" si="27"/>
        <v>0.43846153846153846</v>
      </c>
      <c r="AO27" s="188">
        <f t="shared" si="27"/>
        <v>0.5115384615384615</v>
      </c>
      <c r="AP27" s="188">
        <f t="shared" si="27"/>
        <v>0.58461538461538454</v>
      </c>
      <c r="AQ27" s="188">
        <f t="shared" si="27"/>
        <v>0.65769230769230758</v>
      </c>
      <c r="AR27" s="188">
        <f t="shared" si="27"/>
        <v>0.73076923076923062</v>
      </c>
      <c r="AS27" s="188">
        <f t="shared" si="27"/>
        <v>0.80384615384615377</v>
      </c>
      <c r="AT27" s="188">
        <f t="shared" si="27"/>
        <v>0.87692307692307692</v>
      </c>
      <c r="AU27" s="188">
        <f t="shared" si="27"/>
        <v>0.95</v>
      </c>
      <c r="AV27" s="188">
        <f t="shared" si="27"/>
        <v>0.95</v>
      </c>
      <c r="AW27" s="188">
        <f t="shared" si="27"/>
        <v>0.95</v>
      </c>
      <c r="AX27" s="188">
        <f t="shared" si="27"/>
        <v>0.95</v>
      </c>
      <c r="AY27" s="188">
        <f t="shared" si="27"/>
        <v>0.95</v>
      </c>
      <c r="AZ27" s="188">
        <f t="shared" si="27"/>
        <v>0.95</v>
      </c>
      <c r="BA27" s="188">
        <f t="shared" si="27"/>
        <v>0.95</v>
      </c>
      <c r="BB27" s="188">
        <f t="shared" si="27"/>
        <v>0.95</v>
      </c>
      <c r="BC27" s="188">
        <f t="shared" si="27"/>
        <v>0.95</v>
      </c>
      <c r="BD27" s="188">
        <f t="shared" si="27"/>
        <v>0.95</v>
      </c>
      <c r="BE27" s="188">
        <f t="shared" si="27"/>
        <v>0.95</v>
      </c>
      <c r="BF27" s="188">
        <f t="shared" si="27"/>
        <v>0.95</v>
      </c>
      <c r="BG27" s="188">
        <f t="shared" si="27"/>
        <v>0.95</v>
      </c>
      <c r="BH27" s="188">
        <f t="shared" si="27"/>
        <v>0.95</v>
      </c>
      <c r="BI27" s="188">
        <f t="shared" si="27"/>
        <v>0.95</v>
      </c>
      <c r="BJ27" s="188">
        <f t="shared" si="27"/>
        <v>0.95</v>
      </c>
      <c r="BK27" s="188">
        <f t="shared" si="27"/>
        <v>0.95</v>
      </c>
      <c r="BL27" s="188">
        <f t="shared" si="27"/>
        <v>0.95</v>
      </c>
      <c r="BM27" s="188">
        <f t="shared" si="27"/>
        <v>0.95</v>
      </c>
      <c r="BN27" s="188">
        <f t="shared" si="27"/>
        <v>0.95</v>
      </c>
      <c r="BO27" s="188">
        <f t="shared" si="27"/>
        <v>0.95</v>
      </c>
      <c r="BP27" s="188">
        <f t="shared" si="27"/>
        <v>0.95</v>
      </c>
      <c r="BQ27" s="188">
        <f t="shared" si="27"/>
        <v>0.95</v>
      </c>
      <c r="BR27" s="188">
        <f t="shared" si="27"/>
        <v>0.95</v>
      </c>
      <c r="BS27" s="188">
        <f t="shared" si="27"/>
        <v>0.95</v>
      </c>
      <c r="BT27" s="188">
        <f t="shared" si="27"/>
        <v>0.95</v>
      </c>
      <c r="BU27" s="188">
        <f t="shared" si="27"/>
        <v>0.95</v>
      </c>
      <c r="BV27" s="188">
        <f t="shared" si="27"/>
        <v>0.95</v>
      </c>
      <c r="BW27" s="188">
        <f t="shared" si="27"/>
        <v>0.95</v>
      </c>
      <c r="BX27" s="188">
        <f t="shared" ref="BX27:EI27" si="28">BX23/$C$9</f>
        <v>0.95</v>
      </c>
      <c r="BY27" s="188">
        <f t="shared" si="28"/>
        <v>0.95</v>
      </c>
      <c r="BZ27" s="188">
        <f t="shared" si="28"/>
        <v>0.95</v>
      </c>
      <c r="CA27" s="188">
        <f t="shared" si="28"/>
        <v>0.95</v>
      </c>
      <c r="CB27" s="188">
        <f t="shared" si="28"/>
        <v>0.95</v>
      </c>
      <c r="CC27" s="188">
        <f t="shared" si="28"/>
        <v>0.95</v>
      </c>
      <c r="CD27" s="188">
        <f t="shared" si="28"/>
        <v>0.95</v>
      </c>
      <c r="CE27" s="188">
        <f t="shared" si="28"/>
        <v>0.95</v>
      </c>
      <c r="CF27" s="188">
        <f t="shared" si="28"/>
        <v>0.95</v>
      </c>
      <c r="CG27" s="188">
        <f t="shared" si="28"/>
        <v>0.95</v>
      </c>
      <c r="CH27" s="188">
        <f t="shared" si="28"/>
        <v>0.95</v>
      </c>
      <c r="CI27" s="188">
        <f t="shared" si="28"/>
        <v>0.95</v>
      </c>
      <c r="CJ27" s="188">
        <f t="shared" si="28"/>
        <v>0.95</v>
      </c>
      <c r="CK27" s="188">
        <f t="shared" si="28"/>
        <v>0.95</v>
      </c>
      <c r="CL27" s="188">
        <f t="shared" si="28"/>
        <v>0.95</v>
      </c>
      <c r="CM27" s="188">
        <f t="shared" si="28"/>
        <v>0.95</v>
      </c>
      <c r="CN27" s="188">
        <f t="shared" si="28"/>
        <v>0.95</v>
      </c>
      <c r="CO27" s="188">
        <f t="shared" si="28"/>
        <v>0.95</v>
      </c>
      <c r="CP27" s="188">
        <f t="shared" si="28"/>
        <v>0.95</v>
      </c>
      <c r="CQ27" s="188">
        <f t="shared" si="28"/>
        <v>0.95</v>
      </c>
      <c r="CR27" s="188">
        <f t="shared" si="28"/>
        <v>0.95</v>
      </c>
      <c r="CS27" s="188">
        <f t="shared" si="28"/>
        <v>0.95</v>
      </c>
      <c r="CT27" s="188">
        <f t="shared" si="28"/>
        <v>0.95</v>
      </c>
      <c r="CU27" s="188">
        <f t="shared" si="28"/>
        <v>0.95</v>
      </c>
      <c r="CV27" s="188">
        <f t="shared" si="28"/>
        <v>0.95</v>
      </c>
      <c r="CW27" s="188">
        <f t="shared" si="28"/>
        <v>0.95</v>
      </c>
      <c r="CX27" s="188">
        <f t="shared" si="28"/>
        <v>0.95</v>
      </c>
      <c r="CY27" s="188">
        <f t="shared" si="28"/>
        <v>0.95</v>
      </c>
      <c r="CZ27" s="188">
        <f t="shared" si="28"/>
        <v>0.95</v>
      </c>
      <c r="DA27" s="188">
        <f t="shared" si="28"/>
        <v>0.95</v>
      </c>
      <c r="DB27" s="188">
        <f t="shared" si="28"/>
        <v>0.95</v>
      </c>
      <c r="DC27" s="188">
        <f t="shared" si="28"/>
        <v>0.95</v>
      </c>
      <c r="DD27" s="188">
        <f t="shared" si="28"/>
        <v>0.95</v>
      </c>
      <c r="DE27" s="188">
        <f t="shared" si="28"/>
        <v>0.95</v>
      </c>
      <c r="DF27" s="188">
        <f t="shared" si="28"/>
        <v>0.95</v>
      </c>
      <c r="DG27" s="188">
        <f t="shared" si="28"/>
        <v>0.95</v>
      </c>
      <c r="DH27" s="188">
        <f t="shared" si="28"/>
        <v>0.95</v>
      </c>
      <c r="DI27" s="188">
        <f t="shared" si="28"/>
        <v>0.95</v>
      </c>
      <c r="DJ27" s="188">
        <f t="shared" si="28"/>
        <v>0.95</v>
      </c>
      <c r="DK27" s="188">
        <f t="shared" si="28"/>
        <v>0.95</v>
      </c>
      <c r="DL27" s="188">
        <f t="shared" si="28"/>
        <v>0.95</v>
      </c>
      <c r="DM27" s="188">
        <f t="shared" si="28"/>
        <v>0.95</v>
      </c>
      <c r="DN27" s="188">
        <f t="shared" si="28"/>
        <v>0.95</v>
      </c>
      <c r="DO27" s="188">
        <f t="shared" si="28"/>
        <v>0.95</v>
      </c>
      <c r="DP27" s="188">
        <f t="shared" si="28"/>
        <v>0.95</v>
      </c>
      <c r="DQ27" s="188">
        <f t="shared" si="28"/>
        <v>0.95</v>
      </c>
      <c r="DR27" s="188">
        <f t="shared" si="28"/>
        <v>0.95</v>
      </c>
      <c r="DS27" s="188">
        <f t="shared" si="28"/>
        <v>0.95</v>
      </c>
      <c r="DT27" s="188">
        <f t="shared" si="28"/>
        <v>0.95</v>
      </c>
      <c r="DU27" s="188">
        <f t="shared" si="28"/>
        <v>0.95</v>
      </c>
      <c r="DV27" s="188">
        <f t="shared" si="28"/>
        <v>0.95</v>
      </c>
      <c r="DW27" s="188">
        <f t="shared" si="28"/>
        <v>0.95</v>
      </c>
      <c r="DX27" s="188">
        <f t="shared" si="28"/>
        <v>0.95</v>
      </c>
      <c r="DY27" s="188">
        <f t="shared" si="28"/>
        <v>0.95</v>
      </c>
      <c r="DZ27" s="188">
        <f t="shared" si="28"/>
        <v>0.95</v>
      </c>
      <c r="EA27" s="188">
        <f t="shared" si="28"/>
        <v>0.95</v>
      </c>
      <c r="EB27" s="188">
        <f t="shared" si="28"/>
        <v>0.95</v>
      </c>
      <c r="EC27" s="188">
        <f t="shared" si="28"/>
        <v>0.95</v>
      </c>
      <c r="ED27" s="188">
        <f t="shared" si="28"/>
        <v>0.95</v>
      </c>
      <c r="EE27" s="188">
        <f t="shared" si="28"/>
        <v>0.95</v>
      </c>
      <c r="EF27" s="188">
        <f t="shared" si="28"/>
        <v>0.95</v>
      </c>
      <c r="EG27" s="188">
        <f t="shared" si="28"/>
        <v>0.95</v>
      </c>
      <c r="EH27" s="188">
        <f t="shared" si="28"/>
        <v>0.95</v>
      </c>
      <c r="EI27" s="188">
        <f t="shared" si="28"/>
        <v>0.95</v>
      </c>
      <c r="EJ27" s="188">
        <f t="shared" ref="EJ27:EX27" si="29">EJ23/$C$9</f>
        <v>0.95</v>
      </c>
      <c r="EK27" s="188">
        <f t="shared" si="29"/>
        <v>0.95</v>
      </c>
      <c r="EL27" s="188">
        <f t="shared" si="29"/>
        <v>0.95</v>
      </c>
      <c r="EM27" s="188">
        <f t="shared" si="29"/>
        <v>0.95</v>
      </c>
      <c r="EN27" s="188">
        <f t="shared" si="29"/>
        <v>0.95</v>
      </c>
      <c r="EO27" s="188">
        <f t="shared" si="29"/>
        <v>0.95</v>
      </c>
      <c r="EP27" s="188">
        <f t="shared" si="29"/>
        <v>0.95</v>
      </c>
      <c r="EQ27" s="188">
        <f t="shared" si="29"/>
        <v>0.95</v>
      </c>
      <c r="ER27" s="188">
        <f t="shared" si="29"/>
        <v>0.95</v>
      </c>
      <c r="ES27" s="188">
        <f t="shared" si="29"/>
        <v>0.95</v>
      </c>
      <c r="ET27" s="188">
        <f t="shared" si="29"/>
        <v>0.95</v>
      </c>
      <c r="EU27" s="188">
        <f t="shared" si="29"/>
        <v>0.95</v>
      </c>
      <c r="EV27" s="188">
        <f t="shared" si="29"/>
        <v>0.95</v>
      </c>
      <c r="EW27" s="188">
        <f t="shared" si="29"/>
        <v>0.95</v>
      </c>
      <c r="EX27" s="188">
        <f t="shared" si="29"/>
        <v>0.95</v>
      </c>
    </row>
    <row r="28" spans="1:154" s="2" customFormat="1" ht="12.75" customHeight="1">
      <c r="A28" s="10"/>
      <c r="B28" s="167"/>
      <c r="C28" s="167"/>
      <c r="D28" s="167"/>
      <c r="E28" s="167"/>
      <c r="F28" s="167"/>
      <c r="G28" s="167"/>
      <c r="H28" s="167"/>
      <c r="I28" s="170"/>
      <c r="J28" s="201" t="s">
        <v>82</v>
      </c>
      <c r="K28" s="245">
        <f>IF(K27&gt;0,K35/$C$9,0)</f>
        <v>0</v>
      </c>
      <c r="L28" s="245">
        <f t="shared" ref="L28:BW28" si="30">IF(L27&gt;0,L35/$C$9,0)</f>
        <v>0</v>
      </c>
      <c r="M28" s="245">
        <f t="shared" si="30"/>
        <v>0</v>
      </c>
      <c r="N28" s="245">
        <f t="shared" si="30"/>
        <v>0</v>
      </c>
      <c r="O28" s="245">
        <f t="shared" si="30"/>
        <v>0</v>
      </c>
      <c r="P28" s="245">
        <f t="shared" si="30"/>
        <v>0</v>
      </c>
      <c r="Q28" s="245">
        <f t="shared" si="30"/>
        <v>0</v>
      </c>
      <c r="R28" s="245">
        <f t="shared" si="30"/>
        <v>0</v>
      </c>
      <c r="S28" s="245">
        <f t="shared" si="30"/>
        <v>0</v>
      </c>
      <c r="T28" s="245">
        <f t="shared" si="30"/>
        <v>0</v>
      </c>
      <c r="U28" s="245">
        <f t="shared" si="30"/>
        <v>0</v>
      </c>
      <c r="V28" s="245">
        <f t="shared" si="30"/>
        <v>0</v>
      </c>
      <c r="W28" s="245">
        <f t="shared" si="30"/>
        <v>0</v>
      </c>
      <c r="X28" s="245">
        <f t="shared" si="30"/>
        <v>0</v>
      </c>
      <c r="Y28" s="245">
        <f t="shared" si="30"/>
        <v>0</v>
      </c>
      <c r="Z28" s="245">
        <f t="shared" si="30"/>
        <v>0</v>
      </c>
      <c r="AA28" s="245">
        <f t="shared" si="30"/>
        <v>0</v>
      </c>
      <c r="AB28" s="245">
        <f t="shared" si="30"/>
        <v>0</v>
      </c>
      <c r="AC28" s="245">
        <f t="shared" si="30"/>
        <v>0</v>
      </c>
      <c r="AD28" s="245">
        <f t="shared" si="30"/>
        <v>0</v>
      </c>
      <c r="AE28" s="245">
        <f t="shared" si="30"/>
        <v>0</v>
      </c>
      <c r="AF28" s="245">
        <f t="shared" si="30"/>
        <v>0</v>
      </c>
      <c r="AG28" s="245">
        <f t="shared" si="30"/>
        <v>0</v>
      </c>
      <c r="AH28" s="245">
        <f t="shared" si="30"/>
        <v>0</v>
      </c>
      <c r="AI28" s="245">
        <f t="shared" si="30"/>
        <v>0</v>
      </c>
      <c r="AJ28" s="245">
        <f t="shared" si="30"/>
        <v>2921.2219124693397</v>
      </c>
      <c r="AK28" s="245">
        <f t="shared" si="30"/>
        <v>2928.4264337702539</v>
      </c>
      <c r="AL28" s="245">
        <f t="shared" si="30"/>
        <v>2935.6487233642761</v>
      </c>
      <c r="AM28" s="245">
        <f t="shared" si="30"/>
        <v>2942.8888250728114</v>
      </c>
      <c r="AN28" s="245">
        <f t="shared" si="30"/>
        <v>2950.1467828253385</v>
      </c>
      <c r="AO28" s="245">
        <f t="shared" si="30"/>
        <v>2957.4226406596795</v>
      </c>
      <c r="AP28" s="245">
        <f t="shared" si="30"/>
        <v>2964.7164427222642</v>
      </c>
      <c r="AQ28" s="245">
        <f t="shared" si="30"/>
        <v>2972.0282332684019</v>
      </c>
      <c r="AR28" s="245">
        <f t="shared" si="30"/>
        <v>2979.3580566625446</v>
      </c>
      <c r="AS28" s="245">
        <f t="shared" si="30"/>
        <v>2986.7059573785609</v>
      </c>
      <c r="AT28" s="245">
        <f t="shared" si="30"/>
        <v>2994.0719800000024</v>
      </c>
      <c r="AU28" s="245">
        <f t="shared" si="30"/>
        <v>3001.4561692203779</v>
      </c>
      <c r="AV28" s="245">
        <f t="shared" si="30"/>
        <v>3008.8585698434204</v>
      </c>
      <c r="AW28" s="245">
        <f t="shared" si="30"/>
        <v>3016.2792267833624</v>
      </c>
      <c r="AX28" s="245">
        <f t="shared" si="30"/>
        <v>3023.718185065205</v>
      </c>
      <c r="AY28" s="245">
        <f t="shared" si="30"/>
        <v>3031.1754898249969</v>
      </c>
      <c r="AZ28" s="245">
        <f t="shared" si="30"/>
        <v>3038.6511863100995</v>
      </c>
      <c r="BA28" s="245">
        <f t="shared" si="30"/>
        <v>3046.1453198794707</v>
      </c>
      <c r="BB28" s="245">
        <f t="shared" si="30"/>
        <v>3053.6579360039332</v>
      </c>
      <c r="BC28" s="245">
        <f t="shared" si="30"/>
        <v>3061.1890802664548</v>
      </c>
      <c r="BD28" s="245">
        <f t="shared" si="30"/>
        <v>3068.7387983624217</v>
      </c>
      <c r="BE28" s="245">
        <f t="shared" si="30"/>
        <v>3076.3071360999193</v>
      </c>
      <c r="BF28" s="245">
        <f t="shared" si="30"/>
        <v>3083.8941394000035</v>
      </c>
      <c r="BG28" s="245">
        <f t="shared" si="30"/>
        <v>3091.4998542969902</v>
      </c>
      <c r="BH28" s="245">
        <f t="shared" si="30"/>
        <v>3099.1243269387242</v>
      </c>
      <c r="BI28" s="245">
        <f t="shared" si="30"/>
        <v>3106.7676035868635</v>
      </c>
      <c r="BJ28" s="245">
        <f t="shared" si="30"/>
        <v>3114.4297306171625</v>
      </c>
      <c r="BK28" s="245">
        <f t="shared" si="30"/>
        <v>3122.1107545197474</v>
      </c>
      <c r="BL28" s="245">
        <f t="shared" si="30"/>
        <v>3129.8107218994032</v>
      </c>
      <c r="BM28" s="245">
        <f t="shared" si="30"/>
        <v>3137.5296794758565</v>
      </c>
      <c r="BN28" s="245">
        <f t="shared" si="30"/>
        <v>3145.2676740840525</v>
      </c>
      <c r="BO28" s="245">
        <f t="shared" si="30"/>
        <v>3153.0247526744492</v>
      </c>
      <c r="BP28" s="245">
        <f t="shared" si="30"/>
        <v>3160.8009623132957</v>
      </c>
      <c r="BQ28" s="245">
        <f t="shared" si="30"/>
        <v>3168.5963501829169</v>
      </c>
      <c r="BR28" s="245">
        <f t="shared" si="30"/>
        <v>3176.4109635820055</v>
      </c>
      <c r="BS28" s="245">
        <f t="shared" si="30"/>
        <v>3184.2448499259012</v>
      </c>
      <c r="BT28" s="245">
        <f t="shared" si="30"/>
        <v>3192.0980567468869</v>
      </c>
      <c r="BU28" s="245">
        <f t="shared" si="30"/>
        <v>3199.9706316944712</v>
      </c>
      <c r="BV28" s="245">
        <f t="shared" si="30"/>
        <v>3207.8626225356779</v>
      </c>
      <c r="BW28" s="245">
        <f t="shared" si="30"/>
        <v>3215.7740771553408</v>
      </c>
      <c r="BX28" s="245">
        <f t="shared" ref="BX28:EI28" si="31">IF(BX27&gt;0,BX35/$C$9,0)</f>
        <v>3223.7050435563856</v>
      </c>
      <c r="BY28" s="245">
        <f t="shared" si="31"/>
        <v>3231.6555698601314</v>
      </c>
      <c r="BZ28" s="245">
        <f t="shared" si="31"/>
        <v>3239.6257043065748</v>
      </c>
      <c r="CA28" s="245">
        <f t="shared" si="31"/>
        <v>3247.6154952546835</v>
      </c>
      <c r="CB28" s="245">
        <f t="shared" si="31"/>
        <v>3255.6249911826949</v>
      </c>
      <c r="CC28" s="245">
        <f t="shared" si="31"/>
        <v>3263.6542406884055</v>
      </c>
      <c r="CD28" s="245">
        <f t="shared" si="31"/>
        <v>3271.7032924894656</v>
      </c>
      <c r="CE28" s="245">
        <f t="shared" si="31"/>
        <v>3279.772195423679</v>
      </c>
      <c r="CF28" s="245">
        <f t="shared" si="31"/>
        <v>3287.8609984492941</v>
      </c>
      <c r="CG28" s="245">
        <f t="shared" si="31"/>
        <v>3295.9697506453058</v>
      </c>
      <c r="CH28" s="245">
        <f t="shared" si="31"/>
        <v>3304.0985012117494</v>
      </c>
      <c r="CI28" s="245">
        <f t="shared" si="31"/>
        <v>3312.2472994700015</v>
      </c>
      <c r="CJ28" s="245">
        <f t="shared" si="31"/>
        <v>3320.4161948630785</v>
      </c>
      <c r="CK28" s="245">
        <f t="shared" si="31"/>
        <v>3328.605236955937</v>
      </c>
      <c r="CL28" s="245">
        <f t="shared" si="31"/>
        <v>3336.8144754357722</v>
      </c>
      <c r="CM28" s="245">
        <f t="shared" si="31"/>
        <v>3345.0439601123253</v>
      </c>
      <c r="CN28" s="245">
        <f t="shared" si="31"/>
        <v>3353.2937409181773</v>
      </c>
      <c r="CO28" s="245">
        <f t="shared" si="31"/>
        <v>3361.5638679090589</v>
      </c>
      <c r="CP28" s="245">
        <f t="shared" si="31"/>
        <v>3369.8543912641512</v>
      </c>
      <c r="CQ28" s="245">
        <f t="shared" si="31"/>
        <v>3378.1653612863897</v>
      </c>
      <c r="CR28" s="245">
        <f t="shared" si="31"/>
        <v>3386.4968284027746</v>
      </c>
      <c r="CS28" s="245">
        <f t="shared" si="31"/>
        <v>3394.8488431646661</v>
      </c>
      <c r="CT28" s="245">
        <f t="shared" si="31"/>
        <v>3403.2214562481022</v>
      </c>
      <c r="CU28" s="245">
        <f t="shared" si="31"/>
        <v>3411.6147184541023</v>
      </c>
      <c r="CV28" s="245">
        <f t="shared" si="31"/>
        <v>3420.0286807089719</v>
      </c>
      <c r="CW28" s="245">
        <f t="shared" si="31"/>
        <v>3428.4633940646158</v>
      </c>
      <c r="CX28" s="245">
        <f t="shared" si="31"/>
        <v>3436.9189096988471</v>
      </c>
      <c r="CY28" s="245">
        <f t="shared" si="31"/>
        <v>3445.3952789156965</v>
      </c>
      <c r="CZ28" s="245">
        <f t="shared" si="31"/>
        <v>3453.892553145723</v>
      </c>
      <c r="DA28" s="245">
        <f t="shared" si="31"/>
        <v>3462.4107839463313</v>
      </c>
      <c r="DB28" s="245">
        <f t="shared" si="31"/>
        <v>3470.9500230020758</v>
      </c>
      <c r="DC28" s="245">
        <f t="shared" si="31"/>
        <v>3479.5103221249819</v>
      </c>
      <c r="DD28" s="245">
        <f t="shared" si="31"/>
        <v>3488.0917332548574</v>
      </c>
      <c r="DE28" s="245">
        <f t="shared" si="31"/>
        <v>3496.6943084596064</v>
      </c>
      <c r="DF28" s="245">
        <f t="shared" si="31"/>
        <v>3505.3180999355459</v>
      </c>
      <c r="DG28" s="245">
        <f t="shared" si="31"/>
        <v>3513.9631600077264</v>
      </c>
      <c r="DH28" s="245">
        <f t="shared" si="31"/>
        <v>3522.6295411302417</v>
      </c>
      <c r="DI28" s="245">
        <f t="shared" si="31"/>
        <v>3531.3172958865557</v>
      </c>
      <c r="DJ28" s="245">
        <f t="shared" si="31"/>
        <v>3540.0264769898131</v>
      </c>
      <c r="DK28" s="245">
        <f t="shared" si="31"/>
        <v>3548.7571372831685</v>
      </c>
      <c r="DL28" s="245">
        <f t="shared" si="31"/>
        <v>3557.5093297400958</v>
      </c>
      <c r="DM28" s="245">
        <f t="shared" si="31"/>
        <v>3566.2831074647224</v>
      </c>
      <c r="DN28" s="245">
        <f t="shared" si="31"/>
        <v>3575.0785236921392</v>
      </c>
      <c r="DO28" s="245">
        <f t="shared" si="31"/>
        <v>3583.8956317887328</v>
      </c>
      <c r="DP28" s="245">
        <f t="shared" si="31"/>
        <v>3592.7344852525043</v>
      </c>
      <c r="DQ28" s="245">
        <f t="shared" si="31"/>
        <v>3601.5951377133961</v>
      </c>
      <c r="DR28" s="245">
        <f t="shared" si="31"/>
        <v>3610.4776429336139</v>
      </c>
      <c r="DS28" s="245">
        <f t="shared" si="31"/>
        <v>3619.3820548079593</v>
      </c>
      <c r="DT28" s="245">
        <f t="shared" si="31"/>
        <v>3628.3084273641502</v>
      </c>
      <c r="DU28" s="245">
        <f t="shared" si="31"/>
        <v>3637.2568147631528</v>
      </c>
      <c r="DV28" s="245">
        <f t="shared" si="31"/>
        <v>3646.2272712995091</v>
      </c>
      <c r="DW28" s="245">
        <f t="shared" si="31"/>
        <v>3655.2198514016645</v>
      </c>
      <c r="DX28" s="245">
        <f t="shared" si="31"/>
        <v>3664.2346096323004</v>
      </c>
      <c r="DY28" s="245">
        <f t="shared" si="31"/>
        <v>3673.2716006886658</v>
      </c>
      <c r="DZ28" s="245">
        <f t="shared" si="31"/>
        <v>3682.3308794029044</v>
      </c>
      <c r="EA28" s="245">
        <f t="shared" si="31"/>
        <v>3691.4125007423959</v>
      </c>
      <c r="EB28" s="245">
        <f t="shared" si="31"/>
        <v>3700.5165198100813</v>
      </c>
      <c r="EC28" s="245">
        <f t="shared" si="31"/>
        <v>3709.6429918447989</v>
      </c>
      <c r="ED28" s="245">
        <f t="shared" si="31"/>
        <v>3718.7919722216238</v>
      </c>
      <c r="EE28" s="245">
        <f t="shared" si="31"/>
        <v>3727.9635164522001</v>
      </c>
      <c r="EF28" s="245">
        <f t="shared" si="31"/>
        <v>3737.1576801850761</v>
      </c>
      <c r="EG28" s="245">
        <f t="shared" si="31"/>
        <v>3746.3745192060487</v>
      </c>
      <c r="EH28" s="245">
        <f t="shared" si="31"/>
        <v>3755.6140894384944</v>
      </c>
      <c r="EI28" s="245">
        <f t="shared" si="31"/>
        <v>3764.8764469437142</v>
      </c>
      <c r="EJ28" s="245">
        <f t="shared" ref="EJ28:EX28" si="32">IF(EJ27&gt;0,EJ35/$C$9,0)</f>
        <v>3774.1616479212698</v>
      </c>
      <c r="EK28" s="245">
        <f t="shared" si="32"/>
        <v>3783.4697487093249</v>
      </c>
      <c r="EL28" s="245">
        <f t="shared" si="32"/>
        <v>3792.800805784992</v>
      </c>
      <c r="EM28" s="245">
        <f t="shared" si="32"/>
        <v>3802.1548757646683</v>
      </c>
      <c r="EN28" s="245">
        <f t="shared" si="32"/>
        <v>3811.5320154043839</v>
      </c>
      <c r="EO28" s="245">
        <f t="shared" si="32"/>
        <v>3820.9322816001436</v>
      </c>
      <c r="EP28" s="245">
        <f t="shared" si="32"/>
        <v>3830.3557313882725</v>
      </c>
      <c r="EQ28" s="245">
        <f t="shared" si="32"/>
        <v>3839.8024219457666</v>
      </c>
      <c r="ER28" s="245">
        <f t="shared" si="32"/>
        <v>3849.2724105906286</v>
      </c>
      <c r="ES28" s="245">
        <f t="shared" si="32"/>
        <v>3858.7657547822314</v>
      </c>
      <c r="ET28" s="245">
        <f t="shared" si="32"/>
        <v>3868.2825121216511</v>
      </c>
      <c r="EU28" s="245">
        <f t="shared" si="32"/>
        <v>3877.8227403520273</v>
      </c>
      <c r="EV28" s="245">
        <f t="shared" si="32"/>
        <v>3887.3864973589084</v>
      </c>
      <c r="EW28" s="245">
        <f t="shared" si="32"/>
        <v>3896.9738411706062</v>
      </c>
      <c r="EX28" s="245">
        <f t="shared" si="32"/>
        <v>3906.5848299585427</v>
      </c>
    </row>
    <row r="29" spans="1:154" s="2" customFormat="1" ht="12.75" customHeight="1" thickBot="1">
      <c r="A29" s="10"/>
      <c r="B29" s="167"/>
      <c r="C29" s="167"/>
      <c r="D29" s="167"/>
      <c r="E29" s="167"/>
      <c r="F29" s="167"/>
      <c r="G29" s="167"/>
      <c r="H29" s="167"/>
      <c r="I29" s="170"/>
      <c r="J29" s="171"/>
      <c r="K29" s="171"/>
      <c r="L29" s="171"/>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246"/>
      <c r="AK29" s="171"/>
      <c r="AL29" s="171"/>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c r="BO29" s="171"/>
      <c r="BP29" s="171"/>
      <c r="BQ29" s="171"/>
      <c r="BR29" s="171"/>
      <c r="BS29" s="171"/>
      <c r="BT29" s="171"/>
      <c r="BU29" s="171"/>
      <c r="BV29" s="171"/>
      <c r="BW29" s="171"/>
      <c r="BX29" s="171"/>
      <c r="BY29" s="171"/>
      <c r="BZ29" s="171"/>
      <c r="CA29" s="171"/>
      <c r="CB29" s="171"/>
      <c r="CC29" s="171"/>
      <c r="CD29" s="171"/>
      <c r="CE29" s="171"/>
      <c r="CF29" s="171"/>
      <c r="CG29" s="171"/>
      <c r="CH29" s="171"/>
      <c r="CI29" s="171"/>
      <c r="CJ29" s="171"/>
      <c r="CK29" s="171"/>
      <c r="CL29" s="171"/>
      <c r="CM29" s="171"/>
      <c r="CN29" s="171"/>
      <c r="CO29" s="171"/>
      <c r="CP29" s="171"/>
      <c r="CQ29" s="171"/>
      <c r="CR29" s="171"/>
      <c r="CS29" s="171"/>
      <c r="CT29" s="171"/>
      <c r="CU29" s="171"/>
      <c r="CV29" s="171"/>
      <c r="CW29" s="171"/>
      <c r="CX29" s="171"/>
      <c r="CY29" s="171"/>
      <c r="CZ29" s="171"/>
      <c r="DA29" s="171"/>
      <c r="DB29" s="171"/>
      <c r="DC29" s="171"/>
      <c r="DD29" s="171"/>
      <c r="DE29" s="171"/>
      <c r="DF29" s="171"/>
      <c r="DG29" s="171"/>
      <c r="DH29" s="171"/>
      <c r="DI29" s="171"/>
      <c r="DJ29" s="171"/>
      <c r="DK29" s="171"/>
      <c r="DL29" s="171"/>
      <c r="DM29" s="171"/>
      <c r="DN29" s="171"/>
      <c r="DO29" s="171"/>
      <c r="DP29" s="171"/>
      <c r="DQ29" s="171"/>
      <c r="DR29" s="171"/>
      <c r="DS29" s="171"/>
      <c r="DT29" s="171"/>
      <c r="DU29" s="171"/>
      <c r="DV29" s="171"/>
      <c r="DW29" s="171"/>
      <c r="DX29" s="171"/>
      <c r="DY29" s="171"/>
      <c r="DZ29" s="171"/>
      <c r="EA29" s="171"/>
      <c r="EB29" s="171"/>
      <c r="EC29" s="171"/>
      <c r="ED29" s="171"/>
      <c r="EE29" s="171"/>
      <c r="EF29" s="171"/>
      <c r="EG29" s="171"/>
      <c r="EH29" s="171"/>
      <c r="EI29" s="171"/>
      <c r="EJ29" s="171"/>
      <c r="EK29" s="171"/>
      <c r="EL29" s="171"/>
      <c r="EM29" s="171"/>
      <c r="EN29" s="171"/>
      <c r="EO29" s="171"/>
      <c r="EP29" s="171"/>
      <c r="EQ29" s="171"/>
      <c r="ER29" s="171"/>
      <c r="ES29" s="171"/>
      <c r="ET29" s="171"/>
      <c r="EU29" s="171"/>
      <c r="EV29" s="171"/>
      <c r="EW29" s="171"/>
      <c r="EX29" s="171"/>
    </row>
    <row r="30" spans="1:154" s="2" customFormat="1" ht="12.75" customHeight="1" thickBot="1">
      <c r="A30" s="10"/>
      <c r="B30" s="925" t="s">
        <v>83</v>
      </c>
      <c r="C30" s="926"/>
      <c r="D30" s="926"/>
      <c r="E30" s="926"/>
      <c r="F30" s="926"/>
      <c r="G30" s="926"/>
      <c r="H30" s="926"/>
      <c r="I30" s="927"/>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1"/>
      <c r="BQ30" s="171"/>
      <c r="BR30" s="171"/>
      <c r="BS30" s="171"/>
      <c r="BT30" s="171"/>
      <c r="BU30" s="171"/>
      <c r="BV30" s="171"/>
      <c r="BW30" s="171"/>
      <c r="BX30" s="171"/>
      <c r="BY30" s="171"/>
      <c r="BZ30" s="171"/>
      <c r="CA30" s="171"/>
      <c r="CB30" s="171"/>
      <c r="CC30" s="171"/>
      <c r="CD30" s="171"/>
      <c r="CE30" s="171"/>
      <c r="CF30" s="171"/>
      <c r="CG30" s="171"/>
      <c r="CH30" s="171"/>
      <c r="CI30" s="171"/>
      <c r="CJ30" s="171"/>
      <c r="CK30" s="171"/>
      <c r="CL30" s="171"/>
      <c r="CM30" s="171"/>
      <c r="CN30" s="171"/>
      <c r="CO30" s="171"/>
      <c r="CP30" s="171"/>
      <c r="CQ30" s="171"/>
      <c r="CR30" s="171"/>
      <c r="CS30" s="171"/>
      <c r="CT30" s="171"/>
      <c r="CU30" s="171"/>
      <c r="CV30" s="171"/>
      <c r="CW30" s="171"/>
      <c r="CX30" s="171"/>
      <c r="CY30" s="171"/>
      <c r="CZ30" s="171"/>
      <c r="DA30" s="171"/>
      <c r="DB30" s="171"/>
      <c r="DC30" s="171"/>
      <c r="DD30" s="171"/>
      <c r="DE30" s="171"/>
      <c r="DF30" s="171"/>
      <c r="DG30" s="171"/>
      <c r="DH30" s="171"/>
      <c r="DI30" s="171"/>
      <c r="DJ30" s="171"/>
      <c r="DK30" s="171"/>
      <c r="DL30" s="171"/>
      <c r="DM30" s="171"/>
      <c r="DN30" s="171"/>
      <c r="DO30" s="171"/>
      <c r="DP30" s="171"/>
      <c r="DQ30" s="171"/>
      <c r="DR30" s="171"/>
      <c r="DS30" s="171"/>
      <c r="DT30" s="171"/>
      <c r="DU30" s="171"/>
      <c r="DV30" s="171"/>
      <c r="DW30" s="171"/>
      <c r="DX30" s="171"/>
      <c r="DY30" s="171"/>
      <c r="DZ30" s="171"/>
      <c r="EA30" s="171"/>
      <c r="EB30" s="171"/>
      <c r="EC30" s="171"/>
      <c r="ED30" s="171"/>
      <c r="EE30" s="171"/>
      <c r="EF30" s="171"/>
      <c r="EG30" s="171"/>
      <c r="EH30" s="171"/>
      <c r="EI30" s="171"/>
      <c r="EJ30" s="171"/>
      <c r="EK30" s="171"/>
      <c r="EL30" s="171"/>
      <c r="EM30" s="171"/>
      <c r="EN30" s="171"/>
      <c r="EO30" s="171"/>
      <c r="EP30" s="171"/>
      <c r="EQ30" s="171"/>
      <c r="ER30" s="171"/>
      <c r="ES30" s="171"/>
      <c r="ET30" s="171"/>
      <c r="EU30" s="171"/>
      <c r="EV30" s="171"/>
      <c r="EW30" s="171"/>
      <c r="EX30" s="171"/>
    </row>
    <row r="31" spans="1:154" s="2" customFormat="1" ht="12.75" customHeight="1">
      <c r="A31" s="10"/>
      <c r="B31" s="167"/>
      <c r="C31" s="167"/>
      <c r="D31" s="167"/>
      <c r="E31" s="167"/>
      <c r="F31" s="167"/>
      <c r="G31" s="167"/>
      <c r="H31" s="167"/>
      <c r="I31" s="167"/>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1"/>
      <c r="BQ31" s="171"/>
      <c r="BR31" s="171"/>
      <c r="BS31" s="171"/>
      <c r="BT31" s="171"/>
      <c r="BU31" s="171"/>
      <c r="BV31" s="171"/>
      <c r="BW31" s="171"/>
      <c r="BX31" s="171"/>
      <c r="BY31" s="171"/>
      <c r="BZ31" s="171"/>
      <c r="CA31" s="171"/>
      <c r="CB31" s="171"/>
      <c r="CC31" s="171"/>
      <c r="CD31" s="171"/>
      <c r="CE31" s="171"/>
      <c r="CF31" s="171"/>
      <c r="CG31" s="171"/>
      <c r="CH31" s="171"/>
      <c r="CI31" s="171"/>
      <c r="CJ31" s="171"/>
      <c r="CK31" s="171"/>
      <c r="CL31" s="171"/>
      <c r="CM31" s="171"/>
      <c r="CN31" s="171"/>
      <c r="CO31" s="171"/>
      <c r="CP31" s="171"/>
      <c r="CQ31" s="171"/>
      <c r="CR31" s="171"/>
      <c r="CS31" s="171"/>
      <c r="CT31" s="171"/>
      <c r="CU31" s="171"/>
      <c r="CV31" s="171"/>
      <c r="CW31" s="171"/>
      <c r="CX31" s="171"/>
      <c r="CY31" s="171"/>
      <c r="CZ31" s="171"/>
      <c r="DA31" s="171"/>
      <c r="DB31" s="171"/>
      <c r="DC31" s="171"/>
      <c r="DD31" s="171"/>
      <c r="DE31" s="171"/>
      <c r="DF31" s="171"/>
      <c r="DG31" s="171"/>
      <c r="DH31" s="171"/>
      <c r="DI31" s="171"/>
      <c r="DJ31" s="171"/>
      <c r="DK31" s="171"/>
      <c r="DL31" s="171"/>
      <c r="DM31" s="171"/>
      <c r="DN31" s="171"/>
      <c r="DO31" s="171"/>
      <c r="DP31" s="171"/>
      <c r="DQ31" s="171"/>
      <c r="DR31" s="171"/>
      <c r="DS31" s="171"/>
      <c r="DT31" s="171"/>
      <c r="DU31" s="171"/>
      <c r="DV31" s="171"/>
      <c r="DW31" s="171"/>
      <c r="DX31" s="171"/>
      <c r="DY31" s="171"/>
      <c r="DZ31" s="171"/>
      <c r="EA31" s="171"/>
      <c r="EB31" s="171"/>
      <c r="EC31" s="171"/>
      <c r="ED31" s="171"/>
      <c r="EE31" s="171"/>
      <c r="EF31" s="171"/>
      <c r="EG31" s="171"/>
      <c r="EH31" s="171"/>
      <c r="EI31" s="171"/>
      <c r="EJ31" s="171"/>
      <c r="EK31" s="171"/>
      <c r="EL31" s="171"/>
      <c r="EM31" s="171"/>
      <c r="EN31" s="171"/>
      <c r="EO31" s="171"/>
      <c r="EP31" s="171"/>
      <c r="EQ31" s="171"/>
      <c r="ER31" s="171"/>
      <c r="ES31" s="171"/>
      <c r="ET31" s="171"/>
      <c r="EU31" s="171"/>
      <c r="EV31" s="171"/>
      <c r="EW31" s="171"/>
      <c r="EX31" s="171"/>
    </row>
    <row r="32" spans="1:154" s="2" customFormat="1" ht="12.75" customHeight="1">
      <c r="A32" s="10"/>
      <c r="B32" s="167"/>
      <c r="C32" s="167"/>
      <c r="D32" s="167"/>
      <c r="E32" s="167"/>
      <c r="F32" s="928" t="s">
        <v>84</v>
      </c>
      <c r="G32" s="929"/>
      <c r="H32" s="167"/>
      <c r="I32" s="170"/>
      <c r="J32" s="171"/>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c r="CY32" s="208"/>
      <c r="CZ32" s="208"/>
      <c r="DA32" s="208"/>
      <c r="DB32" s="208"/>
      <c r="DC32" s="208"/>
      <c r="DD32" s="208"/>
      <c r="DE32" s="208"/>
      <c r="DF32" s="208"/>
      <c r="DG32" s="208"/>
      <c r="DH32" s="208"/>
      <c r="DI32" s="208"/>
      <c r="DJ32" s="208"/>
      <c r="DK32" s="208"/>
      <c r="DL32" s="208"/>
      <c r="DM32" s="208"/>
      <c r="DN32" s="208"/>
      <c r="DO32" s="208"/>
      <c r="DP32" s="208"/>
      <c r="DQ32" s="208"/>
      <c r="DR32" s="208"/>
      <c r="DS32" s="208"/>
      <c r="DT32" s="208"/>
      <c r="DU32" s="208"/>
      <c r="DV32" s="208"/>
      <c r="DW32" s="208"/>
      <c r="DX32" s="208"/>
      <c r="DY32" s="208"/>
      <c r="DZ32" s="208"/>
      <c r="EA32" s="208"/>
      <c r="EB32" s="208"/>
      <c r="EC32" s="208"/>
      <c r="ED32" s="208"/>
      <c r="EE32" s="208"/>
      <c r="EF32" s="208"/>
      <c r="EG32" s="208"/>
      <c r="EH32" s="208"/>
      <c r="EI32" s="208"/>
      <c r="EJ32" s="208"/>
      <c r="EK32" s="208"/>
      <c r="EL32" s="208"/>
      <c r="EM32" s="208"/>
      <c r="EN32" s="208"/>
      <c r="EO32" s="208"/>
      <c r="EP32" s="208"/>
      <c r="EQ32" s="208"/>
      <c r="ER32" s="208"/>
      <c r="ES32" s="208"/>
      <c r="ET32" s="208"/>
      <c r="EU32" s="208"/>
      <c r="EV32" s="208"/>
      <c r="EW32" s="208"/>
      <c r="EX32" s="208"/>
    </row>
    <row r="33" spans="1:154" s="2" customFormat="1" ht="12.75" customHeight="1">
      <c r="A33" s="10"/>
      <c r="B33" s="166" t="s">
        <v>55</v>
      </c>
      <c r="C33" s="167"/>
      <c r="D33" s="167"/>
      <c r="E33" s="167"/>
      <c r="F33" s="204"/>
      <c r="G33" s="205" t="s">
        <v>85</v>
      </c>
      <c r="H33" s="167"/>
      <c r="J33" s="16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172"/>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c r="CY33" s="208"/>
      <c r="CZ33" s="208"/>
      <c r="DA33" s="208"/>
      <c r="DB33" s="208"/>
      <c r="DC33" s="208"/>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08"/>
      <c r="EC33" s="208"/>
      <c r="ED33" s="208"/>
      <c r="EE33" s="208"/>
      <c r="EF33" s="208"/>
      <c r="EG33" s="208"/>
      <c r="EH33" s="208"/>
      <c r="EI33" s="208"/>
      <c r="EJ33" s="208"/>
      <c r="EK33" s="208"/>
      <c r="EL33" s="208"/>
      <c r="EM33" s="208"/>
      <c r="EN33" s="208"/>
      <c r="EO33" s="208"/>
      <c r="EP33" s="208"/>
      <c r="EQ33" s="208"/>
      <c r="ER33" s="208"/>
      <c r="ES33" s="208"/>
      <c r="ET33" s="208"/>
      <c r="EU33" s="208"/>
      <c r="EV33" s="208"/>
      <c r="EW33" s="208"/>
      <c r="EX33" s="208"/>
    </row>
    <row r="34" spans="1:154" s="2" customFormat="1" ht="12.75" customHeight="1">
      <c r="A34" s="10"/>
      <c r="B34" s="166"/>
      <c r="C34" s="167"/>
      <c r="D34" s="167"/>
      <c r="E34" s="167"/>
      <c r="F34" s="206" t="s">
        <v>0</v>
      </c>
      <c r="G34" s="207" t="s">
        <v>86</v>
      </c>
      <c r="H34" s="167"/>
      <c r="J34" s="16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c r="CY34" s="208"/>
      <c r="CZ34" s="208"/>
      <c r="DA34" s="208"/>
      <c r="DB34" s="208"/>
      <c r="DC34" s="208"/>
      <c r="DD34" s="208"/>
      <c r="DE34" s="208"/>
      <c r="DF34" s="208"/>
      <c r="DG34" s="208"/>
      <c r="DH34" s="208"/>
      <c r="DI34" s="208"/>
      <c r="DJ34" s="208"/>
      <c r="DK34" s="208"/>
      <c r="DL34" s="208"/>
      <c r="DM34" s="208"/>
      <c r="DN34" s="208"/>
      <c r="DO34" s="208"/>
      <c r="DP34" s="208"/>
      <c r="DQ34" s="208"/>
      <c r="DR34" s="208"/>
      <c r="DS34" s="208"/>
      <c r="DT34" s="208"/>
      <c r="DU34" s="208"/>
      <c r="DV34" s="208"/>
      <c r="DW34" s="208"/>
      <c r="DX34" s="208"/>
      <c r="DY34" s="208"/>
      <c r="DZ34" s="208"/>
      <c r="EA34" s="208"/>
      <c r="EB34" s="208"/>
      <c r="EC34" s="208"/>
      <c r="ED34" s="208"/>
      <c r="EE34" s="208"/>
      <c r="EF34" s="208"/>
      <c r="EG34" s="208"/>
      <c r="EH34" s="208"/>
      <c r="EI34" s="208"/>
      <c r="EJ34" s="208"/>
      <c r="EK34" s="208"/>
      <c r="EL34" s="208"/>
      <c r="EM34" s="208"/>
      <c r="EN34" s="208"/>
      <c r="EO34" s="208"/>
      <c r="EP34" s="208"/>
      <c r="EQ34" s="208"/>
      <c r="ER34" s="208"/>
      <c r="ES34" s="208"/>
      <c r="ET34" s="208"/>
      <c r="EU34" s="208"/>
      <c r="EV34" s="208"/>
      <c r="EW34" s="208"/>
      <c r="EX34" s="208"/>
    </row>
    <row r="35" spans="1:154" s="2" customFormat="1" ht="12.75" customHeight="1">
      <c r="A35" s="10"/>
      <c r="B35" s="167"/>
      <c r="C35" s="159" t="s">
        <v>108</v>
      </c>
      <c r="D35" s="159"/>
      <c r="E35" s="159"/>
      <c r="F35" s="267">
        <f>'High NOI'!K33</f>
        <v>11508000</v>
      </c>
      <c r="G35" s="268">
        <f>'High NOI'!$Y$7</f>
        <v>0.03</v>
      </c>
      <c r="H35" s="237"/>
      <c r="J35" s="7"/>
      <c r="K35" s="7">
        <f>IF(K$5&gt;0,($F35/12)*(1+((1+$G35)^(1/12))-1)^K$3,0)</f>
        <v>0</v>
      </c>
      <c r="L35" s="7">
        <f t="shared" ref="L35:BW35" si="33">IF(L$5&gt;0,($F35/12)*(1+((1+$G35)^(1/12))-1)^L$3,0)</f>
        <v>0</v>
      </c>
      <c r="M35" s="7">
        <f t="shared" si="33"/>
        <v>0</v>
      </c>
      <c r="N35" s="7">
        <f t="shared" si="33"/>
        <v>0</v>
      </c>
      <c r="O35" s="7">
        <f t="shared" si="33"/>
        <v>0</v>
      </c>
      <c r="P35" s="7">
        <f t="shared" si="33"/>
        <v>0</v>
      </c>
      <c r="Q35" s="7">
        <f t="shared" si="33"/>
        <v>0</v>
      </c>
      <c r="R35" s="7">
        <f t="shared" si="33"/>
        <v>0</v>
      </c>
      <c r="S35" s="7">
        <f t="shared" si="33"/>
        <v>0</v>
      </c>
      <c r="T35" s="7">
        <f t="shared" si="33"/>
        <v>0</v>
      </c>
      <c r="U35" s="7">
        <f t="shared" si="33"/>
        <v>0</v>
      </c>
      <c r="V35" s="7">
        <f>IF(V$5&gt;0,($F35/12)*(1+((1+$G35)^(1/12))-1)^V$3,0)</f>
        <v>0</v>
      </c>
      <c r="W35" s="7">
        <f>IF(W$5&gt;0,($F35/12)*(1+((1+$G35)^(1/12))-1)^W$3,0)</f>
        <v>0</v>
      </c>
      <c r="X35" s="7">
        <f t="shared" si="33"/>
        <v>0</v>
      </c>
      <c r="Y35" s="7">
        <f t="shared" si="33"/>
        <v>0</v>
      </c>
      <c r="Z35" s="7">
        <f t="shared" si="33"/>
        <v>0</v>
      </c>
      <c r="AA35" s="7">
        <f t="shared" si="33"/>
        <v>0</v>
      </c>
      <c r="AB35" s="7">
        <f t="shared" si="33"/>
        <v>0</v>
      </c>
      <c r="AC35" s="7">
        <f t="shared" si="33"/>
        <v>0</v>
      </c>
      <c r="AD35" s="7">
        <f t="shared" si="33"/>
        <v>0</v>
      </c>
      <c r="AE35" s="7">
        <f t="shared" si="33"/>
        <v>0</v>
      </c>
      <c r="AF35" s="7">
        <f t="shared" si="33"/>
        <v>0</v>
      </c>
      <c r="AG35" s="7">
        <f t="shared" si="33"/>
        <v>0</v>
      </c>
      <c r="AH35" s="7">
        <f>IF(AH$5&gt;0,($F35/12)*(1+((1+$G35)^(1/12))-1)^AH$3,0)</f>
        <v>0</v>
      </c>
      <c r="AI35" s="7">
        <f t="shared" si="33"/>
        <v>0</v>
      </c>
      <c r="AJ35" s="7">
        <f t="shared" si="33"/>
        <v>1022427.6693642689</v>
      </c>
      <c r="AK35" s="7">
        <f t="shared" si="33"/>
        <v>1024949.2518195888</v>
      </c>
      <c r="AL35" s="7">
        <f t="shared" si="33"/>
        <v>1027477.0531774967</v>
      </c>
      <c r="AM35" s="7">
        <f t="shared" si="33"/>
        <v>1030011.088775484</v>
      </c>
      <c r="AN35" s="7">
        <f t="shared" si="33"/>
        <v>1032551.3739888684</v>
      </c>
      <c r="AO35" s="7">
        <f t="shared" si="33"/>
        <v>1035097.9242308878</v>
      </c>
      <c r="AP35" s="7">
        <f t="shared" si="33"/>
        <v>1037650.7549527925</v>
      </c>
      <c r="AQ35" s="7">
        <f t="shared" si="33"/>
        <v>1040209.8816439407</v>
      </c>
      <c r="AR35" s="7">
        <f t="shared" si="33"/>
        <v>1042775.3198318906</v>
      </c>
      <c r="AS35" s="7">
        <f t="shared" si="33"/>
        <v>1045347.0850824963</v>
      </c>
      <c r="AT35" s="7">
        <f t="shared" si="33"/>
        <v>1047925.1930000009</v>
      </c>
      <c r="AU35" s="7">
        <f t="shared" si="33"/>
        <v>1050509.6592271323</v>
      </c>
      <c r="AV35" s="7">
        <f t="shared" si="33"/>
        <v>1053100.4994451972</v>
      </c>
      <c r="AW35" s="7">
        <f t="shared" si="33"/>
        <v>1055697.7293741768</v>
      </c>
      <c r="AX35" s="7">
        <f t="shared" si="33"/>
        <v>1058301.3647728218</v>
      </c>
      <c r="AY35" s="7">
        <f t="shared" si="33"/>
        <v>1060911.4214387489</v>
      </c>
      <c r="AZ35" s="7">
        <f t="shared" si="33"/>
        <v>1063527.9152085348</v>
      </c>
      <c r="BA35" s="7">
        <f t="shared" si="33"/>
        <v>1066150.8619578148</v>
      </c>
      <c r="BB35" s="7">
        <f t="shared" si="33"/>
        <v>1068780.2776013766</v>
      </c>
      <c r="BC35" s="7">
        <f t="shared" si="33"/>
        <v>1071416.1780932592</v>
      </c>
      <c r="BD35" s="7">
        <f t="shared" si="33"/>
        <v>1074058.5794268476</v>
      </c>
      <c r="BE35" s="7">
        <f t="shared" si="33"/>
        <v>1076707.4976349717</v>
      </c>
      <c r="BF35" s="7">
        <f t="shared" si="33"/>
        <v>1079362.9487900012</v>
      </c>
      <c r="BG35" s="7">
        <f t="shared" si="33"/>
        <v>1082024.9490039465</v>
      </c>
      <c r="BH35" s="7">
        <f t="shared" si="33"/>
        <v>1084693.5144285534</v>
      </c>
      <c r="BI35" s="7">
        <f t="shared" si="33"/>
        <v>1087368.6612554023</v>
      </c>
      <c r="BJ35" s="7">
        <f t="shared" si="33"/>
        <v>1090050.4057160069</v>
      </c>
      <c r="BK35" s="7">
        <f t="shared" si="33"/>
        <v>1092738.7640819116</v>
      </c>
      <c r="BL35" s="7">
        <f t="shared" si="33"/>
        <v>1095433.7526647912</v>
      </c>
      <c r="BM35" s="7">
        <f t="shared" si="33"/>
        <v>1098135.3878165497</v>
      </c>
      <c r="BN35" s="7">
        <f t="shared" si="33"/>
        <v>1100843.6859294183</v>
      </c>
      <c r="BO35" s="7">
        <f t="shared" si="33"/>
        <v>1103558.6634360573</v>
      </c>
      <c r="BP35" s="7">
        <f t="shared" si="33"/>
        <v>1106280.3368096536</v>
      </c>
      <c r="BQ35" s="7">
        <f t="shared" si="33"/>
        <v>1109008.7225640209</v>
      </c>
      <c r="BR35" s="7">
        <f t="shared" si="33"/>
        <v>1111743.8372537019</v>
      </c>
      <c r="BS35" s="7">
        <f t="shared" si="33"/>
        <v>1114485.6974740655</v>
      </c>
      <c r="BT35" s="7">
        <f t="shared" si="33"/>
        <v>1117234.3198614104</v>
      </c>
      <c r="BU35" s="7">
        <f t="shared" si="33"/>
        <v>1119989.7210930649</v>
      </c>
      <c r="BV35" s="7">
        <f t="shared" si="33"/>
        <v>1122751.9178874872</v>
      </c>
      <c r="BW35" s="7">
        <f t="shared" si="33"/>
        <v>1125520.9270043692</v>
      </c>
      <c r="BX35" s="7">
        <f t="shared" ref="BX35:EI35" si="34">IF(BX$5&gt;0,($F35/12)*(1+((1+$G35)^(1/12))-1)^BX$3,0)</f>
        <v>1128296.7652447349</v>
      </c>
      <c r="BY35" s="7">
        <f t="shared" si="34"/>
        <v>1131079.4494510461</v>
      </c>
      <c r="BZ35" s="7">
        <f t="shared" si="34"/>
        <v>1133868.9965073012</v>
      </c>
      <c r="CA35" s="7">
        <f t="shared" si="34"/>
        <v>1136665.4233391392</v>
      </c>
      <c r="CB35" s="7">
        <f t="shared" si="34"/>
        <v>1139468.7469139432</v>
      </c>
      <c r="CC35" s="7">
        <f t="shared" si="34"/>
        <v>1142278.9842409419</v>
      </c>
      <c r="CD35" s="7">
        <f t="shared" si="34"/>
        <v>1145096.152371313</v>
      </c>
      <c r="CE35" s="7">
        <f t="shared" si="34"/>
        <v>1147920.2683982877</v>
      </c>
      <c r="CF35" s="7">
        <f t="shared" si="34"/>
        <v>1150751.349457253</v>
      </c>
      <c r="CG35" s="7">
        <f t="shared" si="34"/>
        <v>1153589.412725857</v>
      </c>
      <c r="CH35" s="7">
        <f t="shared" si="34"/>
        <v>1156434.4754241123</v>
      </c>
      <c r="CI35" s="7">
        <f t="shared" si="34"/>
        <v>1159286.5548145005</v>
      </c>
      <c r="CJ35" s="7">
        <f t="shared" si="34"/>
        <v>1162145.6682020775</v>
      </c>
      <c r="CK35" s="7">
        <f t="shared" si="34"/>
        <v>1165011.8329345779</v>
      </c>
      <c r="CL35" s="7">
        <f t="shared" si="34"/>
        <v>1167885.0664025203</v>
      </c>
      <c r="CM35" s="7">
        <f t="shared" si="34"/>
        <v>1170765.3860393139</v>
      </c>
      <c r="CN35" s="7">
        <f t="shared" si="34"/>
        <v>1173652.8093213621</v>
      </c>
      <c r="CO35" s="7">
        <f t="shared" si="34"/>
        <v>1176547.3537681706</v>
      </c>
      <c r="CP35" s="7">
        <f t="shared" si="34"/>
        <v>1179449.0369424529</v>
      </c>
      <c r="CQ35" s="7">
        <f t="shared" si="34"/>
        <v>1182357.8764502364</v>
      </c>
      <c r="CR35" s="7">
        <f t="shared" si="34"/>
        <v>1185273.889940971</v>
      </c>
      <c r="CS35" s="7">
        <f t="shared" si="34"/>
        <v>1188197.0951076332</v>
      </c>
      <c r="CT35" s="7">
        <f t="shared" si="34"/>
        <v>1191127.5096868358</v>
      </c>
      <c r="CU35" s="7">
        <f t="shared" si="34"/>
        <v>1194065.1514589358</v>
      </c>
      <c r="CV35" s="7">
        <f t="shared" si="34"/>
        <v>1197010.0382481401</v>
      </c>
      <c r="CW35" s="7">
        <f t="shared" si="34"/>
        <v>1199962.1879226156</v>
      </c>
      <c r="CX35" s="7">
        <f t="shared" si="34"/>
        <v>1202921.6183945965</v>
      </c>
      <c r="CY35" s="7">
        <f t="shared" si="34"/>
        <v>1205888.3476204937</v>
      </c>
      <c r="CZ35" s="7">
        <f t="shared" si="34"/>
        <v>1208862.3936010031</v>
      </c>
      <c r="DA35" s="7">
        <f t="shared" si="34"/>
        <v>1211843.7743812159</v>
      </c>
      <c r="DB35" s="7">
        <f t="shared" si="34"/>
        <v>1214832.5080507265</v>
      </c>
      <c r="DC35" s="7">
        <f t="shared" si="34"/>
        <v>1217828.6127437437</v>
      </c>
      <c r="DD35" s="7">
        <f t="shared" si="34"/>
        <v>1220832.1066392001</v>
      </c>
      <c r="DE35" s="7">
        <f t="shared" si="34"/>
        <v>1223843.0079608622</v>
      </c>
      <c r="DF35" s="7">
        <f t="shared" si="34"/>
        <v>1226861.334977441</v>
      </c>
      <c r="DG35" s="7">
        <f t="shared" si="34"/>
        <v>1229887.1060027042</v>
      </c>
      <c r="DH35" s="7">
        <f t="shared" si="34"/>
        <v>1232920.3393955845</v>
      </c>
      <c r="DI35" s="7">
        <f t="shared" si="34"/>
        <v>1235961.0535602944</v>
      </c>
      <c r="DJ35" s="7">
        <f t="shared" si="34"/>
        <v>1239009.2669464345</v>
      </c>
      <c r="DK35" s="7">
        <f t="shared" si="34"/>
        <v>1242064.998049109</v>
      </c>
      <c r="DL35" s="7">
        <f t="shared" si="34"/>
        <v>1245128.2654090335</v>
      </c>
      <c r="DM35" s="7">
        <f t="shared" si="34"/>
        <v>1248199.0876126529</v>
      </c>
      <c r="DN35" s="7">
        <f t="shared" si="34"/>
        <v>1251277.4832922488</v>
      </c>
      <c r="DO35" s="7">
        <f t="shared" si="34"/>
        <v>1254363.4711260565</v>
      </c>
      <c r="DP35" s="7">
        <f t="shared" si="34"/>
        <v>1257457.0698383765</v>
      </c>
      <c r="DQ35" s="7">
        <f t="shared" si="34"/>
        <v>1260558.2981996886</v>
      </c>
      <c r="DR35" s="7">
        <f t="shared" si="34"/>
        <v>1263667.1750267649</v>
      </c>
      <c r="DS35" s="7">
        <f t="shared" si="34"/>
        <v>1266783.7191827858</v>
      </c>
      <c r="DT35" s="7">
        <f t="shared" si="34"/>
        <v>1269907.9495774526</v>
      </c>
      <c r="DU35" s="7">
        <f t="shared" si="34"/>
        <v>1273039.8851671035</v>
      </c>
      <c r="DV35" s="7">
        <f t="shared" si="34"/>
        <v>1276179.5449548282</v>
      </c>
      <c r="DW35" s="7">
        <f t="shared" si="34"/>
        <v>1279326.9479905826</v>
      </c>
      <c r="DX35" s="7">
        <f t="shared" si="34"/>
        <v>1282482.1133713052</v>
      </c>
      <c r="DY35" s="7">
        <f t="shared" si="34"/>
        <v>1285645.0602410331</v>
      </c>
      <c r="DZ35" s="7">
        <f t="shared" si="34"/>
        <v>1288815.8077910165</v>
      </c>
      <c r="EA35" s="7">
        <f t="shared" si="34"/>
        <v>1291994.3752598385</v>
      </c>
      <c r="EB35" s="7">
        <f t="shared" si="34"/>
        <v>1295180.7819335284</v>
      </c>
      <c r="EC35" s="7">
        <f t="shared" si="34"/>
        <v>1298375.0471456796</v>
      </c>
      <c r="ED35" s="7">
        <f t="shared" si="34"/>
        <v>1301577.1902775683</v>
      </c>
      <c r="EE35" s="7">
        <f t="shared" si="34"/>
        <v>1304787.23075827</v>
      </c>
      <c r="EF35" s="7">
        <f t="shared" si="34"/>
        <v>1308005.1880647766</v>
      </c>
      <c r="EG35" s="7">
        <f t="shared" si="34"/>
        <v>1311231.081722117</v>
      </c>
      <c r="EH35" s="7">
        <f t="shared" si="34"/>
        <v>1314464.931303473</v>
      </c>
      <c r="EI35" s="7">
        <f t="shared" si="34"/>
        <v>1317706.7564303</v>
      </c>
      <c r="EJ35" s="7">
        <f t="shared" ref="EJ35:EX35" si="35">IF(EJ$5&gt;0,($F35/12)*(1+((1+$G35)^(1/12))-1)^EJ$3,0)</f>
        <v>1320956.5767724444</v>
      </c>
      <c r="EK35" s="7">
        <f t="shared" si="35"/>
        <v>1324214.4120482637</v>
      </c>
      <c r="EL35" s="7">
        <f t="shared" si="35"/>
        <v>1327480.2820247472</v>
      </c>
      <c r="EM35" s="7">
        <f t="shared" si="35"/>
        <v>1330754.206517634</v>
      </c>
      <c r="EN35" s="7">
        <f t="shared" si="35"/>
        <v>1334036.2053915344</v>
      </c>
      <c r="EO35" s="7">
        <f t="shared" si="35"/>
        <v>1337326.2985600503</v>
      </c>
      <c r="EP35" s="7">
        <f t="shared" si="35"/>
        <v>1340624.5059858954</v>
      </c>
      <c r="EQ35" s="7">
        <f t="shared" si="35"/>
        <v>1343930.8476810183</v>
      </c>
      <c r="ER35" s="7">
        <f t="shared" si="35"/>
        <v>1347245.34370672</v>
      </c>
      <c r="ES35" s="7">
        <f t="shared" si="35"/>
        <v>1350568.014173781</v>
      </c>
      <c r="ET35" s="7">
        <f t="shared" si="35"/>
        <v>1353898.8792425778</v>
      </c>
      <c r="EU35" s="7">
        <f t="shared" si="35"/>
        <v>1357237.9591232096</v>
      </c>
      <c r="EV35" s="7">
        <f t="shared" si="35"/>
        <v>1360585.274075618</v>
      </c>
      <c r="EW35" s="7">
        <f t="shared" si="35"/>
        <v>1363940.8444097121</v>
      </c>
      <c r="EX35" s="7">
        <f t="shared" si="35"/>
        <v>1367304.69048549</v>
      </c>
    </row>
    <row r="36" spans="1:154" s="2" customFormat="1" ht="12.75" customHeight="1">
      <c r="A36" s="10"/>
      <c r="B36" s="167"/>
      <c r="C36" s="190" t="s">
        <v>87</v>
      </c>
      <c r="D36" s="190"/>
      <c r="E36" s="190"/>
      <c r="F36" s="269">
        <f>'High NOI'!K34</f>
        <v>0</v>
      </c>
      <c r="G36" s="272">
        <f>'High NOI'!Y8</f>
        <v>0.01</v>
      </c>
      <c r="H36" s="239"/>
      <c r="J36" s="3"/>
      <c r="K36" s="3">
        <f>IF(K$35=0,0,IF(K$27&lt;(1-$G$39),0,K$35*-$G36))</f>
        <v>0</v>
      </c>
      <c r="L36" s="3">
        <f t="shared" ref="L36:BW36" si="36">IF(L$35=0,0,IF(L$27&lt;(1-$G$39),0,L$35*-$G36))</f>
        <v>0</v>
      </c>
      <c r="M36" s="3">
        <f t="shared" si="36"/>
        <v>0</v>
      </c>
      <c r="N36" s="3">
        <f t="shared" si="36"/>
        <v>0</v>
      </c>
      <c r="O36" s="3">
        <f t="shared" si="36"/>
        <v>0</v>
      </c>
      <c r="P36" s="3">
        <f t="shared" si="36"/>
        <v>0</v>
      </c>
      <c r="Q36" s="3">
        <f t="shared" si="36"/>
        <v>0</v>
      </c>
      <c r="R36" s="3">
        <f t="shared" si="36"/>
        <v>0</v>
      </c>
      <c r="S36" s="3">
        <f t="shared" si="36"/>
        <v>0</v>
      </c>
      <c r="T36" s="3">
        <f t="shared" si="36"/>
        <v>0</v>
      </c>
      <c r="U36" s="3">
        <f t="shared" si="36"/>
        <v>0</v>
      </c>
      <c r="V36" s="3">
        <f t="shared" si="36"/>
        <v>0</v>
      </c>
      <c r="W36" s="3">
        <f t="shared" si="36"/>
        <v>0</v>
      </c>
      <c r="X36" s="3">
        <f t="shared" si="36"/>
        <v>0</v>
      </c>
      <c r="Y36" s="3">
        <f t="shared" si="36"/>
        <v>0</v>
      </c>
      <c r="Z36" s="3">
        <f t="shared" si="36"/>
        <v>0</v>
      </c>
      <c r="AA36" s="3">
        <f t="shared" si="36"/>
        <v>0</v>
      </c>
      <c r="AB36" s="3">
        <f t="shared" si="36"/>
        <v>0</v>
      </c>
      <c r="AC36" s="3">
        <f t="shared" si="36"/>
        <v>0</v>
      </c>
      <c r="AD36" s="3">
        <f t="shared" si="36"/>
        <v>0</v>
      </c>
      <c r="AE36" s="3">
        <f t="shared" si="36"/>
        <v>0</v>
      </c>
      <c r="AF36" s="3">
        <f t="shared" si="36"/>
        <v>0</v>
      </c>
      <c r="AG36" s="3">
        <f t="shared" si="36"/>
        <v>0</v>
      </c>
      <c r="AH36" s="3">
        <f t="shared" si="36"/>
        <v>0</v>
      </c>
      <c r="AI36" s="3">
        <f t="shared" si="36"/>
        <v>0</v>
      </c>
      <c r="AJ36" s="3">
        <f t="shared" si="36"/>
        <v>0</v>
      </c>
      <c r="AK36" s="3">
        <f t="shared" si="36"/>
        <v>0</v>
      </c>
      <c r="AL36" s="3">
        <f t="shared" si="36"/>
        <v>0</v>
      </c>
      <c r="AM36" s="3">
        <f t="shared" si="36"/>
        <v>0</v>
      </c>
      <c r="AN36" s="3">
        <f t="shared" si="36"/>
        <v>0</v>
      </c>
      <c r="AO36" s="3">
        <f t="shared" si="36"/>
        <v>0</v>
      </c>
      <c r="AP36" s="3">
        <f t="shared" si="36"/>
        <v>0</v>
      </c>
      <c r="AQ36" s="3">
        <f t="shared" si="36"/>
        <v>0</v>
      </c>
      <c r="AR36" s="3">
        <f t="shared" si="36"/>
        <v>0</v>
      </c>
      <c r="AS36" s="3">
        <f t="shared" si="36"/>
        <v>0</v>
      </c>
      <c r="AT36" s="3">
        <f t="shared" si="36"/>
        <v>0</v>
      </c>
      <c r="AU36" s="3">
        <f t="shared" si="36"/>
        <v>-10505.096592271324</v>
      </c>
      <c r="AV36" s="3">
        <f t="shared" si="36"/>
        <v>-10531.004994451972</v>
      </c>
      <c r="AW36" s="3">
        <f t="shared" si="36"/>
        <v>-10556.977293741769</v>
      </c>
      <c r="AX36" s="3">
        <f t="shared" si="36"/>
        <v>-10583.013647728218</v>
      </c>
      <c r="AY36" s="3">
        <f t="shared" si="36"/>
        <v>-10609.114214387489</v>
      </c>
      <c r="AZ36" s="3">
        <f t="shared" si="36"/>
        <v>-10635.279152085348</v>
      </c>
      <c r="BA36" s="3">
        <f t="shared" si="36"/>
        <v>-10661.508619578148</v>
      </c>
      <c r="BB36" s="3">
        <f t="shared" si="36"/>
        <v>-10687.802776013767</v>
      </c>
      <c r="BC36" s="3">
        <f t="shared" si="36"/>
        <v>-10714.161780932593</v>
      </c>
      <c r="BD36" s="3">
        <f t="shared" si="36"/>
        <v>-10740.585794268476</v>
      </c>
      <c r="BE36" s="3">
        <f t="shared" si="36"/>
        <v>-10767.074976349717</v>
      </c>
      <c r="BF36" s="3">
        <f t="shared" si="36"/>
        <v>-10793.629487900012</v>
      </c>
      <c r="BG36" s="3">
        <f t="shared" si="36"/>
        <v>-10820.249490039465</v>
      </c>
      <c r="BH36" s="3">
        <f t="shared" si="36"/>
        <v>-10846.935144285535</v>
      </c>
      <c r="BI36" s="3">
        <f t="shared" si="36"/>
        <v>-10873.686612554024</v>
      </c>
      <c r="BJ36" s="3">
        <f t="shared" si="36"/>
        <v>-10900.504057160069</v>
      </c>
      <c r="BK36" s="3">
        <f t="shared" si="36"/>
        <v>-10927.387640819117</v>
      </c>
      <c r="BL36" s="3">
        <f t="shared" si="36"/>
        <v>-10954.337526647912</v>
      </c>
      <c r="BM36" s="3">
        <f t="shared" si="36"/>
        <v>-10981.353878165497</v>
      </c>
      <c r="BN36" s="3">
        <f t="shared" si="36"/>
        <v>-11008.436859294183</v>
      </c>
      <c r="BO36" s="3">
        <f t="shared" si="36"/>
        <v>-11035.586634360572</v>
      </c>
      <c r="BP36" s="3">
        <f t="shared" si="36"/>
        <v>-11062.803368096536</v>
      </c>
      <c r="BQ36" s="3">
        <f t="shared" si="36"/>
        <v>-11090.087225640209</v>
      </c>
      <c r="BR36" s="3">
        <f t="shared" si="36"/>
        <v>-11117.438372537019</v>
      </c>
      <c r="BS36" s="3">
        <f t="shared" si="36"/>
        <v>-11144.856974740655</v>
      </c>
      <c r="BT36" s="3">
        <f t="shared" si="36"/>
        <v>-11172.343198614104</v>
      </c>
      <c r="BU36" s="3">
        <f t="shared" si="36"/>
        <v>-11199.897210930649</v>
      </c>
      <c r="BV36" s="3">
        <f t="shared" si="36"/>
        <v>-11227.519178874873</v>
      </c>
      <c r="BW36" s="3">
        <f t="shared" si="36"/>
        <v>-11255.209270043692</v>
      </c>
      <c r="BX36" s="3">
        <f t="shared" ref="BX36:EI36" si="37">IF(BX$35=0,0,IF(BX$27&lt;(1-$G$39),0,BX$35*-$G36))</f>
        <v>-11282.967652447349</v>
      </c>
      <c r="BY36" s="3">
        <f t="shared" si="37"/>
        <v>-11310.794494510461</v>
      </c>
      <c r="BZ36" s="3">
        <f t="shared" si="37"/>
        <v>-11338.689965073012</v>
      </c>
      <c r="CA36" s="3">
        <f t="shared" si="37"/>
        <v>-11366.654233391393</v>
      </c>
      <c r="CB36" s="3">
        <f t="shared" si="37"/>
        <v>-11394.687469139431</v>
      </c>
      <c r="CC36" s="3">
        <f t="shared" si="37"/>
        <v>-11422.78984240942</v>
      </c>
      <c r="CD36" s="3">
        <f t="shared" si="37"/>
        <v>-11450.961523713129</v>
      </c>
      <c r="CE36" s="3">
        <f t="shared" si="37"/>
        <v>-11479.202683982878</v>
      </c>
      <c r="CF36" s="3">
        <f t="shared" si="37"/>
        <v>-11507.513494572529</v>
      </c>
      <c r="CG36" s="3">
        <f t="shared" si="37"/>
        <v>-11535.894127258571</v>
      </c>
      <c r="CH36" s="3">
        <f t="shared" si="37"/>
        <v>-11564.344754241123</v>
      </c>
      <c r="CI36" s="3">
        <f t="shared" si="37"/>
        <v>-11592.865548145006</v>
      </c>
      <c r="CJ36" s="3">
        <f t="shared" si="37"/>
        <v>-11621.456682020775</v>
      </c>
      <c r="CK36" s="3">
        <f t="shared" si="37"/>
        <v>-11650.11832934578</v>
      </c>
      <c r="CL36" s="3">
        <f t="shared" si="37"/>
        <v>-11678.850664025204</v>
      </c>
      <c r="CM36" s="3">
        <f t="shared" si="37"/>
        <v>-11707.653860393139</v>
      </c>
      <c r="CN36" s="3">
        <f t="shared" si="37"/>
        <v>-11736.528093213621</v>
      </c>
      <c r="CO36" s="3">
        <f t="shared" si="37"/>
        <v>-11765.473537681706</v>
      </c>
      <c r="CP36" s="3">
        <f t="shared" si="37"/>
        <v>-11794.490369424529</v>
      </c>
      <c r="CQ36" s="3">
        <f t="shared" si="37"/>
        <v>-11823.578764502365</v>
      </c>
      <c r="CR36" s="3">
        <f t="shared" si="37"/>
        <v>-11852.738899409711</v>
      </c>
      <c r="CS36" s="3">
        <f t="shared" si="37"/>
        <v>-11881.970951076331</v>
      </c>
      <c r="CT36" s="3">
        <f t="shared" si="37"/>
        <v>-11911.275096868358</v>
      </c>
      <c r="CU36" s="3">
        <f t="shared" si="37"/>
        <v>-11940.651514589359</v>
      </c>
      <c r="CV36" s="3">
        <f t="shared" si="37"/>
        <v>-11970.100382481402</v>
      </c>
      <c r="CW36" s="3">
        <f t="shared" si="37"/>
        <v>-11999.621879226155</v>
      </c>
      <c r="CX36" s="3">
        <f t="shared" si="37"/>
        <v>-12029.216183945966</v>
      </c>
      <c r="CY36" s="3">
        <f t="shared" si="37"/>
        <v>-12058.883476204937</v>
      </c>
      <c r="CZ36" s="3">
        <f t="shared" si="37"/>
        <v>-12088.623936010032</v>
      </c>
      <c r="DA36" s="3">
        <f t="shared" si="37"/>
        <v>-12118.437743812159</v>
      </c>
      <c r="DB36" s="3">
        <f t="shared" si="37"/>
        <v>-12148.325080507266</v>
      </c>
      <c r="DC36" s="3">
        <f t="shared" si="37"/>
        <v>-12178.286127437437</v>
      </c>
      <c r="DD36" s="3">
        <f t="shared" si="37"/>
        <v>-12208.321066392002</v>
      </c>
      <c r="DE36" s="3">
        <f t="shared" si="37"/>
        <v>-12238.430079608623</v>
      </c>
      <c r="DF36" s="3">
        <f t="shared" si="37"/>
        <v>-12268.61334977441</v>
      </c>
      <c r="DG36" s="3">
        <f t="shared" si="37"/>
        <v>-12298.871060027042</v>
      </c>
      <c r="DH36" s="3">
        <f t="shared" si="37"/>
        <v>-12329.203393955846</v>
      </c>
      <c r="DI36" s="3">
        <f t="shared" si="37"/>
        <v>-12359.610535602944</v>
      </c>
      <c r="DJ36" s="3">
        <f t="shared" si="37"/>
        <v>-12390.092669464346</v>
      </c>
      <c r="DK36" s="3">
        <f t="shared" si="37"/>
        <v>-12420.649980491091</v>
      </c>
      <c r="DL36" s="3">
        <f t="shared" si="37"/>
        <v>-12451.282654090335</v>
      </c>
      <c r="DM36" s="3">
        <f t="shared" si="37"/>
        <v>-12481.990876126529</v>
      </c>
      <c r="DN36" s="3">
        <f t="shared" si="37"/>
        <v>-12512.774832922489</v>
      </c>
      <c r="DO36" s="3">
        <f t="shared" si="37"/>
        <v>-12543.634711260565</v>
      </c>
      <c r="DP36" s="3">
        <f t="shared" si="37"/>
        <v>-12574.570698383764</v>
      </c>
      <c r="DQ36" s="3">
        <f t="shared" si="37"/>
        <v>-12605.582981996886</v>
      </c>
      <c r="DR36" s="3">
        <f t="shared" si="37"/>
        <v>-12636.671750267649</v>
      </c>
      <c r="DS36" s="3">
        <f t="shared" si="37"/>
        <v>-12667.837191827859</v>
      </c>
      <c r="DT36" s="3">
        <f t="shared" si="37"/>
        <v>-12699.079495774526</v>
      </c>
      <c r="DU36" s="3">
        <f t="shared" si="37"/>
        <v>-12730.398851671036</v>
      </c>
      <c r="DV36" s="3">
        <f t="shared" si="37"/>
        <v>-12761.795449548283</v>
      </c>
      <c r="DW36" s="3">
        <f t="shared" si="37"/>
        <v>-12793.269479905826</v>
      </c>
      <c r="DX36" s="3">
        <f t="shared" si="37"/>
        <v>-12824.821133713052</v>
      </c>
      <c r="DY36" s="3">
        <f t="shared" si="37"/>
        <v>-12856.450602410332</v>
      </c>
      <c r="DZ36" s="3">
        <f t="shared" si="37"/>
        <v>-12888.158077910166</v>
      </c>
      <c r="EA36" s="3">
        <f t="shared" si="37"/>
        <v>-12919.943752598385</v>
      </c>
      <c r="EB36" s="3">
        <f t="shared" si="37"/>
        <v>-12951.807819335285</v>
      </c>
      <c r="EC36" s="3">
        <f t="shared" si="37"/>
        <v>-12983.750471456797</v>
      </c>
      <c r="ED36" s="3">
        <f t="shared" si="37"/>
        <v>-13015.771902775683</v>
      </c>
      <c r="EE36" s="3">
        <f t="shared" si="37"/>
        <v>-13047.8723075827</v>
      </c>
      <c r="EF36" s="3">
        <f t="shared" si="37"/>
        <v>-13080.051880647767</v>
      </c>
      <c r="EG36" s="3">
        <f t="shared" si="37"/>
        <v>-13112.310817221171</v>
      </c>
      <c r="EH36" s="3">
        <f t="shared" si="37"/>
        <v>-13144.64931303473</v>
      </c>
      <c r="EI36" s="3">
        <f t="shared" si="37"/>
        <v>-13177.067564302999</v>
      </c>
      <c r="EJ36" s="3">
        <f t="shared" ref="EJ36:EX36" si="38">IF(EJ$35=0,0,IF(EJ$27&lt;(1-$G$39),0,EJ$35*-$G36))</f>
        <v>-13209.565767724445</v>
      </c>
      <c r="EK36" s="3">
        <f t="shared" si="38"/>
        <v>-13242.144120482637</v>
      </c>
      <c r="EL36" s="3">
        <f t="shared" si="38"/>
        <v>-13274.802820247472</v>
      </c>
      <c r="EM36" s="3">
        <f t="shared" si="38"/>
        <v>-13307.54206517634</v>
      </c>
      <c r="EN36" s="3">
        <f t="shared" si="38"/>
        <v>-13340.362053915343</v>
      </c>
      <c r="EO36" s="3">
        <f t="shared" si="38"/>
        <v>-13373.262985600504</v>
      </c>
      <c r="EP36" s="3">
        <f t="shared" si="38"/>
        <v>-13406.245059858955</v>
      </c>
      <c r="EQ36" s="3">
        <f t="shared" si="38"/>
        <v>-13439.308476810183</v>
      </c>
      <c r="ER36" s="3">
        <f t="shared" si="38"/>
        <v>-13472.453437067201</v>
      </c>
      <c r="ES36" s="3">
        <f t="shared" si="38"/>
        <v>-13505.68014173781</v>
      </c>
      <c r="ET36" s="3">
        <f t="shared" si="38"/>
        <v>-13538.988792425778</v>
      </c>
      <c r="EU36" s="3">
        <f t="shared" si="38"/>
        <v>-13572.379591232097</v>
      </c>
      <c r="EV36" s="3">
        <f t="shared" si="38"/>
        <v>-13605.85274075618</v>
      </c>
      <c r="EW36" s="3">
        <f t="shared" si="38"/>
        <v>-13639.408444097122</v>
      </c>
      <c r="EX36" s="3">
        <f t="shared" si="38"/>
        <v>-13673.0469048549</v>
      </c>
    </row>
    <row r="37" spans="1:154" s="2" customFormat="1" ht="12.75" customHeight="1">
      <c r="A37" s="10"/>
      <c r="B37" s="167"/>
      <c r="C37" s="189" t="s">
        <v>58</v>
      </c>
      <c r="D37" s="189"/>
      <c r="E37" s="189"/>
      <c r="F37" s="270">
        <f>SUM(F35:F36)</f>
        <v>11508000</v>
      </c>
      <c r="G37" s="271"/>
      <c r="H37" s="238"/>
      <c r="J37" s="3"/>
      <c r="K37" s="15">
        <f>SUM(K35:K36)</f>
        <v>0</v>
      </c>
      <c r="L37" s="15">
        <f t="shared" ref="L37:BW37" si="39">SUM(L35:L36)</f>
        <v>0</v>
      </c>
      <c r="M37" s="15">
        <f t="shared" si="39"/>
        <v>0</v>
      </c>
      <c r="N37" s="15">
        <f t="shared" si="39"/>
        <v>0</v>
      </c>
      <c r="O37" s="15">
        <f t="shared" si="39"/>
        <v>0</v>
      </c>
      <c r="P37" s="15">
        <f t="shared" si="39"/>
        <v>0</v>
      </c>
      <c r="Q37" s="15">
        <f t="shared" si="39"/>
        <v>0</v>
      </c>
      <c r="R37" s="15">
        <f t="shared" si="39"/>
        <v>0</v>
      </c>
      <c r="S37" s="15">
        <f t="shared" si="39"/>
        <v>0</v>
      </c>
      <c r="T37" s="15">
        <f t="shared" si="39"/>
        <v>0</v>
      </c>
      <c r="U37" s="15">
        <f t="shared" si="39"/>
        <v>0</v>
      </c>
      <c r="V37" s="15">
        <f t="shared" si="39"/>
        <v>0</v>
      </c>
      <c r="W37" s="15">
        <f t="shared" si="39"/>
        <v>0</v>
      </c>
      <c r="X37" s="15">
        <f t="shared" si="39"/>
        <v>0</v>
      </c>
      <c r="Y37" s="15">
        <f t="shared" si="39"/>
        <v>0</v>
      </c>
      <c r="Z37" s="15">
        <f t="shared" si="39"/>
        <v>0</v>
      </c>
      <c r="AA37" s="15">
        <f t="shared" si="39"/>
        <v>0</v>
      </c>
      <c r="AB37" s="15">
        <f t="shared" si="39"/>
        <v>0</v>
      </c>
      <c r="AC37" s="15">
        <f t="shared" si="39"/>
        <v>0</v>
      </c>
      <c r="AD37" s="15">
        <f t="shared" si="39"/>
        <v>0</v>
      </c>
      <c r="AE37" s="15">
        <f t="shared" si="39"/>
        <v>0</v>
      </c>
      <c r="AF37" s="15">
        <f t="shared" si="39"/>
        <v>0</v>
      </c>
      <c r="AG37" s="15">
        <f t="shared" si="39"/>
        <v>0</v>
      </c>
      <c r="AH37" s="15">
        <f t="shared" si="39"/>
        <v>0</v>
      </c>
      <c r="AI37" s="15">
        <f t="shared" si="39"/>
        <v>0</v>
      </c>
      <c r="AJ37" s="15">
        <f t="shared" si="39"/>
        <v>1022427.6693642689</v>
      </c>
      <c r="AK37" s="15">
        <f t="shared" si="39"/>
        <v>1024949.2518195888</v>
      </c>
      <c r="AL37" s="15">
        <f t="shared" si="39"/>
        <v>1027477.0531774967</v>
      </c>
      <c r="AM37" s="15">
        <f t="shared" si="39"/>
        <v>1030011.088775484</v>
      </c>
      <c r="AN37" s="15">
        <f t="shared" si="39"/>
        <v>1032551.3739888684</v>
      </c>
      <c r="AO37" s="15">
        <f t="shared" si="39"/>
        <v>1035097.9242308878</v>
      </c>
      <c r="AP37" s="15">
        <f t="shared" si="39"/>
        <v>1037650.7549527925</v>
      </c>
      <c r="AQ37" s="15">
        <f t="shared" si="39"/>
        <v>1040209.8816439407</v>
      </c>
      <c r="AR37" s="15">
        <f t="shared" si="39"/>
        <v>1042775.3198318906</v>
      </c>
      <c r="AS37" s="15">
        <f t="shared" si="39"/>
        <v>1045347.0850824963</v>
      </c>
      <c r="AT37" s="15">
        <f t="shared" si="39"/>
        <v>1047925.1930000009</v>
      </c>
      <c r="AU37" s="15">
        <f t="shared" si="39"/>
        <v>1040004.562634861</v>
      </c>
      <c r="AV37" s="15">
        <f t="shared" si="39"/>
        <v>1042569.4944507452</v>
      </c>
      <c r="AW37" s="15">
        <f t="shared" si="39"/>
        <v>1045140.752080435</v>
      </c>
      <c r="AX37" s="15">
        <f t="shared" si="39"/>
        <v>1047718.3511250935</v>
      </c>
      <c r="AY37" s="15">
        <f t="shared" si="39"/>
        <v>1050302.3072243615</v>
      </c>
      <c r="AZ37" s="15">
        <f t="shared" si="39"/>
        <v>1052892.6360564495</v>
      </c>
      <c r="BA37" s="15">
        <f t="shared" si="39"/>
        <v>1055489.3533382367</v>
      </c>
      <c r="BB37" s="15">
        <f t="shared" si="39"/>
        <v>1058092.4748253629</v>
      </c>
      <c r="BC37" s="15">
        <f t="shared" si="39"/>
        <v>1060702.0163123265</v>
      </c>
      <c r="BD37" s="15">
        <f t="shared" si="39"/>
        <v>1063317.9936325792</v>
      </c>
      <c r="BE37" s="15">
        <f t="shared" si="39"/>
        <v>1065940.422658622</v>
      </c>
      <c r="BF37" s="15">
        <f t="shared" si="39"/>
        <v>1068569.3193021012</v>
      </c>
      <c r="BG37" s="15">
        <f t="shared" si="39"/>
        <v>1071204.6995139071</v>
      </c>
      <c r="BH37" s="15">
        <f t="shared" si="39"/>
        <v>1073846.579284268</v>
      </c>
      <c r="BI37" s="15">
        <f t="shared" si="39"/>
        <v>1076494.9746428481</v>
      </c>
      <c r="BJ37" s="15">
        <f t="shared" si="39"/>
        <v>1079149.9016588468</v>
      </c>
      <c r="BK37" s="15">
        <f t="shared" si="39"/>
        <v>1081811.3764410925</v>
      </c>
      <c r="BL37" s="15">
        <f t="shared" si="39"/>
        <v>1084479.4151381433</v>
      </c>
      <c r="BM37" s="15">
        <f t="shared" si="39"/>
        <v>1087154.0339383841</v>
      </c>
      <c r="BN37" s="15">
        <f t="shared" si="39"/>
        <v>1089835.2490701242</v>
      </c>
      <c r="BO37" s="15">
        <f t="shared" si="39"/>
        <v>1092523.0768016968</v>
      </c>
      <c r="BP37" s="15">
        <f t="shared" si="39"/>
        <v>1095217.5334415571</v>
      </c>
      <c r="BQ37" s="15">
        <f t="shared" si="39"/>
        <v>1097918.6353383807</v>
      </c>
      <c r="BR37" s="15">
        <f t="shared" si="39"/>
        <v>1100626.3988811648</v>
      </c>
      <c r="BS37" s="15">
        <f t="shared" si="39"/>
        <v>1103340.8404993247</v>
      </c>
      <c r="BT37" s="15">
        <f t="shared" si="39"/>
        <v>1106061.9766627962</v>
      </c>
      <c r="BU37" s="15">
        <f t="shared" si="39"/>
        <v>1108789.8238821342</v>
      </c>
      <c r="BV37" s="15">
        <f t="shared" si="39"/>
        <v>1111524.3987086124</v>
      </c>
      <c r="BW37" s="15">
        <f t="shared" si="39"/>
        <v>1114265.7177343254</v>
      </c>
      <c r="BX37" s="15">
        <f t="shared" ref="BX37:EI37" si="40">SUM(BX35:BX36)</f>
        <v>1117013.7975922877</v>
      </c>
      <c r="BY37" s="15">
        <f t="shared" si="40"/>
        <v>1119768.6549565357</v>
      </c>
      <c r="BZ37" s="15">
        <f t="shared" si="40"/>
        <v>1122530.3065422282</v>
      </c>
      <c r="CA37" s="15">
        <f t="shared" si="40"/>
        <v>1125298.7691057478</v>
      </c>
      <c r="CB37" s="15">
        <f t="shared" si="40"/>
        <v>1128074.0594448037</v>
      </c>
      <c r="CC37" s="15">
        <f t="shared" si="40"/>
        <v>1130856.1943985326</v>
      </c>
      <c r="CD37" s="15">
        <f t="shared" si="40"/>
        <v>1133645.1908475999</v>
      </c>
      <c r="CE37" s="15">
        <f t="shared" si="40"/>
        <v>1136441.0657143048</v>
      </c>
      <c r="CF37" s="15">
        <f t="shared" si="40"/>
        <v>1139243.8359626804</v>
      </c>
      <c r="CG37" s="15">
        <f t="shared" si="40"/>
        <v>1142053.5185985984</v>
      </c>
      <c r="CH37" s="15">
        <f t="shared" si="40"/>
        <v>1144870.1306698711</v>
      </c>
      <c r="CI37" s="15">
        <f t="shared" si="40"/>
        <v>1147693.6892663555</v>
      </c>
      <c r="CJ37" s="15">
        <f t="shared" si="40"/>
        <v>1150524.2115200567</v>
      </c>
      <c r="CK37" s="15">
        <f t="shared" si="40"/>
        <v>1153361.7146052322</v>
      </c>
      <c r="CL37" s="15">
        <f t="shared" si="40"/>
        <v>1156206.2157384951</v>
      </c>
      <c r="CM37" s="15">
        <f t="shared" si="40"/>
        <v>1159057.7321789206</v>
      </c>
      <c r="CN37" s="15">
        <f t="shared" si="40"/>
        <v>1161916.2812281484</v>
      </c>
      <c r="CO37" s="15">
        <f t="shared" si="40"/>
        <v>1164781.880230489</v>
      </c>
      <c r="CP37" s="15">
        <f t="shared" si="40"/>
        <v>1167654.5465730284</v>
      </c>
      <c r="CQ37" s="15">
        <f t="shared" si="40"/>
        <v>1170534.297685734</v>
      </c>
      <c r="CR37" s="15">
        <f t="shared" si="40"/>
        <v>1173421.1510415613</v>
      </c>
      <c r="CS37" s="15">
        <f t="shared" si="40"/>
        <v>1176315.1241565568</v>
      </c>
      <c r="CT37" s="15">
        <f t="shared" si="40"/>
        <v>1179216.2345899674</v>
      </c>
      <c r="CU37" s="15">
        <f t="shared" si="40"/>
        <v>1182124.4999443465</v>
      </c>
      <c r="CV37" s="15">
        <f t="shared" si="40"/>
        <v>1185039.9378656587</v>
      </c>
      <c r="CW37" s="15">
        <f t="shared" si="40"/>
        <v>1187962.5660433895</v>
      </c>
      <c r="CX37" s="15">
        <f t="shared" si="40"/>
        <v>1190892.4022106505</v>
      </c>
      <c r="CY37" s="15">
        <f t="shared" si="40"/>
        <v>1193829.4641442888</v>
      </c>
      <c r="CZ37" s="15">
        <f t="shared" si="40"/>
        <v>1196773.769664993</v>
      </c>
      <c r="DA37" s="15">
        <f t="shared" si="40"/>
        <v>1199725.3366374038</v>
      </c>
      <c r="DB37" s="15">
        <f t="shared" si="40"/>
        <v>1202684.1829702193</v>
      </c>
      <c r="DC37" s="15">
        <f t="shared" si="40"/>
        <v>1205650.3266163063</v>
      </c>
      <c r="DD37" s="15">
        <f t="shared" si="40"/>
        <v>1208623.7855728082</v>
      </c>
      <c r="DE37" s="15">
        <f t="shared" si="40"/>
        <v>1211604.5778812536</v>
      </c>
      <c r="DF37" s="15">
        <f t="shared" si="40"/>
        <v>1214592.7216276666</v>
      </c>
      <c r="DG37" s="15">
        <f t="shared" si="40"/>
        <v>1217588.2349426772</v>
      </c>
      <c r="DH37" s="15">
        <f t="shared" si="40"/>
        <v>1220591.1360016286</v>
      </c>
      <c r="DI37" s="15">
        <f t="shared" si="40"/>
        <v>1223601.4430246914</v>
      </c>
      <c r="DJ37" s="15">
        <f t="shared" si="40"/>
        <v>1226619.1742769701</v>
      </c>
      <c r="DK37" s="15">
        <f t="shared" si="40"/>
        <v>1229644.348068618</v>
      </c>
      <c r="DL37" s="15">
        <f t="shared" si="40"/>
        <v>1232676.9827549432</v>
      </c>
      <c r="DM37" s="15">
        <f t="shared" si="40"/>
        <v>1235717.0967365263</v>
      </c>
      <c r="DN37" s="15">
        <f t="shared" si="40"/>
        <v>1238764.7084593263</v>
      </c>
      <c r="DO37" s="15">
        <f t="shared" si="40"/>
        <v>1241819.8364147958</v>
      </c>
      <c r="DP37" s="15">
        <f t="shared" si="40"/>
        <v>1244882.4991399928</v>
      </c>
      <c r="DQ37" s="15">
        <f t="shared" si="40"/>
        <v>1247952.7152176916</v>
      </c>
      <c r="DR37" s="15">
        <f t="shared" si="40"/>
        <v>1251030.5032764971</v>
      </c>
      <c r="DS37" s="15">
        <f t="shared" si="40"/>
        <v>1254115.881990958</v>
      </c>
      <c r="DT37" s="15">
        <f t="shared" si="40"/>
        <v>1257208.870081678</v>
      </c>
      <c r="DU37" s="15">
        <f t="shared" si="40"/>
        <v>1260309.4863154325</v>
      </c>
      <c r="DV37" s="15">
        <f t="shared" si="40"/>
        <v>1263417.7495052801</v>
      </c>
      <c r="DW37" s="15">
        <f t="shared" si="40"/>
        <v>1266533.6785106768</v>
      </c>
      <c r="DX37" s="15">
        <f t="shared" si="40"/>
        <v>1269657.2922375922</v>
      </c>
      <c r="DY37" s="15">
        <f t="shared" si="40"/>
        <v>1272788.6096386227</v>
      </c>
      <c r="DZ37" s="15">
        <f t="shared" si="40"/>
        <v>1275927.6497131065</v>
      </c>
      <c r="EA37" s="15">
        <f t="shared" si="40"/>
        <v>1279074.43150724</v>
      </c>
      <c r="EB37" s="15">
        <f t="shared" si="40"/>
        <v>1282228.9741141931</v>
      </c>
      <c r="EC37" s="15">
        <f t="shared" si="40"/>
        <v>1285391.2966742227</v>
      </c>
      <c r="ED37" s="15">
        <f t="shared" si="40"/>
        <v>1288561.4183747927</v>
      </c>
      <c r="EE37" s="15">
        <f t="shared" si="40"/>
        <v>1291739.3584506873</v>
      </c>
      <c r="EF37" s="15">
        <f t="shared" si="40"/>
        <v>1294925.1361841289</v>
      </c>
      <c r="EG37" s="15">
        <f t="shared" si="40"/>
        <v>1298118.7709048958</v>
      </c>
      <c r="EH37" s="15">
        <f t="shared" si="40"/>
        <v>1301320.2819904382</v>
      </c>
      <c r="EI37" s="15">
        <f t="shared" si="40"/>
        <v>1304529.6888659969</v>
      </c>
      <c r="EJ37" s="15">
        <f t="shared" ref="EJ37:EX37" si="41">SUM(EJ35:EJ36)</f>
        <v>1307747.0110047199</v>
      </c>
      <c r="EK37" s="15">
        <f t="shared" si="41"/>
        <v>1310972.267927781</v>
      </c>
      <c r="EL37" s="15">
        <f t="shared" si="41"/>
        <v>1314205.4792044999</v>
      </c>
      <c r="EM37" s="15">
        <f t="shared" si="41"/>
        <v>1317446.6644524576</v>
      </c>
      <c r="EN37" s="15">
        <f t="shared" si="41"/>
        <v>1320695.843337619</v>
      </c>
      <c r="EO37" s="15">
        <f t="shared" si="41"/>
        <v>1323953.0355744499</v>
      </c>
      <c r="EP37" s="15">
        <f t="shared" si="41"/>
        <v>1327218.2609260364</v>
      </c>
      <c r="EQ37" s="15">
        <f t="shared" si="41"/>
        <v>1330491.5392042082</v>
      </c>
      <c r="ER37" s="15">
        <f t="shared" si="41"/>
        <v>1333772.8902696529</v>
      </c>
      <c r="ES37" s="15">
        <f t="shared" si="41"/>
        <v>1337062.3340320431</v>
      </c>
      <c r="ET37" s="15">
        <f t="shared" si="41"/>
        <v>1340359.8904501521</v>
      </c>
      <c r="EU37" s="15">
        <f t="shared" si="41"/>
        <v>1343665.5795319774</v>
      </c>
      <c r="EV37" s="15">
        <f t="shared" si="41"/>
        <v>1346979.4213348618</v>
      </c>
      <c r="EW37" s="15">
        <f t="shared" si="41"/>
        <v>1350301.4359656151</v>
      </c>
      <c r="EX37" s="15">
        <f t="shared" si="41"/>
        <v>1353631.6435806351</v>
      </c>
    </row>
    <row r="38" spans="1:154" s="2" customFormat="1" ht="12.75" customHeight="1">
      <c r="A38" s="10"/>
      <c r="B38" s="167"/>
      <c r="C38" s="189"/>
      <c r="D38" s="189"/>
      <c r="E38" s="189"/>
      <c r="F38" s="269"/>
      <c r="G38" s="271"/>
      <c r="H38" s="238"/>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row>
    <row r="39" spans="1:154" s="2" customFormat="1" ht="12.75" customHeight="1">
      <c r="A39" s="10"/>
      <c r="B39" s="166"/>
      <c r="C39" s="159" t="s">
        <v>59</v>
      </c>
      <c r="D39" s="159"/>
      <c r="E39" s="159"/>
      <c r="F39" s="269">
        <f>'High NOI'!K37</f>
        <v>-575400</v>
      </c>
      <c r="G39" s="272">
        <f>'High NOI'!Y9</f>
        <v>0.05</v>
      </c>
      <c r="H39" s="239"/>
      <c r="J39" s="3"/>
      <c r="K39" s="3">
        <f>IF(K$35=0,0,-K$35*(1-K$27))</f>
        <v>0</v>
      </c>
      <c r="L39" s="3">
        <f t="shared" ref="L39:BW39" si="42">IF(L$35=0,0,-L$35*(1-L$27))</f>
        <v>0</v>
      </c>
      <c r="M39" s="3">
        <f t="shared" si="42"/>
        <v>0</v>
      </c>
      <c r="N39" s="3">
        <f t="shared" si="42"/>
        <v>0</v>
      </c>
      <c r="O39" s="3">
        <f t="shared" si="42"/>
        <v>0</v>
      </c>
      <c r="P39" s="3">
        <f t="shared" si="42"/>
        <v>0</v>
      </c>
      <c r="Q39" s="3">
        <f t="shared" si="42"/>
        <v>0</v>
      </c>
      <c r="R39" s="3">
        <f t="shared" si="42"/>
        <v>0</v>
      </c>
      <c r="S39" s="3">
        <f t="shared" si="42"/>
        <v>0</v>
      </c>
      <c r="T39" s="3">
        <f t="shared" si="42"/>
        <v>0</v>
      </c>
      <c r="U39" s="3">
        <f t="shared" si="42"/>
        <v>0</v>
      </c>
      <c r="V39" s="3">
        <f t="shared" si="42"/>
        <v>0</v>
      </c>
      <c r="W39" s="3">
        <f t="shared" si="42"/>
        <v>0</v>
      </c>
      <c r="X39" s="3">
        <f t="shared" si="42"/>
        <v>0</v>
      </c>
      <c r="Y39" s="3">
        <f t="shared" si="42"/>
        <v>0</v>
      </c>
      <c r="Z39" s="3">
        <f t="shared" si="42"/>
        <v>0</v>
      </c>
      <c r="AA39" s="3">
        <f t="shared" si="42"/>
        <v>0</v>
      </c>
      <c r="AB39" s="3">
        <f t="shared" si="42"/>
        <v>0</v>
      </c>
      <c r="AC39" s="3">
        <f t="shared" si="42"/>
        <v>0</v>
      </c>
      <c r="AD39" s="3">
        <f t="shared" si="42"/>
        <v>0</v>
      </c>
      <c r="AE39" s="3">
        <f t="shared" si="42"/>
        <v>0</v>
      </c>
      <c r="AF39" s="3">
        <f t="shared" si="42"/>
        <v>0</v>
      </c>
      <c r="AG39" s="3">
        <f t="shared" si="42"/>
        <v>0</v>
      </c>
      <c r="AH39" s="3">
        <f t="shared" si="42"/>
        <v>0</v>
      </c>
      <c r="AI39" s="3">
        <f t="shared" si="42"/>
        <v>0</v>
      </c>
      <c r="AJ39" s="3">
        <f t="shared" si="42"/>
        <v>-872995.93307256803</v>
      </c>
      <c r="AK39" s="3">
        <f t="shared" si="42"/>
        <v>-800248.83892067894</v>
      </c>
      <c r="AL39" s="3">
        <f t="shared" si="42"/>
        <v>-727137.60686407448</v>
      </c>
      <c r="AM39" s="3">
        <f t="shared" si="42"/>
        <v>-653660.88326136477</v>
      </c>
      <c r="AN39" s="3">
        <f t="shared" si="42"/>
        <v>-579817.31000913377</v>
      </c>
      <c r="AO39" s="3">
        <f t="shared" si="42"/>
        <v>-505605.52452816447</v>
      </c>
      <c r="AP39" s="3">
        <f t="shared" si="42"/>
        <v>-431024.15974962158</v>
      </c>
      <c r="AQ39" s="3">
        <f t="shared" si="42"/>
        <v>-356071.84410119522</v>
      </c>
      <c r="AR39" s="3">
        <f t="shared" si="42"/>
        <v>-280747.20149320149</v>
      </c>
      <c r="AS39" s="3">
        <f t="shared" si="42"/>
        <v>-205048.85130464358</v>
      </c>
      <c r="AT39" s="3">
        <f t="shared" si="42"/>
        <v>-128975.40836923089</v>
      </c>
      <c r="AU39" s="3">
        <f t="shared" si="42"/>
        <v>-52525.482961356662</v>
      </c>
      <c r="AV39" s="3">
        <f t="shared" si="42"/>
        <v>-52655.024972259904</v>
      </c>
      <c r="AW39" s="3">
        <f t="shared" si="42"/>
        <v>-52784.886468708886</v>
      </c>
      <c r="AX39" s="3">
        <f t="shared" si="42"/>
        <v>-52915.068238641135</v>
      </c>
      <c r="AY39" s="3">
        <f t="shared" si="42"/>
        <v>-53045.571071937491</v>
      </c>
      <c r="AZ39" s="3">
        <f t="shared" si="42"/>
        <v>-53176.395760426785</v>
      </c>
      <c r="BA39" s="3">
        <f t="shared" si="42"/>
        <v>-53307.54309789079</v>
      </c>
      <c r="BB39" s="3">
        <f t="shared" si="42"/>
        <v>-53439.01388006888</v>
      </c>
      <c r="BC39" s="3">
        <f t="shared" si="42"/>
        <v>-53570.808904663012</v>
      </c>
      <c r="BD39" s="3">
        <f t="shared" si="42"/>
        <v>-53702.92897134243</v>
      </c>
      <c r="BE39" s="3">
        <f t="shared" si="42"/>
        <v>-53835.374881748634</v>
      </c>
      <c r="BF39" s="3">
        <f t="shared" si="42"/>
        <v>-53968.147439500106</v>
      </c>
      <c r="BG39" s="3">
        <f t="shared" si="42"/>
        <v>-54101.24745019737</v>
      </c>
      <c r="BH39" s="3">
        <f t="shared" si="42"/>
        <v>-54234.675721427717</v>
      </c>
      <c r="BI39" s="3">
        <f t="shared" si="42"/>
        <v>-54368.433062770164</v>
      </c>
      <c r="BJ39" s="3">
        <f t="shared" si="42"/>
        <v>-54502.52028580039</v>
      </c>
      <c r="BK39" s="3">
        <f t="shared" si="42"/>
        <v>-54636.938204095633</v>
      </c>
      <c r="BL39" s="3">
        <f t="shared" si="42"/>
        <v>-54771.687633239606</v>
      </c>
      <c r="BM39" s="3">
        <f t="shared" si="42"/>
        <v>-54906.76939082754</v>
      </c>
      <c r="BN39" s="3">
        <f t="shared" si="42"/>
        <v>-55042.184296470965</v>
      </c>
      <c r="BO39" s="3">
        <f t="shared" si="42"/>
        <v>-55177.933171802913</v>
      </c>
      <c r="BP39" s="3">
        <f t="shared" si="42"/>
        <v>-55314.016840482727</v>
      </c>
      <c r="BQ39" s="3">
        <f t="shared" si="42"/>
        <v>-55450.436128201094</v>
      </c>
      <c r="BR39" s="3">
        <f t="shared" si="42"/>
        <v>-55587.19186268514</v>
      </c>
      <c r="BS39" s="3">
        <f t="shared" si="42"/>
        <v>-55724.28487370332</v>
      </c>
      <c r="BT39" s="3">
        <f t="shared" si="42"/>
        <v>-55861.715993070567</v>
      </c>
      <c r="BU39" s="3">
        <f t="shared" si="42"/>
        <v>-55999.486054653295</v>
      </c>
      <c r="BV39" s="3">
        <f t="shared" si="42"/>
        <v>-56137.595894374412</v>
      </c>
      <c r="BW39" s="3">
        <f t="shared" si="42"/>
        <v>-56276.046350218508</v>
      </c>
      <c r="BX39" s="3">
        <f t="shared" ref="BX39:EI39" si="43">IF(BX$35=0,0,-BX$35*(1-BX$27))</f>
        <v>-56414.838262236794</v>
      </c>
      <c r="BY39" s="3">
        <f t="shared" si="43"/>
        <v>-56553.972472552356</v>
      </c>
      <c r="BZ39" s="3">
        <f t="shared" si="43"/>
        <v>-56693.449825365111</v>
      </c>
      <c r="CA39" s="3">
        <f t="shared" si="43"/>
        <v>-56833.271166957013</v>
      </c>
      <c r="CB39" s="3">
        <f t="shared" si="43"/>
        <v>-56973.43734569721</v>
      </c>
      <c r="CC39" s="3">
        <f t="shared" si="43"/>
        <v>-57113.949212047148</v>
      </c>
      <c r="CD39" s="3">
        <f t="shared" si="43"/>
        <v>-57254.807618565697</v>
      </c>
      <c r="CE39" s="3">
        <f t="shared" si="43"/>
        <v>-57396.013419914438</v>
      </c>
      <c r="CF39" s="3">
        <f t="shared" si="43"/>
        <v>-57537.567472862698</v>
      </c>
      <c r="CG39" s="3">
        <f t="shared" si="43"/>
        <v>-57679.470636292899</v>
      </c>
      <c r="CH39" s="3">
        <f t="shared" si="43"/>
        <v>-57821.723771205667</v>
      </c>
      <c r="CI39" s="3">
        <f t="shared" si="43"/>
        <v>-57964.327740725079</v>
      </c>
      <c r="CJ39" s="3">
        <f t="shared" si="43"/>
        <v>-58107.283410103926</v>
      </c>
      <c r="CK39" s="3">
        <f t="shared" si="43"/>
        <v>-58250.59164672895</v>
      </c>
      <c r="CL39" s="3">
        <f t="shared" si="43"/>
        <v>-58394.253320126067</v>
      </c>
      <c r="CM39" s="3">
        <f t="shared" si="43"/>
        <v>-58538.269301965745</v>
      </c>
      <c r="CN39" s="3">
        <f t="shared" si="43"/>
        <v>-58682.640466068158</v>
      </c>
      <c r="CO39" s="3">
        <f t="shared" si="43"/>
        <v>-58827.36768840858</v>
      </c>
      <c r="CP39" s="3">
        <f t="shared" si="43"/>
        <v>-58972.451847122698</v>
      </c>
      <c r="CQ39" s="3">
        <f t="shared" si="43"/>
        <v>-59117.893822511876</v>
      </c>
      <c r="CR39" s="3">
        <f t="shared" si="43"/>
        <v>-59263.694497048607</v>
      </c>
      <c r="CS39" s="3">
        <f t="shared" si="43"/>
        <v>-59409.854755381712</v>
      </c>
      <c r="CT39" s="3">
        <f t="shared" si="43"/>
        <v>-59556.375484341843</v>
      </c>
      <c r="CU39" s="3">
        <f t="shared" si="43"/>
        <v>-59703.257572946844</v>
      </c>
      <c r="CV39" s="3">
        <f t="shared" si="43"/>
        <v>-59850.50191240706</v>
      </c>
      <c r="CW39" s="3">
        <f t="shared" si="43"/>
        <v>-59998.109396130829</v>
      </c>
      <c r="CX39" s="3">
        <f t="shared" si="43"/>
        <v>-60146.08091972988</v>
      </c>
      <c r="CY39" s="3">
        <f t="shared" si="43"/>
        <v>-60294.417381024738</v>
      </c>
      <c r="CZ39" s="3">
        <f t="shared" si="43"/>
        <v>-60443.119680050208</v>
      </c>
      <c r="DA39" s="3">
        <f t="shared" si="43"/>
        <v>-60592.188719060847</v>
      </c>
      <c r="DB39" s="3">
        <f t="shared" si="43"/>
        <v>-60741.625402536381</v>
      </c>
      <c r="DC39" s="3">
        <f t="shared" si="43"/>
        <v>-60891.430637187237</v>
      </c>
      <c r="DD39" s="3">
        <f t="shared" si="43"/>
        <v>-61041.605331960061</v>
      </c>
      <c r="DE39" s="3">
        <f t="shared" si="43"/>
        <v>-61192.150398043166</v>
      </c>
      <c r="DF39" s="3">
        <f t="shared" si="43"/>
        <v>-61343.066748872101</v>
      </c>
      <c r="DG39" s="3">
        <f t="shared" si="43"/>
        <v>-61494.35530013527</v>
      </c>
      <c r="DH39" s="3">
        <f t="shared" si="43"/>
        <v>-61646.016969779281</v>
      </c>
      <c r="DI39" s="3">
        <f t="shared" si="43"/>
        <v>-61798.052678014777</v>
      </c>
      <c r="DJ39" s="3">
        <f t="shared" si="43"/>
        <v>-61950.463347321784</v>
      </c>
      <c r="DK39" s="3">
        <f t="shared" si="43"/>
        <v>-62103.249902455507</v>
      </c>
      <c r="DL39" s="3">
        <f t="shared" si="43"/>
        <v>-62256.413270451732</v>
      </c>
      <c r="DM39" s="3">
        <f t="shared" si="43"/>
        <v>-62409.954380632698</v>
      </c>
      <c r="DN39" s="3">
        <f t="shared" si="43"/>
        <v>-62563.874164612498</v>
      </c>
      <c r="DO39" s="3">
        <f t="shared" si="43"/>
        <v>-62718.173556302878</v>
      </c>
      <c r="DP39" s="3">
        <f t="shared" si="43"/>
        <v>-62872.853491918882</v>
      </c>
      <c r="DQ39" s="3">
        <f t="shared" si="43"/>
        <v>-63027.91490998448</v>
      </c>
      <c r="DR39" s="3">
        <f t="shared" si="43"/>
        <v>-63183.358751338303</v>
      </c>
      <c r="DS39" s="3">
        <f t="shared" si="43"/>
        <v>-63339.185959139351</v>
      </c>
      <c r="DT39" s="3">
        <f t="shared" si="43"/>
        <v>-63495.397478872685</v>
      </c>
      <c r="DU39" s="3">
        <f t="shared" si="43"/>
        <v>-63651.994258355233</v>
      </c>
      <c r="DV39" s="3">
        <f t="shared" si="43"/>
        <v>-63808.977247741466</v>
      </c>
      <c r="DW39" s="3">
        <f t="shared" si="43"/>
        <v>-63966.347399529186</v>
      </c>
      <c r="DX39" s="3">
        <f t="shared" si="43"/>
        <v>-64124.105668565317</v>
      </c>
      <c r="DY39" s="3">
        <f t="shared" si="43"/>
        <v>-64282.253012051711</v>
      </c>
      <c r="DZ39" s="3">
        <f t="shared" si="43"/>
        <v>-64440.790389550886</v>
      </c>
      <c r="EA39" s="3">
        <f t="shared" si="43"/>
        <v>-64599.718762991986</v>
      </c>
      <c r="EB39" s="3">
        <f t="shared" si="43"/>
        <v>-64759.039096676475</v>
      </c>
      <c r="EC39" s="3">
        <f t="shared" si="43"/>
        <v>-64918.752357284036</v>
      </c>
      <c r="ED39" s="3">
        <f t="shared" si="43"/>
        <v>-65078.859513878473</v>
      </c>
      <c r="EE39" s="3">
        <f t="shared" si="43"/>
        <v>-65239.361537913559</v>
      </c>
      <c r="EF39" s="3">
        <f t="shared" si="43"/>
        <v>-65400.259403238888</v>
      </c>
      <c r="EG39" s="3">
        <f t="shared" si="43"/>
        <v>-65561.554086105913</v>
      </c>
      <c r="EH39" s="3">
        <f t="shared" si="43"/>
        <v>-65723.2465651737</v>
      </c>
      <c r="EI39" s="3">
        <f t="shared" si="43"/>
        <v>-65885.337821515059</v>
      </c>
      <c r="EJ39" s="3">
        <f t="shared" ref="EJ39:EX39" si="44">IF(EJ$35=0,0,-EJ$35*(1-EJ$27))</f>
        <v>-66047.828838622285</v>
      </c>
      <c r="EK39" s="3">
        <f t="shared" si="44"/>
        <v>-66210.720602413247</v>
      </c>
      <c r="EL39" s="3">
        <f t="shared" si="44"/>
        <v>-66374.014101237422</v>
      </c>
      <c r="EM39" s="3">
        <f t="shared" si="44"/>
        <v>-66537.710325881751</v>
      </c>
      <c r="EN39" s="3">
        <f t="shared" si="44"/>
        <v>-66701.810269576774</v>
      </c>
      <c r="EO39" s="3">
        <f t="shared" si="44"/>
        <v>-66866.314928002568</v>
      </c>
      <c r="EP39" s="3">
        <f t="shared" si="44"/>
        <v>-67031.225299294834</v>
      </c>
      <c r="EQ39" s="3">
        <f t="shared" si="44"/>
        <v>-67196.542384050976</v>
      </c>
      <c r="ER39" s="3">
        <f t="shared" si="44"/>
        <v>-67362.267185336066</v>
      </c>
      <c r="ES39" s="3">
        <f t="shared" si="44"/>
        <v>-67528.400708689107</v>
      </c>
      <c r="ET39" s="3">
        <f t="shared" si="44"/>
        <v>-67694.943962128949</v>
      </c>
      <c r="EU39" s="3">
        <f t="shared" si="44"/>
        <v>-67861.897956160537</v>
      </c>
      <c r="EV39" s="3">
        <f t="shared" si="44"/>
        <v>-68029.263703780962</v>
      </c>
      <c r="EW39" s="3">
        <f t="shared" si="44"/>
        <v>-68197.042220485673</v>
      </c>
      <c r="EX39" s="3">
        <f t="shared" si="44"/>
        <v>-68365.234524274565</v>
      </c>
    </row>
    <row r="40" spans="1:154" s="2" customFormat="1" ht="12.75" customHeight="1">
      <c r="A40" s="10"/>
      <c r="B40" s="159"/>
      <c r="C40" s="159" t="s">
        <v>60</v>
      </c>
      <c r="D40" s="159"/>
      <c r="E40" s="159"/>
      <c r="F40" s="269">
        <f>'High NOI'!K38</f>
        <v>-28770</v>
      </c>
      <c r="G40" s="273">
        <f>'High NOI'!Y10</f>
        <v>2.5000000000000001E-3</v>
      </c>
      <c r="H40" s="240"/>
      <c r="J40" s="3"/>
      <c r="K40" s="3">
        <f>IF(K$37=0,0,-K$37*$G40)</f>
        <v>0</v>
      </c>
      <c r="L40" s="3">
        <f t="shared" ref="L40:BW40" si="45">IF(L$37=0,0,-L$37*$G40)</f>
        <v>0</v>
      </c>
      <c r="M40" s="3">
        <f t="shared" si="45"/>
        <v>0</v>
      </c>
      <c r="N40" s="3">
        <f t="shared" si="45"/>
        <v>0</v>
      </c>
      <c r="O40" s="3">
        <f t="shared" si="45"/>
        <v>0</v>
      </c>
      <c r="P40" s="3">
        <f t="shared" si="45"/>
        <v>0</v>
      </c>
      <c r="Q40" s="3">
        <f t="shared" si="45"/>
        <v>0</v>
      </c>
      <c r="R40" s="3">
        <f t="shared" si="45"/>
        <v>0</v>
      </c>
      <c r="S40" s="3">
        <f t="shared" si="45"/>
        <v>0</v>
      </c>
      <c r="T40" s="3">
        <f t="shared" si="45"/>
        <v>0</v>
      </c>
      <c r="U40" s="3">
        <f t="shared" si="45"/>
        <v>0</v>
      </c>
      <c r="V40" s="3">
        <f t="shared" si="45"/>
        <v>0</v>
      </c>
      <c r="W40" s="3">
        <f t="shared" si="45"/>
        <v>0</v>
      </c>
      <c r="X40" s="3">
        <f t="shared" si="45"/>
        <v>0</v>
      </c>
      <c r="Y40" s="3">
        <f t="shared" si="45"/>
        <v>0</v>
      </c>
      <c r="Z40" s="3">
        <f t="shared" si="45"/>
        <v>0</v>
      </c>
      <c r="AA40" s="3">
        <f t="shared" si="45"/>
        <v>0</v>
      </c>
      <c r="AB40" s="3">
        <f t="shared" si="45"/>
        <v>0</v>
      </c>
      <c r="AC40" s="3">
        <f t="shared" si="45"/>
        <v>0</v>
      </c>
      <c r="AD40" s="3">
        <f t="shared" si="45"/>
        <v>0</v>
      </c>
      <c r="AE40" s="3">
        <f t="shared" si="45"/>
        <v>0</v>
      </c>
      <c r="AF40" s="3">
        <f t="shared" si="45"/>
        <v>0</v>
      </c>
      <c r="AG40" s="3">
        <f t="shared" si="45"/>
        <v>0</v>
      </c>
      <c r="AH40" s="3">
        <f t="shared" si="45"/>
        <v>0</v>
      </c>
      <c r="AI40" s="3">
        <f t="shared" si="45"/>
        <v>0</v>
      </c>
      <c r="AJ40" s="3">
        <f t="shared" si="45"/>
        <v>-2556.0691734106722</v>
      </c>
      <c r="AK40" s="3">
        <f t="shared" si="45"/>
        <v>-2562.373129548972</v>
      </c>
      <c r="AL40" s="3">
        <f t="shared" si="45"/>
        <v>-2568.6926329437415</v>
      </c>
      <c r="AM40" s="3">
        <f t="shared" si="45"/>
        <v>-2575.0277219387099</v>
      </c>
      <c r="AN40" s="3">
        <f t="shared" si="45"/>
        <v>-2581.3784349721714</v>
      </c>
      <c r="AO40" s="3">
        <f t="shared" si="45"/>
        <v>-2587.7448105772196</v>
      </c>
      <c r="AP40" s="3">
        <f t="shared" si="45"/>
        <v>-2594.1268873819813</v>
      </c>
      <c r="AQ40" s="3">
        <f t="shared" si="45"/>
        <v>-2600.5247041098519</v>
      </c>
      <c r="AR40" s="3">
        <f t="shared" si="45"/>
        <v>-2606.9382995797268</v>
      </c>
      <c r="AS40" s="3">
        <f t="shared" si="45"/>
        <v>-2613.3677127062406</v>
      </c>
      <c r="AT40" s="3">
        <f t="shared" si="45"/>
        <v>-2619.8129825000024</v>
      </c>
      <c r="AU40" s="3">
        <f t="shared" si="45"/>
        <v>-2600.0114065871526</v>
      </c>
      <c r="AV40" s="3">
        <f t="shared" si="45"/>
        <v>-2606.4237361268629</v>
      </c>
      <c r="AW40" s="3">
        <f t="shared" si="45"/>
        <v>-2612.8518802010876</v>
      </c>
      <c r="AX40" s="3">
        <f t="shared" si="45"/>
        <v>-2619.295877812734</v>
      </c>
      <c r="AY40" s="3">
        <f t="shared" si="45"/>
        <v>-2625.7557680609038</v>
      </c>
      <c r="AZ40" s="3">
        <f t="shared" si="45"/>
        <v>-2632.2315901411239</v>
      </c>
      <c r="BA40" s="3">
        <f t="shared" si="45"/>
        <v>-2638.7233833455916</v>
      </c>
      <c r="BB40" s="3">
        <f t="shared" si="45"/>
        <v>-2645.2311870634071</v>
      </c>
      <c r="BC40" s="3">
        <f t="shared" si="45"/>
        <v>-2651.7550407808162</v>
      </c>
      <c r="BD40" s="3">
        <f t="shared" si="45"/>
        <v>-2658.2949840814481</v>
      </c>
      <c r="BE40" s="3">
        <f t="shared" si="45"/>
        <v>-2664.8510566465552</v>
      </c>
      <c r="BF40" s="3">
        <f t="shared" si="45"/>
        <v>-2671.423298255253</v>
      </c>
      <c r="BG40" s="3">
        <f t="shared" si="45"/>
        <v>-2678.0117487847679</v>
      </c>
      <c r="BH40" s="3">
        <f t="shared" si="45"/>
        <v>-2684.6164482106701</v>
      </c>
      <c r="BI40" s="3">
        <f t="shared" si="45"/>
        <v>-2691.2374366071203</v>
      </c>
      <c r="BJ40" s="3">
        <f t="shared" si="45"/>
        <v>-2697.8747541471171</v>
      </c>
      <c r="BK40" s="3">
        <f t="shared" si="45"/>
        <v>-2704.528441102731</v>
      </c>
      <c r="BL40" s="3">
        <f t="shared" si="45"/>
        <v>-2711.1985378453583</v>
      </c>
      <c r="BM40" s="3">
        <f t="shared" si="45"/>
        <v>-2717.8850848459606</v>
      </c>
      <c r="BN40" s="3">
        <f t="shared" si="45"/>
        <v>-2724.5881226753108</v>
      </c>
      <c r="BO40" s="3">
        <f t="shared" si="45"/>
        <v>-2731.3076920042422</v>
      </c>
      <c r="BP40" s="3">
        <f t="shared" si="45"/>
        <v>-2738.0438336038928</v>
      </c>
      <c r="BQ40" s="3">
        <f t="shared" si="45"/>
        <v>-2744.7965883459519</v>
      </c>
      <c r="BR40" s="3">
        <f t="shared" si="45"/>
        <v>-2751.5659972029121</v>
      </c>
      <c r="BS40" s="3">
        <f t="shared" si="45"/>
        <v>-2758.352101248312</v>
      </c>
      <c r="BT40" s="3">
        <f t="shared" si="45"/>
        <v>-2765.1549416569906</v>
      </c>
      <c r="BU40" s="3">
        <f t="shared" si="45"/>
        <v>-2771.9745597053357</v>
      </c>
      <c r="BV40" s="3">
        <f t="shared" si="45"/>
        <v>-2778.8109967715313</v>
      </c>
      <c r="BW40" s="3">
        <f t="shared" si="45"/>
        <v>-2785.6642943358138</v>
      </c>
      <c r="BX40" s="3">
        <f t="shared" ref="BX40:EI40" si="46">IF(BX$37=0,0,-BX$37*$G40)</f>
        <v>-2792.5344939807192</v>
      </c>
      <c r="BY40" s="3">
        <f t="shared" si="46"/>
        <v>-2799.4216373913391</v>
      </c>
      <c r="BZ40" s="3">
        <f t="shared" si="46"/>
        <v>-2806.3257663555705</v>
      </c>
      <c r="CA40" s="3">
        <f t="shared" si="46"/>
        <v>-2813.2469227643696</v>
      </c>
      <c r="CB40" s="3">
        <f t="shared" si="46"/>
        <v>-2820.1851486120095</v>
      </c>
      <c r="CC40" s="3">
        <f t="shared" si="46"/>
        <v>-2827.1404859963318</v>
      </c>
      <c r="CD40" s="3">
        <f t="shared" si="46"/>
        <v>-2834.1129771189999</v>
      </c>
      <c r="CE40" s="3">
        <f t="shared" si="46"/>
        <v>-2841.1026642857619</v>
      </c>
      <c r="CF40" s="3">
        <f t="shared" si="46"/>
        <v>-2848.1095899067009</v>
      </c>
      <c r="CG40" s="3">
        <f t="shared" si="46"/>
        <v>-2855.133796496496</v>
      </c>
      <c r="CH40" s="3">
        <f t="shared" si="46"/>
        <v>-2862.1753266746778</v>
      </c>
      <c r="CI40" s="3">
        <f t="shared" si="46"/>
        <v>-2869.2342231658886</v>
      </c>
      <c r="CJ40" s="3">
        <f t="shared" si="46"/>
        <v>-2876.310528800142</v>
      </c>
      <c r="CK40" s="3">
        <f t="shared" si="46"/>
        <v>-2883.4042865130805</v>
      </c>
      <c r="CL40" s="3">
        <f t="shared" si="46"/>
        <v>-2890.5155393462378</v>
      </c>
      <c r="CM40" s="3">
        <f t="shared" si="46"/>
        <v>-2897.6443304473019</v>
      </c>
      <c r="CN40" s="3">
        <f t="shared" si="46"/>
        <v>-2904.7907030703709</v>
      </c>
      <c r="CO40" s="3">
        <f t="shared" si="46"/>
        <v>-2911.9547005762224</v>
      </c>
      <c r="CP40" s="3">
        <f t="shared" si="46"/>
        <v>-2919.1363664325713</v>
      </c>
      <c r="CQ40" s="3">
        <f t="shared" si="46"/>
        <v>-2926.3357442143351</v>
      </c>
      <c r="CR40" s="3">
        <f t="shared" si="46"/>
        <v>-2933.5528776039032</v>
      </c>
      <c r="CS40" s="3">
        <f t="shared" si="46"/>
        <v>-2940.7878103913922</v>
      </c>
      <c r="CT40" s="3">
        <f t="shared" si="46"/>
        <v>-2948.0405864749187</v>
      </c>
      <c r="CU40" s="3">
        <f t="shared" si="46"/>
        <v>-2955.3112498608662</v>
      </c>
      <c r="CV40" s="3">
        <f t="shared" si="46"/>
        <v>-2962.5998446641465</v>
      </c>
      <c r="CW40" s="3">
        <f t="shared" si="46"/>
        <v>-2969.906415108474</v>
      </c>
      <c r="CX40" s="3">
        <f t="shared" si="46"/>
        <v>-2977.2310055266262</v>
      </c>
      <c r="CY40" s="3">
        <f t="shared" si="46"/>
        <v>-2984.573660360722</v>
      </c>
      <c r="CZ40" s="3">
        <f t="shared" si="46"/>
        <v>-2991.9344241624826</v>
      </c>
      <c r="DA40" s="3">
        <f t="shared" si="46"/>
        <v>-2999.3133415935094</v>
      </c>
      <c r="DB40" s="3">
        <f t="shared" si="46"/>
        <v>-3006.7104574255482</v>
      </c>
      <c r="DC40" s="3">
        <f t="shared" si="46"/>
        <v>-3014.1258165407658</v>
      </c>
      <c r="DD40" s="3">
        <f t="shared" si="46"/>
        <v>-3021.5594639320207</v>
      </c>
      <c r="DE40" s="3">
        <f t="shared" si="46"/>
        <v>-3029.0114447031337</v>
      </c>
      <c r="DF40" s="3">
        <f t="shared" si="46"/>
        <v>-3036.4818040691666</v>
      </c>
      <c r="DG40" s="3">
        <f t="shared" si="46"/>
        <v>-3043.9705873566932</v>
      </c>
      <c r="DH40" s="3">
        <f t="shared" si="46"/>
        <v>-3051.4778400040714</v>
      </c>
      <c r="DI40" s="3">
        <f t="shared" si="46"/>
        <v>-3059.0036075617286</v>
      </c>
      <c r="DJ40" s="3">
        <f t="shared" si="46"/>
        <v>-3066.5479356924252</v>
      </c>
      <c r="DK40" s="3">
        <f t="shared" si="46"/>
        <v>-3074.1108701715452</v>
      </c>
      <c r="DL40" s="3">
        <f t="shared" si="46"/>
        <v>-3081.6924568873583</v>
      </c>
      <c r="DM40" s="3">
        <f t="shared" si="46"/>
        <v>-3089.292741841316</v>
      </c>
      <c r="DN40" s="3">
        <f t="shared" si="46"/>
        <v>-3096.9117711483159</v>
      </c>
      <c r="DO40" s="3">
        <f t="shared" si="46"/>
        <v>-3104.5495910369896</v>
      </c>
      <c r="DP40" s="3">
        <f t="shared" si="46"/>
        <v>-3112.206247849982</v>
      </c>
      <c r="DQ40" s="3">
        <f t="shared" si="46"/>
        <v>-3119.8817880442293</v>
      </c>
      <c r="DR40" s="3">
        <f t="shared" si="46"/>
        <v>-3127.5762581912427</v>
      </c>
      <c r="DS40" s="3">
        <f t="shared" si="46"/>
        <v>-3135.2897049773951</v>
      </c>
      <c r="DT40" s="3">
        <f t="shared" si="46"/>
        <v>-3143.0221752041953</v>
      </c>
      <c r="DU40" s="3">
        <f t="shared" si="46"/>
        <v>-3150.7737157885813</v>
      </c>
      <c r="DV40" s="3">
        <f t="shared" si="46"/>
        <v>-3158.5443737632004</v>
      </c>
      <c r="DW40" s="3">
        <f t="shared" si="46"/>
        <v>-3166.3341962766922</v>
      </c>
      <c r="DX40" s="3">
        <f t="shared" si="46"/>
        <v>-3174.1432305939807</v>
      </c>
      <c r="DY40" s="3">
        <f t="shared" si="46"/>
        <v>-3181.971524096557</v>
      </c>
      <c r="DZ40" s="3">
        <f t="shared" si="46"/>
        <v>-3189.8191242827661</v>
      </c>
      <c r="EA40" s="3">
        <f t="shared" si="46"/>
        <v>-3197.6860787681003</v>
      </c>
      <c r="EB40" s="3">
        <f t="shared" si="46"/>
        <v>-3205.5724352854827</v>
      </c>
      <c r="EC40" s="3">
        <f t="shared" si="46"/>
        <v>-3213.4782416855569</v>
      </c>
      <c r="ED40" s="3">
        <f t="shared" si="46"/>
        <v>-3221.4035459369816</v>
      </c>
      <c r="EE40" s="3">
        <f t="shared" si="46"/>
        <v>-3229.3483961267184</v>
      </c>
      <c r="EF40" s="3">
        <f t="shared" si="46"/>
        <v>-3237.3128404603226</v>
      </c>
      <c r="EG40" s="3">
        <f t="shared" si="46"/>
        <v>-3245.2969272622395</v>
      </c>
      <c r="EH40" s="3">
        <f t="shared" si="46"/>
        <v>-3253.3007049760959</v>
      </c>
      <c r="EI40" s="3">
        <f t="shared" si="46"/>
        <v>-3261.3242221649925</v>
      </c>
      <c r="EJ40" s="3">
        <f t="shared" ref="EJ40:EX40" si="47">IF(EJ$37=0,0,-EJ$37*$G40)</f>
        <v>-3269.3675275117998</v>
      </c>
      <c r="EK40" s="3">
        <f t="shared" si="47"/>
        <v>-3277.4306698194523</v>
      </c>
      <c r="EL40" s="3">
        <f t="shared" si="47"/>
        <v>-3285.5136980112497</v>
      </c>
      <c r="EM40" s="3">
        <f t="shared" si="47"/>
        <v>-3293.6166611311442</v>
      </c>
      <c r="EN40" s="3">
        <f t="shared" si="47"/>
        <v>-3301.7396083440476</v>
      </c>
      <c r="EO40" s="3">
        <f t="shared" si="47"/>
        <v>-3309.8825889361251</v>
      </c>
      <c r="EP40" s="3">
        <f t="shared" si="47"/>
        <v>-3318.045652315091</v>
      </c>
      <c r="EQ40" s="3">
        <f t="shared" si="47"/>
        <v>-3326.2288480105203</v>
      </c>
      <c r="ER40" s="3">
        <f t="shared" si="47"/>
        <v>-3334.4322256741325</v>
      </c>
      <c r="ES40" s="3">
        <f t="shared" si="47"/>
        <v>-3342.6558350801079</v>
      </c>
      <c r="ET40" s="3">
        <f t="shared" si="47"/>
        <v>-3350.8997261253803</v>
      </c>
      <c r="EU40" s="3">
        <f t="shared" si="47"/>
        <v>-3359.1639488299438</v>
      </c>
      <c r="EV40" s="3">
        <f t="shared" si="47"/>
        <v>-3367.4485533371544</v>
      </c>
      <c r="EW40" s="3">
        <f t="shared" si="47"/>
        <v>-3375.753589914038</v>
      </c>
      <c r="EX40" s="3">
        <f t="shared" si="47"/>
        <v>-3384.0791089515878</v>
      </c>
    </row>
    <row r="41" spans="1:154" s="2" customFormat="1" ht="12.75" customHeight="1">
      <c r="A41" s="10"/>
      <c r="B41" s="159"/>
      <c r="C41" s="159" t="s">
        <v>61</v>
      </c>
      <c r="D41" s="159"/>
      <c r="E41" s="159"/>
      <c r="F41" s="270">
        <f>F37+F39+F40</f>
        <v>10903830</v>
      </c>
      <c r="G41" s="271"/>
      <c r="H41" s="238"/>
      <c r="J41" s="3"/>
      <c r="K41" s="15">
        <f>K37+K39+K40</f>
        <v>0</v>
      </c>
      <c r="L41" s="15">
        <f t="shared" ref="L41:BW41" si="48">L37+L39+L40</f>
        <v>0</v>
      </c>
      <c r="M41" s="15">
        <f t="shared" si="48"/>
        <v>0</v>
      </c>
      <c r="N41" s="15">
        <f t="shared" si="48"/>
        <v>0</v>
      </c>
      <c r="O41" s="15">
        <f t="shared" si="48"/>
        <v>0</v>
      </c>
      <c r="P41" s="15">
        <f t="shared" si="48"/>
        <v>0</v>
      </c>
      <c r="Q41" s="15">
        <f t="shared" si="48"/>
        <v>0</v>
      </c>
      <c r="R41" s="15">
        <f t="shared" si="48"/>
        <v>0</v>
      </c>
      <c r="S41" s="15">
        <f t="shared" si="48"/>
        <v>0</v>
      </c>
      <c r="T41" s="15">
        <f t="shared" si="48"/>
        <v>0</v>
      </c>
      <c r="U41" s="15">
        <f t="shared" si="48"/>
        <v>0</v>
      </c>
      <c r="V41" s="15">
        <f t="shared" si="48"/>
        <v>0</v>
      </c>
      <c r="W41" s="15">
        <f t="shared" si="48"/>
        <v>0</v>
      </c>
      <c r="X41" s="15">
        <f t="shared" si="48"/>
        <v>0</v>
      </c>
      <c r="Y41" s="15">
        <f t="shared" si="48"/>
        <v>0</v>
      </c>
      <c r="Z41" s="15">
        <f t="shared" si="48"/>
        <v>0</v>
      </c>
      <c r="AA41" s="15">
        <f t="shared" si="48"/>
        <v>0</v>
      </c>
      <c r="AB41" s="15">
        <f t="shared" si="48"/>
        <v>0</v>
      </c>
      <c r="AC41" s="15">
        <f t="shared" si="48"/>
        <v>0</v>
      </c>
      <c r="AD41" s="15">
        <f t="shared" si="48"/>
        <v>0</v>
      </c>
      <c r="AE41" s="15">
        <f t="shared" si="48"/>
        <v>0</v>
      </c>
      <c r="AF41" s="15">
        <f t="shared" si="48"/>
        <v>0</v>
      </c>
      <c r="AG41" s="15">
        <f t="shared" si="48"/>
        <v>0</v>
      </c>
      <c r="AH41" s="15">
        <f t="shared" si="48"/>
        <v>0</v>
      </c>
      <c r="AI41" s="15">
        <f t="shared" si="48"/>
        <v>0</v>
      </c>
      <c r="AJ41" s="15">
        <f t="shared" si="48"/>
        <v>146875.66711829018</v>
      </c>
      <c r="AK41" s="15">
        <f t="shared" si="48"/>
        <v>222138.03976936091</v>
      </c>
      <c r="AL41" s="15">
        <f t="shared" si="48"/>
        <v>297770.75368047843</v>
      </c>
      <c r="AM41" s="15">
        <f t="shared" si="48"/>
        <v>373775.1777921805</v>
      </c>
      <c r="AN41" s="15">
        <f t="shared" si="48"/>
        <v>450152.68554476247</v>
      </c>
      <c r="AO41" s="15">
        <f t="shared" si="48"/>
        <v>526904.65489214612</v>
      </c>
      <c r="AP41" s="15">
        <f t="shared" si="48"/>
        <v>604032.46831578901</v>
      </c>
      <c r="AQ41" s="15">
        <f t="shared" si="48"/>
        <v>681537.51283863559</v>
      </c>
      <c r="AR41" s="15">
        <f t="shared" si="48"/>
        <v>759421.18003910943</v>
      </c>
      <c r="AS41" s="15">
        <f t="shared" si="48"/>
        <v>837684.86606514652</v>
      </c>
      <c r="AT41" s="15">
        <f t="shared" si="48"/>
        <v>916329.97164827003</v>
      </c>
      <c r="AU41" s="15">
        <f>AU37+AU39+AU40</f>
        <v>984879.06826691714</v>
      </c>
      <c r="AV41" s="15">
        <f t="shared" si="48"/>
        <v>987308.04574235843</v>
      </c>
      <c r="AW41" s="15">
        <f t="shared" si="48"/>
        <v>989743.01373152505</v>
      </c>
      <c r="AX41" s="15">
        <f t="shared" si="48"/>
        <v>992183.98700863961</v>
      </c>
      <c r="AY41" s="15">
        <f t="shared" si="48"/>
        <v>994630.98038436309</v>
      </c>
      <c r="AZ41" s="15">
        <f t="shared" si="48"/>
        <v>997084.00870588166</v>
      </c>
      <c r="BA41" s="15">
        <f t="shared" si="48"/>
        <v>999543.08685700025</v>
      </c>
      <c r="BB41" s="15">
        <f t="shared" si="48"/>
        <v>1002008.2297582306</v>
      </c>
      <c r="BC41" s="15">
        <f t="shared" si="48"/>
        <v>1004479.4523668827</v>
      </c>
      <c r="BD41" s="15">
        <f t="shared" si="48"/>
        <v>1006956.7696771554</v>
      </c>
      <c r="BE41" s="15">
        <f t="shared" si="48"/>
        <v>1009440.1967202269</v>
      </c>
      <c r="BF41" s="15">
        <f t="shared" si="48"/>
        <v>1011929.7485643458</v>
      </c>
      <c r="BG41" s="15">
        <f t="shared" si="48"/>
        <v>1014425.4403149249</v>
      </c>
      <c r="BH41" s="15">
        <f t="shared" si="48"/>
        <v>1016927.2871146296</v>
      </c>
      <c r="BI41" s="15">
        <f t="shared" si="48"/>
        <v>1019435.3041434708</v>
      </c>
      <c r="BJ41" s="15">
        <f t="shared" si="48"/>
        <v>1021949.5066188993</v>
      </c>
      <c r="BK41" s="15">
        <f t="shared" si="48"/>
        <v>1024469.9097958942</v>
      </c>
      <c r="BL41" s="15">
        <f t="shared" si="48"/>
        <v>1026996.5289670583</v>
      </c>
      <c r="BM41" s="15">
        <f t="shared" si="48"/>
        <v>1029529.3794627107</v>
      </c>
      <c r="BN41" s="15">
        <f t="shared" si="48"/>
        <v>1032068.476650978</v>
      </c>
      <c r="BO41" s="15">
        <f t="shared" si="48"/>
        <v>1034613.8359378896</v>
      </c>
      <c r="BP41" s="15">
        <f t="shared" si="48"/>
        <v>1037165.4727674705</v>
      </c>
      <c r="BQ41" s="15">
        <f t="shared" si="48"/>
        <v>1039723.4026218337</v>
      </c>
      <c r="BR41" s="15">
        <f t="shared" si="48"/>
        <v>1042287.6410212768</v>
      </c>
      <c r="BS41" s="15">
        <f t="shared" si="48"/>
        <v>1044858.2035243731</v>
      </c>
      <c r="BT41" s="15">
        <f t="shared" si="48"/>
        <v>1047435.1057280687</v>
      </c>
      <c r="BU41" s="15">
        <f t="shared" si="48"/>
        <v>1050018.3632677756</v>
      </c>
      <c r="BV41" s="15">
        <f t="shared" si="48"/>
        <v>1052607.9918174664</v>
      </c>
      <c r="BW41" s="15">
        <f t="shared" si="48"/>
        <v>1055204.0070897711</v>
      </c>
      <c r="BX41" s="15">
        <f t="shared" ref="BX41:EI41" si="49">BX37+BX39+BX40</f>
        <v>1057806.42483607</v>
      </c>
      <c r="BY41" s="15">
        <f t="shared" si="49"/>
        <v>1060415.2608465918</v>
      </c>
      <c r="BZ41" s="15">
        <f t="shared" si="49"/>
        <v>1063030.5309505076</v>
      </c>
      <c r="CA41" s="15">
        <f t="shared" si="49"/>
        <v>1065652.2510160264</v>
      </c>
      <c r="CB41" s="15">
        <f t="shared" si="49"/>
        <v>1068280.4369504945</v>
      </c>
      <c r="CC41" s="15">
        <f t="shared" si="49"/>
        <v>1070915.1047004892</v>
      </c>
      <c r="CD41" s="15">
        <f t="shared" si="49"/>
        <v>1073556.2702519153</v>
      </c>
      <c r="CE41" s="15">
        <f t="shared" si="49"/>
        <v>1076203.9496301045</v>
      </c>
      <c r="CF41" s="15">
        <f t="shared" si="49"/>
        <v>1078858.158899911</v>
      </c>
      <c r="CG41" s="15">
        <f t="shared" si="49"/>
        <v>1081518.9141658091</v>
      </c>
      <c r="CH41" s="15">
        <f t="shared" si="49"/>
        <v>1084186.2315719908</v>
      </c>
      <c r="CI41" s="15">
        <f t="shared" si="49"/>
        <v>1086860.1273024646</v>
      </c>
      <c r="CJ41" s="15">
        <f t="shared" si="49"/>
        <v>1089540.6175811526</v>
      </c>
      <c r="CK41" s="15">
        <f t="shared" si="49"/>
        <v>1092227.7186719901</v>
      </c>
      <c r="CL41" s="15">
        <f t="shared" si="49"/>
        <v>1094921.4468790228</v>
      </c>
      <c r="CM41" s="15">
        <f t="shared" si="49"/>
        <v>1097621.8185465075</v>
      </c>
      <c r="CN41" s="15">
        <f t="shared" si="49"/>
        <v>1100328.8500590099</v>
      </c>
      <c r="CO41" s="15">
        <f t="shared" si="49"/>
        <v>1103042.5578415042</v>
      </c>
      <c r="CP41" s="15">
        <f t="shared" si="49"/>
        <v>1105762.9583594732</v>
      </c>
      <c r="CQ41" s="15">
        <f t="shared" si="49"/>
        <v>1108490.0681190079</v>
      </c>
      <c r="CR41" s="15">
        <f t="shared" si="49"/>
        <v>1111223.9036669089</v>
      </c>
      <c r="CS41" s="15">
        <f t="shared" si="49"/>
        <v>1113964.4815907837</v>
      </c>
      <c r="CT41" s="15">
        <f t="shared" si="49"/>
        <v>1116711.8185191508</v>
      </c>
      <c r="CU41" s="15">
        <f t="shared" si="49"/>
        <v>1119465.9311215389</v>
      </c>
      <c r="CV41" s="15">
        <f t="shared" si="49"/>
        <v>1122226.8361085874</v>
      </c>
      <c r="CW41" s="15">
        <f t="shared" si="49"/>
        <v>1124994.5502321504</v>
      </c>
      <c r="CX41" s="15">
        <f t="shared" si="49"/>
        <v>1127769.0902853941</v>
      </c>
      <c r="CY41" s="15">
        <f t="shared" si="49"/>
        <v>1130550.4731029035</v>
      </c>
      <c r="CZ41" s="15">
        <f t="shared" si="49"/>
        <v>1133338.7155607804</v>
      </c>
      <c r="DA41" s="15">
        <f t="shared" si="49"/>
        <v>1136133.8345767495</v>
      </c>
      <c r="DB41" s="15">
        <f t="shared" si="49"/>
        <v>1138935.8471102573</v>
      </c>
      <c r="DC41" s="15">
        <f t="shared" si="49"/>
        <v>1141744.7701625782</v>
      </c>
      <c r="DD41" s="15">
        <f t="shared" si="49"/>
        <v>1144560.6207769162</v>
      </c>
      <c r="DE41" s="15">
        <f t="shared" si="49"/>
        <v>1147383.4160385071</v>
      </c>
      <c r="DF41" s="15">
        <f t="shared" si="49"/>
        <v>1150213.1730747253</v>
      </c>
      <c r="DG41" s="15">
        <f t="shared" si="49"/>
        <v>1153049.9090551853</v>
      </c>
      <c r="DH41" s="15">
        <f t="shared" si="49"/>
        <v>1155893.6411918453</v>
      </c>
      <c r="DI41" s="15">
        <f t="shared" si="49"/>
        <v>1158744.3867391148</v>
      </c>
      <c r="DJ41" s="15">
        <f t="shared" si="49"/>
        <v>1161602.1629939559</v>
      </c>
      <c r="DK41" s="15">
        <f t="shared" si="49"/>
        <v>1164466.9872959908</v>
      </c>
      <c r="DL41" s="15">
        <f t="shared" si="49"/>
        <v>1167338.877027604</v>
      </c>
      <c r="DM41" s="15">
        <f t="shared" si="49"/>
        <v>1170217.8496140523</v>
      </c>
      <c r="DN41" s="15">
        <f t="shared" si="49"/>
        <v>1173103.9225235656</v>
      </c>
      <c r="DO41" s="15">
        <f t="shared" si="49"/>
        <v>1175997.1132674559</v>
      </c>
      <c r="DP41" s="15">
        <f t="shared" si="49"/>
        <v>1178897.4394002238</v>
      </c>
      <c r="DQ41" s="15">
        <f t="shared" si="49"/>
        <v>1181804.9185196629</v>
      </c>
      <c r="DR41" s="15">
        <f t="shared" si="49"/>
        <v>1184719.5682669678</v>
      </c>
      <c r="DS41" s="15">
        <f t="shared" si="49"/>
        <v>1187641.4063268413</v>
      </c>
      <c r="DT41" s="15">
        <f t="shared" si="49"/>
        <v>1190570.4504276011</v>
      </c>
      <c r="DU41" s="15">
        <f t="shared" si="49"/>
        <v>1193506.7183412886</v>
      </c>
      <c r="DV41" s="15">
        <f t="shared" si="49"/>
        <v>1196450.2278837753</v>
      </c>
      <c r="DW41" s="15">
        <f t="shared" si="49"/>
        <v>1199400.9969148708</v>
      </c>
      <c r="DX41" s="15">
        <f t="shared" si="49"/>
        <v>1202359.0433384329</v>
      </c>
      <c r="DY41" s="15">
        <f t="shared" si="49"/>
        <v>1205324.3851024744</v>
      </c>
      <c r="DZ41" s="15">
        <f t="shared" si="49"/>
        <v>1208297.0401992728</v>
      </c>
      <c r="EA41" s="15">
        <f t="shared" si="49"/>
        <v>1211277.0266654801</v>
      </c>
      <c r="EB41" s="15">
        <f t="shared" si="49"/>
        <v>1214264.3625822312</v>
      </c>
      <c r="EC41" s="15">
        <f t="shared" si="49"/>
        <v>1217259.0660752531</v>
      </c>
      <c r="ED41" s="15">
        <f t="shared" si="49"/>
        <v>1220261.1553149773</v>
      </c>
      <c r="EE41" s="15">
        <f t="shared" si="49"/>
        <v>1223270.6485166471</v>
      </c>
      <c r="EF41" s="15">
        <f t="shared" si="49"/>
        <v>1226287.5639404296</v>
      </c>
      <c r="EG41" s="15">
        <f t="shared" si="49"/>
        <v>1229311.9198915276</v>
      </c>
      <c r="EH41" s="15">
        <f t="shared" si="49"/>
        <v>1232343.7347202885</v>
      </c>
      <c r="EI41" s="15">
        <f t="shared" si="49"/>
        <v>1235383.0268223169</v>
      </c>
      <c r="EJ41" s="15">
        <f t="shared" ref="EJ41:EX41" si="50">EJ37+EJ39+EJ40</f>
        <v>1238429.8146385858</v>
      </c>
      <c r="EK41" s="15">
        <f t="shared" si="50"/>
        <v>1241484.1166555483</v>
      </c>
      <c r="EL41" s="15">
        <f t="shared" si="50"/>
        <v>1244545.9514052512</v>
      </c>
      <c r="EM41" s="15">
        <f t="shared" si="50"/>
        <v>1247615.3374654446</v>
      </c>
      <c r="EN41" s="15">
        <f t="shared" si="50"/>
        <v>1250692.2934596981</v>
      </c>
      <c r="EO41" s="15">
        <f t="shared" si="50"/>
        <v>1253776.8380575113</v>
      </c>
      <c r="EP41" s="15">
        <f t="shared" si="50"/>
        <v>1256868.9899744266</v>
      </c>
      <c r="EQ41" s="15">
        <f t="shared" si="50"/>
        <v>1259968.7679721466</v>
      </c>
      <c r="ER41" s="15">
        <f t="shared" si="50"/>
        <v>1263076.1908586428</v>
      </c>
      <c r="ES41" s="15">
        <f t="shared" si="50"/>
        <v>1266191.2774882738</v>
      </c>
      <c r="ET41" s="15">
        <f t="shared" si="50"/>
        <v>1269314.0467618979</v>
      </c>
      <c r="EU41" s="15">
        <f t="shared" si="50"/>
        <v>1272444.5176269868</v>
      </c>
      <c r="EV41" s="15">
        <f t="shared" si="50"/>
        <v>1275582.7090777436</v>
      </c>
      <c r="EW41" s="15">
        <f t="shared" si="50"/>
        <v>1278728.6401552155</v>
      </c>
      <c r="EX41" s="15">
        <f t="shared" si="50"/>
        <v>1281882.329947409</v>
      </c>
    </row>
    <row r="42" spans="1:154" s="2" customFormat="1" ht="12.75" customHeight="1">
      <c r="A42" s="10"/>
      <c r="B42" s="159"/>
      <c r="C42" s="515" t="s">
        <v>218</v>
      </c>
      <c r="D42" s="518"/>
      <c r="E42" s="159"/>
      <c r="F42" s="516">
        <f>'High NOI'!K40</f>
        <v>280000</v>
      </c>
      <c r="G42" s="517">
        <f>'High NOI'!E40</f>
        <v>0.8</v>
      </c>
      <c r="H42" s="377" t="s">
        <v>219</v>
      </c>
      <c r="J42" s="3"/>
      <c r="K42" s="3">
        <f>$G$42*K53</f>
        <v>0</v>
      </c>
      <c r="L42" s="3">
        <f t="shared" ref="L42:BW42" si="51">$G$42*L53</f>
        <v>0</v>
      </c>
      <c r="M42" s="3">
        <f t="shared" si="51"/>
        <v>0</v>
      </c>
      <c r="N42" s="3">
        <f t="shared" si="51"/>
        <v>0</v>
      </c>
      <c r="O42" s="3">
        <f t="shared" si="51"/>
        <v>0</v>
      </c>
      <c r="P42" s="3">
        <f t="shared" si="51"/>
        <v>0</v>
      </c>
      <c r="Q42" s="3">
        <f t="shared" si="51"/>
        <v>0</v>
      </c>
      <c r="R42" s="3">
        <f t="shared" si="51"/>
        <v>0</v>
      </c>
      <c r="S42" s="3">
        <f t="shared" si="51"/>
        <v>0</v>
      </c>
      <c r="T42" s="3">
        <f t="shared" si="51"/>
        <v>0</v>
      </c>
      <c r="U42" s="3">
        <f t="shared" si="51"/>
        <v>0</v>
      </c>
      <c r="V42" s="3">
        <f t="shared" si="51"/>
        <v>0</v>
      </c>
      <c r="W42" s="3">
        <f t="shared" si="51"/>
        <v>0</v>
      </c>
      <c r="X42" s="3">
        <f t="shared" si="51"/>
        <v>0</v>
      </c>
      <c r="Y42" s="3">
        <f t="shared" si="51"/>
        <v>0</v>
      </c>
      <c r="Z42" s="3">
        <f t="shared" si="51"/>
        <v>0</v>
      </c>
      <c r="AA42" s="3">
        <f t="shared" si="51"/>
        <v>0</v>
      </c>
      <c r="AB42" s="3">
        <f t="shared" si="51"/>
        <v>0</v>
      </c>
      <c r="AC42" s="3">
        <f t="shared" si="51"/>
        <v>0</v>
      </c>
      <c r="AD42" s="3">
        <f t="shared" si="51"/>
        <v>0</v>
      </c>
      <c r="AE42" s="3">
        <f t="shared" si="51"/>
        <v>0</v>
      </c>
      <c r="AF42" s="3">
        <f t="shared" si="51"/>
        <v>0</v>
      </c>
      <c r="AG42" s="3">
        <f t="shared" si="51"/>
        <v>0</v>
      </c>
      <c r="AH42" s="3">
        <f t="shared" si="51"/>
        <v>0</v>
      </c>
      <c r="AI42" s="3">
        <f t="shared" si="51"/>
        <v>0</v>
      </c>
      <c r="AJ42" s="3">
        <f t="shared" si="51"/>
        <v>24615.679402663165</v>
      </c>
      <c r="AK42" s="3">
        <f t="shared" si="51"/>
        <v>24666.38367190359</v>
      </c>
      <c r="AL42" s="3">
        <f t="shared" si="51"/>
        <v>24717.192383636837</v>
      </c>
      <c r="AM42" s="3">
        <f t="shared" si="51"/>
        <v>24768.105752997326</v>
      </c>
      <c r="AN42" s="3">
        <f t="shared" si="51"/>
        <v>24819.123995562652</v>
      </c>
      <c r="AO42" s="3">
        <f t="shared" si="51"/>
        <v>24870.247327354438</v>
      </c>
      <c r="AP42" s="3">
        <f t="shared" si="51"/>
        <v>24921.475964839279</v>
      </c>
      <c r="AQ42" s="3">
        <f t="shared" si="51"/>
        <v>24972.810124929667</v>
      </c>
      <c r="AR42" s="3">
        <f t="shared" si="51"/>
        <v>25024.250024984896</v>
      </c>
      <c r="AS42" s="3">
        <f t="shared" si="51"/>
        <v>25075.795882811974</v>
      </c>
      <c r="AT42" s="3">
        <f t="shared" si="51"/>
        <v>25127.447916666562</v>
      </c>
      <c r="AU42" s="3">
        <f t="shared" si="51"/>
        <v>25179.206345253897</v>
      </c>
      <c r="AV42" s="3">
        <f t="shared" si="51"/>
        <v>25231.071387729702</v>
      </c>
      <c r="AW42" s="3">
        <f t="shared" si="51"/>
        <v>25283.043263701147</v>
      </c>
      <c r="AX42" s="3">
        <f t="shared" si="51"/>
        <v>25335.122193227715</v>
      </c>
      <c r="AY42" s="3">
        <f t="shared" si="51"/>
        <v>25387.308396822227</v>
      </c>
      <c r="AZ42" s="3">
        <f t="shared" si="51"/>
        <v>25439.602095451683</v>
      </c>
      <c r="BA42" s="3">
        <f t="shared" si="51"/>
        <v>25492.003510538259</v>
      </c>
      <c r="BB42" s="3">
        <f t="shared" si="51"/>
        <v>25544.512863960226</v>
      </c>
      <c r="BC42" s="3">
        <f t="shared" si="51"/>
        <v>25597.130378052872</v>
      </c>
      <c r="BD42" s="3">
        <f t="shared" si="51"/>
        <v>25649.856275609483</v>
      </c>
      <c r="BE42" s="3">
        <f t="shared" si="51"/>
        <v>25702.690779882236</v>
      </c>
      <c r="BF42" s="3">
        <f t="shared" si="51"/>
        <v>25755.63411458319</v>
      </c>
      <c r="BG42" s="3">
        <f t="shared" si="51"/>
        <v>25808.686503885208</v>
      </c>
      <c r="BH42" s="3">
        <f t="shared" si="51"/>
        <v>25861.848172422913</v>
      </c>
      <c r="BI42" s="3">
        <f t="shared" si="51"/>
        <v>25915.119345293631</v>
      </c>
      <c r="BJ42" s="3">
        <f t="shared" si="51"/>
        <v>25968.500248058379</v>
      </c>
      <c r="BK42" s="3">
        <f t="shared" si="51"/>
        <v>26021.991106742742</v>
      </c>
      <c r="BL42" s="3">
        <f t="shared" si="51"/>
        <v>26075.592147837935</v>
      </c>
      <c r="BM42" s="3">
        <f t="shared" si="51"/>
        <v>26129.303598301682</v>
      </c>
      <c r="BN42" s="3">
        <f t="shared" si="51"/>
        <v>26183.125685559196</v>
      </c>
      <c r="BO42" s="3">
        <f t="shared" si="51"/>
        <v>26237.058637504164</v>
      </c>
      <c r="BP42" s="3">
        <f t="shared" si="51"/>
        <v>26291.102682499681</v>
      </c>
      <c r="BQ42" s="3">
        <f t="shared" si="51"/>
        <v>26345.258049379256</v>
      </c>
      <c r="BR42" s="3">
        <f t="shared" si="51"/>
        <v>26399.524967447735</v>
      </c>
      <c r="BS42" s="3">
        <f t="shared" si="51"/>
        <v>26453.903666482296</v>
      </c>
      <c r="BT42" s="3">
        <f t="shared" si="51"/>
        <v>26508.394376733446</v>
      </c>
      <c r="BU42" s="3">
        <f t="shared" si="51"/>
        <v>26562.997328925943</v>
      </c>
      <c r="BV42" s="3">
        <f t="shared" si="51"/>
        <v>26617.712754259795</v>
      </c>
      <c r="BW42" s="3">
        <f t="shared" si="51"/>
        <v>26672.540884411272</v>
      </c>
      <c r="BX42" s="3">
        <f t="shared" ref="BX42:EI42" si="52">$G$42*BX53</f>
        <v>26727.481951533846</v>
      </c>
      <c r="BY42" s="3">
        <f t="shared" si="52"/>
        <v>26782.536188259186</v>
      </c>
      <c r="BZ42" s="3">
        <f t="shared" si="52"/>
        <v>26837.703827698133</v>
      </c>
      <c r="CA42" s="3">
        <f t="shared" si="52"/>
        <v>26892.985103441722</v>
      </c>
      <c r="CB42" s="3">
        <f t="shared" si="52"/>
        <v>26948.380249562135</v>
      </c>
      <c r="CC42" s="3">
        <f t="shared" si="52"/>
        <v>27003.889500613699</v>
      </c>
      <c r="CD42" s="3">
        <f t="shared" si="52"/>
        <v>27059.513091633889</v>
      </c>
      <c r="CE42" s="3">
        <f t="shared" si="52"/>
        <v>27115.251258144319</v>
      </c>
      <c r="CF42" s="3">
        <f t="shared" si="52"/>
        <v>27171.104236151747</v>
      </c>
      <c r="CG42" s="3">
        <f t="shared" si="52"/>
        <v>27227.072262149049</v>
      </c>
      <c r="CH42" s="3">
        <f t="shared" si="52"/>
        <v>27283.155573116255</v>
      </c>
      <c r="CI42" s="3">
        <f t="shared" si="52"/>
        <v>27339.354406521517</v>
      </c>
      <c r="CJ42" s="3">
        <f t="shared" si="52"/>
        <v>27395.669000322152</v>
      </c>
      <c r="CK42" s="3">
        <f t="shared" si="52"/>
        <v>27452.099592965627</v>
      </c>
      <c r="CL42" s="3">
        <f t="shared" si="52"/>
        <v>27508.64642339055</v>
      </c>
      <c r="CM42" s="3">
        <f t="shared" si="52"/>
        <v>27565.30973102773</v>
      </c>
      <c r="CN42" s="3">
        <f t="shared" si="52"/>
        <v>27622.089755801153</v>
      </c>
      <c r="CO42" s="3">
        <f t="shared" si="52"/>
        <v>27678.986738129002</v>
      </c>
      <c r="CP42" s="3">
        <f t="shared" si="52"/>
        <v>27736.000918924699</v>
      </c>
      <c r="CQ42" s="3">
        <f t="shared" si="52"/>
        <v>27793.132539597889</v>
      </c>
      <c r="CR42" s="3">
        <f t="shared" si="52"/>
        <v>27850.3818420555</v>
      </c>
      <c r="CS42" s="3">
        <f t="shared" si="52"/>
        <v>27907.749068702735</v>
      </c>
      <c r="CT42" s="3">
        <f t="shared" si="52"/>
        <v>27965.234462444118</v>
      </c>
      <c r="CU42" s="3">
        <f t="shared" si="52"/>
        <v>28022.838266684525</v>
      </c>
      <c r="CV42" s="3">
        <f t="shared" si="52"/>
        <v>28080.560725330171</v>
      </c>
      <c r="CW42" s="3">
        <f t="shared" si="52"/>
        <v>28138.402082789733</v>
      </c>
      <c r="CX42" s="3">
        <f t="shared" si="52"/>
        <v>28196.362583975279</v>
      </c>
      <c r="CY42" s="3">
        <f t="shared" si="52"/>
        <v>28254.442474303385</v>
      </c>
      <c r="CZ42" s="3">
        <f t="shared" si="52"/>
        <v>28312.641999696138</v>
      </c>
      <c r="DA42" s="3">
        <f t="shared" si="52"/>
        <v>28370.961406582188</v>
      </c>
      <c r="DB42" s="3">
        <f t="shared" si="52"/>
        <v>28429.400941897773</v>
      </c>
      <c r="DC42" s="3">
        <f t="shared" si="52"/>
        <v>28487.960853087792</v>
      </c>
      <c r="DD42" s="3">
        <f t="shared" si="52"/>
        <v>28546.641388106844</v>
      </c>
      <c r="DE42" s="3">
        <f t="shared" si="52"/>
        <v>28605.442795420258</v>
      </c>
      <c r="DF42" s="3">
        <f t="shared" si="52"/>
        <v>28664.365324005183</v>
      </c>
      <c r="DG42" s="3">
        <f t="shared" si="52"/>
        <v>28723.409223351588</v>
      </c>
      <c r="DH42" s="3">
        <f t="shared" si="52"/>
        <v>28782.574743463381</v>
      </c>
      <c r="DI42" s="3">
        <f t="shared" si="52"/>
        <v>28841.862134859439</v>
      </c>
      <c r="DJ42" s="3">
        <f t="shared" si="52"/>
        <v>28901.271648574617</v>
      </c>
      <c r="DK42" s="3">
        <f t="shared" si="52"/>
        <v>28960.803536160933</v>
      </c>
      <c r="DL42" s="3">
        <f t="shared" si="52"/>
        <v>29020.458049688503</v>
      </c>
      <c r="DM42" s="3">
        <f t="shared" si="52"/>
        <v>29080.235441746703</v>
      </c>
      <c r="DN42" s="3">
        <f t="shared" si="52"/>
        <v>29140.135965445181</v>
      </c>
      <c r="DO42" s="3">
        <f t="shared" si="52"/>
        <v>29200.159874414952</v>
      </c>
      <c r="DP42" s="3">
        <f t="shared" si="52"/>
        <v>29260.307422809477</v>
      </c>
      <c r="DQ42" s="3">
        <f t="shared" si="52"/>
        <v>29320.578865305732</v>
      </c>
      <c r="DR42" s="3">
        <f t="shared" si="52"/>
        <v>29380.974457105269</v>
      </c>
      <c r="DS42" s="3">
        <f t="shared" si="52"/>
        <v>29441.494453935338</v>
      </c>
      <c r="DT42" s="3">
        <f t="shared" si="52"/>
        <v>29502.139112049932</v>
      </c>
      <c r="DU42" s="3">
        <f t="shared" si="52"/>
        <v>29562.908688230873</v>
      </c>
      <c r="DV42" s="3">
        <f t="shared" si="52"/>
        <v>29623.803439788946</v>
      </c>
      <c r="DW42" s="3">
        <f t="shared" si="52"/>
        <v>29684.823624564906</v>
      </c>
      <c r="DX42" s="3">
        <f t="shared" si="52"/>
        <v>29745.969500930674</v>
      </c>
      <c r="DY42" s="3">
        <f t="shared" si="52"/>
        <v>29807.241327790329</v>
      </c>
      <c r="DZ42" s="3">
        <f t="shared" si="52"/>
        <v>29868.639364581271</v>
      </c>
      <c r="EA42" s="3">
        <f t="shared" si="52"/>
        <v>29930.163871275287</v>
      </c>
      <c r="EB42" s="3">
        <f t="shared" si="52"/>
        <v>29991.815108379669</v>
      </c>
      <c r="EC42" s="3">
        <f t="shared" si="52"/>
        <v>30053.593336938327</v>
      </c>
      <c r="ED42" s="3">
        <f t="shared" si="52"/>
        <v>30115.498818532862</v>
      </c>
      <c r="EE42" s="3">
        <f t="shared" si="52"/>
        <v>30177.53181528367</v>
      </c>
      <c r="EF42" s="3">
        <f t="shared" si="52"/>
        <v>30239.692589851133</v>
      </c>
      <c r="EG42" s="3">
        <f t="shared" si="52"/>
        <v>30301.981405436611</v>
      </c>
      <c r="EH42" s="3">
        <f t="shared" si="52"/>
        <v>30364.398525783625</v>
      </c>
      <c r="EI42" s="3">
        <f t="shared" si="52"/>
        <v>30426.944215178992</v>
      </c>
      <c r="EJ42" s="3">
        <f t="shared" ref="EJ42:EX42" si="53">$G$42*EJ53</f>
        <v>30489.618738453901</v>
      </c>
      <c r="EK42" s="3">
        <f t="shared" si="53"/>
        <v>30552.422360985041</v>
      </c>
      <c r="EL42" s="3">
        <f t="shared" si="53"/>
        <v>30615.355348695753</v>
      </c>
      <c r="EM42" s="3">
        <f t="shared" si="53"/>
        <v>30678.417968057121</v>
      </c>
      <c r="EN42" s="3">
        <f t="shared" si="53"/>
        <v>30741.610486089121</v>
      </c>
      <c r="EO42" s="3">
        <f t="shared" si="53"/>
        <v>30804.933170361743</v>
      </c>
      <c r="EP42" s="3">
        <f t="shared" si="53"/>
        <v>30868.386288996135</v>
      </c>
      <c r="EQ42" s="3">
        <f t="shared" si="53"/>
        <v>30931.97011066573</v>
      </c>
      <c r="ER42" s="3">
        <f t="shared" si="53"/>
        <v>30995.684904597369</v>
      </c>
      <c r="ES42" s="3">
        <f t="shared" si="53"/>
        <v>31059.530940572477</v>
      </c>
      <c r="ET42" s="3">
        <f t="shared" si="53"/>
        <v>31123.508488928168</v>
      </c>
      <c r="EU42" s="3">
        <f t="shared" si="53"/>
        <v>31187.617820558418</v>
      </c>
      <c r="EV42" s="3">
        <f t="shared" si="53"/>
        <v>31251.8592069152</v>
      </c>
      <c r="EW42" s="3">
        <f t="shared" si="53"/>
        <v>31316.232920009628</v>
      </c>
      <c r="EX42" s="3">
        <f t="shared" si="53"/>
        <v>31380.739232413107</v>
      </c>
    </row>
    <row r="43" spans="1:154" s="2" customFormat="1" ht="12.75" customHeight="1">
      <c r="A43" s="10"/>
      <c r="B43" s="167"/>
      <c r="C43" s="159" t="s">
        <v>133</v>
      </c>
      <c r="D43" s="159"/>
      <c r="E43" s="159"/>
      <c r="F43" s="391">
        <f>'High NOI'!K41</f>
        <v>399945</v>
      </c>
      <c r="G43" s="268">
        <f>'High NOI'!$Y$7</f>
        <v>0.03</v>
      </c>
      <c r="H43" s="377" t="s">
        <v>134</v>
      </c>
      <c r="J43" s="193"/>
      <c r="K43" s="193">
        <f t="shared" ref="K43:BV43" si="54">IF(K27&lt;(1-$G$39),(($F43/12)*(1+((1+$G43)^(1/12))-1)^K$3)*K27,($F43/12)*(1+((1+$G43)^(1/12))-1)^K$3)</f>
        <v>0</v>
      </c>
      <c r="L43" s="193">
        <f t="shared" si="54"/>
        <v>0</v>
      </c>
      <c r="M43" s="193">
        <f t="shared" si="54"/>
        <v>0</v>
      </c>
      <c r="N43" s="193">
        <f t="shared" si="54"/>
        <v>0</v>
      </c>
      <c r="O43" s="193">
        <f t="shared" si="54"/>
        <v>0</v>
      </c>
      <c r="P43" s="193">
        <f t="shared" si="54"/>
        <v>0</v>
      </c>
      <c r="Q43" s="193">
        <f t="shared" si="54"/>
        <v>0</v>
      </c>
      <c r="R43" s="193">
        <f t="shared" si="54"/>
        <v>0</v>
      </c>
      <c r="S43" s="193">
        <f t="shared" si="54"/>
        <v>0</v>
      </c>
      <c r="T43" s="193">
        <f t="shared" si="54"/>
        <v>0</v>
      </c>
      <c r="U43" s="193">
        <f t="shared" si="54"/>
        <v>0</v>
      </c>
      <c r="V43" s="193">
        <f t="shared" si="54"/>
        <v>0</v>
      </c>
      <c r="W43" s="193">
        <f t="shared" si="54"/>
        <v>0</v>
      </c>
      <c r="X43" s="193">
        <f t="shared" si="54"/>
        <v>0</v>
      </c>
      <c r="Y43" s="193">
        <f t="shared" si="54"/>
        <v>0</v>
      </c>
      <c r="Z43" s="193">
        <f t="shared" si="54"/>
        <v>0</v>
      </c>
      <c r="AA43" s="193">
        <f t="shared" si="54"/>
        <v>0</v>
      </c>
      <c r="AB43" s="193">
        <f t="shared" si="54"/>
        <v>0</v>
      </c>
      <c r="AC43" s="193">
        <f t="shared" si="54"/>
        <v>0</v>
      </c>
      <c r="AD43" s="193">
        <f t="shared" si="54"/>
        <v>0</v>
      </c>
      <c r="AE43" s="193">
        <f t="shared" si="54"/>
        <v>0</v>
      </c>
      <c r="AF43" s="193">
        <f t="shared" si="54"/>
        <v>0</v>
      </c>
      <c r="AG43" s="193">
        <f t="shared" si="54"/>
        <v>0</v>
      </c>
      <c r="AH43" s="193">
        <f t="shared" si="54"/>
        <v>0</v>
      </c>
      <c r="AI43" s="193">
        <f t="shared" si="54"/>
        <v>2590.2608217514016</v>
      </c>
      <c r="AJ43" s="193">
        <f t="shared" si="54"/>
        <v>5193.2982074369393</v>
      </c>
      <c r="AK43" s="193">
        <f t="shared" si="54"/>
        <v>7809.1594227367495</v>
      </c>
      <c r="AL43" s="193">
        <f t="shared" si="54"/>
        <v>10437.891888757526</v>
      </c>
      <c r="AM43" s="193">
        <f t="shared" si="54"/>
        <v>13079.543182511678</v>
      </c>
      <c r="AN43" s="193">
        <f t="shared" si="54"/>
        <v>15734.161037397895</v>
      </c>
      <c r="AO43" s="193">
        <f t="shared" si="54"/>
        <v>18401.793343683148</v>
      </c>
      <c r="AP43" s="193">
        <f t="shared" si="54"/>
        <v>21082.488148986111</v>
      </c>
      <c r="AQ43" s="193">
        <f t="shared" si="54"/>
        <v>23776.293658762021</v>
      </c>
      <c r="AR43" s="193">
        <f t="shared" si="54"/>
        <v>26483.258236788934</v>
      </c>
      <c r="AS43" s="193">
        <f t="shared" si="54"/>
        <v>29203.430405655483</v>
      </c>
      <c r="AT43" s="193">
        <f t="shared" si="54"/>
        <v>31936.858847250027</v>
      </c>
      <c r="AU43" s="193">
        <f t="shared" si="54"/>
        <v>36509.044635001337</v>
      </c>
      <c r="AV43" s="193">
        <f t="shared" si="54"/>
        <v>36599.085788200333</v>
      </c>
      <c r="AW43" s="193">
        <f t="shared" si="54"/>
        <v>36689.349007173718</v>
      </c>
      <c r="AX43" s="193">
        <f t="shared" si="54"/>
        <v>36779.834839595605</v>
      </c>
      <c r="AY43" s="193">
        <f t="shared" si="54"/>
        <v>36870.543834490825</v>
      </c>
      <c r="AZ43" s="193">
        <f t="shared" si="54"/>
        <v>36961.476542238219</v>
      </c>
      <c r="BA43" s="193">
        <f t="shared" si="54"/>
        <v>37052.63351457406</v>
      </c>
      <c r="BB43" s="193">
        <f t="shared" si="54"/>
        <v>37144.01530459529</v>
      </c>
      <c r="BC43" s="193">
        <f t="shared" si="54"/>
        <v>37235.622466762994</v>
      </c>
      <c r="BD43" s="193">
        <f t="shared" si="54"/>
        <v>37327.455556905683</v>
      </c>
      <c r="BE43" s="193">
        <f t="shared" si="54"/>
        <v>37419.515132222696</v>
      </c>
      <c r="BF43" s="193">
        <f t="shared" si="54"/>
        <v>37511.801751287545</v>
      </c>
      <c r="BG43" s="193">
        <f t="shared" si="54"/>
        <v>37604.315974051395</v>
      </c>
      <c r="BH43" s="193">
        <f t="shared" si="54"/>
        <v>37697.05836184635</v>
      </c>
      <c r="BI43" s="193">
        <f t="shared" si="54"/>
        <v>37790.02947738894</v>
      </c>
      <c r="BJ43" s="193">
        <f t="shared" si="54"/>
        <v>37883.22988478349</v>
      </c>
      <c r="BK43" s="193">
        <f t="shared" si="54"/>
        <v>37976.66014952556</v>
      </c>
      <c r="BL43" s="193">
        <f t="shared" si="54"/>
        <v>38070.32083850538</v>
      </c>
      <c r="BM43" s="193">
        <f t="shared" si="54"/>
        <v>38164.212520011293</v>
      </c>
      <c r="BN43" s="193">
        <f t="shared" si="54"/>
        <v>38258.335763733157</v>
      </c>
      <c r="BO43" s="193">
        <f t="shared" si="54"/>
        <v>38352.691140765899</v>
      </c>
      <c r="BP43" s="193">
        <f t="shared" si="54"/>
        <v>38447.279223612866</v>
      </c>
      <c r="BQ43" s="193">
        <f t="shared" si="54"/>
        <v>38542.100586189379</v>
      </c>
      <c r="BR43" s="193">
        <f t="shared" si="54"/>
        <v>38637.155803826186</v>
      </c>
      <c r="BS43" s="193">
        <f t="shared" si="54"/>
        <v>38732.445453272951</v>
      </c>
      <c r="BT43" s="193">
        <f t="shared" si="54"/>
        <v>38827.970112701754</v>
      </c>
      <c r="BU43" s="193">
        <f t="shared" si="54"/>
        <v>38923.730361710623</v>
      </c>
      <c r="BV43" s="193">
        <f t="shared" si="54"/>
        <v>39019.726781326994</v>
      </c>
      <c r="BW43" s="193">
        <f t="shared" ref="BW43:EH43" si="55">IF(BW27&lt;(1-$G$39),(($F43/12)*(1+((1+$G43)^(1/12))-1)^BW$3)*BW27,($F43/12)*(1+((1+$G43)^(1/12))-1)^BW$3)</f>
        <v>39115.959954011334</v>
      </c>
      <c r="BX43" s="193">
        <f t="shared" si="55"/>
        <v>39212.430463660545</v>
      </c>
      <c r="BY43" s="193">
        <f t="shared" si="55"/>
        <v>39309.138895611628</v>
      </c>
      <c r="BZ43" s="193">
        <f t="shared" si="55"/>
        <v>39406.085836645165</v>
      </c>
      <c r="CA43" s="193">
        <f t="shared" si="55"/>
        <v>39503.271874988881</v>
      </c>
      <c r="CB43" s="193">
        <f t="shared" si="55"/>
        <v>39600.697600321262</v>
      </c>
      <c r="CC43" s="193">
        <f t="shared" si="55"/>
        <v>39698.363603775077</v>
      </c>
      <c r="CD43" s="193">
        <f t="shared" si="55"/>
        <v>39796.270477940983</v>
      </c>
      <c r="CE43" s="193">
        <f t="shared" si="55"/>
        <v>39894.418816871148</v>
      </c>
      <c r="CF43" s="193">
        <f t="shared" si="55"/>
        <v>39992.809216082816</v>
      </c>
      <c r="CG43" s="193">
        <f t="shared" si="55"/>
        <v>40091.442272561944</v>
      </c>
      <c r="CH43" s="193">
        <f t="shared" si="55"/>
        <v>40190.318584766821</v>
      </c>
      <c r="CI43" s="193">
        <f t="shared" si="55"/>
        <v>40289.438752631686</v>
      </c>
      <c r="CJ43" s="193">
        <f t="shared" si="55"/>
        <v>40388.803377570373</v>
      </c>
      <c r="CK43" s="193">
        <f t="shared" si="55"/>
        <v>40488.413062479995</v>
      </c>
      <c r="CL43" s="193">
        <f t="shared" si="55"/>
        <v>40588.268411744524</v>
      </c>
      <c r="CM43" s="193">
        <f t="shared" si="55"/>
        <v>40688.370031238563</v>
      </c>
      <c r="CN43" s="193">
        <f t="shared" si="55"/>
        <v>40788.718528330908</v>
      </c>
      <c r="CO43" s="193">
        <f t="shared" si="55"/>
        <v>40889.314511888333</v>
      </c>
      <c r="CP43" s="193">
        <f t="shared" si="55"/>
        <v>40990.158592279222</v>
      </c>
      <c r="CQ43" s="193">
        <f t="shared" si="55"/>
        <v>41091.251381377289</v>
      </c>
      <c r="CR43" s="193">
        <f t="shared" si="55"/>
        <v>41192.593492565313</v>
      </c>
      <c r="CS43" s="193">
        <f t="shared" si="55"/>
        <v>41294.185540738821</v>
      </c>
      <c r="CT43" s="193">
        <f t="shared" si="55"/>
        <v>41396.028142309828</v>
      </c>
      <c r="CU43" s="193">
        <f t="shared" si="55"/>
        <v>41498.12191521065</v>
      </c>
      <c r="CV43" s="193">
        <f t="shared" si="55"/>
        <v>41600.467478897495</v>
      </c>
      <c r="CW43" s="193">
        <f t="shared" si="55"/>
        <v>41703.065454354401</v>
      </c>
      <c r="CX43" s="193">
        <f t="shared" si="55"/>
        <v>41805.916464096881</v>
      </c>
      <c r="CY43" s="193">
        <f t="shared" si="55"/>
        <v>41909.021132175738</v>
      </c>
      <c r="CZ43" s="193">
        <f t="shared" si="55"/>
        <v>42012.380084180848</v>
      </c>
      <c r="DA43" s="193">
        <f t="shared" si="55"/>
        <v>42115.993947244991</v>
      </c>
      <c r="DB43" s="193">
        <f t="shared" si="55"/>
        <v>42219.863350047599</v>
      </c>
      <c r="DC43" s="193">
        <f t="shared" si="55"/>
        <v>42323.988922818615</v>
      </c>
      <c r="DD43" s="193">
        <f t="shared" si="55"/>
        <v>42428.371297342281</v>
      </c>
      <c r="DE43" s="193">
        <f t="shared" si="55"/>
        <v>42533.011106960992</v>
      </c>
      <c r="DF43" s="193">
        <f t="shared" si="55"/>
        <v>42637.908986579132</v>
      </c>
      <c r="DG43" s="193">
        <f t="shared" si="55"/>
        <v>42743.065572666972</v>
      </c>
      <c r="DH43" s="193">
        <f t="shared" si="55"/>
        <v>42848.481503264433</v>
      </c>
      <c r="DI43" s="193">
        <f t="shared" si="55"/>
        <v>42954.15741798505</v>
      </c>
      <c r="DJ43" s="193">
        <f t="shared" si="55"/>
        <v>43060.093958019796</v>
      </c>
      <c r="DK43" s="193">
        <f t="shared" si="55"/>
        <v>43166.291766141025</v>
      </c>
      <c r="DL43" s="193">
        <f t="shared" si="55"/>
        <v>43272.751486706286</v>
      </c>
      <c r="DM43" s="193">
        <f t="shared" si="55"/>
        <v>43379.473765662362</v>
      </c>
      <c r="DN43" s="193">
        <f t="shared" si="55"/>
        <v>43486.459250549051</v>
      </c>
      <c r="DO43" s="193">
        <f t="shared" si="55"/>
        <v>43593.708590503185</v>
      </c>
      <c r="DP43" s="193">
        <f t="shared" si="55"/>
        <v>43701.222436262557</v>
      </c>
      <c r="DQ43" s="193">
        <f t="shared" si="55"/>
        <v>43809.001440169835</v>
      </c>
      <c r="DR43" s="193">
        <f t="shared" si="55"/>
        <v>43917.046256176523</v>
      </c>
      <c r="DS43" s="193">
        <f t="shared" si="55"/>
        <v>44025.357539846998</v>
      </c>
      <c r="DT43" s="193">
        <f t="shared" si="55"/>
        <v>44133.935948362378</v>
      </c>
      <c r="DU43" s="193">
        <f t="shared" si="55"/>
        <v>44242.782140524614</v>
      </c>
      <c r="DV43" s="193">
        <f t="shared" si="55"/>
        <v>44351.896776760412</v>
      </c>
      <c r="DW43" s="193">
        <f t="shared" si="55"/>
        <v>44461.280519125263</v>
      </c>
      <c r="DX43" s="193">
        <f t="shared" si="55"/>
        <v>44570.934031307494</v>
      </c>
      <c r="DY43" s="193">
        <f t="shared" si="55"/>
        <v>44680.857978632252</v>
      </c>
      <c r="DZ43" s="193">
        <f t="shared" si="55"/>
        <v>44791.053028065529</v>
      </c>
      <c r="EA43" s="193">
        <f t="shared" si="55"/>
        <v>44901.519848218297</v>
      </c>
      <c r="EB43" s="193">
        <f t="shared" si="55"/>
        <v>45012.259109350452</v>
      </c>
      <c r="EC43" s="193">
        <f t="shared" si="55"/>
        <v>45123.271483374934</v>
      </c>
      <c r="ED43" s="193">
        <f t="shared" si="55"/>
        <v>45234.557643861845</v>
      </c>
      <c r="EE43" s="193">
        <f t="shared" si="55"/>
        <v>45346.118266042431</v>
      </c>
      <c r="EF43" s="193">
        <f t="shared" si="55"/>
        <v>45457.95402681327</v>
      </c>
      <c r="EG43" s="193">
        <f t="shared" si="55"/>
        <v>45570.065604740361</v>
      </c>
      <c r="EH43" s="193">
        <f t="shared" si="55"/>
        <v>45682.45368006322</v>
      </c>
      <c r="EI43" s="193">
        <f t="shared" ref="EI43:EX43" si="56">IF(EI27&lt;(1-$G$39),(($F43/12)*(1+((1+$G43)^(1/12))-1)^EI$3)*EI27,($F43/12)*(1+((1+$G43)^(1/12))-1)^EI$3)</f>
        <v>45795.118934699021</v>
      </c>
      <c r="EJ43" s="193">
        <f t="shared" si="56"/>
        <v>45908.062052246722</v>
      </c>
      <c r="EK43" s="193">
        <f t="shared" si="56"/>
        <v>46021.283717991209</v>
      </c>
      <c r="EL43" s="193">
        <f t="shared" si="56"/>
        <v>46134.784618907506</v>
      </c>
      <c r="EM43" s="193">
        <f t="shared" si="56"/>
        <v>46248.565443664855</v>
      </c>
      <c r="EN43" s="193">
        <f t="shared" si="56"/>
        <v>46362.626882630975</v>
      </c>
      <c r="EO43" s="193">
        <f t="shared" si="56"/>
        <v>46476.969627876199</v>
      </c>
      <c r="EP43" s="193">
        <f t="shared" si="56"/>
        <v>46591.594373177701</v>
      </c>
      <c r="EQ43" s="193">
        <f t="shared" si="56"/>
        <v>46706.501814023708</v>
      </c>
      <c r="ER43" s="193">
        <f t="shared" si="56"/>
        <v>46821.692647617674</v>
      </c>
      <c r="ES43" s="193">
        <f t="shared" si="56"/>
        <v>46937.167572882587</v>
      </c>
      <c r="ET43" s="193">
        <f t="shared" si="56"/>
        <v>47052.927290465137</v>
      </c>
      <c r="EU43" s="193">
        <f t="shared" si="56"/>
        <v>47168.972502740013</v>
      </c>
      <c r="EV43" s="193">
        <f t="shared" si="56"/>
        <v>47285.303913814139</v>
      </c>
      <c r="EW43" s="193">
        <f t="shared" si="56"/>
        <v>47401.922229530966</v>
      </c>
      <c r="EX43" s="193">
        <f t="shared" si="56"/>
        <v>47518.828157474738</v>
      </c>
    </row>
    <row r="44" spans="1:154" s="2" customFormat="1" ht="12.75" customHeight="1">
      <c r="A44" s="10"/>
      <c r="B44" s="167"/>
      <c r="C44" s="167" t="s">
        <v>62</v>
      </c>
      <c r="D44" s="167"/>
      <c r="E44" s="167"/>
      <c r="F44" s="274">
        <f>SUM(F41:F43)</f>
        <v>11583775</v>
      </c>
      <c r="G44" s="202"/>
      <c r="H44" s="241"/>
      <c r="J44" s="7"/>
      <c r="K44" s="191">
        <f>SUM(K41:K43)</f>
        <v>0</v>
      </c>
      <c r="L44" s="191">
        <f t="shared" ref="L44:BW44" si="57">SUM(L41:L43)</f>
        <v>0</v>
      </c>
      <c r="M44" s="191">
        <f t="shared" si="57"/>
        <v>0</v>
      </c>
      <c r="N44" s="191">
        <f>SUM(N41:N43)</f>
        <v>0</v>
      </c>
      <c r="O44" s="191">
        <f t="shared" si="57"/>
        <v>0</v>
      </c>
      <c r="P44" s="191">
        <f t="shared" si="57"/>
        <v>0</v>
      </c>
      <c r="Q44" s="191">
        <f t="shared" si="57"/>
        <v>0</v>
      </c>
      <c r="R44" s="191">
        <f t="shared" si="57"/>
        <v>0</v>
      </c>
      <c r="S44" s="191">
        <f t="shared" si="57"/>
        <v>0</v>
      </c>
      <c r="T44" s="191">
        <f t="shared" si="57"/>
        <v>0</v>
      </c>
      <c r="U44" s="191">
        <f t="shared" si="57"/>
        <v>0</v>
      </c>
      <c r="V44" s="191">
        <f t="shared" si="57"/>
        <v>0</v>
      </c>
      <c r="W44" s="191">
        <f t="shared" si="57"/>
        <v>0</v>
      </c>
      <c r="X44" s="191">
        <f t="shared" si="57"/>
        <v>0</v>
      </c>
      <c r="Y44" s="191">
        <f t="shared" si="57"/>
        <v>0</v>
      </c>
      <c r="Z44" s="191">
        <f t="shared" si="57"/>
        <v>0</v>
      </c>
      <c r="AA44" s="191">
        <f t="shared" si="57"/>
        <v>0</v>
      </c>
      <c r="AB44" s="191">
        <f t="shared" si="57"/>
        <v>0</v>
      </c>
      <c r="AC44" s="191">
        <f t="shared" si="57"/>
        <v>0</v>
      </c>
      <c r="AD44" s="191">
        <f t="shared" si="57"/>
        <v>0</v>
      </c>
      <c r="AE44" s="191">
        <f t="shared" si="57"/>
        <v>0</v>
      </c>
      <c r="AF44" s="191">
        <f t="shared" si="57"/>
        <v>0</v>
      </c>
      <c r="AG44" s="191">
        <f t="shared" si="57"/>
        <v>0</v>
      </c>
      <c r="AH44" s="191">
        <f t="shared" si="57"/>
        <v>0</v>
      </c>
      <c r="AI44" s="191">
        <f t="shared" si="57"/>
        <v>2590.2608217514016</v>
      </c>
      <c r="AJ44" s="191">
        <f t="shared" si="57"/>
        <v>176684.6447283903</v>
      </c>
      <c r="AK44" s="191">
        <f t="shared" si="57"/>
        <v>254613.58286400125</v>
      </c>
      <c r="AL44" s="191">
        <f t="shared" si="57"/>
        <v>332925.8379528728</v>
      </c>
      <c r="AM44" s="191">
        <f t="shared" si="57"/>
        <v>411622.82672768953</v>
      </c>
      <c r="AN44" s="191">
        <f t="shared" si="57"/>
        <v>490705.97057772306</v>
      </c>
      <c r="AO44" s="191">
        <f t="shared" si="57"/>
        <v>570176.69556318363</v>
      </c>
      <c r="AP44" s="191">
        <f t="shared" si="57"/>
        <v>650036.43242961448</v>
      </c>
      <c r="AQ44" s="191">
        <f t="shared" si="57"/>
        <v>730286.61662232724</v>
      </c>
      <c r="AR44" s="191">
        <f t="shared" si="57"/>
        <v>810928.68830088328</v>
      </c>
      <c r="AS44" s="191">
        <f t="shared" si="57"/>
        <v>891964.09235361405</v>
      </c>
      <c r="AT44" s="191">
        <f t="shared" si="57"/>
        <v>973394.27841218654</v>
      </c>
      <c r="AU44" s="191">
        <f t="shared" si="57"/>
        <v>1046567.3192471723</v>
      </c>
      <c r="AV44" s="191">
        <f t="shared" si="57"/>
        <v>1049138.2029182885</v>
      </c>
      <c r="AW44" s="191">
        <f t="shared" si="57"/>
        <v>1051715.4060024</v>
      </c>
      <c r="AX44" s="191">
        <f t="shared" si="57"/>
        <v>1054298.9440414631</v>
      </c>
      <c r="AY44" s="191">
        <f t="shared" si="57"/>
        <v>1056888.8326156761</v>
      </c>
      <c r="AZ44" s="191">
        <f t="shared" si="57"/>
        <v>1059485.0873435715</v>
      </c>
      <c r="BA44" s="191">
        <f t="shared" si="57"/>
        <v>1062087.7238821127</v>
      </c>
      <c r="BB44" s="191">
        <f t="shared" si="57"/>
        <v>1064696.7579267861</v>
      </c>
      <c r="BC44" s="191">
        <f t="shared" si="57"/>
        <v>1067312.2052116985</v>
      </c>
      <c r="BD44" s="191">
        <f t="shared" si="57"/>
        <v>1069934.0815096705</v>
      </c>
      <c r="BE44" s="191">
        <f t="shared" si="57"/>
        <v>1072562.4026323319</v>
      </c>
      <c r="BF44" s="191">
        <f t="shared" si="57"/>
        <v>1075197.1844302164</v>
      </c>
      <c r="BG44" s="191">
        <f t="shared" si="57"/>
        <v>1077838.4427928615</v>
      </c>
      <c r="BH44" s="191">
        <f t="shared" si="57"/>
        <v>1080486.193648899</v>
      </c>
      <c r="BI44" s="191">
        <f t="shared" si="57"/>
        <v>1083140.4529661534</v>
      </c>
      <c r="BJ44" s="191">
        <f t="shared" si="57"/>
        <v>1085801.236751741</v>
      </c>
      <c r="BK44" s="191">
        <f t="shared" si="57"/>
        <v>1088468.5610521624</v>
      </c>
      <c r="BL44" s="191">
        <f t="shared" si="57"/>
        <v>1091142.4419534015</v>
      </c>
      <c r="BM44" s="191">
        <f t="shared" si="57"/>
        <v>1093822.8955810235</v>
      </c>
      <c r="BN44" s="191">
        <f t="shared" si="57"/>
        <v>1096509.9381002702</v>
      </c>
      <c r="BO44" s="191">
        <f t="shared" si="57"/>
        <v>1099203.5857161595</v>
      </c>
      <c r="BP44" s="191">
        <f t="shared" si="57"/>
        <v>1101903.8546735831</v>
      </c>
      <c r="BQ44" s="191">
        <f t="shared" si="57"/>
        <v>1104610.7612574024</v>
      </c>
      <c r="BR44" s="191">
        <f t="shared" si="57"/>
        <v>1107324.3217925506</v>
      </c>
      <c r="BS44" s="191">
        <f t="shared" si="57"/>
        <v>1110044.5526441282</v>
      </c>
      <c r="BT44" s="191">
        <f t="shared" si="57"/>
        <v>1112771.4702175038</v>
      </c>
      <c r="BU44" s="191">
        <f t="shared" si="57"/>
        <v>1115505.090958412</v>
      </c>
      <c r="BV44" s="191">
        <f t="shared" si="57"/>
        <v>1118245.4313530533</v>
      </c>
      <c r="BW44" s="191">
        <f t="shared" si="57"/>
        <v>1120992.5079281935</v>
      </c>
      <c r="BX44" s="191">
        <f t="shared" ref="BX44:EI44" si="58">SUM(BX41:BX43)</f>
        <v>1123746.3372512644</v>
      </c>
      <c r="BY44" s="191">
        <f t="shared" si="58"/>
        <v>1126506.9359304626</v>
      </c>
      <c r="BZ44" s="191">
        <f t="shared" si="58"/>
        <v>1129274.3206148511</v>
      </c>
      <c r="CA44" s="191">
        <f t="shared" si="58"/>
        <v>1132048.5079944569</v>
      </c>
      <c r="CB44" s="191">
        <f t="shared" si="58"/>
        <v>1134829.5148003781</v>
      </c>
      <c r="CC44" s="191">
        <f t="shared" si="58"/>
        <v>1137617.3578048781</v>
      </c>
      <c r="CD44" s="191">
        <f t="shared" si="58"/>
        <v>1140412.0538214901</v>
      </c>
      <c r="CE44" s="191">
        <f t="shared" si="58"/>
        <v>1143213.6197051201</v>
      </c>
      <c r="CF44" s="191">
        <f t="shared" si="58"/>
        <v>1146022.0723521456</v>
      </c>
      <c r="CG44" s="191">
        <f t="shared" si="58"/>
        <v>1148837.42870052</v>
      </c>
      <c r="CH44" s="191">
        <f t="shared" si="58"/>
        <v>1151659.7057298739</v>
      </c>
      <c r="CI44" s="191">
        <f t="shared" si="58"/>
        <v>1154488.9204616176</v>
      </c>
      <c r="CJ44" s="191">
        <f t="shared" si="58"/>
        <v>1157325.0899590452</v>
      </c>
      <c r="CK44" s="191">
        <f t="shared" si="58"/>
        <v>1160168.2313274357</v>
      </c>
      <c r="CL44" s="191">
        <f t="shared" si="58"/>
        <v>1163018.361714158</v>
      </c>
      <c r="CM44" s="191">
        <f t="shared" si="58"/>
        <v>1165875.4983087739</v>
      </c>
      <c r="CN44" s="191">
        <f t="shared" si="58"/>
        <v>1168739.6583431419</v>
      </c>
      <c r="CO44" s="191">
        <f t="shared" si="58"/>
        <v>1171610.8590915217</v>
      </c>
      <c r="CP44" s="191">
        <f t="shared" si="58"/>
        <v>1174489.1178706773</v>
      </c>
      <c r="CQ44" s="191">
        <f t="shared" si="58"/>
        <v>1177374.4520399829</v>
      </c>
      <c r="CR44" s="191">
        <f t="shared" si="58"/>
        <v>1180266.8790015297</v>
      </c>
      <c r="CS44" s="191">
        <f t="shared" si="58"/>
        <v>1183166.4162002252</v>
      </c>
      <c r="CT44" s="191">
        <f t="shared" si="58"/>
        <v>1186073.0811239048</v>
      </c>
      <c r="CU44" s="191">
        <f t="shared" si="58"/>
        <v>1188986.891303434</v>
      </c>
      <c r="CV44" s="191">
        <f t="shared" si="58"/>
        <v>1191907.864312815</v>
      </c>
      <c r="CW44" s="191">
        <f t="shared" si="58"/>
        <v>1194836.0177692946</v>
      </c>
      <c r="CX44" s="191">
        <f t="shared" si="58"/>
        <v>1197771.3693334663</v>
      </c>
      <c r="CY44" s="191">
        <f t="shared" si="58"/>
        <v>1200713.9367093826</v>
      </c>
      <c r="CZ44" s="191">
        <f t="shared" si="58"/>
        <v>1203663.7376446573</v>
      </c>
      <c r="DA44" s="191">
        <f t="shared" si="58"/>
        <v>1206620.7899305767</v>
      </c>
      <c r="DB44" s="191">
        <f t="shared" si="58"/>
        <v>1209585.1114022026</v>
      </c>
      <c r="DC44" s="191">
        <f t="shared" si="58"/>
        <v>1212556.7199384845</v>
      </c>
      <c r="DD44" s="191">
        <f t="shared" si="58"/>
        <v>1215535.6334623653</v>
      </c>
      <c r="DE44" s="191">
        <f t="shared" si="58"/>
        <v>1218521.8699408884</v>
      </c>
      <c r="DF44" s="191">
        <f t="shared" si="58"/>
        <v>1221515.4473853097</v>
      </c>
      <c r="DG44" s="191">
        <f t="shared" si="58"/>
        <v>1224516.3838512038</v>
      </c>
      <c r="DH44" s="191">
        <f t="shared" si="58"/>
        <v>1227524.6974385732</v>
      </c>
      <c r="DI44" s="191">
        <f t="shared" si="58"/>
        <v>1230540.4062919593</v>
      </c>
      <c r="DJ44" s="191">
        <f t="shared" si="58"/>
        <v>1233563.5286005503</v>
      </c>
      <c r="DK44" s="191">
        <f t="shared" si="58"/>
        <v>1236594.0825982927</v>
      </c>
      <c r="DL44" s="191">
        <f t="shared" si="58"/>
        <v>1239632.0865639988</v>
      </c>
      <c r="DM44" s="191">
        <f t="shared" si="58"/>
        <v>1242677.5588214614</v>
      </c>
      <c r="DN44" s="191">
        <f t="shared" si="58"/>
        <v>1245730.5177395598</v>
      </c>
      <c r="DO44" s="191">
        <f t="shared" si="58"/>
        <v>1248790.9817323741</v>
      </c>
      <c r="DP44" s="191">
        <f t="shared" si="58"/>
        <v>1251858.9692592958</v>
      </c>
      <c r="DQ44" s="191">
        <f t="shared" si="58"/>
        <v>1254934.4988251384</v>
      </c>
      <c r="DR44" s="191">
        <f t="shared" si="58"/>
        <v>1258017.5889802494</v>
      </c>
      <c r="DS44" s="191">
        <f t="shared" si="58"/>
        <v>1261108.2583206238</v>
      </c>
      <c r="DT44" s="191">
        <f t="shared" si="58"/>
        <v>1264206.5254880134</v>
      </c>
      <c r="DU44" s="191">
        <f t="shared" si="58"/>
        <v>1267312.4091700441</v>
      </c>
      <c r="DV44" s="191">
        <f t="shared" si="58"/>
        <v>1270425.9281003247</v>
      </c>
      <c r="DW44" s="191">
        <f t="shared" si="58"/>
        <v>1273547.1010585609</v>
      </c>
      <c r="DX44" s="191">
        <f t="shared" si="58"/>
        <v>1276675.9468706711</v>
      </c>
      <c r="DY44" s="191">
        <f t="shared" si="58"/>
        <v>1279812.4844088969</v>
      </c>
      <c r="DZ44" s="191">
        <f t="shared" si="58"/>
        <v>1282956.7325919196</v>
      </c>
      <c r="EA44" s="191">
        <f t="shared" si="58"/>
        <v>1286108.7103849736</v>
      </c>
      <c r="EB44" s="191">
        <f t="shared" si="58"/>
        <v>1289268.4367999611</v>
      </c>
      <c r="EC44" s="191">
        <f t="shared" si="58"/>
        <v>1292435.9308955665</v>
      </c>
      <c r="ED44" s="191">
        <f t="shared" si="58"/>
        <v>1295611.2117773718</v>
      </c>
      <c r="EE44" s="191">
        <f t="shared" si="58"/>
        <v>1298794.2985979731</v>
      </c>
      <c r="EF44" s="191">
        <f t="shared" si="58"/>
        <v>1301985.2105570938</v>
      </c>
      <c r="EG44" s="191">
        <f t="shared" si="58"/>
        <v>1305183.9669017044</v>
      </c>
      <c r="EH44" s="191">
        <f t="shared" si="58"/>
        <v>1308390.5869261352</v>
      </c>
      <c r="EI44" s="191">
        <f t="shared" si="58"/>
        <v>1311605.089972195</v>
      </c>
      <c r="EJ44" s="191">
        <f t="shared" ref="EJ44:EX44" si="59">SUM(EJ41:EJ43)</f>
        <v>1314827.4954292863</v>
      </c>
      <c r="EK44" s="191">
        <f t="shared" si="59"/>
        <v>1318057.8227345247</v>
      </c>
      <c r="EL44" s="191">
        <f t="shared" si="59"/>
        <v>1321296.0913728545</v>
      </c>
      <c r="EM44" s="191">
        <f t="shared" si="59"/>
        <v>1324542.3208771665</v>
      </c>
      <c r="EN44" s="191">
        <f t="shared" si="59"/>
        <v>1327796.530828418</v>
      </c>
      <c r="EO44" s="191">
        <f t="shared" si="59"/>
        <v>1331058.7408557492</v>
      </c>
      <c r="EP44" s="191">
        <f t="shared" si="59"/>
        <v>1334328.9706366004</v>
      </c>
      <c r="EQ44" s="191">
        <f t="shared" si="59"/>
        <v>1337607.2398968362</v>
      </c>
      <c r="ER44" s="191">
        <f t="shared" si="59"/>
        <v>1340893.568410858</v>
      </c>
      <c r="ES44" s="191">
        <f t="shared" si="59"/>
        <v>1344187.9760017288</v>
      </c>
      <c r="ET44" s="191">
        <f t="shared" si="59"/>
        <v>1347490.4825412913</v>
      </c>
      <c r="EU44" s="191">
        <f t="shared" si="59"/>
        <v>1350801.1079502853</v>
      </c>
      <c r="EV44" s="191">
        <f t="shared" si="59"/>
        <v>1354119.872198473</v>
      </c>
      <c r="EW44" s="191">
        <f t="shared" si="59"/>
        <v>1357446.7953047561</v>
      </c>
      <c r="EX44" s="191">
        <f t="shared" si="59"/>
        <v>1360781.8973372967</v>
      </c>
    </row>
    <row r="45" spans="1:154" s="2" customFormat="1" ht="12.75" customHeight="1">
      <c r="A45" s="10"/>
      <c r="B45" s="167"/>
      <c r="C45" s="167"/>
      <c r="D45" s="167"/>
      <c r="E45" s="167"/>
      <c r="F45" s="200"/>
      <c r="G45" s="200"/>
      <c r="H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7"/>
      <c r="BQ45" s="167"/>
      <c r="BR45" s="167"/>
      <c r="BS45" s="167"/>
      <c r="BT45" s="167"/>
      <c r="BU45" s="167"/>
      <c r="BV45" s="167"/>
      <c r="BW45" s="167"/>
      <c r="BX45" s="167"/>
      <c r="BY45" s="167"/>
      <c r="BZ45" s="167"/>
      <c r="CA45" s="167"/>
      <c r="CB45" s="167"/>
      <c r="CC45" s="167"/>
      <c r="CD45" s="167"/>
      <c r="CE45" s="167"/>
      <c r="CF45" s="167"/>
      <c r="CG45" s="167"/>
      <c r="CH45" s="167"/>
      <c r="CI45" s="167"/>
      <c r="CJ45" s="167"/>
      <c r="CK45" s="167"/>
      <c r="CL45" s="167"/>
      <c r="CM45" s="167"/>
      <c r="CN45" s="167"/>
      <c r="CO45" s="167"/>
      <c r="CP45" s="167"/>
      <c r="CQ45" s="167"/>
      <c r="CR45" s="167"/>
      <c r="CS45" s="167"/>
      <c r="CT45" s="167"/>
      <c r="CU45" s="167"/>
      <c r="CV45" s="167"/>
      <c r="CW45" s="167"/>
      <c r="CX45" s="167"/>
      <c r="CY45" s="167"/>
      <c r="CZ45" s="167"/>
      <c r="DA45" s="167"/>
      <c r="DB45" s="167"/>
      <c r="DC45" s="167"/>
      <c r="DD45" s="167"/>
      <c r="DE45" s="167"/>
      <c r="DF45" s="167"/>
      <c r="DG45" s="167"/>
      <c r="DH45" s="167"/>
      <c r="DI45" s="167"/>
      <c r="DJ45" s="167"/>
      <c r="DK45" s="167"/>
      <c r="DL45" s="167"/>
      <c r="DM45" s="167"/>
      <c r="DN45" s="167"/>
      <c r="DO45" s="167"/>
      <c r="DP45" s="167"/>
      <c r="DQ45" s="167"/>
      <c r="DR45" s="167"/>
      <c r="DS45" s="167"/>
      <c r="DT45" s="167"/>
      <c r="DU45" s="167"/>
      <c r="DV45" s="167"/>
      <c r="DW45" s="167"/>
      <c r="DX45" s="167"/>
      <c r="DY45" s="167"/>
      <c r="DZ45" s="167"/>
      <c r="EA45" s="167"/>
      <c r="EB45" s="167"/>
      <c r="EC45" s="167"/>
      <c r="ED45" s="167"/>
      <c r="EE45" s="167"/>
      <c r="EF45" s="167"/>
      <c r="EG45" s="167"/>
      <c r="EH45" s="167"/>
      <c r="EI45" s="167"/>
      <c r="EJ45" s="167"/>
      <c r="EK45" s="167"/>
      <c r="EL45" s="167"/>
      <c r="EM45" s="167"/>
      <c r="EN45" s="167"/>
      <c r="EO45" s="167"/>
      <c r="EP45" s="167"/>
      <c r="EQ45" s="167"/>
      <c r="ER45" s="167"/>
      <c r="ES45" s="167"/>
      <c r="ET45" s="167"/>
      <c r="EU45" s="167"/>
      <c r="EV45" s="167"/>
      <c r="EW45" s="167"/>
      <c r="EX45" s="167"/>
    </row>
    <row r="46" spans="1:154" s="2" customFormat="1" ht="12.75" customHeight="1">
      <c r="A46" s="10"/>
      <c r="B46" s="166" t="s">
        <v>63</v>
      </c>
      <c r="C46" s="167"/>
      <c r="D46" s="167"/>
      <c r="E46" s="167"/>
      <c r="F46" s="200"/>
      <c r="G46" s="200"/>
      <c r="H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c r="BY46" s="167"/>
      <c r="BZ46" s="167"/>
      <c r="CA46" s="167"/>
      <c r="CB46" s="167"/>
      <c r="CC46" s="167"/>
      <c r="CD46" s="167"/>
      <c r="CE46" s="167"/>
      <c r="CF46" s="167"/>
      <c r="CG46" s="167"/>
      <c r="CH46" s="167"/>
      <c r="CI46" s="167"/>
      <c r="CJ46" s="167"/>
      <c r="CK46" s="167"/>
      <c r="CL46" s="167"/>
      <c r="CM46" s="167"/>
      <c r="CN46" s="167"/>
      <c r="CO46" s="167"/>
      <c r="CP46" s="167"/>
      <c r="CQ46" s="167"/>
      <c r="CR46" s="167"/>
      <c r="CS46" s="167"/>
      <c r="CT46" s="167"/>
      <c r="CU46" s="167"/>
      <c r="CV46" s="167"/>
      <c r="CW46" s="167"/>
      <c r="CX46" s="167"/>
      <c r="CY46" s="167"/>
      <c r="CZ46" s="167"/>
      <c r="DA46" s="167"/>
      <c r="DB46" s="167"/>
      <c r="DC46" s="167"/>
      <c r="DD46" s="167"/>
      <c r="DE46" s="167"/>
      <c r="DF46" s="167"/>
      <c r="DG46" s="167"/>
      <c r="DH46" s="167"/>
      <c r="DI46" s="167"/>
      <c r="DJ46" s="167"/>
      <c r="DK46" s="167"/>
      <c r="DL46" s="167"/>
      <c r="DM46" s="167"/>
      <c r="DN46" s="167"/>
      <c r="DO46" s="167"/>
      <c r="DP46" s="167"/>
      <c r="DQ46" s="167"/>
      <c r="DR46" s="167"/>
      <c r="DS46" s="167"/>
      <c r="DT46" s="167"/>
      <c r="DU46" s="167"/>
      <c r="DV46" s="167"/>
      <c r="DW46" s="167"/>
      <c r="DX46" s="167"/>
      <c r="DY46" s="167"/>
      <c r="DZ46" s="167"/>
      <c r="EA46" s="167"/>
      <c r="EB46" s="167"/>
      <c r="EC46" s="167"/>
      <c r="ED46" s="167"/>
      <c r="EE46" s="167"/>
      <c r="EF46" s="167"/>
      <c r="EG46" s="167"/>
      <c r="EH46" s="167"/>
      <c r="EI46" s="167"/>
      <c r="EJ46" s="167"/>
      <c r="EK46" s="167"/>
      <c r="EL46" s="167"/>
      <c r="EM46" s="167"/>
      <c r="EN46" s="167"/>
      <c r="EO46" s="167"/>
      <c r="EP46" s="167"/>
      <c r="EQ46" s="167"/>
      <c r="ER46" s="167"/>
      <c r="ES46" s="167"/>
      <c r="ET46" s="167"/>
      <c r="EU46" s="167"/>
      <c r="EV46" s="167"/>
      <c r="EW46" s="167"/>
      <c r="EX46" s="167"/>
    </row>
    <row r="47" spans="1:154" s="2" customFormat="1" ht="12.75" customHeight="1">
      <c r="A47" s="10"/>
      <c r="B47" s="167"/>
      <c r="C47" s="167"/>
      <c r="E47" s="167"/>
      <c r="F47" s="200"/>
      <c r="G47" s="200"/>
      <c r="H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7"/>
      <c r="AV47" s="167"/>
      <c r="AW47" s="167"/>
      <c r="AX47" s="167"/>
      <c r="AY47" s="167"/>
      <c r="AZ47" s="167"/>
      <c r="BA47" s="167"/>
      <c r="BB47" s="167"/>
      <c r="BC47" s="167"/>
      <c r="BD47" s="167"/>
      <c r="BE47" s="167"/>
      <c r="BF47" s="167"/>
      <c r="BG47" s="167"/>
      <c r="BH47" s="167"/>
      <c r="BI47" s="167"/>
      <c r="BJ47" s="167"/>
      <c r="BK47" s="167"/>
      <c r="BL47" s="167"/>
      <c r="BM47" s="167"/>
      <c r="BN47" s="167"/>
      <c r="BO47" s="167"/>
      <c r="BP47" s="167"/>
      <c r="BQ47" s="167"/>
      <c r="BR47" s="167"/>
      <c r="BS47" s="167"/>
      <c r="BT47" s="167"/>
      <c r="BU47" s="167"/>
      <c r="BV47" s="167"/>
      <c r="BW47" s="167"/>
      <c r="BX47" s="167"/>
      <c r="BY47" s="167"/>
      <c r="BZ47" s="167"/>
      <c r="CA47" s="167"/>
      <c r="CB47" s="167"/>
      <c r="CC47" s="167"/>
      <c r="CD47" s="167"/>
      <c r="CE47" s="167"/>
      <c r="CF47" s="167"/>
      <c r="CG47" s="167"/>
      <c r="CH47" s="167"/>
      <c r="CI47" s="167"/>
      <c r="CJ47" s="167"/>
      <c r="CK47" s="167"/>
      <c r="CL47" s="167"/>
      <c r="CM47" s="167"/>
      <c r="CN47" s="167"/>
      <c r="CO47" s="167"/>
      <c r="CP47" s="167"/>
      <c r="CQ47" s="167"/>
      <c r="CR47" s="167"/>
      <c r="CS47" s="167"/>
      <c r="CT47" s="167"/>
      <c r="CU47" s="167"/>
      <c r="CV47" s="167"/>
      <c r="CW47" s="167"/>
      <c r="CX47" s="167"/>
      <c r="CY47" s="167"/>
      <c r="CZ47" s="167"/>
      <c r="DA47" s="167"/>
      <c r="DB47" s="167"/>
      <c r="DC47" s="167"/>
      <c r="DD47" s="167"/>
      <c r="DE47" s="167"/>
      <c r="DF47" s="167"/>
      <c r="DG47" s="167"/>
      <c r="DH47" s="167"/>
      <c r="DI47" s="167"/>
      <c r="DJ47" s="167"/>
      <c r="DK47" s="167"/>
      <c r="DL47" s="167"/>
      <c r="DM47" s="167"/>
      <c r="DN47" s="167"/>
      <c r="DO47" s="167"/>
      <c r="DP47" s="167"/>
      <c r="DQ47" s="167"/>
      <c r="DR47" s="167"/>
      <c r="DS47" s="167"/>
      <c r="DT47" s="167"/>
      <c r="DU47" s="167"/>
      <c r="DV47" s="167"/>
      <c r="DW47" s="167"/>
      <c r="DX47" s="167"/>
      <c r="DY47" s="167"/>
      <c r="DZ47" s="167"/>
      <c r="EA47" s="167"/>
      <c r="EB47" s="167"/>
      <c r="EC47" s="167"/>
      <c r="ED47" s="167"/>
      <c r="EE47" s="167"/>
      <c r="EF47" s="167"/>
      <c r="EG47" s="167"/>
      <c r="EH47" s="167"/>
      <c r="EI47" s="167"/>
      <c r="EJ47" s="167"/>
      <c r="EK47" s="167"/>
      <c r="EL47" s="167"/>
      <c r="EM47" s="167"/>
      <c r="EN47" s="167"/>
      <c r="EO47" s="167"/>
      <c r="EP47" s="167"/>
      <c r="EQ47" s="167"/>
      <c r="ER47" s="167"/>
      <c r="ES47" s="167"/>
      <c r="ET47" s="167"/>
      <c r="EU47" s="167"/>
      <c r="EV47" s="167"/>
      <c r="EW47" s="167"/>
      <c r="EX47" s="167"/>
    </row>
    <row r="48" spans="1:154" s="2" customFormat="1" ht="12.75" customHeight="1">
      <c r="A48" s="10"/>
      <c r="B48" s="167"/>
      <c r="C48" s="159" t="s">
        <v>135</v>
      </c>
      <c r="E48" s="159"/>
      <c r="F48" s="267">
        <f>'High NOI'!K46</f>
        <v>538200</v>
      </c>
      <c r="G48" s="268">
        <f>'High NOI'!$Y$11</f>
        <v>2.5000000000000001E-2</v>
      </c>
      <c r="H48" s="377" t="s">
        <v>116</v>
      </c>
      <c r="J48" s="7"/>
      <c r="K48" s="7">
        <f>IF(K$5&gt;0,($F48/12)*(1+((1+$G48)^(1/12))-1)^K$3,0)</f>
        <v>0</v>
      </c>
      <c r="L48" s="7">
        <f t="shared" ref="L48:AA51" si="60">IF(L$5&gt;0,($F48/12)*(1+((1+$G48)^(1/12))-1)^L$3,0)</f>
        <v>0</v>
      </c>
      <c r="M48" s="7">
        <f t="shared" si="60"/>
        <v>0</v>
      </c>
      <c r="N48" s="7">
        <f t="shared" si="60"/>
        <v>0</v>
      </c>
      <c r="O48" s="7">
        <f t="shared" si="60"/>
        <v>0</v>
      </c>
      <c r="P48" s="7">
        <f t="shared" si="60"/>
        <v>0</v>
      </c>
      <c r="Q48" s="7">
        <f t="shared" si="60"/>
        <v>0</v>
      </c>
      <c r="R48" s="7">
        <f t="shared" si="60"/>
        <v>0</v>
      </c>
      <c r="S48" s="7">
        <f t="shared" si="60"/>
        <v>0</v>
      </c>
      <c r="T48" s="7">
        <f t="shared" si="60"/>
        <v>0</v>
      </c>
      <c r="U48" s="7">
        <f t="shared" si="60"/>
        <v>0</v>
      </c>
      <c r="V48" s="7">
        <f t="shared" si="60"/>
        <v>0</v>
      </c>
      <c r="W48" s="7">
        <f t="shared" si="60"/>
        <v>0</v>
      </c>
      <c r="X48" s="7">
        <f t="shared" si="60"/>
        <v>0</v>
      </c>
      <c r="Y48" s="7">
        <f t="shared" si="60"/>
        <v>0</v>
      </c>
      <c r="Z48" s="7">
        <f t="shared" si="60"/>
        <v>0</v>
      </c>
      <c r="AA48" s="7">
        <f t="shared" si="60"/>
        <v>0</v>
      </c>
      <c r="AB48" s="7">
        <f t="shared" ref="AB48:AQ51" si="61">IF(AB$5&gt;0,($F48/12)*(1+((1+$G48)^(1/12))-1)^AB$3,0)</f>
        <v>0</v>
      </c>
      <c r="AC48" s="7">
        <f t="shared" si="61"/>
        <v>0</v>
      </c>
      <c r="AD48" s="7">
        <f t="shared" si="61"/>
        <v>0</v>
      </c>
      <c r="AE48" s="7">
        <f t="shared" si="61"/>
        <v>0</v>
      </c>
      <c r="AF48" s="7">
        <f t="shared" si="61"/>
        <v>0</v>
      </c>
      <c r="AG48" s="7">
        <f t="shared" si="61"/>
        <v>0</v>
      </c>
      <c r="AH48" s="7">
        <f t="shared" si="61"/>
        <v>0</v>
      </c>
      <c r="AI48" s="7">
        <f t="shared" si="61"/>
        <v>0</v>
      </c>
      <c r="AJ48" s="7">
        <f t="shared" si="61"/>
        <v>47314.852337547549</v>
      </c>
      <c r="AK48" s="7">
        <f t="shared" si="61"/>
        <v>47412.313186494677</v>
      </c>
      <c r="AL48" s="7">
        <f t="shared" si="61"/>
        <v>47509.974788833373</v>
      </c>
      <c r="AM48" s="7">
        <f t="shared" si="61"/>
        <v>47607.837558082712</v>
      </c>
      <c r="AN48" s="7">
        <f t="shared" si="61"/>
        <v>47705.901908613632</v>
      </c>
      <c r="AO48" s="7">
        <f t="shared" si="61"/>
        <v>47804.168255650562</v>
      </c>
      <c r="AP48" s="7">
        <f t="shared" si="61"/>
        <v>47902.637015273212</v>
      </c>
      <c r="AQ48" s="7">
        <f t="shared" si="61"/>
        <v>48001.30860441838</v>
      </c>
      <c r="AR48" s="7">
        <f t="shared" ref="AR48:BG49" si="62">IF(AR$5&gt;0,($F48/12)*(1+((1+$G48)^(1/12))-1)^AR$3,0)</f>
        <v>48100.183440881672</v>
      </c>
      <c r="AS48" s="7">
        <f t="shared" si="62"/>
        <v>48199.261943319289</v>
      </c>
      <c r="AT48" s="7">
        <f t="shared" si="62"/>
        <v>48298.544531249798</v>
      </c>
      <c r="AU48" s="7">
        <f t="shared" si="62"/>
        <v>48398.031625055875</v>
      </c>
      <c r="AV48" s="7">
        <f t="shared" si="62"/>
        <v>48497.72364598616</v>
      </c>
      <c r="AW48" s="7">
        <f t="shared" si="62"/>
        <v>48597.621016156983</v>
      </c>
      <c r="AX48" s="7">
        <f t="shared" si="62"/>
        <v>48697.724158554127</v>
      </c>
      <c r="AY48" s="7">
        <f t="shared" si="62"/>
        <v>48798.033497034718</v>
      </c>
      <c r="AZ48" s="7">
        <f t="shared" si="62"/>
        <v>48898.54945632891</v>
      </c>
      <c r="BA48" s="7">
        <f t="shared" si="62"/>
        <v>48999.27246204175</v>
      </c>
      <c r="BB48" s="7">
        <f t="shared" si="62"/>
        <v>49100.202940654977</v>
      </c>
      <c r="BC48" s="7">
        <f t="shared" si="62"/>
        <v>49201.341319528772</v>
      </c>
      <c r="BD48" s="7">
        <f t="shared" si="62"/>
        <v>49302.688026903656</v>
      </c>
      <c r="BE48" s="7">
        <f t="shared" si="62"/>
        <v>49404.243491902205</v>
      </c>
      <c r="BF48" s="7">
        <f t="shared" si="62"/>
        <v>49506.00814453097</v>
      </c>
      <c r="BG48" s="7">
        <f t="shared" si="62"/>
        <v>49607.982415682207</v>
      </c>
      <c r="BH48" s="7">
        <f t="shared" ref="BH48:BW51" si="63">IF(BH$5&gt;0,($F48/12)*(1+((1+$G48)^(1/12))-1)^BH$3,0)</f>
        <v>49710.166737135747</v>
      </c>
      <c r="BI48" s="7">
        <f t="shared" si="63"/>
        <v>49812.561541560826</v>
      </c>
      <c r="BJ48" s="7">
        <f t="shared" si="63"/>
        <v>49915.16726251792</v>
      </c>
      <c r="BK48" s="7">
        <f t="shared" si="63"/>
        <v>50017.984334460503</v>
      </c>
      <c r="BL48" s="7">
        <f t="shared" si="63"/>
        <v>50121.01319273706</v>
      </c>
      <c r="BM48" s="7">
        <f t="shared" si="63"/>
        <v>50224.254273592727</v>
      </c>
      <c r="BN48" s="7">
        <f t="shared" si="63"/>
        <v>50327.70801417128</v>
      </c>
      <c r="BO48" s="7">
        <f t="shared" si="63"/>
        <v>50431.374852516929</v>
      </c>
      <c r="BP48" s="7">
        <f t="shared" si="63"/>
        <v>50535.25522757617</v>
      </c>
      <c r="BQ48" s="7">
        <f t="shared" si="63"/>
        <v>50639.34957919969</v>
      </c>
      <c r="BR48" s="7">
        <f t="shared" si="63"/>
        <v>50743.658348144178</v>
      </c>
      <c r="BS48" s="7">
        <f t="shared" si="63"/>
        <v>50848.181976074186</v>
      </c>
      <c r="BT48" s="7">
        <f t="shared" si="63"/>
        <v>50952.920905564068</v>
      </c>
      <c r="BU48" s="7">
        <f t="shared" si="63"/>
        <v>51057.87558009979</v>
      </c>
      <c r="BV48" s="7">
        <f t="shared" si="63"/>
        <v>51163.046444080785</v>
      </c>
      <c r="BW48" s="7">
        <f t="shared" si="63"/>
        <v>51268.433942821954</v>
      </c>
      <c r="BX48" s="7">
        <f t="shared" ref="BX48:CM51" si="64">IF(BX$5&gt;0,($F48/12)*(1+((1+$G48)^(1/12))-1)^BX$3,0)</f>
        <v>51374.038522555413</v>
      </c>
      <c r="BY48" s="7">
        <f t="shared" si="64"/>
        <v>51479.860630432479</v>
      </c>
      <c r="BZ48" s="7">
        <f t="shared" si="64"/>
        <v>51585.900714525487</v>
      </c>
      <c r="CA48" s="7">
        <f t="shared" si="64"/>
        <v>51692.159223829767</v>
      </c>
      <c r="CB48" s="7">
        <f t="shared" si="64"/>
        <v>51798.6366082655</v>
      </c>
      <c r="CC48" s="7">
        <f t="shared" si="64"/>
        <v>51905.333318679615</v>
      </c>
      <c r="CD48" s="7">
        <f t="shared" si="64"/>
        <v>52012.249806847707</v>
      </c>
      <c r="CE48" s="7">
        <f t="shared" si="64"/>
        <v>52119.386525475973</v>
      </c>
      <c r="CF48" s="7">
        <f t="shared" si="64"/>
        <v>52226.743928203105</v>
      </c>
      <c r="CG48" s="7">
        <f t="shared" si="64"/>
        <v>52334.322469602201</v>
      </c>
      <c r="CH48" s="7">
        <f t="shared" si="64"/>
        <v>52442.12260518274</v>
      </c>
      <c r="CI48" s="7">
        <f t="shared" si="64"/>
        <v>52550.14479139242</v>
      </c>
      <c r="CJ48" s="7">
        <f t="shared" si="64"/>
        <v>52658.38948561922</v>
      </c>
      <c r="CK48" s="7">
        <f t="shared" si="64"/>
        <v>52766.857146193215</v>
      </c>
      <c r="CL48" s="7">
        <f t="shared" si="64"/>
        <v>52875.548232388544</v>
      </c>
      <c r="CM48" s="7">
        <f t="shared" si="64"/>
        <v>52984.463204425439</v>
      </c>
      <c r="CN48" s="7">
        <f t="shared" ref="CN48:DC49" si="65">IF(CN$5&gt;0,($F48/12)*(1+((1+$G48)^(1/12))-1)^CN$3,0)</f>
        <v>53093.602523472066</v>
      </c>
      <c r="CO48" s="7">
        <f t="shared" si="65"/>
        <v>53202.966651646522</v>
      </c>
      <c r="CP48" s="7">
        <f t="shared" si="65"/>
        <v>53312.55605201883</v>
      </c>
      <c r="CQ48" s="7">
        <f t="shared" si="65"/>
        <v>53422.371188612793</v>
      </c>
      <c r="CR48" s="7">
        <f t="shared" si="65"/>
        <v>53532.412526408094</v>
      </c>
      <c r="CS48" s="7">
        <f t="shared" si="65"/>
        <v>53642.680531342179</v>
      </c>
      <c r="CT48" s="7">
        <f t="shared" si="65"/>
        <v>53753.175670312223</v>
      </c>
      <c r="CU48" s="7">
        <f t="shared" si="65"/>
        <v>53863.898411177172</v>
      </c>
      <c r="CV48" s="7">
        <f t="shared" si="65"/>
        <v>53974.849222759629</v>
      </c>
      <c r="CW48" s="7">
        <f t="shared" si="65"/>
        <v>54086.028574847966</v>
      </c>
      <c r="CX48" s="7">
        <f t="shared" si="65"/>
        <v>54197.436938198189</v>
      </c>
      <c r="CY48" s="7">
        <f t="shared" si="65"/>
        <v>54309.074784535995</v>
      </c>
      <c r="CZ48" s="7">
        <f t="shared" si="65"/>
        <v>54420.942586558784</v>
      </c>
      <c r="DA48" s="7">
        <f t="shared" si="65"/>
        <v>54533.040817937617</v>
      </c>
      <c r="DB48" s="7">
        <f t="shared" si="65"/>
        <v>54645.369953319212</v>
      </c>
      <c r="DC48" s="7">
        <f t="shared" si="65"/>
        <v>54757.930468328035</v>
      </c>
      <c r="DD48" s="7">
        <f t="shared" ref="DD48:DS51" si="66">IF(DD$5&gt;0,($F48/12)*(1+((1+$G48)^(1/12))-1)^DD$3,0)</f>
        <v>54870.722839568218</v>
      </c>
      <c r="DE48" s="7">
        <f t="shared" si="66"/>
        <v>54983.74754462565</v>
      </c>
      <c r="DF48" s="7">
        <f t="shared" si="66"/>
        <v>55097.005062069962</v>
      </c>
      <c r="DG48" s="7">
        <f t="shared" si="66"/>
        <v>55210.495871456515</v>
      </c>
      <c r="DH48" s="7">
        <f t="shared" si="66"/>
        <v>55324.22045332854</v>
      </c>
      <c r="DI48" s="7">
        <f t="shared" si="66"/>
        <v>55438.179289219101</v>
      </c>
      <c r="DJ48" s="7">
        <f t="shared" si="66"/>
        <v>55552.372861653064</v>
      </c>
      <c r="DK48" s="7">
        <f t="shared" si="66"/>
        <v>55666.801654149334</v>
      </c>
      <c r="DL48" s="7">
        <f t="shared" si="66"/>
        <v>55781.466151222681</v>
      </c>
      <c r="DM48" s="7">
        <f t="shared" si="66"/>
        <v>55896.366838385977</v>
      </c>
      <c r="DN48" s="7">
        <f t="shared" si="66"/>
        <v>56011.504202152115</v>
      </c>
      <c r="DO48" s="7">
        <f t="shared" si="66"/>
        <v>56126.878730036158</v>
      </c>
      <c r="DP48" s="7">
        <f t="shared" si="66"/>
        <v>56242.490910557361</v>
      </c>
      <c r="DQ48" s="7">
        <f t="shared" si="66"/>
        <v>56358.341233241226</v>
      </c>
      <c r="DR48" s="7">
        <f t="shared" si="66"/>
        <v>56474.43018862162</v>
      </c>
      <c r="DS48" s="7">
        <f t="shared" si="66"/>
        <v>56590.758268242847</v>
      </c>
      <c r="DT48" s="7">
        <f t="shared" ref="DT48:EI49" si="67">IF(DT$5&gt;0,($F48/12)*(1+((1+$G48)^(1/12))-1)^DT$3,0)</f>
        <v>56707.325964661686</v>
      </c>
      <c r="DU48" s="7">
        <f t="shared" si="67"/>
        <v>56824.133771449473</v>
      </c>
      <c r="DV48" s="7">
        <f t="shared" si="67"/>
        <v>56941.182183194316</v>
      </c>
      <c r="DW48" s="7">
        <f t="shared" si="67"/>
        <v>57058.471695502973</v>
      </c>
      <c r="DX48" s="7">
        <f t="shared" si="67"/>
        <v>57176.002805003169</v>
      </c>
      <c r="DY48" s="7">
        <f t="shared" si="67"/>
        <v>57293.776009345551</v>
      </c>
      <c r="DZ48" s="7">
        <f t="shared" si="67"/>
        <v>57411.791807205846</v>
      </c>
      <c r="EA48" s="7">
        <f t="shared" si="67"/>
        <v>57530.050698286985</v>
      </c>
      <c r="EB48" s="7">
        <f t="shared" si="67"/>
        <v>57648.553183321201</v>
      </c>
      <c r="EC48" s="7">
        <f t="shared" si="67"/>
        <v>57767.299764072166</v>
      </c>
      <c r="ED48" s="7">
        <f t="shared" si="67"/>
        <v>57886.290943337088</v>
      </c>
      <c r="EE48" s="7">
        <f t="shared" si="67"/>
        <v>58005.527224948826</v>
      </c>
      <c r="EF48" s="7">
        <f t="shared" si="67"/>
        <v>58125.009113778135</v>
      </c>
      <c r="EG48" s="7">
        <f t="shared" si="67"/>
        <v>58244.737115735647</v>
      </c>
      <c r="EH48" s="7">
        <f t="shared" si="67"/>
        <v>58364.711737774087</v>
      </c>
      <c r="EI48" s="7">
        <f t="shared" si="67"/>
        <v>58484.933487890477</v>
      </c>
      <c r="EJ48" s="7">
        <f t="shared" ref="EJ48:EX51" si="68">IF(EJ$5&gt;0,($F48/12)*(1+((1+$G48)^(1/12))-1)^EJ$3,0)</f>
        <v>58605.402875128166</v>
      </c>
      <c r="EK48" s="7">
        <f t="shared" si="68"/>
        <v>58726.120409579104</v>
      </c>
      <c r="EL48" s="7">
        <f t="shared" si="68"/>
        <v>58847.086602385905</v>
      </c>
      <c r="EM48" s="7">
        <f t="shared" si="68"/>
        <v>58968.301965744075</v>
      </c>
      <c r="EN48" s="7">
        <f t="shared" si="68"/>
        <v>59089.767012904151</v>
      </c>
      <c r="EO48" s="7">
        <f t="shared" si="68"/>
        <v>59211.482258173892</v>
      </c>
      <c r="EP48" s="7">
        <f t="shared" si="68"/>
        <v>59333.44821692042</v>
      </c>
      <c r="EQ48" s="7">
        <f t="shared" si="68"/>
        <v>59455.665405572479</v>
      </c>
      <c r="ER48" s="7">
        <f t="shared" si="68"/>
        <v>59578.134341622506</v>
      </c>
      <c r="ES48" s="7">
        <f t="shared" si="68"/>
        <v>59700.855543628946</v>
      </c>
      <c r="ET48" s="7">
        <f t="shared" si="68"/>
        <v>59823.829531218355</v>
      </c>
      <c r="EU48" s="7">
        <f t="shared" si="68"/>
        <v>59947.056825087639</v>
      </c>
      <c r="EV48" s="7">
        <f t="shared" si="68"/>
        <v>60070.537947006276</v>
      </c>
      <c r="EW48" s="7">
        <f t="shared" si="68"/>
        <v>60194.273419818499</v>
      </c>
      <c r="EX48" s="7">
        <f t="shared" si="68"/>
        <v>60318.263767445467</v>
      </c>
    </row>
    <row r="49" spans="1:154" s="2" customFormat="1" ht="12.75" customHeight="1">
      <c r="A49" s="10"/>
      <c r="B49" s="167"/>
      <c r="C49" s="159" t="s">
        <v>136</v>
      </c>
      <c r="E49" s="159"/>
      <c r="F49" s="269">
        <f>'High NOI'!K47</f>
        <v>87500</v>
      </c>
      <c r="G49" s="268">
        <f>'High NOI'!$Y$11</f>
        <v>2.5000000000000001E-2</v>
      </c>
      <c r="H49" s="377" t="s">
        <v>116</v>
      </c>
      <c r="J49" s="3"/>
      <c r="K49" s="3">
        <f>IF(K$5&gt;0,($F49/12)*(1+((1+$G49)^(1/12))-1)^K$3,0)</f>
        <v>0</v>
      </c>
      <c r="L49" s="3">
        <f t="shared" si="60"/>
        <v>0</v>
      </c>
      <c r="M49" s="3">
        <f t="shared" si="60"/>
        <v>0</v>
      </c>
      <c r="N49" s="3">
        <f t="shared" si="60"/>
        <v>0</v>
      </c>
      <c r="O49" s="3">
        <f t="shared" si="60"/>
        <v>0</v>
      </c>
      <c r="P49" s="3">
        <f t="shared" si="60"/>
        <v>0</v>
      </c>
      <c r="Q49" s="3">
        <f t="shared" si="60"/>
        <v>0</v>
      </c>
      <c r="R49" s="3">
        <f t="shared" si="60"/>
        <v>0</v>
      </c>
      <c r="S49" s="3">
        <f t="shared" si="60"/>
        <v>0</v>
      </c>
      <c r="T49" s="3">
        <f t="shared" si="60"/>
        <v>0</v>
      </c>
      <c r="U49" s="3">
        <f t="shared" si="60"/>
        <v>0</v>
      </c>
      <c r="V49" s="3">
        <f t="shared" si="60"/>
        <v>0</v>
      </c>
      <c r="W49" s="3">
        <f t="shared" si="60"/>
        <v>0</v>
      </c>
      <c r="X49" s="3">
        <f t="shared" si="60"/>
        <v>0</v>
      </c>
      <c r="Y49" s="3">
        <f t="shared" si="60"/>
        <v>0</v>
      </c>
      <c r="Z49" s="3">
        <f t="shared" si="60"/>
        <v>0</v>
      </c>
      <c r="AA49" s="3">
        <f t="shared" si="60"/>
        <v>0</v>
      </c>
      <c r="AB49" s="3">
        <f t="shared" si="61"/>
        <v>0</v>
      </c>
      <c r="AC49" s="3">
        <f t="shared" si="61"/>
        <v>0</v>
      </c>
      <c r="AD49" s="3">
        <f t="shared" si="61"/>
        <v>0</v>
      </c>
      <c r="AE49" s="3">
        <f t="shared" si="61"/>
        <v>0</v>
      </c>
      <c r="AF49" s="3">
        <f t="shared" si="61"/>
        <v>0</v>
      </c>
      <c r="AG49" s="3">
        <f t="shared" si="61"/>
        <v>0</v>
      </c>
      <c r="AH49" s="3">
        <f t="shared" si="61"/>
        <v>0</v>
      </c>
      <c r="AI49" s="3">
        <f t="shared" si="61"/>
        <v>0</v>
      </c>
      <c r="AJ49" s="3">
        <f t="shared" si="61"/>
        <v>7692.3998133322384</v>
      </c>
      <c r="AK49" s="3">
        <f t="shared" si="61"/>
        <v>7708.2448974698709</v>
      </c>
      <c r="AL49" s="3">
        <f t="shared" si="61"/>
        <v>7724.1226198865106</v>
      </c>
      <c r="AM49" s="3">
        <f t="shared" si="61"/>
        <v>7740.0330478116639</v>
      </c>
      <c r="AN49" s="3">
        <f t="shared" si="61"/>
        <v>7755.9762486133277</v>
      </c>
      <c r="AO49" s="3">
        <f t="shared" si="61"/>
        <v>7771.9522897982615</v>
      </c>
      <c r="AP49" s="3">
        <f t="shared" si="61"/>
        <v>7787.9612390122747</v>
      </c>
      <c r="AQ49" s="3">
        <f t="shared" si="61"/>
        <v>7804.0031640405205</v>
      </c>
      <c r="AR49" s="3">
        <f t="shared" si="62"/>
        <v>7820.0781328077792</v>
      </c>
      <c r="AS49" s="3">
        <f t="shared" si="62"/>
        <v>7836.1862133787408</v>
      </c>
      <c r="AT49" s="3">
        <f t="shared" si="62"/>
        <v>7852.3274739583003</v>
      </c>
      <c r="AU49" s="3">
        <f t="shared" si="62"/>
        <v>7868.5019828918421</v>
      </c>
      <c r="AV49" s="3">
        <f t="shared" si="62"/>
        <v>7884.7098086655315</v>
      </c>
      <c r="AW49" s="3">
        <f t="shared" si="62"/>
        <v>7900.9510199066081</v>
      </c>
      <c r="AX49" s="3">
        <f t="shared" si="62"/>
        <v>7917.2256853836607</v>
      </c>
      <c r="AY49" s="3">
        <f t="shared" si="62"/>
        <v>7933.5338740069456</v>
      </c>
      <c r="AZ49" s="3">
        <f t="shared" si="62"/>
        <v>7949.8756548286501</v>
      </c>
      <c r="BA49" s="3">
        <f t="shared" si="62"/>
        <v>7966.2510970432058</v>
      </c>
      <c r="BB49" s="3">
        <f t="shared" si="62"/>
        <v>7982.6602699875702</v>
      </c>
      <c r="BC49" s="3">
        <f t="shared" si="62"/>
        <v>7999.1032431415224</v>
      </c>
      <c r="BD49" s="3">
        <f t="shared" si="62"/>
        <v>8015.5800861279631</v>
      </c>
      <c r="BE49" s="3">
        <f t="shared" si="62"/>
        <v>8032.0908687131987</v>
      </c>
      <c r="BF49" s="3">
        <f t="shared" si="62"/>
        <v>8048.6356608072465</v>
      </c>
      <c r="BG49" s="3">
        <f t="shared" si="62"/>
        <v>8065.2145324641269</v>
      </c>
      <c r="BH49" s="3">
        <f t="shared" si="63"/>
        <v>8081.8275538821599</v>
      </c>
      <c r="BI49" s="3">
        <f t="shared" si="63"/>
        <v>8098.4747954042596</v>
      </c>
      <c r="BJ49" s="3">
        <f t="shared" si="63"/>
        <v>8115.1563275182425</v>
      </c>
      <c r="BK49" s="3">
        <f t="shared" si="63"/>
        <v>8131.8722208571062</v>
      </c>
      <c r="BL49" s="3">
        <f t="shared" si="63"/>
        <v>8148.6225461993545</v>
      </c>
      <c r="BM49" s="3">
        <f t="shared" si="63"/>
        <v>8165.4073744692751</v>
      </c>
      <c r="BN49" s="3">
        <f t="shared" si="63"/>
        <v>8182.2267767372487</v>
      </c>
      <c r="BO49" s="3">
        <f t="shared" si="63"/>
        <v>8199.080824220051</v>
      </c>
      <c r="BP49" s="3">
        <f t="shared" si="63"/>
        <v>8215.9695882811502</v>
      </c>
      <c r="BQ49" s="3">
        <f t="shared" si="63"/>
        <v>8232.8931404310169</v>
      </c>
      <c r="BR49" s="3">
        <f t="shared" si="63"/>
        <v>8249.8515523274164</v>
      </c>
      <c r="BS49" s="3">
        <f t="shared" si="63"/>
        <v>8266.8448957757173</v>
      </c>
      <c r="BT49" s="3">
        <f t="shared" si="63"/>
        <v>8283.8732427292016</v>
      </c>
      <c r="BU49" s="3">
        <f t="shared" si="63"/>
        <v>8300.9366652893568</v>
      </c>
      <c r="BV49" s="3">
        <f t="shared" si="63"/>
        <v>8318.0352357061856</v>
      </c>
      <c r="BW49" s="3">
        <f t="shared" si="63"/>
        <v>8335.1690263785222</v>
      </c>
      <c r="BX49" s="3">
        <f t="shared" si="64"/>
        <v>8352.3381098543268</v>
      </c>
      <c r="BY49" s="3">
        <f t="shared" si="64"/>
        <v>8369.5425588309954</v>
      </c>
      <c r="BZ49" s="3">
        <f t="shared" si="64"/>
        <v>8386.7824461556665</v>
      </c>
      <c r="CA49" s="3">
        <f t="shared" si="64"/>
        <v>8404.0578448255383</v>
      </c>
      <c r="CB49" s="3">
        <f t="shared" si="64"/>
        <v>8421.3688279881662</v>
      </c>
      <c r="CC49" s="3">
        <f t="shared" si="64"/>
        <v>8438.7154689417803</v>
      </c>
      <c r="CD49" s="3">
        <f t="shared" si="64"/>
        <v>8456.09784113559</v>
      </c>
      <c r="CE49" s="3">
        <f t="shared" si="64"/>
        <v>8473.5160181700994</v>
      </c>
      <c r="CF49" s="3">
        <f t="shared" si="64"/>
        <v>8490.9700737974199</v>
      </c>
      <c r="CG49" s="3">
        <f t="shared" si="64"/>
        <v>8508.4600819215775</v>
      </c>
      <c r="CH49" s="3">
        <f t="shared" si="64"/>
        <v>8525.9861165988295</v>
      </c>
      <c r="CI49" s="3">
        <f t="shared" si="64"/>
        <v>8543.5482520379737</v>
      </c>
      <c r="CJ49" s="3">
        <f t="shared" si="64"/>
        <v>8561.146562600672</v>
      </c>
      <c r="CK49" s="3">
        <f t="shared" si="64"/>
        <v>8578.7811228017581</v>
      </c>
      <c r="CL49" s="3">
        <f t="shared" si="64"/>
        <v>8596.4520073095464</v>
      </c>
      <c r="CM49" s="3">
        <f t="shared" si="64"/>
        <v>8614.1592909461651</v>
      </c>
      <c r="CN49" s="3">
        <f t="shared" si="65"/>
        <v>8631.9030486878601</v>
      </c>
      <c r="CO49" s="3">
        <f t="shared" si="65"/>
        <v>8649.6833556653128</v>
      </c>
      <c r="CP49" s="3">
        <f t="shared" si="65"/>
        <v>8667.5002871639681</v>
      </c>
      <c r="CQ49" s="3">
        <f t="shared" si="65"/>
        <v>8685.3539186243397</v>
      </c>
      <c r="CR49" s="3">
        <f t="shared" si="65"/>
        <v>8703.244325642343</v>
      </c>
      <c r="CS49" s="3">
        <f t="shared" si="65"/>
        <v>8721.1715839696044</v>
      </c>
      <c r="CT49" s="3">
        <f t="shared" si="65"/>
        <v>8739.1357695137867</v>
      </c>
      <c r="CU49" s="3">
        <f t="shared" si="65"/>
        <v>8757.1369583389132</v>
      </c>
      <c r="CV49" s="3">
        <f t="shared" si="65"/>
        <v>8775.1752266656786</v>
      </c>
      <c r="CW49" s="3">
        <f t="shared" si="65"/>
        <v>8793.2506508717906</v>
      </c>
      <c r="CX49" s="3">
        <f t="shared" si="65"/>
        <v>8811.3633074922745</v>
      </c>
      <c r="CY49" s="3">
        <f t="shared" si="65"/>
        <v>8829.5132732198072</v>
      </c>
      <c r="CZ49" s="3">
        <f t="shared" si="65"/>
        <v>8847.7006249050428</v>
      </c>
      <c r="DA49" s="3">
        <f t="shared" si="65"/>
        <v>8865.9254395569333</v>
      </c>
      <c r="DB49" s="3">
        <f t="shared" si="65"/>
        <v>8884.1877943430536</v>
      </c>
      <c r="DC49" s="3">
        <f t="shared" si="65"/>
        <v>8902.4877665899348</v>
      </c>
      <c r="DD49" s="3">
        <f t="shared" si="66"/>
        <v>8920.8254337833878</v>
      </c>
      <c r="DE49" s="3">
        <f t="shared" si="66"/>
        <v>8939.2008735688305</v>
      </c>
      <c r="DF49" s="3">
        <f t="shared" si="66"/>
        <v>8957.6141637516193</v>
      </c>
      <c r="DG49" s="3">
        <f t="shared" si="66"/>
        <v>8976.0653822973709</v>
      </c>
      <c r="DH49" s="3">
        <f t="shared" si="66"/>
        <v>8994.5546073323057</v>
      </c>
      <c r="DI49" s="3">
        <f t="shared" si="66"/>
        <v>9013.0819171435742</v>
      </c>
      <c r="DJ49" s="3">
        <f t="shared" si="66"/>
        <v>9031.6473901795671</v>
      </c>
      <c r="DK49" s="3">
        <f t="shared" si="66"/>
        <v>9050.2511050502908</v>
      </c>
      <c r="DL49" s="3">
        <f t="shared" si="66"/>
        <v>9068.8931405276562</v>
      </c>
      <c r="DM49" s="3">
        <f t="shared" si="66"/>
        <v>9087.5735755458445</v>
      </c>
      <c r="DN49" s="3">
        <f t="shared" si="66"/>
        <v>9106.2924892016181</v>
      </c>
      <c r="DO49" s="3">
        <f t="shared" si="66"/>
        <v>9125.0499607546717</v>
      </c>
      <c r="DP49" s="3">
        <f t="shared" si="66"/>
        <v>9143.8460696279617</v>
      </c>
      <c r="DQ49" s="3">
        <f t="shared" si="66"/>
        <v>9162.6808954080407</v>
      </c>
      <c r="DR49" s="3">
        <f t="shared" si="66"/>
        <v>9181.5545178453958</v>
      </c>
      <c r="DS49" s="3">
        <f t="shared" si="66"/>
        <v>9200.4670168547927</v>
      </c>
      <c r="DT49" s="3">
        <f t="shared" si="67"/>
        <v>9219.4184725156028</v>
      </c>
      <c r="DU49" s="3">
        <f t="shared" si="67"/>
        <v>9238.4089650721471</v>
      </c>
      <c r="DV49" s="3">
        <f t="shared" si="67"/>
        <v>9257.4385749340454</v>
      </c>
      <c r="DW49" s="3">
        <f t="shared" si="67"/>
        <v>9276.5073826765329</v>
      </c>
      <c r="DX49" s="3">
        <f t="shared" si="67"/>
        <v>9295.6154690408348</v>
      </c>
      <c r="DY49" s="3">
        <f t="shared" si="67"/>
        <v>9314.7629149344775</v>
      </c>
      <c r="DZ49" s="3">
        <f t="shared" si="67"/>
        <v>9333.9498014316468</v>
      </c>
      <c r="EA49" s="3">
        <f t="shared" si="67"/>
        <v>9353.1762097735264</v>
      </c>
      <c r="EB49" s="3">
        <f t="shared" si="67"/>
        <v>9372.4422213686466</v>
      </c>
      <c r="EC49" s="3">
        <f t="shared" si="67"/>
        <v>9391.7479177932273</v>
      </c>
      <c r="ED49" s="3">
        <f t="shared" si="67"/>
        <v>9411.0933807915189</v>
      </c>
      <c r="EE49" s="3">
        <f t="shared" si="67"/>
        <v>9430.4786922761468</v>
      </c>
      <c r="EF49" s="3">
        <f t="shared" si="67"/>
        <v>9449.9039343284785</v>
      </c>
      <c r="EG49" s="3">
        <f t="shared" si="67"/>
        <v>9469.3691891989401</v>
      </c>
      <c r="EH49" s="3">
        <f t="shared" si="67"/>
        <v>9488.8745393073823</v>
      </c>
      <c r="EI49" s="3">
        <f t="shared" si="67"/>
        <v>9508.4200672434345</v>
      </c>
      <c r="EJ49" s="3">
        <f t="shared" si="68"/>
        <v>9528.0058557668435</v>
      </c>
      <c r="EK49" s="3">
        <f t="shared" si="68"/>
        <v>9547.6319878078248</v>
      </c>
      <c r="EL49" s="3">
        <f t="shared" si="68"/>
        <v>9567.2985464674221</v>
      </c>
      <c r="EM49" s="3">
        <f t="shared" si="68"/>
        <v>9587.0056150178498</v>
      </c>
      <c r="EN49" s="3">
        <f t="shared" si="68"/>
        <v>9606.7532769028494</v>
      </c>
      <c r="EO49" s="3">
        <f t="shared" si="68"/>
        <v>9626.5416157380441</v>
      </c>
      <c r="EP49" s="3">
        <f t="shared" si="68"/>
        <v>9646.3707153112919</v>
      </c>
      <c r="EQ49" s="3">
        <f t="shared" si="68"/>
        <v>9666.2406595830398</v>
      </c>
      <c r="ER49" s="3">
        <f t="shared" si="68"/>
        <v>9686.1515326866775</v>
      </c>
      <c r="ES49" s="3">
        <f t="shared" si="68"/>
        <v>9706.1034189288985</v>
      </c>
      <c r="ET49" s="3">
        <f t="shared" si="68"/>
        <v>9726.0964027900518</v>
      </c>
      <c r="EU49" s="3">
        <f t="shared" si="68"/>
        <v>9746.1305689245055</v>
      </c>
      <c r="EV49" s="3">
        <f t="shared" si="68"/>
        <v>9766.2060021609996</v>
      </c>
      <c r="EW49" s="3">
        <f t="shared" si="68"/>
        <v>9786.3227875030079</v>
      </c>
      <c r="EX49" s="3">
        <f t="shared" si="68"/>
        <v>9806.481010129095</v>
      </c>
    </row>
    <row r="50" spans="1:154" s="2" customFormat="1" ht="12.75" customHeight="1">
      <c r="A50" s="10"/>
      <c r="B50" s="167"/>
      <c r="C50" s="159" t="s">
        <v>137</v>
      </c>
      <c r="E50" s="159"/>
      <c r="F50" s="269">
        <f>'High NOI'!K48</f>
        <v>87500</v>
      </c>
      <c r="G50" s="268">
        <f>'High NOI'!$Y$11</f>
        <v>2.5000000000000001E-2</v>
      </c>
      <c r="H50" s="377" t="s">
        <v>117</v>
      </c>
      <c r="J50" s="3"/>
      <c r="K50" s="3">
        <f>IF(K$27&lt;(1-$G$39),0,($F50/12)*(1+((1+$G50)^(1/12))-1)^K$3)</f>
        <v>0</v>
      </c>
      <c r="L50" s="3">
        <f t="shared" ref="L50:BW50" si="69">IF(L$27&lt;(1-$G$39),0,($F50/12)*(1+((1+$G50)^(1/12))-1)^L$3)</f>
        <v>0</v>
      </c>
      <c r="M50" s="3">
        <f t="shared" si="69"/>
        <v>0</v>
      </c>
      <c r="N50" s="3">
        <f t="shared" si="69"/>
        <v>0</v>
      </c>
      <c r="O50" s="3">
        <f t="shared" si="69"/>
        <v>0</v>
      </c>
      <c r="P50" s="3">
        <f t="shared" si="69"/>
        <v>0</v>
      </c>
      <c r="Q50" s="3">
        <f t="shared" si="69"/>
        <v>0</v>
      </c>
      <c r="R50" s="3">
        <f t="shared" si="69"/>
        <v>0</v>
      </c>
      <c r="S50" s="3">
        <f t="shared" si="69"/>
        <v>0</v>
      </c>
      <c r="T50" s="3">
        <f t="shared" si="69"/>
        <v>0</v>
      </c>
      <c r="U50" s="3">
        <f t="shared" si="69"/>
        <v>0</v>
      </c>
      <c r="V50" s="3">
        <f t="shared" si="69"/>
        <v>0</v>
      </c>
      <c r="W50" s="3">
        <f t="shared" si="69"/>
        <v>0</v>
      </c>
      <c r="X50" s="3">
        <f t="shared" si="69"/>
        <v>0</v>
      </c>
      <c r="Y50" s="3">
        <f t="shared" si="69"/>
        <v>0</v>
      </c>
      <c r="Z50" s="3">
        <f t="shared" si="69"/>
        <v>0</v>
      </c>
      <c r="AA50" s="3">
        <f t="shared" si="69"/>
        <v>0</v>
      </c>
      <c r="AB50" s="3">
        <f t="shared" si="69"/>
        <v>0</v>
      </c>
      <c r="AC50" s="3">
        <f t="shared" si="69"/>
        <v>0</v>
      </c>
      <c r="AD50" s="3">
        <f t="shared" si="69"/>
        <v>0</v>
      </c>
      <c r="AE50" s="3">
        <f t="shared" si="69"/>
        <v>0</v>
      </c>
      <c r="AF50" s="3">
        <f t="shared" si="69"/>
        <v>0</v>
      </c>
      <c r="AG50" s="3">
        <f t="shared" si="69"/>
        <v>0</v>
      </c>
      <c r="AH50" s="3">
        <f t="shared" si="69"/>
        <v>0</v>
      </c>
      <c r="AI50" s="3">
        <f t="shared" si="69"/>
        <v>0</v>
      </c>
      <c r="AJ50" s="3">
        <f t="shared" si="69"/>
        <v>0</v>
      </c>
      <c r="AK50" s="3">
        <f t="shared" si="69"/>
        <v>0</v>
      </c>
      <c r="AL50" s="3">
        <f t="shared" si="69"/>
        <v>0</v>
      </c>
      <c r="AM50" s="3">
        <f t="shared" si="69"/>
        <v>0</v>
      </c>
      <c r="AN50" s="3">
        <f t="shared" si="69"/>
        <v>0</v>
      </c>
      <c r="AO50" s="3">
        <f t="shared" si="69"/>
        <v>0</v>
      </c>
      <c r="AP50" s="3">
        <f t="shared" si="69"/>
        <v>0</v>
      </c>
      <c r="AQ50" s="3">
        <f t="shared" si="69"/>
        <v>0</v>
      </c>
      <c r="AR50" s="3">
        <f t="shared" si="69"/>
        <v>0</v>
      </c>
      <c r="AS50" s="3">
        <f t="shared" si="69"/>
        <v>0</v>
      </c>
      <c r="AT50" s="3">
        <f t="shared" si="69"/>
        <v>0</v>
      </c>
      <c r="AU50" s="3">
        <f t="shared" si="69"/>
        <v>7868.5019828918421</v>
      </c>
      <c r="AV50" s="3">
        <f t="shared" si="69"/>
        <v>7884.7098086655315</v>
      </c>
      <c r="AW50" s="3">
        <f t="shared" si="69"/>
        <v>7900.9510199066081</v>
      </c>
      <c r="AX50" s="3">
        <f t="shared" si="69"/>
        <v>7917.2256853836607</v>
      </c>
      <c r="AY50" s="3">
        <f t="shared" si="69"/>
        <v>7933.5338740069456</v>
      </c>
      <c r="AZ50" s="3">
        <f t="shared" si="69"/>
        <v>7949.8756548286501</v>
      </c>
      <c r="BA50" s="3">
        <f t="shared" si="69"/>
        <v>7966.2510970432058</v>
      </c>
      <c r="BB50" s="3">
        <f t="shared" si="69"/>
        <v>7982.6602699875702</v>
      </c>
      <c r="BC50" s="3">
        <f t="shared" si="69"/>
        <v>7999.1032431415224</v>
      </c>
      <c r="BD50" s="3">
        <f t="shared" si="69"/>
        <v>8015.5800861279631</v>
      </c>
      <c r="BE50" s="3">
        <f t="shared" si="69"/>
        <v>8032.0908687131987</v>
      </c>
      <c r="BF50" s="3">
        <f t="shared" si="69"/>
        <v>8048.6356608072465</v>
      </c>
      <c r="BG50" s="3">
        <f t="shared" si="69"/>
        <v>8065.2145324641269</v>
      </c>
      <c r="BH50" s="3">
        <f t="shared" si="69"/>
        <v>8081.8275538821599</v>
      </c>
      <c r="BI50" s="3">
        <f t="shared" si="69"/>
        <v>8098.4747954042596</v>
      </c>
      <c r="BJ50" s="3">
        <f t="shared" si="69"/>
        <v>8115.1563275182425</v>
      </c>
      <c r="BK50" s="3">
        <f t="shared" si="69"/>
        <v>8131.8722208571062</v>
      </c>
      <c r="BL50" s="3">
        <f t="shared" si="69"/>
        <v>8148.6225461993545</v>
      </c>
      <c r="BM50" s="3">
        <f t="shared" si="69"/>
        <v>8165.4073744692751</v>
      </c>
      <c r="BN50" s="3">
        <f t="shared" si="69"/>
        <v>8182.2267767372487</v>
      </c>
      <c r="BO50" s="3">
        <f t="shared" si="69"/>
        <v>8199.080824220051</v>
      </c>
      <c r="BP50" s="3">
        <f t="shared" si="69"/>
        <v>8215.9695882811502</v>
      </c>
      <c r="BQ50" s="3">
        <f t="shared" si="69"/>
        <v>8232.8931404310169</v>
      </c>
      <c r="BR50" s="3">
        <f t="shared" si="69"/>
        <v>8249.8515523274164</v>
      </c>
      <c r="BS50" s="3">
        <f t="shared" si="69"/>
        <v>8266.8448957757173</v>
      </c>
      <c r="BT50" s="3">
        <f t="shared" si="69"/>
        <v>8283.8732427292016</v>
      </c>
      <c r="BU50" s="3">
        <f t="shared" si="69"/>
        <v>8300.9366652893568</v>
      </c>
      <c r="BV50" s="3">
        <f t="shared" si="69"/>
        <v>8318.0352357061856</v>
      </c>
      <c r="BW50" s="3">
        <f t="shared" si="69"/>
        <v>8335.1690263785222</v>
      </c>
      <c r="BX50" s="3">
        <f t="shared" ref="BX50:EI50" si="70">IF(BX$27&lt;(1-$G$39),0,($F50/12)*(1+((1+$G50)^(1/12))-1)^BX$3)</f>
        <v>8352.3381098543268</v>
      </c>
      <c r="BY50" s="3">
        <f t="shared" si="70"/>
        <v>8369.5425588309954</v>
      </c>
      <c r="BZ50" s="3">
        <f t="shared" si="70"/>
        <v>8386.7824461556665</v>
      </c>
      <c r="CA50" s="3">
        <f t="shared" si="70"/>
        <v>8404.0578448255383</v>
      </c>
      <c r="CB50" s="3">
        <f t="shared" si="70"/>
        <v>8421.3688279881662</v>
      </c>
      <c r="CC50" s="3">
        <f t="shared" si="70"/>
        <v>8438.7154689417803</v>
      </c>
      <c r="CD50" s="3">
        <f t="shared" si="70"/>
        <v>8456.09784113559</v>
      </c>
      <c r="CE50" s="3">
        <f t="shared" si="70"/>
        <v>8473.5160181700994</v>
      </c>
      <c r="CF50" s="3">
        <f t="shared" si="70"/>
        <v>8490.9700737974199</v>
      </c>
      <c r="CG50" s="3">
        <f t="shared" si="70"/>
        <v>8508.4600819215775</v>
      </c>
      <c r="CH50" s="3">
        <f t="shared" si="70"/>
        <v>8525.9861165988295</v>
      </c>
      <c r="CI50" s="3">
        <f t="shared" si="70"/>
        <v>8543.5482520379737</v>
      </c>
      <c r="CJ50" s="3">
        <f t="shared" si="70"/>
        <v>8561.146562600672</v>
      </c>
      <c r="CK50" s="3">
        <f t="shared" si="70"/>
        <v>8578.7811228017581</v>
      </c>
      <c r="CL50" s="3">
        <f t="shared" si="70"/>
        <v>8596.4520073095464</v>
      </c>
      <c r="CM50" s="3">
        <f t="shared" si="70"/>
        <v>8614.1592909461651</v>
      </c>
      <c r="CN50" s="3">
        <f t="shared" si="70"/>
        <v>8631.9030486878601</v>
      </c>
      <c r="CO50" s="3">
        <f t="shared" si="70"/>
        <v>8649.6833556653128</v>
      </c>
      <c r="CP50" s="3">
        <f t="shared" si="70"/>
        <v>8667.5002871639681</v>
      </c>
      <c r="CQ50" s="3">
        <f t="shared" si="70"/>
        <v>8685.3539186243397</v>
      </c>
      <c r="CR50" s="3">
        <f t="shared" si="70"/>
        <v>8703.244325642343</v>
      </c>
      <c r="CS50" s="3">
        <f t="shared" si="70"/>
        <v>8721.1715839696044</v>
      </c>
      <c r="CT50" s="3">
        <f t="shared" si="70"/>
        <v>8739.1357695137867</v>
      </c>
      <c r="CU50" s="3">
        <f t="shared" si="70"/>
        <v>8757.1369583389132</v>
      </c>
      <c r="CV50" s="3">
        <f t="shared" si="70"/>
        <v>8775.1752266656786</v>
      </c>
      <c r="CW50" s="3">
        <f t="shared" si="70"/>
        <v>8793.2506508717906</v>
      </c>
      <c r="CX50" s="3">
        <f t="shared" si="70"/>
        <v>8811.3633074922745</v>
      </c>
      <c r="CY50" s="3">
        <f t="shared" si="70"/>
        <v>8829.5132732198072</v>
      </c>
      <c r="CZ50" s="3">
        <f t="shared" si="70"/>
        <v>8847.7006249050428</v>
      </c>
      <c r="DA50" s="3">
        <f t="shared" si="70"/>
        <v>8865.9254395569333</v>
      </c>
      <c r="DB50" s="3">
        <f t="shared" si="70"/>
        <v>8884.1877943430536</v>
      </c>
      <c r="DC50" s="3">
        <f t="shared" si="70"/>
        <v>8902.4877665899348</v>
      </c>
      <c r="DD50" s="3">
        <f t="shared" si="70"/>
        <v>8920.8254337833878</v>
      </c>
      <c r="DE50" s="3">
        <f t="shared" si="70"/>
        <v>8939.2008735688305</v>
      </c>
      <c r="DF50" s="3">
        <f t="shared" si="70"/>
        <v>8957.6141637516193</v>
      </c>
      <c r="DG50" s="3">
        <f t="shared" si="70"/>
        <v>8976.0653822973709</v>
      </c>
      <c r="DH50" s="3">
        <f t="shared" si="70"/>
        <v>8994.5546073323057</v>
      </c>
      <c r="DI50" s="3">
        <f t="shared" si="70"/>
        <v>9013.0819171435742</v>
      </c>
      <c r="DJ50" s="3">
        <f t="shared" si="70"/>
        <v>9031.6473901795671</v>
      </c>
      <c r="DK50" s="3">
        <f t="shared" si="70"/>
        <v>9050.2511050502908</v>
      </c>
      <c r="DL50" s="3">
        <f t="shared" si="70"/>
        <v>9068.8931405276562</v>
      </c>
      <c r="DM50" s="3">
        <f t="shared" si="70"/>
        <v>9087.5735755458445</v>
      </c>
      <c r="DN50" s="3">
        <f t="shared" si="70"/>
        <v>9106.2924892016181</v>
      </c>
      <c r="DO50" s="3">
        <f t="shared" si="70"/>
        <v>9125.0499607546717</v>
      </c>
      <c r="DP50" s="3">
        <f t="shared" si="70"/>
        <v>9143.8460696279617</v>
      </c>
      <c r="DQ50" s="3">
        <f t="shared" si="70"/>
        <v>9162.6808954080407</v>
      </c>
      <c r="DR50" s="3">
        <f t="shared" si="70"/>
        <v>9181.5545178453958</v>
      </c>
      <c r="DS50" s="3">
        <f t="shared" si="70"/>
        <v>9200.4670168547927</v>
      </c>
      <c r="DT50" s="3">
        <f t="shared" si="70"/>
        <v>9219.4184725156028</v>
      </c>
      <c r="DU50" s="3">
        <f t="shared" si="70"/>
        <v>9238.4089650721471</v>
      </c>
      <c r="DV50" s="3">
        <f t="shared" si="70"/>
        <v>9257.4385749340454</v>
      </c>
      <c r="DW50" s="3">
        <f t="shared" si="70"/>
        <v>9276.5073826765329</v>
      </c>
      <c r="DX50" s="3">
        <f t="shared" si="70"/>
        <v>9295.6154690408348</v>
      </c>
      <c r="DY50" s="3">
        <f t="shared" si="70"/>
        <v>9314.7629149344775</v>
      </c>
      <c r="DZ50" s="3">
        <f t="shared" si="70"/>
        <v>9333.9498014316468</v>
      </c>
      <c r="EA50" s="3">
        <f t="shared" si="70"/>
        <v>9353.1762097735264</v>
      </c>
      <c r="EB50" s="3">
        <f t="shared" si="70"/>
        <v>9372.4422213686466</v>
      </c>
      <c r="EC50" s="3">
        <f t="shared" si="70"/>
        <v>9391.7479177932273</v>
      </c>
      <c r="ED50" s="3">
        <f t="shared" si="70"/>
        <v>9411.0933807915189</v>
      </c>
      <c r="EE50" s="3">
        <f t="shared" si="70"/>
        <v>9430.4786922761468</v>
      </c>
      <c r="EF50" s="3">
        <f t="shared" si="70"/>
        <v>9449.9039343284785</v>
      </c>
      <c r="EG50" s="3">
        <f t="shared" si="70"/>
        <v>9469.3691891989401</v>
      </c>
      <c r="EH50" s="3">
        <f t="shared" si="70"/>
        <v>9488.8745393073823</v>
      </c>
      <c r="EI50" s="3">
        <f t="shared" si="70"/>
        <v>9508.4200672434345</v>
      </c>
      <c r="EJ50" s="3">
        <f t="shared" ref="EJ50:EX50" si="71">IF(EJ$27&lt;(1-$G$39),0,($F50/12)*(1+((1+$G50)^(1/12))-1)^EJ$3)</f>
        <v>9528.0058557668435</v>
      </c>
      <c r="EK50" s="3">
        <f t="shared" si="71"/>
        <v>9547.6319878078248</v>
      </c>
      <c r="EL50" s="3">
        <f t="shared" si="71"/>
        <v>9567.2985464674221</v>
      </c>
      <c r="EM50" s="3">
        <f t="shared" si="71"/>
        <v>9587.0056150178498</v>
      </c>
      <c r="EN50" s="3">
        <f t="shared" si="71"/>
        <v>9606.7532769028494</v>
      </c>
      <c r="EO50" s="3">
        <f t="shared" si="71"/>
        <v>9626.5416157380441</v>
      </c>
      <c r="EP50" s="3">
        <f t="shared" si="71"/>
        <v>9646.3707153112919</v>
      </c>
      <c r="EQ50" s="3">
        <f t="shared" si="71"/>
        <v>9666.2406595830398</v>
      </c>
      <c r="ER50" s="3">
        <f t="shared" si="71"/>
        <v>9686.1515326866775</v>
      </c>
      <c r="ES50" s="3">
        <f t="shared" si="71"/>
        <v>9706.1034189288985</v>
      </c>
      <c r="ET50" s="3">
        <f t="shared" si="71"/>
        <v>9726.0964027900518</v>
      </c>
      <c r="EU50" s="3">
        <f t="shared" si="71"/>
        <v>9746.1305689245055</v>
      </c>
      <c r="EV50" s="3">
        <f t="shared" si="71"/>
        <v>9766.2060021609996</v>
      </c>
      <c r="EW50" s="3">
        <f t="shared" si="71"/>
        <v>9786.3227875030079</v>
      </c>
      <c r="EX50" s="3">
        <f t="shared" si="71"/>
        <v>9806.481010129095</v>
      </c>
    </row>
    <row r="51" spans="1:154" s="2" customFormat="1" ht="12.75" customHeight="1">
      <c r="A51" s="10"/>
      <c r="B51" s="167"/>
      <c r="C51" s="159" t="s">
        <v>138</v>
      </c>
      <c r="E51" s="159"/>
      <c r="F51" s="269">
        <f>'High NOI'!K49</f>
        <v>175000</v>
      </c>
      <c r="G51" s="268">
        <f>'High NOI'!$Y$11</f>
        <v>2.5000000000000001E-2</v>
      </c>
      <c r="H51" s="377" t="s">
        <v>116</v>
      </c>
      <c r="J51" s="3"/>
      <c r="K51" s="3">
        <f>IF(K$5&gt;0,($F51/12)*(1+((1+$G51)^(1/12))-1)^K$3,0)</f>
        <v>0</v>
      </c>
      <c r="L51" s="3">
        <f t="shared" si="60"/>
        <v>0</v>
      </c>
      <c r="M51" s="3">
        <f t="shared" si="60"/>
        <v>0</v>
      </c>
      <c r="N51" s="3">
        <f t="shared" si="60"/>
        <v>0</v>
      </c>
      <c r="O51" s="3">
        <f t="shared" si="60"/>
        <v>0</v>
      </c>
      <c r="P51" s="3">
        <f t="shared" si="60"/>
        <v>0</v>
      </c>
      <c r="Q51" s="3">
        <f t="shared" si="60"/>
        <v>0</v>
      </c>
      <c r="R51" s="3">
        <f t="shared" si="60"/>
        <v>0</v>
      </c>
      <c r="S51" s="3">
        <f t="shared" si="60"/>
        <v>0</v>
      </c>
      <c r="T51" s="3">
        <f t="shared" si="60"/>
        <v>0</v>
      </c>
      <c r="U51" s="3">
        <f t="shared" si="60"/>
        <v>0</v>
      </c>
      <c r="V51" s="3">
        <f t="shared" si="60"/>
        <v>0</v>
      </c>
      <c r="W51" s="3">
        <f t="shared" si="60"/>
        <v>0</v>
      </c>
      <c r="X51" s="3">
        <f t="shared" si="60"/>
        <v>0</v>
      </c>
      <c r="Y51" s="3">
        <f t="shared" si="60"/>
        <v>0</v>
      </c>
      <c r="Z51" s="3">
        <f t="shared" si="60"/>
        <v>0</v>
      </c>
      <c r="AA51" s="3">
        <f t="shared" si="60"/>
        <v>0</v>
      </c>
      <c r="AB51" s="3">
        <f>IF(AB$5&gt;0,($F51/12)*(1+((1+$G51)^(1/12))-1)^AB$3,0)</f>
        <v>0</v>
      </c>
      <c r="AC51" s="3">
        <f>IF(AC$5&gt;0,($F51/12)*(1+((1+$G51)^(1/12))-1)^AC$3,0)</f>
        <v>0</v>
      </c>
      <c r="AD51" s="3">
        <f>IF(AD$5&gt;0,($F51/12)*(1+((1+$G51)^(1/12))-1)^AD$3,0)</f>
        <v>0</v>
      </c>
      <c r="AE51" s="3">
        <f t="shared" si="61"/>
        <v>0</v>
      </c>
      <c r="AF51" s="3">
        <f t="shared" si="61"/>
        <v>0</v>
      </c>
      <c r="AG51" s="3">
        <f t="shared" si="61"/>
        <v>0</v>
      </c>
      <c r="AH51" s="3">
        <f t="shared" si="61"/>
        <v>0</v>
      </c>
      <c r="AI51" s="3">
        <f t="shared" si="61"/>
        <v>0</v>
      </c>
      <c r="AJ51" s="3">
        <f t="shared" si="61"/>
        <v>15384.799626664477</v>
      </c>
      <c r="AK51" s="3">
        <f t="shared" si="61"/>
        <v>15416.489794939742</v>
      </c>
      <c r="AL51" s="3">
        <f t="shared" si="61"/>
        <v>15448.245239773021</v>
      </c>
      <c r="AM51" s="3">
        <f t="shared" si="61"/>
        <v>15480.066095623328</v>
      </c>
      <c r="AN51" s="3">
        <f t="shared" si="61"/>
        <v>15511.952497226655</v>
      </c>
      <c r="AO51" s="3">
        <f t="shared" si="61"/>
        <v>15543.904579596523</v>
      </c>
      <c r="AP51" s="3">
        <f t="shared" si="61"/>
        <v>15575.922478024549</v>
      </c>
      <c r="AQ51" s="3">
        <f t="shared" si="61"/>
        <v>15608.006328081041</v>
      </c>
      <c r="AR51" s="3">
        <f t="shared" ref="AR51:BG51" si="72">IF(AR$5&gt;0,($F51/12)*(1+((1+$G51)^(1/12))-1)^AR$3,0)</f>
        <v>15640.156265615558</v>
      </c>
      <c r="AS51" s="3">
        <f t="shared" si="72"/>
        <v>15672.372426757482</v>
      </c>
      <c r="AT51" s="3">
        <f t="shared" si="72"/>
        <v>15704.654947916601</v>
      </c>
      <c r="AU51" s="3">
        <f t="shared" si="72"/>
        <v>15737.003965783684</v>
      </c>
      <c r="AV51" s="3">
        <f t="shared" si="72"/>
        <v>15769.419617331063</v>
      </c>
      <c r="AW51" s="3">
        <f t="shared" si="72"/>
        <v>15801.902039813216</v>
      </c>
      <c r="AX51" s="3">
        <f t="shared" si="72"/>
        <v>15834.451370767321</v>
      </c>
      <c r="AY51" s="3">
        <f t="shared" si="72"/>
        <v>15867.067748013891</v>
      </c>
      <c r="AZ51" s="3">
        <f t="shared" si="72"/>
        <v>15899.7513096573</v>
      </c>
      <c r="BA51" s="3">
        <f t="shared" si="72"/>
        <v>15932.502194086412</v>
      </c>
      <c r="BB51" s="3">
        <f t="shared" si="72"/>
        <v>15965.32053997514</v>
      </c>
      <c r="BC51" s="3">
        <f t="shared" si="72"/>
        <v>15998.206486283045</v>
      </c>
      <c r="BD51" s="3">
        <f t="shared" si="72"/>
        <v>16031.160172255926</v>
      </c>
      <c r="BE51" s="3">
        <f t="shared" si="72"/>
        <v>16064.181737426397</v>
      </c>
      <c r="BF51" s="3">
        <f t="shared" si="72"/>
        <v>16097.271321614493</v>
      </c>
      <c r="BG51" s="3">
        <f t="shared" si="72"/>
        <v>16130.429064928254</v>
      </c>
      <c r="BH51" s="3">
        <f>IF(BH$5&gt;0,($F51/12)*(1+((1+$G51)^(1/12))-1)^BH$3,0)</f>
        <v>16163.65510776432</v>
      </c>
      <c r="BI51" s="3">
        <f t="shared" si="63"/>
        <v>16196.949590808519</v>
      </c>
      <c r="BJ51" s="3">
        <f t="shared" si="63"/>
        <v>16230.312655036485</v>
      </c>
      <c r="BK51" s="3">
        <f t="shared" si="63"/>
        <v>16263.744441714212</v>
      </c>
      <c r="BL51" s="3">
        <f t="shared" si="63"/>
        <v>16297.245092398709</v>
      </c>
      <c r="BM51" s="3">
        <f t="shared" si="63"/>
        <v>16330.81474893855</v>
      </c>
      <c r="BN51" s="3">
        <f t="shared" si="63"/>
        <v>16364.453553474497</v>
      </c>
      <c r="BO51" s="3">
        <f t="shared" si="63"/>
        <v>16398.161648440102</v>
      </c>
      <c r="BP51" s="3">
        <f t="shared" si="63"/>
        <v>16431.9391765623</v>
      </c>
      <c r="BQ51" s="3">
        <f t="shared" si="63"/>
        <v>16465.786280862034</v>
      </c>
      <c r="BR51" s="3">
        <f t="shared" si="63"/>
        <v>16499.703104654833</v>
      </c>
      <c r="BS51" s="3">
        <f t="shared" si="63"/>
        <v>16533.689791551435</v>
      </c>
      <c r="BT51" s="3">
        <f t="shared" si="63"/>
        <v>16567.746485458403</v>
      </c>
      <c r="BU51" s="3">
        <f t="shared" si="63"/>
        <v>16601.873330578714</v>
      </c>
      <c r="BV51" s="3">
        <f t="shared" si="63"/>
        <v>16636.070471412371</v>
      </c>
      <c r="BW51" s="3">
        <f t="shared" si="63"/>
        <v>16670.338052757044</v>
      </c>
      <c r="BX51" s="3">
        <f>IF(BX$5&gt;0,($F51/12)*(1+((1+$G51)^(1/12))-1)^BX$3,0)</f>
        <v>16704.676219708654</v>
      </c>
      <c r="BY51" s="3">
        <f>IF(BY$5&gt;0,($F51/12)*(1+((1+$G51)^(1/12))-1)^BY$3,0)</f>
        <v>16739.085117661991</v>
      </c>
      <c r="BZ51" s="3">
        <f>IF(BZ$5&gt;0,($F51/12)*(1+((1+$G51)^(1/12))-1)^BZ$3,0)</f>
        <v>16773.564892311333</v>
      </c>
      <c r="CA51" s="3">
        <f>IF(CA$5&gt;0,($F51/12)*(1+((1+$G51)^(1/12))-1)^CA$3,0)</f>
        <v>16808.115689651077</v>
      </c>
      <c r="CB51" s="3">
        <f>IF(CB$5&gt;0,($F51/12)*(1+((1+$G51)^(1/12))-1)^CB$3,0)</f>
        <v>16842.737655976332</v>
      </c>
      <c r="CC51" s="3">
        <f t="shared" si="64"/>
        <v>16877.430937883561</v>
      </c>
      <c r="CD51" s="3">
        <f t="shared" si="64"/>
        <v>16912.19568227118</v>
      </c>
      <c r="CE51" s="3">
        <f t="shared" si="64"/>
        <v>16947.032036340199</v>
      </c>
      <c r="CF51" s="3">
        <f t="shared" si="64"/>
        <v>16981.94014759484</v>
      </c>
      <c r="CG51" s="3">
        <f t="shared" si="64"/>
        <v>17016.920163843155</v>
      </c>
      <c r="CH51" s="3">
        <f t="shared" si="64"/>
        <v>17051.972233197659</v>
      </c>
      <c r="CI51" s="3">
        <f t="shared" si="64"/>
        <v>17087.096504075947</v>
      </c>
      <c r="CJ51" s="3">
        <f t="shared" si="64"/>
        <v>17122.293125201344</v>
      </c>
      <c r="CK51" s="3">
        <f t="shared" si="64"/>
        <v>17157.562245603516</v>
      </c>
      <c r="CL51" s="3">
        <f t="shared" si="64"/>
        <v>17192.904014619093</v>
      </c>
      <c r="CM51" s="3">
        <f t="shared" si="64"/>
        <v>17228.31858189233</v>
      </c>
      <c r="CN51" s="3">
        <f t="shared" ref="CN51:DC51" si="73">IF(CN$5&gt;0,($F51/12)*(1+((1+$G51)^(1/12))-1)^CN$3,0)</f>
        <v>17263.80609737572</v>
      </c>
      <c r="CO51" s="3">
        <f t="shared" si="73"/>
        <v>17299.366711330626</v>
      </c>
      <c r="CP51" s="3">
        <f t="shared" si="73"/>
        <v>17335.000574327936</v>
      </c>
      <c r="CQ51" s="3">
        <f t="shared" si="73"/>
        <v>17370.707837248679</v>
      </c>
      <c r="CR51" s="3">
        <f t="shared" si="73"/>
        <v>17406.488651284686</v>
      </c>
      <c r="CS51" s="3">
        <f t="shared" si="73"/>
        <v>17442.343167939209</v>
      </c>
      <c r="CT51" s="3">
        <f t="shared" si="73"/>
        <v>17478.271539027573</v>
      </c>
      <c r="CU51" s="3">
        <f t="shared" si="73"/>
        <v>17514.273916677826</v>
      </c>
      <c r="CV51" s="3">
        <f t="shared" si="73"/>
        <v>17550.350453331357</v>
      </c>
      <c r="CW51" s="3">
        <f t="shared" si="73"/>
        <v>17586.501301743581</v>
      </c>
      <c r="CX51" s="3">
        <f t="shared" si="73"/>
        <v>17622.726614984549</v>
      </c>
      <c r="CY51" s="3">
        <f t="shared" si="73"/>
        <v>17659.026546439614</v>
      </c>
      <c r="CZ51" s="3">
        <f t="shared" si="73"/>
        <v>17695.401249810086</v>
      </c>
      <c r="DA51" s="3">
        <f t="shared" si="73"/>
        <v>17731.850879113867</v>
      </c>
      <c r="DB51" s="3">
        <f t="shared" si="73"/>
        <v>17768.375588686107</v>
      </c>
      <c r="DC51" s="3">
        <f t="shared" si="73"/>
        <v>17804.97553317987</v>
      </c>
      <c r="DD51" s="3">
        <f>IF(DD$5&gt;0,($F51/12)*(1+((1+$G51)^(1/12))-1)^DD$3,0)</f>
        <v>17841.650867566776</v>
      </c>
      <c r="DE51" s="3">
        <f>IF(DE$5&gt;0,($F51/12)*(1+((1+$G51)^(1/12))-1)^DE$3,0)</f>
        <v>17878.401747137661</v>
      </c>
      <c r="DF51" s="3">
        <f>IF(DF$5&gt;0,($F51/12)*(1+((1+$G51)^(1/12))-1)^DF$3,0)</f>
        <v>17915.228327503239</v>
      </c>
      <c r="DG51" s="3">
        <f t="shared" si="66"/>
        <v>17952.130764594742</v>
      </c>
      <c r="DH51" s="3">
        <f t="shared" si="66"/>
        <v>17989.109214664611</v>
      </c>
      <c r="DI51" s="3">
        <f t="shared" si="66"/>
        <v>18026.163834287148</v>
      </c>
      <c r="DJ51" s="3">
        <f t="shared" si="66"/>
        <v>18063.294780359134</v>
      </c>
      <c r="DK51" s="3">
        <f t="shared" si="66"/>
        <v>18100.502210100582</v>
      </c>
      <c r="DL51" s="3">
        <f t="shared" si="66"/>
        <v>18137.786281055312</v>
      </c>
      <c r="DM51" s="3">
        <f t="shared" si="66"/>
        <v>18175.147151091689</v>
      </c>
      <c r="DN51" s="3">
        <f t="shared" si="66"/>
        <v>18212.584978403236</v>
      </c>
      <c r="DO51" s="3">
        <f t="shared" si="66"/>
        <v>18250.099921509343</v>
      </c>
      <c r="DP51" s="3">
        <f t="shared" si="66"/>
        <v>18287.692139255923</v>
      </c>
      <c r="DQ51" s="3">
        <f t="shared" si="66"/>
        <v>18325.361790816081</v>
      </c>
      <c r="DR51" s="3">
        <f t="shared" si="66"/>
        <v>18363.109035690792</v>
      </c>
      <c r="DS51" s="3">
        <f t="shared" si="66"/>
        <v>18400.934033709585</v>
      </c>
      <c r="DT51" s="3">
        <f t="shared" ref="DT51:EI51" si="74">IF(DT$5&gt;0,($F51/12)*(1+((1+$G51)^(1/12))-1)^DT$3,0)</f>
        <v>18438.836945031206</v>
      </c>
      <c r="DU51" s="3">
        <f t="shared" si="74"/>
        <v>18476.817930144294</v>
      </c>
      <c r="DV51" s="3">
        <f t="shared" si="74"/>
        <v>18514.877149868091</v>
      </c>
      <c r="DW51" s="3">
        <f t="shared" si="74"/>
        <v>18553.014765353066</v>
      </c>
      <c r="DX51" s="3">
        <f t="shared" si="74"/>
        <v>18591.23093808167</v>
      </c>
      <c r="DY51" s="3">
        <f t="shared" si="74"/>
        <v>18629.525829868955</v>
      </c>
      <c r="DZ51" s="3">
        <f t="shared" si="74"/>
        <v>18667.899602863294</v>
      </c>
      <c r="EA51" s="3">
        <f t="shared" si="74"/>
        <v>18706.352419547053</v>
      </c>
      <c r="EB51" s="3">
        <f t="shared" si="74"/>
        <v>18744.884442737293</v>
      </c>
      <c r="EC51" s="3">
        <f t="shared" si="74"/>
        <v>18783.495835586455</v>
      </c>
      <c r="ED51" s="3">
        <f t="shared" si="74"/>
        <v>18822.186761583038</v>
      </c>
      <c r="EE51" s="3">
        <f t="shared" si="74"/>
        <v>18860.957384552294</v>
      </c>
      <c r="EF51" s="3">
        <f t="shared" si="74"/>
        <v>18899.807868656957</v>
      </c>
      <c r="EG51" s="3">
        <f t="shared" si="74"/>
        <v>18938.73837839788</v>
      </c>
      <c r="EH51" s="3">
        <f t="shared" si="74"/>
        <v>18977.749078614765</v>
      </c>
      <c r="EI51" s="3">
        <f t="shared" si="74"/>
        <v>19016.840134486869</v>
      </c>
      <c r="EJ51" s="3">
        <f>IF(EJ$5&gt;0,($F51/12)*(1+((1+$G51)^(1/12))-1)^EJ$3,0)</f>
        <v>19056.011711533687</v>
      </c>
      <c r="EK51" s="3">
        <f t="shared" si="68"/>
        <v>19095.26397561565</v>
      </c>
      <c r="EL51" s="3">
        <f t="shared" si="68"/>
        <v>19134.597092934844</v>
      </c>
      <c r="EM51" s="3">
        <f t="shared" si="68"/>
        <v>19174.0112300357</v>
      </c>
      <c r="EN51" s="3">
        <f t="shared" si="68"/>
        <v>19213.506553805699</v>
      </c>
      <c r="EO51" s="3">
        <f t="shared" si="68"/>
        <v>19253.083231476088</v>
      </c>
      <c r="EP51" s="3">
        <f t="shared" si="68"/>
        <v>19292.741430622584</v>
      </c>
      <c r="EQ51" s="3">
        <f t="shared" si="68"/>
        <v>19332.48131916608</v>
      </c>
      <c r="ER51" s="3">
        <f t="shared" si="68"/>
        <v>19372.303065373355</v>
      </c>
      <c r="ES51" s="3">
        <f t="shared" si="68"/>
        <v>19412.206837857797</v>
      </c>
      <c r="ET51" s="3">
        <f t="shared" si="68"/>
        <v>19452.192805580104</v>
      </c>
      <c r="EU51" s="3">
        <f t="shared" si="68"/>
        <v>19492.261137849011</v>
      </c>
      <c r="EV51" s="3">
        <f t="shared" si="68"/>
        <v>19532.412004321999</v>
      </c>
      <c r="EW51" s="3">
        <f t="shared" si="68"/>
        <v>19572.645575006016</v>
      </c>
      <c r="EX51" s="3">
        <f t="shared" si="68"/>
        <v>19612.96202025819</v>
      </c>
    </row>
    <row r="52" spans="1:154" s="2" customFormat="1" ht="12.75" customHeight="1">
      <c r="A52" s="10"/>
      <c r="B52" s="167"/>
      <c r="C52" s="159" t="s">
        <v>139</v>
      </c>
      <c r="E52" s="159"/>
      <c r="F52" s="269">
        <f>'High NOI'!K50</f>
        <v>87500</v>
      </c>
      <c r="G52" s="268">
        <f>'High NOI'!$Y$11</f>
        <v>2.5000000000000001E-2</v>
      </c>
      <c r="H52" s="377" t="s">
        <v>117</v>
      </c>
      <c r="J52" s="3"/>
      <c r="K52" s="3">
        <f>IF(K$27&lt;(1-$G$39),0,($F52/12)*(1+((1+$G52)^(1/12))-1)^K$3)</f>
        <v>0</v>
      </c>
      <c r="L52" s="3">
        <f t="shared" ref="L52:BW52" si="75">IF(L$27&lt;(1-$G$39),0,($F52/12)*(1+((1+$G52)^(1/12))-1)^L$3)</f>
        <v>0</v>
      </c>
      <c r="M52" s="3">
        <f t="shared" si="75"/>
        <v>0</v>
      </c>
      <c r="N52" s="3">
        <f t="shared" si="75"/>
        <v>0</v>
      </c>
      <c r="O52" s="3">
        <f t="shared" si="75"/>
        <v>0</v>
      </c>
      <c r="P52" s="3">
        <f t="shared" si="75"/>
        <v>0</v>
      </c>
      <c r="Q52" s="3">
        <f t="shared" si="75"/>
        <v>0</v>
      </c>
      <c r="R52" s="3">
        <f t="shared" si="75"/>
        <v>0</v>
      </c>
      <c r="S52" s="3">
        <f t="shared" si="75"/>
        <v>0</v>
      </c>
      <c r="T52" s="3">
        <f t="shared" si="75"/>
        <v>0</v>
      </c>
      <c r="U52" s="3">
        <f t="shared" si="75"/>
        <v>0</v>
      </c>
      <c r="V52" s="3">
        <f t="shared" si="75"/>
        <v>0</v>
      </c>
      <c r="W52" s="3">
        <f t="shared" si="75"/>
        <v>0</v>
      </c>
      <c r="X52" s="3">
        <f t="shared" si="75"/>
        <v>0</v>
      </c>
      <c r="Y52" s="3">
        <f t="shared" si="75"/>
        <v>0</v>
      </c>
      <c r="Z52" s="3">
        <f t="shared" si="75"/>
        <v>0</v>
      </c>
      <c r="AA52" s="3">
        <f t="shared" si="75"/>
        <v>0</v>
      </c>
      <c r="AB52" s="3">
        <f t="shared" si="75"/>
        <v>0</v>
      </c>
      <c r="AC52" s="3">
        <f t="shared" si="75"/>
        <v>0</v>
      </c>
      <c r="AD52" s="3">
        <f t="shared" si="75"/>
        <v>0</v>
      </c>
      <c r="AE52" s="3">
        <f t="shared" si="75"/>
        <v>0</v>
      </c>
      <c r="AF52" s="3">
        <f t="shared" si="75"/>
        <v>0</v>
      </c>
      <c r="AG52" s="3">
        <f t="shared" si="75"/>
        <v>0</v>
      </c>
      <c r="AH52" s="3">
        <f t="shared" si="75"/>
        <v>0</v>
      </c>
      <c r="AI52" s="3">
        <f t="shared" si="75"/>
        <v>0</v>
      </c>
      <c r="AJ52" s="3">
        <f t="shared" si="75"/>
        <v>0</v>
      </c>
      <c r="AK52" s="3">
        <f t="shared" si="75"/>
        <v>0</v>
      </c>
      <c r="AL52" s="3">
        <f t="shared" si="75"/>
        <v>0</v>
      </c>
      <c r="AM52" s="3">
        <f t="shared" si="75"/>
        <v>0</v>
      </c>
      <c r="AN52" s="3">
        <f t="shared" si="75"/>
        <v>0</v>
      </c>
      <c r="AO52" s="3">
        <f t="shared" si="75"/>
        <v>0</v>
      </c>
      <c r="AP52" s="3">
        <f t="shared" si="75"/>
        <v>0</v>
      </c>
      <c r="AQ52" s="3">
        <f t="shared" si="75"/>
        <v>0</v>
      </c>
      <c r="AR52" s="3">
        <f t="shared" si="75"/>
        <v>0</v>
      </c>
      <c r="AS52" s="3">
        <f t="shared" si="75"/>
        <v>0</v>
      </c>
      <c r="AT52" s="3">
        <f t="shared" si="75"/>
        <v>0</v>
      </c>
      <c r="AU52" s="3">
        <f t="shared" si="75"/>
        <v>7868.5019828918421</v>
      </c>
      <c r="AV52" s="3">
        <f t="shared" si="75"/>
        <v>7884.7098086655315</v>
      </c>
      <c r="AW52" s="3">
        <f t="shared" si="75"/>
        <v>7900.9510199066081</v>
      </c>
      <c r="AX52" s="3">
        <f t="shared" si="75"/>
        <v>7917.2256853836607</v>
      </c>
      <c r="AY52" s="3">
        <f t="shared" si="75"/>
        <v>7933.5338740069456</v>
      </c>
      <c r="AZ52" s="3">
        <f t="shared" si="75"/>
        <v>7949.8756548286501</v>
      </c>
      <c r="BA52" s="3">
        <f t="shared" si="75"/>
        <v>7966.2510970432058</v>
      </c>
      <c r="BB52" s="3">
        <f t="shared" si="75"/>
        <v>7982.6602699875702</v>
      </c>
      <c r="BC52" s="3">
        <f t="shared" si="75"/>
        <v>7999.1032431415224</v>
      </c>
      <c r="BD52" s="3">
        <f t="shared" si="75"/>
        <v>8015.5800861279631</v>
      </c>
      <c r="BE52" s="3">
        <f t="shared" si="75"/>
        <v>8032.0908687131987</v>
      </c>
      <c r="BF52" s="3">
        <f t="shared" si="75"/>
        <v>8048.6356608072465</v>
      </c>
      <c r="BG52" s="3">
        <f t="shared" si="75"/>
        <v>8065.2145324641269</v>
      </c>
      <c r="BH52" s="3">
        <f t="shared" si="75"/>
        <v>8081.8275538821599</v>
      </c>
      <c r="BI52" s="3">
        <f t="shared" si="75"/>
        <v>8098.4747954042596</v>
      </c>
      <c r="BJ52" s="3">
        <f t="shared" si="75"/>
        <v>8115.1563275182425</v>
      </c>
      <c r="BK52" s="3">
        <f t="shared" si="75"/>
        <v>8131.8722208571062</v>
      </c>
      <c r="BL52" s="3">
        <f t="shared" si="75"/>
        <v>8148.6225461993545</v>
      </c>
      <c r="BM52" s="3">
        <f t="shared" si="75"/>
        <v>8165.4073744692751</v>
      </c>
      <c r="BN52" s="3">
        <f t="shared" si="75"/>
        <v>8182.2267767372487</v>
      </c>
      <c r="BO52" s="3">
        <f t="shared" si="75"/>
        <v>8199.080824220051</v>
      </c>
      <c r="BP52" s="3">
        <f t="shared" si="75"/>
        <v>8215.9695882811502</v>
      </c>
      <c r="BQ52" s="3">
        <f t="shared" si="75"/>
        <v>8232.8931404310169</v>
      </c>
      <c r="BR52" s="3">
        <f t="shared" si="75"/>
        <v>8249.8515523274164</v>
      </c>
      <c r="BS52" s="3">
        <f t="shared" si="75"/>
        <v>8266.8448957757173</v>
      </c>
      <c r="BT52" s="3">
        <f t="shared" si="75"/>
        <v>8283.8732427292016</v>
      </c>
      <c r="BU52" s="3">
        <f t="shared" si="75"/>
        <v>8300.9366652893568</v>
      </c>
      <c r="BV52" s="3">
        <f t="shared" si="75"/>
        <v>8318.0352357061856</v>
      </c>
      <c r="BW52" s="3">
        <f t="shared" si="75"/>
        <v>8335.1690263785222</v>
      </c>
      <c r="BX52" s="3">
        <f t="shared" ref="BX52:EI52" si="76">IF(BX$27&lt;(1-$G$39),0,($F52/12)*(1+((1+$G52)^(1/12))-1)^BX$3)</f>
        <v>8352.3381098543268</v>
      </c>
      <c r="BY52" s="3">
        <f t="shared" si="76"/>
        <v>8369.5425588309954</v>
      </c>
      <c r="BZ52" s="3">
        <f t="shared" si="76"/>
        <v>8386.7824461556665</v>
      </c>
      <c r="CA52" s="3">
        <f t="shared" si="76"/>
        <v>8404.0578448255383</v>
      </c>
      <c r="CB52" s="3">
        <f t="shared" si="76"/>
        <v>8421.3688279881662</v>
      </c>
      <c r="CC52" s="3">
        <f t="shared" si="76"/>
        <v>8438.7154689417803</v>
      </c>
      <c r="CD52" s="3">
        <f t="shared" si="76"/>
        <v>8456.09784113559</v>
      </c>
      <c r="CE52" s="3">
        <f t="shared" si="76"/>
        <v>8473.5160181700994</v>
      </c>
      <c r="CF52" s="3">
        <f t="shared" si="76"/>
        <v>8490.9700737974199</v>
      </c>
      <c r="CG52" s="3">
        <f t="shared" si="76"/>
        <v>8508.4600819215775</v>
      </c>
      <c r="CH52" s="3">
        <f t="shared" si="76"/>
        <v>8525.9861165988295</v>
      </c>
      <c r="CI52" s="3">
        <f t="shared" si="76"/>
        <v>8543.5482520379737</v>
      </c>
      <c r="CJ52" s="3">
        <f t="shared" si="76"/>
        <v>8561.146562600672</v>
      </c>
      <c r="CK52" s="3">
        <f t="shared" si="76"/>
        <v>8578.7811228017581</v>
      </c>
      <c r="CL52" s="3">
        <f t="shared" si="76"/>
        <v>8596.4520073095464</v>
      </c>
      <c r="CM52" s="3">
        <f t="shared" si="76"/>
        <v>8614.1592909461651</v>
      </c>
      <c r="CN52" s="3">
        <f t="shared" si="76"/>
        <v>8631.9030486878601</v>
      </c>
      <c r="CO52" s="3">
        <f t="shared" si="76"/>
        <v>8649.6833556653128</v>
      </c>
      <c r="CP52" s="3">
        <f t="shared" si="76"/>
        <v>8667.5002871639681</v>
      </c>
      <c r="CQ52" s="3">
        <f t="shared" si="76"/>
        <v>8685.3539186243397</v>
      </c>
      <c r="CR52" s="3">
        <f t="shared" si="76"/>
        <v>8703.244325642343</v>
      </c>
      <c r="CS52" s="3">
        <f t="shared" si="76"/>
        <v>8721.1715839696044</v>
      </c>
      <c r="CT52" s="3">
        <f t="shared" si="76"/>
        <v>8739.1357695137867</v>
      </c>
      <c r="CU52" s="3">
        <f t="shared" si="76"/>
        <v>8757.1369583389132</v>
      </c>
      <c r="CV52" s="3">
        <f t="shared" si="76"/>
        <v>8775.1752266656786</v>
      </c>
      <c r="CW52" s="3">
        <f t="shared" si="76"/>
        <v>8793.2506508717906</v>
      </c>
      <c r="CX52" s="3">
        <f t="shared" si="76"/>
        <v>8811.3633074922745</v>
      </c>
      <c r="CY52" s="3">
        <f t="shared" si="76"/>
        <v>8829.5132732198072</v>
      </c>
      <c r="CZ52" s="3">
        <f t="shared" si="76"/>
        <v>8847.7006249050428</v>
      </c>
      <c r="DA52" s="3">
        <f t="shared" si="76"/>
        <v>8865.9254395569333</v>
      </c>
      <c r="DB52" s="3">
        <f t="shared" si="76"/>
        <v>8884.1877943430536</v>
      </c>
      <c r="DC52" s="3">
        <f t="shared" si="76"/>
        <v>8902.4877665899348</v>
      </c>
      <c r="DD52" s="3">
        <f t="shared" si="76"/>
        <v>8920.8254337833878</v>
      </c>
      <c r="DE52" s="3">
        <f t="shared" si="76"/>
        <v>8939.2008735688305</v>
      </c>
      <c r="DF52" s="3">
        <f t="shared" si="76"/>
        <v>8957.6141637516193</v>
      </c>
      <c r="DG52" s="3">
        <f t="shared" si="76"/>
        <v>8976.0653822973709</v>
      </c>
      <c r="DH52" s="3">
        <f t="shared" si="76"/>
        <v>8994.5546073323057</v>
      </c>
      <c r="DI52" s="3">
        <f t="shared" si="76"/>
        <v>9013.0819171435742</v>
      </c>
      <c r="DJ52" s="3">
        <f t="shared" si="76"/>
        <v>9031.6473901795671</v>
      </c>
      <c r="DK52" s="3">
        <f t="shared" si="76"/>
        <v>9050.2511050502908</v>
      </c>
      <c r="DL52" s="3">
        <f t="shared" si="76"/>
        <v>9068.8931405276562</v>
      </c>
      <c r="DM52" s="3">
        <f t="shared" si="76"/>
        <v>9087.5735755458445</v>
      </c>
      <c r="DN52" s="3">
        <f t="shared" si="76"/>
        <v>9106.2924892016181</v>
      </c>
      <c r="DO52" s="3">
        <f t="shared" si="76"/>
        <v>9125.0499607546717</v>
      </c>
      <c r="DP52" s="3">
        <f t="shared" si="76"/>
        <v>9143.8460696279617</v>
      </c>
      <c r="DQ52" s="3">
        <f t="shared" si="76"/>
        <v>9162.6808954080407</v>
      </c>
      <c r="DR52" s="3">
        <f t="shared" si="76"/>
        <v>9181.5545178453958</v>
      </c>
      <c r="DS52" s="3">
        <f t="shared" si="76"/>
        <v>9200.4670168547927</v>
      </c>
      <c r="DT52" s="3">
        <f t="shared" si="76"/>
        <v>9219.4184725156028</v>
      </c>
      <c r="DU52" s="3">
        <f t="shared" si="76"/>
        <v>9238.4089650721471</v>
      </c>
      <c r="DV52" s="3">
        <f t="shared" si="76"/>
        <v>9257.4385749340454</v>
      </c>
      <c r="DW52" s="3">
        <f t="shared" si="76"/>
        <v>9276.5073826765329</v>
      </c>
      <c r="DX52" s="3">
        <f t="shared" si="76"/>
        <v>9295.6154690408348</v>
      </c>
      <c r="DY52" s="3">
        <f t="shared" si="76"/>
        <v>9314.7629149344775</v>
      </c>
      <c r="DZ52" s="3">
        <f t="shared" si="76"/>
        <v>9333.9498014316468</v>
      </c>
      <c r="EA52" s="3">
        <f t="shared" si="76"/>
        <v>9353.1762097735264</v>
      </c>
      <c r="EB52" s="3">
        <f t="shared" si="76"/>
        <v>9372.4422213686466</v>
      </c>
      <c r="EC52" s="3">
        <f t="shared" si="76"/>
        <v>9391.7479177932273</v>
      </c>
      <c r="ED52" s="3">
        <f t="shared" si="76"/>
        <v>9411.0933807915189</v>
      </c>
      <c r="EE52" s="3">
        <f t="shared" si="76"/>
        <v>9430.4786922761468</v>
      </c>
      <c r="EF52" s="3">
        <f t="shared" si="76"/>
        <v>9449.9039343284785</v>
      </c>
      <c r="EG52" s="3">
        <f t="shared" si="76"/>
        <v>9469.3691891989401</v>
      </c>
      <c r="EH52" s="3">
        <f t="shared" si="76"/>
        <v>9488.8745393073823</v>
      </c>
      <c r="EI52" s="3">
        <f t="shared" si="76"/>
        <v>9508.4200672434345</v>
      </c>
      <c r="EJ52" s="3">
        <f t="shared" ref="EJ52:EX52" si="77">IF(EJ$27&lt;(1-$G$39),0,($F52/12)*(1+((1+$G52)^(1/12))-1)^EJ$3)</f>
        <v>9528.0058557668435</v>
      </c>
      <c r="EK52" s="3">
        <f t="shared" si="77"/>
        <v>9547.6319878078248</v>
      </c>
      <c r="EL52" s="3">
        <f t="shared" si="77"/>
        <v>9567.2985464674221</v>
      </c>
      <c r="EM52" s="3">
        <f t="shared" si="77"/>
        <v>9587.0056150178498</v>
      </c>
      <c r="EN52" s="3">
        <f t="shared" si="77"/>
        <v>9606.7532769028494</v>
      </c>
      <c r="EO52" s="3">
        <f t="shared" si="77"/>
        <v>9626.5416157380441</v>
      </c>
      <c r="EP52" s="3">
        <f t="shared" si="77"/>
        <v>9646.3707153112919</v>
      </c>
      <c r="EQ52" s="3">
        <f t="shared" si="77"/>
        <v>9666.2406595830398</v>
      </c>
      <c r="ER52" s="3">
        <f t="shared" si="77"/>
        <v>9686.1515326866775</v>
      </c>
      <c r="ES52" s="3">
        <f t="shared" si="77"/>
        <v>9706.1034189288985</v>
      </c>
      <c r="ET52" s="3">
        <f t="shared" si="77"/>
        <v>9726.0964027900518</v>
      </c>
      <c r="EU52" s="3">
        <f t="shared" si="77"/>
        <v>9746.1305689245055</v>
      </c>
      <c r="EV52" s="3">
        <f t="shared" si="77"/>
        <v>9766.2060021609996</v>
      </c>
      <c r="EW52" s="3">
        <f t="shared" si="77"/>
        <v>9786.3227875030079</v>
      </c>
      <c r="EX52" s="3">
        <f t="shared" si="77"/>
        <v>9806.481010129095</v>
      </c>
    </row>
    <row r="53" spans="1:154" s="2" customFormat="1" ht="12.75" customHeight="1">
      <c r="A53" s="10"/>
      <c r="B53" s="167"/>
      <c r="C53" s="159" t="s">
        <v>140</v>
      </c>
      <c r="E53" s="159"/>
      <c r="F53" s="269">
        <f>'High NOI'!K51</f>
        <v>350000</v>
      </c>
      <c r="G53" s="268">
        <f>'High NOI'!$Y$11</f>
        <v>2.5000000000000001E-2</v>
      </c>
      <c r="H53" s="377" t="s">
        <v>116</v>
      </c>
      <c r="J53" s="3"/>
      <c r="K53" s="3">
        <f t="shared" ref="K53:Z54" si="78">IF(K$5&gt;0,($F53/12)*(1+((1+$G53)^(1/12))-1)^K$3,0)</f>
        <v>0</v>
      </c>
      <c r="L53" s="3">
        <f t="shared" si="78"/>
        <v>0</v>
      </c>
      <c r="M53" s="3">
        <f t="shared" si="78"/>
        <v>0</v>
      </c>
      <c r="N53" s="3">
        <f t="shared" si="78"/>
        <v>0</v>
      </c>
      <c r="O53" s="3">
        <f t="shared" si="78"/>
        <v>0</v>
      </c>
      <c r="P53" s="3">
        <f t="shared" si="78"/>
        <v>0</v>
      </c>
      <c r="Q53" s="3">
        <f t="shared" si="78"/>
        <v>0</v>
      </c>
      <c r="R53" s="3">
        <f t="shared" si="78"/>
        <v>0</v>
      </c>
      <c r="S53" s="3">
        <f t="shared" si="78"/>
        <v>0</v>
      </c>
      <c r="T53" s="3">
        <f t="shared" si="78"/>
        <v>0</v>
      </c>
      <c r="U53" s="3">
        <f t="shared" si="78"/>
        <v>0</v>
      </c>
      <c r="V53" s="3">
        <f t="shared" si="78"/>
        <v>0</v>
      </c>
      <c r="W53" s="3">
        <f t="shared" si="78"/>
        <v>0</v>
      </c>
      <c r="X53" s="3">
        <f t="shared" si="78"/>
        <v>0</v>
      </c>
      <c r="Y53" s="3">
        <f t="shared" si="78"/>
        <v>0</v>
      </c>
      <c r="Z53" s="3">
        <f t="shared" si="78"/>
        <v>0</v>
      </c>
      <c r="AA53" s="3">
        <f t="shared" ref="AA53:CL54" si="79">IF(AA$5&gt;0,($F53/12)*(1+((1+$G53)^(1/12))-1)^AA$3,0)</f>
        <v>0</v>
      </c>
      <c r="AB53" s="3">
        <f t="shared" si="79"/>
        <v>0</v>
      </c>
      <c r="AC53" s="3">
        <f t="shared" si="79"/>
        <v>0</v>
      </c>
      <c r="AD53" s="3">
        <f t="shared" si="79"/>
        <v>0</v>
      </c>
      <c r="AE53" s="3">
        <f t="shared" si="79"/>
        <v>0</v>
      </c>
      <c r="AF53" s="3">
        <f t="shared" si="79"/>
        <v>0</v>
      </c>
      <c r="AG53" s="3">
        <f t="shared" si="79"/>
        <v>0</v>
      </c>
      <c r="AH53" s="3">
        <f t="shared" si="79"/>
        <v>0</v>
      </c>
      <c r="AI53" s="3">
        <f t="shared" si="79"/>
        <v>0</v>
      </c>
      <c r="AJ53" s="3">
        <f t="shared" si="79"/>
        <v>30769.599253328954</v>
      </c>
      <c r="AK53" s="3">
        <f t="shared" si="79"/>
        <v>30832.979589879484</v>
      </c>
      <c r="AL53" s="3">
        <f t="shared" si="79"/>
        <v>30896.490479546042</v>
      </c>
      <c r="AM53" s="3">
        <f t="shared" si="79"/>
        <v>30960.132191246656</v>
      </c>
      <c r="AN53" s="3">
        <f t="shared" si="79"/>
        <v>31023.904994453311</v>
      </c>
      <c r="AO53" s="3">
        <f t="shared" si="79"/>
        <v>31087.809159193046</v>
      </c>
      <c r="AP53" s="3">
        <f t="shared" si="79"/>
        <v>31151.844956049099</v>
      </c>
      <c r="AQ53" s="3">
        <f t="shared" si="79"/>
        <v>31216.012656162082</v>
      </c>
      <c r="AR53" s="3">
        <f t="shared" si="79"/>
        <v>31280.312531231117</v>
      </c>
      <c r="AS53" s="3">
        <f t="shared" si="79"/>
        <v>31344.744853514963</v>
      </c>
      <c r="AT53" s="3">
        <f t="shared" si="79"/>
        <v>31409.309895833201</v>
      </c>
      <c r="AU53" s="3">
        <f t="shared" si="79"/>
        <v>31474.007931567368</v>
      </c>
      <c r="AV53" s="3">
        <f t="shared" si="79"/>
        <v>31538.839234662126</v>
      </c>
      <c r="AW53" s="3">
        <f t="shared" si="79"/>
        <v>31603.804079626432</v>
      </c>
      <c r="AX53" s="3">
        <f t="shared" si="79"/>
        <v>31668.902741534643</v>
      </c>
      <c r="AY53" s="3">
        <f t="shared" si="79"/>
        <v>31734.135496027782</v>
      </c>
      <c r="AZ53" s="3">
        <f t="shared" si="79"/>
        <v>31799.5026193146</v>
      </c>
      <c r="BA53" s="3">
        <f t="shared" si="79"/>
        <v>31865.004388172823</v>
      </c>
      <c r="BB53" s="3">
        <f t="shared" si="79"/>
        <v>31930.641079950281</v>
      </c>
      <c r="BC53" s="3">
        <f t="shared" si="79"/>
        <v>31996.41297256609</v>
      </c>
      <c r="BD53" s="3">
        <f t="shared" si="79"/>
        <v>32062.320344511852</v>
      </c>
      <c r="BE53" s="3">
        <f t="shared" si="79"/>
        <v>32128.363474852795</v>
      </c>
      <c r="BF53" s="3">
        <f t="shared" si="79"/>
        <v>32194.542643228986</v>
      </c>
      <c r="BG53" s="3">
        <f t="shared" si="79"/>
        <v>32260.858129856508</v>
      </c>
      <c r="BH53" s="3">
        <f t="shared" si="79"/>
        <v>32327.31021552864</v>
      </c>
      <c r="BI53" s="3">
        <f t="shared" si="79"/>
        <v>32393.899181617038</v>
      </c>
      <c r="BJ53" s="3">
        <f t="shared" si="79"/>
        <v>32460.62531007297</v>
      </c>
      <c r="BK53" s="3">
        <f t="shared" si="79"/>
        <v>32527.488883428425</v>
      </c>
      <c r="BL53" s="3">
        <f t="shared" si="79"/>
        <v>32594.490184797418</v>
      </c>
      <c r="BM53" s="3">
        <f t="shared" si="79"/>
        <v>32661.6294978771</v>
      </c>
      <c r="BN53" s="3">
        <f t="shared" si="79"/>
        <v>32728.907106948995</v>
      </c>
      <c r="BO53" s="3">
        <f t="shared" si="79"/>
        <v>32796.323296880204</v>
      </c>
      <c r="BP53" s="3">
        <f t="shared" si="79"/>
        <v>32863.878353124601</v>
      </c>
      <c r="BQ53" s="3">
        <f t="shared" si="79"/>
        <v>32931.572561724068</v>
      </c>
      <c r="BR53" s="3">
        <f t="shared" si="79"/>
        <v>32999.406209309665</v>
      </c>
      <c r="BS53" s="3">
        <f t="shared" si="79"/>
        <v>33067.379583102869</v>
      </c>
      <c r="BT53" s="3">
        <f t="shared" si="79"/>
        <v>33135.492970916806</v>
      </c>
      <c r="BU53" s="3">
        <f t="shared" si="79"/>
        <v>33203.746661157427</v>
      </c>
      <c r="BV53" s="3">
        <f t="shared" si="79"/>
        <v>33272.140942824743</v>
      </c>
      <c r="BW53" s="3">
        <f t="shared" si="79"/>
        <v>33340.676105514089</v>
      </c>
      <c r="BX53" s="3">
        <f t="shared" si="79"/>
        <v>33409.352439417307</v>
      </c>
      <c r="BY53" s="3">
        <f t="shared" si="79"/>
        <v>33478.170235323982</v>
      </c>
      <c r="BZ53" s="3">
        <f t="shared" si="79"/>
        <v>33547.129784622666</v>
      </c>
      <c r="CA53" s="3">
        <f t="shared" si="79"/>
        <v>33616.231379302153</v>
      </c>
      <c r="CB53" s="3">
        <f t="shared" si="79"/>
        <v>33685.475311952665</v>
      </c>
      <c r="CC53" s="3">
        <f t="shared" si="79"/>
        <v>33754.861875767121</v>
      </c>
      <c r="CD53" s="3">
        <f t="shared" si="79"/>
        <v>33824.39136454236</v>
      </c>
      <c r="CE53" s="3">
        <f t="shared" si="79"/>
        <v>33894.064072680398</v>
      </c>
      <c r="CF53" s="3">
        <f t="shared" si="79"/>
        <v>33963.88029518968</v>
      </c>
      <c r="CG53" s="3">
        <f t="shared" si="79"/>
        <v>34033.84032768631</v>
      </c>
      <c r="CH53" s="3">
        <f t="shared" si="79"/>
        <v>34103.944466395318</v>
      </c>
      <c r="CI53" s="3">
        <f t="shared" si="79"/>
        <v>34174.193008151895</v>
      </c>
      <c r="CJ53" s="3">
        <f t="shared" si="79"/>
        <v>34244.586250402688</v>
      </c>
      <c r="CK53" s="3">
        <f t="shared" si="79"/>
        <v>34315.124491207032</v>
      </c>
      <c r="CL53" s="3">
        <f t="shared" si="79"/>
        <v>34385.808029238186</v>
      </c>
      <c r="CM53" s="3">
        <f t="shared" ref="CM53:EX54" si="80">IF(CM$5&gt;0,($F53/12)*(1+((1+$G53)^(1/12))-1)^CM$3,0)</f>
        <v>34456.637163784661</v>
      </c>
      <c r="CN53" s="3">
        <f t="shared" si="80"/>
        <v>34527.61219475144</v>
      </c>
      <c r="CO53" s="3">
        <f t="shared" si="80"/>
        <v>34598.733422661251</v>
      </c>
      <c r="CP53" s="3">
        <f t="shared" si="80"/>
        <v>34670.001148655872</v>
      </c>
      <c r="CQ53" s="3">
        <f t="shared" si="80"/>
        <v>34741.415674497359</v>
      </c>
      <c r="CR53" s="3">
        <f t="shared" si="80"/>
        <v>34812.977302569372</v>
      </c>
      <c r="CS53" s="3">
        <f t="shared" si="80"/>
        <v>34884.686335878418</v>
      </c>
      <c r="CT53" s="3">
        <f t="shared" si="80"/>
        <v>34956.543078055147</v>
      </c>
      <c r="CU53" s="3">
        <f t="shared" si="80"/>
        <v>35028.547833355653</v>
      </c>
      <c r="CV53" s="3">
        <f t="shared" si="80"/>
        <v>35100.700906662714</v>
      </c>
      <c r="CW53" s="3">
        <f t="shared" si="80"/>
        <v>35173.002603487163</v>
      </c>
      <c r="CX53" s="3">
        <f t="shared" si="80"/>
        <v>35245.453229969098</v>
      </c>
      <c r="CY53" s="3">
        <f t="shared" si="80"/>
        <v>35318.053092879229</v>
      </c>
      <c r="CZ53" s="3">
        <f t="shared" si="80"/>
        <v>35390.802499620171</v>
      </c>
      <c r="DA53" s="3">
        <f t="shared" si="80"/>
        <v>35463.701758227733</v>
      </c>
      <c r="DB53" s="3">
        <f t="shared" si="80"/>
        <v>35536.751177372214</v>
      </c>
      <c r="DC53" s="3">
        <f t="shared" si="80"/>
        <v>35609.951066359739</v>
      </c>
      <c r="DD53" s="3">
        <f t="shared" si="80"/>
        <v>35683.301735133551</v>
      </c>
      <c r="DE53" s="3">
        <f t="shared" si="80"/>
        <v>35756.803494275322</v>
      </c>
      <c r="DF53" s="3">
        <f t="shared" si="80"/>
        <v>35830.456655006477</v>
      </c>
      <c r="DG53" s="3">
        <f t="shared" si="80"/>
        <v>35904.261529189484</v>
      </c>
      <c r="DH53" s="3">
        <f t="shared" si="80"/>
        <v>35978.218429329223</v>
      </c>
      <c r="DI53" s="3">
        <f t="shared" si="80"/>
        <v>36052.327668574297</v>
      </c>
      <c r="DJ53" s="3">
        <f t="shared" si="80"/>
        <v>36126.589560718268</v>
      </c>
      <c r="DK53" s="3">
        <f t="shared" si="80"/>
        <v>36201.004420201163</v>
      </c>
      <c r="DL53" s="3">
        <f t="shared" si="80"/>
        <v>36275.572562110625</v>
      </c>
      <c r="DM53" s="3">
        <f t="shared" si="80"/>
        <v>36350.294302183378</v>
      </c>
      <c r="DN53" s="3">
        <f t="shared" si="80"/>
        <v>36425.169956806472</v>
      </c>
      <c r="DO53" s="3">
        <f t="shared" si="80"/>
        <v>36500.199843018687</v>
      </c>
      <c r="DP53" s="3">
        <f t="shared" si="80"/>
        <v>36575.384278511847</v>
      </c>
      <c r="DQ53" s="3">
        <f t="shared" si="80"/>
        <v>36650.723581632163</v>
      </c>
      <c r="DR53" s="3">
        <f t="shared" si="80"/>
        <v>36726.218071381583</v>
      </c>
      <c r="DS53" s="3">
        <f t="shared" si="80"/>
        <v>36801.868067419171</v>
      </c>
      <c r="DT53" s="3">
        <f t="shared" si="80"/>
        <v>36877.673890062411</v>
      </c>
      <c r="DU53" s="3">
        <f t="shared" si="80"/>
        <v>36953.635860288588</v>
      </c>
      <c r="DV53" s="3">
        <f t="shared" si="80"/>
        <v>37029.754299736182</v>
      </c>
      <c r="DW53" s="3">
        <f t="shared" si="80"/>
        <v>37106.029530706131</v>
      </c>
      <c r="DX53" s="3">
        <f t="shared" si="80"/>
        <v>37182.461876163339</v>
      </c>
      <c r="DY53" s="3">
        <f t="shared" si="80"/>
        <v>37259.05165973791</v>
      </c>
      <c r="DZ53" s="3">
        <f t="shared" si="80"/>
        <v>37335.799205726587</v>
      </c>
      <c r="EA53" s="3">
        <f t="shared" si="80"/>
        <v>37412.704839094105</v>
      </c>
      <c r="EB53" s="3">
        <f t="shared" si="80"/>
        <v>37489.768885474587</v>
      </c>
      <c r="EC53" s="3">
        <f t="shared" si="80"/>
        <v>37566.991671172909</v>
      </c>
      <c r="ED53" s="3">
        <f t="shared" si="80"/>
        <v>37644.373523166076</v>
      </c>
      <c r="EE53" s="3">
        <f t="shared" si="80"/>
        <v>37721.914769104587</v>
      </c>
      <c r="EF53" s="3">
        <f t="shared" si="80"/>
        <v>37799.615737313914</v>
      </c>
      <c r="EG53" s="3">
        <f t="shared" si="80"/>
        <v>37877.476756795761</v>
      </c>
      <c r="EH53" s="3">
        <f t="shared" si="80"/>
        <v>37955.498157229529</v>
      </c>
      <c r="EI53" s="3">
        <f t="shared" si="80"/>
        <v>38033.680268973738</v>
      </c>
      <c r="EJ53" s="3">
        <f t="shared" si="80"/>
        <v>38112.023423067374</v>
      </c>
      <c r="EK53" s="3">
        <f t="shared" si="80"/>
        <v>38190.527951231299</v>
      </c>
      <c r="EL53" s="3">
        <f t="shared" si="80"/>
        <v>38269.194185869688</v>
      </c>
      <c r="EM53" s="3">
        <f t="shared" si="80"/>
        <v>38348.022460071399</v>
      </c>
      <c r="EN53" s="3">
        <f t="shared" si="80"/>
        <v>38427.013107611398</v>
      </c>
      <c r="EO53" s="3">
        <f t="shared" si="80"/>
        <v>38506.166462952177</v>
      </c>
      <c r="EP53" s="3">
        <f t="shared" si="80"/>
        <v>38585.482861245167</v>
      </c>
      <c r="EQ53" s="3">
        <f t="shared" si="80"/>
        <v>38664.962638332159</v>
      </c>
      <c r="ER53" s="3">
        <f t="shared" si="80"/>
        <v>38744.60613074671</v>
      </c>
      <c r="ES53" s="3">
        <f t="shared" si="80"/>
        <v>38824.413675715594</v>
      </c>
      <c r="ET53" s="3">
        <f t="shared" si="80"/>
        <v>38904.385611160207</v>
      </c>
      <c r="EU53" s="3">
        <f t="shared" si="80"/>
        <v>38984.522275698022</v>
      </c>
      <c r="EV53" s="3">
        <f t="shared" si="80"/>
        <v>39064.824008643998</v>
      </c>
      <c r="EW53" s="3">
        <f t="shared" si="80"/>
        <v>39145.291150012032</v>
      </c>
      <c r="EX53" s="3">
        <f t="shared" si="80"/>
        <v>39225.92404051638</v>
      </c>
    </row>
    <row r="54" spans="1:154" s="2" customFormat="1" ht="12.75" customHeight="1">
      <c r="A54" s="10"/>
      <c r="B54" s="167"/>
      <c r="C54" s="364" t="s">
        <v>141</v>
      </c>
      <c r="E54" s="220"/>
      <c r="F54" s="269">
        <f>'High NOI'!K52</f>
        <v>87500</v>
      </c>
      <c r="G54" s="268">
        <f>'High NOI'!$Y$11</f>
        <v>2.5000000000000001E-2</v>
      </c>
      <c r="H54" s="377" t="s">
        <v>116</v>
      </c>
      <c r="J54" s="3"/>
      <c r="K54" s="3">
        <f t="shared" si="78"/>
        <v>0</v>
      </c>
      <c r="L54" s="3">
        <f t="shared" si="78"/>
        <v>0</v>
      </c>
      <c r="M54" s="3">
        <f t="shared" si="78"/>
        <v>0</v>
      </c>
      <c r="N54" s="3">
        <f t="shared" si="78"/>
        <v>0</v>
      </c>
      <c r="O54" s="3">
        <f t="shared" si="78"/>
        <v>0</v>
      </c>
      <c r="P54" s="3">
        <f t="shared" si="78"/>
        <v>0</v>
      </c>
      <c r="Q54" s="3">
        <f t="shared" si="78"/>
        <v>0</v>
      </c>
      <c r="R54" s="3">
        <f t="shared" si="78"/>
        <v>0</v>
      </c>
      <c r="S54" s="3">
        <f t="shared" si="78"/>
        <v>0</v>
      </c>
      <c r="T54" s="3">
        <f t="shared" si="78"/>
        <v>0</v>
      </c>
      <c r="U54" s="3">
        <f t="shared" si="78"/>
        <v>0</v>
      </c>
      <c r="V54" s="3">
        <f t="shared" si="78"/>
        <v>0</v>
      </c>
      <c r="W54" s="3">
        <f t="shared" si="78"/>
        <v>0</v>
      </c>
      <c r="X54" s="3">
        <f t="shared" si="78"/>
        <v>0</v>
      </c>
      <c r="Y54" s="3">
        <f t="shared" si="78"/>
        <v>0</v>
      </c>
      <c r="Z54" s="3">
        <f t="shared" si="78"/>
        <v>0</v>
      </c>
      <c r="AA54" s="3">
        <f t="shared" si="79"/>
        <v>0</v>
      </c>
      <c r="AB54" s="3">
        <f t="shared" si="79"/>
        <v>0</v>
      </c>
      <c r="AC54" s="3">
        <f t="shared" si="79"/>
        <v>0</v>
      </c>
      <c r="AD54" s="3">
        <f t="shared" si="79"/>
        <v>0</v>
      </c>
      <c r="AE54" s="3">
        <f t="shared" si="79"/>
        <v>0</v>
      </c>
      <c r="AF54" s="3">
        <f t="shared" si="79"/>
        <v>0</v>
      </c>
      <c r="AG54" s="3">
        <f t="shared" si="79"/>
        <v>0</v>
      </c>
      <c r="AH54" s="3">
        <f t="shared" si="79"/>
        <v>0</v>
      </c>
      <c r="AI54" s="3">
        <f t="shared" si="79"/>
        <v>0</v>
      </c>
      <c r="AJ54" s="3">
        <f t="shared" si="79"/>
        <v>7692.3998133322384</v>
      </c>
      <c r="AK54" s="3">
        <f t="shared" si="79"/>
        <v>7708.2448974698709</v>
      </c>
      <c r="AL54" s="3">
        <f t="shared" si="79"/>
        <v>7724.1226198865106</v>
      </c>
      <c r="AM54" s="3">
        <f t="shared" si="79"/>
        <v>7740.0330478116639</v>
      </c>
      <c r="AN54" s="3">
        <f t="shared" si="79"/>
        <v>7755.9762486133277</v>
      </c>
      <c r="AO54" s="3">
        <f t="shared" si="79"/>
        <v>7771.9522897982615</v>
      </c>
      <c r="AP54" s="3">
        <f t="shared" si="79"/>
        <v>7787.9612390122747</v>
      </c>
      <c r="AQ54" s="3">
        <f t="shared" si="79"/>
        <v>7804.0031640405205</v>
      </c>
      <c r="AR54" s="3">
        <f t="shared" si="79"/>
        <v>7820.0781328077792</v>
      </c>
      <c r="AS54" s="3">
        <f t="shared" si="79"/>
        <v>7836.1862133787408</v>
      </c>
      <c r="AT54" s="3">
        <f t="shared" si="79"/>
        <v>7852.3274739583003</v>
      </c>
      <c r="AU54" s="3">
        <f t="shared" si="79"/>
        <v>7868.5019828918421</v>
      </c>
      <c r="AV54" s="3">
        <f t="shared" si="79"/>
        <v>7884.7098086655315</v>
      </c>
      <c r="AW54" s="3">
        <f t="shared" si="79"/>
        <v>7900.9510199066081</v>
      </c>
      <c r="AX54" s="3">
        <f t="shared" si="79"/>
        <v>7917.2256853836607</v>
      </c>
      <c r="AY54" s="3">
        <f t="shared" si="79"/>
        <v>7933.5338740069456</v>
      </c>
      <c r="AZ54" s="3">
        <f t="shared" si="79"/>
        <v>7949.8756548286501</v>
      </c>
      <c r="BA54" s="3">
        <f t="shared" si="79"/>
        <v>7966.2510970432058</v>
      </c>
      <c r="BB54" s="3">
        <f t="shared" si="79"/>
        <v>7982.6602699875702</v>
      </c>
      <c r="BC54" s="3">
        <f t="shared" si="79"/>
        <v>7999.1032431415224</v>
      </c>
      <c r="BD54" s="3">
        <f t="shared" si="79"/>
        <v>8015.5800861279631</v>
      </c>
      <c r="BE54" s="3">
        <f t="shared" si="79"/>
        <v>8032.0908687131987</v>
      </c>
      <c r="BF54" s="3">
        <f t="shared" si="79"/>
        <v>8048.6356608072465</v>
      </c>
      <c r="BG54" s="3">
        <f t="shared" si="79"/>
        <v>8065.2145324641269</v>
      </c>
      <c r="BH54" s="3">
        <f t="shared" si="79"/>
        <v>8081.8275538821599</v>
      </c>
      <c r="BI54" s="3">
        <f t="shared" si="79"/>
        <v>8098.4747954042596</v>
      </c>
      <c r="BJ54" s="3">
        <f t="shared" si="79"/>
        <v>8115.1563275182425</v>
      </c>
      <c r="BK54" s="3">
        <f t="shared" si="79"/>
        <v>8131.8722208571062</v>
      </c>
      <c r="BL54" s="3">
        <f t="shared" si="79"/>
        <v>8148.6225461993545</v>
      </c>
      <c r="BM54" s="3">
        <f t="shared" si="79"/>
        <v>8165.4073744692751</v>
      </c>
      <c r="BN54" s="3">
        <f t="shared" si="79"/>
        <v>8182.2267767372487</v>
      </c>
      <c r="BO54" s="3">
        <f t="shared" si="79"/>
        <v>8199.080824220051</v>
      </c>
      <c r="BP54" s="3">
        <f t="shared" si="79"/>
        <v>8215.9695882811502</v>
      </c>
      <c r="BQ54" s="3">
        <f t="shared" si="79"/>
        <v>8232.8931404310169</v>
      </c>
      <c r="BR54" s="3">
        <f t="shared" si="79"/>
        <v>8249.8515523274164</v>
      </c>
      <c r="BS54" s="3">
        <f t="shared" si="79"/>
        <v>8266.8448957757173</v>
      </c>
      <c r="BT54" s="3">
        <f t="shared" si="79"/>
        <v>8283.8732427292016</v>
      </c>
      <c r="BU54" s="3">
        <f t="shared" si="79"/>
        <v>8300.9366652893568</v>
      </c>
      <c r="BV54" s="3">
        <f t="shared" si="79"/>
        <v>8318.0352357061856</v>
      </c>
      <c r="BW54" s="3">
        <f t="shared" si="79"/>
        <v>8335.1690263785222</v>
      </c>
      <c r="BX54" s="3">
        <f t="shared" si="79"/>
        <v>8352.3381098543268</v>
      </c>
      <c r="BY54" s="3">
        <f t="shared" si="79"/>
        <v>8369.5425588309954</v>
      </c>
      <c r="BZ54" s="3">
        <f t="shared" si="79"/>
        <v>8386.7824461556665</v>
      </c>
      <c r="CA54" s="3">
        <f t="shared" si="79"/>
        <v>8404.0578448255383</v>
      </c>
      <c r="CB54" s="3">
        <f t="shared" si="79"/>
        <v>8421.3688279881662</v>
      </c>
      <c r="CC54" s="3">
        <f t="shared" si="79"/>
        <v>8438.7154689417803</v>
      </c>
      <c r="CD54" s="3">
        <f t="shared" si="79"/>
        <v>8456.09784113559</v>
      </c>
      <c r="CE54" s="3">
        <f t="shared" si="79"/>
        <v>8473.5160181700994</v>
      </c>
      <c r="CF54" s="3">
        <f t="shared" si="79"/>
        <v>8490.9700737974199</v>
      </c>
      <c r="CG54" s="3">
        <f t="shared" si="79"/>
        <v>8508.4600819215775</v>
      </c>
      <c r="CH54" s="3">
        <f t="shared" si="79"/>
        <v>8525.9861165988295</v>
      </c>
      <c r="CI54" s="3">
        <f t="shared" si="79"/>
        <v>8543.5482520379737</v>
      </c>
      <c r="CJ54" s="3">
        <f t="shared" si="79"/>
        <v>8561.146562600672</v>
      </c>
      <c r="CK54" s="3">
        <f t="shared" si="79"/>
        <v>8578.7811228017581</v>
      </c>
      <c r="CL54" s="3">
        <f t="shared" si="79"/>
        <v>8596.4520073095464</v>
      </c>
      <c r="CM54" s="3">
        <f t="shared" si="80"/>
        <v>8614.1592909461651</v>
      </c>
      <c r="CN54" s="3">
        <f t="shared" si="80"/>
        <v>8631.9030486878601</v>
      </c>
      <c r="CO54" s="3">
        <f t="shared" si="80"/>
        <v>8649.6833556653128</v>
      </c>
      <c r="CP54" s="3">
        <f t="shared" si="80"/>
        <v>8667.5002871639681</v>
      </c>
      <c r="CQ54" s="3">
        <f t="shared" si="80"/>
        <v>8685.3539186243397</v>
      </c>
      <c r="CR54" s="3">
        <f t="shared" si="80"/>
        <v>8703.244325642343</v>
      </c>
      <c r="CS54" s="3">
        <f t="shared" si="80"/>
        <v>8721.1715839696044</v>
      </c>
      <c r="CT54" s="3">
        <f t="shared" si="80"/>
        <v>8739.1357695137867</v>
      </c>
      <c r="CU54" s="3">
        <f t="shared" si="80"/>
        <v>8757.1369583389132</v>
      </c>
      <c r="CV54" s="3">
        <f t="shared" si="80"/>
        <v>8775.1752266656786</v>
      </c>
      <c r="CW54" s="3">
        <f t="shared" si="80"/>
        <v>8793.2506508717906</v>
      </c>
      <c r="CX54" s="3">
        <f t="shared" si="80"/>
        <v>8811.3633074922745</v>
      </c>
      <c r="CY54" s="3">
        <f t="shared" si="80"/>
        <v>8829.5132732198072</v>
      </c>
      <c r="CZ54" s="3">
        <f t="shared" si="80"/>
        <v>8847.7006249050428</v>
      </c>
      <c r="DA54" s="3">
        <f t="shared" si="80"/>
        <v>8865.9254395569333</v>
      </c>
      <c r="DB54" s="3">
        <f t="shared" si="80"/>
        <v>8884.1877943430536</v>
      </c>
      <c r="DC54" s="3">
        <f t="shared" si="80"/>
        <v>8902.4877665899348</v>
      </c>
      <c r="DD54" s="3">
        <f t="shared" si="80"/>
        <v>8920.8254337833878</v>
      </c>
      <c r="DE54" s="3">
        <f t="shared" si="80"/>
        <v>8939.2008735688305</v>
      </c>
      <c r="DF54" s="3">
        <f t="shared" si="80"/>
        <v>8957.6141637516193</v>
      </c>
      <c r="DG54" s="3">
        <f t="shared" si="80"/>
        <v>8976.0653822973709</v>
      </c>
      <c r="DH54" s="3">
        <f t="shared" si="80"/>
        <v>8994.5546073323057</v>
      </c>
      <c r="DI54" s="3">
        <f t="shared" si="80"/>
        <v>9013.0819171435742</v>
      </c>
      <c r="DJ54" s="3">
        <f t="shared" si="80"/>
        <v>9031.6473901795671</v>
      </c>
      <c r="DK54" s="3">
        <f t="shared" si="80"/>
        <v>9050.2511050502908</v>
      </c>
      <c r="DL54" s="3">
        <f t="shared" si="80"/>
        <v>9068.8931405276562</v>
      </c>
      <c r="DM54" s="3">
        <f t="shared" si="80"/>
        <v>9087.5735755458445</v>
      </c>
      <c r="DN54" s="3">
        <f t="shared" si="80"/>
        <v>9106.2924892016181</v>
      </c>
      <c r="DO54" s="3">
        <f t="shared" si="80"/>
        <v>9125.0499607546717</v>
      </c>
      <c r="DP54" s="3">
        <f t="shared" si="80"/>
        <v>9143.8460696279617</v>
      </c>
      <c r="DQ54" s="3">
        <f t="shared" si="80"/>
        <v>9162.6808954080407</v>
      </c>
      <c r="DR54" s="3">
        <f t="shared" si="80"/>
        <v>9181.5545178453958</v>
      </c>
      <c r="DS54" s="3">
        <f t="shared" si="80"/>
        <v>9200.4670168547927</v>
      </c>
      <c r="DT54" s="3">
        <f t="shared" si="80"/>
        <v>9219.4184725156028</v>
      </c>
      <c r="DU54" s="3">
        <f t="shared" si="80"/>
        <v>9238.4089650721471</v>
      </c>
      <c r="DV54" s="3">
        <f t="shared" si="80"/>
        <v>9257.4385749340454</v>
      </c>
      <c r="DW54" s="3">
        <f t="shared" si="80"/>
        <v>9276.5073826765329</v>
      </c>
      <c r="DX54" s="3">
        <f t="shared" si="80"/>
        <v>9295.6154690408348</v>
      </c>
      <c r="DY54" s="3">
        <f t="shared" si="80"/>
        <v>9314.7629149344775</v>
      </c>
      <c r="DZ54" s="3">
        <f t="shared" si="80"/>
        <v>9333.9498014316468</v>
      </c>
      <c r="EA54" s="3">
        <f t="shared" si="80"/>
        <v>9353.1762097735264</v>
      </c>
      <c r="EB54" s="3">
        <f t="shared" si="80"/>
        <v>9372.4422213686466</v>
      </c>
      <c r="EC54" s="3">
        <f t="shared" si="80"/>
        <v>9391.7479177932273</v>
      </c>
      <c r="ED54" s="3">
        <f t="shared" si="80"/>
        <v>9411.0933807915189</v>
      </c>
      <c r="EE54" s="3">
        <f t="shared" si="80"/>
        <v>9430.4786922761468</v>
      </c>
      <c r="EF54" s="3">
        <f t="shared" si="80"/>
        <v>9449.9039343284785</v>
      </c>
      <c r="EG54" s="3">
        <f t="shared" si="80"/>
        <v>9469.3691891989401</v>
      </c>
      <c r="EH54" s="3">
        <f t="shared" si="80"/>
        <v>9488.8745393073823</v>
      </c>
      <c r="EI54" s="3">
        <f t="shared" si="80"/>
        <v>9508.4200672434345</v>
      </c>
      <c r="EJ54" s="3">
        <f t="shared" si="80"/>
        <v>9528.0058557668435</v>
      </c>
      <c r="EK54" s="3">
        <f t="shared" si="80"/>
        <v>9547.6319878078248</v>
      </c>
      <c r="EL54" s="3">
        <f t="shared" si="80"/>
        <v>9567.2985464674221</v>
      </c>
      <c r="EM54" s="3">
        <f t="shared" si="80"/>
        <v>9587.0056150178498</v>
      </c>
      <c r="EN54" s="3">
        <f t="shared" si="80"/>
        <v>9606.7532769028494</v>
      </c>
      <c r="EO54" s="3">
        <f t="shared" si="80"/>
        <v>9626.5416157380441</v>
      </c>
      <c r="EP54" s="3">
        <f t="shared" si="80"/>
        <v>9646.3707153112919</v>
      </c>
      <c r="EQ54" s="3">
        <f t="shared" si="80"/>
        <v>9666.2406595830398</v>
      </c>
      <c r="ER54" s="3">
        <f t="shared" si="80"/>
        <v>9686.1515326866775</v>
      </c>
      <c r="ES54" s="3">
        <f t="shared" si="80"/>
        <v>9706.1034189288985</v>
      </c>
      <c r="ET54" s="3">
        <f t="shared" si="80"/>
        <v>9726.0964027900518</v>
      </c>
      <c r="EU54" s="3">
        <f t="shared" si="80"/>
        <v>9746.1305689245055</v>
      </c>
      <c r="EV54" s="3">
        <f t="shared" si="80"/>
        <v>9766.2060021609996</v>
      </c>
      <c r="EW54" s="3">
        <f t="shared" si="80"/>
        <v>9786.3227875030079</v>
      </c>
      <c r="EX54" s="3">
        <f t="shared" si="80"/>
        <v>9806.481010129095</v>
      </c>
    </row>
    <row r="55" spans="1:154" s="2" customFormat="1" ht="12.75" customHeight="1">
      <c r="A55" s="10"/>
      <c r="B55" s="167"/>
      <c r="C55" s="521">
        <f>'High NOI'!Y14</f>
        <v>5000</v>
      </c>
      <c r="D55" s="281"/>
      <c r="E55" s="159"/>
      <c r="F55" s="269">
        <f>'High NOI'!K53</f>
        <v>231675.5</v>
      </c>
      <c r="G55" s="275">
        <f>'High NOI'!$Y$13</f>
        <v>0.02</v>
      </c>
      <c r="H55" s="378" t="s">
        <v>118</v>
      </c>
      <c r="J55" s="3"/>
      <c r="K55" s="3">
        <f t="shared" ref="K55:BV55" si="81">IF(K$5&gt;0,IF(K$27&lt;(1-$G$39),$C$55,$G$55*K$44),0)</f>
        <v>0</v>
      </c>
      <c r="L55" s="3">
        <f t="shared" si="81"/>
        <v>0</v>
      </c>
      <c r="M55" s="3">
        <f t="shared" si="81"/>
        <v>0</v>
      </c>
      <c r="N55" s="3">
        <f t="shared" si="81"/>
        <v>0</v>
      </c>
      <c r="O55" s="3">
        <f t="shared" si="81"/>
        <v>0</v>
      </c>
      <c r="P55" s="3">
        <f t="shared" si="81"/>
        <v>0</v>
      </c>
      <c r="Q55" s="3">
        <f t="shared" si="81"/>
        <v>0</v>
      </c>
      <c r="R55" s="3">
        <f t="shared" si="81"/>
        <v>0</v>
      </c>
      <c r="S55" s="3">
        <f t="shared" si="81"/>
        <v>0</v>
      </c>
      <c r="T55" s="3">
        <f t="shared" si="81"/>
        <v>0</v>
      </c>
      <c r="U55" s="3">
        <f t="shared" si="81"/>
        <v>0</v>
      </c>
      <c r="V55" s="3">
        <f t="shared" si="81"/>
        <v>0</v>
      </c>
      <c r="W55" s="3">
        <f t="shared" si="81"/>
        <v>0</v>
      </c>
      <c r="X55" s="3">
        <f t="shared" si="81"/>
        <v>0</v>
      </c>
      <c r="Y55" s="3">
        <f t="shared" si="81"/>
        <v>0</v>
      </c>
      <c r="Z55" s="3">
        <f t="shared" si="81"/>
        <v>0</v>
      </c>
      <c r="AA55" s="3">
        <f t="shared" si="81"/>
        <v>0</v>
      </c>
      <c r="AB55" s="3">
        <f t="shared" si="81"/>
        <v>0</v>
      </c>
      <c r="AC55" s="3">
        <f t="shared" si="81"/>
        <v>0</v>
      </c>
      <c r="AD55" s="3">
        <f t="shared" si="81"/>
        <v>0</v>
      </c>
      <c r="AE55" s="3">
        <f t="shared" si="81"/>
        <v>0</v>
      </c>
      <c r="AF55" s="3">
        <f t="shared" si="81"/>
        <v>0</v>
      </c>
      <c r="AG55" s="3">
        <f t="shared" si="81"/>
        <v>0</v>
      </c>
      <c r="AH55" s="3">
        <f t="shared" si="81"/>
        <v>0</v>
      </c>
      <c r="AI55" s="3">
        <f t="shared" si="81"/>
        <v>0</v>
      </c>
      <c r="AJ55" s="3">
        <f t="shared" si="81"/>
        <v>5000</v>
      </c>
      <c r="AK55" s="3">
        <f t="shared" si="81"/>
        <v>5000</v>
      </c>
      <c r="AL55" s="3">
        <f t="shared" si="81"/>
        <v>5000</v>
      </c>
      <c r="AM55" s="3">
        <f t="shared" si="81"/>
        <v>5000</v>
      </c>
      <c r="AN55" s="3">
        <f t="shared" si="81"/>
        <v>5000</v>
      </c>
      <c r="AO55" s="3">
        <f t="shared" si="81"/>
        <v>5000</v>
      </c>
      <c r="AP55" s="3">
        <f t="shared" si="81"/>
        <v>5000</v>
      </c>
      <c r="AQ55" s="3">
        <f t="shared" si="81"/>
        <v>5000</v>
      </c>
      <c r="AR55" s="3">
        <f t="shared" si="81"/>
        <v>5000</v>
      </c>
      <c r="AS55" s="3">
        <f t="shared" si="81"/>
        <v>5000</v>
      </c>
      <c r="AT55" s="3">
        <f t="shared" si="81"/>
        <v>5000</v>
      </c>
      <c r="AU55" s="3">
        <f t="shared" si="81"/>
        <v>20931.346384943448</v>
      </c>
      <c r="AV55" s="3">
        <f t="shared" si="81"/>
        <v>20982.76405836577</v>
      </c>
      <c r="AW55" s="3">
        <f t="shared" si="81"/>
        <v>21034.308120048001</v>
      </c>
      <c r="AX55" s="3">
        <f t="shared" si="81"/>
        <v>21085.978880829261</v>
      </c>
      <c r="AY55" s="3">
        <f t="shared" si="81"/>
        <v>21137.776652313521</v>
      </c>
      <c r="AZ55" s="3">
        <f t="shared" si="81"/>
        <v>21189.701746871429</v>
      </c>
      <c r="BA55" s="3">
        <f t="shared" si="81"/>
        <v>21241.754477642255</v>
      </c>
      <c r="BB55" s="3">
        <f t="shared" si="81"/>
        <v>21293.935158535722</v>
      </c>
      <c r="BC55" s="3">
        <f t="shared" si="81"/>
        <v>21346.244104233971</v>
      </c>
      <c r="BD55" s="3">
        <f t="shared" si="81"/>
        <v>21398.681630193409</v>
      </c>
      <c r="BE55" s="3">
        <f t="shared" si="81"/>
        <v>21451.248052646639</v>
      </c>
      <c r="BF55" s="3">
        <f t="shared" si="81"/>
        <v>21503.94368860433</v>
      </c>
      <c r="BG55" s="3">
        <f t="shared" si="81"/>
        <v>21556.76885585723</v>
      </c>
      <c r="BH55" s="3">
        <f t="shared" si="81"/>
        <v>21609.723872977978</v>
      </c>
      <c r="BI55" s="3">
        <f t="shared" si="81"/>
        <v>21662.80905932307</v>
      </c>
      <c r="BJ55" s="3">
        <f t="shared" si="81"/>
        <v>21716.024735034822</v>
      </c>
      <c r="BK55" s="3">
        <f t="shared" si="81"/>
        <v>21769.37122104325</v>
      </c>
      <c r="BL55" s="3">
        <f t="shared" si="81"/>
        <v>21822.848839068032</v>
      </c>
      <c r="BM55" s="3">
        <f t="shared" si="81"/>
        <v>21876.45791162047</v>
      </c>
      <c r="BN55" s="3">
        <f t="shared" si="81"/>
        <v>21930.198762005406</v>
      </c>
      <c r="BO55" s="3">
        <f t="shared" si="81"/>
        <v>21984.071714323192</v>
      </c>
      <c r="BP55" s="3">
        <f t="shared" si="81"/>
        <v>22038.07709347166</v>
      </c>
      <c r="BQ55" s="3">
        <f t="shared" si="81"/>
        <v>22092.215225148047</v>
      </c>
      <c r="BR55" s="3">
        <f t="shared" si="81"/>
        <v>22146.486435851013</v>
      </c>
      <c r="BS55" s="3">
        <f t="shared" si="81"/>
        <v>22200.891052882565</v>
      </c>
      <c r="BT55" s="3">
        <f t="shared" si="81"/>
        <v>22255.429404350078</v>
      </c>
      <c r="BU55" s="3">
        <f t="shared" si="81"/>
        <v>22310.101819168241</v>
      </c>
      <c r="BV55" s="3">
        <f t="shared" si="81"/>
        <v>22364.908627061068</v>
      </c>
      <c r="BW55" s="3">
        <f t="shared" ref="BW55:EH55" si="82">IF(BW$5&gt;0,IF(BW$27&lt;(1-$G$39),$C$55,$G$55*BW$44),0)</f>
        <v>22419.85015856387</v>
      </c>
      <c r="BX55" s="3">
        <f t="shared" si="82"/>
        <v>22474.926745025288</v>
      </c>
      <c r="BY55" s="3">
        <f t="shared" si="82"/>
        <v>22530.138718609251</v>
      </c>
      <c r="BZ55" s="3">
        <f t="shared" si="82"/>
        <v>22585.486412297021</v>
      </c>
      <c r="CA55" s="3">
        <f t="shared" si="82"/>
        <v>22640.970159889137</v>
      </c>
      <c r="CB55" s="3">
        <f t="shared" si="82"/>
        <v>22696.590296007562</v>
      </c>
      <c r="CC55" s="3">
        <f t="shared" si="82"/>
        <v>22752.347156097563</v>
      </c>
      <c r="CD55" s="3">
        <f t="shared" si="82"/>
        <v>22808.241076429804</v>
      </c>
      <c r="CE55" s="3">
        <f t="shared" si="82"/>
        <v>22864.272394102401</v>
      </c>
      <c r="CF55" s="3">
        <f t="shared" si="82"/>
        <v>22920.441447042911</v>
      </c>
      <c r="CG55" s="3">
        <f t="shared" si="82"/>
        <v>22976.748574010398</v>
      </c>
      <c r="CH55" s="3">
        <f t="shared" si="82"/>
        <v>23033.194114597478</v>
      </c>
      <c r="CI55" s="3">
        <f t="shared" si="82"/>
        <v>23089.778409232353</v>
      </c>
      <c r="CJ55" s="3">
        <f t="shared" si="82"/>
        <v>23146.501799180904</v>
      </c>
      <c r="CK55" s="3">
        <f t="shared" si="82"/>
        <v>23203.364626548715</v>
      </c>
      <c r="CL55" s="3">
        <f t="shared" si="82"/>
        <v>23260.36723428316</v>
      </c>
      <c r="CM55" s="3">
        <f t="shared" si="82"/>
        <v>23317.509966175476</v>
      </c>
      <c r="CN55" s="3">
        <f t="shared" si="82"/>
        <v>23374.793166862837</v>
      </c>
      <c r="CO55" s="3">
        <f t="shared" si="82"/>
        <v>23432.217181830434</v>
      </c>
      <c r="CP55" s="3">
        <f t="shared" si="82"/>
        <v>23489.782357413547</v>
      </c>
      <c r="CQ55" s="3">
        <f t="shared" si="82"/>
        <v>23547.489040799657</v>
      </c>
      <c r="CR55" s="3">
        <f t="shared" si="82"/>
        <v>23605.337580030595</v>
      </c>
      <c r="CS55" s="3">
        <f t="shared" si="82"/>
        <v>23663.328324004506</v>
      </c>
      <c r="CT55" s="3">
        <f t="shared" si="82"/>
        <v>23721.461622478095</v>
      </c>
      <c r="CU55" s="3">
        <f t="shared" si="82"/>
        <v>23779.737826068682</v>
      </c>
      <c r="CV55" s="3">
        <f t="shared" si="82"/>
        <v>23838.157286256301</v>
      </c>
      <c r="CW55" s="3">
        <f t="shared" si="82"/>
        <v>23896.720355385893</v>
      </c>
      <c r="CX55" s="3">
        <f t="shared" si="82"/>
        <v>23955.427386669326</v>
      </c>
      <c r="CY55" s="3">
        <f t="shared" si="82"/>
        <v>24014.27873418765</v>
      </c>
      <c r="CZ55" s="3">
        <f t="shared" si="82"/>
        <v>24073.274752893147</v>
      </c>
      <c r="DA55" s="3">
        <f t="shared" si="82"/>
        <v>24132.415798611535</v>
      </c>
      <c r="DB55" s="3">
        <f t="shared" si="82"/>
        <v>24191.702228044054</v>
      </c>
      <c r="DC55" s="3">
        <f t="shared" si="82"/>
        <v>24251.134398769689</v>
      </c>
      <c r="DD55" s="3">
        <f t="shared" si="82"/>
        <v>24310.712669247307</v>
      </c>
      <c r="DE55" s="3">
        <f t="shared" si="82"/>
        <v>24370.437398817769</v>
      </c>
      <c r="DF55" s="3">
        <f t="shared" si="82"/>
        <v>24430.308947706195</v>
      </c>
      <c r="DG55" s="3">
        <f t="shared" si="82"/>
        <v>24490.327677024077</v>
      </c>
      <c r="DH55" s="3">
        <f t="shared" si="82"/>
        <v>24550.493948771466</v>
      </c>
      <c r="DI55" s="3">
        <f t="shared" si="82"/>
        <v>24610.808125839187</v>
      </c>
      <c r="DJ55" s="3">
        <f t="shared" si="82"/>
        <v>24671.270572011006</v>
      </c>
      <c r="DK55" s="3">
        <f t="shared" si="82"/>
        <v>24731.881651965854</v>
      </c>
      <c r="DL55" s="3">
        <f t="shared" si="82"/>
        <v>24792.641731279979</v>
      </c>
      <c r="DM55" s="3">
        <f t="shared" si="82"/>
        <v>24853.551176429228</v>
      </c>
      <c r="DN55" s="3">
        <f t="shared" si="82"/>
        <v>24914.610354791195</v>
      </c>
      <c r="DO55" s="3">
        <f t="shared" si="82"/>
        <v>24975.819634647483</v>
      </c>
      <c r="DP55" s="3">
        <f t="shared" si="82"/>
        <v>25037.179385185918</v>
      </c>
      <c r="DQ55" s="3">
        <f t="shared" si="82"/>
        <v>25098.68997650277</v>
      </c>
      <c r="DR55" s="3">
        <f t="shared" si="82"/>
        <v>25160.351779604989</v>
      </c>
      <c r="DS55" s="3">
        <f t="shared" si="82"/>
        <v>25222.165166412477</v>
      </c>
      <c r="DT55" s="3">
        <f t="shared" si="82"/>
        <v>25284.130509760267</v>
      </c>
      <c r="DU55" s="3">
        <f t="shared" si="82"/>
        <v>25346.248183400883</v>
      </c>
      <c r="DV55" s="3">
        <f t="shared" si="82"/>
        <v>25408.518562006495</v>
      </c>
      <c r="DW55" s="3">
        <f t="shared" si="82"/>
        <v>25470.942021171217</v>
      </c>
      <c r="DX55" s="3">
        <f t="shared" si="82"/>
        <v>25533.518937413424</v>
      </c>
      <c r="DY55" s="3">
        <f t="shared" si="82"/>
        <v>25596.249688177937</v>
      </c>
      <c r="DZ55" s="3">
        <f t="shared" si="82"/>
        <v>25659.134651838394</v>
      </c>
      <c r="EA55" s="3">
        <f t="shared" si="82"/>
        <v>25722.174207699471</v>
      </c>
      <c r="EB55" s="3">
        <f t="shared" si="82"/>
        <v>25785.368735999222</v>
      </c>
      <c r="EC55" s="3">
        <f t="shared" si="82"/>
        <v>25848.718617911331</v>
      </c>
      <c r="ED55" s="3">
        <f t="shared" si="82"/>
        <v>25912.224235547437</v>
      </c>
      <c r="EE55" s="3">
        <f t="shared" si="82"/>
        <v>25975.885971959462</v>
      </c>
      <c r="EF55" s="3">
        <f t="shared" si="82"/>
        <v>26039.704211141878</v>
      </c>
      <c r="EG55" s="3">
        <f t="shared" si="82"/>
        <v>26103.67933803409</v>
      </c>
      <c r="EH55" s="3">
        <f t="shared" si="82"/>
        <v>26167.811738522705</v>
      </c>
      <c r="EI55" s="3">
        <f t="shared" ref="EI55:EX55" si="83">IF(EI$5&gt;0,IF(EI$27&lt;(1-$G$39),$C$55,$G$55*EI$44),0)</f>
        <v>26232.101799443899</v>
      </c>
      <c r="EJ55" s="3">
        <f t="shared" si="83"/>
        <v>26296.549908585726</v>
      </c>
      <c r="EK55" s="3">
        <f t="shared" si="83"/>
        <v>26361.156454690496</v>
      </c>
      <c r="EL55" s="3">
        <f t="shared" si="83"/>
        <v>26425.921827457092</v>
      </c>
      <c r="EM55" s="3">
        <f t="shared" si="83"/>
        <v>26490.846417543329</v>
      </c>
      <c r="EN55" s="3">
        <f t="shared" si="83"/>
        <v>26555.930616568359</v>
      </c>
      <c r="EO55" s="3">
        <f t="shared" si="83"/>
        <v>26621.174817114985</v>
      </c>
      <c r="EP55" s="3">
        <f t="shared" si="83"/>
        <v>26686.579412732008</v>
      </c>
      <c r="EQ55" s="3">
        <f t="shared" si="83"/>
        <v>26752.144797936726</v>
      </c>
      <c r="ER55" s="3">
        <f t="shared" si="83"/>
        <v>26817.871368217162</v>
      </c>
      <c r="ES55" s="3">
        <f t="shared" si="83"/>
        <v>26883.759520034575</v>
      </c>
      <c r="ET55" s="3">
        <f t="shared" si="83"/>
        <v>26949.809650825828</v>
      </c>
      <c r="EU55" s="3">
        <f t="shared" si="83"/>
        <v>27016.022159005708</v>
      </c>
      <c r="EV55" s="3">
        <f t="shared" si="83"/>
        <v>27082.397443969461</v>
      </c>
      <c r="EW55" s="3">
        <f t="shared" si="83"/>
        <v>27148.935906095125</v>
      </c>
      <c r="EX55" s="3">
        <f t="shared" si="83"/>
        <v>27215.637946745934</v>
      </c>
    </row>
    <row r="56" spans="1:154" s="2" customFormat="1" ht="12.75" customHeight="1">
      <c r="A56" s="10"/>
      <c r="B56" s="167"/>
      <c r="C56" s="159" t="s">
        <v>65</v>
      </c>
      <c r="D56" s="278" t="s">
        <v>88</v>
      </c>
      <c r="E56" s="159"/>
      <c r="F56" s="269">
        <f>'High NOI'!K54</f>
        <v>612500</v>
      </c>
      <c r="G56" s="268">
        <f>'High NOI'!$Y$11</f>
        <v>2.5000000000000001E-2</v>
      </c>
      <c r="H56" s="377" t="s">
        <v>116</v>
      </c>
      <c r="J56" s="3"/>
      <c r="K56" s="3">
        <f>IF(K$5&gt;0,($F56/12)*(1+((1+$G56)^(1/12))-1)^K$3,0)</f>
        <v>0</v>
      </c>
      <c r="L56" s="3">
        <f t="shared" ref="L56:BW56" si="84">IF(L$5&gt;0,($F56/12)*(1+((1+$G56)^(1/12))-1)^L$3,0)</f>
        <v>0</v>
      </c>
      <c r="M56" s="3">
        <f t="shared" si="84"/>
        <v>0</v>
      </c>
      <c r="N56" s="3">
        <f t="shared" si="84"/>
        <v>0</v>
      </c>
      <c r="O56" s="3">
        <f t="shared" si="84"/>
        <v>0</v>
      </c>
      <c r="P56" s="3">
        <f t="shared" si="84"/>
        <v>0</v>
      </c>
      <c r="Q56" s="3">
        <f t="shared" si="84"/>
        <v>0</v>
      </c>
      <c r="R56" s="3">
        <f t="shared" si="84"/>
        <v>0</v>
      </c>
      <c r="S56" s="3">
        <f t="shared" si="84"/>
        <v>0</v>
      </c>
      <c r="T56" s="3">
        <f t="shared" si="84"/>
        <v>0</v>
      </c>
      <c r="U56" s="3">
        <f t="shared" si="84"/>
        <v>0</v>
      </c>
      <c r="V56" s="3">
        <f t="shared" si="84"/>
        <v>0</v>
      </c>
      <c r="W56" s="3">
        <f t="shared" si="84"/>
        <v>0</v>
      </c>
      <c r="X56" s="3">
        <f t="shared" si="84"/>
        <v>0</v>
      </c>
      <c r="Y56" s="3">
        <f t="shared" si="84"/>
        <v>0</v>
      </c>
      <c r="Z56" s="3">
        <f t="shared" si="84"/>
        <v>0</v>
      </c>
      <c r="AA56" s="3">
        <f t="shared" si="84"/>
        <v>0</v>
      </c>
      <c r="AB56" s="3">
        <f t="shared" si="84"/>
        <v>0</v>
      </c>
      <c r="AC56" s="3">
        <f t="shared" si="84"/>
        <v>0</v>
      </c>
      <c r="AD56" s="3">
        <f t="shared" si="84"/>
        <v>0</v>
      </c>
      <c r="AE56" s="3">
        <f t="shared" si="84"/>
        <v>0</v>
      </c>
      <c r="AF56" s="3">
        <f t="shared" si="84"/>
        <v>0</v>
      </c>
      <c r="AG56" s="3">
        <f t="shared" si="84"/>
        <v>0</v>
      </c>
      <c r="AH56" s="3">
        <f t="shared" si="84"/>
        <v>0</v>
      </c>
      <c r="AI56" s="3">
        <f t="shared" si="84"/>
        <v>0</v>
      </c>
      <c r="AJ56" s="3">
        <f t="shared" si="84"/>
        <v>53846.798693325662</v>
      </c>
      <c r="AK56" s="3">
        <f t="shared" si="84"/>
        <v>53957.714282289096</v>
      </c>
      <c r="AL56" s="3">
        <f t="shared" si="84"/>
        <v>54068.858339205573</v>
      </c>
      <c r="AM56" s="3">
        <f t="shared" si="84"/>
        <v>54180.231334681645</v>
      </c>
      <c r="AN56" s="3">
        <f t="shared" si="84"/>
        <v>54291.833740293288</v>
      </c>
      <c r="AO56" s="3">
        <f t="shared" si="84"/>
        <v>54403.666028587832</v>
      </c>
      <c r="AP56" s="3">
        <f t="shared" si="84"/>
        <v>54515.72867308592</v>
      </c>
      <c r="AQ56" s="3">
        <f t="shared" si="84"/>
        <v>54628.022148283642</v>
      </c>
      <c r="AR56" s="3">
        <f t="shared" si="84"/>
        <v>54740.546929654447</v>
      </c>
      <c r="AS56" s="3">
        <f t="shared" si="84"/>
        <v>54853.303493651176</v>
      </c>
      <c r="AT56" s="3">
        <f t="shared" si="84"/>
        <v>54966.292317708096</v>
      </c>
      <c r="AU56" s="3">
        <f t="shared" si="84"/>
        <v>55079.513880242892</v>
      </c>
      <c r="AV56" s="3">
        <f t="shared" si="84"/>
        <v>55192.96866065872</v>
      </c>
      <c r="AW56" s="3">
        <f t="shared" si="84"/>
        <v>55306.657139346251</v>
      </c>
      <c r="AX56" s="3">
        <f t="shared" si="84"/>
        <v>55420.579797685619</v>
      </c>
      <c r="AY56" s="3">
        <f t="shared" si="84"/>
        <v>55534.737118048615</v>
      </c>
      <c r="AZ56" s="3">
        <f t="shared" si="84"/>
        <v>55649.129583800546</v>
      </c>
      <c r="BA56" s="3">
        <f t="shared" si="84"/>
        <v>55763.757679302435</v>
      </c>
      <c r="BB56" s="3">
        <f t="shared" si="84"/>
        <v>55878.621889912989</v>
      </c>
      <c r="BC56" s="3">
        <f t="shared" si="84"/>
        <v>55993.722701990657</v>
      </c>
      <c r="BD56" s="3">
        <f t="shared" si="84"/>
        <v>56109.060602895734</v>
      </c>
      <c r="BE56" s="3">
        <f t="shared" si="84"/>
        <v>56224.636080992386</v>
      </c>
      <c r="BF56" s="3">
        <f t="shared" si="84"/>
        <v>56340.449625650719</v>
      </c>
      <c r="BG56" s="3">
        <f t="shared" si="84"/>
        <v>56456.501727248884</v>
      </c>
      <c r="BH56" s="3">
        <f t="shared" si="84"/>
        <v>56572.79287717511</v>
      </c>
      <c r="BI56" s="3">
        <f t="shared" si="84"/>
        <v>56689.323567829808</v>
      </c>
      <c r="BJ56" s="3">
        <f t="shared" si="84"/>
        <v>56806.094292627691</v>
      </c>
      <c r="BK56" s="3">
        <f t="shared" si="84"/>
        <v>56923.105545999737</v>
      </c>
      <c r="BL56" s="3">
        <f t="shared" si="84"/>
        <v>57040.357823395476</v>
      </c>
      <c r="BM56" s="3">
        <f t="shared" si="84"/>
        <v>57157.851621284921</v>
      </c>
      <c r="BN56" s="3">
        <f t="shared" si="84"/>
        <v>57275.587437160735</v>
      </c>
      <c r="BO56" s="3">
        <f t="shared" si="84"/>
        <v>57393.56576954035</v>
      </c>
      <c r="BP56" s="3">
        <f t="shared" si="84"/>
        <v>57511.787117968044</v>
      </c>
      <c r="BQ56" s="3">
        <f t="shared" si="84"/>
        <v>57630.251983017115</v>
      </c>
      <c r="BR56" s="3">
        <f t="shared" si="84"/>
        <v>57748.960866291913</v>
      </c>
      <c r="BS56" s="3">
        <f t="shared" si="84"/>
        <v>57867.914270430017</v>
      </c>
      <c r="BT56" s="3">
        <f t="shared" si="84"/>
        <v>57987.112699104408</v>
      </c>
      <c r="BU56" s="3">
        <f t="shared" si="84"/>
        <v>58106.556657025489</v>
      </c>
      <c r="BV56" s="3">
        <f t="shared" si="84"/>
        <v>58226.246649943292</v>
      </c>
      <c r="BW56" s="3">
        <f t="shared" si="84"/>
        <v>58346.183184649657</v>
      </c>
      <c r="BX56" s="3">
        <f t="shared" ref="BX56:EI56" si="85">IF(BX$5&gt;0,($F56/12)*(1+((1+$G56)^(1/12))-1)^BX$3,0)</f>
        <v>58466.36676898029</v>
      </c>
      <c r="BY56" s="3">
        <f t="shared" si="85"/>
        <v>58586.797911816968</v>
      </c>
      <c r="BZ56" s="3">
        <f t="shared" si="85"/>
        <v>58707.477123089666</v>
      </c>
      <c r="CA56" s="3">
        <f t="shared" si="85"/>
        <v>58828.404913778766</v>
      </c>
      <c r="CB56" s="3">
        <f t="shared" si="85"/>
        <v>58949.581795917162</v>
      </c>
      <c r="CC56" s="3">
        <f t="shared" si="85"/>
        <v>59071.008282592462</v>
      </c>
      <c r="CD56" s="3">
        <f t="shared" si="85"/>
        <v>59192.684887949123</v>
      </c>
      <c r="CE56" s="3">
        <f t="shared" si="85"/>
        <v>59314.612127190689</v>
      </c>
      <c r="CF56" s="3">
        <f t="shared" si="85"/>
        <v>59436.790516581939</v>
      </c>
      <c r="CG56" s="3">
        <f t="shared" si="85"/>
        <v>59559.220573451035</v>
      </c>
      <c r="CH56" s="3">
        <f t="shared" si="85"/>
        <v>59681.902816191803</v>
      </c>
      <c r="CI56" s="3">
        <f t="shared" si="85"/>
        <v>59804.837764265809</v>
      </c>
      <c r="CJ56" s="3">
        <f t="shared" si="85"/>
        <v>59928.025938204701</v>
      </c>
      <c r="CK56" s="3">
        <f t="shared" si="85"/>
        <v>60051.467859612305</v>
      </c>
      <c r="CL56" s="3">
        <f t="shared" si="85"/>
        <v>60175.164051166823</v>
      </c>
      <c r="CM56" s="3">
        <f t="shared" si="85"/>
        <v>60299.115036623152</v>
      </c>
      <c r="CN56" s="3">
        <f t="shared" si="85"/>
        <v>60423.321340815011</v>
      </c>
      <c r="CO56" s="3">
        <f t="shared" si="85"/>
        <v>60547.78348965718</v>
      </c>
      <c r="CP56" s="3">
        <f t="shared" si="85"/>
        <v>60672.502010147778</v>
      </c>
      <c r="CQ56" s="3">
        <f t="shared" si="85"/>
        <v>60797.477430370374</v>
      </c>
      <c r="CR56" s="3">
        <f t="shared" si="85"/>
        <v>60922.710279496394</v>
      </c>
      <c r="CS56" s="3">
        <f t="shared" si="85"/>
        <v>61048.201087787224</v>
      </c>
      <c r="CT56" s="3">
        <f t="shared" si="85"/>
        <v>61173.950386596494</v>
      </c>
      <c r="CU56" s="3">
        <f t="shared" si="85"/>
        <v>61299.958708372382</v>
      </c>
      <c r="CV56" s="3">
        <f t="shared" si="85"/>
        <v>61426.226586659744</v>
      </c>
      <c r="CW56" s="3">
        <f t="shared" si="85"/>
        <v>61552.754556102525</v>
      </c>
      <c r="CX56" s="3">
        <f t="shared" si="85"/>
        <v>61679.543152445913</v>
      </c>
      <c r="CY56" s="3">
        <f t="shared" si="85"/>
        <v>61806.592912538639</v>
      </c>
      <c r="CZ56" s="3">
        <f t="shared" si="85"/>
        <v>61933.904374335296</v>
      </c>
      <c r="DA56" s="3">
        <f t="shared" si="85"/>
        <v>62061.478076898529</v>
      </c>
      <c r="DB56" s="3">
        <f t="shared" si="85"/>
        <v>62189.31456040137</v>
      </c>
      <c r="DC56" s="3">
        <f t="shared" si="85"/>
        <v>62317.414366129538</v>
      </c>
      <c r="DD56" s="3">
        <f t="shared" si="85"/>
        <v>62445.778036483709</v>
      </c>
      <c r="DE56" s="3">
        <f t="shared" si="85"/>
        <v>62574.406114981808</v>
      </c>
      <c r="DF56" s="3">
        <f t="shared" si="85"/>
        <v>62703.299146261328</v>
      </c>
      <c r="DG56" s="3">
        <f t="shared" si="85"/>
        <v>62832.457676081591</v>
      </c>
      <c r="DH56" s="3">
        <f t="shared" si="85"/>
        <v>62961.88225132614</v>
      </c>
      <c r="DI56" s="3">
        <f t="shared" si="85"/>
        <v>63091.573420005006</v>
      </c>
      <c r="DJ56" s="3">
        <f t="shared" si="85"/>
        <v>63221.531731256968</v>
      </c>
      <c r="DK56" s="3">
        <f t="shared" si="85"/>
        <v>63351.757735352032</v>
      </c>
      <c r="DL56" s="3">
        <f t="shared" si="85"/>
        <v>63482.25198369359</v>
      </c>
      <c r="DM56" s="3">
        <f t="shared" si="85"/>
        <v>63613.015028820897</v>
      </c>
      <c r="DN56" s="3">
        <f t="shared" si="85"/>
        <v>63744.047424411314</v>
      </c>
      <c r="DO56" s="3">
        <f t="shared" si="85"/>
        <v>63875.349725282693</v>
      </c>
      <c r="DP56" s="3">
        <f t="shared" si="85"/>
        <v>64006.922487395728</v>
      </c>
      <c r="DQ56" s="3">
        <f t="shared" si="85"/>
        <v>64138.766267856277</v>
      </c>
      <c r="DR56" s="3">
        <f t="shared" si="85"/>
        <v>64270.881624917762</v>
      </c>
      <c r="DS56" s="3">
        <f t="shared" si="85"/>
        <v>64403.269117983546</v>
      </c>
      <c r="DT56" s="3">
        <f t="shared" si="85"/>
        <v>64535.929307609214</v>
      </c>
      <c r="DU56" s="3">
        <f t="shared" si="85"/>
        <v>64668.862755505019</v>
      </c>
      <c r="DV56" s="3">
        <f t="shared" si="85"/>
        <v>64802.070024538305</v>
      </c>
      <c r="DW56" s="3">
        <f t="shared" si="85"/>
        <v>64935.551678735726</v>
      </c>
      <c r="DX56" s="3">
        <f t="shared" si="85"/>
        <v>65069.308283285842</v>
      </c>
      <c r="DY56" s="3">
        <f t="shared" si="85"/>
        <v>65203.340404541334</v>
      </c>
      <c r="DZ56" s="3">
        <f t="shared" si="85"/>
        <v>65337.648610021519</v>
      </c>
      <c r="EA56" s="3">
        <f t="shared" si="85"/>
        <v>65472.233468414677</v>
      </c>
      <c r="EB56" s="3">
        <f t="shared" si="85"/>
        <v>65607.09554958051</v>
      </c>
      <c r="EC56" s="3">
        <f t="shared" si="85"/>
        <v>65742.235424552578</v>
      </c>
      <c r="ED56" s="3">
        <f t="shared" si="85"/>
        <v>65877.653665540623</v>
      </c>
      <c r="EE56" s="3">
        <f t="shared" si="85"/>
        <v>66013.350845933033</v>
      </c>
      <c r="EF56" s="3">
        <f t="shared" si="85"/>
        <v>66149.327540299346</v>
      </c>
      <c r="EG56" s="3">
        <f t="shared" si="85"/>
        <v>66285.584324392577</v>
      </c>
      <c r="EH56" s="3">
        <f t="shared" si="85"/>
        <v>66422.121775151667</v>
      </c>
      <c r="EI56" s="3">
        <f t="shared" si="85"/>
        <v>66558.940470704038</v>
      </c>
      <c r="EJ56" s="3">
        <f t="shared" ref="EJ56:EX56" si="86">IF(EJ$5&gt;0,($F56/12)*(1+((1+$G56)^(1/12))-1)^EJ$3,0)</f>
        <v>66696.040990367896</v>
      </c>
      <c r="EK56" s="3">
        <f t="shared" si="86"/>
        <v>66833.423914654777</v>
      </c>
      <c r="EL56" s="3">
        <f t="shared" si="86"/>
        <v>66971.089825271949</v>
      </c>
      <c r="EM56" s="3">
        <f t="shared" si="86"/>
        <v>67109.039305124941</v>
      </c>
      <c r="EN56" s="3">
        <f t="shared" si="86"/>
        <v>67247.272938319948</v>
      </c>
      <c r="EO56" s="3">
        <f t="shared" si="86"/>
        <v>67385.791310166314</v>
      </c>
      <c r="EP56" s="3">
        <f t="shared" si="86"/>
        <v>67524.595007179043</v>
      </c>
      <c r="EQ56" s="3">
        <f t="shared" si="86"/>
        <v>67663.684617081279</v>
      </c>
      <c r="ER56" s="3">
        <f t="shared" si="86"/>
        <v>67803.060728806726</v>
      </c>
      <c r="ES56" s="3">
        <f t="shared" si="86"/>
        <v>67942.723932502282</v>
      </c>
      <c r="ET56" s="3">
        <f t="shared" si="86"/>
        <v>68082.674819530366</v>
      </c>
      <c r="EU56" s="3">
        <f t="shared" si="86"/>
        <v>68222.913982471524</v>
      </c>
      <c r="EV56" s="3">
        <f t="shared" si="86"/>
        <v>68363.442015126988</v>
      </c>
      <c r="EW56" s="3">
        <f t="shared" si="86"/>
        <v>68504.25951252105</v>
      </c>
      <c r="EX56" s="3">
        <f t="shared" si="86"/>
        <v>68645.367070903652</v>
      </c>
    </row>
    <row r="57" spans="1:154" s="2" customFormat="1" ht="12.75" customHeight="1">
      <c r="A57" s="10"/>
      <c r="B57" s="167"/>
      <c r="C57" s="159" t="s">
        <v>66</v>
      </c>
      <c r="D57" s="519">
        <f>'High NOI'!Y12</f>
        <v>0.25</v>
      </c>
      <c r="E57" s="159"/>
      <c r="F57" s="269">
        <f>'High NOI'!K55</f>
        <v>1518257.7912062395</v>
      </c>
      <c r="G57" s="268">
        <f>'High NOI'!$Y$11</f>
        <v>2.5000000000000001E-2</v>
      </c>
      <c r="H57" s="378" t="s">
        <v>119</v>
      </c>
      <c r="I57" s="280"/>
      <c r="J57" s="3"/>
      <c r="K57" s="3">
        <f t="shared" ref="K57:BV57" si="87">IF(K$5&gt;0,IF(K$27&lt;$D$58,$D$57*$F$57/12,($F57/12)*(1+((1+$G57)^(1/12))-1)^K$3),0)</f>
        <v>0</v>
      </c>
      <c r="L57" s="3">
        <f t="shared" si="87"/>
        <v>0</v>
      </c>
      <c r="M57" s="3">
        <f t="shared" si="87"/>
        <v>0</v>
      </c>
      <c r="N57" s="3">
        <f t="shared" si="87"/>
        <v>0</v>
      </c>
      <c r="O57" s="3">
        <f t="shared" si="87"/>
        <v>0</v>
      </c>
      <c r="P57" s="3">
        <f t="shared" si="87"/>
        <v>0</v>
      </c>
      <c r="Q57" s="3">
        <f t="shared" si="87"/>
        <v>0</v>
      </c>
      <c r="R57" s="3">
        <f t="shared" si="87"/>
        <v>0</v>
      </c>
      <c r="S57" s="3">
        <f t="shared" si="87"/>
        <v>0</v>
      </c>
      <c r="T57" s="3">
        <f t="shared" si="87"/>
        <v>0</v>
      </c>
      <c r="U57" s="3">
        <f t="shared" si="87"/>
        <v>0</v>
      </c>
      <c r="V57" s="3">
        <f t="shared" si="87"/>
        <v>0</v>
      </c>
      <c r="W57" s="3">
        <f t="shared" si="87"/>
        <v>0</v>
      </c>
      <c r="X57" s="3">
        <f t="shared" si="87"/>
        <v>0</v>
      </c>
      <c r="Y57" s="3">
        <f t="shared" si="87"/>
        <v>0</v>
      </c>
      <c r="Z57" s="3">
        <f t="shared" si="87"/>
        <v>0</v>
      </c>
      <c r="AA57" s="3">
        <f t="shared" si="87"/>
        <v>0</v>
      </c>
      <c r="AB57" s="3">
        <f t="shared" si="87"/>
        <v>0</v>
      </c>
      <c r="AC57" s="3">
        <f t="shared" si="87"/>
        <v>0</v>
      </c>
      <c r="AD57" s="3">
        <f t="shared" si="87"/>
        <v>0</v>
      </c>
      <c r="AE57" s="3">
        <f t="shared" si="87"/>
        <v>0</v>
      </c>
      <c r="AF57" s="3">
        <f t="shared" si="87"/>
        <v>0</v>
      </c>
      <c r="AG57" s="3">
        <f t="shared" si="87"/>
        <v>0</v>
      </c>
      <c r="AH57" s="3">
        <f t="shared" si="87"/>
        <v>0</v>
      </c>
      <c r="AI57" s="3">
        <f t="shared" si="87"/>
        <v>0</v>
      </c>
      <c r="AJ57" s="3">
        <f t="shared" si="87"/>
        <v>31630.370650129989</v>
      </c>
      <c r="AK57" s="3">
        <f t="shared" si="87"/>
        <v>31630.370650129989</v>
      </c>
      <c r="AL57" s="3">
        <f t="shared" si="87"/>
        <v>31630.370650129989</v>
      </c>
      <c r="AM57" s="3">
        <f t="shared" si="87"/>
        <v>31630.370650129989</v>
      </c>
      <c r="AN57" s="3">
        <f t="shared" si="87"/>
        <v>31630.370650129989</v>
      </c>
      <c r="AO57" s="3">
        <f t="shared" si="87"/>
        <v>31630.370650129989</v>
      </c>
      <c r="AP57" s="3">
        <f t="shared" si="87"/>
        <v>31630.370650129989</v>
      </c>
      <c r="AQ57" s="3">
        <f t="shared" si="87"/>
        <v>31630.370650129989</v>
      </c>
      <c r="AR57" s="3">
        <f t="shared" si="87"/>
        <v>31630.370650129989</v>
      </c>
      <c r="AS57" s="3">
        <f t="shared" si="87"/>
        <v>135969.72310634505</v>
      </c>
      <c r="AT57" s="3">
        <f t="shared" si="87"/>
        <v>136249.79847359998</v>
      </c>
      <c r="AU57" s="3">
        <f t="shared" si="87"/>
        <v>136530.45075025468</v>
      </c>
      <c r="AV57" s="3">
        <f t="shared" si="87"/>
        <v>136811.68112464802</v>
      </c>
      <c r="AW57" s="3">
        <f t="shared" si="87"/>
        <v>137093.49078756676</v>
      </c>
      <c r="AX57" s="3">
        <f t="shared" si="87"/>
        <v>137375.88093225029</v>
      </c>
      <c r="AY57" s="3">
        <f t="shared" si="87"/>
        <v>137658.85275439618</v>
      </c>
      <c r="AZ57" s="3">
        <f t="shared" si="87"/>
        <v>137942.4074521646</v>
      </c>
      <c r="BA57" s="3">
        <f t="shared" si="87"/>
        <v>138226.546226184</v>
      </c>
      <c r="BB57" s="3">
        <f t="shared" si="87"/>
        <v>138511.27027955579</v>
      </c>
      <c r="BC57" s="3">
        <f t="shared" si="87"/>
        <v>138796.58081785959</v>
      </c>
      <c r="BD57" s="3">
        <f t="shared" si="87"/>
        <v>139082.4790491584</v>
      </c>
      <c r="BE57" s="3">
        <f t="shared" si="87"/>
        <v>139368.96618400348</v>
      </c>
      <c r="BF57" s="3">
        <f t="shared" si="87"/>
        <v>139656.04343543979</v>
      </c>
      <c r="BG57" s="3">
        <f t="shared" si="87"/>
        <v>139943.71201901083</v>
      </c>
      <c r="BH57" s="3">
        <f t="shared" si="87"/>
        <v>140231.97315276403</v>
      </c>
      <c r="BI57" s="3">
        <f t="shared" si="87"/>
        <v>140520.82805725568</v>
      </c>
      <c r="BJ57" s="3">
        <f t="shared" si="87"/>
        <v>140810.2779555564</v>
      </c>
      <c r="BK57" s="3">
        <f t="shared" si="87"/>
        <v>141100.32407325585</v>
      </c>
      <c r="BL57" s="3">
        <f t="shared" si="87"/>
        <v>141390.96763846852</v>
      </c>
      <c r="BM57" s="3">
        <f t="shared" si="87"/>
        <v>141682.20988183841</v>
      </c>
      <c r="BN57" s="3">
        <f t="shared" si="87"/>
        <v>141974.05203654448</v>
      </c>
      <c r="BO57" s="3">
        <f t="shared" si="87"/>
        <v>142266.49533830592</v>
      </c>
      <c r="BP57" s="3">
        <f t="shared" si="87"/>
        <v>142559.54102538715</v>
      </c>
      <c r="BQ57" s="3">
        <f t="shared" si="87"/>
        <v>142853.1903386034</v>
      </c>
      <c r="BR57" s="3">
        <f t="shared" si="87"/>
        <v>143147.44452132558</v>
      </c>
      <c r="BS57" s="3">
        <f t="shared" si="87"/>
        <v>143442.3048194859</v>
      </c>
      <c r="BT57" s="3">
        <f t="shared" si="87"/>
        <v>143737.77248158291</v>
      </c>
      <c r="BU57" s="3">
        <f t="shared" si="87"/>
        <v>144033.84875868692</v>
      </c>
      <c r="BV57" s="3">
        <f t="shared" si="87"/>
        <v>144330.53490444508</v>
      </c>
      <c r="BW57" s="3">
        <f t="shared" ref="BW57:EH57" si="88">IF(BW$5&gt;0,IF(BW$27&lt;$D$58,$D$57*$F$57/12,($F57/12)*(1+((1+$G57)^(1/12))-1)^BW$3),0)</f>
        <v>144627.83217508707</v>
      </c>
      <c r="BX57" s="3">
        <f t="shared" si="88"/>
        <v>144925.74182943004</v>
      </c>
      <c r="BY57" s="3">
        <f t="shared" si="88"/>
        <v>145224.26512888417</v>
      </c>
      <c r="BZ57" s="3">
        <f t="shared" si="88"/>
        <v>145523.40333745789</v>
      </c>
      <c r="CA57" s="3">
        <f t="shared" si="88"/>
        <v>145823.15772176333</v>
      </c>
      <c r="CB57" s="3">
        <f t="shared" si="88"/>
        <v>146123.52955102161</v>
      </c>
      <c r="CC57" s="3">
        <f t="shared" si="88"/>
        <v>146424.52009706825</v>
      </c>
      <c r="CD57" s="3">
        <f t="shared" si="88"/>
        <v>146726.13063435853</v>
      </c>
      <c r="CE57" s="3">
        <f t="shared" si="88"/>
        <v>147028.36243997284</v>
      </c>
      <c r="CF57" s="3">
        <f t="shared" si="88"/>
        <v>147331.2167936223</v>
      </c>
      <c r="CG57" s="3">
        <f t="shared" si="88"/>
        <v>147634.69497765385</v>
      </c>
      <c r="CH57" s="3">
        <f t="shared" si="88"/>
        <v>147938.79827705602</v>
      </c>
      <c r="CI57" s="3">
        <f t="shared" si="88"/>
        <v>148243.52797946401</v>
      </c>
      <c r="CJ57" s="3">
        <f t="shared" si="88"/>
        <v>148548.88537516556</v>
      </c>
      <c r="CK57" s="3">
        <f t="shared" si="88"/>
        <v>148854.87175710607</v>
      </c>
      <c r="CL57" s="3">
        <f t="shared" si="88"/>
        <v>149161.48842089411</v>
      </c>
      <c r="CM57" s="3">
        <f t="shared" si="88"/>
        <v>149468.73666480722</v>
      </c>
      <c r="CN57" s="3">
        <f t="shared" si="88"/>
        <v>149776.61778979696</v>
      </c>
      <c r="CO57" s="3">
        <f t="shared" si="88"/>
        <v>150085.13309949473</v>
      </c>
      <c r="CP57" s="3">
        <f t="shared" si="88"/>
        <v>150394.2839002173</v>
      </c>
      <c r="CQ57" s="3">
        <f t="shared" si="88"/>
        <v>150704.07150097194</v>
      </c>
      <c r="CR57" s="3">
        <f t="shared" si="88"/>
        <v>151014.49721346263</v>
      </c>
      <c r="CS57" s="3">
        <f t="shared" si="88"/>
        <v>151325.562352095</v>
      </c>
      <c r="CT57" s="3">
        <f t="shared" si="88"/>
        <v>151637.26823398218</v>
      </c>
      <c r="CU57" s="3">
        <f t="shared" si="88"/>
        <v>151949.61617895044</v>
      </c>
      <c r="CV57" s="3">
        <f t="shared" si="88"/>
        <v>152262.6075095445</v>
      </c>
      <c r="CW57" s="3">
        <f t="shared" si="88"/>
        <v>152576.24355103349</v>
      </c>
      <c r="CX57" s="3">
        <f t="shared" si="88"/>
        <v>152890.52563141627</v>
      </c>
      <c r="CY57" s="3">
        <f t="shared" si="88"/>
        <v>153205.45508142715</v>
      </c>
      <c r="CZ57" s="3">
        <f t="shared" si="88"/>
        <v>153521.03323454165</v>
      </c>
      <c r="DA57" s="3">
        <f t="shared" si="88"/>
        <v>153837.26142698192</v>
      </c>
      <c r="DB57" s="3">
        <f t="shared" si="88"/>
        <v>154154.14099772245</v>
      </c>
      <c r="DC57" s="3">
        <f t="shared" si="88"/>
        <v>154471.67328849604</v>
      </c>
      <c r="DD57" s="3">
        <f t="shared" si="88"/>
        <v>154789.85964379896</v>
      </c>
      <c r="DE57" s="3">
        <f t="shared" si="88"/>
        <v>155108.70141089713</v>
      </c>
      <c r="DF57" s="3">
        <f t="shared" si="88"/>
        <v>155428.19993983154</v>
      </c>
      <c r="DG57" s="3">
        <f t="shared" si="88"/>
        <v>155748.35658342394</v>
      </c>
      <c r="DH57" s="3">
        <f t="shared" si="88"/>
        <v>156069.17269728286</v>
      </c>
      <c r="DI57" s="3">
        <f t="shared" si="88"/>
        <v>156390.64963980913</v>
      </c>
      <c r="DJ57" s="3">
        <f t="shared" si="88"/>
        <v>156712.78877220146</v>
      </c>
      <c r="DK57" s="3">
        <f t="shared" si="88"/>
        <v>157035.59145846267</v>
      </c>
      <c r="DL57" s="3">
        <f t="shared" si="88"/>
        <v>157359.05906540499</v>
      </c>
      <c r="DM57" s="3">
        <f t="shared" si="88"/>
        <v>157683.19296265623</v>
      </c>
      <c r="DN57" s="3">
        <f t="shared" si="88"/>
        <v>158007.99452266531</v>
      </c>
      <c r="DO57" s="3">
        <f t="shared" si="88"/>
        <v>158333.46512070822</v>
      </c>
      <c r="DP57" s="3">
        <f t="shared" si="88"/>
        <v>158659.60613489375</v>
      </c>
      <c r="DQ57" s="3">
        <f t="shared" si="88"/>
        <v>158986.41894616937</v>
      </c>
      <c r="DR57" s="3">
        <f t="shared" si="88"/>
        <v>159313.90493832709</v>
      </c>
      <c r="DS57" s="3">
        <f t="shared" si="88"/>
        <v>159642.06549800932</v>
      </c>
      <c r="DT57" s="3">
        <f t="shared" si="88"/>
        <v>159970.90201471475</v>
      </c>
      <c r="DU57" s="3">
        <f t="shared" si="88"/>
        <v>160300.41588080407</v>
      </c>
      <c r="DV57" s="3">
        <f t="shared" si="88"/>
        <v>160630.60849150628</v>
      </c>
      <c r="DW57" s="3">
        <f t="shared" si="88"/>
        <v>160961.48124492395</v>
      </c>
      <c r="DX57" s="3">
        <f t="shared" si="88"/>
        <v>161293.0355420399</v>
      </c>
      <c r="DY57" s="3">
        <f t="shared" si="88"/>
        <v>161625.27278672243</v>
      </c>
      <c r="DZ57" s="3">
        <f t="shared" si="88"/>
        <v>161958.19438573174</v>
      </c>
      <c r="EA57" s="3">
        <f t="shared" si="88"/>
        <v>162291.8017487257</v>
      </c>
      <c r="EB57" s="3">
        <f t="shared" si="88"/>
        <v>162626.09628826584</v>
      </c>
      <c r="EC57" s="3">
        <f t="shared" si="88"/>
        <v>162961.07941982336</v>
      </c>
      <c r="ED57" s="3">
        <f t="shared" si="88"/>
        <v>163296.75256178505</v>
      </c>
      <c r="EE57" s="3">
        <f t="shared" si="88"/>
        <v>163633.1171354593</v>
      </c>
      <c r="EF57" s="3">
        <f t="shared" si="88"/>
        <v>163970.17456508236</v>
      </c>
      <c r="EG57" s="3">
        <f t="shared" si="88"/>
        <v>164307.92627782401</v>
      </c>
      <c r="EH57" s="3">
        <f t="shared" si="88"/>
        <v>164646.37370379368</v>
      </c>
      <c r="EI57" s="3">
        <f t="shared" ref="EI57:EX57" si="89">IF(EI$5&gt;0,IF(EI$27&lt;$D$58,$D$57*$F$57/12,($F57/12)*(1+((1+$G57)^(1/12))-1)^EI$3),0)</f>
        <v>164985.51827604687</v>
      </c>
      <c r="EJ57" s="3">
        <f t="shared" si="89"/>
        <v>165325.36143059065</v>
      </c>
      <c r="EK57" s="3">
        <f t="shared" si="89"/>
        <v>165665.90460639025</v>
      </c>
      <c r="EL57" s="3">
        <f t="shared" si="89"/>
        <v>166007.14924537478</v>
      </c>
      <c r="EM57" s="3">
        <f t="shared" si="89"/>
        <v>166349.0967924436</v>
      </c>
      <c r="EN57" s="3">
        <f t="shared" si="89"/>
        <v>166691.74869547226</v>
      </c>
      <c r="EO57" s="3">
        <f t="shared" si="89"/>
        <v>167035.10640531871</v>
      </c>
      <c r="EP57" s="3">
        <f t="shared" si="89"/>
        <v>167379.17137582941</v>
      </c>
      <c r="EQ57" s="3">
        <f t="shared" si="89"/>
        <v>167723.94506384557</v>
      </c>
      <c r="ER57" s="3">
        <f t="shared" si="89"/>
        <v>168069.42892920919</v>
      </c>
      <c r="ES57" s="3">
        <f t="shared" si="89"/>
        <v>168415.62443476936</v>
      </c>
      <c r="ET57" s="3">
        <f t="shared" si="89"/>
        <v>168762.5330463883</v>
      </c>
      <c r="EU57" s="3">
        <f t="shared" si="89"/>
        <v>169110.15623294775</v>
      </c>
      <c r="EV57" s="3">
        <f t="shared" si="89"/>
        <v>169458.49546635515</v>
      </c>
      <c r="EW57" s="3">
        <f t="shared" si="89"/>
        <v>169807.55222154976</v>
      </c>
      <c r="EX57" s="3">
        <f t="shared" si="89"/>
        <v>170157.32797650891</v>
      </c>
    </row>
    <row r="58" spans="1:154" s="2" customFormat="1" ht="12.75" customHeight="1">
      <c r="A58" s="10"/>
      <c r="B58" s="167"/>
      <c r="C58" s="190" t="s">
        <v>89</v>
      </c>
      <c r="D58" s="520">
        <f>'High NOI'!S12</f>
        <v>0.75</v>
      </c>
      <c r="E58" s="190"/>
      <c r="F58" s="269">
        <f>'High NOI'!K60</f>
        <v>70000</v>
      </c>
      <c r="G58" s="276">
        <f>'High NOI'!Y15</f>
        <v>200</v>
      </c>
      <c r="H58" s="377" t="s">
        <v>117</v>
      </c>
      <c r="J58" s="3"/>
      <c r="K58" s="3">
        <f>IF(K$5=0,0,IF(K$27&lt;(1-$G$39),0,$G58*$C$9/12))</f>
        <v>0</v>
      </c>
      <c r="L58" s="3">
        <f t="shared" ref="L58:BW58" si="90">IF(L$5=0,0,IF(L$27&lt;(1-$G$39),0,$G58*$C$9/12))</f>
        <v>0</v>
      </c>
      <c r="M58" s="3">
        <f t="shared" si="90"/>
        <v>0</v>
      </c>
      <c r="N58" s="3">
        <f t="shared" si="90"/>
        <v>0</v>
      </c>
      <c r="O58" s="3">
        <f t="shared" si="90"/>
        <v>0</v>
      </c>
      <c r="P58" s="3">
        <f t="shared" si="90"/>
        <v>0</v>
      </c>
      <c r="Q58" s="3">
        <f t="shared" si="90"/>
        <v>0</v>
      </c>
      <c r="R58" s="3">
        <f t="shared" si="90"/>
        <v>0</v>
      </c>
      <c r="S58" s="3">
        <f t="shared" si="90"/>
        <v>0</v>
      </c>
      <c r="T58" s="3">
        <f t="shared" si="90"/>
        <v>0</v>
      </c>
      <c r="U58" s="3">
        <f t="shared" si="90"/>
        <v>0</v>
      </c>
      <c r="V58" s="3">
        <f t="shared" si="90"/>
        <v>0</v>
      </c>
      <c r="W58" s="3">
        <f t="shared" si="90"/>
        <v>0</v>
      </c>
      <c r="X58" s="3">
        <f t="shared" si="90"/>
        <v>0</v>
      </c>
      <c r="Y58" s="3">
        <f t="shared" si="90"/>
        <v>0</v>
      </c>
      <c r="Z58" s="3">
        <f t="shared" si="90"/>
        <v>0</v>
      </c>
      <c r="AA58" s="3">
        <f t="shared" si="90"/>
        <v>0</v>
      </c>
      <c r="AB58" s="3">
        <f t="shared" si="90"/>
        <v>0</v>
      </c>
      <c r="AC58" s="3">
        <f t="shared" si="90"/>
        <v>0</v>
      </c>
      <c r="AD58" s="3">
        <f t="shared" si="90"/>
        <v>0</v>
      </c>
      <c r="AE58" s="3">
        <f t="shared" si="90"/>
        <v>0</v>
      </c>
      <c r="AF58" s="3">
        <f t="shared" si="90"/>
        <v>0</v>
      </c>
      <c r="AG58" s="3">
        <f t="shared" si="90"/>
        <v>0</v>
      </c>
      <c r="AH58" s="3">
        <f t="shared" si="90"/>
        <v>0</v>
      </c>
      <c r="AI58" s="3">
        <f t="shared" si="90"/>
        <v>0</v>
      </c>
      <c r="AJ58" s="3">
        <f t="shared" si="90"/>
        <v>0</v>
      </c>
      <c r="AK58" s="3">
        <f t="shared" si="90"/>
        <v>0</v>
      </c>
      <c r="AL58" s="3">
        <f t="shared" si="90"/>
        <v>0</v>
      </c>
      <c r="AM58" s="3">
        <f t="shared" si="90"/>
        <v>0</v>
      </c>
      <c r="AN58" s="3">
        <f t="shared" si="90"/>
        <v>0</v>
      </c>
      <c r="AO58" s="3">
        <f t="shared" si="90"/>
        <v>0</v>
      </c>
      <c r="AP58" s="3">
        <f t="shared" si="90"/>
        <v>0</v>
      </c>
      <c r="AQ58" s="3">
        <f t="shared" si="90"/>
        <v>0</v>
      </c>
      <c r="AR58" s="3">
        <f t="shared" si="90"/>
        <v>0</v>
      </c>
      <c r="AS58" s="3">
        <f t="shared" si="90"/>
        <v>0</v>
      </c>
      <c r="AT58" s="3">
        <f t="shared" si="90"/>
        <v>0</v>
      </c>
      <c r="AU58" s="3">
        <f t="shared" si="90"/>
        <v>5833.333333333333</v>
      </c>
      <c r="AV58" s="3">
        <f t="shared" si="90"/>
        <v>5833.333333333333</v>
      </c>
      <c r="AW58" s="3">
        <f t="shared" si="90"/>
        <v>5833.333333333333</v>
      </c>
      <c r="AX58" s="3">
        <f t="shared" si="90"/>
        <v>5833.333333333333</v>
      </c>
      <c r="AY58" s="3">
        <f t="shared" si="90"/>
        <v>5833.333333333333</v>
      </c>
      <c r="AZ58" s="3">
        <f t="shared" si="90"/>
        <v>5833.333333333333</v>
      </c>
      <c r="BA58" s="3">
        <f t="shared" si="90"/>
        <v>5833.333333333333</v>
      </c>
      <c r="BB58" s="3">
        <f t="shared" si="90"/>
        <v>5833.333333333333</v>
      </c>
      <c r="BC58" s="3">
        <f t="shared" si="90"/>
        <v>5833.333333333333</v>
      </c>
      <c r="BD58" s="3">
        <f t="shared" si="90"/>
        <v>5833.333333333333</v>
      </c>
      <c r="BE58" s="3">
        <f t="shared" si="90"/>
        <v>5833.333333333333</v>
      </c>
      <c r="BF58" s="3">
        <f t="shared" si="90"/>
        <v>5833.333333333333</v>
      </c>
      <c r="BG58" s="3">
        <f t="shared" si="90"/>
        <v>5833.333333333333</v>
      </c>
      <c r="BH58" s="3">
        <f t="shared" si="90"/>
        <v>5833.333333333333</v>
      </c>
      <c r="BI58" s="3">
        <f t="shared" si="90"/>
        <v>5833.333333333333</v>
      </c>
      <c r="BJ58" s="3">
        <f t="shared" si="90"/>
        <v>5833.333333333333</v>
      </c>
      <c r="BK58" s="3">
        <f t="shared" si="90"/>
        <v>5833.333333333333</v>
      </c>
      <c r="BL58" s="3">
        <f t="shared" si="90"/>
        <v>5833.333333333333</v>
      </c>
      <c r="BM58" s="3">
        <f t="shared" si="90"/>
        <v>5833.333333333333</v>
      </c>
      <c r="BN58" s="3">
        <f t="shared" si="90"/>
        <v>5833.333333333333</v>
      </c>
      <c r="BO58" s="3">
        <f t="shared" si="90"/>
        <v>5833.333333333333</v>
      </c>
      <c r="BP58" s="3">
        <f t="shared" si="90"/>
        <v>5833.333333333333</v>
      </c>
      <c r="BQ58" s="3">
        <f t="shared" si="90"/>
        <v>5833.333333333333</v>
      </c>
      <c r="BR58" s="3">
        <f t="shared" si="90"/>
        <v>5833.333333333333</v>
      </c>
      <c r="BS58" s="3">
        <f t="shared" si="90"/>
        <v>5833.333333333333</v>
      </c>
      <c r="BT58" s="3">
        <f t="shared" si="90"/>
        <v>5833.333333333333</v>
      </c>
      <c r="BU58" s="3">
        <f t="shared" si="90"/>
        <v>5833.333333333333</v>
      </c>
      <c r="BV58" s="3">
        <f t="shared" si="90"/>
        <v>5833.333333333333</v>
      </c>
      <c r="BW58" s="3">
        <f t="shared" si="90"/>
        <v>5833.333333333333</v>
      </c>
      <c r="BX58" s="3">
        <f t="shared" ref="BX58:EI58" si="91">IF(BX$5=0,0,IF(BX$27&lt;(1-$G$39),0,$G58*$C$9/12))</f>
        <v>5833.333333333333</v>
      </c>
      <c r="BY58" s="3">
        <f t="shared" si="91"/>
        <v>5833.333333333333</v>
      </c>
      <c r="BZ58" s="3">
        <f t="shared" si="91"/>
        <v>5833.333333333333</v>
      </c>
      <c r="CA58" s="3">
        <f t="shared" si="91"/>
        <v>5833.333333333333</v>
      </c>
      <c r="CB58" s="3">
        <f t="shared" si="91"/>
        <v>5833.333333333333</v>
      </c>
      <c r="CC58" s="3">
        <f t="shared" si="91"/>
        <v>5833.333333333333</v>
      </c>
      <c r="CD58" s="3">
        <f t="shared" si="91"/>
        <v>5833.333333333333</v>
      </c>
      <c r="CE58" s="3">
        <f t="shared" si="91"/>
        <v>5833.333333333333</v>
      </c>
      <c r="CF58" s="3">
        <f t="shared" si="91"/>
        <v>5833.333333333333</v>
      </c>
      <c r="CG58" s="3">
        <f t="shared" si="91"/>
        <v>5833.333333333333</v>
      </c>
      <c r="CH58" s="3">
        <f t="shared" si="91"/>
        <v>5833.333333333333</v>
      </c>
      <c r="CI58" s="3">
        <f t="shared" si="91"/>
        <v>5833.333333333333</v>
      </c>
      <c r="CJ58" s="3">
        <f t="shared" si="91"/>
        <v>5833.333333333333</v>
      </c>
      <c r="CK58" s="3">
        <f t="shared" si="91"/>
        <v>5833.333333333333</v>
      </c>
      <c r="CL58" s="3">
        <f t="shared" si="91"/>
        <v>5833.333333333333</v>
      </c>
      <c r="CM58" s="3">
        <f t="shared" si="91"/>
        <v>5833.333333333333</v>
      </c>
      <c r="CN58" s="3">
        <f t="shared" si="91"/>
        <v>5833.333333333333</v>
      </c>
      <c r="CO58" s="3">
        <f t="shared" si="91"/>
        <v>5833.333333333333</v>
      </c>
      <c r="CP58" s="3">
        <f t="shared" si="91"/>
        <v>5833.333333333333</v>
      </c>
      <c r="CQ58" s="3">
        <f t="shared" si="91"/>
        <v>5833.333333333333</v>
      </c>
      <c r="CR58" s="3">
        <f t="shared" si="91"/>
        <v>5833.333333333333</v>
      </c>
      <c r="CS58" s="3">
        <f t="shared" si="91"/>
        <v>5833.333333333333</v>
      </c>
      <c r="CT58" s="3">
        <f t="shared" si="91"/>
        <v>5833.333333333333</v>
      </c>
      <c r="CU58" s="3">
        <f t="shared" si="91"/>
        <v>5833.333333333333</v>
      </c>
      <c r="CV58" s="3">
        <f t="shared" si="91"/>
        <v>5833.333333333333</v>
      </c>
      <c r="CW58" s="3">
        <f t="shared" si="91"/>
        <v>5833.333333333333</v>
      </c>
      <c r="CX58" s="3">
        <f t="shared" si="91"/>
        <v>5833.333333333333</v>
      </c>
      <c r="CY58" s="3">
        <f t="shared" si="91"/>
        <v>5833.333333333333</v>
      </c>
      <c r="CZ58" s="3">
        <f t="shared" si="91"/>
        <v>5833.333333333333</v>
      </c>
      <c r="DA58" s="3">
        <f t="shared" si="91"/>
        <v>5833.333333333333</v>
      </c>
      <c r="DB58" s="3">
        <f t="shared" si="91"/>
        <v>5833.333333333333</v>
      </c>
      <c r="DC58" s="3">
        <f t="shared" si="91"/>
        <v>5833.333333333333</v>
      </c>
      <c r="DD58" s="3">
        <f t="shared" si="91"/>
        <v>5833.333333333333</v>
      </c>
      <c r="DE58" s="3">
        <f t="shared" si="91"/>
        <v>5833.333333333333</v>
      </c>
      <c r="DF58" s="3">
        <f t="shared" si="91"/>
        <v>5833.333333333333</v>
      </c>
      <c r="DG58" s="3">
        <f t="shared" si="91"/>
        <v>5833.333333333333</v>
      </c>
      <c r="DH58" s="3">
        <f t="shared" si="91"/>
        <v>5833.333333333333</v>
      </c>
      <c r="DI58" s="3">
        <f t="shared" si="91"/>
        <v>5833.333333333333</v>
      </c>
      <c r="DJ58" s="3">
        <f t="shared" si="91"/>
        <v>5833.333333333333</v>
      </c>
      <c r="DK58" s="3">
        <f t="shared" si="91"/>
        <v>5833.333333333333</v>
      </c>
      <c r="DL58" s="3">
        <f t="shared" si="91"/>
        <v>5833.333333333333</v>
      </c>
      <c r="DM58" s="3">
        <f t="shared" si="91"/>
        <v>5833.333333333333</v>
      </c>
      <c r="DN58" s="3">
        <f t="shared" si="91"/>
        <v>5833.333333333333</v>
      </c>
      <c r="DO58" s="3">
        <f t="shared" si="91"/>
        <v>5833.333333333333</v>
      </c>
      <c r="DP58" s="3">
        <f t="shared" si="91"/>
        <v>5833.333333333333</v>
      </c>
      <c r="DQ58" s="3">
        <f t="shared" si="91"/>
        <v>5833.333333333333</v>
      </c>
      <c r="DR58" s="3">
        <f t="shared" si="91"/>
        <v>5833.333333333333</v>
      </c>
      <c r="DS58" s="3">
        <f t="shared" si="91"/>
        <v>5833.333333333333</v>
      </c>
      <c r="DT58" s="3">
        <f t="shared" si="91"/>
        <v>5833.333333333333</v>
      </c>
      <c r="DU58" s="3">
        <f t="shared" si="91"/>
        <v>5833.333333333333</v>
      </c>
      <c r="DV58" s="3">
        <f t="shared" si="91"/>
        <v>5833.333333333333</v>
      </c>
      <c r="DW58" s="3">
        <f t="shared" si="91"/>
        <v>5833.333333333333</v>
      </c>
      <c r="DX58" s="3">
        <f t="shared" si="91"/>
        <v>5833.333333333333</v>
      </c>
      <c r="DY58" s="3">
        <f t="shared" si="91"/>
        <v>5833.333333333333</v>
      </c>
      <c r="DZ58" s="3">
        <f t="shared" si="91"/>
        <v>5833.333333333333</v>
      </c>
      <c r="EA58" s="3">
        <f t="shared" si="91"/>
        <v>5833.333333333333</v>
      </c>
      <c r="EB58" s="3">
        <f t="shared" si="91"/>
        <v>5833.333333333333</v>
      </c>
      <c r="EC58" s="3">
        <f t="shared" si="91"/>
        <v>5833.333333333333</v>
      </c>
      <c r="ED58" s="3">
        <f t="shared" si="91"/>
        <v>5833.333333333333</v>
      </c>
      <c r="EE58" s="3">
        <f t="shared" si="91"/>
        <v>5833.333333333333</v>
      </c>
      <c r="EF58" s="3">
        <f t="shared" si="91"/>
        <v>5833.333333333333</v>
      </c>
      <c r="EG58" s="3">
        <f t="shared" si="91"/>
        <v>5833.333333333333</v>
      </c>
      <c r="EH58" s="3">
        <f t="shared" si="91"/>
        <v>5833.333333333333</v>
      </c>
      <c r="EI58" s="3">
        <f t="shared" si="91"/>
        <v>5833.333333333333</v>
      </c>
      <c r="EJ58" s="3">
        <f t="shared" ref="EJ58:EX58" si="92">IF(EJ$5=0,0,IF(EJ$27&lt;(1-$G$39),0,$G58*$C$9/12))</f>
        <v>5833.333333333333</v>
      </c>
      <c r="EK58" s="3">
        <f t="shared" si="92"/>
        <v>5833.333333333333</v>
      </c>
      <c r="EL58" s="3">
        <f t="shared" si="92"/>
        <v>5833.333333333333</v>
      </c>
      <c r="EM58" s="3">
        <f t="shared" si="92"/>
        <v>5833.333333333333</v>
      </c>
      <c r="EN58" s="3">
        <f t="shared" si="92"/>
        <v>5833.333333333333</v>
      </c>
      <c r="EO58" s="3">
        <f t="shared" si="92"/>
        <v>5833.333333333333</v>
      </c>
      <c r="EP58" s="3">
        <f t="shared" si="92"/>
        <v>5833.333333333333</v>
      </c>
      <c r="EQ58" s="3">
        <f t="shared" si="92"/>
        <v>5833.333333333333</v>
      </c>
      <c r="ER58" s="3">
        <f t="shared" si="92"/>
        <v>5833.333333333333</v>
      </c>
      <c r="ES58" s="3">
        <f t="shared" si="92"/>
        <v>5833.333333333333</v>
      </c>
      <c r="ET58" s="3">
        <f t="shared" si="92"/>
        <v>5833.333333333333</v>
      </c>
      <c r="EU58" s="3">
        <f t="shared" si="92"/>
        <v>5833.333333333333</v>
      </c>
      <c r="EV58" s="3">
        <f t="shared" si="92"/>
        <v>5833.333333333333</v>
      </c>
      <c r="EW58" s="3">
        <f t="shared" si="92"/>
        <v>5833.333333333333</v>
      </c>
      <c r="EX58" s="3">
        <f t="shared" si="92"/>
        <v>5833.333333333333</v>
      </c>
    </row>
    <row r="59" spans="1:154" s="2" customFormat="1" ht="12.75" customHeight="1">
      <c r="A59" s="10"/>
      <c r="B59" s="167"/>
      <c r="C59" s="167" t="s">
        <v>67</v>
      </c>
      <c r="E59" s="167"/>
      <c r="F59" s="274">
        <f>SUM(F48:F58)</f>
        <v>3845633.2912062397</v>
      </c>
      <c r="G59" s="202"/>
      <c r="H59" s="241"/>
      <c r="J59" s="7"/>
      <c r="K59" s="191">
        <f t="shared" ref="K59:BV59" si="93">SUM(K48:K58)</f>
        <v>0</v>
      </c>
      <c r="L59" s="191">
        <f t="shared" si="93"/>
        <v>0</v>
      </c>
      <c r="M59" s="191">
        <f t="shared" si="93"/>
        <v>0</v>
      </c>
      <c r="N59" s="191">
        <f t="shared" si="93"/>
        <v>0</v>
      </c>
      <c r="O59" s="191">
        <f t="shared" si="93"/>
        <v>0</v>
      </c>
      <c r="P59" s="191">
        <f t="shared" si="93"/>
        <v>0</v>
      </c>
      <c r="Q59" s="191">
        <f t="shared" si="93"/>
        <v>0</v>
      </c>
      <c r="R59" s="191">
        <f t="shared" si="93"/>
        <v>0</v>
      </c>
      <c r="S59" s="191">
        <f t="shared" si="93"/>
        <v>0</v>
      </c>
      <c r="T59" s="191">
        <f t="shared" si="93"/>
        <v>0</v>
      </c>
      <c r="U59" s="191">
        <f t="shared" si="93"/>
        <v>0</v>
      </c>
      <c r="V59" s="191">
        <f t="shared" si="93"/>
        <v>0</v>
      </c>
      <c r="W59" s="191">
        <f t="shared" si="93"/>
        <v>0</v>
      </c>
      <c r="X59" s="191">
        <f t="shared" si="93"/>
        <v>0</v>
      </c>
      <c r="Y59" s="191">
        <f t="shared" si="93"/>
        <v>0</v>
      </c>
      <c r="Z59" s="191">
        <f t="shared" si="93"/>
        <v>0</v>
      </c>
      <c r="AA59" s="191">
        <f t="shared" si="93"/>
        <v>0</v>
      </c>
      <c r="AB59" s="191">
        <f t="shared" si="93"/>
        <v>0</v>
      </c>
      <c r="AC59" s="191">
        <f t="shared" si="93"/>
        <v>0</v>
      </c>
      <c r="AD59" s="191">
        <f t="shared" si="93"/>
        <v>0</v>
      </c>
      <c r="AE59" s="191">
        <f t="shared" si="93"/>
        <v>0</v>
      </c>
      <c r="AF59" s="191">
        <f t="shared" si="93"/>
        <v>0</v>
      </c>
      <c r="AG59" s="191">
        <f t="shared" si="93"/>
        <v>0</v>
      </c>
      <c r="AH59" s="191">
        <f t="shared" si="93"/>
        <v>0</v>
      </c>
      <c r="AI59" s="191">
        <f t="shared" si="93"/>
        <v>0</v>
      </c>
      <c r="AJ59" s="191">
        <f t="shared" si="93"/>
        <v>199331.22018766112</v>
      </c>
      <c r="AK59" s="191">
        <f t="shared" si="93"/>
        <v>199666.35729867272</v>
      </c>
      <c r="AL59" s="191">
        <f t="shared" si="93"/>
        <v>200002.18473726104</v>
      </c>
      <c r="AM59" s="191">
        <f t="shared" si="93"/>
        <v>200338.70392538764</v>
      </c>
      <c r="AN59" s="191">
        <f t="shared" si="93"/>
        <v>200675.91628794355</v>
      </c>
      <c r="AO59" s="191">
        <f t="shared" si="93"/>
        <v>201013.82325275446</v>
      </c>
      <c r="AP59" s="191">
        <f t="shared" si="93"/>
        <v>201352.42625058733</v>
      </c>
      <c r="AQ59" s="191">
        <f t="shared" si="93"/>
        <v>201691.72671515617</v>
      </c>
      <c r="AR59" s="191">
        <f t="shared" si="93"/>
        <v>202031.72608312831</v>
      </c>
      <c r="AS59" s="191">
        <f t="shared" si="93"/>
        <v>306711.77825034544</v>
      </c>
      <c r="AT59" s="191">
        <f t="shared" si="93"/>
        <v>307333.25511422427</v>
      </c>
      <c r="AU59" s="191">
        <f t="shared" si="93"/>
        <v>345457.69580274861</v>
      </c>
      <c r="AV59" s="191">
        <f t="shared" si="93"/>
        <v>346165.56890964729</v>
      </c>
      <c r="AW59" s="191">
        <f t="shared" si="93"/>
        <v>346874.92059551738</v>
      </c>
      <c r="AX59" s="191">
        <f t="shared" si="93"/>
        <v>347585.75395648921</v>
      </c>
      <c r="AY59" s="191">
        <f t="shared" si="93"/>
        <v>348298.07209519582</v>
      </c>
      <c r="AZ59" s="191">
        <f t="shared" si="93"/>
        <v>349011.87812078529</v>
      </c>
      <c r="BA59" s="191">
        <f t="shared" si="93"/>
        <v>349727.17514893581</v>
      </c>
      <c r="BB59" s="191">
        <f t="shared" si="93"/>
        <v>350443.9663018685</v>
      </c>
      <c r="BC59" s="191">
        <f t="shared" si="93"/>
        <v>351162.25470836152</v>
      </c>
      <c r="BD59" s="191">
        <f t="shared" si="93"/>
        <v>351882.04350376414</v>
      </c>
      <c r="BE59" s="191">
        <f t="shared" si="93"/>
        <v>352603.33583001001</v>
      </c>
      <c r="BF59" s="191">
        <f t="shared" si="93"/>
        <v>353326.13483563159</v>
      </c>
      <c r="BG59" s="191">
        <f t="shared" si="93"/>
        <v>354050.44367577374</v>
      </c>
      <c r="BH59" s="191">
        <f t="shared" si="93"/>
        <v>354776.26551220781</v>
      </c>
      <c r="BI59" s="191">
        <f t="shared" si="93"/>
        <v>355503.6035133453</v>
      </c>
      <c r="BJ59" s="191">
        <f t="shared" si="93"/>
        <v>356232.46085425257</v>
      </c>
      <c r="BK59" s="191">
        <f t="shared" si="93"/>
        <v>356962.84071666369</v>
      </c>
      <c r="BL59" s="191">
        <f t="shared" si="93"/>
        <v>357694.7462889959</v>
      </c>
      <c r="BM59" s="191">
        <f t="shared" si="93"/>
        <v>358428.18076636258</v>
      </c>
      <c r="BN59" s="191">
        <f t="shared" si="93"/>
        <v>359163.14735058771</v>
      </c>
      <c r="BO59" s="191">
        <f t="shared" si="93"/>
        <v>359899.64925022022</v>
      </c>
      <c r="BP59" s="191">
        <f t="shared" si="93"/>
        <v>360637.68968054786</v>
      </c>
      <c r="BQ59" s="191">
        <f t="shared" si="93"/>
        <v>361377.27186361171</v>
      </c>
      <c r="BR59" s="191">
        <f t="shared" si="93"/>
        <v>362118.39902822016</v>
      </c>
      <c r="BS59" s="191">
        <f t="shared" si="93"/>
        <v>362861.07440996316</v>
      </c>
      <c r="BT59" s="191">
        <f t="shared" si="93"/>
        <v>363605.3012512268</v>
      </c>
      <c r="BU59" s="191">
        <f t="shared" si="93"/>
        <v>364351.08280120732</v>
      </c>
      <c r="BV59" s="191">
        <f t="shared" si="93"/>
        <v>365098.42231592542</v>
      </c>
      <c r="BW59" s="191">
        <f t="shared" ref="BW59:EH59" si="94">SUM(BW48:BW58)</f>
        <v>365847.32305824111</v>
      </c>
      <c r="BX59" s="191">
        <f t="shared" si="94"/>
        <v>366597.78829786758</v>
      </c>
      <c r="BY59" s="191">
        <f t="shared" si="94"/>
        <v>367349.82131138613</v>
      </c>
      <c r="BZ59" s="191">
        <f t="shared" si="94"/>
        <v>368103.42538226006</v>
      </c>
      <c r="CA59" s="191">
        <f t="shared" si="94"/>
        <v>368858.6038008497</v>
      </c>
      <c r="CB59" s="191">
        <f t="shared" si="94"/>
        <v>369615.35986442678</v>
      </c>
      <c r="CC59" s="191">
        <f t="shared" si="94"/>
        <v>370373.69687718904</v>
      </c>
      <c r="CD59" s="191">
        <f t="shared" si="94"/>
        <v>371133.61815027439</v>
      </c>
      <c r="CE59" s="191">
        <f t="shared" si="94"/>
        <v>371895.12700177619</v>
      </c>
      <c r="CF59" s="191">
        <f t="shared" si="94"/>
        <v>372658.22675675777</v>
      </c>
      <c r="CG59" s="191">
        <f t="shared" si="94"/>
        <v>373422.92074726656</v>
      </c>
      <c r="CH59" s="191">
        <f t="shared" si="94"/>
        <v>374189.21231234964</v>
      </c>
      <c r="CI59" s="191">
        <f t="shared" si="94"/>
        <v>374957.10479806765</v>
      </c>
      <c r="CJ59" s="191">
        <f t="shared" si="94"/>
        <v>375726.60155751038</v>
      </c>
      <c r="CK59" s="191">
        <f t="shared" si="94"/>
        <v>376497.70595081121</v>
      </c>
      <c r="CL59" s="191">
        <f t="shared" si="94"/>
        <v>377270.42134516139</v>
      </c>
      <c r="CM59" s="191">
        <f t="shared" si="94"/>
        <v>378044.75111482624</v>
      </c>
      <c r="CN59" s="191">
        <f t="shared" si="94"/>
        <v>378820.69864115882</v>
      </c>
      <c r="CO59" s="191">
        <f t="shared" si="94"/>
        <v>379598.26731261535</v>
      </c>
      <c r="CP59" s="191">
        <f t="shared" si="94"/>
        <v>380377.46052477049</v>
      </c>
      <c r="CQ59" s="191">
        <f t="shared" si="94"/>
        <v>381158.28168033151</v>
      </c>
      <c r="CR59" s="191">
        <f t="shared" si="94"/>
        <v>381940.73418915452</v>
      </c>
      <c r="CS59" s="191">
        <f t="shared" si="94"/>
        <v>382724.82146825828</v>
      </c>
      <c r="CT59" s="191">
        <f t="shared" si="94"/>
        <v>383510.54694184015</v>
      </c>
      <c r="CU59" s="191">
        <f t="shared" si="94"/>
        <v>384297.91404129111</v>
      </c>
      <c r="CV59" s="191">
        <f t="shared" si="94"/>
        <v>385086.92620521021</v>
      </c>
      <c r="CW59" s="191">
        <f t="shared" si="94"/>
        <v>385877.58687942108</v>
      </c>
      <c r="CX59" s="191">
        <f t="shared" si="94"/>
        <v>386669.89951698581</v>
      </c>
      <c r="CY59" s="191">
        <f t="shared" si="94"/>
        <v>387463.86757822084</v>
      </c>
      <c r="CZ59" s="191">
        <f t="shared" si="94"/>
        <v>388259.4945307126</v>
      </c>
      <c r="DA59" s="191">
        <f t="shared" si="94"/>
        <v>389056.78384933225</v>
      </c>
      <c r="DB59" s="191">
        <f t="shared" si="94"/>
        <v>389855.73901625088</v>
      </c>
      <c r="DC59" s="191">
        <f t="shared" si="94"/>
        <v>390656.36352095596</v>
      </c>
      <c r="DD59" s="191">
        <f t="shared" si="94"/>
        <v>391458.66086026537</v>
      </c>
      <c r="DE59" s="191">
        <f t="shared" si="94"/>
        <v>392262.63453834393</v>
      </c>
      <c r="DF59" s="191">
        <f t="shared" si="94"/>
        <v>393068.28806671855</v>
      </c>
      <c r="DG59" s="191">
        <f t="shared" si="94"/>
        <v>393875.62496429315</v>
      </c>
      <c r="DH59" s="191">
        <f t="shared" si="94"/>
        <v>394684.64875736536</v>
      </c>
      <c r="DI59" s="191">
        <f t="shared" si="94"/>
        <v>395495.36297964148</v>
      </c>
      <c r="DJ59" s="191">
        <f t="shared" si="94"/>
        <v>396307.77117225149</v>
      </c>
      <c r="DK59" s="191">
        <f t="shared" si="94"/>
        <v>397121.87688376609</v>
      </c>
      <c r="DL59" s="191">
        <f t="shared" si="94"/>
        <v>397937.68367021112</v>
      </c>
      <c r="DM59" s="191">
        <f t="shared" si="94"/>
        <v>398755.19509508408</v>
      </c>
      <c r="DN59" s="191">
        <f t="shared" si="94"/>
        <v>399574.4147293694</v>
      </c>
      <c r="DO59" s="191">
        <f t="shared" si="94"/>
        <v>400395.34615155455</v>
      </c>
      <c r="DP59" s="191">
        <f t="shared" si="94"/>
        <v>401217.99294764566</v>
      </c>
      <c r="DQ59" s="191">
        <f t="shared" si="94"/>
        <v>402042.35871118336</v>
      </c>
      <c r="DR59" s="191">
        <f t="shared" si="94"/>
        <v>402868.44704325876</v>
      </c>
      <c r="DS59" s="191">
        <f t="shared" si="94"/>
        <v>403696.26155252947</v>
      </c>
      <c r="DT59" s="191">
        <f t="shared" si="94"/>
        <v>404525.80585523526</v>
      </c>
      <c r="DU59" s="191">
        <f t="shared" si="94"/>
        <v>405357.0835752142</v>
      </c>
      <c r="DV59" s="191">
        <f t="shared" si="94"/>
        <v>406190.09834391921</v>
      </c>
      <c r="DW59" s="191">
        <f t="shared" si="94"/>
        <v>407024.85380043247</v>
      </c>
      <c r="DX59" s="191">
        <f t="shared" si="94"/>
        <v>407861.35359148402</v>
      </c>
      <c r="DY59" s="191">
        <f t="shared" si="94"/>
        <v>408699.60137146531</v>
      </c>
      <c r="DZ59" s="191">
        <f t="shared" si="94"/>
        <v>409539.60080244724</v>
      </c>
      <c r="EA59" s="191">
        <f t="shared" si="94"/>
        <v>410381.35555419541</v>
      </c>
      <c r="EB59" s="191">
        <f t="shared" si="94"/>
        <v>411224.86930418655</v>
      </c>
      <c r="EC59" s="191">
        <f t="shared" si="94"/>
        <v>412070.14573762502</v>
      </c>
      <c r="ED59" s="191">
        <f t="shared" si="94"/>
        <v>412917.18854745867</v>
      </c>
      <c r="EE59" s="191">
        <f t="shared" si="94"/>
        <v>413766.00143439538</v>
      </c>
      <c r="EF59" s="191">
        <f t="shared" si="94"/>
        <v>414616.58810691984</v>
      </c>
      <c r="EG59" s="191">
        <f t="shared" si="94"/>
        <v>415468.952281309</v>
      </c>
      <c r="EH59" s="191">
        <f t="shared" si="94"/>
        <v>416323.09768164926</v>
      </c>
      <c r="EI59" s="191">
        <f t="shared" ref="EI59:EX59" si="95">SUM(EI48:EI58)</f>
        <v>417179.02803985291</v>
      </c>
      <c r="EJ59" s="191">
        <f t="shared" si="95"/>
        <v>418036.74709567422</v>
      </c>
      <c r="EK59" s="191">
        <f t="shared" si="95"/>
        <v>418896.25859672617</v>
      </c>
      <c r="EL59" s="191">
        <f t="shared" si="95"/>
        <v>419757.56629849726</v>
      </c>
      <c r="EM59" s="191">
        <f t="shared" si="95"/>
        <v>420620.67396436777</v>
      </c>
      <c r="EN59" s="191">
        <f t="shared" si="95"/>
        <v>421485.58536562655</v>
      </c>
      <c r="EO59" s="191">
        <f t="shared" si="95"/>
        <v>422352.30428148765</v>
      </c>
      <c r="EP59" s="191">
        <f t="shared" si="95"/>
        <v>423220.83449910715</v>
      </c>
      <c r="EQ59" s="191">
        <f t="shared" si="95"/>
        <v>424091.17981359974</v>
      </c>
      <c r="ER59" s="191">
        <f t="shared" si="95"/>
        <v>424963.34402805567</v>
      </c>
      <c r="ES59" s="191">
        <f t="shared" si="95"/>
        <v>425837.33095355745</v>
      </c>
      <c r="ET59" s="191">
        <f t="shared" si="95"/>
        <v>426713.14440919668</v>
      </c>
      <c r="EU59" s="191">
        <f t="shared" si="95"/>
        <v>427590.78822209098</v>
      </c>
      <c r="EV59" s="191">
        <f t="shared" si="95"/>
        <v>428470.26622740115</v>
      </c>
      <c r="EW59" s="191">
        <f t="shared" si="95"/>
        <v>429351.58226834779</v>
      </c>
      <c r="EX59" s="191">
        <f t="shared" si="95"/>
        <v>430234.7401962282</v>
      </c>
    </row>
    <row r="60" spans="1:154" s="2" customFormat="1" ht="12.75" customHeight="1">
      <c r="A60" s="10"/>
      <c r="B60" s="167"/>
      <c r="C60" s="167"/>
      <c r="D60" s="167"/>
      <c r="E60" s="167"/>
      <c r="F60" s="200"/>
      <c r="G60" s="200"/>
      <c r="H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c r="BY60" s="167"/>
      <c r="BZ60" s="167"/>
      <c r="CA60" s="167"/>
      <c r="CB60" s="167"/>
      <c r="CC60" s="167"/>
      <c r="CD60" s="167"/>
      <c r="CE60" s="167"/>
      <c r="CF60" s="167"/>
      <c r="CG60" s="167"/>
      <c r="CH60" s="167"/>
      <c r="CI60" s="167"/>
      <c r="CJ60" s="167"/>
      <c r="CK60" s="167"/>
      <c r="CL60" s="167"/>
      <c r="CM60" s="167"/>
      <c r="CN60" s="167"/>
      <c r="CO60" s="167"/>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c r="EB60" s="167"/>
      <c r="EC60" s="167"/>
      <c r="ED60" s="167"/>
      <c r="EE60" s="167"/>
      <c r="EF60" s="167"/>
      <c r="EG60" s="167"/>
      <c r="EH60" s="167"/>
      <c r="EI60" s="167"/>
      <c r="EJ60" s="167"/>
      <c r="EK60" s="167"/>
      <c r="EL60" s="167"/>
      <c r="EM60" s="167"/>
      <c r="EN60" s="167"/>
      <c r="EO60" s="167"/>
      <c r="EP60" s="167"/>
      <c r="EQ60" s="167"/>
      <c r="ER60" s="167"/>
      <c r="ES60" s="167"/>
      <c r="ET60" s="167"/>
      <c r="EU60" s="167"/>
      <c r="EV60" s="167"/>
      <c r="EW60" s="167"/>
      <c r="EX60" s="167"/>
    </row>
    <row r="61" spans="1:154" s="2" customFormat="1" ht="12.75" customHeight="1" thickBot="1">
      <c r="A61" s="10"/>
      <c r="B61" s="167"/>
      <c r="C61" s="167" t="s">
        <v>70</v>
      </c>
      <c r="D61" s="167"/>
      <c r="E61" s="167"/>
      <c r="F61" s="277">
        <f>F44-F59</f>
        <v>7738141.7087937603</v>
      </c>
      <c r="G61" s="203"/>
      <c r="H61" s="194"/>
      <c r="I61" s="7"/>
      <c r="J61" s="194"/>
      <c r="K61" s="192">
        <f t="shared" ref="K61:BV61" si="96">K44-K59</f>
        <v>0</v>
      </c>
      <c r="L61" s="192">
        <f t="shared" si="96"/>
        <v>0</v>
      </c>
      <c r="M61" s="192">
        <f t="shared" si="96"/>
        <v>0</v>
      </c>
      <c r="N61" s="192">
        <f t="shared" si="96"/>
        <v>0</v>
      </c>
      <c r="O61" s="192">
        <f t="shared" si="96"/>
        <v>0</v>
      </c>
      <c r="P61" s="192">
        <f t="shared" si="96"/>
        <v>0</v>
      </c>
      <c r="Q61" s="192">
        <f t="shared" si="96"/>
        <v>0</v>
      </c>
      <c r="R61" s="192">
        <f t="shared" si="96"/>
        <v>0</v>
      </c>
      <c r="S61" s="192">
        <f t="shared" si="96"/>
        <v>0</v>
      </c>
      <c r="T61" s="192">
        <f t="shared" si="96"/>
        <v>0</v>
      </c>
      <c r="U61" s="192">
        <f t="shared" si="96"/>
        <v>0</v>
      </c>
      <c r="V61" s="192">
        <f t="shared" si="96"/>
        <v>0</v>
      </c>
      <c r="W61" s="192">
        <f t="shared" si="96"/>
        <v>0</v>
      </c>
      <c r="X61" s="192">
        <f t="shared" si="96"/>
        <v>0</v>
      </c>
      <c r="Y61" s="192">
        <f t="shared" si="96"/>
        <v>0</v>
      </c>
      <c r="Z61" s="192">
        <f t="shared" si="96"/>
        <v>0</v>
      </c>
      <c r="AA61" s="192">
        <f t="shared" si="96"/>
        <v>0</v>
      </c>
      <c r="AB61" s="192">
        <f t="shared" si="96"/>
        <v>0</v>
      </c>
      <c r="AC61" s="192">
        <f t="shared" si="96"/>
        <v>0</v>
      </c>
      <c r="AD61" s="192">
        <f t="shared" si="96"/>
        <v>0</v>
      </c>
      <c r="AE61" s="192">
        <f t="shared" si="96"/>
        <v>0</v>
      </c>
      <c r="AF61" s="192">
        <f t="shared" si="96"/>
        <v>0</v>
      </c>
      <c r="AG61" s="192">
        <f t="shared" si="96"/>
        <v>0</v>
      </c>
      <c r="AH61" s="192">
        <f t="shared" si="96"/>
        <v>0</v>
      </c>
      <c r="AI61" s="192">
        <f t="shared" si="96"/>
        <v>2590.2608217514016</v>
      </c>
      <c r="AJ61" s="192">
        <f t="shared" si="96"/>
        <v>-22646.575459270825</v>
      </c>
      <c r="AK61" s="192">
        <f t="shared" si="96"/>
        <v>54947.225565328525</v>
      </c>
      <c r="AL61" s="192">
        <f t="shared" si="96"/>
        <v>132923.65321561176</v>
      </c>
      <c r="AM61" s="192">
        <f t="shared" si="96"/>
        <v>211284.12280230189</v>
      </c>
      <c r="AN61" s="192">
        <f t="shared" si="96"/>
        <v>290030.05428977951</v>
      </c>
      <c r="AO61" s="192">
        <f t="shared" si="96"/>
        <v>369162.87231042917</v>
      </c>
      <c r="AP61" s="192">
        <f t="shared" si="96"/>
        <v>448684.00617902714</v>
      </c>
      <c r="AQ61" s="192">
        <f t="shared" si="96"/>
        <v>528594.88990717102</v>
      </c>
      <c r="AR61" s="192">
        <f t="shared" si="96"/>
        <v>608896.96221775492</v>
      </c>
      <c r="AS61" s="192">
        <f t="shared" si="96"/>
        <v>585252.31410326855</v>
      </c>
      <c r="AT61" s="192">
        <f t="shared" si="96"/>
        <v>666061.02329796227</v>
      </c>
      <c r="AU61" s="192">
        <f t="shared" si="96"/>
        <v>701109.62344442378</v>
      </c>
      <c r="AV61" s="192">
        <f t="shared" si="96"/>
        <v>702972.63400864124</v>
      </c>
      <c r="AW61" s="192">
        <f t="shared" si="96"/>
        <v>704840.4854068826</v>
      </c>
      <c r="AX61" s="192">
        <f t="shared" si="96"/>
        <v>706713.19008497382</v>
      </c>
      <c r="AY61" s="192">
        <f t="shared" si="96"/>
        <v>708590.76052048034</v>
      </c>
      <c r="AZ61" s="192">
        <f t="shared" si="96"/>
        <v>710473.20922278613</v>
      </c>
      <c r="BA61" s="192">
        <f t="shared" si="96"/>
        <v>712360.5487331769</v>
      </c>
      <c r="BB61" s="192">
        <f t="shared" si="96"/>
        <v>714252.79162491765</v>
      </c>
      <c r="BC61" s="192">
        <f t="shared" si="96"/>
        <v>716149.95050333696</v>
      </c>
      <c r="BD61" s="192">
        <f t="shared" si="96"/>
        <v>718052.03800590639</v>
      </c>
      <c r="BE61" s="192">
        <f t="shared" si="96"/>
        <v>719959.06680232193</v>
      </c>
      <c r="BF61" s="192">
        <f t="shared" si="96"/>
        <v>721871.04959458485</v>
      </c>
      <c r="BG61" s="192">
        <f t="shared" si="96"/>
        <v>723787.99911708781</v>
      </c>
      <c r="BH61" s="192">
        <f t="shared" si="96"/>
        <v>725709.92813669122</v>
      </c>
      <c r="BI61" s="192">
        <f t="shared" si="96"/>
        <v>727636.84945280803</v>
      </c>
      <c r="BJ61" s="192">
        <f t="shared" si="96"/>
        <v>729568.77589748846</v>
      </c>
      <c r="BK61" s="192">
        <f t="shared" si="96"/>
        <v>731505.72033549869</v>
      </c>
      <c r="BL61" s="192">
        <f t="shared" si="96"/>
        <v>733447.69566440559</v>
      </c>
      <c r="BM61" s="192">
        <f t="shared" si="96"/>
        <v>735394.71481466095</v>
      </c>
      <c r="BN61" s="192">
        <f t="shared" si="96"/>
        <v>737346.79074968258</v>
      </c>
      <c r="BO61" s="192">
        <f t="shared" si="96"/>
        <v>739303.93646593927</v>
      </c>
      <c r="BP61" s="192">
        <f t="shared" si="96"/>
        <v>741266.16499303514</v>
      </c>
      <c r="BQ61" s="192">
        <f t="shared" si="96"/>
        <v>743233.48939379072</v>
      </c>
      <c r="BR61" s="192">
        <f t="shared" si="96"/>
        <v>745205.9227643304</v>
      </c>
      <c r="BS61" s="192">
        <f t="shared" si="96"/>
        <v>747183.47823416512</v>
      </c>
      <c r="BT61" s="192">
        <f t="shared" si="96"/>
        <v>749166.16896627704</v>
      </c>
      <c r="BU61" s="192">
        <f t="shared" si="96"/>
        <v>751154.00815720472</v>
      </c>
      <c r="BV61" s="192">
        <f t="shared" si="96"/>
        <v>753147.00903712795</v>
      </c>
      <c r="BW61" s="192">
        <f t="shared" ref="BW61:EH61" si="97">BW44-BW59</f>
        <v>755145.1848699525</v>
      </c>
      <c r="BX61" s="192">
        <f t="shared" si="97"/>
        <v>757148.54895339673</v>
      </c>
      <c r="BY61" s="192">
        <f t="shared" si="97"/>
        <v>759157.11461907648</v>
      </c>
      <c r="BZ61" s="192">
        <f t="shared" si="97"/>
        <v>761170.89523259108</v>
      </c>
      <c r="CA61" s="192">
        <f t="shared" si="97"/>
        <v>763189.90419360716</v>
      </c>
      <c r="CB61" s="192">
        <f t="shared" si="97"/>
        <v>765214.15493595134</v>
      </c>
      <c r="CC61" s="192">
        <f t="shared" si="97"/>
        <v>767243.66092768917</v>
      </c>
      <c r="CD61" s="192">
        <f t="shared" si="97"/>
        <v>769278.43567121576</v>
      </c>
      <c r="CE61" s="192">
        <f t="shared" si="97"/>
        <v>771318.49270334397</v>
      </c>
      <c r="CF61" s="192">
        <f t="shared" si="97"/>
        <v>773363.84559538774</v>
      </c>
      <c r="CG61" s="192">
        <f t="shared" si="97"/>
        <v>775414.50795325334</v>
      </c>
      <c r="CH61" s="192">
        <f t="shared" si="97"/>
        <v>777470.49341752427</v>
      </c>
      <c r="CI61" s="192">
        <f t="shared" si="97"/>
        <v>779531.81566355005</v>
      </c>
      <c r="CJ61" s="192">
        <f t="shared" si="97"/>
        <v>781598.48840153473</v>
      </c>
      <c r="CK61" s="192">
        <f t="shared" si="97"/>
        <v>783670.52537662443</v>
      </c>
      <c r="CL61" s="192">
        <f t="shared" si="97"/>
        <v>785747.94036899658</v>
      </c>
      <c r="CM61" s="192">
        <f t="shared" si="97"/>
        <v>787830.74719394767</v>
      </c>
      <c r="CN61" s="192">
        <f t="shared" si="97"/>
        <v>789918.95970198303</v>
      </c>
      <c r="CO61" s="192">
        <f t="shared" si="97"/>
        <v>792012.5917789063</v>
      </c>
      <c r="CP61" s="192">
        <f t="shared" si="97"/>
        <v>794111.65734590683</v>
      </c>
      <c r="CQ61" s="192">
        <f t="shared" si="97"/>
        <v>796216.17035965133</v>
      </c>
      <c r="CR61" s="192">
        <f t="shared" si="97"/>
        <v>798326.14481237507</v>
      </c>
      <c r="CS61" s="192">
        <f t="shared" si="97"/>
        <v>800441.59473196696</v>
      </c>
      <c r="CT61" s="192">
        <f t="shared" si="97"/>
        <v>802562.5341820647</v>
      </c>
      <c r="CU61" s="192">
        <f t="shared" si="97"/>
        <v>804688.97726214293</v>
      </c>
      <c r="CV61" s="192">
        <f t="shared" si="97"/>
        <v>806820.93810760486</v>
      </c>
      <c r="CW61" s="192">
        <f t="shared" si="97"/>
        <v>808958.43088987353</v>
      </c>
      <c r="CX61" s="192">
        <f t="shared" si="97"/>
        <v>811101.46981648053</v>
      </c>
      <c r="CY61" s="192">
        <f t="shared" si="97"/>
        <v>813250.06913116178</v>
      </c>
      <c r="CZ61" s="192">
        <f t="shared" si="97"/>
        <v>815404.24311394466</v>
      </c>
      <c r="DA61" s="192">
        <f t="shared" si="97"/>
        <v>817564.00608124444</v>
      </c>
      <c r="DB61" s="192">
        <f t="shared" si="97"/>
        <v>819729.37238595169</v>
      </c>
      <c r="DC61" s="192">
        <f t="shared" si="97"/>
        <v>821900.35641752859</v>
      </c>
      <c r="DD61" s="192">
        <f t="shared" si="97"/>
        <v>824076.97260209988</v>
      </c>
      <c r="DE61" s="192">
        <f t="shared" si="97"/>
        <v>826259.23540254449</v>
      </c>
      <c r="DF61" s="192">
        <f t="shared" si="97"/>
        <v>828447.15931859124</v>
      </c>
      <c r="DG61" s="192">
        <f t="shared" si="97"/>
        <v>830640.75888691074</v>
      </c>
      <c r="DH61" s="192">
        <f t="shared" si="97"/>
        <v>832840.04868120793</v>
      </c>
      <c r="DI61" s="192">
        <f t="shared" si="97"/>
        <v>835045.04331231792</v>
      </c>
      <c r="DJ61" s="192">
        <f t="shared" si="97"/>
        <v>837255.7574282987</v>
      </c>
      <c r="DK61" s="192">
        <f t="shared" si="97"/>
        <v>839472.20571452659</v>
      </c>
      <c r="DL61" s="192">
        <f t="shared" si="97"/>
        <v>841694.40289378772</v>
      </c>
      <c r="DM61" s="192">
        <f t="shared" si="97"/>
        <v>843922.36372637725</v>
      </c>
      <c r="DN61" s="192">
        <f t="shared" si="97"/>
        <v>846156.10301019042</v>
      </c>
      <c r="DO61" s="192">
        <f t="shared" si="97"/>
        <v>848395.63558081957</v>
      </c>
      <c r="DP61" s="192">
        <f t="shared" si="97"/>
        <v>850640.97631165013</v>
      </c>
      <c r="DQ61" s="192">
        <f t="shared" si="97"/>
        <v>852892.14011395513</v>
      </c>
      <c r="DR61" s="192">
        <f t="shared" si="97"/>
        <v>855149.14193699067</v>
      </c>
      <c r="DS61" s="192">
        <f t="shared" si="97"/>
        <v>857411.99676809437</v>
      </c>
      <c r="DT61" s="192">
        <f t="shared" si="97"/>
        <v>859680.71963277808</v>
      </c>
      <c r="DU61" s="192">
        <f t="shared" si="97"/>
        <v>861955.32559482986</v>
      </c>
      <c r="DV61" s="192">
        <f t="shared" si="97"/>
        <v>864235.82975640544</v>
      </c>
      <c r="DW61" s="192">
        <f t="shared" si="97"/>
        <v>866522.24725812837</v>
      </c>
      <c r="DX61" s="192">
        <f t="shared" si="97"/>
        <v>868814.5932791871</v>
      </c>
      <c r="DY61" s="192">
        <f t="shared" si="97"/>
        <v>871112.88303743163</v>
      </c>
      <c r="DZ61" s="192">
        <f t="shared" si="97"/>
        <v>873417.13178947242</v>
      </c>
      <c r="EA61" s="192">
        <f t="shared" si="97"/>
        <v>875727.3548307782</v>
      </c>
      <c r="EB61" s="192">
        <f t="shared" si="97"/>
        <v>878043.56749577459</v>
      </c>
      <c r="EC61" s="192">
        <f t="shared" si="97"/>
        <v>880365.78515794151</v>
      </c>
      <c r="ED61" s="192">
        <f t="shared" si="97"/>
        <v>882694.02322991309</v>
      </c>
      <c r="EE61" s="192">
        <f t="shared" si="97"/>
        <v>885028.29716357775</v>
      </c>
      <c r="EF61" s="192">
        <f t="shared" si="97"/>
        <v>887368.62245017407</v>
      </c>
      <c r="EG61" s="192">
        <f t="shared" si="97"/>
        <v>889715.01462039538</v>
      </c>
      <c r="EH61" s="192">
        <f t="shared" si="97"/>
        <v>892067.48924448597</v>
      </c>
      <c r="EI61" s="192">
        <f t="shared" ref="EI61:EX61" si="98">EI44-EI59</f>
        <v>894426.06193234213</v>
      </c>
      <c r="EJ61" s="192">
        <f t="shared" si="98"/>
        <v>896790.74833361199</v>
      </c>
      <c r="EK61" s="192">
        <f t="shared" si="98"/>
        <v>899161.5641377985</v>
      </c>
      <c r="EL61" s="192">
        <f t="shared" si="98"/>
        <v>901538.52507435728</v>
      </c>
      <c r="EM61" s="192">
        <f t="shared" si="98"/>
        <v>903921.64691279875</v>
      </c>
      <c r="EN61" s="192">
        <f t="shared" si="98"/>
        <v>906310.94546279148</v>
      </c>
      <c r="EO61" s="192">
        <f t="shared" si="98"/>
        <v>908706.43657426164</v>
      </c>
      <c r="EP61" s="192">
        <f t="shared" si="98"/>
        <v>911108.13613749319</v>
      </c>
      <c r="EQ61" s="192">
        <f t="shared" si="98"/>
        <v>913516.06008323655</v>
      </c>
      <c r="ER61" s="192">
        <f t="shared" si="98"/>
        <v>915930.22438280238</v>
      </c>
      <c r="ES61" s="192">
        <f t="shared" si="98"/>
        <v>918350.64504817128</v>
      </c>
      <c r="ET61" s="192">
        <f t="shared" si="98"/>
        <v>920777.33813209459</v>
      </c>
      <c r="EU61" s="192">
        <f t="shared" si="98"/>
        <v>923210.31972819427</v>
      </c>
      <c r="EV61" s="192">
        <f t="shared" si="98"/>
        <v>925649.60597107187</v>
      </c>
      <c r="EW61" s="192">
        <f t="shared" si="98"/>
        <v>928095.21303640842</v>
      </c>
      <c r="EX61" s="192">
        <f t="shared" si="98"/>
        <v>930547.15714106848</v>
      </c>
    </row>
    <row r="62" spans="1:154" s="2" customFormat="1" ht="12.75" customHeight="1" thickTop="1">
      <c r="A62" s="10"/>
      <c r="B62" s="167"/>
      <c r="C62" s="167"/>
      <c r="D62" s="167"/>
      <c r="E62" s="167"/>
      <c r="F62" s="167"/>
      <c r="G62" s="167"/>
      <c r="H62" s="167"/>
      <c r="I62" s="167"/>
      <c r="J62" s="168"/>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72"/>
      <c r="AL62" s="169"/>
      <c r="AM62" s="169"/>
      <c r="AN62" s="169"/>
      <c r="AO62" s="169"/>
      <c r="AP62" s="169"/>
      <c r="AQ62" s="169"/>
      <c r="AR62" s="169"/>
      <c r="AS62" s="227"/>
      <c r="AT62" s="228"/>
      <c r="AU62" s="228"/>
      <c r="AV62" s="228"/>
      <c r="AW62" s="228"/>
      <c r="AX62" s="169"/>
      <c r="AY62" s="169"/>
      <c r="AZ62" s="169"/>
      <c r="BA62" s="169"/>
      <c r="BB62" s="169"/>
      <c r="BC62" s="169"/>
      <c r="BD62" s="169"/>
      <c r="BE62" s="169"/>
      <c r="BF62" s="169"/>
      <c r="BG62" s="169"/>
      <c r="BH62" s="169"/>
      <c r="BI62" s="169"/>
      <c r="BJ62" s="169"/>
      <c r="BK62" s="169"/>
      <c r="BL62" s="169"/>
      <c r="BM62" s="169"/>
      <c r="BN62" s="169"/>
      <c r="BO62" s="169"/>
      <c r="BP62" s="169"/>
      <c r="BQ62" s="169"/>
      <c r="BR62" s="169"/>
      <c r="BS62" s="169"/>
      <c r="BT62" s="169"/>
      <c r="BU62" s="169"/>
      <c r="BV62" s="169"/>
      <c r="BW62" s="169"/>
      <c r="BX62" s="169"/>
      <c r="BY62" s="169"/>
      <c r="BZ62" s="169"/>
      <c r="CA62" s="169"/>
      <c r="CB62" s="169"/>
      <c r="CC62" s="169"/>
      <c r="CD62" s="169"/>
      <c r="CE62" s="169"/>
      <c r="CF62" s="169"/>
      <c r="CG62" s="169"/>
      <c r="CH62" s="169"/>
      <c r="CI62" s="169"/>
      <c r="CJ62" s="169"/>
      <c r="CK62" s="169"/>
      <c r="CL62" s="169"/>
      <c r="CM62" s="169"/>
      <c r="CN62" s="169"/>
      <c r="CO62" s="169"/>
      <c r="CP62" s="169"/>
      <c r="CQ62" s="169"/>
      <c r="CR62" s="169"/>
      <c r="CS62" s="169"/>
      <c r="CT62" s="169"/>
      <c r="CU62" s="169"/>
      <c r="CV62" s="169"/>
      <c r="CW62" s="169"/>
      <c r="CX62" s="169"/>
      <c r="CY62" s="169"/>
      <c r="CZ62" s="169"/>
      <c r="DA62" s="169"/>
      <c r="DB62" s="169"/>
      <c r="DC62" s="169"/>
      <c r="DD62" s="169"/>
      <c r="DE62" s="169"/>
      <c r="DF62" s="169"/>
      <c r="DG62" s="169"/>
      <c r="DH62" s="169"/>
      <c r="DI62" s="169"/>
      <c r="DJ62" s="169"/>
      <c r="DK62" s="169"/>
      <c r="DL62" s="169"/>
      <c r="DM62" s="169"/>
      <c r="DN62" s="169"/>
      <c r="DO62" s="169"/>
      <c r="DP62" s="169"/>
      <c r="DQ62" s="169"/>
      <c r="DR62" s="169"/>
      <c r="DS62" s="169"/>
      <c r="DT62" s="169"/>
      <c r="DU62" s="169"/>
      <c r="DV62" s="169"/>
      <c r="DW62" s="169"/>
      <c r="DX62" s="169"/>
      <c r="DY62" s="169"/>
      <c r="DZ62" s="169"/>
      <c r="EA62" s="169"/>
      <c r="EB62" s="169"/>
      <c r="EC62" s="169"/>
      <c r="ED62" s="169"/>
      <c r="EE62" s="169"/>
      <c r="EF62" s="169"/>
      <c r="EG62" s="169"/>
      <c r="EH62" s="169"/>
      <c r="EI62" s="169"/>
      <c r="EJ62" s="169"/>
      <c r="EK62" s="169"/>
      <c r="EL62" s="169"/>
      <c r="EM62" s="169"/>
      <c r="EN62" s="169"/>
      <c r="EO62" s="169"/>
      <c r="EP62" s="169"/>
      <c r="EQ62" s="169"/>
      <c r="ER62" s="169"/>
      <c r="ES62" s="169"/>
      <c r="ET62" s="169"/>
      <c r="EU62" s="169"/>
      <c r="EV62" s="169"/>
      <c r="EW62" s="169"/>
      <c r="EX62" s="169"/>
    </row>
    <row r="63" spans="1:154" s="2" customFormat="1" ht="12.75" customHeight="1">
      <c r="A63" s="10"/>
      <c r="B63" s="167"/>
      <c r="C63" s="167"/>
      <c r="D63" s="167"/>
      <c r="E63" s="167"/>
      <c r="F63" s="167"/>
      <c r="G63" s="167"/>
      <c r="H63" s="167"/>
      <c r="I63" s="167"/>
      <c r="J63" s="379" t="s">
        <v>112</v>
      </c>
      <c r="K63" s="7">
        <f>K61*12</f>
        <v>0</v>
      </c>
      <c r="L63" s="7">
        <f t="shared" ref="L63:BW63" si="99">L61*12</f>
        <v>0</v>
      </c>
      <c r="M63" s="7">
        <f t="shared" si="99"/>
        <v>0</v>
      </c>
      <c r="N63" s="7">
        <f t="shared" si="99"/>
        <v>0</v>
      </c>
      <c r="O63" s="7">
        <f t="shared" si="99"/>
        <v>0</v>
      </c>
      <c r="P63" s="7">
        <f t="shared" si="99"/>
        <v>0</v>
      </c>
      <c r="Q63" s="7">
        <f t="shared" si="99"/>
        <v>0</v>
      </c>
      <c r="R63" s="7">
        <f t="shared" si="99"/>
        <v>0</v>
      </c>
      <c r="S63" s="7">
        <f t="shared" si="99"/>
        <v>0</v>
      </c>
      <c r="T63" s="7">
        <f t="shared" si="99"/>
        <v>0</v>
      </c>
      <c r="U63" s="7">
        <f t="shared" si="99"/>
        <v>0</v>
      </c>
      <c r="V63" s="7">
        <f t="shared" si="99"/>
        <v>0</v>
      </c>
      <c r="W63" s="7">
        <f t="shared" si="99"/>
        <v>0</v>
      </c>
      <c r="X63" s="7">
        <f t="shared" si="99"/>
        <v>0</v>
      </c>
      <c r="Y63" s="7">
        <f t="shared" si="99"/>
        <v>0</v>
      </c>
      <c r="Z63" s="7">
        <f t="shared" si="99"/>
        <v>0</v>
      </c>
      <c r="AA63" s="7">
        <f t="shared" si="99"/>
        <v>0</v>
      </c>
      <c r="AB63" s="7">
        <f t="shared" si="99"/>
        <v>0</v>
      </c>
      <c r="AC63" s="7">
        <f t="shared" si="99"/>
        <v>0</v>
      </c>
      <c r="AD63" s="7">
        <f t="shared" si="99"/>
        <v>0</v>
      </c>
      <c r="AE63" s="7">
        <f t="shared" si="99"/>
        <v>0</v>
      </c>
      <c r="AF63" s="7">
        <f t="shared" si="99"/>
        <v>0</v>
      </c>
      <c r="AG63" s="7">
        <f t="shared" si="99"/>
        <v>0</v>
      </c>
      <c r="AH63" s="7">
        <f t="shared" si="99"/>
        <v>0</v>
      </c>
      <c r="AI63" s="7">
        <f t="shared" si="99"/>
        <v>31083.12986101682</v>
      </c>
      <c r="AJ63" s="7">
        <f t="shared" si="99"/>
        <v>-271758.9055112499</v>
      </c>
      <c r="AK63" s="7">
        <f t="shared" si="99"/>
        <v>659366.7067839423</v>
      </c>
      <c r="AL63" s="7">
        <f t="shared" si="99"/>
        <v>1595083.8385873411</v>
      </c>
      <c r="AM63" s="7">
        <f t="shared" si="99"/>
        <v>2535409.4736276227</v>
      </c>
      <c r="AN63" s="7">
        <f t="shared" si="99"/>
        <v>3480360.6514773541</v>
      </c>
      <c r="AO63" s="7">
        <f t="shared" si="99"/>
        <v>4429954.4677251503</v>
      </c>
      <c r="AP63" s="7">
        <f t="shared" si="99"/>
        <v>5384208.0741483252</v>
      </c>
      <c r="AQ63" s="7">
        <f t="shared" si="99"/>
        <v>6343138.6788860522</v>
      </c>
      <c r="AR63" s="7">
        <f t="shared" si="99"/>
        <v>7306763.546613059</v>
      </c>
      <c r="AS63" s="7">
        <f t="shared" si="99"/>
        <v>7023027.7692392226</v>
      </c>
      <c r="AT63" s="7">
        <f t="shared" si="99"/>
        <v>7992732.2795755472</v>
      </c>
      <c r="AU63" s="7">
        <f t="shared" si="99"/>
        <v>8413315.4813330844</v>
      </c>
      <c r="AV63" s="7">
        <f t="shared" si="99"/>
        <v>8435671.6081036944</v>
      </c>
      <c r="AW63" s="7">
        <f t="shared" si="99"/>
        <v>8458085.8248825911</v>
      </c>
      <c r="AX63" s="7">
        <f t="shared" si="99"/>
        <v>8480558.2810196858</v>
      </c>
      <c r="AY63" s="7">
        <f t="shared" si="99"/>
        <v>8503089.1262457632</v>
      </c>
      <c r="AZ63" s="7">
        <f t="shared" si="99"/>
        <v>8525678.5106734335</v>
      </c>
      <c r="BA63" s="7">
        <f t="shared" si="99"/>
        <v>8548326.5847981237</v>
      </c>
      <c r="BB63" s="7">
        <f t="shared" si="99"/>
        <v>8571033.4994990118</v>
      </c>
      <c r="BC63" s="7">
        <f t="shared" si="99"/>
        <v>8593799.4060400426</v>
      </c>
      <c r="BD63" s="7">
        <f t="shared" si="99"/>
        <v>8616624.4560708776</v>
      </c>
      <c r="BE63" s="7">
        <f t="shared" si="99"/>
        <v>8639508.8016278632</v>
      </c>
      <c r="BF63" s="7">
        <f t="shared" si="99"/>
        <v>8662452.5951350182</v>
      </c>
      <c r="BG63" s="7">
        <f t="shared" si="99"/>
        <v>8685455.9894050546</v>
      </c>
      <c r="BH63" s="7">
        <f t="shared" si="99"/>
        <v>8708519.1376402937</v>
      </c>
      <c r="BI63" s="7">
        <f t="shared" si="99"/>
        <v>8731642.1934336964</v>
      </c>
      <c r="BJ63" s="7">
        <f t="shared" si="99"/>
        <v>8754825.3107698616</v>
      </c>
      <c r="BK63" s="7">
        <f t="shared" si="99"/>
        <v>8778068.6440259852</v>
      </c>
      <c r="BL63" s="7">
        <f t="shared" si="99"/>
        <v>8801372.3479728661</v>
      </c>
      <c r="BM63" s="7">
        <f t="shared" si="99"/>
        <v>8824736.577775931</v>
      </c>
      <c r="BN63" s="7">
        <f t="shared" si="99"/>
        <v>8848161.488996191</v>
      </c>
      <c r="BO63" s="7">
        <f t="shared" si="99"/>
        <v>8871647.2375912704</v>
      </c>
      <c r="BP63" s="7">
        <f t="shared" si="99"/>
        <v>8895193.9799164217</v>
      </c>
      <c r="BQ63" s="7">
        <f t="shared" si="99"/>
        <v>8918801.8727254886</v>
      </c>
      <c r="BR63" s="7">
        <f t="shared" si="99"/>
        <v>8942471.0731719658</v>
      </c>
      <c r="BS63" s="7">
        <f t="shared" si="99"/>
        <v>8966201.7388099805</v>
      </c>
      <c r="BT63" s="7">
        <f t="shared" si="99"/>
        <v>8989994.0275953244</v>
      </c>
      <c r="BU63" s="7">
        <f t="shared" si="99"/>
        <v>9013848.0978864562</v>
      </c>
      <c r="BV63" s="7">
        <f t="shared" si="99"/>
        <v>9037764.1084455363</v>
      </c>
      <c r="BW63" s="7">
        <f t="shared" si="99"/>
        <v>9061742.21843943</v>
      </c>
      <c r="BX63" s="7">
        <f t="shared" ref="BX63:EI63" si="100">BX61*12</f>
        <v>9085782.5874407608</v>
      </c>
      <c r="BY63" s="7">
        <f t="shared" si="100"/>
        <v>9109885.3754289187</v>
      </c>
      <c r="BZ63" s="7">
        <f t="shared" si="100"/>
        <v>9134050.7427910939</v>
      </c>
      <c r="CA63" s="7">
        <f t="shared" si="100"/>
        <v>9158278.8503232859</v>
      </c>
      <c r="CB63" s="7">
        <f t="shared" si="100"/>
        <v>9182569.8592314161</v>
      </c>
      <c r="CC63" s="7">
        <f t="shared" si="100"/>
        <v>9206923.93113227</v>
      </c>
      <c r="CD63" s="7">
        <f t="shared" si="100"/>
        <v>9231341.2280545887</v>
      </c>
      <c r="CE63" s="7">
        <f t="shared" si="100"/>
        <v>9255821.9124401286</v>
      </c>
      <c r="CF63" s="7">
        <f t="shared" si="100"/>
        <v>9280366.1471446529</v>
      </c>
      <c r="CG63" s="7">
        <f t="shared" si="100"/>
        <v>9304974.0954390392</v>
      </c>
      <c r="CH63" s="7">
        <f t="shared" si="100"/>
        <v>9329645.9210102912</v>
      </c>
      <c r="CI63" s="7">
        <f t="shared" si="100"/>
        <v>9354381.7879626006</v>
      </c>
      <c r="CJ63" s="7">
        <f t="shared" si="100"/>
        <v>9379181.8608184159</v>
      </c>
      <c r="CK63" s="7">
        <f t="shared" si="100"/>
        <v>9404046.3045194931</v>
      </c>
      <c r="CL63" s="7">
        <f t="shared" si="100"/>
        <v>9428975.2844279595</v>
      </c>
      <c r="CM63" s="7">
        <f t="shared" si="100"/>
        <v>9453968.9663273729</v>
      </c>
      <c r="CN63" s="7">
        <f t="shared" si="100"/>
        <v>9479027.5164237954</v>
      </c>
      <c r="CO63" s="7">
        <f t="shared" si="100"/>
        <v>9504151.1013468765</v>
      </c>
      <c r="CP63" s="7">
        <f t="shared" si="100"/>
        <v>9529339.888150882</v>
      </c>
      <c r="CQ63" s="7">
        <f t="shared" si="100"/>
        <v>9554594.044315815</v>
      </c>
      <c r="CR63" s="7">
        <f t="shared" si="100"/>
        <v>9579913.7377485</v>
      </c>
      <c r="CS63" s="7">
        <f t="shared" si="100"/>
        <v>9605299.1367836036</v>
      </c>
      <c r="CT63" s="7">
        <f t="shared" si="100"/>
        <v>9630750.4101847764</v>
      </c>
      <c r="CU63" s="7">
        <f t="shared" si="100"/>
        <v>9656267.7271457147</v>
      </c>
      <c r="CV63" s="7">
        <f t="shared" si="100"/>
        <v>9681851.2572912574</v>
      </c>
      <c r="CW63" s="7">
        <f t="shared" si="100"/>
        <v>9707501.1706784815</v>
      </c>
      <c r="CX63" s="7">
        <f t="shared" si="100"/>
        <v>9733217.6377977654</v>
      </c>
      <c r="CY63" s="7">
        <f t="shared" si="100"/>
        <v>9759000.8295739405</v>
      </c>
      <c r="CZ63" s="7">
        <f t="shared" si="100"/>
        <v>9784850.9173673354</v>
      </c>
      <c r="DA63" s="7">
        <f t="shared" si="100"/>
        <v>9810768.0729749333</v>
      </c>
      <c r="DB63" s="7">
        <f t="shared" si="100"/>
        <v>9836752.4686314203</v>
      </c>
      <c r="DC63" s="7">
        <f t="shared" si="100"/>
        <v>9862804.277010344</v>
      </c>
      <c r="DD63" s="7">
        <f t="shared" si="100"/>
        <v>9888923.6712251976</v>
      </c>
      <c r="DE63" s="7">
        <f t="shared" si="100"/>
        <v>9915110.8248305339</v>
      </c>
      <c r="DF63" s="7">
        <f t="shared" si="100"/>
        <v>9941365.9118230939</v>
      </c>
      <c r="DG63" s="7">
        <f t="shared" si="100"/>
        <v>9967689.106642928</v>
      </c>
      <c r="DH63" s="7">
        <f t="shared" si="100"/>
        <v>9994080.5841744952</v>
      </c>
      <c r="DI63" s="7">
        <f t="shared" si="100"/>
        <v>10020540.519747816</v>
      </c>
      <c r="DJ63" s="7">
        <f t="shared" si="100"/>
        <v>10047069.089139584</v>
      </c>
      <c r="DK63" s="7">
        <f t="shared" si="100"/>
        <v>10073666.468574319</v>
      </c>
      <c r="DL63" s="7">
        <f t="shared" si="100"/>
        <v>10100332.834725453</v>
      </c>
      <c r="DM63" s="7">
        <f t="shared" si="100"/>
        <v>10127068.364716526</v>
      </c>
      <c r="DN63" s="7">
        <f t="shared" si="100"/>
        <v>10153873.236122284</v>
      </c>
      <c r="DO63" s="7">
        <f t="shared" si="100"/>
        <v>10180747.626969835</v>
      </c>
      <c r="DP63" s="7">
        <f t="shared" si="100"/>
        <v>10207691.715739802</v>
      </c>
      <c r="DQ63" s="7">
        <f t="shared" si="100"/>
        <v>10234705.681367461</v>
      </c>
      <c r="DR63" s="7">
        <f t="shared" si="100"/>
        <v>10261789.703243889</v>
      </c>
      <c r="DS63" s="7">
        <f t="shared" si="100"/>
        <v>10288943.961217131</v>
      </c>
      <c r="DT63" s="7">
        <f t="shared" si="100"/>
        <v>10316168.635593336</v>
      </c>
      <c r="DU63" s="7">
        <f t="shared" si="100"/>
        <v>10343463.907137958</v>
      </c>
      <c r="DV63" s="7">
        <f t="shared" si="100"/>
        <v>10370829.957076866</v>
      </c>
      <c r="DW63" s="7">
        <f t="shared" si="100"/>
        <v>10398266.967097539</v>
      </c>
      <c r="DX63" s="7">
        <f t="shared" si="100"/>
        <v>10425775.119350245</v>
      </c>
      <c r="DY63" s="7">
        <f t="shared" si="100"/>
        <v>10453354.59644918</v>
      </c>
      <c r="DZ63" s="7">
        <f t="shared" si="100"/>
        <v>10481005.581473669</v>
      </c>
      <c r="EA63" s="7">
        <f t="shared" si="100"/>
        <v>10508728.257969338</v>
      </c>
      <c r="EB63" s="7">
        <f t="shared" si="100"/>
        <v>10536522.809949296</v>
      </c>
      <c r="EC63" s="7">
        <f t="shared" si="100"/>
        <v>10564389.421895299</v>
      </c>
      <c r="ED63" s="7">
        <f t="shared" si="100"/>
        <v>10592328.278758958</v>
      </c>
      <c r="EE63" s="7">
        <f t="shared" si="100"/>
        <v>10620339.565962933</v>
      </c>
      <c r="EF63" s="7">
        <f t="shared" si="100"/>
        <v>10648423.46940209</v>
      </c>
      <c r="EG63" s="7">
        <f t="shared" si="100"/>
        <v>10676580.175444745</v>
      </c>
      <c r="EH63" s="7">
        <f t="shared" si="100"/>
        <v>10704809.870933831</v>
      </c>
      <c r="EI63" s="7">
        <f t="shared" si="100"/>
        <v>10733112.743188106</v>
      </c>
      <c r="EJ63" s="7">
        <f t="shared" ref="EJ63:EX63" si="101">EJ61*12</f>
        <v>10761488.980003344</v>
      </c>
      <c r="EK63" s="7">
        <f t="shared" si="101"/>
        <v>10789938.769653581</v>
      </c>
      <c r="EL63" s="7">
        <f t="shared" si="101"/>
        <v>10818462.300892288</v>
      </c>
      <c r="EM63" s="7">
        <f t="shared" si="101"/>
        <v>10847059.762953585</v>
      </c>
      <c r="EN63" s="7">
        <f t="shared" si="101"/>
        <v>10875731.345553499</v>
      </c>
      <c r="EO63" s="7">
        <f t="shared" si="101"/>
        <v>10904477.23889114</v>
      </c>
      <c r="EP63" s="7">
        <f t="shared" si="101"/>
        <v>10933297.633649919</v>
      </c>
      <c r="EQ63" s="7">
        <f t="shared" si="101"/>
        <v>10962192.720998839</v>
      </c>
      <c r="ER63" s="7">
        <f t="shared" si="101"/>
        <v>10991162.692593629</v>
      </c>
      <c r="ES63" s="7">
        <f t="shared" si="101"/>
        <v>11020207.740578055</v>
      </c>
      <c r="ET63" s="7">
        <f t="shared" si="101"/>
        <v>11049328.057585135</v>
      </c>
      <c r="EU63" s="7">
        <f t="shared" si="101"/>
        <v>11078523.836738331</v>
      </c>
      <c r="EV63" s="7">
        <f t="shared" si="101"/>
        <v>11107795.271652862</v>
      </c>
      <c r="EW63" s="7">
        <f t="shared" si="101"/>
        <v>11137142.5564369</v>
      </c>
      <c r="EX63" s="7">
        <f t="shared" si="101"/>
        <v>11166565.885692822</v>
      </c>
    </row>
    <row r="64" spans="1:154" s="2" customFormat="1" ht="12.75" customHeight="1" thickBot="1">
      <c r="A64" s="10"/>
      <c r="B64" s="167"/>
      <c r="C64" s="167"/>
      <c r="D64" s="167"/>
      <c r="E64" s="167"/>
      <c r="F64" s="167"/>
      <c r="G64" s="167"/>
      <c r="H64" s="167"/>
      <c r="I64" s="167"/>
      <c r="J64" s="379" t="s">
        <v>120</v>
      </c>
      <c r="K64" s="7">
        <v>0</v>
      </c>
      <c r="L64" s="7">
        <v>0</v>
      </c>
      <c r="M64" s="7">
        <v>0</v>
      </c>
      <c r="N64" s="7">
        <v>0</v>
      </c>
      <c r="O64" s="7">
        <v>0</v>
      </c>
      <c r="P64" s="7">
        <v>0</v>
      </c>
      <c r="Q64" s="7">
        <v>0</v>
      </c>
      <c r="R64" s="7">
        <v>0</v>
      </c>
      <c r="S64" s="7">
        <v>0</v>
      </c>
      <c r="T64" s="7">
        <v>0</v>
      </c>
      <c r="U64" s="7">
        <v>0</v>
      </c>
      <c r="V64" s="7">
        <f>SUM(K61:V61)</f>
        <v>0</v>
      </c>
      <c r="W64" s="7">
        <f t="shared" ref="W64:CH64" si="102">SUM(L61:W61)</f>
        <v>0</v>
      </c>
      <c r="X64" s="7">
        <f t="shared" si="102"/>
        <v>0</v>
      </c>
      <c r="Y64" s="7">
        <f t="shared" si="102"/>
        <v>0</v>
      </c>
      <c r="Z64" s="7">
        <f t="shared" si="102"/>
        <v>0</v>
      </c>
      <c r="AA64" s="7">
        <f t="shared" si="102"/>
        <v>0</v>
      </c>
      <c r="AB64" s="7">
        <f t="shared" si="102"/>
        <v>0</v>
      </c>
      <c r="AC64" s="7">
        <f t="shared" si="102"/>
        <v>0</v>
      </c>
      <c r="AD64" s="7">
        <f t="shared" si="102"/>
        <v>0</v>
      </c>
      <c r="AE64" s="7">
        <f t="shared" si="102"/>
        <v>0</v>
      </c>
      <c r="AF64" s="7">
        <f t="shared" si="102"/>
        <v>0</v>
      </c>
      <c r="AG64" s="7">
        <f t="shared" si="102"/>
        <v>0</v>
      </c>
      <c r="AH64" s="7">
        <f t="shared" si="102"/>
        <v>0</v>
      </c>
      <c r="AI64" s="7">
        <f t="shared" si="102"/>
        <v>2590.2608217514016</v>
      </c>
      <c r="AJ64" s="7">
        <f t="shared" si="102"/>
        <v>-20056.314637519423</v>
      </c>
      <c r="AK64" s="7">
        <f t="shared" si="102"/>
        <v>34890.910927809105</v>
      </c>
      <c r="AL64" s="7">
        <f t="shared" si="102"/>
        <v>167814.56414342087</v>
      </c>
      <c r="AM64" s="7">
        <f t="shared" si="102"/>
        <v>379098.68694572279</v>
      </c>
      <c r="AN64" s="7">
        <f t="shared" si="102"/>
        <v>669128.7412355023</v>
      </c>
      <c r="AO64" s="7">
        <f t="shared" si="102"/>
        <v>1038291.6135459314</v>
      </c>
      <c r="AP64" s="7">
        <f t="shared" si="102"/>
        <v>1486975.6197249587</v>
      </c>
      <c r="AQ64" s="7">
        <f t="shared" si="102"/>
        <v>2015570.5096321297</v>
      </c>
      <c r="AR64" s="7">
        <f t="shared" si="102"/>
        <v>2624467.4718498848</v>
      </c>
      <c r="AS64" s="7">
        <f t="shared" si="102"/>
        <v>3209719.7859531534</v>
      </c>
      <c r="AT64" s="7">
        <f t="shared" si="102"/>
        <v>3875780.8092511157</v>
      </c>
      <c r="AU64" s="7">
        <f t="shared" si="102"/>
        <v>4574300.1718737883</v>
      </c>
      <c r="AV64" s="7">
        <f t="shared" si="102"/>
        <v>5299919.3813417004</v>
      </c>
      <c r="AW64" s="7">
        <f t="shared" si="102"/>
        <v>5949812.6411832534</v>
      </c>
      <c r="AX64" s="7">
        <f t="shared" si="102"/>
        <v>6523602.1780526154</v>
      </c>
      <c r="AY64" s="7">
        <f t="shared" si="102"/>
        <v>7020908.8157707937</v>
      </c>
      <c r="AZ64" s="7">
        <f t="shared" si="102"/>
        <v>7441351.9707038011</v>
      </c>
      <c r="BA64" s="7">
        <f t="shared" si="102"/>
        <v>7784549.647126548</v>
      </c>
      <c r="BB64" s="7">
        <f t="shared" si="102"/>
        <v>8050118.4325724384</v>
      </c>
      <c r="BC64" s="7">
        <f t="shared" si="102"/>
        <v>8237673.4931686055</v>
      </c>
      <c r="BD64" s="7">
        <f t="shared" si="102"/>
        <v>8346828.568956756</v>
      </c>
      <c r="BE64" s="7">
        <f t="shared" si="102"/>
        <v>8481535.3216558099</v>
      </c>
      <c r="BF64" s="7">
        <f t="shared" si="102"/>
        <v>8537345.3479524329</v>
      </c>
      <c r="BG64" s="7">
        <f t="shared" si="102"/>
        <v>8560023.7236250974</v>
      </c>
      <c r="BH64" s="7">
        <f t="shared" si="102"/>
        <v>8582761.0177531466</v>
      </c>
      <c r="BI64" s="7">
        <f t="shared" si="102"/>
        <v>8605557.381799072</v>
      </c>
      <c r="BJ64" s="7">
        <f t="shared" si="102"/>
        <v>8628412.9676115867</v>
      </c>
      <c r="BK64" s="7">
        <f t="shared" si="102"/>
        <v>8651327.9274266046</v>
      </c>
      <c r="BL64" s="7">
        <f t="shared" si="102"/>
        <v>8674302.4138682242</v>
      </c>
      <c r="BM64" s="7">
        <f t="shared" si="102"/>
        <v>8697336.5799497087</v>
      </c>
      <c r="BN64" s="7">
        <f t="shared" si="102"/>
        <v>8720430.5790744722</v>
      </c>
      <c r="BO64" s="7">
        <f t="shared" si="102"/>
        <v>8743584.5650370754</v>
      </c>
      <c r="BP64" s="7">
        <f t="shared" si="102"/>
        <v>8766798.6920242049</v>
      </c>
      <c r="BQ64" s="7">
        <f t="shared" si="102"/>
        <v>8790073.1146156732</v>
      </c>
      <c r="BR64" s="7">
        <f t="shared" si="102"/>
        <v>8813407.9877854194</v>
      </c>
      <c r="BS64" s="7">
        <f t="shared" si="102"/>
        <v>8836803.4669024963</v>
      </c>
      <c r="BT64" s="7">
        <f t="shared" si="102"/>
        <v>8860259.7077320814</v>
      </c>
      <c r="BU64" s="7">
        <f t="shared" si="102"/>
        <v>8883776.8664364796</v>
      </c>
      <c r="BV64" s="7">
        <f t="shared" si="102"/>
        <v>8907355.0995761175</v>
      </c>
      <c r="BW64" s="7">
        <f t="shared" si="102"/>
        <v>8930994.5641105715</v>
      </c>
      <c r="BX64" s="7">
        <f t="shared" si="102"/>
        <v>8954695.4173995629</v>
      </c>
      <c r="BY64" s="7">
        <f t="shared" si="102"/>
        <v>8978457.8172039799</v>
      </c>
      <c r="BZ64" s="7">
        <f t="shared" si="102"/>
        <v>9002281.9216868877</v>
      </c>
      <c r="CA64" s="7">
        <f t="shared" si="102"/>
        <v>9026167.8894145545</v>
      </c>
      <c r="CB64" s="7">
        <f t="shared" si="102"/>
        <v>9050115.8793574721</v>
      </c>
      <c r="CC64" s="7">
        <f t="shared" si="102"/>
        <v>9074126.0508913696</v>
      </c>
      <c r="CD64" s="7">
        <f t="shared" si="102"/>
        <v>9098198.5637982544</v>
      </c>
      <c r="CE64" s="7">
        <f t="shared" si="102"/>
        <v>9122333.5782674346</v>
      </c>
      <c r="CF64" s="7">
        <f t="shared" si="102"/>
        <v>9146531.2548965439</v>
      </c>
      <c r="CG64" s="7">
        <f t="shared" si="102"/>
        <v>9170791.7546925917</v>
      </c>
      <c r="CH64" s="7">
        <f t="shared" si="102"/>
        <v>9195115.2390729897</v>
      </c>
      <c r="CI64" s="7">
        <f t="shared" ref="CI64:ET64" si="103">SUM(BX61:CI61)</f>
        <v>9219501.8698665872</v>
      </c>
      <c r="CJ64" s="7">
        <f t="shared" si="103"/>
        <v>9243951.8093147241</v>
      </c>
      <c r="CK64" s="7">
        <f t="shared" si="103"/>
        <v>9268465.2200722732</v>
      </c>
      <c r="CL64" s="7">
        <f t="shared" si="103"/>
        <v>9293042.2652086802</v>
      </c>
      <c r="CM64" s="7">
        <f t="shared" si="103"/>
        <v>9317683.1082090195</v>
      </c>
      <c r="CN64" s="7">
        <f t="shared" si="103"/>
        <v>9342387.9129750524</v>
      </c>
      <c r="CO64" s="7">
        <f t="shared" si="103"/>
        <v>9367156.8438262679</v>
      </c>
      <c r="CP64" s="7">
        <f t="shared" si="103"/>
        <v>9391990.0655009598</v>
      </c>
      <c r="CQ64" s="7">
        <f t="shared" si="103"/>
        <v>9416887.7431572657</v>
      </c>
      <c r="CR64" s="7">
        <f t="shared" si="103"/>
        <v>9441850.0423742533</v>
      </c>
      <c r="CS64" s="7">
        <f t="shared" si="103"/>
        <v>9466877.1291529685</v>
      </c>
      <c r="CT64" s="7">
        <f t="shared" si="103"/>
        <v>9491969.169917509</v>
      </c>
      <c r="CU64" s="7">
        <f t="shared" si="103"/>
        <v>9517126.331516102</v>
      </c>
      <c r="CV64" s="7">
        <f t="shared" si="103"/>
        <v>9542348.7812221702</v>
      </c>
      <c r="CW64" s="7">
        <f t="shared" si="103"/>
        <v>9567636.6867354196</v>
      </c>
      <c r="CX64" s="7">
        <f t="shared" si="103"/>
        <v>9592990.2161829043</v>
      </c>
      <c r="CY64" s="7">
        <f t="shared" si="103"/>
        <v>9618409.5381201189</v>
      </c>
      <c r="CZ64" s="7">
        <f t="shared" si="103"/>
        <v>9643894.8215320799</v>
      </c>
      <c r="DA64" s="7">
        <f t="shared" si="103"/>
        <v>9669446.2358344179</v>
      </c>
      <c r="DB64" s="7">
        <f t="shared" si="103"/>
        <v>9695063.9508744627</v>
      </c>
      <c r="DC64" s="7">
        <f t="shared" si="103"/>
        <v>9720748.1369323395</v>
      </c>
      <c r="DD64" s="7">
        <f t="shared" si="103"/>
        <v>9746498.9647220634</v>
      </c>
      <c r="DE64" s="7">
        <f t="shared" si="103"/>
        <v>9772316.6053926423</v>
      </c>
      <c r="DF64" s="7">
        <f t="shared" si="103"/>
        <v>9798201.2305291668</v>
      </c>
      <c r="DG64" s="7">
        <f t="shared" si="103"/>
        <v>9824153.0121539366</v>
      </c>
      <c r="DH64" s="7">
        <f t="shared" si="103"/>
        <v>9850172.1227275394</v>
      </c>
      <c r="DI64" s="7">
        <f t="shared" si="103"/>
        <v>9876258.7351499852</v>
      </c>
      <c r="DJ64" s="7">
        <f t="shared" si="103"/>
        <v>9902413.0227618031</v>
      </c>
      <c r="DK64" s="7">
        <f t="shared" si="103"/>
        <v>9928635.1593451686</v>
      </c>
      <c r="DL64" s="7">
        <f t="shared" si="103"/>
        <v>9954925.3191250097</v>
      </c>
      <c r="DM64" s="7">
        <f t="shared" si="103"/>
        <v>9981283.6767701432</v>
      </c>
      <c r="DN64" s="7">
        <f t="shared" si="103"/>
        <v>10007710.407394381</v>
      </c>
      <c r="DO64" s="7">
        <f t="shared" si="103"/>
        <v>10034205.686557673</v>
      </c>
      <c r="DP64" s="7">
        <f t="shared" si="103"/>
        <v>10060769.690267222</v>
      </c>
      <c r="DQ64" s="7">
        <f t="shared" si="103"/>
        <v>10087402.594978634</v>
      </c>
      <c r="DR64" s="7">
        <f t="shared" si="103"/>
        <v>10114104.577597033</v>
      </c>
      <c r="DS64" s="7">
        <f t="shared" si="103"/>
        <v>10140875.815478217</v>
      </c>
      <c r="DT64" s="7">
        <f t="shared" si="103"/>
        <v>10167716.486429788</v>
      </c>
      <c r="DU64" s="7">
        <f t="shared" si="103"/>
        <v>10194626.768712297</v>
      </c>
      <c r="DV64" s="7">
        <f t="shared" si="103"/>
        <v>10221606.841040405</v>
      </c>
      <c r="DW64" s="7">
        <f t="shared" si="103"/>
        <v>10248656.882584007</v>
      </c>
      <c r="DX64" s="7">
        <f t="shared" si="103"/>
        <v>10275777.072969407</v>
      </c>
      <c r="DY64" s="7">
        <f t="shared" si="103"/>
        <v>10302967.592280461</v>
      </c>
      <c r="DZ64" s="7">
        <f t="shared" si="103"/>
        <v>10330228.621059742</v>
      </c>
      <c r="EA64" s="7">
        <f t="shared" si="103"/>
        <v>10357560.340309702</v>
      </c>
      <c r="EB64" s="7">
        <f t="shared" si="103"/>
        <v>10384962.931493826</v>
      </c>
      <c r="EC64" s="7">
        <f t="shared" si="103"/>
        <v>10412436.57653781</v>
      </c>
      <c r="ED64" s="7">
        <f t="shared" si="103"/>
        <v>10439981.457830735</v>
      </c>
      <c r="EE64" s="7">
        <f t="shared" si="103"/>
        <v>10467597.758226218</v>
      </c>
      <c r="EF64" s="7">
        <f t="shared" si="103"/>
        <v>10495285.661043614</v>
      </c>
      <c r="EG64" s="7">
        <f t="shared" si="103"/>
        <v>10523045.35006918</v>
      </c>
      <c r="EH64" s="7">
        <f t="shared" si="103"/>
        <v>10550877.009557258</v>
      </c>
      <c r="EI64" s="7">
        <f t="shared" si="103"/>
        <v>10578780.824231472</v>
      </c>
      <c r="EJ64" s="7">
        <f t="shared" si="103"/>
        <v>10606756.979285898</v>
      </c>
      <c r="EK64" s="7">
        <f t="shared" si="103"/>
        <v>10634805.660386266</v>
      </c>
      <c r="EL64" s="7">
        <f t="shared" si="103"/>
        <v>10662927.05367115</v>
      </c>
      <c r="EM64" s="7">
        <f t="shared" si="103"/>
        <v>10691121.345753171</v>
      </c>
      <c r="EN64" s="7">
        <f t="shared" si="103"/>
        <v>10719388.723720189</v>
      </c>
      <c r="EO64" s="7">
        <f t="shared" si="103"/>
        <v>10747729.375136508</v>
      </c>
      <c r="EP64" s="7">
        <f t="shared" si="103"/>
        <v>10776143.488044089</v>
      </c>
      <c r="EQ64" s="7">
        <f t="shared" si="103"/>
        <v>10804631.250963748</v>
      </c>
      <c r="ER64" s="7">
        <f t="shared" si="103"/>
        <v>10833192.852896376</v>
      </c>
      <c r="ES64" s="7">
        <f t="shared" si="103"/>
        <v>10861828.483324151</v>
      </c>
      <c r="ET64" s="7">
        <f t="shared" si="103"/>
        <v>10890538.332211759</v>
      </c>
      <c r="EU64" s="7">
        <f>SUM(EJ61:EU61)</f>
        <v>10919322.590007611</v>
      </c>
      <c r="EV64" s="7">
        <f>SUM(EK61:EV61)</f>
        <v>10948181.447645072</v>
      </c>
      <c r="EW64" s="7">
        <f>SUM(EL61:EW61)</f>
        <v>10977115.096543681</v>
      </c>
      <c r="EX64" s="7">
        <f>SUM(EM61:EX61)</f>
        <v>11006123.728610393</v>
      </c>
    </row>
    <row r="65" spans="1:154" s="2" customFormat="1" ht="12.75" customHeight="1" thickBot="1">
      <c r="A65" s="10"/>
      <c r="B65" s="925" t="s">
        <v>150</v>
      </c>
      <c r="C65" s="926"/>
      <c r="D65" s="926"/>
      <c r="E65" s="926"/>
      <c r="F65" s="926"/>
      <c r="G65" s="926"/>
      <c r="H65" s="926"/>
      <c r="I65" s="927"/>
      <c r="J65" s="168"/>
      <c r="K65" s="279"/>
      <c r="L65" s="279"/>
      <c r="M65" s="279"/>
      <c r="N65" s="279"/>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172"/>
      <c r="AM65" s="172"/>
      <c r="AN65" s="172"/>
      <c r="AO65" s="172"/>
      <c r="AP65" s="279"/>
      <c r="AQ65" s="279"/>
      <c r="AR65" s="279"/>
      <c r="AS65" s="279"/>
      <c r="AT65" s="279"/>
      <c r="AU65" s="279"/>
      <c r="AV65" s="279"/>
      <c r="AW65" s="279"/>
      <c r="AX65" s="279"/>
      <c r="AY65" s="279"/>
      <c r="AZ65" s="279"/>
      <c r="BA65" s="279"/>
      <c r="BB65" s="279"/>
      <c r="BC65" s="279"/>
      <c r="BD65" s="279"/>
      <c r="BE65" s="279"/>
      <c r="BF65" s="279"/>
      <c r="BG65" s="279"/>
      <c r="BH65" s="279"/>
      <c r="BI65" s="279"/>
      <c r="BJ65" s="279"/>
      <c r="BK65" s="279"/>
      <c r="BL65" s="279"/>
      <c r="BM65" s="279"/>
      <c r="BN65" s="279"/>
      <c r="BO65" s="279"/>
      <c r="BP65" s="279"/>
      <c r="BQ65" s="279"/>
      <c r="BR65" s="279"/>
      <c r="BS65" s="279"/>
      <c r="BT65" s="279"/>
      <c r="BU65" s="279"/>
      <c r="BV65" s="279"/>
      <c r="BW65" s="279"/>
      <c r="BX65" s="279"/>
      <c r="BY65" s="279"/>
      <c r="BZ65" s="279"/>
      <c r="CA65" s="279"/>
      <c r="CB65" s="279"/>
      <c r="CC65" s="279"/>
      <c r="CD65" s="279"/>
      <c r="CE65" s="279"/>
      <c r="CF65" s="279"/>
      <c r="CG65" s="279"/>
      <c r="CH65" s="279"/>
      <c r="CI65" s="279"/>
      <c r="CJ65" s="279"/>
      <c r="CK65" s="279"/>
      <c r="CL65" s="279"/>
      <c r="CM65" s="279"/>
      <c r="CN65" s="279"/>
      <c r="CO65" s="279"/>
      <c r="CP65" s="279"/>
      <c r="CQ65" s="279"/>
      <c r="CR65" s="279"/>
      <c r="CS65" s="279"/>
      <c r="CT65" s="279"/>
      <c r="CU65" s="279"/>
      <c r="CV65" s="279"/>
      <c r="CW65" s="279"/>
      <c r="CX65" s="279"/>
      <c r="CY65" s="279"/>
      <c r="CZ65" s="279"/>
      <c r="DA65" s="279"/>
      <c r="DB65" s="279"/>
      <c r="DC65" s="279"/>
      <c r="DD65" s="279"/>
      <c r="DE65" s="279"/>
      <c r="DF65" s="279"/>
      <c r="DG65" s="279"/>
      <c r="DH65" s="279"/>
      <c r="DI65" s="279"/>
      <c r="DJ65" s="279"/>
      <c r="DK65" s="279"/>
      <c r="DL65" s="279"/>
      <c r="DM65" s="279"/>
      <c r="DN65" s="279"/>
      <c r="DO65" s="279"/>
      <c r="DP65" s="279"/>
      <c r="DQ65" s="279"/>
      <c r="DR65" s="279"/>
      <c r="DS65" s="279"/>
      <c r="DT65" s="279"/>
      <c r="DU65" s="279"/>
      <c r="DV65" s="279"/>
      <c r="DW65" s="279"/>
      <c r="DX65" s="279"/>
      <c r="DY65" s="279"/>
      <c r="DZ65" s="279"/>
      <c r="EA65" s="279"/>
      <c r="EB65" s="279"/>
      <c r="EC65" s="279"/>
      <c r="ED65" s="279"/>
      <c r="EE65" s="279"/>
      <c r="EF65" s="279"/>
      <c r="EG65" s="279"/>
      <c r="EH65" s="279"/>
      <c r="EI65" s="279"/>
      <c r="EJ65" s="279"/>
      <c r="EK65" s="279"/>
      <c r="EL65" s="279"/>
      <c r="EM65" s="279"/>
      <c r="EN65" s="279"/>
      <c r="EO65" s="279"/>
      <c r="EP65" s="279"/>
      <c r="EQ65" s="279"/>
      <c r="ER65" s="279"/>
      <c r="ES65" s="279"/>
      <c r="ET65" s="279"/>
      <c r="EU65" s="279"/>
      <c r="EV65" s="279"/>
      <c r="EW65" s="279"/>
      <c r="EX65" s="279"/>
    </row>
    <row r="66" spans="1:154" s="2" customFormat="1" ht="12.75" customHeight="1" thickBot="1">
      <c r="A66" s="10"/>
      <c r="B66" s="167"/>
      <c r="C66" s="167"/>
      <c r="D66" s="167"/>
      <c r="E66" s="167"/>
      <c r="F66" s="167"/>
      <c r="G66" s="167"/>
      <c r="H66" s="167"/>
      <c r="I66" s="167"/>
      <c r="J66" s="168"/>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72"/>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69"/>
      <c r="BT66" s="169"/>
      <c r="BU66" s="169"/>
      <c r="BV66" s="169"/>
      <c r="BW66" s="169"/>
      <c r="BX66" s="169"/>
      <c r="BY66" s="169"/>
      <c r="BZ66" s="169"/>
      <c r="CA66" s="169"/>
      <c r="CB66" s="169"/>
      <c r="CC66" s="169"/>
      <c r="CD66" s="169"/>
      <c r="CE66" s="169"/>
      <c r="CF66" s="169"/>
      <c r="CG66" s="169"/>
      <c r="CH66" s="169"/>
      <c r="CI66" s="169"/>
      <c r="CJ66" s="169"/>
      <c r="CK66" s="169"/>
      <c r="CL66" s="169"/>
      <c r="CM66" s="169"/>
      <c r="CN66" s="169"/>
      <c r="CO66" s="169"/>
      <c r="CP66" s="169"/>
      <c r="CQ66" s="169"/>
      <c r="CR66" s="169"/>
      <c r="CS66" s="169"/>
      <c r="CT66" s="169"/>
      <c r="CU66" s="169"/>
      <c r="CV66" s="169"/>
      <c r="CW66" s="169"/>
      <c r="CX66" s="169"/>
      <c r="CY66" s="169"/>
      <c r="CZ66" s="169"/>
      <c r="DA66" s="169"/>
      <c r="DB66" s="169"/>
      <c r="DC66" s="169"/>
      <c r="DD66" s="169"/>
      <c r="DE66" s="169"/>
      <c r="DF66" s="169"/>
      <c r="DG66" s="169"/>
      <c r="DH66" s="169"/>
      <c r="DI66" s="169"/>
      <c r="DJ66" s="169"/>
      <c r="DK66" s="169"/>
      <c r="DL66" s="169"/>
      <c r="DM66" s="169"/>
      <c r="DN66" s="169"/>
      <c r="DO66" s="169"/>
      <c r="DP66" s="169"/>
      <c r="DQ66" s="169"/>
      <c r="DR66" s="169"/>
      <c r="DS66" s="169"/>
      <c r="DT66" s="169"/>
      <c r="DU66" s="169"/>
      <c r="DV66" s="169"/>
      <c r="DW66" s="169"/>
      <c r="DX66" s="169"/>
      <c r="DY66" s="169"/>
      <c r="DZ66" s="169"/>
      <c r="EA66" s="169"/>
      <c r="EB66" s="169"/>
      <c r="EC66" s="169"/>
      <c r="ED66" s="169"/>
      <c r="EE66" s="169"/>
      <c r="EF66" s="169"/>
      <c r="EG66" s="169"/>
      <c r="EH66" s="169"/>
      <c r="EI66" s="169"/>
      <c r="EJ66" s="169"/>
      <c r="EK66" s="169"/>
      <c r="EL66" s="169"/>
      <c r="EM66" s="169"/>
      <c r="EN66" s="169"/>
      <c r="EO66" s="169"/>
      <c r="EP66" s="169"/>
      <c r="EQ66" s="169"/>
      <c r="ER66" s="169"/>
      <c r="ES66" s="169"/>
      <c r="ET66" s="169"/>
      <c r="EU66" s="169"/>
      <c r="EV66" s="169"/>
      <c r="EW66" s="169"/>
      <c r="EX66" s="169"/>
    </row>
    <row r="67" spans="1:154" s="2" customFormat="1" ht="12.75" customHeight="1" thickBot="1">
      <c r="A67" s="10"/>
      <c r="B67" s="167"/>
      <c r="C67" s="167"/>
      <c r="D67" s="167"/>
      <c r="E67" s="167"/>
      <c r="F67" s="167"/>
      <c r="G67" s="167"/>
      <c r="H67" s="167"/>
      <c r="I67" s="223" t="s">
        <v>5</v>
      </c>
      <c r="J67" s="224" t="s">
        <v>72</v>
      </c>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72"/>
      <c r="AL67" s="169"/>
      <c r="AM67" s="169"/>
      <c r="AN67" s="169"/>
      <c r="AO67" s="169"/>
      <c r="AP67" s="169"/>
      <c r="AQ67" s="169"/>
      <c r="AR67" s="169"/>
      <c r="AS67" s="169"/>
      <c r="AT67" s="169"/>
      <c r="AU67" s="227"/>
      <c r="AV67" s="227"/>
      <c r="AW67" s="169"/>
      <c r="AX67" s="169"/>
      <c r="AY67" s="169"/>
      <c r="AZ67" s="169"/>
      <c r="BA67" s="169"/>
      <c r="BB67" s="169"/>
      <c r="BC67" s="169"/>
      <c r="BD67" s="169"/>
      <c r="BE67" s="169"/>
      <c r="BF67" s="169"/>
      <c r="BG67" s="169"/>
      <c r="BH67" s="169"/>
      <c r="BI67" s="169"/>
      <c r="BJ67" s="169"/>
      <c r="BK67" s="169"/>
      <c r="BL67" s="169"/>
      <c r="BM67" s="169"/>
      <c r="BN67" s="169"/>
      <c r="BO67" s="169"/>
      <c r="BP67" s="169"/>
      <c r="BQ67" s="169"/>
      <c r="BR67" s="169"/>
      <c r="BS67" s="169"/>
      <c r="BT67" s="169"/>
      <c r="BU67" s="169"/>
      <c r="BV67" s="169"/>
      <c r="BW67" s="169"/>
      <c r="BX67" s="169"/>
      <c r="BY67" s="169"/>
      <c r="BZ67" s="169"/>
      <c r="CA67" s="169"/>
      <c r="CB67" s="169"/>
      <c r="CC67" s="169"/>
      <c r="CD67" s="169"/>
      <c r="CE67" s="169"/>
      <c r="CF67" s="169"/>
      <c r="CG67" s="169"/>
      <c r="CH67" s="169"/>
      <c r="CI67" s="169"/>
      <c r="CJ67" s="169"/>
      <c r="CK67" s="169"/>
      <c r="CL67" s="169"/>
      <c r="CM67" s="169"/>
      <c r="CN67" s="169"/>
      <c r="CO67" s="169"/>
      <c r="CP67" s="169"/>
      <c r="CQ67" s="169"/>
      <c r="CR67" s="169"/>
      <c r="CS67" s="169"/>
      <c r="CT67" s="169"/>
      <c r="CU67" s="169"/>
      <c r="CV67" s="169"/>
      <c r="CW67" s="169"/>
      <c r="CX67" s="169"/>
      <c r="CY67" s="169"/>
      <c r="CZ67" s="169"/>
      <c r="DA67" s="169"/>
      <c r="DB67" s="169"/>
      <c r="DC67" s="169"/>
      <c r="DD67" s="169"/>
      <c r="DE67" s="169"/>
      <c r="DF67" s="169"/>
      <c r="DG67" s="169"/>
      <c r="DH67" s="169"/>
      <c r="DI67" s="169"/>
      <c r="DJ67" s="169"/>
      <c r="DK67" s="169"/>
      <c r="DL67" s="169"/>
      <c r="DM67" s="169"/>
      <c r="DN67" s="169"/>
      <c r="DO67" s="169"/>
      <c r="DP67" s="169"/>
      <c r="DQ67" s="169"/>
      <c r="DR67" s="169"/>
      <c r="DS67" s="169"/>
      <c r="DT67" s="169"/>
      <c r="DU67" s="169"/>
      <c r="DV67" s="169"/>
      <c r="DW67" s="169"/>
      <c r="DX67" s="169"/>
      <c r="DY67" s="169"/>
      <c r="DZ67" s="169"/>
      <c r="EA67" s="169"/>
      <c r="EB67" s="169"/>
      <c r="EC67" s="169"/>
      <c r="ED67" s="169"/>
      <c r="EE67" s="169"/>
      <c r="EF67" s="169"/>
      <c r="EG67" s="169"/>
      <c r="EH67" s="169"/>
      <c r="EI67" s="169"/>
      <c r="EJ67" s="169"/>
      <c r="EK67" s="169"/>
      <c r="EL67" s="169"/>
      <c r="EM67" s="169"/>
      <c r="EN67" s="169"/>
      <c r="EO67" s="169"/>
      <c r="EP67" s="169"/>
      <c r="EQ67" s="169"/>
      <c r="ER67" s="169"/>
      <c r="ES67" s="169"/>
      <c r="ET67" s="169"/>
      <c r="EU67" s="169"/>
      <c r="EV67" s="169"/>
      <c r="EW67" s="169"/>
      <c r="EX67" s="169"/>
    </row>
    <row r="68" spans="1:154" s="2" customFormat="1" ht="12.75" customHeight="1">
      <c r="A68" s="10"/>
      <c r="B68" s="167"/>
      <c r="C68" s="167"/>
      <c r="D68" s="167"/>
      <c r="E68" s="167"/>
      <c r="F68" s="173"/>
      <c r="G68" s="173"/>
      <c r="H68" s="173"/>
      <c r="J68" s="168"/>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c r="BL68" s="169"/>
      <c r="BM68" s="169"/>
      <c r="BN68" s="169"/>
      <c r="BO68" s="169"/>
      <c r="BP68" s="169"/>
      <c r="BQ68" s="169"/>
      <c r="BR68" s="169"/>
      <c r="BS68" s="169"/>
      <c r="BT68" s="169"/>
      <c r="BU68" s="169"/>
      <c r="BV68" s="169"/>
      <c r="BW68" s="169"/>
      <c r="BX68" s="169"/>
      <c r="BY68" s="169"/>
      <c r="BZ68" s="169"/>
      <c r="CA68" s="169"/>
      <c r="CB68" s="169"/>
      <c r="CC68" s="169"/>
      <c r="CD68" s="169"/>
      <c r="CE68" s="169"/>
      <c r="CF68" s="169"/>
      <c r="CG68" s="169"/>
      <c r="CH68" s="169"/>
      <c r="CI68" s="169"/>
      <c r="CJ68" s="169"/>
      <c r="CK68" s="169"/>
      <c r="CL68" s="169"/>
      <c r="CM68" s="169"/>
      <c r="CN68" s="169"/>
      <c r="CO68" s="169"/>
      <c r="CP68" s="169"/>
      <c r="CQ68" s="169"/>
      <c r="CR68" s="169"/>
      <c r="CS68" s="169"/>
      <c r="CT68" s="169"/>
      <c r="CU68" s="169"/>
      <c r="CV68" s="169"/>
      <c r="CW68" s="169"/>
      <c r="CX68" s="169"/>
      <c r="CY68" s="169"/>
      <c r="CZ68" s="169"/>
      <c r="DA68" s="169"/>
      <c r="DB68" s="169"/>
      <c r="DC68" s="169"/>
      <c r="DD68" s="169"/>
      <c r="DE68" s="169"/>
      <c r="DF68" s="169"/>
      <c r="DG68" s="169"/>
      <c r="DH68" s="169"/>
      <c r="DI68" s="169"/>
      <c r="DJ68" s="169"/>
      <c r="DK68" s="169"/>
      <c r="DL68" s="169"/>
      <c r="DM68" s="169"/>
      <c r="DN68" s="169"/>
      <c r="DO68" s="169"/>
      <c r="DP68" s="169"/>
      <c r="DQ68" s="169"/>
      <c r="DR68" s="169"/>
      <c r="DS68" s="169"/>
      <c r="DT68" s="169"/>
      <c r="DU68" s="169"/>
      <c r="DV68" s="169"/>
      <c r="DW68" s="169"/>
      <c r="DX68" s="169"/>
      <c r="DY68" s="169"/>
      <c r="DZ68" s="169"/>
      <c r="EA68" s="169"/>
      <c r="EB68" s="169"/>
      <c r="EC68" s="169"/>
      <c r="ED68" s="169"/>
      <c r="EE68" s="169"/>
      <c r="EF68" s="169"/>
      <c r="EG68" s="169"/>
      <c r="EH68" s="169"/>
      <c r="EI68" s="169"/>
      <c r="EJ68" s="169"/>
      <c r="EK68" s="169"/>
      <c r="EL68" s="169"/>
      <c r="EM68" s="169"/>
      <c r="EN68" s="169"/>
      <c r="EO68" s="169"/>
      <c r="EP68" s="169"/>
      <c r="EQ68" s="169"/>
      <c r="ER68" s="169"/>
      <c r="ES68" s="169"/>
      <c r="ET68" s="169"/>
      <c r="EU68" s="169"/>
      <c r="EV68" s="169"/>
      <c r="EW68" s="169"/>
      <c r="EX68" s="169"/>
    </row>
    <row r="69" spans="1:154" s="2" customFormat="1" ht="12.75" customHeight="1">
      <c r="A69" s="10"/>
      <c r="B69" s="3" t="s">
        <v>121</v>
      </c>
      <c r="C69" s="163"/>
      <c r="D69" s="163"/>
      <c r="E69" s="163"/>
      <c r="F69" s="7"/>
      <c r="G69" s="174"/>
      <c r="H69" s="174"/>
      <c r="I69" s="7">
        <f t="shared" ref="I69:I74" si="104">SUM(J69:EX69)</f>
        <v>14875000</v>
      </c>
      <c r="J69" s="7">
        <f>'High Budget'!F52</f>
        <v>14875000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c r="AF69" s="7">
        <v>0</v>
      </c>
      <c r="AG69" s="7">
        <v>0</v>
      </c>
      <c r="AH69" s="7">
        <v>0</v>
      </c>
      <c r="AI69" s="7">
        <v>0</v>
      </c>
      <c r="AJ69" s="7">
        <v>0</v>
      </c>
      <c r="AK69" s="7">
        <v>0</v>
      </c>
      <c r="AL69" s="7">
        <v>0</v>
      </c>
      <c r="AM69" s="7">
        <v>0</v>
      </c>
      <c r="AN69" s="7">
        <v>0</v>
      </c>
      <c r="AO69" s="7">
        <v>0</v>
      </c>
      <c r="AP69" s="7">
        <v>0</v>
      </c>
      <c r="AQ69" s="7">
        <v>0</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0</v>
      </c>
      <c r="BI69" s="7">
        <v>0</v>
      </c>
      <c r="BJ69" s="7">
        <v>0</v>
      </c>
      <c r="BK69" s="7">
        <v>0</v>
      </c>
      <c r="BL69" s="7">
        <v>0</v>
      </c>
      <c r="BM69" s="7">
        <v>0</v>
      </c>
      <c r="BN69" s="7">
        <v>0</v>
      </c>
      <c r="BO69" s="7">
        <v>0</v>
      </c>
      <c r="BP69" s="7">
        <v>0</v>
      </c>
      <c r="BQ69" s="7">
        <v>0</v>
      </c>
      <c r="BR69" s="7">
        <v>0</v>
      </c>
      <c r="BS69" s="7">
        <v>0</v>
      </c>
      <c r="BT69" s="7">
        <v>0</v>
      </c>
      <c r="BU69" s="7">
        <v>0</v>
      </c>
      <c r="BV69" s="7">
        <v>0</v>
      </c>
      <c r="BW69" s="7">
        <v>0</v>
      </c>
      <c r="BX69" s="7">
        <v>0</v>
      </c>
      <c r="BY69" s="7">
        <v>0</v>
      </c>
      <c r="BZ69" s="7">
        <v>0</v>
      </c>
      <c r="CA69" s="7">
        <v>0</v>
      </c>
      <c r="CB69" s="7">
        <v>0</v>
      </c>
      <c r="CC69" s="7">
        <v>0</v>
      </c>
      <c r="CD69" s="7">
        <v>0</v>
      </c>
      <c r="CE69" s="7">
        <v>0</v>
      </c>
      <c r="CF69" s="7">
        <v>0</v>
      </c>
      <c r="CG69" s="7">
        <v>0</v>
      </c>
      <c r="CH69" s="7">
        <v>0</v>
      </c>
      <c r="CI69" s="7">
        <v>0</v>
      </c>
      <c r="CJ69" s="7">
        <v>0</v>
      </c>
      <c r="CK69" s="7">
        <v>0</v>
      </c>
      <c r="CL69" s="7">
        <v>0</v>
      </c>
      <c r="CM69" s="7">
        <v>0</v>
      </c>
      <c r="CN69" s="7">
        <v>0</v>
      </c>
      <c r="CO69" s="7">
        <v>0</v>
      </c>
      <c r="CP69" s="7">
        <v>0</v>
      </c>
      <c r="CQ69" s="7">
        <v>0</v>
      </c>
      <c r="CR69" s="7">
        <v>0</v>
      </c>
      <c r="CS69" s="7">
        <v>0</v>
      </c>
      <c r="CT69" s="7">
        <v>0</v>
      </c>
      <c r="CU69" s="7">
        <v>0</v>
      </c>
      <c r="CV69" s="7">
        <v>0</v>
      </c>
      <c r="CW69" s="7">
        <v>0</v>
      </c>
      <c r="CX69" s="7">
        <v>0</v>
      </c>
      <c r="CY69" s="7">
        <v>0</v>
      </c>
      <c r="CZ69" s="7">
        <v>0</v>
      </c>
      <c r="DA69" s="7">
        <v>0</v>
      </c>
      <c r="DB69" s="7">
        <v>0</v>
      </c>
      <c r="DC69" s="7">
        <v>0</v>
      </c>
      <c r="DD69" s="7">
        <v>0</v>
      </c>
      <c r="DE69" s="7">
        <v>0</v>
      </c>
      <c r="DF69" s="7">
        <v>0</v>
      </c>
      <c r="DG69" s="7">
        <v>0</v>
      </c>
      <c r="DH69" s="7">
        <v>0</v>
      </c>
      <c r="DI69" s="7">
        <v>0</v>
      </c>
      <c r="DJ69" s="7">
        <v>0</v>
      </c>
      <c r="DK69" s="7">
        <v>0</v>
      </c>
      <c r="DL69" s="7">
        <v>0</v>
      </c>
      <c r="DM69" s="7">
        <v>0</v>
      </c>
      <c r="DN69" s="7">
        <v>0</v>
      </c>
      <c r="DO69" s="7">
        <v>0</v>
      </c>
      <c r="DP69" s="7">
        <v>0</v>
      </c>
      <c r="DQ69" s="7">
        <v>0</v>
      </c>
      <c r="DR69" s="7">
        <v>0</v>
      </c>
      <c r="DS69" s="7">
        <v>0</v>
      </c>
      <c r="DT69" s="7">
        <v>0</v>
      </c>
      <c r="DU69" s="7">
        <v>0</v>
      </c>
      <c r="DV69" s="7">
        <v>0</v>
      </c>
      <c r="DW69" s="7">
        <v>0</v>
      </c>
      <c r="DX69" s="7">
        <v>0</v>
      </c>
      <c r="DY69" s="7">
        <v>0</v>
      </c>
      <c r="DZ69" s="7">
        <v>0</v>
      </c>
      <c r="EA69" s="7">
        <v>0</v>
      </c>
      <c r="EB69" s="7">
        <v>0</v>
      </c>
      <c r="EC69" s="7">
        <v>0</v>
      </c>
      <c r="ED69" s="7">
        <v>0</v>
      </c>
      <c r="EE69" s="7">
        <v>0</v>
      </c>
      <c r="EF69" s="7">
        <v>0</v>
      </c>
      <c r="EG69" s="7">
        <v>0</v>
      </c>
      <c r="EH69" s="7">
        <v>0</v>
      </c>
      <c r="EI69" s="7">
        <v>0</v>
      </c>
      <c r="EJ69" s="7">
        <v>0</v>
      </c>
      <c r="EK69" s="7">
        <v>0</v>
      </c>
      <c r="EL69" s="7">
        <v>0</v>
      </c>
      <c r="EM69" s="7">
        <v>0</v>
      </c>
      <c r="EN69" s="7">
        <v>0</v>
      </c>
      <c r="EO69" s="7">
        <v>0</v>
      </c>
      <c r="EP69" s="7">
        <v>0</v>
      </c>
      <c r="EQ69" s="7">
        <v>0</v>
      </c>
      <c r="ER69" s="7">
        <v>0</v>
      </c>
      <c r="ES69" s="7">
        <v>0</v>
      </c>
      <c r="ET69" s="7">
        <v>0</v>
      </c>
      <c r="EU69" s="7">
        <v>0</v>
      </c>
      <c r="EV69" s="7">
        <v>0</v>
      </c>
      <c r="EW69" s="7">
        <v>0</v>
      </c>
      <c r="EX69" s="7">
        <v>0</v>
      </c>
    </row>
    <row r="70" spans="1:154" s="2" customFormat="1" ht="12.75" customHeight="1">
      <c r="A70" s="10"/>
      <c r="B70" s="3" t="s">
        <v>10</v>
      </c>
      <c r="C70" s="163"/>
      <c r="D70" s="163"/>
      <c r="E70" s="163"/>
      <c r="F70" s="3"/>
      <c r="I70" s="3">
        <f t="shared" ca="1" si="104"/>
        <v>1698664.0968962982</v>
      </c>
      <c r="J70" s="3">
        <f ca="1">'High Budget'!F53</f>
        <v>1698664.0968962959</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3">
        <v>0</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3">
        <v>0</v>
      </c>
      <c r="CR70" s="3">
        <v>0</v>
      </c>
      <c r="CS70" s="3">
        <v>0</v>
      </c>
      <c r="CT70" s="3">
        <v>0</v>
      </c>
      <c r="CU70" s="3">
        <v>0</v>
      </c>
      <c r="CV70" s="3">
        <v>0</v>
      </c>
      <c r="CW70" s="3">
        <v>0</v>
      </c>
      <c r="CX70" s="3">
        <v>0</v>
      </c>
      <c r="CY70" s="3">
        <v>0</v>
      </c>
      <c r="CZ70" s="3">
        <v>0</v>
      </c>
      <c r="DA70" s="3">
        <v>0</v>
      </c>
      <c r="DB70" s="3">
        <v>0</v>
      </c>
      <c r="DC70" s="3">
        <v>0</v>
      </c>
      <c r="DD70" s="3">
        <v>0</v>
      </c>
      <c r="DE70" s="3">
        <v>0</v>
      </c>
      <c r="DF70" s="3">
        <v>0</v>
      </c>
      <c r="DG70" s="3">
        <v>0</v>
      </c>
      <c r="DH70" s="3">
        <v>0</v>
      </c>
      <c r="DI70" s="3">
        <v>0</v>
      </c>
      <c r="DJ70" s="3">
        <v>0</v>
      </c>
      <c r="DK70" s="3">
        <v>0</v>
      </c>
      <c r="DL70" s="3">
        <v>0</v>
      </c>
      <c r="DM70" s="3">
        <v>0</v>
      </c>
      <c r="DN70" s="3">
        <v>0</v>
      </c>
      <c r="DO70" s="3">
        <v>0</v>
      </c>
      <c r="DP70" s="3">
        <v>0</v>
      </c>
      <c r="DQ70" s="3">
        <v>0</v>
      </c>
      <c r="DR70" s="3">
        <v>0</v>
      </c>
      <c r="DS70" s="3">
        <v>0</v>
      </c>
      <c r="DT70" s="3">
        <v>0</v>
      </c>
      <c r="DU70" s="3">
        <v>0</v>
      </c>
      <c r="DV70" s="3">
        <v>0</v>
      </c>
      <c r="DW70" s="3">
        <v>0</v>
      </c>
      <c r="DX70" s="3">
        <v>0</v>
      </c>
      <c r="DY70" s="3">
        <v>0</v>
      </c>
      <c r="DZ70" s="3">
        <v>0</v>
      </c>
      <c r="EA70" s="3">
        <v>0</v>
      </c>
      <c r="EB70" s="3">
        <v>0</v>
      </c>
      <c r="EC70" s="3">
        <v>0</v>
      </c>
      <c r="ED70" s="3">
        <v>0</v>
      </c>
      <c r="EE70" s="3">
        <v>0</v>
      </c>
      <c r="EF70" s="3">
        <v>0</v>
      </c>
      <c r="EG70" s="3">
        <v>0</v>
      </c>
      <c r="EH70" s="3">
        <v>0</v>
      </c>
      <c r="EI70" s="3">
        <v>0</v>
      </c>
      <c r="EJ70" s="3">
        <v>0</v>
      </c>
      <c r="EK70" s="3">
        <v>0</v>
      </c>
      <c r="EL70" s="3">
        <v>0</v>
      </c>
      <c r="EM70" s="3">
        <v>0</v>
      </c>
      <c r="EN70" s="3">
        <v>0</v>
      </c>
      <c r="EO70" s="3">
        <v>0</v>
      </c>
      <c r="EP70" s="3">
        <v>0</v>
      </c>
      <c r="EQ70" s="3">
        <v>0</v>
      </c>
      <c r="ER70" s="3">
        <v>0</v>
      </c>
      <c r="ES70" s="3">
        <v>0</v>
      </c>
      <c r="ET70" s="3">
        <v>0</v>
      </c>
      <c r="EU70" s="3">
        <v>0</v>
      </c>
      <c r="EV70" s="3">
        <v>0</v>
      </c>
      <c r="EW70" s="3">
        <v>0</v>
      </c>
      <c r="EX70" s="3">
        <v>0</v>
      </c>
    </row>
    <row r="71" spans="1:154" ht="12.75" customHeight="1">
      <c r="A71" s="13"/>
      <c r="B71" s="3" t="s">
        <v>11</v>
      </c>
      <c r="C71" s="3"/>
      <c r="D71" s="3"/>
      <c r="E71" s="3"/>
      <c r="F71" s="3"/>
      <c r="G71" s="4"/>
      <c r="H71" s="4"/>
      <c r="I71" s="3">
        <f t="shared" si="104"/>
        <v>86821875</v>
      </c>
      <c r="J71" s="3">
        <f>'High Budget'!F54</f>
        <v>0</v>
      </c>
      <c r="K71" s="3">
        <f>IF(AND(K$3&gt;=$C$10,K$3&lt;=$C$11),'High Budget'!$H$54/($C$11-$C$10+1),0)</f>
        <v>3617578.125</v>
      </c>
      <c r="L71" s="3">
        <f>IF(AND(L$3&gt;=$C$10,L$3&lt;=$C$11),'High Budget'!$H$54/($C$11-$C$10+1),0)</f>
        <v>3617578.125</v>
      </c>
      <c r="M71" s="3">
        <f>IF(AND(M$3&gt;=$C$10,M$3&lt;=$C$11),'High Budget'!$H$54/($C$11-$C$10+1),0)</f>
        <v>3617578.125</v>
      </c>
      <c r="N71" s="3">
        <f>IF(AND(N$3&gt;=$C$10,N$3&lt;=$C$11),'High Budget'!$H$54/($C$11-$C$10+1),0)</f>
        <v>3617578.125</v>
      </c>
      <c r="O71" s="3">
        <f>IF(AND(O$3&gt;=$C$10,O$3&lt;=$C$11),'High Budget'!$H$54/($C$11-$C$10+1),0)</f>
        <v>3617578.125</v>
      </c>
      <c r="P71" s="3">
        <f>IF(AND(P$3&gt;=$C$10,P$3&lt;=$C$11),'High Budget'!$H$54/($C$11-$C$10+1),0)</f>
        <v>3617578.125</v>
      </c>
      <c r="Q71" s="3">
        <f>IF(AND(Q$3&gt;=$C$10,Q$3&lt;=$C$11),'High Budget'!$H$54/($C$11-$C$10+1),0)</f>
        <v>3617578.125</v>
      </c>
      <c r="R71" s="3">
        <f>IF(AND(R$3&gt;=$C$10,R$3&lt;=$C$11),'High Budget'!$H$54/($C$11-$C$10+1),0)</f>
        <v>3617578.125</v>
      </c>
      <c r="S71" s="3">
        <f>IF(AND(S$3&gt;=$C$10,S$3&lt;=$C$11),'High Budget'!$H$54/($C$11-$C$10+1),0)</f>
        <v>3617578.125</v>
      </c>
      <c r="T71" s="3">
        <f>IF(AND(T$3&gt;=$C$10,T$3&lt;=$C$11),'High Budget'!$H$54/($C$11-$C$10+1),0)</f>
        <v>3617578.125</v>
      </c>
      <c r="U71" s="3">
        <f>IF(AND(U$3&gt;=$C$10,U$3&lt;=$C$11),'High Budget'!$H$54/($C$11-$C$10+1),0)</f>
        <v>3617578.125</v>
      </c>
      <c r="V71" s="3">
        <f>IF(AND(V$3&gt;=$C$10,V$3&lt;=$C$11),'High Budget'!$H$54/($C$11-$C$10+1),0)</f>
        <v>3617578.125</v>
      </c>
      <c r="W71" s="3">
        <f>IF(AND(W$3&gt;=$C$10,W$3&lt;=$C$11),'High Budget'!$H$54/($C$11-$C$10+1),0)</f>
        <v>3617578.125</v>
      </c>
      <c r="X71" s="3">
        <f>IF(AND(X$3&gt;=$C$10,X$3&lt;=$C$11),'High Budget'!$H$54/($C$11-$C$10+1),0)</f>
        <v>3617578.125</v>
      </c>
      <c r="Y71" s="3">
        <f>IF(AND(Y$3&gt;=$C$10,Y$3&lt;=$C$11),'High Budget'!$H$54/($C$11-$C$10+1),0)</f>
        <v>3617578.125</v>
      </c>
      <c r="Z71" s="3">
        <f>IF(AND(Z$3&gt;=$C$10,Z$3&lt;=$C$11),'High Budget'!$H$54/($C$11-$C$10+1),0)</f>
        <v>3617578.125</v>
      </c>
      <c r="AA71" s="3">
        <f>IF(AND(AA$3&gt;=$C$10,AA$3&lt;=$C$11),'High Budget'!$H$54/($C$11-$C$10+1),0)</f>
        <v>3617578.125</v>
      </c>
      <c r="AB71" s="3">
        <f>IF(AND(AB$3&gt;=$C$10,AB$3&lt;=$C$11),'High Budget'!$H$54/($C$11-$C$10+1),0)</f>
        <v>3617578.125</v>
      </c>
      <c r="AC71" s="3">
        <f>IF(AND(AC$3&gt;=$C$10,AC$3&lt;=$C$11),'High Budget'!$H$54/($C$11-$C$10+1),0)</f>
        <v>3617578.125</v>
      </c>
      <c r="AD71" s="3">
        <f>IF(AND(AD$3&gt;=$C$10,AD$3&lt;=$C$11),'High Budget'!$H$54/($C$11-$C$10+1),0)</f>
        <v>3617578.125</v>
      </c>
      <c r="AE71" s="3">
        <f>IF(AND(AE$3&gt;=$C$10,AE$3&lt;=$C$11),'High Budget'!$H$54/($C$11-$C$10+1),0)</f>
        <v>3617578.125</v>
      </c>
      <c r="AF71" s="3">
        <f>IF(AND(AF$3&gt;=$C$10,AF$3&lt;=$C$11),'High Budget'!$H$54/($C$11-$C$10+1),0)</f>
        <v>3617578.125</v>
      </c>
      <c r="AG71" s="3">
        <f>IF(AND(AG$3&gt;=$C$10,AG$3&lt;=$C$11),'High Budget'!$H$54/($C$11-$C$10+1),0)</f>
        <v>3617578.125</v>
      </c>
      <c r="AH71" s="3">
        <f>IF(AND(AH$3&gt;=$C$10,AH$3&lt;=$C$11),'High Budget'!$H$54/($C$11-$C$10+1),0)</f>
        <v>3617578.125</v>
      </c>
      <c r="AI71" s="3">
        <f>IF(AND(AI$3&gt;=$C$10,AI$3&lt;=$C$11),'High Budget'!$H$54/($C$11-$C$10+1),0)</f>
        <v>0</v>
      </c>
      <c r="AJ71" s="3">
        <f>IF(AND(AJ$3&gt;=$C$10,AJ$3&lt;=$C$11),'High Budget'!$H$54/($C$11-$C$10+1),0)</f>
        <v>0</v>
      </c>
      <c r="AK71" s="3">
        <f>IF(AND(AK$3&gt;=$C$10,AK$3&lt;=$C$11),'High Budget'!$H$54/($C$11-$C$10+1),0)</f>
        <v>0</v>
      </c>
      <c r="AL71" s="3">
        <f>IF(AND(AL$3&gt;=$C$10,AL$3&lt;=$C$11),'High Budget'!$H$54/($C$11-$C$10+1),0)</f>
        <v>0</v>
      </c>
      <c r="AM71" s="3">
        <f>IF(AND(AM$3&gt;=$C$10,AM$3&lt;=$C$11),'High Budget'!$H$54/($C$11-$C$10+1),0)</f>
        <v>0</v>
      </c>
      <c r="AN71" s="3">
        <f>IF(AND(AN$3&gt;=$C$10,AN$3&lt;=$C$11),'High Budget'!$H$54/($C$11-$C$10+1),0)</f>
        <v>0</v>
      </c>
      <c r="AO71" s="3">
        <f>IF(AND(AO$3&gt;=$C$10,AO$3&lt;=$C$11),'High Budget'!$H$54/($C$11-$C$10+1),0)</f>
        <v>0</v>
      </c>
      <c r="AP71" s="3">
        <f>IF(AND(AP$3&gt;=$C$10,AP$3&lt;=$C$11),'High Budget'!$H$54/($C$11-$C$10+1),0)</f>
        <v>0</v>
      </c>
      <c r="AQ71" s="3">
        <f>IF(AND(AQ$3&gt;=$C$10,AQ$3&lt;=$C$11),'High Budget'!$H$54/($C$11-$C$10+1),0)</f>
        <v>0</v>
      </c>
      <c r="AR71" s="3">
        <f>IF(AND(AR$3&gt;=$C$10,AR$3&lt;=$C$11),'High Budget'!$H$54/($C$11-$C$10+1),0)</f>
        <v>0</v>
      </c>
      <c r="AS71" s="3">
        <f>IF(AND(AS$3&gt;=$C$10,AS$3&lt;=$C$11),'High Budget'!$H$54/($C$11-$C$10+1),0)</f>
        <v>0</v>
      </c>
      <c r="AT71" s="3">
        <f>IF(AND(AT$3&gt;=$C$10,AT$3&lt;=$C$11),'High Budget'!$H$54/($C$11-$C$10+1),0)</f>
        <v>0</v>
      </c>
      <c r="AU71" s="3">
        <f>IF(AND(AU$3&gt;=$C$10,AU$3&lt;=$C$11),'High Budget'!$H$54/($C$11-$C$10+1),0)</f>
        <v>0</v>
      </c>
      <c r="AV71" s="3">
        <f>IF(AND(AV$3&gt;=$C$10,AV$3&lt;=$C$11),'High Budget'!$H$54/($C$11-$C$10+1),0)</f>
        <v>0</v>
      </c>
      <c r="AW71" s="3">
        <f>IF(AND(AW$3&gt;=$C$10,AW$3&lt;=$C$11),'High Budget'!$H$54/($C$11-$C$10+1),0)</f>
        <v>0</v>
      </c>
      <c r="AX71" s="3">
        <f>IF(AND(AX$3&gt;=$C$10,AX$3&lt;=$C$11),'High Budget'!$H$54/($C$11-$C$10+1),0)</f>
        <v>0</v>
      </c>
      <c r="AY71" s="3">
        <f>IF(AND(AY$3&gt;=$C$10,AY$3&lt;=$C$11),'High Budget'!$H$54/($C$11-$C$10+1),0)</f>
        <v>0</v>
      </c>
      <c r="AZ71" s="3">
        <f>IF(AND(AZ$3&gt;=$C$10,AZ$3&lt;=$C$11),'High Budget'!$H$54/($C$11-$C$10+1),0)</f>
        <v>0</v>
      </c>
      <c r="BA71" s="3">
        <f>IF(AND(BA$3&gt;=$C$10,BA$3&lt;=$C$11),'High Budget'!$H$54/($C$11-$C$10+1),0)</f>
        <v>0</v>
      </c>
      <c r="BB71" s="3">
        <f>IF(AND(BB$3&gt;=$C$10,BB$3&lt;=$C$11),'High Budget'!$H$54/($C$11-$C$10+1),0)</f>
        <v>0</v>
      </c>
      <c r="BC71" s="3">
        <f>IF(AND(BC$3&gt;=$C$10,BC$3&lt;=$C$11),'High Budget'!$H$54/($C$11-$C$10+1),0)</f>
        <v>0</v>
      </c>
      <c r="BD71" s="3">
        <f>IF(AND(BD$3&gt;=$C$10,BD$3&lt;=$C$11),'High Budget'!$H$54/($C$11-$C$10+1),0)</f>
        <v>0</v>
      </c>
      <c r="BE71" s="3">
        <f>IF(AND(BE$3&gt;=$C$10,BE$3&lt;=$C$11),'High Budget'!$H$54/($C$11-$C$10+1),0)</f>
        <v>0</v>
      </c>
      <c r="BF71" s="3">
        <f>IF(AND(BF$3&gt;=$C$10,BF$3&lt;=$C$11),'High Budget'!$H$54/($C$11-$C$10+1),0)</f>
        <v>0</v>
      </c>
      <c r="BG71" s="3">
        <f>IF(AND(BG$3&gt;=$C$10,BG$3&lt;=$C$11),'High Budget'!$H$54/($C$11-$C$10+1),0)</f>
        <v>0</v>
      </c>
      <c r="BH71" s="3">
        <f>IF(AND(BH$3&gt;=$C$10,BH$3&lt;=$C$11),'High Budget'!$H$54/($C$11-$C$10+1),0)</f>
        <v>0</v>
      </c>
      <c r="BI71" s="3">
        <f>IF(AND(BI$3&gt;=$C$10,BI$3&lt;=$C$11),'High Budget'!$H$54/($C$11-$C$10+1),0)</f>
        <v>0</v>
      </c>
      <c r="BJ71" s="3">
        <f>IF(AND(BJ$3&gt;=$C$10,BJ$3&lt;=$C$11),'High Budget'!$H$54/($C$11-$C$10+1),0)</f>
        <v>0</v>
      </c>
      <c r="BK71" s="3">
        <f>IF(AND(BK$3&gt;=$C$10,BK$3&lt;=$C$11),'High Budget'!$H$54/($C$11-$C$10+1),0)</f>
        <v>0</v>
      </c>
      <c r="BL71" s="3">
        <f>IF(AND(BL$3&gt;=$C$10,BL$3&lt;=$C$11),'High Budget'!$H$54/($C$11-$C$10+1),0)</f>
        <v>0</v>
      </c>
      <c r="BM71" s="3">
        <f>IF(AND(BM$3&gt;=$C$10,BM$3&lt;=$C$11),'High Budget'!$H$54/($C$11-$C$10+1),0)</f>
        <v>0</v>
      </c>
      <c r="BN71" s="3">
        <f>IF(AND(BN$3&gt;=$C$10,BN$3&lt;=$C$11),'High Budget'!$H$54/($C$11-$C$10+1),0)</f>
        <v>0</v>
      </c>
      <c r="BO71" s="3">
        <f>IF(AND(BO$3&gt;=$C$10,BO$3&lt;=$C$11),'High Budget'!$H$54/($C$11-$C$10+1),0)</f>
        <v>0</v>
      </c>
      <c r="BP71" s="3">
        <f>IF(AND(BP$3&gt;=$C$10,BP$3&lt;=$C$11),'High Budget'!$H$54/($C$11-$C$10+1),0)</f>
        <v>0</v>
      </c>
      <c r="BQ71" s="3">
        <f>IF(AND(BQ$3&gt;=$C$10,BQ$3&lt;=$C$11),'High Budget'!$H$54/($C$11-$C$10+1),0)</f>
        <v>0</v>
      </c>
      <c r="BR71" s="3">
        <f>IF(AND(BR$3&gt;=$C$10,BR$3&lt;=$C$11),'High Budget'!$H$54/($C$11-$C$10+1),0)</f>
        <v>0</v>
      </c>
      <c r="BS71" s="3">
        <f>IF(AND(BS$3&gt;=$C$10,BS$3&lt;=$C$11),'High Budget'!$H$54/($C$11-$C$10+1),0)</f>
        <v>0</v>
      </c>
      <c r="BT71" s="3">
        <f>IF(AND(BT$3&gt;=$C$10,BT$3&lt;=$C$11),'High Budget'!$H$54/($C$11-$C$10+1),0)</f>
        <v>0</v>
      </c>
      <c r="BU71" s="3">
        <f>IF(AND(BU$3&gt;=$C$10,BU$3&lt;=$C$11),'High Budget'!$H$54/($C$11-$C$10+1),0)</f>
        <v>0</v>
      </c>
      <c r="BV71" s="3">
        <f>IF(AND(BV$3&gt;=$C$10,BV$3&lt;=$C$11),'High Budget'!$H$54/($C$11-$C$10+1),0)</f>
        <v>0</v>
      </c>
      <c r="BW71" s="3">
        <f>IF(AND(BW$3&gt;=$C$10,BW$3&lt;=$C$11),'High Budget'!$H$54/($C$11-$C$10+1),0)</f>
        <v>0</v>
      </c>
      <c r="BX71" s="3">
        <f>IF(AND(BX$3&gt;=$C$10,BX$3&lt;=$C$11),'High Budget'!$H$54/($C$11-$C$10+1),0)</f>
        <v>0</v>
      </c>
      <c r="BY71" s="3">
        <f>IF(AND(BY$3&gt;=$C$10,BY$3&lt;=$C$11),'High Budget'!$H$54/($C$11-$C$10+1),0)</f>
        <v>0</v>
      </c>
      <c r="BZ71" s="3">
        <f>IF(AND(BZ$3&gt;=$C$10,BZ$3&lt;=$C$11),'High Budget'!$H$54/($C$11-$C$10+1),0)</f>
        <v>0</v>
      </c>
      <c r="CA71" s="3">
        <f>IF(AND(CA$3&gt;=$C$10,CA$3&lt;=$C$11),'High Budget'!$H$54/($C$11-$C$10+1),0)</f>
        <v>0</v>
      </c>
      <c r="CB71" s="3">
        <f>IF(AND(CB$3&gt;=$C$10,CB$3&lt;=$C$11),'High Budget'!$H$54/($C$11-$C$10+1),0)</f>
        <v>0</v>
      </c>
      <c r="CC71" s="3">
        <f>IF(AND(CC$3&gt;=$C$10,CC$3&lt;=$C$11),'High Budget'!$H$54/($C$11-$C$10+1),0)</f>
        <v>0</v>
      </c>
      <c r="CD71" s="3">
        <f>IF(AND(CD$3&gt;=$C$10,CD$3&lt;=$C$11),'High Budget'!$H$54/($C$11-$C$10+1),0)</f>
        <v>0</v>
      </c>
      <c r="CE71" s="3">
        <f>IF(AND(CE$3&gt;=$C$10,CE$3&lt;=$C$11),'High Budget'!$H$54/($C$11-$C$10+1),0)</f>
        <v>0</v>
      </c>
      <c r="CF71" s="3">
        <f>IF(AND(CF$3&gt;=$C$10,CF$3&lt;=$C$11),'High Budget'!$H$54/($C$11-$C$10+1),0)</f>
        <v>0</v>
      </c>
      <c r="CG71" s="3">
        <f>IF(AND(CG$3&gt;=$C$10,CG$3&lt;=$C$11),'High Budget'!$H$54/($C$11-$C$10+1),0)</f>
        <v>0</v>
      </c>
      <c r="CH71" s="3">
        <f>IF(AND(CH$3&gt;=$C$10,CH$3&lt;=$C$11),'High Budget'!$H$54/($C$11-$C$10+1),0)</f>
        <v>0</v>
      </c>
      <c r="CI71" s="3">
        <f>IF(AND(CI$3&gt;=$C$10,CI$3&lt;=$C$11),'High Budget'!$H$54/($C$11-$C$10+1),0)</f>
        <v>0</v>
      </c>
      <c r="CJ71" s="3">
        <f>IF(AND(CJ$3&gt;=$C$10,CJ$3&lt;=$C$11),'High Budget'!$H$54/($C$11-$C$10+1),0)</f>
        <v>0</v>
      </c>
      <c r="CK71" s="3">
        <f>IF(AND(CK$3&gt;=$C$10,CK$3&lt;=$C$11),'High Budget'!$H$54/($C$11-$C$10+1),0)</f>
        <v>0</v>
      </c>
      <c r="CL71" s="3">
        <f>IF(AND(CL$3&gt;=$C$10,CL$3&lt;=$C$11),'High Budget'!$H$54/($C$11-$C$10+1),0)</f>
        <v>0</v>
      </c>
      <c r="CM71" s="3">
        <f>IF(AND(CM$3&gt;=$C$10,CM$3&lt;=$C$11),'High Budget'!$H$54/($C$11-$C$10+1),0)</f>
        <v>0</v>
      </c>
      <c r="CN71" s="3">
        <f>IF(AND(CN$3&gt;=$C$10,CN$3&lt;=$C$11),'High Budget'!$H$54/($C$11-$C$10+1),0)</f>
        <v>0</v>
      </c>
      <c r="CO71" s="3">
        <f>IF(AND(CO$3&gt;=$C$10,CO$3&lt;=$C$11),'High Budget'!$H$54/($C$11-$C$10+1),0)</f>
        <v>0</v>
      </c>
      <c r="CP71" s="3">
        <f>IF(AND(CP$3&gt;=$C$10,CP$3&lt;=$C$11),'High Budget'!$H$54/($C$11-$C$10+1),0)</f>
        <v>0</v>
      </c>
      <c r="CQ71" s="3">
        <f>IF(AND(CQ$3&gt;=$C$10,CQ$3&lt;=$C$11),'High Budget'!$H$54/($C$11-$C$10+1),0)</f>
        <v>0</v>
      </c>
      <c r="CR71" s="3">
        <f>IF(AND(CR$3&gt;=$C$10,CR$3&lt;=$C$11),'High Budget'!$H$54/($C$11-$C$10+1),0)</f>
        <v>0</v>
      </c>
      <c r="CS71" s="3">
        <f>IF(AND(CS$3&gt;=$C$10,CS$3&lt;=$C$11),'High Budget'!$H$54/($C$11-$C$10+1),0)</f>
        <v>0</v>
      </c>
      <c r="CT71" s="3">
        <f>IF(AND(CT$3&gt;=$C$10,CT$3&lt;=$C$11),'High Budget'!$H$54/($C$11-$C$10+1),0)</f>
        <v>0</v>
      </c>
      <c r="CU71" s="3">
        <f>IF(AND(CU$3&gt;=$C$10,CU$3&lt;=$C$11),'High Budget'!$H$54/($C$11-$C$10+1),0)</f>
        <v>0</v>
      </c>
      <c r="CV71" s="3">
        <f>IF(AND(CV$3&gt;=$C$10,CV$3&lt;=$C$11),'High Budget'!$H$54/($C$11-$C$10+1),0)</f>
        <v>0</v>
      </c>
      <c r="CW71" s="3">
        <f>IF(AND(CW$3&gt;=$C$10,CW$3&lt;=$C$11),'High Budget'!$H$54/($C$11-$C$10+1),0)</f>
        <v>0</v>
      </c>
      <c r="CX71" s="3">
        <f>IF(AND(CX$3&gt;=$C$10,CX$3&lt;=$C$11),'High Budget'!$H$54/($C$11-$C$10+1),0)</f>
        <v>0</v>
      </c>
      <c r="CY71" s="3">
        <f>IF(AND(CY$3&gt;=$C$10,CY$3&lt;=$C$11),'High Budget'!$H$54/($C$11-$C$10+1),0)</f>
        <v>0</v>
      </c>
      <c r="CZ71" s="3">
        <f>IF(AND(CZ$3&gt;=$C$10,CZ$3&lt;=$C$11),'High Budget'!$H$54/($C$11-$C$10+1),0)</f>
        <v>0</v>
      </c>
      <c r="DA71" s="3">
        <f>IF(AND(DA$3&gt;=$C$10,DA$3&lt;=$C$11),'High Budget'!$H$54/($C$11-$C$10+1),0)</f>
        <v>0</v>
      </c>
      <c r="DB71" s="3">
        <f>IF(AND(DB$3&gt;=$C$10,DB$3&lt;=$C$11),'High Budget'!$H$54/($C$11-$C$10+1),0)</f>
        <v>0</v>
      </c>
      <c r="DC71" s="3">
        <f>IF(AND(DC$3&gt;=$C$10,DC$3&lt;=$C$11),'High Budget'!$H$54/($C$11-$C$10+1),0)</f>
        <v>0</v>
      </c>
      <c r="DD71" s="3">
        <f>IF(AND(DD$3&gt;=$C$10,DD$3&lt;=$C$11),'High Budget'!$H$54/($C$11-$C$10+1),0)</f>
        <v>0</v>
      </c>
      <c r="DE71" s="3">
        <f>IF(AND(DE$3&gt;=$C$10,DE$3&lt;=$C$11),'High Budget'!$H$54/($C$11-$C$10+1),0)</f>
        <v>0</v>
      </c>
      <c r="DF71" s="3">
        <f>IF(AND(DF$3&gt;=$C$10,DF$3&lt;=$C$11),'High Budget'!$H$54/($C$11-$C$10+1),0)</f>
        <v>0</v>
      </c>
      <c r="DG71" s="3">
        <f>IF(AND(DG$3&gt;=$C$10,DG$3&lt;=$C$11),'High Budget'!$H$54/($C$11-$C$10+1),0)</f>
        <v>0</v>
      </c>
      <c r="DH71" s="3">
        <f>IF(AND(DH$3&gt;=$C$10,DH$3&lt;=$C$11),'High Budget'!$H$54/($C$11-$C$10+1),0)</f>
        <v>0</v>
      </c>
      <c r="DI71" s="3">
        <f>IF(AND(DI$3&gt;=$C$10,DI$3&lt;=$C$11),'High Budget'!$H$54/($C$11-$C$10+1),0)</f>
        <v>0</v>
      </c>
      <c r="DJ71" s="3">
        <f>IF(AND(DJ$3&gt;=$C$10,DJ$3&lt;=$C$11),'High Budget'!$H$54/($C$11-$C$10+1),0)</f>
        <v>0</v>
      </c>
      <c r="DK71" s="3">
        <f>IF(AND(DK$3&gt;=$C$10,DK$3&lt;=$C$11),'High Budget'!$H$54/($C$11-$C$10+1),0)</f>
        <v>0</v>
      </c>
      <c r="DL71" s="3">
        <f>IF(AND(DL$3&gt;=$C$10,DL$3&lt;=$C$11),'High Budget'!$H$54/($C$11-$C$10+1),0)</f>
        <v>0</v>
      </c>
      <c r="DM71" s="3">
        <f>IF(AND(DM$3&gt;=$C$10,DM$3&lt;=$C$11),'High Budget'!$H$54/($C$11-$C$10+1),0)</f>
        <v>0</v>
      </c>
      <c r="DN71" s="3">
        <f>IF(AND(DN$3&gt;=$C$10,DN$3&lt;=$C$11),'High Budget'!$H$54/($C$11-$C$10+1),0)</f>
        <v>0</v>
      </c>
      <c r="DO71" s="3">
        <f>IF(AND(DO$3&gt;=$C$10,DO$3&lt;=$C$11),'High Budget'!$H$54/($C$11-$C$10+1),0)</f>
        <v>0</v>
      </c>
      <c r="DP71" s="3">
        <f>IF(AND(DP$3&gt;=$C$10,DP$3&lt;=$C$11),'High Budget'!$H$54/($C$11-$C$10+1),0)</f>
        <v>0</v>
      </c>
      <c r="DQ71" s="3">
        <f>IF(AND(DQ$3&gt;=$C$10,DQ$3&lt;=$C$11),'High Budget'!$H$54/($C$11-$C$10+1),0)</f>
        <v>0</v>
      </c>
      <c r="DR71" s="3">
        <f>IF(AND(DR$3&gt;=$C$10,DR$3&lt;=$C$11),'High Budget'!$H$54/($C$11-$C$10+1),0)</f>
        <v>0</v>
      </c>
      <c r="DS71" s="3">
        <f>IF(AND(DS$3&gt;=$C$10,DS$3&lt;=$C$11),'High Budget'!$H$54/($C$11-$C$10+1),0)</f>
        <v>0</v>
      </c>
      <c r="DT71" s="3">
        <f>IF(AND(DT$3&gt;=$C$10,DT$3&lt;=$C$11),'High Budget'!$H$54/($C$11-$C$10+1),0)</f>
        <v>0</v>
      </c>
      <c r="DU71" s="3">
        <f>IF(AND(DU$3&gt;=$C$10,DU$3&lt;=$C$11),'High Budget'!$H$54/($C$11-$C$10+1),0)</f>
        <v>0</v>
      </c>
      <c r="DV71" s="3">
        <f>IF(AND(DV$3&gt;=$C$10,DV$3&lt;=$C$11),'High Budget'!$H$54/($C$11-$C$10+1),0)</f>
        <v>0</v>
      </c>
      <c r="DW71" s="3">
        <f>IF(AND(DW$3&gt;=$C$10,DW$3&lt;=$C$11),'High Budget'!$H$54/($C$11-$C$10+1),0)</f>
        <v>0</v>
      </c>
      <c r="DX71" s="3">
        <f>IF(AND(DX$3&gt;=$C$10,DX$3&lt;=$C$11),'High Budget'!$H$54/($C$11-$C$10+1),0)</f>
        <v>0</v>
      </c>
      <c r="DY71" s="3">
        <f>IF(AND(DY$3&gt;=$C$10,DY$3&lt;=$C$11),'High Budget'!$H$54/($C$11-$C$10+1),0)</f>
        <v>0</v>
      </c>
      <c r="DZ71" s="3">
        <f>IF(AND(DZ$3&gt;=$C$10,DZ$3&lt;=$C$11),'High Budget'!$H$54/($C$11-$C$10+1),0)</f>
        <v>0</v>
      </c>
      <c r="EA71" s="3">
        <f>IF(AND(EA$3&gt;=$C$10,EA$3&lt;=$C$11),'High Budget'!$H$54/($C$11-$C$10+1),0)</f>
        <v>0</v>
      </c>
      <c r="EB71" s="3">
        <f>IF(AND(EB$3&gt;=$C$10,EB$3&lt;=$C$11),'High Budget'!$H$54/($C$11-$C$10+1),0)</f>
        <v>0</v>
      </c>
      <c r="EC71" s="3">
        <f>IF(AND(EC$3&gt;=$C$10,EC$3&lt;=$C$11),'High Budget'!$H$54/($C$11-$C$10+1),0)</f>
        <v>0</v>
      </c>
      <c r="ED71" s="3">
        <f>IF(AND(ED$3&gt;=$C$10,ED$3&lt;=$C$11),'High Budget'!$H$54/($C$11-$C$10+1),0)</f>
        <v>0</v>
      </c>
      <c r="EE71" s="3">
        <f>IF(AND(EE$3&gt;=$C$10,EE$3&lt;=$C$11),'High Budget'!$H$54/($C$11-$C$10+1),0)</f>
        <v>0</v>
      </c>
      <c r="EF71" s="3">
        <f>IF(AND(EF$3&gt;=$C$10,EF$3&lt;=$C$11),'High Budget'!$H$54/($C$11-$C$10+1),0)</f>
        <v>0</v>
      </c>
      <c r="EG71" s="3">
        <f>IF(AND(EG$3&gt;=$C$10,EG$3&lt;=$C$11),'High Budget'!$H$54/($C$11-$C$10+1),0)</f>
        <v>0</v>
      </c>
      <c r="EH71" s="3">
        <f>IF(AND(EH$3&gt;=$C$10,EH$3&lt;=$C$11),'High Budget'!$H$54/($C$11-$C$10+1),0)</f>
        <v>0</v>
      </c>
      <c r="EI71" s="3">
        <f>IF(AND(EI$3&gt;=$C$10,EI$3&lt;=$C$11),'High Budget'!$H$54/($C$11-$C$10+1),0)</f>
        <v>0</v>
      </c>
      <c r="EJ71" s="3">
        <f>IF(AND(EJ$3&gt;=$C$10,EJ$3&lt;=$C$11),'High Budget'!$H$54/($C$11-$C$10+1),0)</f>
        <v>0</v>
      </c>
      <c r="EK71" s="3">
        <f>IF(AND(EK$3&gt;=$C$10,EK$3&lt;=$C$11),'High Budget'!$H$54/($C$11-$C$10+1),0)</f>
        <v>0</v>
      </c>
      <c r="EL71" s="3">
        <f>IF(AND(EL$3&gt;=$C$10,EL$3&lt;=$C$11),'High Budget'!$H$54/($C$11-$C$10+1),0)</f>
        <v>0</v>
      </c>
      <c r="EM71" s="3">
        <f>IF(AND(EM$3&gt;=$C$10,EM$3&lt;=$C$11),'High Budget'!$H$54/($C$11-$C$10+1),0)</f>
        <v>0</v>
      </c>
      <c r="EN71" s="3">
        <f>IF(AND(EN$3&gt;=$C$10,EN$3&lt;=$C$11),'High Budget'!$H$54/($C$11-$C$10+1),0)</f>
        <v>0</v>
      </c>
      <c r="EO71" s="3">
        <f>IF(AND(EO$3&gt;=$C$10,EO$3&lt;=$C$11),'High Budget'!$H$54/($C$11-$C$10+1),0)</f>
        <v>0</v>
      </c>
      <c r="EP71" s="3">
        <f>IF(AND(EP$3&gt;=$C$10,EP$3&lt;=$C$11),'High Budget'!$H$54/($C$11-$C$10+1),0)</f>
        <v>0</v>
      </c>
      <c r="EQ71" s="3">
        <f>IF(AND(EQ$3&gt;=$C$10,EQ$3&lt;=$C$11),'High Budget'!$H$54/($C$11-$C$10+1),0)</f>
        <v>0</v>
      </c>
      <c r="ER71" s="3">
        <f>IF(AND(ER$3&gt;=$C$10,ER$3&lt;=$C$11),'High Budget'!$H$54/($C$11-$C$10+1),0)</f>
        <v>0</v>
      </c>
      <c r="ES71" s="3">
        <f>IF(AND(ES$3&gt;=$C$10,ES$3&lt;=$C$11),'High Budget'!$H$54/($C$11-$C$10+1),0)</f>
        <v>0</v>
      </c>
      <c r="ET71" s="3">
        <f>IF(AND(ET$3&gt;=$C$10,ET$3&lt;=$C$11),'High Budget'!$H$54/($C$11-$C$10+1),0)</f>
        <v>0</v>
      </c>
      <c r="EU71" s="3">
        <f>IF(AND(EU$3&gt;=$C$10,EU$3&lt;=$C$11),'High Budget'!$H$54/($C$11-$C$10+1),0)</f>
        <v>0</v>
      </c>
      <c r="EV71" s="3">
        <f>IF(AND(EV$3&gt;=$C$10,EV$3&lt;=$C$11),'High Budget'!$H$54/($C$11-$C$10+1),0)</f>
        <v>0</v>
      </c>
      <c r="EW71" s="3">
        <f>IF(AND(EW$3&gt;=$C$10,EW$3&lt;=$C$11),'High Budget'!$H$54/($C$11-$C$10+1),0)</f>
        <v>0</v>
      </c>
      <c r="EX71" s="3">
        <f>IF(AND(EX$3&gt;=$C$10,EX$3&lt;=$C$11),'High Budget'!$H$54/($C$11-$C$10+1),0)</f>
        <v>0</v>
      </c>
    </row>
    <row r="72" spans="1:154" ht="12.75" customHeight="1">
      <c r="A72" s="13"/>
      <c r="B72" s="3" t="s">
        <v>90</v>
      </c>
      <c r="C72" s="3"/>
      <c r="D72" s="3"/>
      <c r="E72" s="3"/>
      <c r="F72" s="3"/>
      <c r="G72" s="3"/>
      <c r="H72" s="3"/>
      <c r="I72" s="3">
        <f t="shared" si="104"/>
        <v>12271684.267326877</v>
      </c>
      <c r="J72" s="3">
        <f>'High Budget'!F55</f>
        <v>1200000</v>
      </c>
      <c r="K72" s="3">
        <f>IF(AND(K$3&gt;=$C$12,K$3&lt;=$C$13),'High Budget'!$H$55/($C$13-$C$12+1),0)</f>
        <v>425834.0102818028</v>
      </c>
      <c r="L72" s="3">
        <f>IF(AND(L$3&gt;=$C$12,L$3&lt;=$C$13),'High Budget'!$H$55/($C$13-$C$12+1),0)</f>
        <v>425834.0102818028</v>
      </c>
      <c r="M72" s="3">
        <f>IF(AND(M$3&gt;=$C$12,M$3&lt;=$C$13),'High Budget'!$H$55/($C$13-$C$12+1),0)</f>
        <v>425834.0102818028</v>
      </c>
      <c r="N72" s="3">
        <f>IF(AND(N$3&gt;=$C$12,N$3&lt;=$C$13),'High Budget'!$H$55/($C$13-$C$12+1),0)</f>
        <v>425834.0102818028</v>
      </c>
      <c r="O72" s="3">
        <f>IF(AND(O$3&gt;=$C$12,O$3&lt;=$C$13),'High Budget'!$H$55/($C$13-$C$12+1),0)</f>
        <v>425834.0102818028</v>
      </c>
      <c r="P72" s="3">
        <f>IF(AND(P$3&gt;=$C$12,P$3&lt;=$C$13),'High Budget'!$H$55/($C$13-$C$12+1),0)</f>
        <v>425834.0102818028</v>
      </c>
      <c r="Q72" s="3">
        <f>IF(AND(Q$3&gt;=$C$12,Q$3&lt;=$C$13),'High Budget'!$H$55/($C$13-$C$12+1),0)</f>
        <v>425834.0102818028</v>
      </c>
      <c r="R72" s="3">
        <f>IF(AND(R$3&gt;=$C$12,R$3&lt;=$C$13),'High Budget'!$H$55/($C$13-$C$12+1),0)</f>
        <v>425834.0102818028</v>
      </c>
      <c r="S72" s="3">
        <f>IF(AND(S$3&gt;=$C$12,S$3&lt;=$C$13),'High Budget'!$H$55/($C$13-$C$12+1),0)</f>
        <v>425834.0102818028</v>
      </c>
      <c r="T72" s="3">
        <f>IF(AND(T$3&gt;=$C$12,T$3&lt;=$C$13),'High Budget'!$H$55/($C$13-$C$12+1),0)</f>
        <v>425834.0102818028</v>
      </c>
      <c r="U72" s="3">
        <f>IF(AND(U$3&gt;=$C$12,U$3&lt;=$C$13),'High Budget'!$H$55/($C$13-$C$12+1),0)</f>
        <v>425834.0102818028</v>
      </c>
      <c r="V72" s="3">
        <f>IF(AND(V$3&gt;=$C$12,V$3&lt;=$C$13),'High Budget'!$H$55/($C$13-$C$12+1),0)</f>
        <v>425834.0102818028</v>
      </c>
      <c r="W72" s="3">
        <f>IF(AND(W$3&gt;=$C$12,W$3&lt;=$C$13),'High Budget'!$H$55/($C$13-$C$12+1),0)</f>
        <v>425834.0102818028</v>
      </c>
      <c r="X72" s="3">
        <f>IF(AND(X$3&gt;=$C$12,X$3&lt;=$C$13),'High Budget'!$H$55/($C$13-$C$12+1),0)</f>
        <v>425834.0102818028</v>
      </c>
      <c r="Y72" s="3">
        <f>IF(AND(Y$3&gt;=$C$12,Y$3&lt;=$C$13),'High Budget'!$H$55/($C$13-$C$12+1),0)</f>
        <v>425834.0102818028</v>
      </c>
      <c r="Z72" s="3">
        <f>IF(AND(Z$3&gt;=$C$12,Z$3&lt;=$C$13),'High Budget'!$H$55/($C$13-$C$12+1),0)</f>
        <v>425834.0102818028</v>
      </c>
      <c r="AA72" s="3">
        <f>IF(AND(AA$3&gt;=$C$12,AA$3&lt;=$C$13),'High Budget'!$H$55/($C$13-$C$12+1),0)</f>
        <v>425834.0102818028</v>
      </c>
      <c r="AB72" s="3">
        <f>IF(AND(AB$3&gt;=$C$12,AB$3&lt;=$C$13),'High Budget'!$H$55/($C$13-$C$12+1),0)</f>
        <v>425834.0102818028</v>
      </c>
      <c r="AC72" s="3">
        <f>IF(AND(AC$3&gt;=$C$12,AC$3&lt;=$C$13),'High Budget'!$H$55/($C$13-$C$12+1),0)</f>
        <v>425834.0102818028</v>
      </c>
      <c r="AD72" s="3">
        <f>IF(AND(AD$3&gt;=$C$12,AD$3&lt;=$C$13),'High Budget'!$H$55/($C$13-$C$12+1),0)</f>
        <v>425834.0102818028</v>
      </c>
      <c r="AE72" s="3">
        <f>IF(AND(AE$3&gt;=$C$12,AE$3&lt;=$C$13),'High Budget'!$H$55/($C$13-$C$12+1),0)</f>
        <v>425834.0102818028</v>
      </c>
      <c r="AF72" s="3">
        <f>IF(AND(AF$3&gt;=$C$12,AF$3&lt;=$C$13),'High Budget'!$H$55/($C$13-$C$12+1),0)</f>
        <v>425834.0102818028</v>
      </c>
      <c r="AG72" s="3">
        <f>IF(AND(AG$3&gt;=$C$12,AG$3&lt;=$C$13),'High Budget'!$H$55/($C$13-$C$12+1),0)</f>
        <v>425834.0102818028</v>
      </c>
      <c r="AH72" s="3">
        <f>IF(AND(AH$3&gt;=$C$12,AH$3&lt;=$C$13),'High Budget'!$H$55/($C$13-$C$12+1),0)</f>
        <v>425834.0102818028</v>
      </c>
      <c r="AI72" s="3">
        <f>IF(AND(AI$3&gt;=$C$12,AI$3&lt;=$C$13),'High Budget'!$H$55/($C$13-$C$12+1),0)</f>
        <v>425834.0102818028</v>
      </c>
      <c r="AJ72" s="3">
        <f>IF(AND(AJ$3&gt;=$C$12,AJ$3&lt;=$C$13),'High Budget'!$H$55/($C$13-$C$12+1),0)</f>
        <v>425834.0102818028</v>
      </c>
      <c r="AK72" s="3">
        <f>IF(AND(AK$3&gt;=$C$12,AK$3&lt;=$C$13),'High Budget'!$H$55/($C$13-$C$12+1),0)</f>
        <v>0</v>
      </c>
      <c r="AL72" s="3">
        <f>IF(AND(AL$3&gt;=$C$12,AL$3&lt;=$C$13),'High Budget'!$H$55/($C$13-$C$12+1),0)</f>
        <v>0</v>
      </c>
      <c r="AM72" s="3">
        <f>IF(AND(AM$3&gt;=$C$12,AM$3&lt;=$C$13),'High Budget'!$H$55/($C$13-$C$12+1),0)</f>
        <v>0</v>
      </c>
      <c r="AN72" s="3">
        <f>IF(AND(AN$3&gt;=$C$12,AN$3&lt;=$C$13),'High Budget'!$H$55/($C$13-$C$12+1),0)</f>
        <v>0</v>
      </c>
      <c r="AO72" s="3">
        <f>IF(AND(AO$3&gt;=$C$12,AO$3&lt;=$C$13),'High Budget'!$H$55/($C$13-$C$12+1),0)</f>
        <v>0</v>
      </c>
      <c r="AP72" s="3">
        <f>IF(AND(AP$3&gt;=$C$12,AP$3&lt;=$C$13),'High Budget'!$H$55/($C$13-$C$12+1),0)</f>
        <v>0</v>
      </c>
      <c r="AQ72" s="3">
        <f>IF(AND(AQ$3&gt;=$C$12,AQ$3&lt;=$C$13),'High Budget'!$H$55/($C$13-$C$12+1),0)</f>
        <v>0</v>
      </c>
      <c r="AR72" s="3">
        <f>IF(AND(AR$3&gt;=$C$12,AR$3&lt;=$C$13),'High Budget'!$H$55/($C$13-$C$12+1),0)</f>
        <v>0</v>
      </c>
      <c r="AS72" s="3">
        <f>IF(AND(AS$3&gt;=$C$12,AS$3&lt;=$C$13),'High Budget'!$H$55/($C$13-$C$12+1),0)</f>
        <v>0</v>
      </c>
      <c r="AT72" s="3">
        <f>IF(AND(AT$3&gt;=$C$12,AT$3&lt;=$C$13),'High Budget'!$H$55/($C$13-$C$12+1),0)</f>
        <v>0</v>
      </c>
      <c r="AU72" s="3">
        <f>IF(AND(AU$3&gt;=$C$12,AU$3&lt;=$C$13),'High Budget'!$H$55/($C$13-$C$12+1),0)</f>
        <v>0</v>
      </c>
      <c r="AV72" s="3">
        <f>IF(AND(AV$3&gt;=$C$12,AV$3&lt;=$C$13),'High Budget'!$H$55/($C$13-$C$12+1),0)</f>
        <v>0</v>
      </c>
      <c r="AW72" s="3">
        <f>IF(AND(AW$3&gt;=$C$12,AW$3&lt;=$C$13),'High Budget'!$H$55/($C$13-$C$12+1),0)</f>
        <v>0</v>
      </c>
      <c r="AX72" s="3">
        <f>IF(AND(AX$3&gt;=$C$12,AX$3&lt;=$C$13),'High Budget'!$H$55/($C$13-$C$12+1),0)</f>
        <v>0</v>
      </c>
      <c r="AY72" s="3">
        <f>IF(AND(AY$3&gt;=$C$12,AY$3&lt;=$C$13),'High Budget'!$H$55/($C$13-$C$12+1),0)</f>
        <v>0</v>
      </c>
      <c r="AZ72" s="3">
        <f>IF(AND(AZ$3&gt;=$C$12,AZ$3&lt;=$C$13),'High Budget'!$H$55/($C$13-$C$12+1),0)</f>
        <v>0</v>
      </c>
      <c r="BA72" s="3">
        <f>IF(AND(BA$3&gt;=$C$12,BA$3&lt;=$C$13),'High Budget'!$H$55/($C$13-$C$12+1),0)</f>
        <v>0</v>
      </c>
      <c r="BB72" s="3">
        <f>IF(AND(BB$3&gt;=$C$12,BB$3&lt;=$C$13),'High Budget'!$H$55/($C$13-$C$12+1),0)</f>
        <v>0</v>
      </c>
      <c r="BC72" s="3">
        <f>IF(AND(BC$3&gt;=$C$12,BC$3&lt;=$C$13),'High Budget'!$H$55/($C$13-$C$12+1),0)</f>
        <v>0</v>
      </c>
      <c r="BD72" s="3">
        <f>IF(AND(BD$3&gt;=$C$12,BD$3&lt;=$C$13),'High Budget'!$H$55/($C$13-$C$12+1),0)</f>
        <v>0</v>
      </c>
      <c r="BE72" s="3">
        <f>IF(AND(BE$3&gt;=$C$12,BE$3&lt;=$C$13),'High Budget'!$H$55/($C$13-$C$12+1),0)</f>
        <v>0</v>
      </c>
      <c r="BF72" s="3">
        <f>IF(AND(BF$3&gt;=$C$12,BF$3&lt;=$C$13),'High Budget'!$H$55/($C$13-$C$12+1),0)</f>
        <v>0</v>
      </c>
      <c r="BG72" s="3">
        <f>IF(AND(BG$3&gt;=$C$12,BG$3&lt;=$C$13),'High Budget'!$H$55/($C$13-$C$12+1),0)</f>
        <v>0</v>
      </c>
      <c r="BH72" s="3">
        <f>IF(AND(BH$3&gt;=$C$12,BH$3&lt;=$C$13),'High Budget'!$H$55/($C$13-$C$12+1),0)</f>
        <v>0</v>
      </c>
      <c r="BI72" s="3">
        <f>IF(AND(BI$3&gt;=$C$12,BI$3&lt;=$C$13),'High Budget'!$H$55/($C$13-$C$12+1),0)</f>
        <v>0</v>
      </c>
      <c r="BJ72" s="3">
        <f>IF(AND(BJ$3&gt;=$C$12,BJ$3&lt;=$C$13),'High Budget'!$H$55/($C$13-$C$12+1),0)</f>
        <v>0</v>
      </c>
      <c r="BK72" s="3">
        <f>IF(AND(BK$3&gt;=$C$12,BK$3&lt;=$C$13),'High Budget'!$H$55/($C$13-$C$12+1),0)</f>
        <v>0</v>
      </c>
      <c r="BL72" s="3">
        <f>IF(AND(BL$3&gt;=$C$12,BL$3&lt;=$C$13),'High Budget'!$H$55/($C$13-$C$12+1),0)</f>
        <v>0</v>
      </c>
      <c r="BM72" s="3">
        <f>IF(AND(BM$3&gt;=$C$12,BM$3&lt;=$C$13),'High Budget'!$H$55/($C$13-$C$12+1),0)</f>
        <v>0</v>
      </c>
      <c r="BN72" s="3">
        <f>IF(AND(BN$3&gt;=$C$12,BN$3&lt;=$C$13),'High Budget'!$H$55/($C$13-$C$12+1),0)</f>
        <v>0</v>
      </c>
      <c r="BO72" s="3">
        <f>IF(AND(BO$3&gt;=$C$12,BO$3&lt;=$C$13),'High Budget'!$H$55/($C$13-$C$12+1),0)</f>
        <v>0</v>
      </c>
      <c r="BP72" s="3">
        <f>IF(AND(BP$3&gt;=$C$12,BP$3&lt;=$C$13),'High Budget'!$H$55/($C$13-$C$12+1),0)</f>
        <v>0</v>
      </c>
      <c r="BQ72" s="3">
        <f>IF(AND(BQ$3&gt;=$C$12,BQ$3&lt;=$C$13),'High Budget'!$H$55/($C$13-$C$12+1),0)</f>
        <v>0</v>
      </c>
      <c r="BR72" s="3">
        <f>IF(AND(BR$3&gt;=$C$12,BR$3&lt;=$C$13),'High Budget'!$H$55/($C$13-$C$12+1),0)</f>
        <v>0</v>
      </c>
      <c r="BS72" s="3">
        <f>IF(AND(BS$3&gt;=$C$12,BS$3&lt;=$C$13),'High Budget'!$H$55/($C$13-$C$12+1),0)</f>
        <v>0</v>
      </c>
      <c r="BT72" s="3">
        <f>IF(AND(BT$3&gt;=$C$12,BT$3&lt;=$C$13),'High Budget'!$H$55/($C$13-$C$12+1),0)</f>
        <v>0</v>
      </c>
      <c r="BU72" s="3">
        <f>IF(AND(BU$3&gt;=$C$12,BU$3&lt;=$C$13),'High Budget'!$H$55/($C$13-$C$12+1),0)</f>
        <v>0</v>
      </c>
      <c r="BV72" s="3">
        <f>IF(AND(BV$3&gt;=$C$12,BV$3&lt;=$C$13),'High Budget'!$H$55/($C$13-$C$12+1),0)</f>
        <v>0</v>
      </c>
      <c r="BW72" s="3">
        <f>IF(AND(BW$3&gt;=$C$12,BW$3&lt;=$C$13),'High Budget'!$H$55/($C$13-$C$12+1),0)</f>
        <v>0</v>
      </c>
      <c r="BX72" s="3">
        <f>IF(AND(BX$3&gt;=$C$12,BX$3&lt;=$C$13),'High Budget'!$H$55/($C$13-$C$12+1),0)</f>
        <v>0</v>
      </c>
      <c r="BY72" s="3">
        <f>IF(AND(BY$3&gt;=$C$12,BY$3&lt;=$C$13),'High Budget'!$H$55/($C$13-$C$12+1),0)</f>
        <v>0</v>
      </c>
      <c r="BZ72" s="3">
        <f>IF(AND(BZ$3&gt;=$C$12,BZ$3&lt;=$C$13),'High Budget'!$H$55/($C$13-$C$12+1),0)</f>
        <v>0</v>
      </c>
      <c r="CA72" s="3">
        <f>IF(AND(CA$3&gt;=$C$12,CA$3&lt;=$C$13),'High Budget'!$H$55/($C$13-$C$12+1),0)</f>
        <v>0</v>
      </c>
      <c r="CB72" s="3">
        <f>IF(AND(CB$3&gt;=$C$12,CB$3&lt;=$C$13),'High Budget'!$H$55/($C$13-$C$12+1),0)</f>
        <v>0</v>
      </c>
      <c r="CC72" s="3">
        <f>IF(AND(CC$3&gt;=$C$12,CC$3&lt;=$C$13),'High Budget'!$H$55/($C$13-$C$12+1),0)</f>
        <v>0</v>
      </c>
      <c r="CD72" s="3">
        <f>IF(AND(CD$3&gt;=$C$12,CD$3&lt;=$C$13),'High Budget'!$H$55/($C$13-$C$12+1),0)</f>
        <v>0</v>
      </c>
      <c r="CE72" s="3">
        <f>IF(AND(CE$3&gt;=$C$12,CE$3&lt;=$C$13),'High Budget'!$H$55/($C$13-$C$12+1),0)</f>
        <v>0</v>
      </c>
      <c r="CF72" s="3">
        <f>IF(AND(CF$3&gt;=$C$12,CF$3&lt;=$C$13),'High Budget'!$H$55/($C$13-$C$12+1),0)</f>
        <v>0</v>
      </c>
      <c r="CG72" s="3">
        <f>IF(AND(CG$3&gt;=$C$12,CG$3&lt;=$C$13),'High Budget'!$H$55/($C$13-$C$12+1),0)</f>
        <v>0</v>
      </c>
      <c r="CH72" s="3">
        <f>IF(AND(CH$3&gt;=$C$12,CH$3&lt;=$C$13),'High Budget'!$H$55/($C$13-$C$12+1),0)</f>
        <v>0</v>
      </c>
      <c r="CI72" s="3">
        <f>IF(AND(CI$3&gt;=$C$12,CI$3&lt;=$C$13),'High Budget'!$H$55/($C$13-$C$12+1),0)</f>
        <v>0</v>
      </c>
      <c r="CJ72" s="3">
        <f>IF(AND(CJ$3&gt;=$C$12,CJ$3&lt;=$C$13),'High Budget'!$H$55/($C$13-$C$12+1),0)</f>
        <v>0</v>
      </c>
      <c r="CK72" s="3">
        <f>IF(AND(CK$3&gt;=$C$12,CK$3&lt;=$C$13),'High Budget'!$H$55/($C$13-$C$12+1),0)</f>
        <v>0</v>
      </c>
      <c r="CL72" s="3">
        <f>IF(AND(CL$3&gt;=$C$12,CL$3&lt;=$C$13),'High Budget'!$H$55/($C$13-$C$12+1),0)</f>
        <v>0</v>
      </c>
      <c r="CM72" s="3">
        <f>IF(AND(CM$3&gt;=$C$12,CM$3&lt;=$C$13),'High Budget'!$H$55/($C$13-$C$12+1),0)</f>
        <v>0</v>
      </c>
      <c r="CN72" s="3">
        <f>IF(AND(CN$3&gt;=$C$12,CN$3&lt;=$C$13),'High Budget'!$H$55/($C$13-$C$12+1),0)</f>
        <v>0</v>
      </c>
      <c r="CO72" s="3">
        <f>IF(AND(CO$3&gt;=$C$12,CO$3&lt;=$C$13),'High Budget'!$H$55/($C$13-$C$12+1),0)</f>
        <v>0</v>
      </c>
      <c r="CP72" s="3">
        <f>IF(AND(CP$3&gt;=$C$12,CP$3&lt;=$C$13),'High Budget'!$H$55/($C$13-$C$12+1),0)</f>
        <v>0</v>
      </c>
      <c r="CQ72" s="3">
        <f>IF(AND(CQ$3&gt;=$C$12,CQ$3&lt;=$C$13),'High Budget'!$H$55/($C$13-$C$12+1),0)</f>
        <v>0</v>
      </c>
      <c r="CR72" s="3">
        <f>IF(AND(CR$3&gt;=$C$12,CR$3&lt;=$C$13),'High Budget'!$H$55/($C$13-$C$12+1),0)</f>
        <v>0</v>
      </c>
      <c r="CS72" s="3">
        <f>IF(AND(CS$3&gt;=$C$12,CS$3&lt;=$C$13),'High Budget'!$H$55/($C$13-$C$12+1),0)</f>
        <v>0</v>
      </c>
      <c r="CT72" s="3">
        <f>IF(AND(CT$3&gt;=$C$12,CT$3&lt;=$C$13),'High Budget'!$H$55/($C$13-$C$12+1),0)</f>
        <v>0</v>
      </c>
      <c r="CU72" s="3">
        <f>IF(AND(CU$3&gt;=$C$12,CU$3&lt;=$C$13),'High Budget'!$H$55/($C$13-$C$12+1),0)</f>
        <v>0</v>
      </c>
      <c r="CV72" s="3">
        <f>IF(AND(CV$3&gt;=$C$12,CV$3&lt;=$C$13),'High Budget'!$H$55/($C$13-$C$12+1),0)</f>
        <v>0</v>
      </c>
      <c r="CW72" s="3">
        <f>IF(AND(CW$3&gt;=$C$12,CW$3&lt;=$C$13),'High Budget'!$H$55/($C$13-$C$12+1),0)</f>
        <v>0</v>
      </c>
      <c r="CX72" s="3">
        <f>IF(AND(CX$3&gt;=$C$12,CX$3&lt;=$C$13),'High Budget'!$H$55/($C$13-$C$12+1),0)</f>
        <v>0</v>
      </c>
      <c r="CY72" s="3">
        <f>IF(AND(CY$3&gt;=$C$12,CY$3&lt;=$C$13),'High Budget'!$H$55/($C$13-$C$12+1),0)</f>
        <v>0</v>
      </c>
      <c r="CZ72" s="3">
        <f>IF(AND(CZ$3&gt;=$C$12,CZ$3&lt;=$C$13),'High Budget'!$H$55/($C$13-$C$12+1),0)</f>
        <v>0</v>
      </c>
      <c r="DA72" s="3">
        <f>IF(AND(DA$3&gt;=$C$12,DA$3&lt;=$C$13),'High Budget'!$H$55/($C$13-$C$12+1),0)</f>
        <v>0</v>
      </c>
      <c r="DB72" s="3">
        <f>IF(AND(DB$3&gt;=$C$12,DB$3&lt;=$C$13),'High Budget'!$H$55/($C$13-$C$12+1),0)</f>
        <v>0</v>
      </c>
      <c r="DC72" s="3">
        <f>IF(AND(DC$3&gt;=$C$12,DC$3&lt;=$C$13),'High Budget'!$H$55/($C$13-$C$12+1),0)</f>
        <v>0</v>
      </c>
      <c r="DD72" s="3">
        <f>IF(AND(DD$3&gt;=$C$12,DD$3&lt;=$C$13),'High Budget'!$H$55/($C$13-$C$12+1),0)</f>
        <v>0</v>
      </c>
      <c r="DE72" s="3">
        <f>IF(AND(DE$3&gt;=$C$12,DE$3&lt;=$C$13),'High Budget'!$H$55/($C$13-$C$12+1),0)</f>
        <v>0</v>
      </c>
      <c r="DF72" s="3">
        <f>IF(AND(DF$3&gt;=$C$12,DF$3&lt;=$C$13),'High Budget'!$H$55/($C$13-$C$12+1),0)</f>
        <v>0</v>
      </c>
      <c r="DG72" s="3">
        <f>IF(AND(DG$3&gt;=$C$12,DG$3&lt;=$C$13),'High Budget'!$H$55/($C$13-$C$12+1),0)</f>
        <v>0</v>
      </c>
      <c r="DH72" s="3">
        <f>IF(AND(DH$3&gt;=$C$12,DH$3&lt;=$C$13),'High Budget'!$H$55/($C$13-$C$12+1),0)</f>
        <v>0</v>
      </c>
      <c r="DI72" s="3">
        <f>IF(AND(DI$3&gt;=$C$12,DI$3&lt;=$C$13),'High Budget'!$H$55/($C$13-$C$12+1),0)</f>
        <v>0</v>
      </c>
      <c r="DJ72" s="3">
        <f>IF(AND(DJ$3&gt;=$C$12,DJ$3&lt;=$C$13),'High Budget'!$H$55/($C$13-$C$12+1),0)</f>
        <v>0</v>
      </c>
      <c r="DK72" s="3">
        <f>IF(AND(DK$3&gt;=$C$12,DK$3&lt;=$C$13),'High Budget'!$H$55/($C$13-$C$12+1),0)</f>
        <v>0</v>
      </c>
      <c r="DL72" s="3">
        <f>IF(AND(DL$3&gt;=$C$12,DL$3&lt;=$C$13),'High Budget'!$H$55/($C$13-$C$12+1),0)</f>
        <v>0</v>
      </c>
      <c r="DM72" s="3">
        <f>IF(AND(DM$3&gt;=$C$12,DM$3&lt;=$C$13),'High Budget'!$H$55/($C$13-$C$12+1),0)</f>
        <v>0</v>
      </c>
      <c r="DN72" s="3">
        <f>IF(AND(DN$3&gt;=$C$12,DN$3&lt;=$C$13),'High Budget'!$H$55/($C$13-$C$12+1),0)</f>
        <v>0</v>
      </c>
      <c r="DO72" s="3">
        <f>IF(AND(DO$3&gt;=$C$12,DO$3&lt;=$C$13),'High Budget'!$H$55/($C$13-$C$12+1),0)</f>
        <v>0</v>
      </c>
      <c r="DP72" s="3">
        <f>IF(AND(DP$3&gt;=$C$12,DP$3&lt;=$C$13),'High Budget'!$H$55/($C$13-$C$12+1),0)</f>
        <v>0</v>
      </c>
      <c r="DQ72" s="3">
        <f>IF(AND(DQ$3&gt;=$C$12,DQ$3&lt;=$C$13),'High Budget'!$H$55/($C$13-$C$12+1),0)</f>
        <v>0</v>
      </c>
      <c r="DR72" s="3">
        <f>IF(AND(DR$3&gt;=$C$12,DR$3&lt;=$C$13),'High Budget'!$H$55/($C$13-$C$12+1),0)</f>
        <v>0</v>
      </c>
      <c r="DS72" s="3">
        <f>IF(AND(DS$3&gt;=$C$12,DS$3&lt;=$C$13),'High Budget'!$H$55/($C$13-$C$12+1),0)</f>
        <v>0</v>
      </c>
      <c r="DT72" s="3">
        <f>IF(AND(DT$3&gt;=$C$12,DT$3&lt;=$C$13),'High Budget'!$H$55/($C$13-$C$12+1),0)</f>
        <v>0</v>
      </c>
      <c r="DU72" s="3">
        <f>IF(AND(DU$3&gt;=$C$12,DU$3&lt;=$C$13),'High Budget'!$H$55/($C$13-$C$12+1),0)</f>
        <v>0</v>
      </c>
      <c r="DV72" s="3">
        <f>IF(AND(DV$3&gt;=$C$12,DV$3&lt;=$C$13),'High Budget'!$H$55/($C$13-$C$12+1),0)</f>
        <v>0</v>
      </c>
      <c r="DW72" s="3">
        <f>IF(AND(DW$3&gt;=$C$12,DW$3&lt;=$C$13),'High Budget'!$H$55/($C$13-$C$12+1),0)</f>
        <v>0</v>
      </c>
      <c r="DX72" s="3">
        <f>IF(AND(DX$3&gt;=$C$12,DX$3&lt;=$C$13),'High Budget'!$H$55/($C$13-$C$12+1),0)</f>
        <v>0</v>
      </c>
      <c r="DY72" s="3">
        <f>IF(AND(DY$3&gt;=$C$12,DY$3&lt;=$C$13),'High Budget'!$H$55/($C$13-$C$12+1),0)</f>
        <v>0</v>
      </c>
      <c r="DZ72" s="3">
        <f>IF(AND(DZ$3&gt;=$C$12,DZ$3&lt;=$C$13),'High Budget'!$H$55/($C$13-$C$12+1),0)</f>
        <v>0</v>
      </c>
      <c r="EA72" s="3">
        <f>IF(AND(EA$3&gt;=$C$12,EA$3&lt;=$C$13),'High Budget'!$H$55/($C$13-$C$12+1),0)</f>
        <v>0</v>
      </c>
      <c r="EB72" s="3">
        <f>IF(AND(EB$3&gt;=$C$12,EB$3&lt;=$C$13),'High Budget'!$H$55/($C$13-$C$12+1),0)</f>
        <v>0</v>
      </c>
      <c r="EC72" s="3">
        <f>IF(AND(EC$3&gt;=$C$12,EC$3&lt;=$C$13),'High Budget'!$H$55/($C$13-$C$12+1),0)</f>
        <v>0</v>
      </c>
      <c r="ED72" s="3">
        <f>IF(AND(ED$3&gt;=$C$12,ED$3&lt;=$C$13),'High Budget'!$H$55/($C$13-$C$12+1),0)</f>
        <v>0</v>
      </c>
      <c r="EE72" s="3">
        <f>IF(AND(EE$3&gt;=$C$12,EE$3&lt;=$C$13),'High Budget'!$H$55/($C$13-$C$12+1),0)</f>
        <v>0</v>
      </c>
      <c r="EF72" s="3">
        <f>IF(AND(EF$3&gt;=$C$12,EF$3&lt;=$C$13),'High Budget'!$H$55/($C$13-$C$12+1),0)</f>
        <v>0</v>
      </c>
      <c r="EG72" s="3">
        <f>IF(AND(EG$3&gt;=$C$12,EG$3&lt;=$C$13),'High Budget'!$H$55/($C$13-$C$12+1),0)</f>
        <v>0</v>
      </c>
      <c r="EH72" s="3">
        <f>IF(AND(EH$3&gt;=$C$12,EH$3&lt;=$C$13),'High Budget'!$H$55/($C$13-$C$12+1),0)</f>
        <v>0</v>
      </c>
      <c r="EI72" s="3">
        <f>IF(AND(EI$3&gt;=$C$12,EI$3&lt;=$C$13),'High Budget'!$H$55/($C$13-$C$12+1),0)</f>
        <v>0</v>
      </c>
      <c r="EJ72" s="3">
        <f>IF(AND(EJ$3&gt;=$C$12,EJ$3&lt;=$C$13),'High Budget'!$H$55/($C$13-$C$12+1),0)</f>
        <v>0</v>
      </c>
      <c r="EK72" s="3">
        <f>IF(AND(EK$3&gt;=$C$12,EK$3&lt;=$C$13),'High Budget'!$H$55/($C$13-$C$12+1),0)</f>
        <v>0</v>
      </c>
      <c r="EL72" s="3">
        <f>IF(AND(EL$3&gt;=$C$12,EL$3&lt;=$C$13),'High Budget'!$H$55/($C$13-$C$12+1),0)</f>
        <v>0</v>
      </c>
      <c r="EM72" s="3">
        <f>IF(AND(EM$3&gt;=$C$12,EM$3&lt;=$C$13),'High Budget'!$H$55/($C$13-$C$12+1),0)</f>
        <v>0</v>
      </c>
      <c r="EN72" s="3">
        <f>IF(AND(EN$3&gt;=$C$12,EN$3&lt;=$C$13),'High Budget'!$H$55/($C$13-$C$12+1),0)</f>
        <v>0</v>
      </c>
      <c r="EO72" s="3">
        <f>IF(AND(EO$3&gt;=$C$12,EO$3&lt;=$C$13),'High Budget'!$H$55/($C$13-$C$12+1),0)</f>
        <v>0</v>
      </c>
      <c r="EP72" s="3">
        <f>IF(AND(EP$3&gt;=$C$12,EP$3&lt;=$C$13),'High Budget'!$H$55/($C$13-$C$12+1),0)</f>
        <v>0</v>
      </c>
      <c r="EQ72" s="3">
        <f>IF(AND(EQ$3&gt;=$C$12,EQ$3&lt;=$C$13),'High Budget'!$H$55/($C$13-$C$12+1),0)</f>
        <v>0</v>
      </c>
      <c r="ER72" s="3">
        <f>IF(AND(ER$3&gt;=$C$12,ER$3&lt;=$C$13),'High Budget'!$H$55/($C$13-$C$12+1),0)</f>
        <v>0</v>
      </c>
      <c r="ES72" s="3">
        <f>IF(AND(ES$3&gt;=$C$12,ES$3&lt;=$C$13),'High Budget'!$H$55/($C$13-$C$12+1),0)</f>
        <v>0</v>
      </c>
      <c r="ET72" s="3">
        <f>IF(AND(ET$3&gt;=$C$12,ET$3&lt;=$C$13),'High Budget'!$H$55/($C$13-$C$12+1),0)</f>
        <v>0</v>
      </c>
      <c r="EU72" s="3">
        <f>IF(AND(EU$3&gt;=$C$12,EU$3&lt;=$C$13),'High Budget'!$H$55/($C$13-$C$12+1),0)</f>
        <v>0</v>
      </c>
      <c r="EV72" s="3">
        <f>IF(AND(EV$3&gt;=$C$12,EV$3&lt;=$C$13),'High Budget'!$H$55/($C$13-$C$12+1),0)</f>
        <v>0</v>
      </c>
      <c r="EW72" s="3">
        <f>IF(AND(EW$3&gt;=$C$12,EW$3&lt;=$C$13),'High Budget'!$H$55/($C$13-$C$12+1),0)</f>
        <v>0</v>
      </c>
      <c r="EX72" s="3">
        <f>IF(AND(EX$3&gt;=$C$12,EX$3&lt;=$C$13),'High Budget'!$H$55/($C$13-$C$12+1),0)</f>
        <v>0</v>
      </c>
    </row>
    <row r="73" spans="1:154" ht="12.75" customHeight="1">
      <c r="A73" s="13"/>
      <c r="B73" s="3" t="s">
        <v>142</v>
      </c>
      <c r="C73" s="3"/>
      <c r="D73" s="3"/>
      <c r="E73" s="3"/>
      <c r="F73" s="3"/>
      <c r="G73" s="3"/>
      <c r="H73" s="3"/>
      <c r="I73" s="3">
        <f t="shared" si="104"/>
        <v>22646.575459270825</v>
      </c>
      <c r="J73" s="3">
        <v>0</v>
      </c>
      <c r="K73" s="3">
        <f t="shared" ref="K73:BV73" si="105">IF(K61&lt;0,-K61,0)</f>
        <v>0</v>
      </c>
      <c r="L73" s="3">
        <f t="shared" si="105"/>
        <v>0</v>
      </c>
      <c r="M73" s="3">
        <f t="shared" si="105"/>
        <v>0</v>
      </c>
      <c r="N73" s="3">
        <f t="shared" si="105"/>
        <v>0</v>
      </c>
      <c r="O73" s="3">
        <f t="shared" si="105"/>
        <v>0</v>
      </c>
      <c r="P73" s="3">
        <f t="shared" si="105"/>
        <v>0</v>
      </c>
      <c r="Q73" s="3">
        <f t="shared" si="105"/>
        <v>0</v>
      </c>
      <c r="R73" s="3">
        <f t="shared" si="105"/>
        <v>0</v>
      </c>
      <c r="S73" s="3">
        <f t="shared" si="105"/>
        <v>0</v>
      </c>
      <c r="T73" s="3">
        <f t="shared" si="105"/>
        <v>0</v>
      </c>
      <c r="U73" s="3">
        <f t="shared" si="105"/>
        <v>0</v>
      </c>
      <c r="V73" s="3">
        <f t="shared" si="105"/>
        <v>0</v>
      </c>
      <c r="W73" s="3">
        <f t="shared" si="105"/>
        <v>0</v>
      </c>
      <c r="X73" s="3">
        <f t="shared" si="105"/>
        <v>0</v>
      </c>
      <c r="Y73" s="3">
        <f t="shared" si="105"/>
        <v>0</v>
      </c>
      <c r="Z73" s="3">
        <f t="shared" si="105"/>
        <v>0</v>
      </c>
      <c r="AA73" s="3">
        <f t="shared" si="105"/>
        <v>0</v>
      </c>
      <c r="AB73" s="3">
        <f t="shared" si="105"/>
        <v>0</v>
      </c>
      <c r="AC73" s="3">
        <f t="shared" si="105"/>
        <v>0</v>
      </c>
      <c r="AD73" s="3">
        <f t="shared" si="105"/>
        <v>0</v>
      </c>
      <c r="AE73" s="3">
        <f t="shared" si="105"/>
        <v>0</v>
      </c>
      <c r="AF73" s="3">
        <f t="shared" si="105"/>
        <v>0</v>
      </c>
      <c r="AG73" s="3">
        <f t="shared" si="105"/>
        <v>0</v>
      </c>
      <c r="AH73" s="3">
        <f t="shared" si="105"/>
        <v>0</v>
      </c>
      <c r="AI73" s="3">
        <f t="shared" si="105"/>
        <v>0</v>
      </c>
      <c r="AJ73" s="3">
        <f t="shared" si="105"/>
        <v>22646.575459270825</v>
      </c>
      <c r="AK73" s="3">
        <f t="shared" si="105"/>
        <v>0</v>
      </c>
      <c r="AL73" s="3">
        <f t="shared" si="105"/>
        <v>0</v>
      </c>
      <c r="AM73" s="3">
        <f t="shared" si="105"/>
        <v>0</v>
      </c>
      <c r="AN73" s="3">
        <f t="shared" si="105"/>
        <v>0</v>
      </c>
      <c r="AO73" s="3">
        <f t="shared" si="105"/>
        <v>0</v>
      </c>
      <c r="AP73" s="3">
        <f t="shared" si="105"/>
        <v>0</v>
      </c>
      <c r="AQ73" s="3">
        <f t="shared" si="105"/>
        <v>0</v>
      </c>
      <c r="AR73" s="3">
        <f t="shared" si="105"/>
        <v>0</v>
      </c>
      <c r="AS73" s="3">
        <f t="shared" si="105"/>
        <v>0</v>
      </c>
      <c r="AT73" s="3">
        <f t="shared" si="105"/>
        <v>0</v>
      </c>
      <c r="AU73" s="3">
        <f t="shared" si="105"/>
        <v>0</v>
      </c>
      <c r="AV73" s="3">
        <f t="shared" si="105"/>
        <v>0</v>
      </c>
      <c r="AW73" s="3">
        <f t="shared" si="105"/>
        <v>0</v>
      </c>
      <c r="AX73" s="3">
        <f t="shared" si="105"/>
        <v>0</v>
      </c>
      <c r="AY73" s="3">
        <f t="shared" si="105"/>
        <v>0</v>
      </c>
      <c r="AZ73" s="3">
        <f t="shared" si="105"/>
        <v>0</v>
      </c>
      <c r="BA73" s="3">
        <f t="shared" si="105"/>
        <v>0</v>
      </c>
      <c r="BB73" s="3">
        <f t="shared" si="105"/>
        <v>0</v>
      </c>
      <c r="BC73" s="3">
        <f t="shared" si="105"/>
        <v>0</v>
      </c>
      <c r="BD73" s="3">
        <f t="shared" si="105"/>
        <v>0</v>
      </c>
      <c r="BE73" s="3">
        <f t="shared" si="105"/>
        <v>0</v>
      </c>
      <c r="BF73" s="3">
        <f t="shared" si="105"/>
        <v>0</v>
      </c>
      <c r="BG73" s="3">
        <f t="shared" si="105"/>
        <v>0</v>
      </c>
      <c r="BH73" s="3">
        <f t="shared" si="105"/>
        <v>0</v>
      </c>
      <c r="BI73" s="3">
        <f t="shared" si="105"/>
        <v>0</v>
      </c>
      <c r="BJ73" s="3">
        <f t="shared" si="105"/>
        <v>0</v>
      </c>
      <c r="BK73" s="3">
        <f t="shared" si="105"/>
        <v>0</v>
      </c>
      <c r="BL73" s="3">
        <f t="shared" si="105"/>
        <v>0</v>
      </c>
      <c r="BM73" s="3">
        <f t="shared" si="105"/>
        <v>0</v>
      </c>
      <c r="BN73" s="3">
        <f t="shared" si="105"/>
        <v>0</v>
      </c>
      <c r="BO73" s="3">
        <f t="shared" si="105"/>
        <v>0</v>
      </c>
      <c r="BP73" s="3">
        <f t="shared" si="105"/>
        <v>0</v>
      </c>
      <c r="BQ73" s="3">
        <f t="shared" si="105"/>
        <v>0</v>
      </c>
      <c r="BR73" s="3">
        <f t="shared" si="105"/>
        <v>0</v>
      </c>
      <c r="BS73" s="3">
        <f t="shared" si="105"/>
        <v>0</v>
      </c>
      <c r="BT73" s="3">
        <f t="shared" si="105"/>
        <v>0</v>
      </c>
      <c r="BU73" s="3">
        <f t="shared" si="105"/>
        <v>0</v>
      </c>
      <c r="BV73" s="3">
        <f t="shared" si="105"/>
        <v>0</v>
      </c>
      <c r="BW73" s="3">
        <f t="shared" ref="BW73:EH73" si="106">IF(BW61&lt;0,-BW61,0)</f>
        <v>0</v>
      </c>
      <c r="BX73" s="3">
        <f t="shared" si="106"/>
        <v>0</v>
      </c>
      <c r="BY73" s="3">
        <f t="shared" si="106"/>
        <v>0</v>
      </c>
      <c r="BZ73" s="3">
        <f t="shared" si="106"/>
        <v>0</v>
      </c>
      <c r="CA73" s="3">
        <f t="shared" si="106"/>
        <v>0</v>
      </c>
      <c r="CB73" s="3">
        <f t="shared" si="106"/>
        <v>0</v>
      </c>
      <c r="CC73" s="3">
        <f t="shared" si="106"/>
        <v>0</v>
      </c>
      <c r="CD73" s="3">
        <f t="shared" si="106"/>
        <v>0</v>
      </c>
      <c r="CE73" s="3">
        <f t="shared" si="106"/>
        <v>0</v>
      </c>
      <c r="CF73" s="3">
        <f t="shared" si="106"/>
        <v>0</v>
      </c>
      <c r="CG73" s="3">
        <f t="shared" si="106"/>
        <v>0</v>
      </c>
      <c r="CH73" s="3">
        <f t="shared" si="106"/>
        <v>0</v>
      </c>
      <c r="CI73" s="3">
        <f t="shared" si="106"/>
        <v>0</v>
      </c>
      <c r="CJ73" s="3">
        <f t="shared" si="106"/>
        <v>0</v>
      </c>
      <c r="CK73" s="3">
        <f t="shared" si="106"/>
        <v>0</v>
      </c>
      <c r="CL73" s="3">
        <f t="shared" si="106"/>
        <v>0</v>
      </c>
      <c r="CM73" s="3">
        <f t="shared" si="106"/>
        <v>0</v>
      </c>
      <c r="CN73" s="3">
        <f t="shared" si="106"/>
        <v>0</v>
      </c>
      <c r="CO73" s="3">
        <f t="shared" si="106"/>
        <v>0</v>
      </c>
      <c r="CP73" s="3">
        <f t="shared" si="106"/>
        <v>0</v>
      </c>
      <c r="CQ73" s="3">
        <f t="shared" si="106"/>
        <v>0</v>
      </c>
      <c r="CR73" s="3">
        <f t="shared" si="106"/>
        <v>0</v>
      </c>
      <c r="CS73" s="3">
        <f t="shared" si="106"/>
        <v>0</v>
      </c>
      <c r="CT73" s="3">
        <f t="shared" si="106"/>
        <v>0</v>
      </c>
      <c r="CU73" s="3">
        <f t="shared" si="106"/>
        <v>0</v>
      </c>
      <c r="CV73" s="3">
        <f t="shared" si="106"/>
        <v>0</v>
      </c>
      <c r="CW73" s="3">
        <f t="shared" si="106"/>
        <v>0</v>
      </c>
      <c r="CX73" s="3">
        <f t="shared" si="106"/>
        <v>0</v>
      </c>
      <c r="CY73" s="3">
        <f t="shared" si="106"/>
        <v>0</v>
      </c>
      <c r="CZ73" s="3">
        <f t="shared" si="106"/>
        <v>0</v>
      </c>
      <c r="DA73" s="3">
        <f t="shared" si="106"/>
        <v>0</v>
      </c>
      <c r="DB73" s="3">
        <f t="shared" si="106"/>
        <v>0</v>
      </c>
      <c r="DC73" s="3">
        <f t="shared" si="106"/>
        <v>0</v>
      </c>
      <c r="DD73" s="3">
        <f t="shared" si="106"/>
        <v>0</v>
      </c>
      <c r="DE73" s="3">
        <f t="shared" si="106"/>
        <v>0</v>
      </c>
      <c r="DF73" s="3">
        <f t="shared" si="106"/>
        <v>0</v>
      </c>
      <c r="DG73" s="3">
        <f t="shared" si="106"/>
        <v>0</v>
      </c>
      <c r="DH73" s="3">
        <f t="shared" si="106"/>
        <v>0</v>
      </c>
      <c r="DI73" s="3">
        <f t="shared" si="106"/>
        <v>0</v>
      </c>
      <c r="DJ73" s="3">
        <f t="shared" si="106"/>
        <v>0</v>
      </c>
      <c r="DK73" s="3">
        <f t="shared" si="106"/>
        <v>0</v>
      </c>
      <c r="DL73" s="3">
        <f t="shared" si="106"/>
        <v>0</v>
      </c>
      <c r="DM73" s="3">
        <f t="shared" si="106"/>
        <v>0</v>
      </c>
      <c r="DN73" s="3">
        <f t="shared" si="106"/>
        <v>0</v>
      </c>
      <c r="DO73" s="3">
        <f t="shared" si="106"/>
        <v>0</v>
      </c>
      <c r="DP73" s="3">
        <f t="shared" si="106"/>
        <v>0</v>
      </c>
      <c r="DQ73" s="3">
        <f t="shared" si="106"/>
        <v>0</v>
      </c>
      <c r="DR73" s="3">
        <f t="shared" si="106"/>
        <v>0</v>
      </c>
      <c r="DS73" s="3">
        <f t="shared" si="106"/>
        <v>0</v>
      </c>
      <c r="DT73" s="3">
        <f t="shared" si="106"/>
        <v>0</v>
      </c>
      <c r="DU73" s="3">
        <f t="shared" si="106"/>
        <v>0</v>
      </c>
      <c r="DV73" s="3">
        <f t="shared" si="106"/>
        <v>0</v>
      </c>
      <c r="DW73" s="3">
        <f t="shared" si="106"/>
        <v>0</v>
      </c>
      <c r="DX73" s="3">
        <f t="shared" si="106"/>
        <v>0</v>
      </c>
      <c r="DY73" s="3">
        <f t="shared" si="106"/>
        <v>0</v>
      </c>
      <c r="DZ73" s="3">
        <f t="shared" si="106"/>
        <v>0</v>
      </c>
      <c r="EA73" s="3">
        <f t="shared" si="106"/>
        <v>0</v>
      </c>
      <c r="EB73" s="3">
        <f t="shared" si="106"/>
        <v>0</v>
      </c>
      <c r="EC73" s="3">
        <f t="shared" si="106"/>
        <v>0</v>
      </c>
      <c r="ED73" s="3">
        <f t="shared" si="106"/>
        <v>0</v>
      </c>
      <c r="EE73" s="3">
        <f t="shared" si="106"/>
        <v>0</v>
      </c>
      <c r="EF73" s="3">
        <f t="shared" si="106"/>
        <v>0</v>
      </c>
      <c r="EG73" s="3">
        <f t="shared" si="106"/>
        <v>0</v>
      </c>
      <c r="EH73" s="3">
        <f t="shared" si="106"/>
        <v>0</v>
      </c>
      <c r="EI73" s="3">
        <f t="shared" ref="EI73:EX73" si="107">IF(EI61&lt;0,-EI61,0)</f>
        <v>0</v>
      </c>
      <c r="EJ73" s="3">
        <f t="shared" si="107"/>
        <v>0</v>
      </c>
      <c r="EK73" s="3">
        <f t="shared" si="107"/>
        <v>0</v>
      </c>
      <c r="EL73" s="3">
        <f t="shared" si="107"/>
        <v>0</v>
      </c>
      <c r="EM73" s="3">
        <f t="shared" si="107"/>
        <v>0</v>
      </c>
      <c r="EN73" s="3">
        <f t="shared" si="107"/>
        <v>0</v>
      </c>
      <c r="EO73" s="3">
        <f t="shared" si="107"/>
        <v>0</v>
      </c>
      <c r="EP73" s="3">
        <f t="shared" si="107"/>
        <v>0</v>
      </c>
      <c r="EQ73" s="3">
        <f t="shared" si="107"/>
        <v>0</v>
      </c>
      <c r="ER73" s="3">
        <f t="shared" si="107"/>
        <v>0</v>
      </c>
      <c r="ES73" s="3">
        <f t="shared" si="107"/>
        <v>0</v>
      </c>
      <c r="ET73" s="3">
        <f t="shared" si="107"/>
        <v>0</v>
      </c>
      <c r="EU73" s="3">
        <f t="shared" si="107"/>
        <v>0</v>
      </c>
      <c r="EV73" s="3">
        <f t="shared" si="107"/>
        <v>0</v>
      </c>
      <c r="EW73" s="3">
        <f t="shared" si="107"/>
        <v>0</v>
      </c>
      <c r="EX73" s="3">
        <f t="shared" si="107"/>
        <v>0</v>
      </c>
    </row>
    <row r="74" spans="1:154" ht="12.75" customHeight="1">
      <c r="A74" s="13"/>
      <c r="B74" s="3" t="s">
        <v>143</v>
      </c>
      <c r="C74" s="3"/>
      <c r="D74" s="3"/>
      <c r="E74" s="3"/>
      <c r="F74" s="3"/>
      <c r="G74" s="3"/>
      <c r="H74" s="3"/>
      <c r="I74" s="3">
        <f t="shared" si="104"/>
        <v>27353.424540729171</v>
      </c>
      <c r="J74" s="3">
        <v>0</v>
      </c>
      <c r="K74" s="3">
        <f>IF(AND(K$3&gt;=$C$14,K$3&lt;$C$16),IF($I$73&gt;='High Budget'!$E$85,0,('High Budget'!$E$85-$I$73)/($C$16-$C$14)),0)</f>
        <v>0</v>
      </c>
      <c r="L74" s="3">
        <f>IF(AND(L$3&gt;=$C$14,L$3&lt;$C$16),IF($I$73&gt;='High Budget'!$E$85,0,('High Budget'!$E$85-$I$73)/($C$16-$C$14)),0)</f>
        <v>0</v>
      </c>
      <c r="M74" s="3">
        <f>IF(AND(M$3&gt;=$C$14,M$3&lt;$C$16),IF($I$73&gt;='High Budget'!$E$85,0,('High Budget'!$E$85-$I$73)/($C$16-$C$14)),0)</f>
        <v>0</v>
      </c>
      <c r="N74" s="3">
        <f>IF(AND(N$3&gt;=$C$14,N$3&lt;$C$16),IF($I$73&gt;='High Budget'!$E$85,0,('High Budget'!$E$85-$I$73)/($C$16-$C$14)),0)</f>
        <v>0</v>
      </c>
      <c r="O74" s="3">
        <f>IF(AND(O$3&gt;=$C$14,O$3&lt;$C$16),IF($I$73&gt;='High Budget'!$E$85,0,('High Budget'!$E$85-$I$73)/($C$16-$C$14)),0)</f>
        <v>0</v>
      </c>
      <c r="P74" s="3">
        <f>IF(AND(P$3&gt;=$C$14,P$3&lt;$C$16),IF($I$73&gt;='High Budget'!$E$85,0,('High Budget'!$E$85-$I$73)/($C$16-$C$14)),0)</f>
        <v>0</v>
      </c>
      <c r="Q74" s="3">
        <f>IF(AND(Q$3&gt;=$C$14,Q$3&lt;$C$16),IF($I$73&gt;='High Budget'!$E$85,0,('High Budget'!$E$85-$I$73)/($C$16-$C$14)),0)</f>
        <v>0</v>
      </c>
      <c r="R74" s="3">
        <f>IF(AND(R$3&gt;=$C$14,R$3&lt;$C$16),IF($I$73&gt;='High Budget'!$E$85,0,('High Budget'!$E$85-$I$73)/($C$16-$C$14)),0)</f>
        <v>0</v>
      </c>
      <c r="S74" s="3">
        <f>IF(AND(S$3&gt;=$C$14,S$3&lt;$C$16),IF($I$73&gt;='High Budget'!$E$85,0,('High Budget'!$E$85-$I$73)/($C$16-$C$14)),0)</f>
        <v>0</v>
      </c>
      <c r="T74" s="3">
        <f>IF(AND(T$3&gt;=$C$14,T$3&lt;$C$16),IF($I$73&gt;='High Budget'!$E$85,0,('High Budget'!$E$85-$I$73)/($C$16-$C$14)),0)</f>
        <v>0</v>
      </c>
      <c r="U74" s="3">
        <f>IF(AND(U$3&gt;=$C$14,U$3&lt;$C$16),IF($I$73&gt;='High Budget'!$E$85,0,('High Budget'!$E$85-$I$73)/($C$16-$C$14)),0)</f>
        <v>0</v>
      </c>
      <c r="V74" s="3">
        <f>IF(AND(V$3&gt;=$C$14,V$3&lt;$C$16),IF($I$73&gt;='High Budget'!$E$85,0,('High Budget'!$E$85-$I$73)/($C$16-$C$14)),0)</f>
        <v>0</v>
      </c>
      <c r="W74" s="3">
        <f>IF(AND(W$3&gt;=$C$14,W$3&lt;$C$16),IF($I$73&gt;='High Budget'!$E$85,0,('High Budget'!$E$85-$I$73)/($C$16-$C$14)),0)</f>
        <v>0</v>
      </c>
      <c r="X74" s="3">
        <f>IF(AND(X$3&gt;=$C$14,X$3&lt;$C$16),IF($I$73&gt;='High Budget'!$E$85,0,('High Budget'!$E$85-$I$73)/($C$16-$C$14)),0)</f>
        <v>0</v>
      </c>
      <c r="Y74" s="3">
        <f>IF(AND(Y$3&gt;=$C$14,Y$3&lt;$C$16),IF($I$73&gt;='High Budget'!$E$85,0,('High Budget'!$E$85-$I$73)/($C$16-$C$14)),0)</f>
        <v>0</v>
      </c>
      <c r="Z74" s="3">
        <f>IF(AND(Z$3&gt;=$C$14,Z$3&lt;$C$16),IF($I$73&gt;='High Budget'!$E$85,0,('High Budget'!$E$85-$I$73)/($C$16-$C$14)),0)</f>
        <v>0</v>
      </c>
      <c r="AA74" s="3">
        <f>IF(AND(AA$3&gt;=$C$14,AA$3&lt;$C$16),IF($I$73&gt;='High Budget'!$E$85,0,('High Budget'!$E$85-$I$73)/($C$16-$C$14)),0)</f>
        <v>0</v>
      </c>
      <c r="AB74" s="3">
        <f>IF(AND(AB$3&gt;=$C$14,AB$3&lt;$C$16),IF($I$73&gt;='High Budget'!$E$85,0,('High Budget'!$E$85-$I$73)/($C$16-$C$14)),0)</f>
        <v>0</v>
      </c>
      <c r="AC74" s="3">
        <f>IF(AND(AC$3&gt;=$C$14,AC$3&lt;$C$16),IF($I$73&gt;='High Budget'!$E$85,0,('High Budget'!$E$85-$I$73)/($C$16-$C$14)),0)</f>
        <v>0</v>
      </c>
      <c r="AD74" s="3">
        <f>IF(AND(AD$3&gt;=$C$14,AD$3&lt;$C$16),IF($I$73&gt;='High Budget'!$E$85,0,('High Budget'!$E$85-$I$73)/($C$16-$C$14)),0)</f>
        <v>0</v>
      </c>
      <c r="AE74" s="3">
        <f>IF(AND(AE$3&gt;=$C$14,AE$3&lt;$C$16),IF($I$73&gt;='High Budget'!$E$85,0,('High Budget'!$E$85-$I$73)/($C$16-$C$14)),0)</f>
        <v>0</v>
      </c>
      <c r="AF74" s="3">
        <f>IF(AND(AF$3&gt;=$C$14,AF$3&lt;$C$16),IF($I$73&gt;='High Budget'!$E$85,0,('High Budget'!$E$85-$I$73)/($C$16-$C$14)),0)</f>
        <v>0</v>
      </c>
      <c r="AG74" s="3">
        <f>IF(AND(AG$3&gt;=$C$14,AG$3&lt;$C$16),IF($I$73&gt;='High Budget'!$E$85,0,('High Budget'!$E$85-$I$73)/($C$16-$C$14)),0)</f>
        <v>0</v>
      </c>
      <c r="AH74" s="3">
        <f>IF(AND(AH$3&gt;=$C$14,AH$3&lt;$C$16),IF($I$73&gt;='High Budget'!$E$85,0,('High Budget'!$E$85-$I$73)/($C$16-$C$14)),0)</f>
        <v>0</v>
      </c>
      <c r="AI74" s="3">
        <f>IF(AND(AI$3&gt;=$C$14,AI$3&lt;$C$16),IF($I$73&gt;='High Budget'!$E$85,0,('High Budget'!$E$85-$I$73)/($C$16-$C$14)),0)</f>
        <v>2279.4520450607647</v>
      </c>
      <c r="AJ74" s="3">
        <f>IF(AND(AJ$3&gt;=$C$14,AJ$3&lt;$C$16),IF($I$73&gt;='High Budget'!$E$85,0,('High Budget'!$E$85-$I$73)/($C$16-$C$14)),0)</f>
        <v>2279.4520450607647</v>
      </c>
      <c r="AK74" s="3">
        <f>IF(AND(AK$3&gt;=$C$14,AK$3&lt;$C$16),IF($I$73&gt;='High Budget'!$E$85,0,('High Budget'!$E$85-$I$73)/($C$16-$C$14)),0)</f>
        <v>2279.4520450607647</v>
      </c>
      <c r="AL74" s="3">
        <f>IF(AND(AL$3&gt;=$C$14,AL$3&lt;$C$16),IF($I$73&gt;='High Budget'!$E$85,0,('High Budget'!$E$85-$I$73)/($C$16-$C$14)),0)</f>
        <v>2279.4520450607647</v>
      </c>
      <c r="AM74" s="3">
        <f>IF(AND(AM$3&gt;=$C$14,AM$3&lt;$C$16),IF($I$73&gt;='High Budget'!$E$85,0,('High Budget'!$E$85-$I$73)/($C$16-$C$14)),0)</f>
        <v>2279.4520450607647</v>
      </c>
      <c r="AN74" s="3">
        <f>IF(AND(AN$3&gt;=$C$14,AN$3&lt;$C$16),IF($I$73&gt;='High Budget'!$E$85,0,('High Budget'!$E$85-$I$73)/($C$16-$C$14)),0)</f>
        <v>2279.4520450607647</v>
      </c>
      <c r="AO74" s="3">
        <f>IF(AND(AO$3&gt;=$C$14,AO$3&lt;$C$16),IF($I$73&gt;='High Budget'!$E$85,0,('High Budget'!$E$85-$I$73)/($C$16-$C$14)),0)</f>
        <v>2279.4520450607647</v>
      </c>
      <c r="AP74" s="3">
        <f>IF(AND(AP$3&gt;=$C$14,AP$3&lt;$C$16),IF($I$73&gt;='High Budget'!$E$85,0,('High Budget'!$E$85-$I$73)/($C$16-$C$14)),0)</f>
        <v>2279.4520450607647</v>
      </c>
      <c r="AQ74" s="3">
        <f>IF(AND(AQ$3&gt;=$C$14,AQ$3&lt;$C$16),IF($I$73&gt;='High Budget'!$E$85,0,('High Budget'!$E$85-$I$73)/($C$16-$C$14)),0)</f>
        <v>2279.4520450607647</v>
      </c>
      <c r="AR74" s="3">
        <f>IF(AND(AR$3&gt;=$C$14,AR$3&lt;$C$16),IF($I$73&gt;='High Budget'!$E$85,0,('High Budget'!$E$85-$I$73)/($C$16-$C$14)),0)</f>
        <v>2279.4520450607647</v>
      </c>
      <c r="AS74" s="3">
        <f>IF(AND(AS$3&gt;=$C$14,AS$3&lt;$C$16),IF($I$73&gt;='High Budget'!$E$85,0,('High Budget'!$E$85-$I$73)/($C$16-$C$14)),0)</f>
        <v>2279.4520450607647</v>
      </c>
      <c r="AT74" s="3">
        <f>IF(AND(AT$3&gt;=$C$14,AT$3&lt;$C$16),IF($I$73&gt;='High Budget'!$E$85,0,('High Budget'!$E$85-$I$73)/($C$16-$C$14)),0)</f>
        <v>2279.4520450607647</v>
      </c>
      <c r="AU74" s="3">
        <f>IF(AND(AU$3&gt;=$C$14,AU$3&lt;$C$16),IF($I$73&gt;='High Budget'!$E$85,0,('High Budget'!$E$85-$I$73)/($C$16-$C$14)),0)</f>
        <v>0</v>
      </c>
      <c r="AV74" s="3">
        <f>IF(AND(AV$3&gt;=$C$14,AV$3&lt;$C$16),IF($I$73&gt;='High Budget'!$E$85,0,('High Budget'!$E$85-$I$73)/($C$16-$C$14)),0)</f>
        <v>0</v>
      </c>
      <c r="AW74" s="3">
        <f>IF(AND(AW$3&gt;=$C$14,AW$3&lt;$C$16),IF($I$73&gt;='High Budget'!$E$85,0,('High Budget'!$E$85-$I$73)/($C$16-$C$14)),0)</f>
        <v>0</v>
      </c>
      <c r="AX74" s="3">
        <f>IF(AND(AX$3&gt;=$C$14,AX$3&lt;$C$16),IF($I$73&gt;='High Budget'!$E$85,0,('High Budget'!$E$85-$I$73)/($C$16-$C$14)),0)</f>
        <v>0</v>
      </c>
      <c r="AY74" s="3">
        <f>IF(AND(AY$3&gt;=$C$14,AY$3&lt;$C$16),IF($I$73&gt;='High Budget'!$E$85,0,('High Budget'!$E$85-$I$73)/($C$16-$C$14)),0)</f>
        <v>0</v>
      </c>
      <c r="AZ74" s="3">
        <f>IF(AND(AZ$3&gt;=$C$14,AZ$3&lt;$C$16),IF($I$73&gt;='High Budget'!$E$85,0,('High Budget'!$E$85-$I$73)/($C$16-$C$14)),0)</f>
        <v>0</v>
      </c>
      <c r="BA74" s="3">
        <f>IF(AND(BA$3&gt;=$C$14,BA$3&lt;$C$16),IF($I$73&gt;='High Budget'!$E$85,0,('High Budget'!$E$85-$I$73)/($C$16-$C$14)),0)</f>
        <v>0</v>
      </c>
      <c r="BB74" s="3">
        <f>IF(AND(BB$3&gt;=$C$14,BB$3&lt;$C$16),IF($I$73&gt;='High Budget'!$E$85,0,('High Budget'!$E$85-$I$73)/($C$16-$C$14)),0)</f>
        <v>0</v>
      </c>
      <c r="BC74" s="3">
        <f>IF(AND(BC$3&gt;=$C$14,BC$3&lt;$C$16),IF($I$73&gt;='High Budget'!$E$85,0,('High Budget'!$E$85-$I$73)/($C$16-$C$14)),0)</f>
        <v>0</v>
      </c>
      <c r="BD74" s="3">
        <f>IF(AND(BD$3&gt;=$C$14,BD$3&lt;$C$16),IF($I$73&gt;='High Budget'!$E$85,0,('High Budget'!$E$85-$I$73)/($C$16-$C$14)),0)</f>
        <v>0</v>
      </c>
      <c r="BE74" s="3">
        <f>IF(AND(BE$3&gt;=$C$14,BE$3&lt;$C$16),IF($I$73&gt;='High Budget'!$E$85,0,('High Budget'!$E$85-$I$73)/($C$16-$C$14)),0)</f>
        <v>0</v>
      </c>
      <c r="BF74" s="3">
        <f>IF(AND(BF$3&gt;=$C$14,BF$3&lt;$C$16),IF($I$73&gt;='High Budget'!$E$85,0,('High Budget'!$E$85-$I$73)/($C$16-$C$14)),0)</f>
        <v>0</v>
      </c>
      <c r="BG74" s="3">
        <f>IF(AND(BG$3&gt;=$C$14,BG$3&lt;$C$16),IF($I$73&gt;='High Budget'!$E$85,0,('High Budget'!$E$85-$I$73)/($C$16-$C$14)),0)</f>
        <v>0</v>
      </c>
      <c r="BH74" s="3">
        <f>IF(AND(BH$3&gt;=$C$14,BH$3&lt;$C$16),IF($I$73&gt;='High Budget'!$E$85,0,('High Budget'!$E$85-$I$73)/($C$16-$C$14)),0)</f>
        <v>0</v>
      </c>
      <c r="BI74" s="3">
        <f>IF(AND(BI$3&gt;=$C$14,BI$3&lt;$C$16),IF($I$73&gt;='High Budget'!$E$85,0,('High Budget'!$E$85-$I$73)/($C$16-$C$14)),0)</f>
        <v>0</v>
      </c>
      <c r="BJ74" s="3">
        <f>IF(AND(BJ$3&gt;=$C$14,BJ$3&lt;$C$16),IF($I$73&gt;='High Budget'!$E$85,0,('High Budget'!$E$85-$I$73)/($C$16-$C$14)),0)</f>
        <v>0</v>
      </c>
      <c r="BK74" s="3">
        <f>IF(AND(BK$3&gt;=$C$14,BK$3&lt;$C$16),IF($I$73&gt;='High Budget'!$E$85,0,('High Budget'!$E$85-$I$73)/($C$16-$C$14)),0)</f>
        <v>0</v>
      </c>
      <c r="BL74" s="3">
        <f>IF(AND(BL$3&gt;=$C$14,BL$3&lt;$C$16),IF($I$73&gt;='High Budget'!$E$85,0,('High Budget'!$E$85-$I$73)/($C$16-$C$14)),0)</f>
        <v>0</v>
      </c>
      <c r="BM74" s="3">
        <f>IF(AND(BM$3&gt;=$C$14,BM$3&lt;$C$16),IF($I$73&gt;='High Budget'!$E$85,0,('High Budget'!$E$85-$I$73)/($C$16-$C$14)),0)</f>
        <v>0</v>
      </c>
      <c r="BN74" s="3">
        <f>IF(AND(BN$3&gt;=$C$14,BN$3&lt;$C$16),IF($I$73&gt;='High Budget'!$E$85,0,('High Budget'!$E$85-$I$73)/($C$16-$C$14)),0)</f>
        <v>0</v>
      </c>
      <c r="BO74" s="3">
        <f>IF(AND(BO$3&gt;=$C$14,BO$3&lt;$C$16),IF($I$73&gt;='High Budget'!$E$85,0,('High Budget'!$E$85-$I$73)/($C$16-$C$14)),0)</f>
        <v>0</v>
      </c>
      <c r="BP74" s="3">
        <f>IF(AND(BP$3&gt;=$C$14,BP$3&lt;$C$16),IF($I$73&gt;='High Budget'!$E$85,0,('High Budget'!$E$85-$I$73)/($C$16-$C$14)),0)</f>
        <v>0</v>
      </c>
      <c r="BQ74" s="3">
        <f>IF(AND(BQ$3&gt;=$C$14,BQ$3&lt;$C$16),IF($I$73&gt;='High Budget'!$E$85,0,('High Budget'!$E$85-$I$73)/($C$16-$C$14)),0)</f>
        <v>0</v>
      </c>
      <c r="BR74" s="3">
        <f>IF(AND(BR$3&gt;=$C$14,BR$3&lt;$C$16),IF($I$73&gt;='High Budget'!$E$85,0,('High Budget'!$E$85-$I$73)/($C$16-$C$14)),0)</f>
        <v>0</v>
      </c>
      <c r="BS74" s="3">
        <f>IF(AND(BS$3&gt;=$C$14,BS$3&lt;$C$16),IF($I$73&gt;='High Budget'!$E$85,0,('High Budget'!$E$85-$I$73)/($C$16-$C$14)),0)</f>
        <v>0</v>
      </c>
      <c r="BT74" s="3">
        <f>IF(AND(BT$3&gt;=$C$14,BT$3&lt;$C$16),IF($I$73&gt;='High Budget'!$E$85,0,('High Budget'!$E$85-$I$73)/($C$16-$C$14)),0)</f>
        <v>0</v>
      </c>
      <c r="BU74" s="3">
        <f>IF(AND(BU$3&gt;=$C$14,BU$3&lt;$C$16),IF($I$73&gt;='High Budget'!$E$85,0,('High Budget'!$E$85-$I$73)/($C$16-$C$14)),0)</f>
        <v>0</v>
      </c>
      <c r="BV74" s="3">
        <f>IF(AND(BV$3&gt;=$C$14,BV$3&lt;$C$16),IF($I$73&gt;='High Budget'!$E$85,0,('High Budget'!$E$85-$I$73)/($C$16-$C$14)),0)</f>
        <v>0</v>
      </c>
      <c r="BW74" s="3">
        <f>IF(AND(BW$3&gt;=$C$14,BW$3&lt;$C$16),IF($I$73&gt;='High Budget'!$E$85,0,('High Budget'!$E$85-$I$73)/($C$16-$C$14)),0)</f>
        <v>0</v>
      </c>
      <c r="BX74" s="3">
        <f>IF(AND(BX$3&gt;=$C$14,BX$3&lt;$C$16),IF($I$73&gt;='High Budget'!$E$85,0,('High Budget'!$E$85-$I$73)/($C$16-$C$14)),0)</f>
        <v>0</v>
      </c>
      <c r="BY74" s="3">
        <f>IF(AND(BY$3&gt;=$C$14,BY$3&lt;$C$16),IF($I$73&gt;='High Budget'!$E$85,0,('High Budget'!$E$85-$I$73)/($C$16-$C$14)),0)</f>
        <v>0</v>
      </c>
      <c r="BZ74" s="3">
        <f>IF(AND(BZ$3&gt;=$C$14,BZ$3&lt;$C$16),IF($I$73&gt;='High Budget'!$E$85,0,('High Budget'!$E$85-$I$73)/($C$16-$C$14)),0)</f>
        <v>0</v>
      </c>
      <c r="CA74" s="3">
        <f>IF(AND(CA$3&gt;=$C$14,CA$3&lt;$C$16),IF($I$73&gt;='High Budget'!$E$85,0,('High Budget'!$E$85-$I$73)/($C$16-$C$14)),0)</f>
        <v>0</v>
      </c>
      <c r="CB74" s="3">
        <f>IF(AND(CB$3&gt;=$C$14,CB$3&lt;$C$16),IF($I$73&gt;='High Budget'!$E$85,0,('High Budget'!$E$85-$I$73)/($C$16-$C$14)),0)</f>
        <v>0</v>
      </c>
      <c r="CC74" s="3">
        <f>IF(AND(CC$3&gt;=$C$14,CC$3&lt;$C$16),IF($I$73&gt;='High Budget'!$E$85,0,('High Budget'!$E$85-$I$73)/($C$16-$C$14)),0)</f>
        <v>0</v>
      </c>
      <c r="CD74" s="3">
        <f>IF(AND(CD$3&gt;=$C$14,CD$3&lt;$C$16),IF($I$73&gt;='High Budget'!$E$85,0,('High Budget'!$E$85-$I$73)/($C$16-$C$14)),0)</f>
        <v>0</v>
      </c>
      <c r="CE74" s="3">
        <f>IF(AND(CE$3&gt;=$C$14,CE$3&lt;$C$16),IF($I$73&gt;='High Budget'!$E$85,0,('High Budget'!$E$85-$I$73)/($C$16-$C$14)),0)</f>
        <v>0</v>
      </c>
      <c r="CF74" s="3">
        <f>IF(AND(CF$3&gt;=$C$14,CF$3&lt;$C$16),IF($I$73&gt;='High Budget'!$E$85,0,('High Budget'!$E$85-$I$73)/($C$16-$C$14)),0)</f>
        <v>0</v>
      </c>
      <c r="CG74" s="3">
        <f>IF(AND(CG$3&gt;=$C$14,CG$3&lt;$C$16),IF($I$73&gt;='High Budget'!$E$85,0,('High Budget'!$E$85-$I$73)/($C$16-$C$14)),0)</f>
        <v>0</v>
      </c>
      <c r="CH74" s="3">
        <f>IF(AND(CH$3&gt;=$C$14,CH$3&lt;$C$16),IF($I$73&gt;='High Budget'!$E$85,0,('High Budget'!$E$85-$I$73)/($C$16-$C$14)),0)</f>
        <v>0</v>
      </c>
      <c r="CI74" s="3">
        <f>IF(AND(CI$3&gt;=$C$14,CI$3&lt;$C$16),IF($I$73&gt;='High Budget'!$E$85,0,('High Budget'!$E$85-$I$73)/($C$16-$C$14)),0)</f>
        <v>0</v>
      </c>
      <c r="CJ74" s="3">
        <f>IF(AND(CJ$3&gt;=$C$14,CJ$3&lt;$C$16),IF($I$73&gt;='High Budget'!$E$85,0,('High Budget'!$E$85-$I$73)/($C$16-$C$14)),0)</f>
        <v>0</v>
      </c>
      <c r="CK74" s="3">
        <f>IF(AND(CK$3&gt;=$C$14,CK$3&lt;$C$16),IF($I$73&gt;='High Budget'!$E$85,0,('High Budget'!$E$85-$I$73)/($C$16-$C$14)),0)</f>
        <v>0</v>
      </c>
      <c r="CL74" s="3">
        <f>IF(AND(CL$3&gt;=$C$14,CL$3&lt;$C$16),IF($I$73&gt;='High Budget'!$E$85,0,('High Budget'!$E$85-$I$73)/($C$16-$C$14)),0)</f>
        <v>0</v>
      </c>
      <c r="CM74" s="3">
        <f>IF(AND(CM$3&gt;=$C$14,CM$3&lt;$C$16),IF($I$73&gt;='High Budget'!$E$85,0,('High Budget'!$E$85-$I$73)/($C$16-$C$14)),0)</f>
        <v>0</v>
      </c>
      <c r="CN74" s="3">
        <f>IF(AND(CN$3&gt;=$C$14,CN$3&lt;$C$16),IF($I$73&gt;='High Budget'!$E$85,0,('High Budget'!$E$85-$I$73)/($C$16-$C$14)),0)</f>
        <v>0</v>
      </c>
      <c r="CO74" s="3">
        <f>IF(AND(CO$3&gt;=$C$14,CO$3&lt;$C$16),IF($I$73&gt;='High Budget'!$E$85,0,('High Budget'!$E$85-$I$73)/($C$16-$C$14)),0)</f>
        <v>0</v>
      </c>
      <c r="CP74" s="3">
        <f>IF(AND(CP$3&gt;=$C$14,CP$3&lt;$C$16),IF($I$73&gt;='High Budget'!$E$85,0,('High Budget'!$E$85-$I$73)/($C$16-$C$14)),0)</f>
        <v>0</v>
      </c>
      <c r="CQ74" s="3">
        <f>IF(AND(CQ$3&gt;=$C$14,CQ$3&lt;$C$16),IF($I$73&gt;='High Budget'!$E$85,0,('High Budget'!$E$85-$I$73)/($C$16-$C$14)),0)</f>
        <v>0</v>
      </c>
      <c r="CR74" s="3">
        <f>IF(AND(CR$3&gt;=$C$14,CR$3&lt;$C$16),IF($I$73&gt;='High Budget'!$E$85,0,('High Budget'!$E$85-$I$73)/($C$16-$C$14)),0)</f>
        <v>0</v>
      </c>
      <c r="CS74" s="3">
        <f>IF(AND(CS$3&gt;=$C$14,CS$3&lt;$C$16),IF($I$73&gt;='High Budget'!$E$85,0,('High Budget'!$E$85-$I$73)/($C$16-$C$14)),0)</f>
        <v>0</v>
      </c>
      <c r="CT74" s="3">
        <f>IF(AND(CT$3&gt;=$C$14,CT$3&lt;$C$16),IF($I$73&gt;='High Budget'!$E$85,0,('High Budget'!$E$85-$I$73)/($C$16-$C$14)),0)</f>
        <v>0</v>
      </c>
      <c r="CU74" s="3">
        <f>IF(AND(CU$3&gt;=$C$14,CU$3&lt;$C$16),IF($I$73&gt;='High Budget'!$E$85,0,('High Budget'!$E$85-$I$73)/($C$16-$C$14)),0)</f>
        <v>0</v>
      </c>
      <c r="CV74" s="3">
        <f>IF(AND(CV$3&gt;=$C$14,CV$3&lt;$C$16),IF($I$73&gt;='High Budget'!$E$85,0,('High Budget'!$E$85-$I$73)/($C$16-$C$14)),0)</f>
        <v>0</v>
      </c>
      <c r="CW74" s="3">
        <f>IF(AND(CW$3&gt;=$C$14,CW$3&lt;$C$16),IF($I$73&gt;='High Budget'!$E$85,0,('High Budget'!$E$85-$I$73)/($C$16-$C$14)),0)</f>
        <v>0</v>
      </c>
      <c r="CX74" s="3">
        <f>IF(AND(CX$3&gt;=$C$14,CX$3&lt;$C$16),IF($I$73&gt;='High Budget'!$E$85,0,('High Budget'!$E$85-$I$73)/($C$16-$C$14)),0)</f>
        <v>0</v>
      </c>
      <c r="CY74" s="3">
        <f>IF(AND(CY$3&gt;=$C$14,CY$3&lt;$C$16),IF($I$73&gt;='High Budget'!$E$85,0,('High Budget'!$E$85-$I$73)/($C$16-$C$14)),0)</f>
        <v>0</v>
      </c>
      <c r="CZ74" s="3">
        <f>IF(AND(CZ$3&gt;=$C$14,CZ$3&lt;$C$16),IF($I$73&gt;='High Budget'!$E$85,0,('High Budget'!$E$85-$I$73)/($C$16-$C$14)),0)</f>
        <v>0</v>
      </c>
      <c r="DA74" s="3">
        <f>IF(AND(DA$3&gt;=$C$14,DA$3&lt;$C$16),IF($I$73&gt;='High Budget'!$E$85,0,('High Budget'!$E$85-$I$73)/($C$16-$C$14)),0)</f>
        <v>0</v>
      </c>
      <c r="DB74" s="3">
        <f>IF(AND(DB$3&gt;=$C$14,DB$3&lt;$C$16),IF($I$73&gt;='High Budget'!$E$85,0,('High Budget'!$E$85-$I$73)/($C$16-$C$14)),0)</f>
        <v>0</v>
      </c>
      <c r="DC74" s="3">
        <f>IF(AND(DC$3&gt;=$C$14,DC$3&lt;$C$16),IF($I$73&gt;='High Budget'!$E$85,0,('High Budget'!$E$85-$I$73)/($C$16-$C$14)),0)</f>
        <v>0</v>
      </c>
      <c r="DD74" s="3">
        <f>IF(AND(DD$3&gt;=$C$14,DD$3&lt;$C$16),IF($I$73&gt;='High Budget'!$E$85,0,('High Budget'!$E$85-$I$73)/($C$16-$C$14)),0)</f>
        <v>0</v>
      </c>
      <c r="DE74" s="3">
        <f>IF(AND(DE$3&gt;=$C$14,DE$3&lt;$C$16),IF($I$73&gt;='High Budget'!$E$85,0,('High Budget'!$E$85-$I$73)/($C$16-$C$14)),0)</f>
        <v>0</v>
      </c>
      <c r="DF74" s="3">
        <f>IF(AND(DF$3&gt;=$C$14,DF$3&lt;$C$16),IF($I$73&gt;='High Budget'!$E$85,0,('High Budget'!$E$85-$I$73)/($C$16-$C$14)),0)</f>
        <v>0</v>
      </c>
      <c r="DG74" s="3">
        <f>IF(AND(DG$3&gt;=$C$14,DG$3&lt;$C$16),IF($I$73&gt;='High Budget'!$E$85,0,('High Budget'!$E$85-$I$73)/($C$16-$C$14)),0)</f>
        <v>0</v>
      </c>
      <c r="DH74" s="3">
        <f>IF(AND(DH$3&gt;=$C$14,DH$3&lt;$C$16),IF($I$73&gt;='High Budget'!$E$85,0,('High Budget'!$E$85-$I$73)/($C$16-$C$14)),0)</f>
        <v>0</v>
      </c>
      <c r="DI74" s="3">
        <f>IF(AND(DI$3&gt;=$C$14,DI$3&lt;$C$16),IF($I$73&gt;='High Budget'!$E$85,0,('High Budget'!$E$85-$I$73)/($C$16-$C$14)),0)</f>
        <v>0</v>
      </c>
      <c r="DJ74" s="3">
        <f>IF(AND(DJ$3&gt;=$C$14,DJ$3&lt;$C$16),IF($I$73&gt;='High Budget'!$E$85,0,('High Budget'!$E$85-$I$73)/($C$16-$C$14)),0)</f>
        <v>0</v>
      </c>
      <c r="DK74" s="3">
        <f>IF(AND(DK$3&gt;=$C$14,DK$3&lt;$C$16),IF($I$73&gt;='High Budget'!$E$85,0,('High Budget'!$E$85-$I$73)/($C$16-$C$14)),0)</f>
        <v>0</v>
      </c>
      <c r="DL74" s="3">
        <f>IF(AND(DL$3&gt;=$C$14,DL$3&lt;$C$16),IF($I$73&gt;='High Budget'!$E$85,0,('High Budget'!$E$85-$I$73)/($C$16-$C$14)),0)</f>
        <v>0</v>
      </c>
      <c r="DM74" s="3">
        <f>IF(AND(DM$3&gt;=$C$14,DM$3&lt;$C$16),IF($I$73&gt;='High Budget'!$E$85,0,('High Budget'!$E$85-$I$73)/($C$16-$C$14)),0)</f>
        <v>0</v>
      </c>
      <c r="DN74" s="3">
        <f>IF(AND(DN$3&gt;=$C$14,DN$3&lt;$C$16),IF($I$73&gt;='High Budget'!$E$85,0,('High Budget'!$E$85-$I$73)/($C$16-$C$14)),0)</f>
        <v>0</v>
      </c>
      <c r="DO74" s="3">
        <f>IF(AND(DO$3&gt;=$C$14,DO$3&lt;$C$16),IF($I$73&gt;='High Budget'!$E$85,0,('High Budget'!$E$85-$I$73)/($C$16-$C$14)),0)</f>
        <v>0</v>
      </c>
      <c r="DP74" s="3">
        <f>IF(AND(DP$3&gt;=$C$14,DP$3&lt;$C$16),IF($I$73&gt;='High Budget'!$E$85,0,('High Budget'!$E$85-$I$73)/($C$16-$C$14)),0)</f>
        <v>0</v>
      </c>
      <c r="DQ74" s="3">
        <f>IF(AND(DQ$3&gt;=$C$14,DQ$3&lt;$C$16),IF($I$73&gt;='High Budget'!$E$85,0,('High Budget'!$E$85-$I$73)/($C$16-$C$14)),0)</f>
        <v>0</v>
      </c>
      <c r="DR74" s="3">
        <f>IF(AND(DR$3&gt;=$C$14,DR$3&lt;$C$16),IF($I$73&gt;='High Budget'!$E$85,0,('High Budget'!$E$85-$I$73)/($C$16-$C$14)),0)</f>
        <v>0</v>
      </c>
      <c r="DS74" s="3">
        <f>IF(AND(DS$3&gt;=$C$14,DS$3&lt;$C$16),IF($I$73&gt;='High Budget'!$E$85,0,('High Budget'!$E$85-$I$73)/($C$16-$C$14)),0)</f>
        <v>0</v>
      </c>
      <c r="DT74" s="3">
        <f>IF(AND(DT$3&gt;=$C$14,DT$3&lt;$C$16),IF($I$73&gt;='High Budget'!$E$85,0,('High Budget'!$E$85-$I$73)/($C$16-$C$14)),0)</f>
        <v>0</v>
      </c>
      <c r="DU74" s="3">
        <f>IF(AND(DU$3&gt;=$C$14,DU$3&lt;$C$16),IF($I$73&gt;='High Budget'!$E$85,0,('High Budget'!$E$85-$I$73)/($C$16-$C$14)),0)</f>
        <v>0</v>
      </c>
      <c r="DV74" s="3">
        <f>IF(AND(DV$3&gt;=$C$14,DV$3&lt;$C$16),IF($I$73&gt;='High Budget'!$E$85,0,('High Budget'!$E$85-$I$73)/($C$16-$C$14)),0)</f>
        <v>0</v>
      </c>
      <c r="DW74" s="3">
        <f>IF(AND(DW$3&gt;=$C$14,DW$3&lt;$C$16),IF($I$73&gt;='High Budget'!$E$85,0,('High Budget'!$E$85-$I$73)/($C$16-$C$14)),0)</f>
        <v>0</v>
      </c>
      <c r="DX74" s="3">
        <f>IF(AND(DX$3&gt;=$C$14,DX$3&lt;$C$16),IF($I$73&gt;='High Budget'!$E$85,0,('High Budget'!$E$85-$I$73)/($C$16-$C$14)),0)</f>
        <v>0</v>
      </c>
      <c r="DY74" s="3">
        <f>IF(AND(DY$3&gt;=$C$14,DY$3&lt;$C$16),IF($I$73&gt;='High Budget'!$E$85,0,('High Budget'!$E$85-$I$73)/($C$16-$C$14)),0)</f>
        <v>0</v>
      </c>
      <c r="DZ74" s="3">
        <f>IF(AND(DZ$3&gt;=$C$14,DZ$3&lt;$C$16),IF($I$73&gt;='High Budget'!$E$85,0,('High Budget'!$E$85-$I$73)/($C$16-$C$14)),0)</f>
        <v>0</v>
      </c>
      <c r="EA74" s="3">
        <f>IF(AND(EA$3&gt;=$C$14,EA$3&lt;$C$16),IF($I$73&gt;='High Budget'!$E$85,0,('High Budget'!$E$85-$I$73)/($C$16-$C$14)),0)</f>
        <v>0</v>
      </c>
      <c r="EB74" s="3">
        <f>IF(AND(EB$3&gt;=$C$14,EB$3&lt;$C$16),IF($I$73&gt;='High Budget'!$E$85,0,('High Budget'!$E$85-$I$73)/($C$16-$C$14)),0)</f>
        <v>0</v>
      </c>
      <c r="EC74" s="3">
        <f>IF(AND(EC$3&gt;=$C$14,EC$3&lt;$C$16),IF($I$73&gt;='High Budget'!$E$85,0,('High Budget'!$E$85-$I$73)/($C$16-$C$14)),0)</f>
        <v>0</v>
      </c>
      <c r="ED74" s="3">
        <f>IF(AND(ED$3&gt;=$C$14,ED$3&lt;$C$16),IF($I$73&gt;='High Budget'!$E$85,0,('High Budget'!$E$85-$I$73)/($C$16-$C$14)),0)</f>
        <v>0</v>
      </c>
      <c r="EE74" s="3">
        <f>IF(AND(EE$3&gt;=$C$14,EE$3&lt;$C$16),IF($I$73&gt;='High Budget'!$E$85,0,('High Budget'!$E$85-$I$73)/($C$16-$C$14)),0)</f>
        <v>0</v>
      </c>
      <c r="EF74" s="3">
        <f>IF(AND(EF$3&gt;=$C$14,EF$3&lt;$C$16),IF($I$73&gt;='High Budget'!$E$85,0,('High Budget'!$E$85-$I$73)/($C$16-$C$14)),0)</f>
        <v>0</v>
      </c>
      <c r="EG74" s="3">
        <f>IF(AND(EG$3&gt;=$C$14,EG$3&lt;$C$16),IF($I$73&gt;='High Budget'!$E$85,0,('High Budget'!$E$85-$I$73)/($C$16-$C$14)),0)</f>
        <v>0</v>
      </c>
      <c r="EH74" s="3">
        <f>IF(AND(EH$3&gt;=$C$14,EH$3&lt;$C$16),IF($I$73&gt;='High Budget'!$E$85,0,('High Budget'!$E$85-$I$73)/($C$16-$C$14)),0)</f>
        <v>0</v>
      </c>
      <c r="EI74" s="3">
        <f>IF(AND(EI$3&gt;=$C$14,EI$3&lt;$C$16),IF($I$73&gt;='High Budget'!$E$85,0,('High Budget'!$E$85-$I$73)/($C$16-$C$14)),0)</f>
        <v>0</v>
      </c>
      <c r="EJ74" s="3">
        <f>IF(AND(EJ$3&gt;=$C$14,EJ$3&lt;$C$16),IF($I$73&gt;='High Budget'!$E$85,0,('High Budget'!$E$85-$I$73)/($C$16-$C$14)),0)</f>
        <v>0</v>
      </c>
      <c r="EK74" s="3">
        <f>IF(AND(EK$3&gt;=$C$14,EK$3&lt;$C$16),IF($I$73&gt;='High Budget'!$E$85,0,('High Budget'!$E$85-$I$73)/($C$16-$C$14)),0)</f>
        <v>0</v>
      </c>
      <c r="EL74" s="3">
        <f>IF(AND(EL$3&gt;=$C$14,EL$3&lt;$C$16),IF($I$73&gt;='High Budget'!$E$85,0,('High Budget'!$E$85-$I$73)/($C$16-$C$14)),0)</f>
        <v>0</v>
      </c>
      <c r="EM74" s="3">
        <f>IF(AND(EM$3&gt;=$C$14,EM$3&lt;$C$16),IF($I$73&gt;='High Budget'!$E$85,0,('High Budget'!$E$85-$I$73)/($C$16-$C$14)),0)</f>
        <v>0</v>
      </c>
      <c r="EN74" s="3">
        <f>IF(AND(EN$3&gt;=$C$14,EN$3&lt;$C$16),IF($I$73&gt;='High Budget'!$E$85,0,('High Budget'!$E$85-$I$73)/($C$16-$C$14)),0)</f>
        <v>0</v>
      </c>
      <c r="EO74" s="3">
        <f>IF(AND(EO$3&gt;=$C$14,EO$3&lt;$C$16),IF($I$73&gt;='High Budget'!$E$85,0,('High Budget'!$E$85-$I$73)/($C$16-$C$14)),0)</f>
        <v>0</v>
      </c>
      <c r="EP74" s="3">
        <f>IF(AND(EP$3&gt;=$C$14,EP$3&lt;$C$16),IF($I$73&gt;='High Budget'!$E$85,0,('High Budget'!$E$85-$I$73)/($C$16-$C$14)),0)</f>
        <v>0</v>
      </c>
      <c r="EQ74" s="3">
        <f>IF(AND(EQ$3&gt;=$C$14,EQ$3&lt;$C$16),IF($I$73&gt;='High Budget'!$E$85,0,('High Budget'!$E$85-$I$73)/($C$16-$C$14)),0)</f>
        <v>0</v>
      </c>
      <c r="ER74" s="3">
        <f>IF(AND(ER$3&gt;=$C$14,ER$3&lt;$C$16),IF($I$73&gt;='High Budget'!$E$85,0,('High Budget'!$E$85-$I$73)/($C$16-$C$14)),0)</f>
        <v>0</v>
      </c>
      <c r="ES74" s="3">
        <f>IF(AND(ES$3&gt;=$C$14,ES$3&lt;$C$16),IF($I$73&gt;='High Budget'!$E$85,0,('High Budget'!$E$85-$I$73)/($C$16-$C$14)),0)</f>
        <v>0</v>
      </c>
      <c r="ET74" s="3">
        <f>IF(AND(ET$3&gt;=$C$14,ET$3&lt;$C$16),IF($I$73&gt;='High Budget'!$E$85,0,('High Budget'!$E$85-$I$73)/($C$16-$C$14)),0)</f>
        <v>0</v>
      </c>
      <c r="EU74" s="3">
        <f>IF(AND(EU$3&gt;=$C$14,EU$3&lt;$C$16),IF($I$73&gt;='High Budget'!$E$85,0,('High Budget'!$E$85-$I$73)/($C$16-$C$14)),0)</f>
        <v>0</v>
      </c>
      <c r="EV74" s="3">
        <f>IF(AND(EV$3&gt;=$C$14,EV$3&lt;$C$16),IF($I$73&gt;='High Budget'!$E$85,0,('High Budget'!$E$85-$I$73)/($C$16-$C$14)),0)</f>
        <v>0</v>
      </c>
      <c r="EW74" s="3">
        <f>IF(AND(EW$3&gt;=$C$14,EW$3&lt;$C$16),IF($I$73&gt;='High Budget'!$E$85,0,('High Budget'!$E$85-$I$73)/($C$16-$C$14)),0)</f>
        <v>0</v>
      </c>
      <c r="EX74" s="3">
        <f>IF(AND(EX$3&gt;=$C$14,EX$3&lt;$C$16),IF($I$73&gt;='High Budget'!$E$85,0,('High Budget'!$E$85-$I$73)/($C$16-$C$14)),0)</f>
        <v>0</v>
      </c>
    </row>
    <row r="75" spans="1:154" ht="12.75" customHeight="1">
      <c r="A75" s="12"/>
      <c r="B75" s="4"/>
      <c r="C75" s="4" t="s">
        <v>91</v>
      </c>
      <c r="D75" s="4"/>
      <c r="E75" s="4"/>
      <c r="F75" s="4"/>
      <c r="G75" s="4"/>
      <c r="H75" s="4"/>
      <c r="I75" s="191">
        <f t="shared" ref="I75:AN75" ca="1" si="108">SUM(I69:I74)</f>
        <v>115717223.36422317</v>
      </c>
      <c r="J75" s="191">
        <f t="shared" ca="1" si="108"/>
        <v>17773664.096896298</v>
      </c>
      <c r="K75" s="191">
        <f t="shared" si="108"/>
        <v>4043412.1352818026</v>
      </c>
      <c r="L75" s="191">
        <f t="shared" si="108"/>
        <v>4043412.1352818026</v>
      </c>
      <c r="M75" s="191">
        <f t="shared" si="108"/>
        <v>4043412.1352818026</v>
      </c>
      <c r="N75" s="191">
        <f t="shared" si="108"/>
        <v>4043412.1352818026</v>
      </c>
      <c r="O75" s="191">
        <f t="shared" si="108"/>
        <v>4043412.1352818026</v>
      </c>
      <c r="P75" s="191">
        <f t="shared" si="108"/>
        <v>4043412.1352818026</v>
      </c>
      <c r="Q75" s="191">
        <f t="shared" si="108"/>
        <v>4043412.1352818026</v>
      </c>
      <c r="R75" s="191">
        <f t="shared" si="108"/>
        <v>4043412.1352818026</v>
      </c>
      <c r="S75" s="191">
        <f t="shared" si="108"/>
        <v>4043412.1352818026</v>
      </c>
      <c r="T75" s="191">
        <f t="shared" si="108"/>
        <v>4043412.1352818026</v>
      </c>
      <c r="U75" s="191">
        <f t="shared" si="108"/>
        <v>4043412.1352818026</v>
      </c>
      <c r="V75" s="191">
        <f t="shared" si="108"/>
        <v>4043412.1352818026</v>
      </c>
      <c r="W75" s="191">
        <f t="shared" si="108"/>
        <v>4043412.1352818026</v>
      </c>
      <c r="X75" s="191">
        <f t="shared" si="108"/>
        <v>4043412.1352818026</v>
      </c>
      <c r="Y75" s="191">
        <f t="shared" si="108"/>
        <v>4043412.1352818026</v>
      </c>
      <c r="Z75" s="191">
        <f t="shared" si="108"/>
        <v>4043412.1352818026</v>
      </c>
      <c r="AA75" s="191">
        <f t="shared" si="108"/>
        <v>4043412.1352818026</v>
      </c>
      <c r="AB75" s="191">
        <f t="shared" si="108"/>
        <v>4043412.1352818026</v>
      </c>
      <c r="AC75" s="191">
        <f t="shared" si="108"/>
        <v>4043412.1352818026</v>
      </c>
      <c r="AD75" s="191">
        <f t="shared" si="108"/>
        <v>4043412.1352818026</v>
      </c>
      <c r="AE75" s="191">
        <f t="shared" si="108"/>
        <v>4043412.1352818026</v>
      </c>
      <c r="AF75" s="191">
        <f t="shared" si="108"/>
        <v>4043412.1352818026</v>
      </c>
      <c r="AG75" s="191">
        <f t="shared" si="108"/>
        <v>4043412.1352818026</v>
      </c>
      <c r="AH75" s="191">
        <f t="shared" si="108"/>
        <v>4043412.1352818026</v>
      </c>
      <c r="AI75" s="191">
        <f t="shared" si="108"/>
        <v>428113.46232686355</v>
      </c>
      <c r="AJ75" s="191">
        <f t="shared" si="108"/>
        <v>450760.03778613434</v>
      </c>
      <c r="AK75" s="191">
        <f t="shared" si="108"/>
        <v>2279.4520450607647</v>
      </c>
      <c r="AL75" s="191">
        <f t="shared" si="108"/>
        <v>2279.4520450607647</v>
      </c>
      <c r="AM75" s="191">
        <f t="shared" si="108"/>
        <v>2279.4520450607647</v>
      </c>
      <c r="AN75" s="191">
        <f t="shared" si="108"/>
        <v>2279.4520450607647</v>
      </c>
      <c r="AO75" s="191">
        <f t="shared" ref="AO75:CZ75" si="109">SUM(AO69:AO74)</f>
        <v>2279.4520450607647</v>
      </c>
      <c r="AP75" s="191">
        <f t="shared" si="109"/>
        <v>2279.4520450607647</v>
      </c>
      <c r="AQ75" s="191">
        <f t="shared" si="109"/>
        <v>2279.4520450607647</v>
      </c>
      <c r="AR75" s="191">
        <f t="shared" si="109"/>
        <v>2279.4520450607647</v>
      </c>
      <c r="AS75" s="191">
        <f t="shared" si="109"/>
        <v>2279.4520450607647</v>
      </c>
      <c r="AT75" s="191">
        <f t="shared" si="109"/>
        <v>2279.4520450607647</v>
      </c>
      <c r="AU75" s="191">
        <f t="shared" si="109"/>
        <v>0</v>
      </c>
      <c r="AV75" s="191">
        <f t="shared" si="109"/>
        <v>0</v>
      </c>
      <c r="AW75" s="191">
        <f t="shared" si="109"/>
        <v>0</v>
      </c>
      <c r="AX75" s="191">
        <f t="shared" si="109"/>
        <v>0</v>
      </c>
      <c r="AY75" s="191">
        <f t="shared" si="109"/>
        <v>0</v>
      </c>
      <c r="AZ75" s="191">
        <f t="shared" si="109"/>
        <v>0</v>
      </c>
      <c r="BA75" s="191">
        <f t="shared" si="109"/>
        <v>0</v>
      </c>
      <c r="BB75" s="191">
        <f t="shared" si="109"/>
        <v>0</v>
      </c>
      <c r="BC75" s="191">
        <f t="shared" si="109"/>
        <v>0</v>
      </c>
      <c r="BD75" s="191">
        <f t="shared" si="109"/>
        <v>0</v>
      </c>
      <c r="BE75" s="191">
        <f t="shared" si="109"/>
        <v>0</v>
      </c>
      <c r="BF75" s="191">
        <f t="shared" si="109"/>
        <v>0</v>
      </c>
      <c r="BG75" s="191">
        <f t="shared" si="109"/>
        <v>0</v>
      </c>
      <c r="BH75" s="191">
        <f t="shared" si="109"/>
        <v>0</v>
      </c>
      <c r="BI75" s="191">
        <f t="shared" si="109"/>
        <v>0</v>
      </c>
      <c r="BJ75" s="191">
        <f t="shared" si="109"/>
        <v>0</v>
      </c>
      <c r="BK75" s="191">
        <f t="shared" si="109"/>
        <v>0</v>
      </c>
      <c r="BL75" s="191">
        <f t="shared" si="109"/>
        <v>0</v>
      </c>
      <c r="BM75" s="191">
        <f t="shared" si="109"/>
        <v>0</v>
      </c>
      <c r="BN75" s="191">
        <f t="shared" si="109"/>
        <v>0</v>
      </c>
      <c r="BO75" s="191">
        <f t="shared" si="109"/>
        <v>0</v>
      </c>
      <c r="BP75" s="191">
        <f t="shared" si="109"/>
        <v>0</v>
      </c>
      <c r="BQ75" s="191">
        <f t="shared" si="109"/>
        <v>0</v>
      </c>
      <c r="BR75" s="191">
        <f t="shared" si="109"/>
        <v>0</v>
      </c>
      <c r="BS75" s="191">
        <f t="shared" si="109"/>
        <v>0</v>
      </c>
      <c r="BT75" s="191">
        <f t="shared" si="109"/>
        <v>0</v>
      </c>
      <c r="BU75" s="191">
        <f t="shared" si="109"/>
        <v>0</v>
      </c>
      <c r="BV75" s="191">
        <f t="shared" si="109"/>
        <v>0</v>
      </c>
      <c r="BW75" s="191">
        <f t="shared" si="109"/>
        <v>0</v>
      </c>
      <c r="BX75" s="191">
        <f t="shared" si="109"/>
        <v>0</v>
      </c>
      <c r="BY75" s="191">
        <f t="shared" si="109"/>
        <v>0</v>
      </c>
      <c r="BZ75" s="191">
        <f t="shared" si="109"/>
        <v>0</v>
      </c>
      <c r="CA75" s="191">
        <f t="shared" si="109"/>
        <v>0</v>
      </c>
      <c r="CB75" s="191">
        <f t="shared" si="109"/>
        <v>0</v>
      </c>
      <c r="CC75" s="191">
        <f t="shared" si="109"/>
        <v>0</v>
      </c>
      <c r="CD75" s="191">
        <f t="shared" si="109"/>
        <v>0</v>
      </c>
      <c r="CE75" s="191">
        <f t="shared" si="109"/>
        <v>0</v>
      </c>
      <c r="CF75" s="191">
        <f t="shared" si="109"/>
        <v>0</v>
      </c>
      <c r="CG75" s="191">
        <f t="shared" si="109"/>
        <v>0</v>
      </c>
      <c r="CH75" s="191">
        <f t="shared" si="109"/>
        <v>0</v>
      </c>
      <c r="CI75" s="191">
        <f t="shared" si="109"/>
        <v>0</v>
      </c>
      <c r="CJ75" s="191">
        <f t="shared" si="109"/>
        <v>0</v>
      </c>
      <c r="CK75" s="191">
        <f t="shared" si="109"/>
        <v>0</v>
      </c>
      <c r="CL75" s="191">
        <f t="shared" si="109"/>
        <v>0</v>
      </c>
      <c r="CM75" s="191">
        <f t="shared" si="109"/>
        <v>0</v>
      </c>
      <c r="CN75" s="191">
        <f t="shared" si="109"/>
        <v>0</v>
      </c>
      <c r="CO75" s="191">
        <f t="shared" si="109"/>
        <v>0</v>
      </c>
      <c r="CP75" s="191">
        <f t="shared" si="109"/>
        <v>0</v>
      </c>
      <c r="CQ75" s="191">
        <f t="shared" si="109"/>
        <v>0</v>
      </c>
      <c r="CR75" s="191">
        <f t="shared" si="109"/>
        <v>0</v>
      </c>
      <c r="CS75" s="191">
        <f t="shared" si="109"/>
        <v>0</v>
      </c>
      <c r="CT75" s="191">
        <f t="shared" si="109"/>
        <v>0</v>
      </c>
      <c r="CU75" s="191">
        <f t="shared" si="109"/>
        <v>0</v>
      </c>
      <c r="CV75" s="191">
        <f t="shared" si="109"/>
        <v>0</v>
      </c>
      <c r="CW75" s="191">
        <f t="shared" si="109"/>
        <v>0</v>
      </c>
      <c r="CX75" s="191">
        <f t="shared" si="109"/>
        <v>0</v>
      </c>
      <c r="CY75" s="191">
        <f t="shared" si="109"/>
        <v>0</v>
      </c>
      <c r="CZ75" s="191">
        <f t="shared" si="109"/>
        <v>0</v>
      </c>
      <c r="DA75" s="191">
        <f t="shared" ref="DA75:EX75" si="110">SUM(DA69:DA74)</f>
        <v>0</v>
      </c>
      <c r="DB75" s="191">
        <f t="shared" si="110"/>
        <v>0</v>
      </c>
      <c r="DC75" s="191">
        <f t="shared" si="110"/>
        <v>0</v>
      </c>
      <c r="DD75" s="191">
        <f t="shared" si="110"/>
        <v>0</v>
      </c>
      <c r="DE75" s="191">
        <f t="shared" si="110"/>
        <v>0</v>
      </c>
      <c r="DF75" s="191">
        <f t="shared" si="110"/>
        <v>0</v>
      </c>
      <c r="DG75" s="191">
        <f t="shared" si="110"/>
        <v>0</v>
      </c>
      <c r="DH75" s="191">
        <f t="shared" si="110"/>
        <v>0</v>
      </c>
      <c r="DI75" s="191">
        <f t="shared" si="110"/>
        <v>0</v>
      </c>
      <c r="DJ75" s="191">
        <f t="shared" si="110"/>
        <v>0</v>
      </c>
      <c r="DK75" s="191">
        <f t="shared" si="110"/>
        <v>0</v>
      </c>
      <c r="DL75" s="191">
        <f t="shared" si="110"/>
        <v>0</v>
      </c>
      <c r="DM75" s="191">
        <f t="shared" si="110"/>
        <v>0</v>
      </c>
      <c r="DN75" s="191">
        <f t="shared" si="110"/>
        <v>0</v>
      </c>
      <c r="DO75" s="191">
        <f t="shared" si="110"/>
        <v>0</v>
      </c>
      <c r="DP75" s="191">
        <f t="shared" si="110"/>
        <v>0</v>
      </c>
      <c r="DQ75" s="191">
        <f t="shared" si="110"/>
        <v>0</v>
      </c>
      <c r="DR75" s="191">
        <f t="shared" si="110"/>
        <v>0</v>
      </c>
      <c r="DS75" s="191">
        <f t="shared" si="110"/>
        <v>0</v>
      </c>
      <c r="DT75" s="191">
        <f t="shared" si="110"/>
        <v>0</v>
      </c>
      <c r="DU75" s="191">
        <f t="shared" si="110"/>
        <v>0</v>
      </c>
      <c r="DV75" s="191">
        <f t="shared" si="110"/>
        <v>0</v>
      </c>
      <c r="DW75" s="191">
        <f t="shared" si="110"/>
        <v>0</v>
      </c>
      <c r="DX75" s="191">
        <f t="shared" si="110"/>
        <v>0</v>
      </c>
      <c r="DY75" s="191">
        <f t="shared" si="110"/>
        <v>0</v>
      </c>
      <c r="DZ75" s="191">
        <f t="shared" si="110"/>
        <v>0</v>
      </c>
      <c r="EA75" s="191">
        <f t="shared" si="110"/>
        <v>0</v>
      </c>
      <c r="EB75" s="191">
        <f t="shared" si="110"/>
        <v>0</v>
      </c>
      <c r="EC75" s="191">
        <f t="shared" si="110"/>
        <v>0</v>
      </c>
      <c r="ED75" s="191">
        <f t="shared" si="110"/>
        <v>0</v>
      </c>
      <c r="EE75" s="191">
        <f t="shared" si="110"/>
        <v>0</v>
      </c>
      <c r="EF75" s="191">
        <f t="shared" si="110"/>
        <v>0</v>
      </c>
      <c r="EG75" s="191">
        <f t="shared" si="110"/>
        <v>0</v>
      </c>
      <c r="EH75" s="191">
        <f t="shared" si="110"/>
        <v>0</v>
      </c>
      <c r="EI75" s="191">
        <f t="shared" si="110"/>
        <v>0</v>
      </c>
      <c r="EJ75" s="191">
        <f t="shared" si="110"/>
        <v>0</v>
      </c>
      <c r="EK75" s="191">
        <f t="shared" si="110"/>
        <v>0</v>
      </c>
      <c r="EL75" s="191">
        <f t="shared" si="110"/>
        <v>0</v>
      </c>
      <c r="EM75" s="191">
        <f t="shared" si="110"/>
        <v>0</v>
      </c>
      <c r="EN75" s="191">
        <f t="shared" si="110"/>
        <v>0</v>
      </c>
      <c r="EO75" s="191">
        <f t="shared" si="110"/>
        <v>0</v>
      </c>
      <c r="EP75" s="191">
        <f t="shared" si="110"/>
        <v>0</v>
      </c>
      <c r="EQ75" s="191">
        <f t="shared" si="110"/>
        <v>0</v>
      </c>
      <c r="ER75" s="191">
        <f t="shared" si="110"/>
        <v>0</v>
      </c>
      <c r="ES75" s="191">
        <f t="shared" si="110"/>
        <v>0</v>
      </c>
      <c r="ET75" s="191">
        <f t="shared" si="110"/>
        <v>0</v>
      </c>
      <c r="EU75" s="191">
        <f t="shared" si="110"/>
        <v>0</v>
      </c>
      <c r="EV75" s="191">
        <f t="shared" si="110"/>
        <v>0</v>
      </c>
      <c r="EW75" s="191">
        <f t="shared" si="110"/>
        <v>0</v>
      </c>
      <c r="EX75" s="191">
        <f t="shared" si="110"/>
        <v>0</v>
      </c>
    </row>
    <row r="76" spans="1:154" ht="12.75" customHeight="1">
      <c r="A76" s="12"/>
      <c r="B76" s="3"/>
      <c r="C76" s="3"/>
      <c r="D76" s="3"/>
      <c r="E76" s="3"/>
      <c r="F76" s="3"/>
      <c r="G76" s="3"/>
      <c r="H76" s="3"/>
      <c r="I76" s="3"/>
      <c r="K76" s="3"/>
      <c r="L76" s="3"/>
      <c r="M76" s="3"/>
      <c r="N76" s="3"/>
      <c r="O76" s="3"/>
      <c r="P76" s="3"/>
      <c r="Q76" s="3"/>
      <c r="R76" s="3"/>
      <c r="S76" s="3"/>
      <c r="T76" s="3"/>
      <c r="U76" s="6"/>
      <c r="V76" s="8"/>
      <c r="W76" s="3"/>
      <c r="X76" s="3"/>
      <c r="Y76" s="3"/>
      <c r="Z76" s="3"/>
      <c r="AA76" s="3"/>
      <c r="AB76" s="3"/>
      <c r="AC76" s="3"/>
      <c r="AD76" s="3"/>
      <c r="AE76" s="3"/>
      <c r="AF76" s="3"/>
      <c r="AG76" s="6"/>
      <c r="AH76" s="8"/>
      <c r="AI76" s="3"/>
      <c r="AJ76" s="3"/>
      <c r="AK76" s="3"/>
      <c r="AL76" s="3"/>
      <c r="AM76" s="3"/>
      <c r="AN76" s="3"/>
      <c r="AO76" s="3"/>
      <c r="AP76" s="3"/>
      <c r="AQ76" s="3"/>
      <c r="AR76" s="3"/>
      <c r="AS76" s="6"/>
      <c r="AT76" s="8"/>
      <c r="AU76" s="3"/>
      <c r="AV76" s="3"/>
      <c r="AW76" s="3"/>
      <c r="AX76" s="3"/>
      <c r="AY76" s="3"/>
      <c r="AZ76" s="3"/>
      <c r="BA76" s="3"/>
      <c r="BB76" s="3"/>
      <c r="BC76" s="3"/>
      <c r="BD76" s="3"/>
      <c r="BE76" s="6"/>
      <c r="BF76" s="8"/>
      <c r="BG76" s="3"/>
      <c r="BH76" s="3"/>
      <c r="BI76" s="3"/>
      <c r="BJ76" s="3"/>
      <c r="BK76" s="3"/>
      <c r="BL76" s="3"/>
      <c r="BM76" s="3"/>
      <c r="BN76" s="3"/>
      <c r="BO76" s="3"/>
      <c r="BP76" s="3"/>
      <c r="BQ76" s="6"/>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row>
    <row r="77" spans="1:154" ht="12.75" customHeight="1" thickBot="1">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row>
    <row r="78" spans="1:154" ht="12.75" customHeight="1" thickBot="1">
      <c r="A78" s="12"/>
      <c r="B78" s="925" t="s">
        <v>154</v>
      </c>
      <c r="C78" s="926"/>
      <c r="D78" s="926"/>
      <c r="E78" s="926"/>
      <c r="F78" s="926"/>
      <c r="G78" s="926"/>
      <c r="H78" s="926"/>
      <c r="I78" s="927"/>
      <c r="K78" s="3"/>
      <c r="L78" s="3"/>
      <c r="M78" s="3"/>
      <c r="N78" s="3"/>
      <c r="O78" s="3"/>
      <c r="P78" s="3"/>
      <c r="Q78" s="3"/>
      <c r="R78" s="3"/>
      <c r="S78" s="3"/>
      <c r="T78" s="3"/>
      <c r="U78" s="6"/>
      <c r="V78" s="8"/>
      <c r="W78" s="3"/>
      <c r="X78" s="3"/>
      <c r="Y78" s="3"/>
      <c r="Z78" s="3"/>
      <c r="AA78" s="3"/>
      <c r="AB78" s="3"/>
      <c r="AC78" s="3"/>
      <c r="AD78" s="3"/>
      <c r="AE78" s="3"/>
      <c r="AF78" s="3"/>
      <c r="AG78" s="6"/>
      <c r="AH78" s="8"/>
      <c r="AI78" s="3"/>
      <c r="AJ78" s="3"/>
      <c r="AK78" s="3"/>
      <c r="AL78" s="3"/>
      <c r="AM78" s="3"/>
      <c r="AN78" s="3"/>
      <c r="AO78" s="3"/>
      <c r="AP78" s="3"/>
      <c r="AQ78" s="3"/>
      <c r="AR78" s="3"/>
      <c r="AS78" s="6"/>
      <c r="AT78" s="8"/>
      <c r="AU78" s="3"/>
      <c r="AV78" s="3"/>
      <c r="AW78" s="3"/>
      <c r="AX78" s="3"/>
      <c r="AY78" s="3"/>
      <c r="AZ78" s="3"/>
      <c r="BA78" s="3"/>
      <c r="BB78" s="3"/>
      <c r="BC78" s="3"/>
      <c r="BD78" s="3"/>
      <c r="BE78" s="6"/>
      <c r="BF78" s="8"/>
      <c r="BG78" s="3"/>
      <c r="BH78" s="3"/>
      <c r="BI78" s="3"/>
      <c r="BJ78" s="3"/>
      <c r="BK78" s="3"/>
      <c r="BL78" s="3"/>
      <c r="BM78" s="3"/>
      <c r="BN78" s="3"/>
      <c r="BO78" s="3"/>
      <c r="BP78" s="3"/>
      <c r="BQ78" s="6"/>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row>
    <row r="79" spans="1:154" ht="12.75" customHeight="1">
      <c r="A79" s="12"/>
      <c r="B79" s="3"/>
      <c r="C79" s="3"/>
      <c r="D79" s="3"/>
      <c r="E79" s="3"/>
      <c r="F79" s="3"/>
      <c r="G79" s="3"/>
      <c r="H79" s="3"/>
      <c r="I79" s="3"/>
      <c r="K79" s="3"/>
      <c r="L79" s="3"/>
      <c r="M79" s="3"/>
      <c r="N79" s="3"/>
      <c r="O79" s="3"/>
      <c r="P79" s="3"/>
      <c r="Q79" s="3"/>
      <c r="R79" s="3"/>
      <c r="S79" s="3"/>
      <c r="T79" s="3"/>
      <c r="U79" s="6"/>
      <c r="V79" s="8"/>
      <c r="W79" s="3"/>
      <c r="X79" s="3"/>
      <c r="Y79" s="3"/>
      <c r="Z79" s="3"/>
      <c r="AA79" s="3"/>
      <c r="AB79" s="3"/>
      <c r="AC79" s="3"/>
      <c r="AD79" s="3"/>
      <c r="AE79" s="3"/>
      <c r="AF79" s="3"/>
      <c r="AG79" s="6"/>
      <c r="AH79" s="8"/>
      <c r="AI79" s="3"/>
      <c r="AJ79" s="3"/>
      <c r="AK79" s="3"/>
      <c r="AL79" s="3"/>
      <c r="AM79" s="3"/>
      <c r="AN79" s="3"/>
      <c r="AO79" s="3"/>
      <c r="AP79" s="3"/>
      <c r="AQ79" s="3"/>
      <c r="AR79" s="3"/>
      <c r="AS79" s="6"/>
      <c r="AT79" s="8"/>
      <c r="AU79" s="3"/>
      <c r="AV79" s="3"/>
      <c r="AW79" s="3"/>
      <c r="AX79" s="3"/>
      <c r="AY79" s="3"/>
      <c r="AZ79" s="3"/>
      <c r="BA79" s="3"/>
      <c r="BB79" s="3"/>
      <c r="BC79" s="3"/>
      <c r="BD79" s="3"/>
      <c r="BE79" s="6"/>
      <c r="BF79" s="8"/>
      <c r="BG79" s="3"/>
      <c r="BH79" s="3"/>
      <c r="BI79" s="3"/>
      <c r="BJ79" s="3"/>
      <c r="BK79" s="3"/>
      <c r="BL79" s="3"/>
      <c r="BM79" s="3"/>
      <c r="BN79" s="3"/>
      <c r="BO79" s="3"/>
      <c r="BP79" s="3"/>
      <c r="BQ79" s="6"/>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row>
    <row r="80" spans="1:154" ht="12.75" customHeight="1">
      <c r="A80" s="12"/>
      <c r="B80" s="4" t="s">
        <v>151</v>
      </c>
      <c r="C80" s="3"/>
      <c r="D80" s="3"/>
      <c r="E80" s="3"/>
      <c r="F80" s="3"/>
      <c r="G80" s="3"/>
      <c r="H80" s="3"/>
      <c r="I80" s="3"/>
      <c r="K80" s="3"/>
      <c r="L80" s="3"/>
      <c r="M80" s="3"/>
      <c r="N80" s="3"/>
      <c r="O80" s="3"/>
      <c r="P80" s="3"/>
      <c r="Q80" s="3"/>
      <c r="R80" s="3"/>
      <c r="S80" s="3"/>
      <c r="T80" s="3"/>
      <c r="U80" s="6"/>
      <c r="V80" s="8"/>
      <c r="W80" s="3"/>
      <c r="X80" s="3"/>
      <c r="Y80" s="3"/>
      <c r="Z80" s="3"/>
      <c r="AA80" s="3"/>
      <c r="AB80" s="3"/>
      <c r="AC80" s="3"/>
      <c r="AD80" s="3"/>
      <c r="AE80" s="3"/>
      <c r="AF80" s="3"/>
      <c r="AG80" s="6"/>
      <c r="AH80" s="8"/>
      <c r="AI80" s="3"/>
      <c r="AJ80" s="3"/>
      <c r="AK80" s="3"/>
      <c r="AL80" s="3"/>
      <c r="AM80" s="3"/>
      <c r="AN80" s="3"/>
      <c r="AO80" s="3"/>
      <c r="AP80" s="3"/>
      <c r="AQ80" s="3"/>
      <c r="AR80" s="3"/>
      <c r="AS80" s="6"/>
      <c r="AT80" s="8"/>
      <c r="AU80" s="3"/>
      <c r="AV80" s="3"/>
      <c r="AW80" s="3"/>
      <c r="AX80" s="3"/>
      <c r="AY80" s="3"/>
      <c r="AZ80" s="3"/>
      <c r="BA80" s="3"/>
      <c r="BB80" s="3"/>
      <c r="BC80" s="3"/>
      <c r="BD80" s="3"/>
      <c r="BE80" s="6"/>
      <c r="BF80" s="8"/>
      <c r="BG80" s="3"/>
      <c r="BH80" s="3"/>
      <c r="BI80" s="3"/>
      <c r="BJ80" s="3"/>
      <c r="BK80" s="3"/>
      <c r="BL80" s="3"/>
      <c r="BM80" s="3"/>
      <c r="BN80" s="3"/>
      <c r="BO80" s="3"/>
      <c r="BP80" s="3"/>
      <c r="BQ80" s="6"/>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row>
    <row r="81" spans="1:154" ht="12.75" customHeight="1">
      <c r="A81" s="12"/>
      <c r="B81" s="3">
        <v>1</v>
      </c>
      <c r="C81" s="3" t="s">
        <v>152</v>
      </c>
      <c r="D81" s="3"/>
      <c r="E81" s="3"/>
      <c r="F81" s="3"/>
      <c r="G81" s="3"/>
      <c r="H81" s="3"/>
      <c r="I81" s="3"/>
      <c r="K81" s="3"/>
      <c r="L81" s="3"/>
      <c r="M81" s="3"/>
      <c r="N81" s="3"/>
      <c r="O81" s="3"/>
      <c r="P81" s="3"/>
      <c r="Q81" s="3"/>
      <c r="R81" s="3"/>
      <c r="S81" s="3"/>
      <c r="T81" s="3"/>
      <c r="U81" s="6"/>
      <c r="V81" s="8"/>
      <c r="W81" s="3"/>
      <c r="X81" s="3"/>
      <c r="Y81" s="3"/>
      <c r="Z81" s="3"/>
      <c r="AA81" s="3"/>
      <c r="AB81" s="3"/>
      <c r="AC81" s="3"/>
      <c r="AD81" s="3"/>
      <c r="AE81" s="3"/>
      <c r="AF81" s="3"/>
      <c r="AG81" s="6"/>
      <c r="AH81" s="8"/>
      <c r="AI81" s="3"/>
      <c r="AJ81" s="3"/>
      <c r="AK81" s="3"/>
      <c r="AL81" s="3"/>
      <c r="AM81" s="3"/>
      <c r="AN81" s="3"/>
      <c r="AO81" s="3"/>
      <c r="AP81" s="3"/>
      <c r="AQ81" s="3"/>
      <c r="AR81" s="3"/>
      <c r="AS81" s="6"/>
      <c r="AT81" s="8"/>
      <c r="AU81" s="3"/>
      <c r="AV81" s="3"/>
      <c r="AW81" s="3"/>
      <c r="AX81" s="3"/>
      <c r="AY81" s="3"/>
      <c r="AZ81" s="3"/>
      <c r="BA81" s="3"/>
      <c r="BB81" s="3"/>
      <c r="BC81" s="3"/>
      <c r="BD81" s="3"/>
      <c r="BE81" s="6"/>
      <c r="BF81" s="8"/>
      <c r="BG81" s="3"/>
      <c r="BH81" s="3"/>
      <c r="BI81" s="3"/>
      <c r="BJ81" s="3"/>
      <c r="BK81" s="3"/>
      <c r="BL81" s="3"/>
      <c r="BM81" s="3"/>
      <c r="BN81" s="3"/>
      <c r="BO81" s="3"/>
      <c r="BP81" s="3"/>
      <c r="BQ81" s="6"/>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row>
    <row r="82" spans="1:154" ht="12.75" customHeight="1">
      <c r="A82" s="12"/>
      <c r="B82" s="3">
        <v>2</v>
      </c>
      <c r="C82" s="3" t="s">
        <v>254</v>
      </c>
      <c r="D82" s="3"/>
      <c r="E82" s="3"/>
      <c r="F82" s="3"/>
      <c r="G82" s="3"/>
      <c r="H82" s="3"/>
      <c r="I82" s="3"/>
      <c r="K82" s="3"/>
      <c r="L82" s="3"/>
      <c r="M82" s="3"/>
      <c r="N82" s="3"/>
      <c r="O82" s="3"/>
      <c r="P82" s="3"/>
      <c r="Q82" s="3"/>
      <c r="R82" s="3"/>
      <c r="S82" s="3"/>
      <c r="T82" s="3"/>
      <c r="U82" s="6"/>
      <c r="V82" s="8"/>
      <c r="W82" s="3"/>
      <c r="X82" s="3"/>
      <c r="Y82" s="3"/>
      <c r="Z82" s="3"/>
      <c r="AA82" s="3"/>
      <c r="AB82" s="3"/>
      <c r="AC82" s="3"/>
      <c r="AD82" s="3"/>
      <c r="AE82" s="3"/>
      <c r="AF82" s="3"/>
      <c r="AG82" s="6"/>
      <c r="AH82" s="8"/>
      <c r="AI82" s="3"/>
      <c r="AJ82" s="3"/>
      <c r="AK82" s="3"/>
      <c r="AL82" s="3"/>
      <c r="AM82" s="3"/>
      <c r="AN82" s="3"/>
      <c r="AO82" s="3"/>
      <c r="AP82" s="3"/>
      <c r="AQ82" s="3"/>
      <c r="AR82" s="3"/>
      <c r="AS82" s="6"/>
      <c r="AT82" s="8"/>
      <c r="AU82" s="3"/>
      <c r="AV82" s="3"/>
      <c r="AW82" s="3"/>
      <c r="AX82" s="3"/>
      <c r="AY82" s="3"/>
      <c r="AZ82" s="3"/>
      <c r="BA82" s="3"/>
      <c r="BB82" s="3"/>
      <c r="BC82" s="3"/>
      <c r="BD82" s="3"/>
      <c r="BE82" s="6"/>
      <c r="BF82" s="8"/>
      <c r="BG82" s="3"/>
      <c r="BH82" s="3"/>
      <c r="BI82" s="3"/>
      <c r="BJ82" s="3"/>
      <c r="BK82" s="3"/>
      <c r="BL82" s="3"/>
      <c r="BM82" s="3"/>
      <c r="BN82" s="3"/>
      <c r="BO82" s="3"/>
      <c r="BP82" s="3"/>
      <c r="BQ82" s="6"/>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row>
    <row r="83" spans="1:154" ht="12.75" customHeight="1">
      <c r="A83" s="12"/>
      <c r="B83" s="3">
        <v>3</v>
      </c>
      <c r="C83" s="3" t="s">
        <v>252</v>
      </c>
      <c r="D83" s="3"/>
      <c r="E83" s="3"/>
      <c r="F83" s="3"/>
      <c r="G83" s="3"/>
      <c r="H83" s="3"/>
      <c r="I83" s="3"/>
      <c r="K83" s="3"/>
      <c r="L83" s="3"/>
      <c r="M83" s="3"/>
      <c r="N83" s="3"/>
      <c r="O83" s="3"/>
      <c r="P83" s="3"/>
      <c r="Q83" s="3"/>
      <c r="R83" s="3"/>
      <c r="S83" s="3"/>
      <c r="T83" s="3"/>
      <c r="U83" s="6"/>
      <c r="V83" s="8"/>
      <c r="W83" s="3"/>
      <c r="X83" s="3"/>
      <c r="Y83" s="3"/>
      <c r="Z83" s="3"/>
      <c r="AA83" s="3"/>
      <c r="AB83" s="3"/>
      <c r="AC83" s="3"/>
      <c r="AD83" s="3"/>
      <c r="AE83" s="3"/>
      <c r="AF83" s="3"/>
      <c r="AG83" s="6"/>
      <c r="AH83" s="8"/>
      <c r="AI83" s="3"/>
      <c r="AJ83" s="3"/>
      <c r="AK83" s="3"/>
      <c r="AL83" s="3"/>
      <c r="AM83" s="3"/>
      <c r="AN83" s="3"/>
      <c r="AO83" s="3"/>
      <c r="AP83" s="3"/>
      <c r="AQ83" s="3"/>
      <c r="AR83" s="3"/>
      <c r="AS83" s="6"/>
      <c r="AT83" s="8"/>
      <c r="AU83" s="3"/>
      <c r="AV83" s="3"/>
      <c r="AW83" s="3"/>
      <c r="AX83" s="3"/>
      <c r="AY83" s="3"/>
      <c r="AZ83" s="3"/>
      <c r="BA83" s="3"/>
      <c r="BB83" s="3"/>
      <c r="BC83" s="3"/>
      <c r="BD83" s="3"/>
      <c r="BE83" s="6"/>
      <c r="BF83" s="8"/>
      <c r="BG83" s="3"/>
      <c r="BH83" s="3"/>
      <c r="BI83" s="3"/>
      <c r="BJ83" s="3"/>
      <c r="BK83" s="3"/>
      <c r="BL83" s="3"/>
      <c r="BM83" s="3"/>
      <c r="BN83" s="3"/>
      <c r="BO83" s="3"/>
      <c r="BP83" s="3"/>
      <c r="BQ83" s="6"/>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row>
    <row r="84" spans="1:154" ht="12.75" customHeight="1" thickBot="1">
      <c r="A84" s="12"/>
      <c r="B84" s="3">
        <v>4</v>
      </c>
      <c r="C84" s="3" t="s">
        <v>253</v>
      </c>
      <c r="D84" s="3"/>
      <c r="E84" s="3"/>
      <c r="F84" s="3"/>
      <c r="G84" s="3"/>
      <c r="H84" s="3"/>
      <c r="I84" s="3"/>
      <c r="K84" s="3"/>
      <c r="L84" s="3"/>
      <c r="M84" s="3"/>
      <c r="N84" s="3"/>
      <c r="O84" s="3"/>
      <c r="P84" s="3"/>
      <c r="Q84" s="3"/>
      <c r="R84" s="3"/>
      <c r="S84" s="3"/>
      <c r="T84" s="3"/>
      <c r="U84" s="6"/>
      <c r="V84" s="8"/>
      <c r="W84" s="3"/>
      <c r="X84" s="3"/>
      <c r="Y84" s="3"/>
      <c r="Z84" s="3"/>
      <c r="AA84" s="3"/>
      <c r="AB84" s="3"/>
      <c r="AC84" s="3"/>
      <c r="AD84" s="3"/>
      <c r="AE84" s="3"/>
      <c r="AF84" s="3"/>
      <c r="AG84" s="6"/>
      <c r="AH84" s="8"/>
      <c r="AI84" s="3"/>
      <c r="AJ84" s="3"/>
      <c r="AK84" s="3"/>
      <c r="AL84" s="3"/>
      <c r="AM84" s="3"/>
      <c r="AN84" s="3"/>
      <c r="AO84" s="3"/>
      <c r="AP84" s="3"/>
      <c r="AQ84" s="3"/>
      <c r="AR84" s="3"/>
      <c r="AS84" s="6"/>
      <c r="AT84" s="8"/>
      <c r="AU84" s="3"/>
      <c r="AV84" s="3"/>
      <c r="AW84" s="3"/>
      <c r="AX84" s="3"/>
      <c r="AY84" s="3"/>
      <c r="AZ84" s="3"/>
      <c r="BA84" s="3"/>
      <c r="BB84" s="3"/>
      <c r="BC84" s="3"/>
      <c r="BD84" s="3"/>
      <c r="BE84" s="6"/>
      <c r="BF84" s="8"/>
      <c r="BG84" s="3"/>
      <c r="BH84" s="3"/>
      <c r="BI84" s="3"/>
      <c r="BJ84" s="3"/>
      <c r="BK84" s="3"/>
      <c r="BL84" s="3"/>
      <c r="BM84" s="3"/>
      <c r="BN84" s="3"/>
      <c r="BO84" s="3"/>
      <c r="BP84" s="3"/>
      <c r="BQ84" s="6"/>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row>
    <row r="85" spans="1:154" ht="12.75" customHeight="1" thickBot="1">
      <c r="A85" s="12"/>
      <c r="B85" s="3"/>
      <c r="D85" s="3"/>
      <c r="E85" s="3"/>
      <c r="F85" s="3"/>
      <c r="G85" s="3"/>
      <c r="H85" s="3"/>
      <c r="I85" s="223" t="s">
        <v>5</v>
      </c>
      <c r="J85" s="224" t="s">
        <v>72</v>
      </c>
      <c r="K85" s="3"/>
      <c r="L85" s="3"/>
      <c r="M85" s="3"/>
      <c r="N85" s="3"/>
      <c r="O85" s="3"/>
      <c r="P85" s="3"/>
      <c r="Q85" s="3"/>
      <c r="R85" s="3"/>
      <c r="S85" s="3"/>
      <c r="T85" s="3"/>
      <c r="U85" s="6"/>
      <c r="V85" s="8"/>
      <c r="W85" s="3"/>
      <c r="X85" s="3"/>
      <c r="Y85" s="3"/>
      <c r="Z85" s="3"/>
      <c r="AA85" s="3"/>
      <c r="AB85" s="3"/>
      <c r="AC85" s="3"/>
      <c r="AD85" s="3"/>
      <c r="AE85" s="3"/>
      <c r="AF85" s="3"/>
      <c r="AG85" s="6"/>
      <c r="AH85" s="8"/>
      <c r="AI85" s="3"/>
      <c r="AJ85" s="3"/>
      <c r="AK85" s="3"/>
      <c r="AL85" s="3"/>
      <c r="AM85" s="3"/>
      <c r="AN85" s="3"/>
      <c r="AO85" s="3"/>
      <c r="AP85" s="3"/>
      <c r="AQ85" s="3"/>
      <c r="AR85" s="3"/>
      <c r="AS85" s="6"/>
      <c r="AT85" s="8"/>
      <c r="AU85" s="3"/>
      <c r="AV85" s="3"/>
      <c r="AW85" s="3"/>
      <c r="AX85" s="3"/>
      <c r="AY85" s="3"/>
      <c r="AZ85" s="3"/>
      <c r="BA85" s="3"/>
      <c r="BB85" s="3"/>
      <c r="BC85" s="3"/>
      <c r="BD85" s="3"/>
      <c r="BE85" s="6"/>
      <c r="BF85" s="8"/>
      <c r="BG85" s="3"/>
      <c r="BH85" s="3"/>
      <c r="BI85" s="3"/>
      <c r="BJ85" s="3"/>
      <c r="BK85" s="3"/>
      <c r="BL85" s="3"/>
      <c r="BM85" s="3"/>
      <c r="BN85" s="3"/>
      <c r="BO85" s="3"/>
      <c r="BP85" s="3"/>
      <c r="BQ85" s="6"/>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row>
    <row r="86" spans="1:154" ht="12.75" customHeight="1">
      <c r="A86" s="12"/>
      <c r="B86" s="3"/>
      <c r="C86" s="3"/>
      <c r="D86" s="3"/>
      <c r="E86" s="3"/>
      <c r="F86" s="3"/>
      <c r="G86" s="3"/>
      <c r="H86" s="3"/>
      <c r="I86" s="3"/>
      <c r="K86" s="3"/>
      <c r="L86" s="3"/>
      <c r="M86" s="3"/>
      <c r="N86" s="3"/>
      <c r="O86" s="3"/>
      <c r="P86" s="3"/>
      <c r="Q86" s="3"/>
      <c r="R86" s="3"/>
      <c r="S86" s="3"/>
      <c r="T86" s="3"/>
      <c r="U86" s="6"/>
      <c r="V86" s="8"/>
      <c r="W86" s="3"/>
      <c r="X86" s="3"/>
      <c r="Y86" s="3"/>
      <c r="Z86" s="3"/>
      <c r="AA86" s="3"/>
      <c r="AB86" s="3"/>
      <c r="AC86" s="3"/>
      <c r="AD86" s="3"/>
      <c r="AE86" s="3"/>
      <c r="AF86" s="3"/>
      <c r="AG86" s="6"/>
      <c r="AH86" s="8"/>
      <c r="AI86" s="3"/>
      <c r="AJ86" s="3"/>
      <c r="AK86" s="3"/>
      <c r="AL86" s="3"/>
      <c r="AM86" s="3"/>
      <c r="AN86" s="3"/>
      <c r="AO86" s="3"/>
      <c r="AP86" s="3"/>
      <c r="AQ86" s="3"/>
      <c r="AR86" s="3"/>
      <c r="AS86" s="6"/>
      <c r="AT86" s="8"/>
      <c r="AU86" s="3"/>
      <c r="AV86" s="3"/>
      <c r="AW86" s="3"/>
      <c r="AX86" s="3"/>
      <c r="AY86" s="3"/>
      <c r="AZ86" s="3"/>
      <c r="BA86" s="3"/>
      <c r="BB86" s="3"/>
      <c r="BC86" s="3"/>
      <c r="BD86" s="3"/>
      <c r="BE86" s="6"/>
      <c r="BF86" s="8"/>
      <c r="BG86" s="3"/>
      <c r="BH86" s="3"/>
      <c r="BI86" s="3"/>
      <c r="BJ86" s="3"/>
      <c r="BK86" s="3"/>
      <c r="BL86" s="3"/>
      <c r="BM86" s="3"/>
      <c r="BN86" s="3"/>
      <c r="BO86" s="3"/>
      <c r="BP86" s="3"/>
      <c r="BQ86" s="6"/>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row>
    <row r="87" spans="1:154" ht="12.75" customHeight="1">
      <c r="A87" s="12"/>
      <c r="B87" s="4"/>
      <c r="C87" s="4" t="s">
        <v>91</v>
      </c>
      <c r="D87" s="4"/>
      <c r="E87" s="4"/>
      <c r="F87" s="4"/>
      <c r="G87" s="4"/>
      <c r="H87" s="4"/>
      <c r="I87" s="7">
        <f ca="1">SUM(J87:EX87)</f>
        <v>115717223.36422323</v>
      </c>
      <c r="J87" s="7">
        <f ca="1">J$75</f>
        <v>17773664.096896298</v>
      </c>
      <c r="K87" s="7">
        <f t="shared" ref="K87:BV87" si="111">K$75</f>
        <v>4043412.1352818026</v>
      </c>
      <c r="L87" s="7">
        <f t="shared" si="111"/>
        <v>4043412.1352818026</v>
      </c>
      <c r="M87" s="7">
        <f t="shared" si="111"/>
        <v>4043412.1352818026</v>
      </c>
      <c r="N87" s="7">
        <f t="shared" si="111"/>
        <v>4043412.1352818026</v>
      </c>
      <c r="O87" s="7">
        <f t="shared" si="111"/>
        <v>4043412.1352818026</v>
      </c>
      <c r="P87" s="7">
        <f t="shared" si="111"/>
        <v>4043412.1352818026</v>
      </c>
      <c r="Q87" s="7">
        <f t="shared" si="111"/>
        <v>4043412.1352818026</v>
      </c>
      <c r="R87" s="7">
        <f t="shared" si="111"/>
        <v>4043412.1352818026</v>
      </c>
      <c r="S87" s="7">
        <f t="shared" si="111"/>
        <v>4043412.1352818026</v>
      </c>
      <c r="T87" s="7">
        <f t="shared" si="111"/>
        <v>4043412.1352818026</v>
      </c>
      <c r="U87" s="7">
        <f t="shared" si="111"/>
        <v>4043412.1352818026</v>
      </c>
      <c r="V87" s="7">
        <f t="shared" si="111"/>
        <v>4043412.1352818026</v>
      </c>
      <c r="W87" s="7">
        <f t="shared" si="111"/>
        <v>4043412.1352818026</v>
      </c>
      <c r="X87" s="7">
        <f t="shared" si="111"/>
        <v>4043412.1352818026</v>
      </c>
      <c r="Y87" s="7">
        <f t="shared" si="111"/>
        <v>4043412.1352818026</v>
      </c>
      <c r="Z87" s="7">
        <f t="shared" si="111"/>
        <v>4043412.1352818026</v>
      </c>
      <c r="AA87" s="7">
        <f t="shared" si="111"/>
        <v>4043412.1352818026</v>
      </c>
      <c r="AB87" s="7">
        <f t="shared" si="111"/>
        <v>4043412.1352818026</v>
      </c>
      <c r="AC87" s="7">
        <f t="shared" si="111"/>
        <v>4043412.1352818026</v>
      </c>
      <c r="AD87" s="7">
        <f t="shared" si="111"/>
        <v>4043412.1352818026</v>
      </c>
      <c r="AE87" s="7">
        <f t="shared" si="111"/>
        <v>4043412.1352818026</v>
      </c>
      <c r="AF87" s="7">
        <f t="shared" si="111"/>
        <v>4043412.1352818026</v>
      </c>
      <c r="AG87" s="7">
        <f t="shared" si="111"/>
        <v>4043412.1352818026</v>
      </c>
      <c r="AH87" s="7">
        <f t="shared" si="111"/>
        <v>4043412.1352818026</v>
      </c>
      <c r="AI87" s="7">
        <f t="shared" si="111"/>
        <v>428113.46232686355</v>
      </c>
      <c r="AJ87" s="7">
        <f t="shared" si="111"/>
        <v>450760.03778613434</v>
      </c>
      <c r="AK87" s="7">
        <f t="shared" si="111"/>
        <v>2279.4520450607647</v>
      </c>
      <c r="AL87" s="7">
        <f t="shared" si="111"/>
        <v>2279.4520450607647</v>
      </c>
      <c r="AM87" s="7">
        <f t="shared" si="111"/>
        <v>2279.4520450607647</v>
      </c>
      <c r="AN87" s="7">
        <f t="shared" si="111"/>
        <v>2279.4520450607647</v>
      </c>
      <c r="AO87" s="7">
        <f t="shared" si="111"/>
        <v>2279.4520450607647</v>
      </c>
      <c r="AP87" s="7">
        <f t="shared" si="111"/>
        <v>2279.4520450607647</v>
      </c>
      <c r="AQ87" s="7">
        <f t="shared" si="111"/>
        <v>2279.4520450607647</v>
      </c>
      <c r="AR87" s="7">
        <f t="shared" si="111"/>
        <v>2279.4520450607647</v>
      </c>
      <c r="AS87" s="7">
        <f t="shared" si="111"/>
        <v>2279.4520450607647</v>
      </c>
      <c r="AT87" s="7">
        <f t="shared" si="111"/>
        <v>2279.4520450607647</v>
      </c>
      <c r="AU87" s="7">
        <f t="shared" si="111"/>
        <v>0</v>
      </c>
      <c r="AV87" s="7">
        <f t="shared" si="111"/>
        <v>0</v>
      </c>
      <c r="AW87" s="7">
        <f t="shared" si="111"/>
        <v>0</v>
      </c>
      <c r="AX87" s="7">
        <f t="shared" si="111"/>
        <v>0</v>
      </c>
      <c r="AY87" s="7">
        <f t="shared" si="111"/>
        <v>0</v>
      </c>
      <c r="AZ87" s="7">
        <f t="shared" si="111"/>
        <v>0</v>
      </c>
      <c r="BA87" s="7">
        <f t="shared" si="111"/>
        <v>0</v>
      </c>
      <c r="BB87" s="7">
        <f t="shared" si="111"/>
        <v>0</v>
      </c>
      <c r="BC87" s="7">
        <f t="shared" si="111"/>
        <v>0</v>
      </c>
      <c r="BD87" s="7">
        <f t="shared" si="111"/>
        <v>0</v>
      </c>
      <c r="BE87" s="7">
        <f t="shared" si="111"/>
        <v>0</v>
      </c>
      <c r="BF87" s="7">
        <f t="shared" si="111"/>
        <v>0</v>
      </c>
      <c r="BG87" s="7">
        <f t="shared" si="111"/>
        <v>0</v>
      </c>
      <c r="BH87" s="7">
        <f t="shared" si="111"/>
        <v>0</v>
      </c>
      <c r="BI87" s="7">
        <f t="shared" si="111"/>
        <v>0</v>
      </c>
      <c r="BJ87" s="7">
        <f t="shared" si="111"/>
        <v>0</v>
      </c>
      <c r="BK87" s="7">
        <f t="shared" si="111"/>
        <v>0</v>
      </c>
      <c r="BL87" s="7">
        <f t="shared" si="111"/>
        <v>0</v>
      </c>
      <c r="BM87" s="7">
        <f t="shared" si="111"/>
        <v>0</v>
      </c>
      <c r="BN87" s="7">
        <f t="shared" si="111"/>
        <v>0</v>
      </c>
      <c r="BO87" s="7">
        <f t="shared" si="111"/>
        <v>0</v>
      </c>
      <c r="BP87" s="7">
        <f t="shared" si="111"/>
        <v>0</v>
      </c>
      <c r="BQ87" s="7">
        <f t="shared" si="111"/>
        <v>0</v>
      </c>
      <c r="BR87" s="7">
        <f t="shared" si="111"/>
        <v>0</v>
      </c>
      <c r="BS87" s="7">
        <f t="shared" si="111"/>
        <v>0</v>
      </c>
      <c r="BT87" s="7">
        <f t="shared" si="111"/>
        <v>0</v>
      </c>
      <c r="BU87" s="7">
        <f t="shared" si="111"/>
        <v>0</v>
      </c>
      <c r="BV87" s="7">
        <f t="shared" si="111"/>
        <v>0</v>
      </c>
      <c r="BW87" s="7">
        <f t="shared" ref="BW87:EH87" si="112">BW$75</f>
        <v>0</v>
      </c>
      <c r="BX87" s="7">
        <f t="shared" si="112"/>
        <v>0</v>
      </c>
      <c r="BY87" s="7">
        <f t="shared" si="112"/>
        <v>0</v>
      </c>
      <c r="BZ87" s="7">
        <f t="shared" si="112"/>
        <v>0</v>
      </c>
      <c r="CA87" s="7">
        <f t="shared" si="112"/>
        <v>0</v>
      </c>
      <c r="CB87" s="7">
        <f t="shared" si="112"/>
        <v>0</v>
      </c>
      <c r="CC87" s="7">
        <f t="shared" si="112"/>
        <v>0</v>
      </c>
      <c r="CD87" s="7">
        <f t="shared" si="112"/>
        <v>0</v>
      </c>
      <c r="CE87" s="7">
        <f t="shared" si="112"/>
        <v>0</v>
      </c>
      <c r="CF87" s="7">
        <f t="shared" si="112"/>
        <v>0</v>
      </c>
      <c r="CG87" s="7">
        <f t="shared" si="112"/>
        <v>0</v>
      </c>
      <c r="CH87" s="7">
        <f t="shared" si="112"/>
        <v>0</v>
      </c>
      <c r="CI87" s="7">
        <f t="shared" si="112"/>
        <v>0</v>
      </c>
      <c r="CJ87" s="7">
        <f t="shared" si="112"/>
        <v>0</v>
      </c>
      <c r="CK87" s="7">
        <f t="shared" si="112"/>
        <v>0</v>
      </c>
      <c r="CL87" s="7">
        <f t="shared" si="112"/>
        <v>0</v>
      </c>
      <c r="CM87" s="7">
        <f t="shared" si="112"/>
        <v>0</v>
      </c>
      <c r="CN87" s="7">
        <f t="shared" si="112"/>
        <v>0</v>
      </c>
      <c r="CO87" s="7">
        <f t="shared" si="112"/>
        <v>0</v>
      </c>
      <c r="CP87" s="7">
        <f t="shared" si="112"/>
        <v>0</v>
      </c>
      <c r="CQ87" s="7">
        <f t="shared" si="112"/>
        <v>0</v>
      </c>
      <c r="CR87" s="7">
        <f t="shared" si="112"/>
        <v>0</v>
      </c>
      <c r="CS87" s="7">
        <f t="shared" si="112"/>
        <v>0</v>
      </c>
      <c r="CT87" s="7">
        <f t="shared" si="112"/>
        <v>0</v>
      </c>
      <c r="CU87" s="7">
        <f t="shared" si="112"/>
        <v>0</v>
      </c>
      <c r="CV87" s="7">
        <f t="shared" si="112"/>
        <v>0</v>
      </c>
      <c r="CW87" s="7">
        <f t="shared" si="112"/>
        <v>0</v>
      </c>
      <c r="CX87" s="7">
        <f t="shared" si="112"/>
        <v>0</v>
      </c>
      <c r="CY87" s="7">
        <f t="shared" si="112"/>
        <v>0</v>
      </c>
      <c r="CZ87" s="7">
        <f t="shared" si="112"/>
        <v>0</v>
      </c>
      <c r="DA87" s="7">
        <f t="shared" si="112"/>
        <v>0</v>
      </c>
      <c r="DB87" s="7">
        <f t="shared" si="112"/>
        <v>0</v>
      </c>
      <c r="DC87" s="7">
        <f t="shared" si="112"/>
        <v>0</v>
      </c>
      <c r="DD87" s="7">
        <f t="shared" si="112"/>
        <v>0</v>
      </c>
      <c r="DE87" s="7">
        <f t="shared" si="112"/>
        <v>0</v>
      </c>
      <c r="DF87" s="7">
        <f t="shared" si="112"/>
        <v>0</v>
      </c>
      <c r="DG87" s="7">
        <f t="shared" si="112"/>
        <v>0</v>
      </c>
      <c r="DH87" s="7">
        <f t="shared" si="112"/>
        <v>0</v>
      </c>
      <c r="DI87" s="7">
        <f t="shared" si="112"/>
        <v>0</v>
      </c>
      <c r="DJ87" s="7">
        <f t="shared" si="112"/>
        <v>0</v>
      </c>
      <c r="DK87" s="7">
        <f t="shared" si="112"/>
        <v>0</v>
      </c>
      <c r="DL87" s="7">
        <f t="shared" si="112"/>
        <v>0</v>
      </c>
      <c r="DM87" s="7">
        <f t="shared" si="112"/>
        <v>0</v>
      </c>
      <c r="DN87" s="7">
        <f t="shared" si="112"/>
        <v>0</v>
      </c>
      <c r="DO87" s="7">
        <f t="shared" si="112"/>
        <v>0</v>
      </c>
      <c r="DP87" s="7">
        <f t="shared" si="112"/>
        <v>0</v>
      </c>
      <c r="DQ87" s="7">
        <f t="shared" si="112"/>
        <v>0</v>
      </c>
      <c r="DR87" s="7">
        <f t="shared" si="112"/>
        <v>0</v>
      </c>
      <c r="DS87" s="7">
        <f t="shared" si="112"/>
        <v>0</v>
      </c>
      <c r="DT87" s="7">
        <f t="shared" si="112"/>
        <v>0</v>
      </c>
      <c r="DU87" s="7">
        <f t="shared" si="112"/>
        <v>0</v>
      </c>
      <c r="DV87" s="7">
        <f t="shared" si="112"/>
        <v>0</v>
      </c>
      <c r="DW87" s="7">
        <f t="shared" si="112"/>
        <v>0</v>
      </c>
      <c r="DX87" s="7">
        <f t="shared" si="112"/>
        <v>0</v>
      </c>
      <c r="DY87" s="7">
        <f t="shared" si="112"/>
        <v>0</v>
      </c>
      <c r="DZ87" s="7">
        <f t="shared" si="112"/>
        <v>0</v>
      </c>
      <c r="EA87" s="7">
        <f t="shared" si="112"/>
        <v>0</v>
      </c>
      <c r="EB87" s="7">
        <f t="shared" si="112"/>
        <v>0</v>
      </c>
      <c r="EC87" s="7">
        <f t="shared" si="112"/>
        <v>0</v>
      </c>
      <c r="ED87" s="7">
        <f t="shared" si="112"/>
        <v>0</v>
      </c>
      <c r="EE87" s="7">
        <f t="shared" si="112"/>
        <v>0</v>
      </c>
      <c r="EF87" s="7">
        <f t="shared" si="112"/>
        <v>0</v>
      </c>
      <c r="EG87" s="7">
        <f t="shared" si="112"/>
        <v>0</v>
      </c>
      <c r="EH87" s="7">
        <f t="shared" si="112"/>
        <v>0</v>
      </c>
      <c r="EI87" s="7">
        <f t="shared" ref="EI87:EX87" si="113">EI$75</f>
        <v>0</v>
      </c>
      <c r="EJ87" s="7">
        <f t="shared" si="113"/>
        <v>0</v>
      </c>
      <c r="EK87" s="7">
        <f t="shared" si="113"/>
        <v>0</v>
      </c>
      <c r="EL87" s="7">
        <f t="shared" si="113"/>
        <v>0</v>
      </c>
      <c r="EM87" s="7">
        <f t="shared" si="113"/>
        <v>0</v>
      </c>
      <c r="EN87" s="7">
        <f t="shared" si="113"/>
        <v>0</v>
      </c>
      <c r="EO87" s="7">
        <f t="shared" si="113"/>
        <v>0</v>
      </c>
      <c r="EP87" s="7">
        <f t="shared" si="113"/>
        <v>0</v>
      </c>
      <c r="EQ87" s="7">
        <f t="shared" si="113"/>
        <v>0</v>
      </c>
      <c r="ER87" s="7">
        <f t="shared" si="113"/>
        <v>0</v>
      </c>
      <c r="ES87" s="7">
        <f t="shared" si="113"/>
        <v>0</v>
      </c>
      <c r="ET87" s="7">
        <f t="shared" si="113"/>
        <v>0</v>
      </c>
      <c r="EU87" s="7">
        <f t="shared" si="113"/>
        <v>0</v>
      </c>
      <c r="EV87" s="7">
        <f t="shared" si="113"/>
        <v>0</v>
      </c>
      <c r="EW87" s="7">
        <f t="shared" si="113"/>
        <v>0</v>
      </c>
      <c r="EX87" s="7">
        <f t="shared" si="113"/>
        <v>0</v>
      </c>
    </row>
    <row r="88" spans="1:154" ht="12.75" customHeight="1">
      <c r="A88" s="12"/>
      <c r="B88" s="3"/>
      <c r="C88" s="3"/>
      <c r="D88" s="3"/>
      <c r="E88" s="3"/>
      <c r="F88" s="3"/>
      <c r="G88" s="3"/>
      <c r="H88" s="3"/>
      <c r="I88" s="3"/>
      <c r="K88" s="3"/>
      <c r="L88" s="3"/>
      <c r="M88" s="3"/>
      <c r="N88" s="3"/>
      <c r="O88" s="3"/>
      <c r="P88" s="3"/>
      <c r="Q88" s="3"/>
      <c r="R88" s="3"/>
      <c r="S88" s="3"/>
      <c r="T88" s="3"/>
      <c r="U88" s="6"/>
      <c r="V88" s="8"/>
      <c r="W88" s="3"/>
      <c r="X88" s="3"/>
      <c r="Y88" s="3"/>
      <c r="Z88" s="3"/>
      <c r="AA88" s="3"/>
      <c r="AB88" s="3"/>
      <c r="AC88" s="3"/>
      <c r="AD88" s="3"/>
      <c r="AE88" s="3"/>
      <c r="AF88" s="3"/>
      <c r="AG88" s="6"/>
      <c r="AH88" s="8"/>
      <c r="AI88" s="3"/>
      <c r="AJ88" s="3"/>
      <c r="AK88" s="3"/>
      <c r="AL88" s="3"/>
      <c r="AM88" s="3"/>
      <c r="AN88" s="3"/>
      <c r="AO88" s="3"/>
      <c r="AP88" s="3"/>
      <c r="AQ88" s="3"/>
      <c r="AR88" s="3"/>
      <c r="AS88" s="6"/>
      <c r="AT88" s="8"/>
      <c r="AU88" s="3"/>
      <c r="AV88" s="3"/>
      <c r="AW88" s="3"/>
      <c r="AX88" s="3"/>
      <c r="AY88" s="3"/>
      <c r="AZ88" s="3"/>
      <c r="BA88" s="3"/>
      <c r="BB88" s="3"/>
      <c r="BC88" s="3"/>
      <c r="BD88" s="3"/>
      <c r="BE88" s="6"/>
      <c r="BF88" s="8"/>
      <c r="BG88" s="3"/>
      <c r="BH88" s="3"/>
      <c r="BI88" s="3"/>
      <c r="BJ88" s="3"/>
      <c r="BK88" s="3"/>
      <c r="BL88" s="3"/>
      <c r="BM88" s="3"/>
      <c r="BN88" s="3"/>
      <c r="BO88" s="3"/>
      <c r="BP88" s="3"/>
      <c r="BQ88" s="6"/>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row>
    <row r="89" spans="1:154" ht="12.75" customHeight="1">
      <c r="A89" s="13"/>
      <c r="B89" s="4" t="s">
        <v>148</v>
      </c>
      <c r="C89" s="3"/>
      <c r="E89" s="3"/>
      <c r="F89" s="3"/>
      <c r="G89" s="3"/>
      <c r="H89" s="3"/>
    </row>
    <row r="90" spans="1:154" ht="12.75" customHeight="1">
      <c r="A90" s="13"/>
      <c r="B90" s="3"/>
      <c r="C90" s="1" t="s">
        <v>158</v>
      </c>
      <c r="D90" s="437" t="s">
        <v>157</v>
      </c>
      <c r="E90" s="3"/>
      <c r="F90" s="3"/>
      <c r="G90" s="3"/>
      <c r="H90" s="3"/>
      <c r="I90" s="3">
        <f ca="1">SUM(J90:EX90)</f>
        <v>9371073.5685081519</v>
      </c>
      <c r="J90" s="3">
        <v>0</v>
      </c>
      <c r="K90" s="3">
        <f t="shared" ref="K90:BV90" ca="1" si="114">J119*$D91/12</f>
        <v>0</v>
      </c>
      <c r="L90" s="3">
        <f t="shared" ca="1" si="114"/>
        <v>0</v>
      </c>
      <c r="M90" s="3">
        <f t="shared" ca="1" si="114"/>
        <v>0</v>
      </c>
      <c r="N90" s="3">
        <f t="shared" ca="1" si="114"/>
        <v>0</v>
      </c>
      <c r="O90" s="3">
        <f t="shared" ca="1" si="114"/>
        <v>0</v>
      </c>
      <c r="P90" s="3">
        <f t="shared" ca="1" si="114"/>
        <v>0</v>
      </c>
      <c r="Q90" s="3">
        <f t="shared" ca="1" si="114"/>
        <v>0</v>
      </c>
      <c r="R90" s="3">
        <f t="shared" ca="1" si="114"/>
        <v>19458.884326817744</v>
      </c>
      <c r="S90" s="3">
        <f t="shared" ca="1" si="114"/>
        <v>39773.23942486148</v>
      </c>
      <c r="T90" s="3">
        <f t="shared" ca="1" si="114"/>
        <v>60189.166298395634</v>
      </c>
      <c r="U90" s="3">
        <f t="shared" ca="1" si="114"/>
        <v>80707.17280629788</v>
      </c>
      <c r="V90" s="3">
        <f t="shared" ca="1" si="114"/>
        <v>101327.76934674002</v>
      </c>
      <c r="W90" s="3">
        <f t="shared" ca="1" si="114"/>
        <v>122051.46886988504</v>
      </c>
      <c r="X90" s="3">
        <f t="shared" ca="1" si="114"/>
        <v>142878.78689064624</v>
      </c>
      <c r="Y90" s="3">
        <f t="shared" ca="1" si="114"/>
        <v>163810.24150151198</v>
      </c>
      <c r="Z90" s="3">
        <f t="shared" ca="1" si="114"/>
        <v>184846.35338543274</v>
      </c>
      <c r="AA90" s="3">
        <f t="shared" ca="1" si="114"/>
        <v>205987.64582877405</v>
      </c>
      <c r="AB90" s="3">
        <f t="shared" ca="1" si="114"/>
        <v>227234.6447343328</v>
      </c>
      <c r="AC90" s="3">
        <f t="shared" ca="1" si="114"/>
        <v>248587.87863442057</v>
      </c>
      <c r="AD90" s="3">
        <f t="shared" ca="1" si="114"/>
        <v>270047.87870400987</v>
      </c>
      <c r="AE90" s="3">
        <f t="shared" ca="1" si="114"/>
        <v>291615.17877394852</v>
      </c>
      <c r="AF90" s="3">
        <f t="shared" ca="1" si="114"/>
        <v>313290.31534423796</v>
      </c>
      <c r="AG90" s="3">
        <f t="shared" ca="1" si="114"/>
        <v>335073.8275973805</v>
      </c>
      <c r="AH90" s="3">
        <f t="shared" ca="1" si="114"/>
        <v>356966.25741179002</v>
      </c>
      <c r="AI90" s="3">
        <f t="shared" ca="1" si="114"/>
        <v>378968.14937527291</v>
      </c>
      <c r="AJ90" s="3">
        <f t="shared" ca="1" si="114"/>
        <v>382990.60612969095</v>
      </c>
      <c r="AK90" s="3">
        <f t="shared" ca="1" si="114"/>
        <v>387159.35934928717</v>
      </c>
      <c r="AL90" s="3">
        <f t="shared" ca="1" si="114"/>
        <v>388831.81727845006</v>
      </c>
      <c r="AM90" s="3">
        <f t="shared" ca="1" si="114"/>
        <v>390122.75535900745</v>
      </c>
      <c r="AN90" s="3">
        <f t="shared" ca="1" si="114"/>
        <v>391028.34578203404</v>
      </c>
      <c r="AO90" s="3">
        <f t="shared" ca="1" si="114"/>
        <v>391544.73449973715</v>
      </c>
      <c r="AP90" s="3">
        <f t="shared" ca="1" si="114"/>
        <v>391668.04107092367</v>
      </c>
      <c r="AQ90" s="3">
        <f t="shared" ca="1" si="114"/>
        <v>391394.35850562016</v>
      </c>
      <c r="AR90" s="3">
        <f t="shared" ca="1" si="114"/>
        <v>390719.75310884527</v>
      </c>
      <c r="AS90" s="3">
        <f t="shared" ca="1" si="114"/>
        <v>389640.26432352833</v>
      </c>
      <c r="AT90" s="3">
        <f t="shared" ca="1" si="114"/>
        <v>388673.60133484966</v>
      </c>
      <c r="AU90" s="3">
        <f t="shared" ca="1" si="114"/>
        <v>387298.06148524518</v>
      </c>
      <c r="AV90" s="3">
        <f t="shared" ca="1" si="114"/>
        <v>385729.00367542426</v>
      </c>
      <c r="AW90" s="3">
        <f t="shared" ca="1" si="114"/>
        <v>385729.00367538602</v>
      </c>
      <c r="AX90" s="3">
        <f t="shared" ca="1" si="114"/>
        <v>385729.003675332</v>
      </c>
      <c r="AY90" s="3">
        <f t="shared" ca="1" si="114"/>
        <v>0</v>
      </c>
      <c r="AZ90" s="3">
        <f t="shared" ca="1" si="114"/>
        <v>0</v>
      </c>
      <c r="BA90" s="3">
        <f t="shared" ca="1" si="114"/>
        <v>0</v>
      </c>
      <c r="BB90" s="3">
        <f t="shared" ca="1" si="114"/>
        <v>0</v>
      </c>
      <c r="BC90" s="3">
        <f t="shared" ca="1" si="114"/>
        <v>0</v>
      </c>
      <c r="BD90" s="3">
        <f t="shared" ca="1" si="114"/>
        <v>0</v>
      </c>
      <c r="BE90" s="3">
        <f t="shared" ca="1" si="114"/>
        <v>0</v>
      </c>
      <c r="BF90" s="3">
        <f t="shared" ca="1" si="114"/>
        <v>0</v>
      </c>
      <c r="BG90" s="3">
        <f t="shared" ca="1" si="114"/>
        <v>0</v>
      </c>
      <c r="BH90" s="3">
        <f t="shared" ca="1" si="114"/>
        <v>0</v>
      </c>
      <c r="BI90" s="3">
        <f t="shared" ca="1" si="114"/>
        <v>0</v>
      </c>
      <c r="BJ90" s="3">
        <f t="shared" ca="1" si="114"/>
        <v>0</v>
      </c>
      <c r="BK90" s="3">
        <f t="shared" ca="1" si="114"/>
        <v>0</v>
      </c>
      <c r="BL90" s="3">
        <f t="shared" ca="1" si="114"/>
        <v>0</v>
      </c>
      <c r="BM90" s="3">
        <f t="shared" ca="1" si="114"/>
        <v>0</v>
      </c>
      <c r="BN90" s="3">
        <f t="shared" ca="1" si="114"/>
        <v>0</v>
      </c>
      <c r="BO90" s="3">
        <f t="shared" ca="1" si="114"/>
        <v>0</v>
      </c>
      <c r="BP90" s="3">
        <f t="shared" ca="1" si="114"/>
        <v>0</v>
      </c>
      <c r="BQ90" s="3">
        <f t="shared" ca="1" si="114"/>
        <v>0</v>
      </c>
      <c r="BR90" s="3">
        <f t="shared" ca="1" si="114"/>
        <v>0</v>
      </c>
      <c r="BS90" s="3">
        <f t="shared" ca="1" si="114"/>
        <v>0</v>
      </c>
      <c r="BT90" s="3">
        <f t="shared" ca="1" si="114"/>
        <v>0</v>
      </c>
      <c r="BU90" s="3">
        <f t="shared" ca="1" si="114"/>
        <v>0</v>
      </c>
      <c r="BV90" s="3">
        <f t="shared" ca="1" si="114"/>
        <v>0</v>
      </c>
      <c r="BW90" s="3">
        <f t="shared" ref="BW90:EH90" ca="1" si="115">BV119*$D91/12</f>
        <v>0</v>
      </c>
      <c r="BX90" s="3">
        <f t="shared" ca="1" si="115"/>
        <v>0</v>
      </c>
      <c r="BY90" s="3">
        <f t="shared" ca="1" si="115"/>
        <v>0</v>
      </c>
      <c r="BZ90" s="3">
        <f t="shared" ca="1" si="115"/>
        <v>0</v>
      </c>
      <c r="CA90" s="3">
        <f t="shared" ca="1" si="115"/>
        <v>0</v>
      </c>
      <c r="CB90" s="3">
        <f t="shared" ca="1" si="115"/>
        <v>0</v>
      </c>
      <c r="CC90" s="3">
        <f t="shared" ca="1" si="115"/>
        <v>0</v>
      </c>
      <c r="CD90" s="3">
        <f t="shared" ca="1" si="115"/>
        <v>0</v>
      </c>
      <c r="CE90" s="3">
        <f t="shared" ca="1" si="115"/>
        <v>0</v>
      </c>
      <c r="CF90" s="3">
        <f t="shared" ca="1" si="115"/>
        <v>0</v>
      </c>
      <c r="CG90" s="3">
        <f t="shared" ca="1" si="115"/>
        <v>0</v>
      </c>
      <c r="CH90" s="3">
        <f t="shared" ca="1" si="115"/>
        <v>0</v>
      </c>
      <c r="CI90" s="3">
        <f t="shared" ca="1" si="115"/>
        <v>0</v>
      </c>
      <c r="CJ90" s="3">
        <f t="shared" ca="1" si="115"/>
        <v>0</v>
      </c>
      <c r="CK90" s="3">
        <f t="shared" ca="1" si="115"/>
        <v>0</v>
      </c>
      <c r="CL90" s="3">
        <f t="shared" ca="1" si="115"/>
        <v>0</v>
      </c>
      <c r="CM90" s="3">
        <f t="shared" ca="1" si="115"/>
        <v>0</v>
      </c>
      <c r="CN90" s="3">
        <f t="shared" ca="1" si="115"/>
        <v>0</v>
      </c>
      <c r="CO90" s="3">
        <f t="shared" ca="1" si="115"/>
        <v>0</v>
      </c>
      <c r="CP90" s="3">
        <f t="shared" ca="1" si="115"/>
        <v>0</v>
      </c>
      <c r="CQ90" s="3">
        <f t="shared" ca="1" si="115"/>
        <v>0</v>
      </c>
      <c r="CR90" s="3">
        <f t="shared" ca="1" si="115"/>
        <v>0</v>
      </c>
      <c r="CS90" s="3">
        <f t="shared" ca="1" si="115"/>
        <v>0</v>
      </c>
      <c r="CT90" s="3">
        <f t="shared" ca="1" si="115"/>
        <v>0</v>
      </c>
      <c r="CU90" s="3">
        <f t="shared" ca="1" si="115"/>
        <v>0</v>
      </c>
      <c r="CV90" s="3">
        <f t="shared" ca="1" si="115"/>
        <v>0</v>
      </c>
      <c r="CW90" s="3">
        <f t="shared" ca="1" si="115"/>
        <v>0</v>
      </c>
      <c r="CX90" s="3">
        <f t="shared" ca="1" si="115"/>
        <v>0</v>
      </c>
      <c r="CY90" s="3">
        <f t="shared" ca="1" si="115"/>
        <v>0</v>
      </c>
      <c r="CZ90" s="3">
        <f t="shared" ca="1" si="115"/>
        <v>0</v>
      </c>
      <c r="DA90" s="3">
        <f t="shared" ca="1" si="115"/>
        <v>0</v>
      </c>
      <c r="DB90" s="3">
        <f t="shared" ca="1" si="115"/>
        <v>0</v>
      </c>
      <c r="DC90" s="3">
        <f t="shared" ca="1" si="115"/>
        <v>0</v>
      </c>
      <c r="DD90" s="3">
        <f t="shared" ca="1" si="115"/>
        <v>0</v>
      </c>
      <c r="DE90" s="3">
        <f t="shared" ca="1" si="115"/>
        <v>0</v>
      </c>
      <c r="DF90" s="3">
        <f t="shared" ca="1" si="115"/>
        <v>0</v>
      </c>
      <c r="DG90" s="3">
        <f t="shared" ca="1" si="115"/>
        <v>0</v>
      </c>
      <c r="DH90" s="3">
        <f t="shared" ca="1" si="115"/>
        <v>0</v>
      </c>
      <c r="DI90" s="3">
        <f t="shared" ca="1" si="115"/>
        <v>0</v>
      </c>
      <c r="DJ90" s="3">
        <f t="shared" ca="1" si="115"/>
        <v>0</v>
      </c>
      <c r="DK90" s="3">
        <f t="shared" ca="1" si="115"/>
        <v>0</v>
      </c>
      <c r="DL90" s="3">
        <f t="shared" ca="1" si="115"/>
        <v>0</v>
      </c>
      <c r="DM90" s="3">
        <f t="shared" ca="1" si="115"/>
        <v>0</v>
      </c>
      <c r="DN90" s="3">
        <f t="shared" ca="1" si="115"/>
        <v>0</v>
      </c>
      <c r="DO90" s="3">
        <f t="shared" ca="1" si="115"/>
        <v>0</v>
      </c>
      <c r="DP90" s="3">
        <f t="shared" ca="1" si="115"/>
        <v>0</v>
      </c>
      <c r="DQ90" s="3">
        <f t="shared" ca="1" si="115"/>
        <v>0</v>
      </c>
      <c r="DR90" s="3">
        <f t="shared" ca="1" si="115"/>
        <v>0</v>
      </c>
      <c r="DS90" s="3">
        <f t="shared" ca="1" si="115"/>
        <v>0</v>
      </c>
      <c r="DT90" s="3">
        <f t="shared" ca="1" si="115"/>
        <v>0</v>
      </c>
      <c r="DU90" s="3">
        <f t="shared" ca="1" si="115"/>
        <v>0</v>
      </c>
      <c r="DV90" s="3">
        <f t="shared" ca="1" si="115"/>
        <v>0</v>
      </c>
      <c r="DW90" s="3">
        <f t="shared" ca="1" si="115"/>
        <v>0</v>
      </c>
      <c r="DX90" s="3">
        <f t="shared" ca="1" si="115"/>
        <v>0</v>
      </c>
      <c r="DY90" s="3">
        <f t="shared" ca="1" si="115"/>
        <v>0</v>
      </c>
      <c r="DZ90" s="3">
        <f t="shared" ca="1" si="115"/>
        <v>0</v>
      </c>
      <c r="EA90" s="3">
        <f t="shared" ca="1" si="115"/>
        <v>0</v>
      </c>
      <c r="EB90" s="3">
        <f t="shared" ca="1" si="115"/>
        <v>0</v>
      </c>
      <c r="EC90" s="3">
        <f t="shared" ca="1" si="115"/>
        <v>0</v>
      </c>
      <c r="ED90" s="3">
        <f t="shared" ca="1" si="115"/>
        <v>0</v>
      </c>
      <c r="EE90" s="3">
        <f t="shared" ca="1" si="115"/>
        <v>0</v>
      </c>
      <c r="EF90" s="3">
        <f t="shared" ca="1" si="115"/>
        <v>0</v>
      </c>
      <c r="EG90" s="3">
        <f t="shared" ca="1" si="115"/>
        <v>0</v>
      </c>
      <c r="EH90" s="3">
        <f t="shared" ca="1" si="115"/>
        <v>0</v>
      </c>
      <c r="EI90" s="3">
        <f t="shared" ref="EI90:EX90" ca="1" si="116">EH119*$D91/12</f>
        <v>0</v>
      </c>
      <c r="EJ90" s="3">
        <f t="shared" ca="1" si="116"/>
        <v>0</v>
      </c>
      <c r="EK90" s="3">
        <f t="shared" ca="1" si="116"/>
        <v>0</v>
      </c>
      <c r="EL90" s="3">
        <f t="shared" ca="1" si="116"/>
        <v>0</v>
      </c>
      <c r="EM90" s="3">
        <f t="shared" ca="1" si="116"/>
        <v>0</v>
      </c>
      <c r="EN90" s="3">
        <f t="shared" ca="1" si="116"/>
        <v>0</v>
      </c>
      <c r="EO90" s="3">
        <f t="shared" ca="1" si="116"/>
        <v>0</v>
      </c>
      <c r="EP90" s="3">
        <f t="shared" ca="1" si="116"/>
        <v>0</v>
      </c>
      <c r="EQ90" s="3">
        <f t="shared" ca="1" si="116"/>
        <v>0</v>
      </c>
      <c r="ER90" s="3">
        <f t="shared" ca="1" si="116"/>
        <v>0</v>
      </c>
      <c r="ES90" s="3">
        <f t="shared" ca="1" si="116"/>
        <v>0</v>
      </c>
      <c r="ET90" s="3">
        <f t="shared" ca="1" si="116"/>
        <v>0</v>
      </c>
      <c r="EU90" s="3">
        <f t="shared" ca="1" si="116"/>
        <v>0</v>
      </c>
      <c r="EV90" s="3">
        <f t="shared" ca="1" si="116"/>
        <v>0</v>
      </c>
      <c r="EW90" s="3">
        <f t="shared" ca="1" si="116"/>
        <v>0</v>
      </c>
      <c r="EX90" s="3">
        <f t="shared" ca="1" si="116"/>
        <v>0</v>
      </c>
    </row>
    <row r="91" spans="1:154" ht="12.75" customHeight="1">
      <c r="A91" s="13"/>
      <c r="B91" s="3"/>
      <c r="C91" s="3" t="s">
        <v>92</v>
      </c>
      <c r="D91" s="438">
        <f>'High Budget'!H36</f>
        <v>6.0000000000000005E-2</v>
      </c>
      <c r="E91" s="3"/>
      <c r="F91" s="3"/>
      <c r="G91" s="3"/>
      <c r="H91" s="3"/>
      <c r="I91" s="3">
        <f ca="1">SUM(J91:EX91)</f>
        <v>-4557519.2798601687</v>
      </c>
      <c r="J91" s="3">
        <v>0</v>
      </c>
      <c r="K91" s="3">
        <f ca="1">IF(AND(K90&gt;0,K$61&gt;0),IF(K90&gt;K$61,-K$61,-K90),0)</f>
        <v>0</v>
      </c>
      <c r="L91" s="3">
        <f t="shared" ref="L91:BW91" ca="1" si="117">IF(AND(L90&gt;0,L$61&gt;0),IF(L90&gt;L$61,-L$61,-L90),0)</f>
        <v>0</v>
      </c>
      <c r="M91" s="3">
        <f t="shared" ca="1" si="117"/>
        <v>0</v>
      </c>
      <c r="N91" s="3">
        <f t="shared" ca="1" si="117"/>
        <v>0</v>
      </c>
      <c r="O91" s="3">
        <f t="shared" ca="1" si="117"/>
        <v>0</v>
      </c>
      <c r="P91" s="3">
        <f t="shared" ca="1" si="117"/>
        <v>0</v>
      </c>
      <c r="Q91" s="3">
        <f t="shared" ca="1" si="117"/>
        <v>0</v>
      </c>
      <c r="R91" s="3">
        <f t="shared" ca="1" si="117"/>
        <v>0</v>
      </c>
      <c r="S91" s="3">
        <f t="shared" ca="1" si="117"/>
        <v>0</v>
      </c>
      <c r="T91" s="3">
        <f t="shared" ca="1" si="117"/>
        <v>0</v>
      </c>
      <c r="U91" s="3">
        <f t="shared" ca="1" si="117"/>
        <v>0</v>
      </c>
      <c r="V91" s="3">
        <f t="shared" ca="1" si="117"/>
        <v>0</v>
      </c>
      <c r="W91" s="3">
        <f t="shared" ca="1" si="117"/>
        <v>0</v>
      </c>
      <c r="X91" s="3">
        <f t="shared" ca="1" si="117"/>
        <v>0</v>
      </c>
      <c r="Y91" s="3">
        <f t="shared" ca="1" si="117"/>
        <v>0</v>
      </c>
      <c r="Z91" s="3">
        <f t="shared" ca="1" si="117"/>
        <v>0</v>
      </c>
      <c r="AA91" s="3">
        <f t="shared" ca="1" si="117"/>
        <v>0</v>
      </c>
      <c r="AB91" s="3">
        <f t="shared" ca="1" si="117"/>
        <v>0</v>
      </c>
      <c r="AC91" s="3">
        <f t="shared" ca="1" si="117"/>
        <v>0</v>
      </c>
      <c r="AD91" s="3">
        <f t="shared" ca="1" si="117"/>
        <v>0</v>
      </c>
      <c r="AE91" s="3">
        <f t="shared" ca="1" si="117"/>
        <v>0</v>
      </c>
      <c r="AF91" s="3">
        <f t="shared" ca="1" si="117"/>
        <v>0</v>
      </c>
      <c r="AG91" s="3">
        <f t="shared" ca="1" si="117"/>
        <v>0</v>
      </c>
      <c r="AH91" s="3">
        <f t="shared" ca="1" si="117"/>
        <v>0</v>
      </c>
      <c r="AI91" s="3">
        <f t="shared" ca="1" si="117"/>
        <v>-2590.2608217514016</v>
      </c>
      <c r="AJ91" s="3">
        <f t="shared" ca="1" si="117"/>
        <v>0</v>
      </c>
      <c r="AK91" s="3">
        <f t="shared" ca="1" si="117"/>
        <v>-54947.225565328525</v>
      </c>
      <c r="AL91" s="3">
        <f t="shared" ca="1" si="117"/>
        <v>-132923.65321561176</v>
      </c>
      <c r="AM91" s="3">
        <f t="shared" ca="1" si="117"/>
        <v>-211284.12280230189</v>
      </c>
      <c r="AN91" s="3">
        <f t="shared" ca="1" si="117"/>
        <v>-290030.05428977951</v>
      </c>
      <c r="AO91" s="3">
        <f t="shared" ca="1" si="117"/>
        <v>-369162.87231042917</v>
      </c>
      <c r="AP91" s="3">
        <f t="shared" ca="1" si="117"/>
        <v>-391668.04107092367</v>
      </c>
      <c r="AQ91" s="3">
        <f t="shared" ca="1" si="117"/>
        <v>-391394.35850562016</v>
      </c>
      <c r="AR91" s="3">
        <f t="shared" ca="1" si="117"/>
        <v>-390719.75310884527</v>
      </c>
      <c r="AS91" s="3">
        <f t="shared" ca="1" si="117"/>
        <v>-389640.26432352833</v>
      </c>
      <c r="AT91" s="3">
        <f t="shared" ca="1" si="117"/>
        <v>-388673.60133484966</v>
      </c>
      <c r="AU91" s="3">
        <f t="shared" ca="1" si="117"/>
        <v>-387298.06148524518</v>
      </c>
      <c r="AV91" s="3">
        <f t="shared" ca="1" si="117"/>
        <v>-385729.00367542426</v>
      </c>
      <c r="AW91" s="3">
        <f t="shared" ca="1" si="117"/>
        <v>-385729.00367538602</v>
      </c>
      <c r="AX91" s="3">
        <f t="shared" ca="1" si="117"/>
        <v>-385729.003675332</v>
      </c>
      <c r="AY91" s="3">
        <f t="shared" ca="1" si="117"/>
        <v>0</v>
      </c>
      <c r="AZ91" s="3">
        <f t="shared" ca="1" si="117"/>
        <v>0</v>
      </c>
      <c r="BA91" s="3">
        <f t="shared" ca="1" si="117"/>
        <v>0</v>
      </c>
      <c r="BB91" s="3">
        <f t="shared" ca="1" si="117"/>
        <v>0</v>
      </c>
      <c r="BC91" s="3">
        <f t="shared" ca="1" si="117"/>
        <v>0</v>
      </c>
      <c r="BD91" s="3">
        <f t="shared" ca="1" si="117"/>
        <v>0</v>
      </c>
      <c r="BE91" s="3">
        <f t="shared" ca="1" si="117"/>
        <v>0</v>
      </c>
      <c r="BF91" s="3">
        <f t="shared" ca="1" si="117"/>
        <v>0</v>
      </c>
      <c r="BG91" s="3">
        <f t="shared" ca="1" si="117"/>
        <v>0</v>
      </c>
      <c r="BH91" s="3">
        <f t="shared" ca="1" si="117"/>
        <v>0</v>
      </c>
      <c r="BI91" s="3">
        <f t="shared" ca="1" si="117"/>
        <v>0</v>
      </c>
      <c r="BJ91" s="3">
        <f t="shared" ca="1" si="117"/>
        <v>0</v>
      </c>
      <c r="BK91" s="3">
        <f t="shared" ca="1" si="117"/>
        <v>0</v>
      </c>
      <c r="BL91" s="3">
        <f t="shared" ca="1" si="117"/>
        <v>0</v>
      </c>
      <c r="BM91" s="3">
        <f t="shared" ca="1" si="117"/>
        <v>0</v>
      </c>
      <c r="BN91" s="3">
        <f t="shared" ca="1" si="117"/>
        <v>0</v>
      </c>
      <c r="BO91" s="3">
        <f t="shared" ca="1" si="117"/>
        <v>0</v>
      </c>
      <c r="BP91" s="3">
        <f t="shared" ca="1" si="117"/>
        <v>0</v>
      </c>
      <c r="BQ91" s="3">
        <f t="shared" ca="1" si="117"/>
        <v>0</v>
      </c>
      <c r="BR91" s="3">
        <f t="shared" ca="1" si="117"/>
        <v>0</v>
      </c>
      <c r="BS91" s="3">
        <f t="shared" ca="1" si="117"/>
        <v>0</v>
      </c>
      <c r="BT91" s="3">
        <f t="shared" ca="1" si="117"/>
        <v>0</v>
      </c>
      <c r="BU91" s="3">
        <f t="shared" ca="1" si="117"/>
        <v>0</v>
      </c>
      <c r="BV91" s="3">
        <f t="shared" ca="1" si="117"/>
        <v>0</v>
      </c>
      <c r="BW91" s="3">
        <f t="shared" ca="1" si="117"/>
        <v>0</v>
      </c>
      <c r="BX91" s="3">
        <f t="shared" ref="BX91:EI91" ca="1" si="118">IF(AND(BX90&gt;0,BX$61&gt;0),IF(BX90&gt;BX$61,-BX$61,-BX90),0)</f>
        <v>0</v>
      </c>
      <c r="BY91" s="3">
        <f t="shared" ca="1" si="118"/>
        <v>0</v>
      </c>
      <c r="BZ91" s="3">
        <f t="shared" ca="1" si="118"/>
        <v>0</v>
      </c>
      <c r="CA91" s="3">
        <f t="shared" ca="1" si="118"/>
        <v>0</v>
      </c>
      <c r="CB91" s="3">
        <f t="shared" ca="1" si="118"/>
        <v>0</v>
      </c>
      <c r="CC91" s="3">
        <f t="shared" ca="1" si="118"/>
        <v>0</v>
      </c>
      <c r="CD91" s="3">
        <f t="shared" ca="1" si="118"/>
        <v>0</v>
      </c>
      <c r="CE91" s="3">
        <f t="shared" ca="1" si="118"/>
        <v>0</v>
      </c>
      <c r="CF91" s="3">
        <f t="shared" ca="1" si="118"/>
        <v>0</v>
      </c>
      <c r="CG91" s="3">
        <f t="shared" ca="1" si="118"/>
        <v>0</v>
      </c>
      <c r="CH91" s="3">
        <f t="shared" ca="1" si="118"/>
        <v>0</v>
      </c>
      <c r="CI91" s="3">
        <f t="shared" ca="1" si="118"/>
        <v>0</v>
      </c>
      <c r="CJ91" s="3">
        <f t="shared" ca="1" si="118"/>
        <v>0</v>
      </c>
      <c r="CK91" s="3">
        <f t="shared" ca="1" si="118"/>
        <v>0</v>
      </c>
      <c r="CL91" s="3">
        <f t="shared" ca="1" si="118"/>
        <v>0</v>
      </c>
      <c r="CM91" s="3">
        <f t="shared" ca="1" si="118"/>
        <v>0</v>
      </c>
      <c r="CN91" s="3">
        <f t="shared" ca="1" si="118"/>
        <v>0</v>
      </c>
      <c r="CO91" s="3">
        <f t="shared" ca="1" si="118"/>
        <v>0</v>
      </c>
      <c r="CP91" s="3">
        <f t="shared" ca="1" si="118"/>
        <v>0</v>
      </c>
      <c r="CQ91" s="3">
        <f t="shared" ca="1" si="118"/>
        <v>0</v>
      </c>
      <c r="CR91" s="3">
        <f t="shared" ca="1" si="118"/>
        <v>0</v>
      </c>
      <c r="CS91" s="3">
        <f t="shared" ca="1" si="118"/>
        <v>0</v>
      </c>
      <c r="CT91" s="3">
        <f t="shared" ca="1" si="118"/>
        <v>0</v>
      </c>
      <c r="CU91" s="3">
        <f t="shared" ca="1" si="118"/>
        <v>0</v>
      </c>
      <c r="CV91" s="3">
        <f t="shared" ca="1" si="118"/>
        <v>0</v>
      </c>
      <c r="CW91" s="3">
        <f t="shared" ca="1" si="118"/>
        <v>0</v>
      </c>
      <c r="CX91" s="3">
        <f t="shared" ca="1" si="118"/>
        <v>0</v>
      </c>
      <c r="CY91" s="3">
        <f t="shared" ca="1" si="118"/>
        <v>0</v>
      </c>
      <c r="CZ91" s="3">
        <f t="shared" ca="1" si="118"/>
        <v>0</v>
      </c>
      <c r="DA91" s="3">
        <f t="shared" ca="1" si="118"/>
        <v>0</v>
      </c>
      <c r="DB91" s="3">
        <f t="shared" ca="1" si="118"/>
        <v>0</v>
      </c>
      <c r="DC91" s="3">
        <f t="shared" ca="1" si="118"/>
        <v>0</v>
      </c>
      <c r="DD91" s="3">
        <f t="shared" ca="1" si="118"/>
        <v>0</v>
      </c>
      <c r="DE91" s="3">
        <f t="shared" ca="1" si="118"/>
        <v>0</v>
      </c>
      <c r="DF91" s="3">
        <f t="shared" ca="1" si="118"/>
        <v>0</v>
      </c>
      <c r="DG91" s="3">
        <f t="shared" ca="1" si="118"/>
        <v>0</v>
      </c>
      <c r="DH91" s="3">
        <f t="shared" ca="1" si="118"/>
        <v>0</v>
      </c>
      <c r="DI91" s="3">
        <f t="shared" ca="1" si="118"/>
        <v>0</v>
      </c>
      <c r="DJ91" s="3">
        <f t="shared" ca="1" si="118"/>
        <v>0</v>
      </c>
      <c r="DK91" s="3">
        <f t="shared" ca="1" si="118"/>
        <v>0</v>
      </c>
      <c r="DL91" s="3">
        <f t="shared" ca="1" si="118"/>
        <v>0</v>
      </c>
      <c r="DM91" s="3">
        <f t="shared" ca="1" si="118"/>
        <v>0</v>
      </c>
      <c r="DN91" s="3">
        <f t="shared" ca="1" si="118"/>
        <v>0</v>
      </c>
      <c r="DO91" s="3">
        <f t="shared" ca="1" si="118"/>
        <v>0</v>
      </c>
      <c r="DP91" s="3">
        <f t="shared" ca="1" si="118"/>
        <v>0</v>
      </c>
      <c r="DQ91" s="3">
        <f t="shared" ca="1" si="118"/>
        <v>0</v>
      </c>
      <c r="DR91" s="3">
        <f t="shared" ca="1" si="118"/>
        <v>0</v>
      </c>
      <c r="DS91" s="3">
        <f t="shared" ca="1" si="118"/>
        <v>0</v>
      </c>
      <c r="DT91" s="3">
        <f t="shared" ca="1" si="118"/>
        <v>0</v>
      </c>
      <c r="DU91" s="3">
        <f t="shared" ca="1" si="118"/>
        <v>0</v>
      </c>
      <c r="DV91" s="3">
        <f t="shared" ca="1" si="118"/>
        <v>0</v>
      </c>
      <c r="DW91" s="3">
        <f t="shared" ca="1" si="118"/>
        <v>0</v>
      </c>
      <c r="DX91" s="3">
        <f t="shared" ca="1" si="118"/>
        <v>0</v>
      </c>
      <c r="DY91" s="3">
        <f t="shared" ca="1" si="118"/>
        <v>0</v>
      </c>
      <c r="DZ91" s="3">
        <f t="shared" ca="1" si="118"/>
        <v>0</v>
      </c>
      <c r="EA91" s="3">
        <f t="shared" ca="1" si="118"/>
        <v>0</v>
      </c>
      <c r="EB91" s="3">
        <f t="shared" ca="1" si="118"/>
        <v>0</v>
      </c>
      <c r="EC91" s="3">
        <f t="shared" ca="1" si="118"/>
        <v>0</v>
      </c>
      <c r="ED91" s="3">
        <f t="shared" ca="1" si="118"/>
        <v>0</v>
      </c>
      <c r="EE91" s="3">
        <f t="shared" ca="1" si="118"/>
        <v>0</v>
      </c>
      <c r="EF91" s="3">
        <f t="shared" ca="1" si="118"/>
        <v>0</v>
      </c>
      <c r="EG91" s="3">
        <f t="shared" ca="1" si="118"/>
        <v>0</v>
      </c>
      <c r="EH91" s="3">
        <f t="shared" ca="1" si="118"/>
        <v>0</v>
      </c>
      <c r="EI91" s="3">
        <f t="shared" ca="1" si="118"/>
        <v>0</v>
      </c>
      <c r="EJ91" s="3">
        <f t="shared" ref="EJ91:EX91" ca="1" si="119">IF(AND(EJ90&gt;0,EJ$61&gt;0),IF(EJ90&gt;EJ$61,-EJ$61,-EJ90),0)</f>
        <v>0</v>
      </c>
      <c r="EK91" s="3">
        <f t="shared" ca="1" si="119"/>
        <v>0</v>
      </c>
      <c r="EL91" s="3">
        <f t="shared" ca="1" si="119"/>
        <v>0</v>
      </c>
      <c r="EM91" s="3">
        <f t="shared" ca="1" si="119"/>
        <v>0</v>
      </c>
      <c r="EN91" s="3">
        <f t="shared" ca="1" si="119"/>
        <v>0</v>
      </c>
      <c r="EO91" s="3">
        <f t="shared" ca="1" si="119"/>
        <v>0</v>
      </c>
      <c r="EP91" s="3">
        <f t="shared" ca="1" si="119"/>
        <v>0</v>
      </c>
      <c r="EQ91" s="3">
        <f t="shared" ca="1" si="119"/>
        <v>0</v>
      </c>
      <c r="ER91" s="3">
        <f t="shared" ca="1" si="119"/>
        <v>0</v>
      </c>
      <c r="ES91" s="3">
        <f t="shared" ca="1" si="119"/>
        <v>0</v>
      </c>
      <c r="ET91" s="3">
        <f t="shared" ca="1" si="119"/>
        <v>0</v>
      </c>
      <c r="EU91" s="3">
        <f t="shared" ca="1" si="119"/>
        <v>0</v>
      </c>
      <c r="EV91" s="3">
        <f t="shared" ca="1" si="119"/>
        <v>0</v>
      </c>
      <c r="EW91" s="3">
        <f t="shared" ca="1" si="119"/>
        <v>0</v>
      </c>
      <c r="EX91" s="3">
        <f t="shared" ca="1" si="119"/>
        <v>0</v>
      </c>
    </row>
    <row r="92" spans="1:154" s="3" customFormat="1" ht="12.75" customHeight="1">
      <c r="A92" s="12"/>
      <c r="D92" s="4"/>
      <c r="E92" s="4"/>
      <c r="F92" s="4"/>
      <c r="G92" s="4"/>
      <c r="H92" s="4"/>
      <c r="I92" s="15">
        <f ca="1">SUM(I90:I91)</f>
        <v>4813554.2886479832</v>
      </c>
      <c r="J92" s="15">
        <f t="shared" ref="J92:BU92" si="120">SUM(J90:J91)</f>
        <v>0</v>
      </c>
      <c r="K92" s="15">
        <f t="shared" ca="1" si="120"/>
        <v>0</v>
      </c>
      <c r="L92" s="15">
        <f t="shared" ca="1" si="120"/>
        <v>0</v>
      </c>
      <c r="M92" s="15">
        <f t="shared" ca="1" si="120"/>
        <v>0</v>
      </c>
      <c r="N92" s="15">
        <f t="shared" ca="1" si="120"/>
        <v>0</v>
      </c>
      <c r="O92" s="15">
        <f t="shared" ca="1" si="120"/>
        <v>0</v>
      </c>
      <c r="P92" s="15">
        <f t="shared" ca="1" si="120"/>
        <v>0</v>
      </c>
      <c r="Q92" s="15">
        <f t="shared" ca="1" si="120"/>
        <v>0</v>
      </c>
      <c r="R92" s="15">
        <f t="shared" ca="1" si="120"/>
        <v>19458.884326817744</v>
      </c>
      <c r="S92" s="15">
        <f t="shared" ca="1" si="120"/>
        <v>39773.23942486148</v>
      </c>
      <c r="T92" s="15">
        <f t="shared" ca="1" si="120"/>
        <v>60189.166298395634</v>
      </c>
      <c r="U92" s="15">
        <f t="shared" ca="1" si="120"/>
        <v>80707.17280629788</v>
      </c>
      <c r="V92" s="15">
        <f t="shared" ca="1" si="120"/>
        <v>101327.76934674002</v>
      </c>
      <c r="W92" s="15">
        <f t="shared" ca="1" si="120"/>
        <v>122051.46886988504</v>
      </c>
      <c r="X92" s="15">
        <f t="shared" ca="1" si="120"/>
        <v>142878.78689064624</v>
      </c>
      <c r="Y92" s="15">
        <f t="shared" ca="1" si="120"/>
        <v>163810.24150151198</v>
      </c>
      <c r="Z92" s="15">
        <f t="shared" ca="1" si="120"/>
        <v>184846.35338543274</v>
      </c>
      <c r="AA92" s="15">
        <f t="shared" ca="1" si="120"/>
        <v>205987.64582877405</v>
      </c>
      <c r="AB92" s="15">
        <f t="shared" ca="1" si="120"/>
        <v>227234.6447343328</v>
      </c>
      <c r="AC92" s="15">
        <f t="shared" ca="1" si="120"/>
        <v>248587.87863442057</v>
      </c>
      <c r="AD92" s="15">
        <f t="shared" ca="1" si="120"/>
        <v>270047.87870400987</v>
      </c>
      <c r="AE92" s="15">
        <f t="shared" ca="1" si="120"/>
        <v>291615.17877394852</v>
      </c>
      <c r="AF92" s="15">
        <f t="shared" ca="1" si="120"/>
        <v>313290.31534423796</v>
      </c>
      <c r="AG92" s="15">
        <f t="shared" ca="1" si="120"/>
        <v>335073.8275973805</v>
      </c>
      <c r="AH92" s="15">
        <f t="shared" ca="1" si="120"/>
        <v>356966.25741179002</v>
      </c>
      <c r="AI92" s="15">
        <f t="shared" ca="1" si="120"/>
        <v>376377.88855352154</v>
      </c>
      <c r="AJ92" s="15">
        <f t="shared" ca="1" si="120"/>
        <v>382990.60612969095</v>
      </c>
      <c r="AK92" s="15">
        <f t="shared" ca="1" si="120"/>
        <v>332212.13378395862</v>
      </c>
      <c r="AL92" s="15">
        <f t="shared" ca="1" si="120"/>
        <v>255908.1640628383</v>
      </c>
      <c r="AM92" s="15">
        <f t="shared" ca="1" si="120"/>
        <v>178838.63255670556</v>
      </c>
      <c r="AN92" s="15">
        <f t="shared" ca="1" si="120"/>
        <v>100998.29149225453</v>
      </c>
      <c r="AO92" s="15">
        <f t="shared" ca="1" si="120"/>
        <v>22381.862189307983</v>
      </c>
      <c r="AP92" s="15">
        <f t="shared" ca="1" si="120"/>
        <v>0</v>
      </c>
      <c r="AQ92" s="15">
        <f t="shared" ca="1" si="120"/>
        <v>0</v>
      </c>
      <c r="AR92" s="15">
        <f t="shared" ca="1" si="120"/>
        <v>0</v>
      </c>
      <c r="AS92" s="15">
        <f t="shared" ca="1" si="120"/>
        <v>0</v>
      </c>
      <c r="AT92" s="15">
        <f t="shared" ca="1" si="120"/>
        <v>0</v>
      </c>
      <c r="AU92" s="15">
        <f t="shared" ca="1" si="120"/>
        <v>0</v>
      </c>
      <c r="AV92" s="15">
        <f t="shared" ca="1" si="120"/>
        <v>0</v>
      </c>
      <c r="AW92" s="15">
        <f t="shared" ca="1" si="120"/>
        <v>0</v>
      </c>
      <c r="AX92" s="15">
        <f t="shared" ca="1" si="120"/>
        <v>0</v>
      </c>
      <c r="AY92" s="15">
        <f t="shared" ca="1" si="120"/>
        <v>0</v>
      </c>
      <c r="AZ92" s="15">
        <f t="shared" ca="1" si="120"/>
        <v>0</v>
      </c>
      <c r="BA92" s="15">
        <f t="shared" ca="1" si="120"/>
        <v>0</v>
      </c>
      <c r="BB92" s="15">
        <f t="shared" ca="1" si="120"/>
        <v>0</v>
      </c>
      <c r="BC92" s="15">
        <f t="shared" ca="1" si="120"/>
        <v>0</v>
      </c>
      <c r="BD92" s="15">
        <f t="shared" ca="1" si="120"/>
        <v>0</v>
      </c>
      <c r="BE92" s="15">
        <f t="shared" ca="1" si="120"/>
        <v>0</v>
      </c>
      <c r="BF92" s="15">
        <f t="shared" ca="1" si="120"/>
        <v>0</v>
      </c>
      <c r="BG92" s="15">
        <f t="shared" ca="1" si="120"/>
        <v>0</v>
      </c>
      <c r="BH92" s="15">
        <f t="shared" ca="1" si="120"/>
        <v>0</v>
      </c>
      <c r="BI92" s="15">
        <f t="shared" ca="1" si="120"/>
        <v>0</v>
      </c>
      <c r="BJ92" s="15">
        <f t="shared" ca="1" si="120"/>
        <v>0</v>
      </c>
      <c r="BK92" s="15">
        <f t="shared" ca="1" si="120"/>
        <v>0</v>
      </c>
      <c r="BL92" s="15">
        <f t="shared" ca="1" si="120"/>
        <v>0</v>
      </c>
      <c r="BM92" s="15">
        <f t="shared" ca="1" si="120"/>
        <v>0</v>
      </c>
      <c r="BN92" s="15">
        <f t="shared" ca="1" si="120"/>
        <v>0</v>
      </c>
      <c r="BO92" s="15">
        <f t="shared" ca="1" si="120"/>
        <v>0</v>
      </c>
      <c r="BP92" s="15">
        <f t="shared" ca="1" si="120"/>
        <v>0</v>
      </c>
      <c r="BQ92" s="15">
        <f t="shared" ca="1" si="120"/>
        <v>0</v>
      </c>
      <c r="BR92" s="15">
        <f t="shared" ca="1" si="120"/>
        <v>0</v>
      </c>
      <c r="BS92" s="15">
        <f t="shared" ca="1" si="120"/>
        <v>0</v>
      </c>
      <c r="BT92" s="15">
        <f t="shared" ca="1" si="120"/>
        <v>0</v>
      </c>
      <c r="BU92" s="15">
        <f t="shared" ca="1" si="120"/>
        <v>0</v>
      </c>
      <c r="BV92" s="15">
        <f t="shared" ref="BV92:EG92" ca="1" si="121">SUM(BV90:BV91)</f>
        <v>0</v>
      </c>
      <c r="BW92" s="15">
        <f t="shared" ca="1" si="121"/>
        <v>0</v>
      </c>
      <c r="BX92" s="15">
        <f t="shared" ca="1" si="121"/>
        <v>0</v>
      </c>
      <c r="BY92" s="15">
        <f t="shared" ca="1" si="121"/>
        <v>0</v>
      </c>
      <c r="BZ92" s="15">
        <f t="shared" ca="1" si="121"/>
        <v>0</v>
      </c>
      <c r="CA92" s="15">
        <f t="shared" ca="1" si="121"/>
        <v>0</v>
      </c>
      <c r="CB92" s="15">
        <f t="shared" ca="1" si="121"/>
        <v>0</v>
      </c>
      <c r="CC92" s="15">
        <f t="shared" ca="1" si="121"/>
        <v>0</v>
      </c>
      <c r="CD92" s="15">
        <f t="shared" ca="1" si="121"/>
        <v>0</v>
      </c>
      <c r="CE92" s="15">
        <f t="shared" ca="1" si="121"/>
        <v>0</v>
      </c>
      <c r="CF92" s="15">
        <f t="shared" ca="1" si="121"/>
        <v>0</v>
      </c>
      <c r="CG92" s="15">
        <f t="shared" ca="1" si="121"/>
        <v>0</v>
      </c>
      <c r="CH92" s="15">
        <f t="shared" ca="1" si="121"/>
        <v>0</v>
      </c>
      <c r="CI92" s="15">
        <f t="shared" ca="1" si="121"/>
        <v>0</v>
      </c>
      <c r="CJ92" s="15">
        <f t="shared" ca="1" si="121"/>
        <v>0</v>
      </c>
      <c r="CK92" s="15">
        <f t="shared" ca="1" si="121"/>
        <v>0</v>
      </c>
      <c r="CL92" s="15">
        <f t="shared" ca="1" si="121"/>
        <v>0</v>
      </c>
      <c r="CM92" s="15">
        <f t="shared" ca="1" si="121"/>
        <v>0</v>
      </c>
      <c r="CN92" s="15">
        <f t="shared" ca="1" si="121"/>
        <v>0</v>
      </c>
      <c r="CO92" s="15">
        <f t="shared" ca="1" si="121"/>
        <v>0</v>
      </c>
      <c r="CP92" s="15">
        <f t="shared" ca="1" si="121"/>
        <v>0</v>
      </c>
      <c r="CQ92" s="15">
        <f t="shared" ca="1" si="121"/>
        <v>0</v>
      </c>
      <c r="CR92" s="15">
        <f t="shared" ca="1" si="121"/>
        <v>0</v>
      </c>
      <c r="CS92" s="15">
        <f t="shared" ca="1" si="121"/>
        <v>0</v>
      </c>
      <c r="CT92" s="15">
        <f t="shared" ca="1" si="121"/>
        <v>0</v>
      </c>
      <c r="CU92" s="15">
        <f t="shared" ca="1" si="121"/>
        <v>0</v>
      </c>
      <c r="CV92" s="15">
        <f t="shared" ca="1" si="121"/>
        <v>0</v>
      </c>
      <c r="CW92" s="15">
        <f t="shared" ca="1" si="121"/>
        <v>0</v>
      </c>
      <c r="CX92" s="15">
        <f t="shared" ca="1" si="121"/>
        <v>0</v>
      </c>
      <c r="CY92" s="15">
        <f t="shared" ca="1" si="121"/>
        <v>0</v>
      </c>
      <c r="CZ92" s="15">
        <f t="shared" ca="1" si="121"/>
        <v>0</v>
      </c>
      <c r="DA92" s="15">
        <f t="shared" ca="1" si="121"/>
        <v>0</v>
      </c>
      <c r="DB92" s="15">
        <f t="shared" ca="1" si="121"/>
        <v>0</v>
      </c>
      <c r="DC92" s="15">
        <f t="shared" ca="1" si="121"/>
        <v>0</v>
      </c>
      <c r="DD92" s="15">
        <f t="shared" ca="1" si="121"/>
        <v>0</v>
      </c>
      <c r="DE92" s="15">
        <f t="shared" ca="1" si="121"/>
        <v>0</v>
      </c>
      <c r="DF92" s="15">
        <f t="shared" ca="1" si="121"/>
        <v>0</v>
      </c>
      <c r="DG92" s="15">
        <f t="shared" ca="1" si="121"/>
        <v>0</v>
      </c>
      <c r="DH92" s="15">
        <f t="shared" ca="1" si="121"/>
        <v>0</v>
      </c>
      <c r="DI92" s="15">
        <f t="shared" ca="1" si="121"/>
        <v>0</v>
      </c>
      <c r="DJ92" s="15">
        <f t="shared" ca="1" si="121"/>
        <v>0</v>
      </c>
      <c r="DK92" s="15">
        <f t="shared" ca="1" si="121"/>
        <v>0</v>
      </c>
      <c r="DL92" s="15">
        <f t="shared" ca="1" si="121"/>
        <v>0</v>
      </c>
      <c r="DM92" s="15">
        <f t="shared" ca="1" si="121"/>
        <v>0</v>
      </c>
      <c r="DN92" s="15">
        <f t="shared" ca="1" si="121"/>
        <v>0</v>
      </c>
      <c r="DO92" s="15">
        <f t="shared" ca="1" si="121"/>
        <v>0</v>
      </c>
      <c r="DP92" s="15">
        <f t="shared" ca="1" si="121"/>
        <v>0</v>
      </c>
      <c r="DQ92" s="15">
        <f t="shared" ca="1" si="121"/>
        <v>0</v>
      </c>
      <c r="DR92" s="15">
        <f t="shared" ca="1" si="121"/>
        <v>0</v>
      </c>
      <c r="DS92" s="15">
        <f t="shared" ca="1" si="121"/>
        <v>0</v>
      </c>
      <c r="DT92" s="15">
        <f t="shared" ca="1" si="121"/>
        <v>0</v>
      </c>
      <c r="DU92" s="15">
        <f t="shared" ca="1" si="121"/>
        <v>0</v>
      </c>
      <c r="DV92" s="15">
        <f t="shared" ca="1" si="121"/>
        <v>0</v>
      </c>
      <c r="DW92" s="15">
        <f t="shared" ca="1" si="121"/>
        <v>0</v>
      </c>
      <c r="DX92" s="15">
        <f t="shared" ca="1" si="121"/>
        <v>0</v>
      </c>
      <c r="DY92" s="15">
        <f t="shared" ca="1" si="121"/>
        <v>0</v>
      </c>
      <c r="DZ92" s="15">
        <f t="shared" ca="1" si="121"/>
        <v>0</v>
      </c>
      <c r="EA92" s="15">
        <f t="shared" ca="1" si="121"/>
        <v>0</v>
      </c>
      <c r="EB92" s="15">
        <f t="shared" ca="1" si="121"/>
        <v>0</v>
      </c>
      <c r="EC92" s="15">
        <f t="shared" ca="1" si="121"/>
        <v>0</v>
      </c>
      <c r="ED92" s="15">
        <f t="shared" ca="1" si="121"/>
        <v>0</v>
      </c>
      <c r="EE92" s="15">
        <f t="shared" ca="1" si="121"/>
        <v>0</v>
      </c>
      <c r="EF92" s="15">
        <f t="shared" ca="1" si="121"/>
        <v>0</v>
      </c>
      <c r="EG92" s="15">
        <f t="shared" ca="1" si="121"/>
        <v>0</v>
      </c>
      <c r="EH92" s="15">
        <f t="shared" ref="EH92:EX92" ca="1" si="122">SUM(EH90:EH91)</f>
        <v>0</v>
      </c>
      <c r="EI92" s="15">
        <f t="shared" ca="1" si="122"/>
        <v>0</v>
      </c>
      <c r="EJ92" s="15">
        <f t="shared" ca="1" si="122"/>
        <v>0</v>
      </c>
      <c r="EK92" s="15">
        <f t="shared" ca="1" si="122"/>
        <v>0</v>
      </c>
      <c r="EL92" s="15">
        <f t="shared" ca="1" si="122"/>
        <v>0</v>
      </c>
      <c r="EM92" s="15">
        <f t="shared" ca="1" si="122"/>
        <v>0</v>
      </c>
      <c r="EN92" s="15">
        <f t="shared" ca="1" si="122"/>
        <v>0</v>
      </c>
      <c r="EO92" s="15">
        <f t="shared" ca="1" si="122"/>
        <v>0</v>
      </c>
      <c r="EP92" s="15">
        <f t="shared" ca="1" si="122"/>
        <v>0</v>
      </c>
      <c r="EQ92" s="15">
        <f t="shared" ca="1" si="122"/>
        <v>0</v>
      </c>
      <c r="ER92" s="15">
        <f t="shared" ca="1" si="122"/>
        <v>0</v>
      </c>
      <c r="ES92" s="15">
        <f t="shared" ca="1" si="122"/>
        <v>0</v>
      </c>
      <c r="ET92" s="15">
        <f t="shared" ca="1" si="122"/>
        <v>0</v>
      </c>
      <c r="EU92" s="15">
        <f t="shared" ca="1" si="122"/>
        <v>0</v>
      </c>
      <c r="EV92" s="15">
        <f t="shared" ca="1" si="122"/>
        <v>0</v>
      </c>
      <c r="EW92" s="15">
        <f t="shared" ca="1" si="122"/>
        <v>0</v>
      </c>
      <c r="EX92" s="15">
        <f t="shared" ca="1" si="122"/>
        <v>0</v>
      </c>
    </row>
    <row r="93" spans="1:154" s="3" customFormat="1" ht="12.75" customHeight="1">
      <c r="A93" s="12"/>
      <c r="D93" s="4"/>
      <c r="E93" s="4"/>
      <c r="F93" s="4"/>
      <c r="G93" s="4"/>
      <c r="H93" s="4"/>
    </row>
    <row r="94" spans="1:154" ht="12.75" customHeight="1" thickBot="1">
      <c r="A94" s="12"/>
      <c r="B94" s="4" t="s">
        <v>93</v>
      </c>
      <c r="C94" s="4"/>
      <c r="D94" s="4"/>
      <c r="E94" s="4"/>
      <c r="F94" s="4"/>
      <c r="G94" s="4"/>
      <c r="H94" s="4"/>
      <c r="I94" s="14">
        <f t="shared" ref="I94:BT94" ca="1" si="123">I87+I92</f>
        <v>120530777.65287121</v>
      </c>
      <c r="J94" s="14">
        <f t="shared" ca="1" si="123"/>
        <v>17773664.096896298</v>
      </c>
      <c r="K94" s="14">
        <f t="shared" ca="1" si="123"/>
        <v>4043412.1352818026</v>
      </c>
      <c r="L94" s="14">
        <f t="shared" ca="1" si="123"/>
        <v>4043412.1352818026</v>
      </c>
      <c r="M94" s="14">
        <f t="shared" ca="1" si="123"/>
        <v>4043412.1352818026</v>
      </c>
      <c r="N94" s="14">
        <f t="shared" ca="1" si="123"/>
        <v>4043412.1352818026</v>
      </c>
      <c r="O94" s="14">
        <f t="shared" ca="1" si="123"/>
        <v>4043412.1352818026</v>
      </c>
      <c r="P94" s="14">
        <f t="shared" ca="1" si="123"/>
        <v>4043412.1352818026</v>
      </c>
      <c r="Q94" s="14">
        <f t="shared" ca="1" si="123"/>
        <v>4043412.1352818026</v>
      </c>
      <c r="R94" s="14">
        <f t="shared" ca="1" si="123"/>
        <v>4062871.0196086206</v>
      </c>
      <c r="S94" s="14">
        <f t="shared" ca="1" si="123"/>
        <v>4083185.3747066641</v>
      </c>
      <c r="T94" s="14">
        <f t="shared" ca="1" si="123"/>
        <v>4103601.3015801981</v>
      </c>
      <c r="U94" s="14">
        <f t="shared" ca="1" si="123"/>
        <v>4124119.3080881005</v>
      </c>
      <c r="V94" s="14">
        <f t="shared" ca="1" si="123"/>
        <v>4144739.9046285427</v>
      </c>
      <c r="W94" s="14">
        <f t="shared" ca="1" si="123"/>
        <v>4165463.6041516876</v>
      </c>
      <c r="X94" s="14">
        <f t="shared" ca="1" si="123"/>
        <v>4186290.9221724491</v>
      </c>
      <c r="Y94" s="14">
        <f t="shared" ca="1" si="123"/>
        <v>4207222.3767833142</v>
      </c>
      <c r="Z94" s="14">
        <f t="shared" ca="1" si="123"/>
        <v>4228258.4886672357</v>
      </c>
      <c r="AA94" s="14">
        <f t="shared" ca="1" si="123"/>
        <v>4249399.7811105764</v>
      </c>
      <c r="AB94" s="14">
        <f t="shared" ca="1" si="123"/>
        <v>4270646.7800161354</v>
      </c>
      <c r="AC94" s="14">
        <f t="shared" ca="1" si="123"/>
        <v>4292000.0139162233</v>
      </c>
      <c r="AD94" s="14">
        <f t="shared" ca="1" si="123"/>
        <v>4313460.0139858127</v>
      </c>
      <c r="AE94" s="14">
        <f t="shared" ca="1" si="123"/>
        <v>4335027.3140557511</v>
      </c>
      <c r="AF94" s="14">
        <f t="shared" ca="1" si="123"/>
        <v>4356702.4506260408</v>
      </c>
      <c r="AG94" s="14">
        <f t="shared" ca="1" si="123"/>
        <v>4378485.9628791828</v>
      </c>
      <c r="AH94" s="14">
        <f t="shared" ca="1" si="123"/>
        <v>4400378.3926935922</v>
      </c>
      <c r="AI94" s="14">
        <f t="shared" ca="1" si="123"/>
        <v>804491.35088038514</v>
      </c>
      <c r="AJ94" s="14">
        <f t="shared" ca="1" si="123"/>
        <v>833750.64391582529</v>
      </c>
      <c r="AK94" s="14">
        <f t="shared" ca="1" si="123"/>
        <v>334491.58582901937</v>
      </c>
      <c r="AL94" s="14">
        <f t="shared" ca="1" si="123"/>
        <v>258187.61610789906</v>
      </c>
      <c r="AM94" s="14">
        <f t="shared" ca="1" si="123"/>
        <v>181118.08460176631</v>
      </c>
      <c r="AN94" s="14">
        <f t="shared" ca="1" si="123"/>
        <v>103277.7435373153</v>
      </c>
      <c r="AO94" s="14">
        <f t="shared" ca="1" si="123"/>
        <v>24661.314234368747</v>
      </c>
      <c r="AP94" s="14">
        <f t="shared" ca="1" si="123"/>
        <v>2279.4520450607647</v>
      </c>
      <c r="AQ94" s="14">
        <f t="shared" ca="1" si="123"/>
        <v>2279.4520450607647</v>
      </c>
      <c r="AR94" s="14">
        <f t="shared" ca="1" si="123"/>
        <v>2279.4520450607647</v>
      </c>
      <c r="AS94" s="14">
        <f t="shared" ca="1" si="123"/>
        <v>2279.4520450607647</v>
      </c>
      <c r="AT94" s="14">
        <f t="shared" ca="1" si="123"/>
        <v>2279.4520450607647</v>
      </c>
      <c r="AU94" s="14">
        <f t="shared" ca="1" si="123"/>
        <v>0</v>
      </c>
      <c r="AV94" s="14">
        <f t="shared" ca="1" si="123"/>
        <v>0</v>
      </c>
      <c r="AW94" s="14">
        <f t="shared" ca="1" si="123"/>
        <v>0</v>
      </c>
      <c r="AX94" s="14">
        <f t="shared" ca="1" si="123"/>
        <v>0</v>
      </c>
      <c r="AY94" s="14">
        <f t="shared" ca="1" si="123"/>
        <v>0</v>
      </c>
      <c r="AZ94" s="14">
        <f t="shared" ca="1" si="123"/>
        <v>0</v>
      </c>
      <c r="BA94" s="14">
        <f t="shared" ca="1" si="123"/>
        <v>0</v>
      </c>
      <c r="BB94" s="14">
        <f t="shared" ca="1" si="123"/>
        <v>0</v>
      </c>
      <c r="BC94" s="14">
        <f t="shared" ca="1" si="123"/>
        <v>0</v>
      </c>
      <c r="BD94" s="14">
        <f t="shared" ca="1" si="123"/>
        <v>0</v>
      </c>
      <c r="BE94" s="14">
        <f t="shared" ca="1" si="123"/>
        <v>0</v>
      </c>
      <c r="BF94" s="14">
        <f t="shared" ca="1" si="123"/>
        <v>0</v>
      </c>
      <c r="BG94" s="14">
        <f t="shared" ca="1" si="123"/>
        <v>0</v>
      </c>
      <c r="BH94" s="14">
        <f t="shared" ca="1" si="123"/>
        <v>0</v>
      </c>
      <c r="BI94" s="14">
        <f t="shared" ca="1" si="123"/>
        <v>0</v>
      </c>
      <c r="BJ94" s="14">
        <f t="shared" ca="1" si="123"/>
        <v>0</v>
      </c>
      <c r="BK94" s="14">
        <f t="shared" ca="1" si="123"/>
        <v>0</v>
      </c>
      <c r="BL94" s="14">
        <f t="shared" ca="1" si="123"/>
        <v>0</v>
      </c>
      <c r="BM94" s="14">
        <f t="shared" ca="1" si="123"/>
        <v>0</v>
      </c>
      <c r="BN94" s="14">
        <f t="shared" ca="1" si="123"/>
        <v>0</v>
      </c>
      <c r="BO94" s="14">
        <f t="shared" ca="1" si="123"/>
        <v>0</v>
      </c>
      <c r="BP94" s="14">
        <f t="shared" ca="1" si="123"/>
        <v>0</v>
      </c>
      <c r="BQ94" s="14">
        <f t="shared" ca="1" si="123"/>
        <v>0</v>
      </c>
      <c r="BR94" s="14">
        <f t="shared" ca="1" si="123"/>
        <v>0</v>
      </c>
      <c r="BS94" s="14">
        <f t="shared" ca="1" si="123"/>
        <v>0</v>
      </c>
      <c r="BT94" s="14">
        <f t="shared" ca="1" si="123"/>
        <v>0</v>
      </c>
      <c r="BU94" s="14">
        <f t="shared" ref="BU94:EF94" ca="1" si="124">BU87+BU92</f>
        <v>0</v>
      </c>
      <c r="BV94" s="14">
        <f t="shared" ca="1" si="124"/>
        <v>0</v>
      </c>
      <c r="BW94" s="14">
        <f t="shared" ca="1" si="124"/>
        <v>0</v>
      </c>
      <c r="BX94" s="14">
        <f t="shared" ca="1" si="124"/>
        <v>0</v>
      </c>
      <c r="BY94" s="14">
        <f t="shared" ca="1" si="124"/>
        <v>0</v>
      </c>
      <c r="BZ94" s="14">
        <f t="shared" ca="1" si="124"/>
        <v>0</v>
      </c>
      <c r="CA94" s="14">
        <f t="shared" ca="1" si="124"/>
        <v>0</v>
      </c>
      <c r="CB94" s="14">
        <f t="shared" ca="1" si="124"/>
        <v>0</v>
      </c>
      <c r="CC94" s="14">
        <f t="shared" ca="1" si="124"/>
        <v>0</v>
      </c>
      <c r="CD94" s="14">
        <f t="shared" ca="1" si="124"/>
        <v>0</v>
      </c>
      <c r="CE94" s="14">
        <f t="shared" ca="1" si="124"/>
        <v>0</v>
      </c>
      <c r="CF94" s="14">
        <f t="shared" ca="1" si="124"/>
        <v>0</v>
      </c>
      <c r="CG94" s="14">
        <f t="shared" ca="1" si="124"/>
        <v>0</v>
      </c>
      <c r="CH94" s="14">
        <f t="shared" ca="1" si="124"/>
        <v>0</v>
      </c>
      <c r="CI94" s="14">
        <f t="shared" ca="1" si="124"/>
        <v>0</v>
      </c>
      <c r="CJ94" s="14">
        <f t="shared" ca="1" si="124"/>
        <v>0</v>
      </c>
      <c r="CK94" s="14">
        <f t="shared" ca="1" si="124"/>
        <v>0</v>
      </c>
      <c r="CL94" s="14">
        <f t="shared" ca="1" si="124"/>
        <v>0</v>
      </c>
      <c r="CM94" s="14">
        <f t="shared" ca="1" si="124"/>
        <v>0</v>
      </c>
      <c r="CN94" s="14">
        <f t="shared" ca="1" si="124"/>
        <v>0</v>
      </c>
      <c r="CO94" s="14">
        <f t="shared" ca="1" si="124"/>
        <v>0</v>
      </c>
      <c r="CP94" s="14">
        <f t="shared" ca="1" si="124"/>
        <v>0</v>
      </c>
      <c r="CQ94" s="14">
        <f t="shared" ca="1" si="124"/>
        <v>0</v>
      </c>
      <c r="CR94" s="14">
        <f t="shared" ca="1" si="124"/>
        <v>0</v>
      </c>
      <c r="CS94" s="14">
        <f t="shared" ca="1" si="124"/>
        <v>0</v>
      </c>
      <c r="CT94" s="14">
        <f t="shared" ca="1" si="124"/>
        <v>0</v>
      </c>
      <c r="CU94" s="14">
        <f t="shared" ca="1" si="124"/>
        <v>0</v>
      </c>
      <c r="CV94" s="14">
        <f t="shared" ca="1" si="124"/>
        <v>0</v>
      </c>
      <c r="CW94" s="14">
        <f t="shared" ca="1" si="124"/>
        <v>0</v>
      </c>
      <c r="CX94" s="14">
        <f t="shared" ca="1" si="124"/>
        <v>0</v>
      </c>
      <c r="CY94" s="14">
        <f t="shared" ca="1" si="124"/>
        <v>0</v>
      </c>
      <c r="CZ94" s="14">
        <f t="shared" ca="1" si="124"/>
        <v>0</v>
      </c>
      <c r="DA94" s="14">
        <f t="shared" ca="1" si="124"/>
        <v>0</v>
      </c>
      <c r="DB94" s="14">
        <f t="shared" ca="1" si="124"/>
        <v>0</v>
      </c>
      <c r="DC94" s="14">
        <f t="shared" ca="1" si="124"/>
        <v>0</v>
      </c>
      <c r="DD94" s="14">
        <f t="shared" ca="1" si="124"/>
        <v>0</v>
      </c>
      <c r="DE94" s="14">
        <f t="shared" ca="1" si="124"/>
        <v>0</v>
      </c>
      <c r="DF94" s="14">
        <f t="shared" ca="1" si="124"/>
        <v>0</v>
      </c>
      <c r="DG94" s="14">
        <f t="shared" ca="1" si="124"/>
        <v>0</v>
      </c>
      <c r="DH94" s="14">
        <f t="shared" ca="1" si="124"/>
        <v>0</v>
      </c>
      <c r="DI94" s="14">
        <f t="shared" ca="1" si="124"/>
        <v>0</v>
      </c>
      <c r="DJ94" s="14">
        <f t="shared" ca="1" si="124"/>
        <v>0</v>
      </c>
      <c r="DK94" s="14">
        <f t="shared" ca="1" si="124"/>
        <v>0</v>
      </c>
      <c r="DL94" s="14">
        <f t="shared" ca="1" si="124"/>
        <v>0</v>
      </c>
      <c r="DM94" s="14">
        <f t="shared" ca="1" si="124"/>
        <v>0</v>
      </c>
      <c r="DN94" s="14">
        <f t="shared" ca="1" si="124"/>
        <v>0</v>
      </c>
      <c r="DO94" s="14">
        <f t="shared" ca="1" si="124"/>
        <v>0</v>
      </c>
      <c r="DP94" s="14">
        <f t="shared" ca="1" si="124"/>
        <v>0</v>
      </c>
      <c r="DQ94" s="14">
        <f t="shared" ca="1" si="124"/>
        <v>0</v>
      </c>
      <c r="DR94" s="14">
        <f t="shared" ca="1" si="124"/>
        <v>0</v>
      </c>
      <c r="DS94" s="14">
        <f t="shared" ca="1" si="124"/>
        <v>0</v>
      </c>
      <c r="DT94" s="14">
        <f t="shared" ca="1" si="124"/>
        <v>0</v>
      </c>
      <c r="DU94" s="14">
        <f t="shared" ca="1" si="124"/>
        <v>0</v>
      </c>
      <c r="DV94" s="14">
        <f t="shared" ca="1" si="124"/>
        <v>0</v>
      </c>
      <c r="DW94" s="14">
        <f t="shared" ca="1" si="124"/>
        <v>0</v>
      </c>
      <c r="DX94" s="14">
        <f t="shared" ca="1" si="124"/>
        <v>0</v>
      </c>
      <c r="DY94" s="14">
        <f t="shared" ca="1" si="124"/>
        <v>0</v>
      </c>
      <c r="DZ94" s="14">
        <f t="shared" ca="1" si="124"/>
        <v>0</v>
      </c>
      <c r="EA94" s="14">
        <f t="shared" ca="1" si="124"/>
        <v>0</v>
      </c>
      <c r="EB94" s="14">
        <f t="shared" ca="1" si="124"/>
        <v>0</v>
      </c>
      <c r="EC94" s="14">
        <f t="shared" ca="1" si="124"/>
        <v>0</v>
      </c>
      <c r="ED94" s="14">
        <f t="shared" ca="1" si="124"/>
        <v>0</v>
      </c>
      <c r="EE94" s="14">
        <f t="shared" ca="1" si="124"/>
        <v>0</v>
      </c>
      <c r="EF94" s="14">
        <f t="shared" ca="1" si="124"/>
        <v>0</v>
      </c>
      <c r="EG94" s="14">
        <f t="shared" ref="EG94:EX94" ca="1" si="125">EG87+EG92</f>
        <v>0</v>
      </c>
      <c r="EH94" s="14">
        <f t="shared" ca="1" si="125"/>
        <v>0</v>
      </c>
      <c r="EI94" s="14">
        <f t="shared" ca="1" si="125"/>
        <v>0</v>
      </c>
      <c r="EJ94" s="14">
        <f t="shared" ca="1" si="125"/>
        <v>0</v>
      </c>
      <c r="EK94" s="14">
        <f t="shared" ca="1" si="125"/>
        <v>0</v>
      </c>
      <c r="EL94" s="14">
        <f t="shared" ca="1" si="125"/>
        <v>0</v>
      </c>
      <c r="EM94" s="14">
        <f t="shared" ca="1" si="125"/>
        <v>0</v>
      </c>
      <c r="EN94" s="14">
        <f t="shared" ca="1" si="125"/>
        <v>0</v>
      </c>
      <c r="EO94" s="14">
        <f t="shared" ca="1" si="125"/>
        <v>0</v>
      </c>
      <c r="EP94" s="14">
        <f t="shared" ca="1" si="125"/>
        <v>0</v>
      </c>
      <c r="EQ94" s="14">
        <f t="shared" ca="1" si="125"/>
        <v>0</v>
      </c>
      <c r="ER94" s="14">
        <f t="shared" ca="1" si="125"/>
        <v>0</v>
      </c>
      <c r="ES94" s="14">
        <f t="shared" ca="1" si="125"/>
        <v>0</v>
      </c>
      <c r="ET94" s="14">
        <f t="shared" ca="1" si="125"/>
        <v>0</v>
      </c>
      <c r="EU94" s="14">
        <f t="shared" ca="1" si="125"/>
        <v>0</v>
      </c>
      <c r="EV94" s="14">
        <f t="shared" ca="1" si="125"/>
        <v>0</v>
      </c>
      <c r="EW94" s="14">
        <f t="shared" ca="1" si="125"/>
        <v>0</v>
      </c>
      <c r="EX94" s="14">
        <f t="shared" ca="1" si="125"/>
        <v>0</v>
      </c>
    </row>
    <row r="95" spans="1:154" ht="12.75" customHeight="1" thickTop="1">
      <c r="A95" s="12"/>
      <c r="B95" s="3"/>
      <c r="C95" s="3"/>
      <c r="D95" s="3"/>
      <c r="E95" s="3"/>
      <c r="F95" s="3"/>
      <c r="G95" s="3"/>
      <c r="H95" s="3"/>
      <c r="I95" s="238" t="str">
        <f ca="1">IF(ABS(I94-'High Budget'!L104)&lt;1,"OK","ERROR")</f>
        <v>OK</v>
      </c>
      <c r="K95" s="3"/>
      <c r="L95" s="3"/>
      <c r="M95" s="3"/>
      <c r="N95" s="3"/>
      <c r="O95" s="3"/>
      <c r="P95" s="3"/>
      <c r="Q95" s="3"/>
      <c r="R95" s="3"/>
      <c r="S95" s="3"/>
      <c r="T95" s="3"/>
      <c r="U95" s="6"/>
      <c r="V95" s="8"/>
      <c r="W95" s="3"/>
      <c r="X95" s="3"/>
      <c r="Y95" s="3"/>
      <c r="Z95" s="3"/>
      <c r="AA95" s="3"/>
      <c r="AB95" s="3"/>
      <c r="AC95" s="3"/>
      <c r="AD95" s="3"/>
      <c r="AE95" s="3"/>
      <c r="AF95" s="3"/>
      <c r="AG95" s="6"/>
      <c r="AH95" s="8"/>
      <c r="AI95" s="3"/>
      <c r="AJ95" s="3"/>
      <c r="AK95" s="3"/>
      <c r="AL95" s="3"/>
      <c r="AM95" s="3"/>
      <c r="AN95" s="3"/>
      <c r="AO95" s="3"/>
      <c r="AP95" s="3"/>
      <c r="AQ95" s="3"/>
      <c r="AR95" s="3"/>
      <c r="AS95" s="6"/>
      <c r="AT95" s="8"/>
      <c r="AU95" s="3"/>
      <c r="AV95" s="3"/>
      <c r="AW95" s="3"/>
      <c r="AX95" s="3"/>
      <c r="AY95" s="3"/>
      <c r="AZ95" s="3"/>
      <c r="BA95" s="3"/>
      <c r="BB95" s="3"/>
      <c r="BC95" s="3"/>
      <c r="BD95" s="3"/>
      <c r="BE95" s="6"/>
      <c r="BF95" s="8"/>
      <c r="BG95" s="3"/>
      <c r="BH95" s="3"/>
      <c r="BI95" s="3"/>
      <c r="BJ95" s="3"/>
      <c r="BK95" s="3"/>
      <c r="BL95" s="3"/>
      <c r="BM95" s="3"/>
      <c r="BN95" s="3"/>
      <c r="BO95" s="3"/>
      <c r="BP95" s="3"/>
      <c r="BQ95" s="6"/>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row>
    <row r="96" spans="1:154" ht="12.75" customHeight="1">
      <c r="A96" s="12"/>
      <c r="B96" s="4" t="s">
        <v>94</v>
      </c>
      <c r="C96" s="4"/>
      <c r="D96" s="4"/>
      <c r="E96" s="4"/>
      <c r="F96" s="4"/>
      <c r="G96" s="4"/>
      <c r="H96" s="4"/>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row>
    <row r="97" spans="1:154" ht="12.75" customHeight="1">
      <c r="A97" s="12"/>
      <c r="C97" s="3" t="s">
        <v>95</v>
      </c>
      <c r="D97" s="3"/>
      <c r="E97" s="3"/>
      <c r="F97" s="3"/>
      <c r="G97" s="3"/>
      <c r="H97" s="3"/>
      <c r="I97" s="250"/>
      <c r="J97" s="7">
        <f ca="1">'High Budget'!L49</f>
        <v>42185772.178505138</v>
      </c>
      <c r="K97" s="7">
        <f ca="1">J99</f>
        <v>24412108.081608929</v>
      </c>
      <c r="L97" s="7">
        <f t="shared" ref="L97:BW97" ca="1" si="126">K99</f>
        <v>20368695.946327202</v>
      </c>
      <c r="M97" s="7">
        <f t="shared" ca="1" si="126"/>
        <v>16325283.811045459</v>
      </c>
      <c r="N97" s="7">
        <f t="shared" ca="1" si="126"/>
        <v>12281871.675763715</v>
      </c>
      <c r="O97" s="7">
        <f ca="1">N99</f>
        <v>8238459.5404819418</v>
      </c>
      <c r="P97" s="7">
        <f t="shared" ca="1" si="126"/>
        <v>4195047.4052001461</v>
      </c>
      <c r="Q97" s="7">
        <f t="shared" ca="1" si="126"/>
        <v>151635.26991831744</v>
      </c>
      <c r="R97" s="7">
        <f t="shared" ca="1" si="126"/>
        <v>0</v>
      </c>
      <c r="S97" s="7">
        <f t="shared" ca="1" si="126"/>
        <v>0</v>
      </c>
      <c r="T97" s="7">
        <f t="shared" ca="1" si="126"/>
        <v>0</v>
      </c>
      <c r="U97" s="7">
        <f t="shared" ca="1" si="126"/>
        <v>0</v>
      </c>
      <c r="V97" s="7">
        <f t="shared" ca="1" si="126"/>
        <v>0</v>
      </c>
      <c r="W97" s="7">
        <f t="shared" ca="1" si="126"/>
        <v>0</v>
      </c>
      <c r="X97" s="7">
        <f t="shared" ca="1" si="126"/>
        <v>0</v>
      </c>
      <c r="Y97" s="7">
        <f t="shared" ca="1" si="126"/>
        <v>0</v>
      </c>
      <c r="Z97" s="7">
        <f t="shared" ca="1" si="126"/>
        <v>0</v>
      </c>
      <c r="AA97" s="7">
        <f t="shared" ca="1" si="126"/>
        <v>0</v>
      </c>
      <c r="AB97" s="7">
        <f t="shared" ca="1" si="126"/>
        <v>0</v>
      </c>
      <c r="AC97" s="7">
        <f t="shared" ca="1" si="126"/>
        <v>0</v>
      </c>
      <c r="AD97" s="7">
        <f t="shared" ca="1" si="126"/>
        <v>0</v>
      </c>
      <c r="AE97" s="7">
        <f t="shared" ca="1" si="126"/>
        <v>0</v>
      </c>
      <c r="AF97" s="7">
        <f t="shared" ca="1" si="126"/>
        <v>0</v>
      </c>
      <c r="AG97" s="7">
        <f t="shared" ca="1" si="126"/>
        <v>0</v>
      </c>
      <c r="AH97" s="7">
        <f t="shared" ca="1" si="126"/>
        <v>0</v>
      </c>
      <c r="AI97" s="7">
        <f t="shared" ca="1" si="126"/>
        <v>0</v>
      </c>
      <c r="AJ97" s="7">
        <f t="shared" ca="1" si="126"/>
        <v>0</v>
      </c>
      <c r="AK97" s="7">
        <f t="shared" ca="1" si="126"/>
        <v>0</v>
      </c>
      <c r="AL97" s="7">
        <f t="shared" ca="1" si="126"/>
        <v>0</v>
      </c>
      <c r="AM97" s="7">
        <f t="shared" ca="1" si="126"/>
        <v>0</v>
      </c>
      <c r="AN97" s="7">
        <f t="shared" ca="1" si="126"/>
        <v>0</v>
      </c>
      <c r="AO97" s="7">
        <f t="shared" ca="1" si="126"/>
        <v>0</v>
      </c>
      <c r="AP97" s="7">
        <f t="shared" ca="1" si="126"/>
        <v>0</v>
      </c>
      <c r="AQ97" s="7">
        <f t="shared" ca="1" si="126"/>
        <v>0</v>
      </c>
      <c r="AR97" s="7">
        <f t="shared" ca="1" si="126"/>
        <v>0</v>
      </c>
      <c r="AS97" s="7">
        <f t="shared" ca="1" si="126"/>
        <v>0</v>
      </c>
      <c r="AT97" s="7">
        <f t="shared" ca="1" si="126"/>
        <v>0</v>
      </c>
      <c r="AU97" s="7">
        <f t="shared" ca="1" si="126"/>
        <v>0</v>
      </c>
      <c r="AV97" s="7">
        <f t="shared" ca="1" si="126"/>
        <v>0</v>
      </c>
      <c r="AW97" s="7">
        <f t="shared" ca="1" si="126"/>
        <v>0</v>
      </c>
      <c r="AX97" s="7">
        <f t="shared" ca="1" si="126"/>
        <v>0</v>
      </c>
      <c r="AY97" s="7">
        <f t="shared" ca="1" si="126"/>
        <v>0</v>
      </c>
      <c r="AZ97" s="7">
        <f t="shared" ca="1" si="126"/>
        <v>0</v>
      </c>
      <c r="BA97" s="7">
        <f t="shared" ca="1" si="126"/>
        <v>0</v>
      </c>
      <c r="BB97" s="7">
        <f t="shared" ca="1" si="126"/>
        <v>0</v>
      </c>
      <c r="BC97" s="7">
        <f t="shared" ca="1" si="126"/>
        <v>0</v>
      </c>
      <c r="BD97" s="7">
        <f t="shared" ca="1" si="126"/>
        <v>0</v>
      </c>
      <c r="BE97" s="7">
        <f t="shared" ca="1" si="126"/>
        <v>0</v>
      </c>
      <c r="BF97" s="7">
        <f t="shared" ca="1" si="126"/>
        <v>0</v>
      </c>
      <c r="BG97" s="7">
        <f t="shared" ca="1" si="126"/>
        <v>0</v>
      </c>
      <c r="BH97" s="7">
        <f t="shared" ca="1" si="126"/>
        <v>0</v>
      </c>
      <c r="BI97" s="7">
        <f t="shared" ca="1" si="126"/>
        <v>0</v>
      </c>
      <c r="BJ97" s="7">
        <f t="shared" ca="1" si="126"/>
        <v>0</v>
      </c>
      <c r="BK97" s="7">
        <f t="shared" ca="1" si="126"/>
        <v>0</v>
      </c>
      <c r="BL97" s="7">
        <f t="shared" ca="1" si="126"/>
        <v>0</v>
      </c>
      <c r="BM97" s="7">
        <f t="shared" ca="1" si="126"/>
        <v>0</v>
      </c>
      <c r="BN97" s="7">
        <f t="shared" ca="1" si="126"/>
        <v>0</v>
      </c>
      <c r="BO97" s="7">
        <f t="shared" ca="1" si="126"/>
        <v>0</v>
      </c>
      <c r="BP97" s="7">
        <f t="shared" ca="1" si="126"/>
        <v>0</v>
      </c>
      <c r="BQ97" s="7">
        <f t="shared" ca="1" si="126"/>
        <v>0</v>
      </c>
      <c r="BR97" s="7">
        <f t="shared" ca="1" si="126"/>
        <v>0</v>
      </c>
      <c r="BS97" s="7">
        <f t="shared" ca="1" si="126"/>
        <v>0</v>
      </c>
      <c r="BT97" s="7">
        <f t="shared" ca="1" si="126"/>
        <v>0</v>
      </c>
      <c r="BU97" s="7">
        <f t="shared" ca="1" si="126"/>
        <v>0</v>
      </c>
      <c r="BV97" s="7">
        <f t="shared" ca="1" si="126"/>
        <v>0</v>
      </c>
      <c r="BW97" s="7">
        <f t="shared" ca="1" si="126"/>
        <v>0</v>
      </c>
      <c r="BX97" s="7">
        <f t="shared" ref="BX97:EI97" ca="1" si="127">BW99</f>
        <v>0</v>
      </c>
      <c r="BY97" s="7">
        <f t="shared" ca="1" si="127"/>
        <v>0</v>
      </c>
      <c r="BZ97" s="7">
        <f t="shared" ca="1" si="127"/>
        <v>0</v>
      </c>
      <c r="CA97" s="7">
        <f t="shared" ca="1" si="127"/>
        <v>0</v>
      </c>
      <c r="CB97" s="7">
        <f t="shared" ca="1" si="127"/>
        <v>0</v>
      </c>
      <c r="CC97" s="7">
        <f t="shared" ca="1" si="127"/>
        <v>0</v>
      </c>
      <c r="CD97" s="7">
        <f t="shared" ca="1" si="127"/>
        <v>0</v>
      </c>
      <c r="CE97" s="7">
        <f t="shared" ca="1" si="127"/>
        <v>0</v>
      </c>
      <c r="CF97" s="7">
        <f t="shared" ca="1" si="127"/>
        <v>0</v>
      </c>
      <c r="CG97" s="7">
        <f t="shared" ca="1" si="127"/>
        <v>0</v>
      </c>
      <c r="CH97" s="7">
        <f t="shared" ca="1" si="127"/>
        <v>0</v>
      </c>
      <c r="CI97" s="7">
        <f t="shared" ca="1" si="127"/>
        <v>0</v>
      </c>
      <c r="CJ97" s="7">
        <f t="shared" ca="1" si="127"/>
        <v>0</v>
      </c>
      <c r="CK97" s="7">
        <f t="shared" ca="1" si="127"/>
        <v>0</v>
      </c>
      <c r="CL97" s="7">
        <f t="shared" ca="1" si="127"/>
        <v>0</v>
      </c>
      <c r="CM97" s="7">
        <f t="shared" ca="1" si="127"/>
        <v>0</v>
      </c>
      <c r="CN97" s="7">
        <f t="shared" ca="1" si="127"/>
        <v>0</v>
      </c>
      <c r="CO97" s="7">
        <f t="shared" ca="1" si="127"/>
        <v>0</v>
      </c>
      <c r="CP97" s="7">
        <f t="shared" ca="1" si="127"/>
        <v>0</v>
      </c>
      <c r="CQ97" s="7">
        <f t="shared" ca="1" si="127"/>
        <v>0</v>
      </c>
      <c r="CR97" s="7">
        <f t="shared" ca="1" si="127"/>
        <v>0</v>
      </c>
      <c r="CS97" s="7">
        <f t="shared" ca="1" si="127"/>
        <v>0</v>
      </c>
      <c r="CT97" s="7">
        <f t="shared" ca="1" si="127"/>
        <v>0</v>
      </c>
      <c r="CU97" s="7">
        <f t="shared" ca="1" si="127"/>
        <v>0</v>
      </c>
      <c r="CV97" s="7">
        <f t="shared" ca="1" si="127"/>
        <v>0</v>
      </c>
      <c r="CW97" s="7">
        <f t="shared" ca="1" si="127"/>
        <v>0</v>
      </c>
      <c r="CX97" s="7">
        <f t="shared" ca="1" si="127"/>
        <v>0</v>
      </c>
      <c r="CY97" s="7">
        <f t="shared" ca="1" si="127"/>
        <v>0</v>
      </c>
      <c r="CZ97" s="7">
        <f t="shared" ca="1" si="127"/>
        <v>0</v>
      </c>
      <c r="DA97" s="7">
        <f t="shared" ca="1" si="127"/>
        <v>0</v>
      </c>
      <c r="DB97" s="7">
        <f t="shared" ca="1" si="127"/>
        <v>0</v>
      </c>
      <c r="DC97" s="7">
        <f t="shared" ca="1" si="127"/>
        <v>0</v>
      </c>
      <c r="DD97" s="7">
        <f t="shared" ca="1" si="127"/>
        <v>0</v>
      </c>
      <c r="DE97" s="7">
        <f t="shared" ca="1" si="127"/>
        <v>0</v>
      </c>
      <c r="DF97" s="7">
        <f t="shared" ca="1" si="127"/>
        <v>0</v>
      </c>
      <c r="DG97" s="7">
        <f t="shared" ca="1" si="127"/>
        <v>0</v>
      </c>
      <c r="DH97" s="7">
        <f t="shared" ca="1" si="127"/>
        <v>0</v>
      </c>
      <c r="DI97" s="7">
        <f t="shared" ca="1" si="127"/>
        <v>0</v>
      </c>
      <c r="DJ97" s="7">
        <f t="shared" ca="1" si="127"/>
        <v>0</v>
      </c>
      <c r="DK97" s="7">
        <f t="shared" ca="1" si="127"/>
        <v>0</v>
      </c>
      <c r="DL97" s="7">
        <f t="shared" ca="1" si="127"/>
        <v>0</v>
      </c>
      <c r="DM97" s="7">
        <f t="shared" ca="1" si="127"/>
        <v>0</v>
      </c>
      <c r="DN97" s="7">
        <f t="shared" ca="1" si="127"/>
        <v>0</v>
      </c>
      <c r="DO97" s="7">
        <f t="shared" ca="1" si="127"/>
        <v>0</v>
      </c>
      <c r="DP97" s="7">
        <f t="shared" ca="1" si="127"/>
        <v>0</v>
      </c>
      <c r="DQ97" s="7">
        <f t="shared" ca="1" si="127"/>
        <v>0</v>
      </c>
      <c r="DR97" s="7">
        <f t="shared" ca="1" si="127"/>
        <v>0</v>
      </c>
      <c r="DS97" s="7">
        <f t="shared" ca="1" si="127"/>
        <v>0</v>
      </c>
      <c r="DT97" s="7">
        <f t="shared" ca="1" si="127"/>
        <v>0</v>
      </c>
      <c r="DU97" s="7">
        <f t="shared" ca="1" si="127"/>
        <v>0</v>
      </c>
      <c r="DV97" s="7">
        <f t="shared" ca="1" si="127"/>
        <v>0</v>
      </c>
      <c r="DW97" s="7">
        <f t="shared" ca="1" si="127"/>
        <v>0</v>
      </c>
      <c r="DX97" s="7">
        <f t="shared" ca="1" si="127"/>
        <v>0</v>
      </c>
      <c r="DY97" s="7">
        <f t="shared" ca="1" si="127"/>
        <v>0</v>
      </c>
      <c r="DZ97" s="7">
        <f t="shared" ca="1" si="127"/>
        <v>0</v>
      </c>
      <c r="EA97" s="7">
        <f t="shared" ca="1" si="127"/>
        <v>0</v>
      </c>
      <c r="EB97" s="7">
        <f t="shared" ca="1" si="127"/>
        <v>0</v>
      </c>
      <c r="EC97" s="7">
        <f t="shared" ca="1" si="127"/>
        <v>0</v>
      </c>
      <c r="ED97" s="7">
        <f t="shared" ca="1" si="127"/>
        <v>0</v>
      </c>
      <c r="EE97" s="7">
        <f t="shared" ca="1" si="127"/>
        <v>0</v>
      </c>
      <c r="EF97" s="7">
        <f t="shared" ca="1" si="127"/>
        <v>0</v>
      </c>
      <c r="EG97" s="7">
        <f t="shared" ca="1" si="127"/>
        <v>0</v>
      </c>
      <c r="EH97" s="7">
        <f t="shared" ca="1" si="127"/>
        <v>0</v>
      </c>
      <c r="EI97" s="7">
        <f t="shared" ca="1" si="127"/>
        <v>0</v>
      </c>
      <c r="EJ97" s="7">
        <f t="shared" ref="EJ97:EX97" ca="1" si="128">EI99</f>
        <v>0</v>
      </c>
      <c r="EK97" s="7">
        <f t="shared" ca="1" si="128"/>
        <v>0</v>
      </c>
      <c r="EL97" s="7">
        <f t="shared" ca="1" si="128"/>
        <v>0</v>
      </c>
      <c r="EM97" s="7">
        <f t="shared" ca="1" si="128"/>
        <v>0</v>
      </c>
      <c r="EN97" s="7">
        <f t="shared" ca="1" si="128"/>
        <v>0</v>
      </c>
      <c r="EO97" s="7">
        <f t="shared" ca="1" si="128"/>
        <v>0</v>
      </c>
      <c r="EP97" s="7">
        <f t="shared" ca="1" si="128"/>
        <v>0</v>
      </c>
      <c r="EQ97" s="7">
        <f t="shared" ca="1" si="128"/>
        <v>0</v>
      </c>
      <c r="ER97" s="7">
        <f t="shared" ca="1" si="128"/>
        <v>0</v>
      </c>
      <c r="ES97" s="7">
        <f t="shared" ca="1" si="128"/>
        <v>0</v>
      </c>
      <c r="ET97" s="7">
        <f t="shared" ca="1" si="128"/>
        <v>0</v>
      </c>
      <c r="EU97" s="7">
        <f t="shared" ca="1" si="128"/>
        <v>0</v>
      </c>
      <c r="EV97" s="7">
        <f t="shared" ca="1" si="128"/>
        <v>0</v>
      </c>
      <c r="EW97" s="7">
        <f t="shared" ca="1" si="128"/>
        <v>0</v>
      </c>
      <c r="EX97" s="7">
        <f t="shared" ca="1" si="128"/>
        <v>0</v>
      </c>
    </row>
    <row r="98" spans="1:154" ht="12.75" customHeight="1">
      <c r="A98" s="12"/>
      <c r="C98" s="3" t="s">
        <v>96</v>
      </c>
      <c r="D98" s="3"/>
      <c r="E98" s="3"/>
      <c r="F98" s="3"/>
      <c r="G98" s="3"/>
      <c r="H98" s="3"/>
      <c r="I98" s="3"/>
      <c r="J98" s="3">
        <f ca="1">-'High Budget'!F49</f>
        <v>-17773664.096896298</v>
      </c>
      <c r="K98" s="3">
        <f ca="1">IF(AND(K97&gt;0,K87&gt;0),IF(K87&lt;=K97,-K87,-K97),0)</f>
        <v>-4043412.1352818026</v>
      </c>
      <c r="L98" s="3">
        <f t="shared" ref="L98:BW98" ca="1" si="129">IF(AND(L97&gt;0,L87&gt;0),IF(L87&lt;=L97,-L87,-L97),0)</f>
        <v>-4043412.1352818026</v>
      </c>
      <c r="M98" s="3">
        <f t="shared" ca="1" si="129"/>
        <v>-4043412.1352818026</v>
      </c>
      <c r="N98" s="3">
        <f t="shared" ca="1" si="129"/>
        <v>-4043412.1352818026</v>
      </c>
      <c r="O98" s="3">
        <f t="shared" ca="1" si="129"/>
        <v>-4043412.1352818026</v>
      </c>
      <c r="P98" s="3">
        <f t="shared" ca="1" si="129"/>
        <v>-4043412.1352818026</v>
      </c>
      <c r="Q98" s="3">
        <f t="shared" ca="1" si="129"/>
        <v>-151635.26991831744</v>
      </c>
      <c r="R98" s="3">
        <f t="shared" ca="1" si="129"/>
        <v>0</v>
      </c>
      <c r="S98" s="3">
        <f t="shared" ca="1" si="129"/>
        <v>0</v>
      </c>
      <c r="T98" s="3">
        <f t="shared" ca="1" si="129"/>
        <v>0</v>
      </c>
      <c r="U98" s="3">
        <f t="shared" ca="1" si="129"/>
        <v>0</v>
      </c>
      <c r="V98" s="3">
        <f t="shared" ca="1" si="129"/>
        <v>0</v>
      </c>
      <c r="W98" s="3">
        <f t="shared" ca="1" si="129"/>
        <v>0</v>
      </c>
      <c r="X98" s="3">
        <f t="shared" ca="1" si="129"/>
        <v>0</v>
      </c>
      <c r="Y98" s="3">
        <f t="shared" ca="1" si="129"/>
        <v>0</v>
      </c>
      <c r="Z98" s="3">
        <f t="shared" ca="1" si="129"/>
        <v>0</v>
      </c>
      <c r="AA98" s="3">
        <f t="shared" ca="1" si="129"/>
        <v>0</v>
      </c>
      <c r="AB98" s="3">
        <f t="shared" ca="1" si="129"/>
        <v>0</v>
      </c>
      <c r="AC98" s="3">
        <f t="shared" ca="1" si="129"/>
        <v>0</v>
      </c>
      <c r="AD98" s="3">
        <f t="shared" ca="1" si="129"/>
        <v>0</v>
      </c>
      <c r="AE98" s="3">
        <f t="shared" ca="1" si="129"/>
        <v>0</v>
      </c>
      <c r="AF98" s="3">
        <f t="shared" ca="1" si="129"/>
        <v>0</v>
      </c>
      <c r="AG98" s="3">
        <f t="shared" ca="1" si="129"/>
        <v>0</v>
      </c>
      <c r="AH98" s="3">
        <f t="shared" ca="1" si="129"/>
        <v>0</v>
      </c>
      <c r="AI98" s="3">
        <f t="shared" ca="1" si="129"/>
        <v>0</v>
      </c>
      <c r="AJ98" s="3">
        <f t="shared" ca="1" si="129"/>
        <v>0</v>
      </c>
      <c r="AK98" s="3">
        <f t="shared" ca="1" si="129"/>
        <v>0</v>
      </c>
      <c r="AL98" s="3">
        <f t="shared" ca="1" si="129"/>
        <v>0</v>
      </c>
      <c r="AM98" s="3">
        <f t="shared" ca="1" si="129"/>
        <v>0</v>
      </c>
      <c r="AN98" s="3">
        <f t="shared" ca="1" si="129"/>
        <v>0</v>
      </c>
      <c r="AO98" s="3">
        <f t="shared" ca="1" si="129"/>
        <v>0</v>
      </c>
      <c r="AP98" s="3">
        <f t="shared" ca="1" si="129"/>
        <v>0</v>
      </c>
      <c r="AQ98" s="3">
        <f t="shared" ca="1" si="129"/>
        <v>0</v>
      </c>
      <c r="AR98" s="3">
        <f t="shared" ca="1" si="129"/>
        <v>0</v>
      </c>
      <c r="AS98" s="3">
        <f t="shared" ca="1" si="129"/>
        <v>0</v>
      </c>
      <c r="AT98" s="3">
        <f t="shared" ca="1" si="129"/>
        <v>0</v>
      </c>
      <c r="AU98" s="3">
        <f t="shared" ca="1" si="129"/>
        <v>0</v>
      </c>
      <c r="AV98" s="3">
        <f t="shared" ca="1" si="129"/>
        <v>0</v>
      </c>
      <c r="AW98" s="3">
        <f t="shared" ca="1" si="129"/>
        <v>0</v>
      </c>
      <c r="AX98" s="3">
        <f t="shared" ca="1" si="129"/>
        <v>0</v>
      </c>
      <c r="AY98" s="3">
        <f t="shared" ca="1" si="129"/>
        <v>0</v>
      </c>
      <c r="AZ98" s="3">
        <f t="shared" ca="1" si="129"/>
        <v>0</v>
      </c>
      <c r="BA98" s="3">
        <f t="shared" ca="1" si="129"/>
        <v>0</v>
      </c>
      <c r="BB98" s="3">
        <f t="shared" ca="1" si="129"/>
        <v>0</v>
      </c>
      <c r="BC98" s="3">
        <f t="shared" ca="1" si="129"/>
        <v>0</v>
      </c>
      <c r="BD98" s="3">
        <f t="shared" ca="1" si="129"/>
        <v>0</v>
      </c>
      <c r="BE98" s="3">
        <f t="shared" ca="1" si="129"/>
        <v>0</v>
      </c>
      <c r="BF98" s="3">
        <f t="shared" ca="1" si="129"/>
        <v>0</v>
      </c>
      <c r="BG98" s="3">
        <f t="shared" ca="1" si="129"/>
        <v>0</v>
      </c>
      <c r="BH98" s="3">
        <f t="shared" ca="1" si="129"/>
        <v>0</v>
      </c>
      <c r="BI98" s="3">
        <f t="shared" ca="1" si="129"/>
        <v>0</v>
      </c>
      <c r="BJ98" s="3">
        <f t="shared" ca="1" si="129"/>
        <v>0</v>
      </c>
      <c r="BK98" s="3">
        <f t="shared" ca="1" si="129"/>
        <v>0</v>
      </c>
      <c r="BL98" s="3">
        <f t="shared" ca="1" si="129"/>
        <v>0</v>
      </c>
      <c r="BM98" s="3">
        <f t="shared" ca="1" si="129"/>
        <v>0</v>
      </c>
      <c r="BN98" s="3">
        <f t="shared" ca="1" si="129"/>
        <v>0</v>
      </c>
      <c r="BO98" s="3">
        <f t="shared" ca="1" si="129"/>
        <v>0</v>
      </c>
      <c r="BP98" s="3">
        <f t="shared" ca="1" si="129"/>
        <v>0</v>
      </c>
      <c r="BQ98" s="3">
        <f t="shared" ca="1" si="129"/>
        <v>0</v>
      </c>
      <c r="BR98" s="3">
        <f t="shared" ca="1" si="129"/>
        <v>0</v>
      </c>
      <c r="BS98" s="3">
        <f t="shared" ca="1" si="129"/>
        <v>0</v>
      </c>
      <c r="BT98" s="3">
        <f t="shared" ca="1" si="129"/>
        <v>0</v>
      </c>
      <c r="BU98" s="3">
        <f t="shared" ca="1" si="129"/>
        <v>0</v>
      </c>
      <c r="BV98" s="3">
        <f t="shared" ca="1" si="129"/>
        <v>0</v>
      </c>
      <c r="BW98" s="3">
        <f t="shared" ca="1" si="129"/>
        <v>0</v>
      </c>
      <c r="BX98" s="3">
        <f t="shared" ref="BX98:EI98" ca="1" si="130">IF(AND(BX97&gt;0,BX87&gt;0),IF(BX87&lt;=BX97,-BX87,-BX97),0)</f>
        <v>0</v>
      </c>
      <c r="BY98" s="3">
        <f t="shared" ca="1" si="130"/>
        <v>0</v>
      </c>
      <c r="BZ98" s="3">
        <f t="shared" ca="1" si="130"/>
        <v>0</v>
      </c>
      <c r="CA98" s="3">
        <f t="shared" ca="1" si="130"/>
        <v>0</v>
      </c>
      <c r="CB98" s="3">
        <f t="shared" ca="1" si="130"/>
        <v>0</v>
      </c>
      <c r="CC98" s="3">
        <f t="shared" ca="1" si="130"/>
        <v>0</v>
      </c>
      <c r="CD98" s="3">
        <f t="shared" ca="1" si="130"/>
        <v>0</v>
      </c>
      <c r="CE98" s="3">
        <f t="shared" ca="1" si="130"/>
        <v>0</v>
      </c>
      <c r="CF98" s="3">
        <f t="shared" ca="1" si="130"/>
        <v>0</v>
      </c>
      <c r="CG98" s="3">
        <f t="shared" ca="1" si="130"/>
        <v>0</v>
      </c>
      <c r="CH98" s="3">
        <f t="shared" ca="1" si="130"/>
        <v>0</v>
      </c>
      <c r="CI98" s="3">
        <f t="shared" ca="1" si="130"/>
        <v>0</v>
      </c>
      <c r="CJ98" s="3">
        <f t="shared" ca="1" si="130"/>
        <v>0</v>
      </c>
      <c r="CK98" s="3">
        <f t="shared" ca="1" si="130"/>
        <v>0</v>
      </c>
      <c r="CL98" s="3">
        <f t="shared" ca="1" si="130"/>
        <v>0</v>
      </c>
      <c r="CM98" s="3">
        <f t="shared" ca="1" si="130"/>
        <v>0</v>
      </c>
      <c r="CN98" s="3">
        <f t="shared" ca="1" si="130"/>
        <v>0</v>
      </c>
      <c r="CO98" s="3">
        <f t="shared" ca="1" si="130"/>
        <v>0</v>
      </c>
      <c r="CP98" s="3">
        <f t="shared" ca="1" si="130"/>
        <v>0</v>
      </c>
      <c r="CQ98" s="3">
        <f t="shared" ca="1" si="130"/>
        <v>0</v>
      </c>
      <c r="CR98" s="3">
        <f t="shared" ca="1" si="130"/>
        <v>0</v>
      </c>
      <c r="CS98" s="3">
        <f t="shared" ca="1" si="130"/>
        <v>0</v>
      </c>
      <c r="CT98" s="3">
        <f t="shared" ca="1" si="130"/>
        <v>0</v>
      </c>
      <c r="CU98" s="3">
        <f t="shared" ca="1" si="130"/>
        <v>0</v>
      </c>
      <c r="CV98" s="3">
        <f t="shared" ca="1" si="130"/>
        <v>0</v>
      </c>
      <c r="CW98" s="3">
        <f t="shared" ca="1" si="130"/>
        <v>0</v>
      </c>
      <c r="CX98" s="3">
        <f t="shared" ca="1" si="130"/>
        <v>0</v>
      </c>
      <c r="CY98" s="3">
        <f t="shared" ca="1" si="130"/>
        <v>0</v>
      </c>
      <c r="CZ98" s="3">
        <f t="shared" ca="1" si="130"/>
        <v>0</v>
      </c>
      <c r="DA98" s="3">
        <f t="shared" ca="1" si="130"/>
        <v>0</v>
      </c>
      <c r="DB98" s="3">
        <f t="shared" ca="1" si="130"/>
        <v>0</v>
      </c>
      <c r="DC98" s="3">
        <f t="shared" ca="1" si="130"/>
        <v>0</v>
      </c>
      <c r="DD98" s="3">
        <f t="shared" ca="1" si="130"/>
        <v>0</v>
      </c>
      <c r="DE98" s="3">
        <f t="shared" ca="1" si="130"/>
        <v>0</v>
      </c>
      <c r="DF98" s="3">
        <f t="shared" ca="1" si="130"/>
        <v>0</v>
      </c>
      <c r="DG98" s="3">
        <f t="shared" ca="1" si="130"/>
        <v>0</v>
      </c>
      <c r="DH98" s="3">
        <f t="shared" ca="1" si="130"/>
        <v>0</v>
      </c>
      <c r="DI98" s="3">
        <f t="shared" ca="1" si="130"/>
        <v>0</v>
      </c>
      <c r="DJ98" s="3">
        <f t="shared" ca="1" si="130"/>
        <v>0</v>
      </c>
      <c r="DK98" s="3">
        <f t="shared" ca="1" si="130"/>
        <v>0</v>
      </c>
      <c r="DL98" s="3">
        <f t="shared" ca="1" si="130"/>
        <v>0</v>
      </c>
      <c r="DM98" s="3">
        <f t="shared" ca="1" si="130"/>
        <v>0</v>
      </c>
      <c r="DN98" s="3">
        <f t="shared" ca="1" si="130"/>
        <v>0</v>
      </c>
      <c r="DO98" s="3">
        <f t="shared" ca="1" si="130"/>
        <v>0</v>
      </c>
      <c r="DP98" s="3">
        <f t="shared" ca="1" si="130"/>
        <v>0</v>
      </c>
      <c r="DQ98" s="3">
        <f t="shared" ca="1" si="130"/>
        <v>0</v>
      </c>
      <c r="DR98" s="3">
        <f t="shared" ca="1" si="130"/>
        <v>0</v>
      </c>
      <c r="DS98" s="3">
        <f t="shared" ca="1" si="130"/>
        <v>0</v>
      </c>
      <c r="DT98" s="3">
        <f t="shared" ca="1" si="130"/>
        <v>0</v>
      </c>
      <c r="DU98" s="3">
        <f t="shared" ca="1" si="130"/>
        <v>0</v>
      </c>
      <c r="DV98" s="3">
        <f t="shared" ca="1" si="130"/>
        <v>0</v>
      </c>
      <c r="DW98" s="3">
        <f t="shared" ca="1" si="130"/>
        <v>0</v>
      </c>
      <c r="DX98" s="3">
        <f t="shared" ca="1" si="130"/>
        <v>0</v>
      </c>
      <c r="DY98" s="3">
        <f t="shared" ca="1" si="130"/>
        <v>0</v>
      </c>
      <c r="DZ98" s="3">
        <f t="shared" ca="1" si="130"/>
        <v>0</v>
      </c>
      <c r="EA98" s="3">
        <f t="shared" ca="1" si="130"/>
        <v>0</v>
      </c>
      <c r="EB98" s="3">
        <f t="shared" ca="1" si="130"/>
        <v>0</v>
      </c>
      <c r="EC98" s="3">
        <f t="shared" ca="1" si="130"/>
        <v>0</v>
      </c>
      <c r="ED98" s="3">
        <f t="shared" ca="1" si="130"/>
        <v>0</v>
      </c>
      <c r="EE98" s="3">
        <f t="shared" ca="1" si="130"/>
        <v>0</v>
      </c>
      <c r="EF98" s="3">
        <f t="shared" ca="1" si="130"/>
        <v>0</v>
      </c>
      <c r="EG98" s="3">
        <f t="shared" ca="1" si="130"/>
        <v>0</v>
      </c>
      <c r="EH98" s="3">
        <f t="shared" ca="1" si="130"/>
        <v>0</v>
      </c>
      <c r="EI98" s="3">
        <f t="shared" ca="1" si="130"/>
        <v>0</v>
      </c>
      <c r="EJ98" s="3">
        <f t="shared" ref="EJ98:EX98" ca="1" si="131">IF(AND(EJ97&gt;0,EJ87&gt;0),IF(EJ87&lt;=EJ97,-EJ87,-EJ97),0)</f>
        <v>0</v>
      </c>
      <c r="EK98" s="3">
        <f t="shared" ca="1" si="131"/>
        <v>0</v>
      </c>
      <c r="EL98" s="3">
        <f t="shared" ca="1" si="131"/>
        <v>0</v>
      </c>
      <c r="EM98" s="3">
        <f t="shared" ca="1" si="131"/>
        <v>0</v>
      </c>
      <c r="EN98" s="3">
        <f t="shared" ca="1" si="131"/>
        <v>0</v>
      </c>
      <c r="EO98" s="3">
        <f t="shared" ca="1" si="131"/>
        <v>0</v>
      </c>
      <c r="EP98" s="3">
        <f t="shared" ca="1" si="131"/>
        <v>0</v>
      </c>
      <c r="EQ98" s="3">
        <f t="shared" ca="1" si="131"/>
        <v>0</v>
      </c>
      <c r="ER98" s="3">
        <f t="shared" ca="1" si="131"/>
        <v>0</v>
      </c>
      <c r="ES98" s="3">
        <f t="shared" ca="1" si="131"/>
        <v>0</v>
      </c>
      <c r="ET98" s="3">
        <f t="shared" ca="1" si="131"/>
        <v>0</v>
      </c>
      <c r="EU98" s="3">
        <f t="shared" ca="1" si="131"/>
        <v>0</v>
      </c>
      <c r="EV98" s="3">
        <f t="shared" ca="1" si="131"/>
        <v>0</v>
      </c>
      <c r="EW98" s="3">
        <f t="shared" ca="1" si="131"/>
        <v>0</v>
      </c>
      <c r="EX98" s="3">
        <f t="shared" ca="1" si="131"/>
        <v>0</v>
      </c>
    </row>
    <row r="99" spans="1:154" ht="12.75" customHeight="1" thickBot="1">
      <c r="A99" s="12"/>
      <c r="C99" s="3" t="s">
        <v>97</v>
      </c>
      <c r="D99" s="3"/>
      <c r="E99" s="3"/>
      <c r="F99" s="3"/>
      <c r="G99" s="3"/>
      <c r="H99" s="3"/>
      <c r="I99" s="7"/>
      <c r="J99" s="14">
        <f t="shared" ref="J99:AO99" ca="1" si="132">SUM(J97:J98)</f>
        <v>24412108.081608839</v>
      </c>
      <c r="K99" s="14">
        <f t="shared" ca="1" si="132"/>
        <v>20368695.946327128</v>
      </c>
      <c r="L99" s="14">
        <f t="shared" ca="1" si="132"/>
        <v>16325283.811045399</v>
      </c>
      <c r="M99" s="14">
        <f t="shared" ca="1" si="132"/>
        <v>12281871.675763655</v>
      </c>
      <c r="N99" s="14">
        <f t="shared" ca="1" si="132"/>
        <v>8238459.540481912</v>
      </c>
      <c r="O99" s="14">
        <f t="shared" ca="1" si="132"/>
        <v>4195047.4052001387</v>
      </c>
      <c r="P99" s="14">
        <f t="shared" ca="1" si="132"/>
        <v>151635.26991834352</v>
      </c>
      <c r="Q99" s="14">
        <f t="shared" ca="1" si="132"/>
        <v>0</v>
      </c>
      <c r="R99" s="14">
        <f t="shared" ca="1" si="132"/>
        <v>0</v>
      </c>
      <c r="S99" s="14">
        <f t="shared" ca="1" si="132"/>
        <v>0</v>
      </c>
      <c r="T99" s="14">
        <f t="shared" ca="1" si="132"/>
        <v>0</v>
      </c>
      <c r="U99" s="14">
        <f t="shared" ca="1" si="132"/>
        <v>0</v>
      </c>
      <c r="V99" s="14">
        <f t="shared" ca="1" si="132"/>
        <v>0</v>
      </c>
      <c r="W99" s="14">
        <f t="shared" ca="1" si="132"/>
        <v>0</v>
      </c>
      <c r="X99" s="14">
        <f t="shared" ca="1" si="132"/>
        <v>0</v>
      </c>
      <c r="Y99" s="14">
        <f t="shared" ca="1" si="132"/>
        <v>0</v>
      </c>
      <c r="Z99" s="14">
        <f t="shared" ca="1" si="132"/>
        <v>0</v>
      </c>
      <c r="AA99" s="14">
        <f t="shared" ca="1" si="132"/>
        <v>0</v>
      </c>
      <c r="AB99" s="14">
        <f t="shared" ca="1" si="132"/>
        <v>0</v>
      </c>
      <c r="AC99" s="14">
        <f t="shared" ca="1" si="132"/>
        <v>0</v>
      </c>
      <c r="AD99" s="14">
        <f t="shared" ca="1" si="132"/>
        <v>0</v>
      </c>
      <c r="AE99" s="14">
        <f t="shared" ca="1" si="132"/>
        <v>0</v>
      </c>
      <c r="AF99" s="14">
        <f t="shared" ca="1" si="132"/>
        <v>0</v>
      </c>
      <c r="AG99" s="14">
        <f t="shared" ca="1" si="132"/>
        <v>0</v>
      </c>
      <c r="AH99" s="14">
        <f t="shared" ca="1" si="132"/>
        <v>0</v>
      </c>
      <c r="AI99" s="14">
        <f t="shared" ca="1" si="132"/>
        <v>0</v>
      </c>
      <c r="AJ99" s="14">
        <f t="shared" ca="1" si="132"/>
        <v>0</v>
      </c>
      <c r="AK99" s="14">
        <f t="shared" ca="1" si="132"/>
        <v>0</v>
      </c>
      <c r="AL99" s="14">
        <f t="shared" ca="1" si="132"/>
        <v>0</v>
      </c>
      <c r="AM99" s="14">
        <f t="shared" ca="1" si="132"/>
        <v>0</v>
      </c>
      <c r="AN99" s="14">
        <f t="shared" ca="1" si="132"/>
        <v>0</v>
      </c>
      <c r="AO99" s="14">
        <f t="shared" ca="1" si="132"/>
        <v>0</v>
      </c>
      <c r="AP99" s="14">
        <f t="shared" ref="AP99:DA99" ca="1" si="133">SUM(AP97:AP98)</f>
        <v>0</v>
      </c>
      <c r="AQ99" s="14">
        <f t="shared" ca="1" si="133"/>
        <v>0</v>
      </c>
      <c r="AR99" s="14">
        <f t="shared" ca="1" si="133"/>
        <v>0</v>
      </c>
      <c r="AS99" s="14">
        <f t="shared" ca="1" si="133"/>
        <v>0</v>
      </c>
      <c r="AT99" s="14">
        <f t="shared" ca="1" si="133"/>
        <v>0</v>
      </c>
      <c r="AU99" s="14">
        <f t="shared" ca="1" si="133"/>
        <v>0</v>
      </c>
      <c r="AV99" s="14">
        <f t="shared" ca="1" si="133"/>
        <v>0</v>
      </c>
      <c r="AW99" s="14">
        <f t="shared" ca="1" si="133"/>
        <v>0</v>
      </c>
      <c r="AX99" s="14">
        <f t="shared" ca="1" si="133"/>
        <v>0</v>
      </c>
      <c r="AY99" s="14">
        <f t="shared" ca="1" si="133"/>
        <v>0</v>
      </c>
      <c r="AZ99" s="14">
        <f t="shared" ca="1" si="133"/>
        <v>0</v>
      </c>
      <c r="BA99" s="14">
        <f t="shared" ca="1" si="133"/>
        <v>0</v>
      </c>
      <c r="BB99" s="14">
        <f t="shared" ca="1" si="133"/>
        <v>0</v>
      </c>
      <c r="BC99" s="14">
        <f t="shared" ca="1" si="133"/>
        <v>0</v>
      </c>
      <c r="BD99" s="14">
        <f t="shared" ca="1" si="133"/>
        <v>0</v>
      </c>
      <c r="BE99" s="14">
        <f t="shared" ca="1" si="133"/>
        <v>0</v>
      </c>
      <c r="BF99" s="14">
        <f t="shared" ca="1" si="133"/>
        <v>0</v>
      </c>
      <c r="BG99" s="14">
        <f t="shared" ca="1" si="133"/>
        <v>0</v>
      </c>
      <c r="BH99" s="14">
        <f t="shared" ca="1" si="133"/>
        <v>0</v>
      </c>
      <c r="BI99" s="14">
        <f t="shared" ca="1" si="133"/>
        <v>0</v>
      </c>
      <c r="BJ99" s="14">
        <f t="shared" ca="1" si="133"/>
        <v>0</v>
      </c>
      <c r="BK99" s="14">
        <f t="shared" ca="1" si="133"/>
        <v>0</v>
      </c>
      <c r="BL99" s="14">
        <f t="shared" ca="1" si="133"/>
        <v>0</v>
      </c>
      <c r="BM99" s="14">
        <f t="shared" ca="1" si="133"/>
        <v>0</v>
      </c>
      <c r="BN99" s="14">
        <f t="shared" ca="1" si="133"/>
        <v>0</v>
      </c>
      <c r="BO99" s="14">
        <f t="shared" ca="1" si="133"/>
        <v>0</v>
      </c>
      <c r="BP99" s="14">
        <f t="shared" ca="1" si="133"/>
        <v>0</v>
      </c>
      <c r="BQ99" s="14">
        <f t="shared" ca="1" si="133"/>
        <v>0</v>
      </c>
      <c r="BR99" s="14">
        <f t="shared" ca="1" si="133"/>
        <v>0</v>
      </c>
      <c r="BS99" s="14">
        <f t="shared" ca="1" si="133"/>
        <v>0</v>
      </c>
      <c r="BT99" s="14">
        <f t="shared" ca="1" si="133"/>
        <v>0</v>
      </c>
      <c r="BU99" s="14">
        <f t="shared" ca="1" si="133"/>
        <v>0</v>
      </c>
      <c r="BV99" s="14">
        <f t="shared" ca="1" si="133"/>
        <v>0</v>
      </c>
      <c r="BW99" s="14">
        <f t="shared" ca="1" si="133"/>
        <v>0</v>
      </c>
      <c r="BX99" s="14">
        <f t="shared" ca="1" si="133"/>
        <v>0</v>
      </c>
      <c r="BY99" s="14">
        <f t="shared" ca="1" si="133"/>
        <v>0</v>
      </c>
      <c r="BZ99" s="14">
        <f t="shared" ca="1" si="133"/>
        <v>0</v>
      </c>
      <c r="CA99" s="14">
        <f t="shared" ca="1" si="133"/>
        <v>0</v>
      </c>
      <c r="CB99" s="14">
        <f t="shared" ca="1" si="133"/>
        <v>0</v>
      </c>
      <c r="CC99" s="14">
        <f t="shared" ca="1" si="133"/>
        <v>0</v>
      </c>
      <c r="CD99" s="14">
        <f t="shared" ca="1" si="133"/>
        <v>0</v>
      </c>
      <c r="CE99" s="14">
        <f t="shared" ca="1" si="133"/>
        <v>0</v>
      </c>
      <c r="CF99" s="14">
        <f t="shared" ca="1" si="133"/>
        <v>0</v>
      </c>
      <c r="CG99" s="14">
        <f t="shared" ca="1" si="133"/>
        <v>0</v>
      </c>
      <c r="CH99" s="14">
        <f t="shared" ca="1" si="133"/>
        <v>0</v>
      </c>
      <c r="CI99" s="14">
        <f t="shared" ca="1" si="133"/>
        <v>0</v>
      </c>
      <c r="CJ99" s="14">
        <f t="shared" ca="1" si="133"/>
        <v>0</v>
      </c>
      <c r="CK99" s="14">
        <f t="shared" ca="1" si="133"/>
        <v>0</v>
      </c>
      <c r="CL99" s="14">
        <f t="shared" ca="1" si="133"/>
        <v>0</v>
      </c>
      <c r="CM99" s="14">
        <f t="shared" ca="1" si="133"/>
        <v>0</v>
      </c>
      <c r="CN99" s="14">
        <f t="shared" ca="1" si="133"/>
        <v>0</v>
      </c>
      <c r="CO99" s="14">
        <f t="shared" ca="1" si="133"/>
        <v>0</v>
      </c>
      <c r="CP99" s="14">
        <f t="shared" ca="1" si="133"/>
        <v>0</v>
      </c>
      <c r="CQ99" s="14">
        <f t="shared" ca="1" si="133"/>
        <v>0</v>
      </c>
      <c r="CR99" s="14">
        <f t="shared" ca="1" si="133"/>
        <v>0</v>
      </c>
      <c r="CS99" s="14">
        <f t="shared" ca="1" si="133"/>
        <v>0</v>
      </c>
      <c r="CT99" s="14">
        <f t="shared" ca="1" si="133"/>
        <v>0</v>
      </c>
      <c r="CU99" s="14">
        <f t="shared" ca="1" si="133"/>
        <v>0</v>
      </c>
      <c r="CV99" s="14">
        <f t="shared" ca="1" si="133"/>
        <v>0</v>
      </c>
      <c r="CW99" s="14">
        <f t="shared" ca="1" si="133"/>
        <v>0</v>
      </c>
      <c r="CX99" s="14">
        <f t="shared" ca="1" si="133"/>
        <v>0</v>
      </c>
      <c r="CY99" s="14">
        <f t="shared" ca="1" si="133"/>
        <v>0</v>
      </c>
      <c r="CZ99" s="14">
        <f t="shared" ca="1" si="133"/>
        <v>0</v>
      </c>
      <c r="DA99" s="14">
        <f t="shared" ca="1" si="133"/>
        <v>0</v>
      </c>
      <c r="DB99" s="14">
        <f t="shared" ref="DB99:EX99" ca="1" si="134">SUM(DB97:DB98)</f>
        <v>0</v>
      </c>
      <c r="DC99" s="14">
        <f t="shared" ca="1" si="134"/>
        <v>0</v>
      </c>
      <c r="DD99" s="14">
        <f t="shared" ca="1" si="134"/>
        <v>0</v>
      </c>
      <c r="DE99" s="14">
        <f t="shared" ca="1" si="134"/>
        <v>0</v>
      </c>
      <c r="DF99" s="14">
        <f t="shared" ca="1" si="134"/>
        <v>0</v>
      </c>
      <c r="DG99" s="14">
        <f t="shared" ca="1" si="134"/>
        <v>0</v>
      </c>
      <c r="DH99" s="14">
        <f t="shared" ca="1" si="134"/>
        <v>0</v>
      </c>
      <c r="DI99" s="14">
        <f t="shared" ca="1" si="134"/>
        <v>0</v>
      </c>
      <c r="DJ99" s="14">
        <f t="shared" ca="1" si="134"/>
        <v>0</v>
      </c>
      <c r="DK99" s="14">
        <f t="shared" ca="1" si="134"/>
        <v>0</v>
      </c>
      <c r="DL99" s="14">
        <f t="shared" ca="1" si="134"/>
        <v>0</v>
      </c>
      <c r="DM99" s="14">
        <f t="shared" ca="1" si="134"/>
        <v>0</v>
      </c>
      <c r="DN99" s="14">
        <f t="shared" ca="1" si="134"/>
        <v>0</v>
      </c>
      <c r="DO99" s="14">
        <f t="shared" ca="1" si="134"/>
        <v>0</v>
      </c>
      <c r="DP99" s="14">
        <f t="shared" ca="1" si="134"/>
        <v>0</v>
      </c>
      <c r="DQ99" s="14">
        <f t="shared" ca="1" si="134"/>
        <v>0</v>
      </c>
      <c r="DR99" s="14">
        <f t="shared" ca="1" si="134"/>
        <v>0</v>
      </c>
      <c r="DS99" s="14">
        <f t="shared" ca="1" si="134"/>
        <v>0</v>
      </c>
      <c r="DT99" s="14">
        <f t="shared" ca="1" si="134"/>
        <v>0</v>
      </c>
      <c r="DU99" s="14">
        <f t="shared" ca="1" si="134"/>
        <v>0</v>
      </c>
      <c r="DV99" s="14">
        <f t="shared" ca="1" si="134"/>
        <v>0</v>
      </c>
      <c r="DW99" s="14">
        <f t="shared" ca="1" si="134"/>
        <v>0</v>
      </c>
      <c r="DX99" s="14">
        <f t="shared" ca="1" si="134"/>
        <v>0</v>
      </c>
      <c r="DY99" s="14">
        <f t="shared" ca="1" si="134"/>
        <v>0</v>
      </c>
      <c r="DZ99" s="14">
        <f t="shared" ca="1" si="134"/>
        <v>0</v>
      </c>
      <c r="EA99" s="14">
        <f t="shared" ca="1" si="134"/>
        <v>0</v>
      </c>
      <c r="EB99" s="14">
        <f t="shared" ca="1" si="134"/>
        <v>0</v>
      </c>
      <c r="EC99" s="14">
        <f t="shared" ca="1" si="134"/>
        <v>0</v>
      </c>
      <c r="ED99" s="14">
        <f t="shared" ca="1" si="134"/>
        <v>0</v>
      </c>
      <c r="EE99" s="14">
        <f t="shared" ca="1" si="134"/>
        <v>0</v>
      </c>
      <c r="EF99" s="14">
        <f t="shared" ca="1" si="134"/>
        <v>0</v>
      </c>
      <c r="EG99" s="14">
        <f t="shared" ca="1" si="134"/>
        <v>0</v>
      </c>
      <c r="EH99" s="14">
        <f t="shared" ca="1" si="134"/>
        <v>0</v>
      </c>
      <c r="EI99" s="14">
        <f t="shared" ca="1" si="134"/>
        <v>0</v>
      </c>
      <c r="EJ99" s="14">
        <f t="shared" ca="1" si="134"/>
        <v>0</v>
      </c>
      <c r="EK99" s="14">
        <f t="shared" ca="1" si="134"/>
        <v>0</v>
      </c>
      <c r="EL99" s="14">
        <f t="shared" ca="1" si="134"/>
        <v>0</v>
      </c>
      <c r="EM99" s="14">
        <f t="shared" ca="1" si="134"/>
        <v>0</v>
      </c>
      <c r="EN99" s="14">
        <f t="shared" ca="1" si="134"/>
        <v>0</v>
      </c>
      <c r="EO99" s="14">
        <f t="shared" ca="1" si="134"/>
        <v>0</v>
      </c>
      <c r="EP99" s="14">
        <f t="shared" ca="1" si="134"/>
        <v>0</v>
      </c>
      <c r="EQ99" s="14">
        <f t="shared" ca="1" si="134"/>
        <v>0</v>
      </c>
      <c r="ER99" s="14">
        <f t="shared" ca="1" si="134"/>
        <v>0</v>
      </c>
      <c r="ES99" s="14">
        <f t="shared" ca="1" si="134"/>
        <v>0</v>
      </c>
      <c r="ET99" s="14">
        <f t="shared" ca="1" si="134"/>
        <v>0</v>
      </c>
      <c r="EU99" s="14">
        <f t="shared" ca="1" si="134"/>
        <v>0</v>
      </c>
      <c r="EV99" s="14">
        <f t="shared" ca="1" si="134"/>
        <v>0</v>
      </c>
      <c r="EW99" s="14">
        <f t="shared" ca="1" si="134"/>
        <v>0</v>
      </c>
      <c r="EX99" s="14">
        <f t="shared" ca="1" si="134"/>
        <v>0</v>
      </c>
    </row>
    <row r="100" spans="1:154" ht="12.75" customHeight="1" thickTop="1">
      <c r="A100" s="12"/>
      <c r="B100" s="3"/>
      <c r="C100" s="3"/>
      <c r="D100" s="3"/>
      <c r="E100" s="3"/>
      <c r="F100" s="3"/>
      <c r="G100" s="3"/>
      <c r="H100" s="3"/>
      <c r="I100" s="3"/>
      <c r="K100" s="3"/>
      <c r="L100" s="3"/>
      <c r="M100" s="3"/>
      <c r="N100" s="3"/>
      <c r="O100" s="3"/>
      <c r="P100" s="3"/>
      <c r="Q100" s="3"/>
      <c r="R100" s="3"/>
      <c r="S100" s="3"/>
      <c r="T100" s="3"/>
      <c r="U100" s="6"/>
      <c r="V100" s="8"/>
      <c r="W100" s="3"/>
      <c r="X100" s="3"/>
      <c r="Y100" s="3"/>
      <c r="Z100" s="3"/>
      <c r="AA100" s="3"/>
      <c r="AB100" s="3"/>
      <c r="AC100" s="3"/>
      <c r="AD100" s="3"/>
      <c r="AE100" s="3"/>
      <c r="AF100" s="3"/>
      <c r="AG100" s="6"/>
      <c r="AH100" s="8"/>
      <c r="AI100" s="3"/>
      <c r="AJ100" s="3"/>
      <c r="AK100" s="3"/>
      <c r="AL100" s="3"/>
      <c r="AM100" s="3"/>
      <c r="AN100" s="3"/>
      <c r="AO100" s="3"/>
      <c r="AP100" s="3"/>
      <c r="AQ100" s="3"/>
      <c r="AR100" s="3"/>
      <c r="AS100" s="6"/>
      <c r="AT100" s="8"/>
      <c r="AU100" s="3"/>
      <c r="AV100" s="3"/>
      <c r="AW100" s="3"/>
      <c r="AX100" s="3"/>
      <c r="AY100" s="3"/>
      <c r="AZ100" s="3"/>
      <c r="BA100" s="3"/>
      <c r="BB100" s="3"/>
      <c r="BC100" s="3"/>
      <c r="BD100" s="3"/>
      <c r="BE100" s="6"/>
      <c r="BF100" s="8"/>
      <c r="BG100" s="3"/>
      <c r="BH100" s="3"/>
      <c r="BI100" s="3"/>
      <c r="BJ100" s="3"/>
      <c r="BK100" s="3"/>
      <c r="BL100" s="3"/>
      <c r="BM100" s="3"/>
      <c r="BN100" s="3"/>
      <c r="BO100" s="3"/>
      <c r="BP100" s="3"/>
      <c r="BQ100" s="6"/>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row>
    <row r="101" spans="1:154" ht="12.75" customHeight="1">
      <c r="A101" s="12"/>
      <c r="B101" s="4" t="s">
        <v>98</v>
      </c>
      <c r="C101" s="4"/>
      <c r="D101" s="922" t="s">
        <v>99</v>
      </c>
      <c r="E101" s="923"/>
      <c r="F101" s="924"/>
      <c r="G101" s="4"/>
      <c r="H101" s="4"/>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row>
    <row r="102" spans="1:154" ht="12.75" customHeight="1">
      <c r="C102" s="3" t="s">
        <v>95</v>
      </c>
      <c r="D102" s="410" t="s">
        <v>100</v>
      </c>
      <c r="F102" s="714">
        <f ca="1">'High Budget'!R18</f>
        <v>162687761.05846339</v>
      </c>
      <c r="G102" s="3"/>
      <c r="H102" s="3"/>
      <c r="I102" s="250"/>
      <c r="J102" s="7">
        <v>0</v>
      </c>
      <c r="K102" s="7">
        <f ca="1">J106</f>
        <v>-42185772.178505227</v>
      </c>
      <c r="L102" s="7">
        <f t="shared" ref="L102:BW102" ca="1" si="135">K106</f>
        <v>-42185772.178505301</v>
      </c>
      <c r="M102" s="7">
        <f t="shared" ca="1" si="135"/>
        <v>-42185772.178505361</v>
      </c>
      <c r="N102" s="7">
        <f t="shared" ca="1" si="135"/>
        <v>-42185772.178505421</v>
      </c>
      <c r="O102" s="7">
        <f t="shared" ca="1" si="135"/>
        <v>-42185772.17850545</v>
      </c>
      <c r="P102" s="7">
        <f t="shared" ca="1" si="135"/>
        <v>-42185772.17850545</v>
      </c>
      <c r="Q102" s="7">
        <f t="shared" ca="1" si="135"/>
        <v>-42185772.178505421</v>
      </c>
      <c r="R102" s="7">
        <f t="shared" ca="1" si="135"/>
        <v>-42185772.178505346</v>
      </c>
      <c r="S102" s="7">
        <f t="shared" ca="1" si="135"/>
        <v>-42185772.178505212</v>
      </c>
      <c r="T102" s="7">
        <f t="shared" ca="1" si="135"/>
        <v>-42185772.178505033</v>
      </c>
      <c r="U102" s="7">
        <f t="shared" ca="1" si="135"/>
        <v>-42185772.178504765</v>
      </c>
      <c r="V102" s="7">
        <f t="shared" ca="1" si="135"/>
        <v>-42185772.178504422</v>
      </c>
      <c r="W102" s="7">
        <f t="shared" ca="1" si="135"/>
        <v>-42185772.178503975</v>
      </c>
      <c r="X102" s="7">
        <f t="shared" ca="1" si="135"/>
        <v>-42185772.178503409</v>
      </c>
      <c r="Y102" s="7">
        <f t="shared" ca="1" si="135"/>
        <v>-42185772.178502709</v>
      </c>
      <c r="Z102" s="7">
        <f t="shared" ca="1" si="135"/>
        <v>-42185772.178501859</v>
      </c>
      <c r="AA102" s="7">
        <f t="shared" ca="1" si="135"/>
        <v>-42185772.178500846</v>
      </c>
      <c r="AB102" s="7">
        <f t="shared" ca="1" si="135"/>
        <v>-42185772.178499654</v>
      </c>
      <c r="AC102" s="7">
        <f t="shared" ca="1" si="135"/>
        <v>-42185772.178498253</v>
      </c>
      <c r="AD102" s="7">
        <f t="shared" ca="1" si="135"/>
        <v>-42185772.178496644</v>
      </c>
      <c r="AE102" s="7">
        <f t="shared" ca="1" si="135"/>
        <v>-42185772.178494781</v>
      </c>
      <c r="AF102" s="7">
        <f t="shared" ca="1" si="135"/>
        <v>-42185772.17849268</v>
      </c>
      <c r="AG102" s="7">
        <f t="shared" ca="1" si="135"/>
        <v>-42185772.178490311</v>
      </c>
      <c r="AH102" s="7">
        <f t="shared" ca="1" si="135"/>
        <v>-42185772.178487703</v>
      </c>
      <c r="AI102" s="7">
        <f t="shared" ca="1" si="135"/>
        <v>-42185772.178484842</v>
      </c>
      <c r="AJ102" s="7">
        <f t="shared" ca="1" si="135"/>
        <v>-42185772.178481787</v>
      </c>
      <c r="AK102" s="7">
        <f t="shared" ca="1" si="135"/>
        <v>-42185772.178478569</v>
      </c>
      <c r="AL102" s="7">
        <f t="shared" ca="1" si="135"/>
        <v>-42185772.178475246</v>
      </c>
      <c r="AM102" s="7">
        <f t="shared" ca="1" si="135"/>
        <v>-42185772.178471908</v>
      </c>
      <c r="AN102" s="7">
        <f t="shared" ca="1" si="135"/>
        <v>-42185772.178468645</v>
      </c>
      <c r="AO102" s="7">
        <f t="shared" ca="1" si="135"/>
        <v>-42185772.17846562</v>
      </c>
      <c r="AP102" s="7">
        <f t="shared" ca="1" si="135"/>
        <v>-42185772.178462982</v>
      </c>
      <c r="AQ102" s="7">
        <f t="shared" ca="1" si="135"/>
        <v>-42185772.178460881</v>
      </c>
      <c r="AR102" s="7">
        <f t="shared" ca="1" si="135"/>
        <v>-42185772.17845957</v>
      </c>
      <c r="AS102" s="7">
        <f t="shared" ca="1" si="135"/>
        <v>-42185772.178459302</v>
      </c>
      <c r="AT102" s="7">
        <f t="shared" ca="1" si="135"/>
        <v>-42185772.17846033</v>
      </c>
      <c r="AU102" s="7">
        <f t="shared" ca="1" si="135"/>
        <v>-42185772.178462997</v>
      </c>
      <c r="AV102" s="7">
        <f t="shared" ca="1" si="135"/>
        <v>-42185772.178467631</v>
      </c>
      <c r="AW102" s="7">
        <f t="shared" ca="1" si="135"/>
        <v>-41868528.548141383</v>
      </c>
      <c r="AX102" s="7">
        <f t="shared" ca="1" si="135"/>
        <v>-41549417.066419579</v>
      </c>
      <c r="AY102" s="7">
        <f t="shared" ca="1" si="135"/>
        <v>41888205.402804524</v>
      </c>
      <c r="AZ102" s="7">
        <f t="shared" ca="1" si="135"/>
        <v>41888205.402811319</v>
      </c>
      <c r="BA102" s="7">
        <f t="shared" ca="1" si="135"/>
        <v>41888205.402819291</v>
      </c>
      <c r="BB102" s="7">
        <f t="shared" ca="1" si="135"/>
        <v>41888205.402828626</v>
      </c>
      <c r="BC102" s="7">
        <f t="shared" ca="1" si="135"/>
        <v>41888205.402839355</v>
      </c>
      <c r="BD102" s="7">
        <f t="shared" ca="1" si="135"/>
        <v>41888205.402851574</v>
      </c>
      <c r="BE102" s="7">
        <f t="shared" ca="1" si="135"/>
        <v>41888205.402865313</v>
      </c>
      <c r="BF102" s="7">
        <f t="shared" ca="1" si="135"/>
        <v>41888205.402880758</v>
      </c>
      <c r="BG102" s="7">
        <f t="shared" ca="1" si="135"/>
        <v>41888205.402897954</v>
      </c>
      <c r="BH102" s="7">
        <f t="shared" ca="1" si="135"/>
        <v>41888205.402916841</v>
      </c>
      <c r="BI102" s="7">
        <f t="shared" ca="1" si="135"/>
        <v>41888205.402937278</v>
      </c>
      <c r="BJ102" s="7">
        <f t="shared" ca="1" si="135"/>
        <v>41888205.402959324</v>
      </c>
      <c r="BK102" s="7">
        <f t="shared" ca="1" si="135"/>
        <v>41888205.402983189</v>
      </c>
      <c r="BL102" s="7">
        <f t="shared" ca="1" si="135"/>
        <v>41888205.403008938</v>
      </c>
      <c r="BM102" s="7">
        <f t="shared" ca="1" si="135"/>
        <v>41888205.403035395</v>
      </c>
      <c r="BN102" s="7">
        <f t="shared" ca="1" si="135"/>
        <v>41888205.40306098</v>
      </c>
      <c r="BO102" s="7">
        <f t="shared" ca="1" si="135"/>
        <v>41888205.403084233</v>
      </c>
      <c r="BP102" s="7">
        <f t="shared" ca="1" si="135"/>
        <v>41888205.403103255</v>
      </c>
      <c r="BQ102" s="7">
        <f t="shared" ca="1" si="135"/>
        <v>41888205.403116234</v>
      </c>
      <c r="BR102" s="7">
        <f t="shared" ca="1" si="135"/>
        <v>41888205.403121054</v>
      </c>
      <c r="BS102" s="7">
        <f t="shared" ca="1" si="135"/>
        <v>41888205.403115548</v>
      </c>
      <c r="BT102" s="7">
        <f t="shared" ca="1" si="135"/>
        <v>41888205.403097287</v>
      </c>
      <c r="BU102" s="7">
        <f t="shared" ca="1" si="135"/>
        <v>41888205.403063834</v>
      </c>
      <c r="BV102" s="7">
        <f t="shared" ca="1" si="135"/>
        <v>41888205.403012499</v>
      </c>
      <c r="BW102" s="7">
        <f t="shared" ca="1" si="135"/>
        <v>41888205.402940594</v>
      </c>
      <c r="BX102" s="7">
        <f t="shared" ref="BX102:EI102" ca="1" si="136">BW106</f>
        <v>41888205.402845114</v>
      </c>
      <c r="BY102" s="7">
        <f t="shared" ca="1" si="136"/>
        <v>41888205.402723156</v>
      </c>
      <c r="BZ102" s="7">
        <f t="shared" ca="1" si="136"/>
        <v>41888205.40257144</v>
      </c>
      <c r="CA102" s="7">
        <f t="shared" ca="1" si="136"/>
        <v>41888205.402387016</v>
      </c>
      <c r="CB102" s="7">
        <f t="shared" ca="1" si="136"/>
        <v>41888205.402166404</v>
      </c>
      <c r="CC102" s="7">
        <f t="shared" ca="1" si="136"/>
        <v>41888205.401906691</v>
      </c>
      <c r="CD102" s="7">
        <f t="shared" ca="1" si="136"/>
        <v>41888205.401604399</v>
      </c>
      <c r="CE102" s="7">
        <f t="shared" ca="1" si="136"/>
        <v>41888205.401256412</v>
      </c>
      <c r="CF102" s="7">
        <f t="shared" ca="1" si="136"/>
        <v>41888205.400859624</v>
      </c>
      <c r="CG102" s="7">
        <f t="shared" ca="1" si="136"/>
        <v>41888205.400411785</v>
      </c>
      <c r="CH102" s="7">
        <f t="shared" ca="1" si="136"/>
        <v>41888205.399909496</v>
      </c>
      <c r="CI102" s="7">
        <f t="shared" ca="1" si="136"/>
        <v>41888205.39934928</v>
      </c>
      <c r="CJ102" s="7">
        <f t="shared" ca="1" si="136"/>
        <v>41888205.39872811</v>
      </c>
      <c r="CK102" s="7">
        <f t="shared" ca="1" si="136"/>
        <v>41888205.398047313</v>
      </c>
      <c r="CL102" s="7">
        <f t="shared" ca="1" si="136"/>
        <v>41888205.397310719</v>
      </c>
      <c r="CM102" s="7">
        <f t="shared" ca="1" si="136"/>
        <v>41888205.396520585</v>
      </c>
      <c r="CN102" s="7">
        <f t="shared" ca="1" si="136"/>
        <v>41888205.395687014</v>
      </c>
      <c r="CO102" s="7">
        <f t="shared" ca="1" si="136"/>
        <v>41888205.394797377</v>
      </c>
      <c r="CP102" s="7">
        <f t="shared" ca="1" si="136"/>
        <v>41888205.393873587</v>
      </c>
      <c r="CQ102" s="7">
        <f t="shared" ca="1" si="136"/>
        <v>41888205.392917633</v>
      </c>
      <c r="CR102" s="7">
        <f t="shared" ca="1" si="136"/>
        <v>41888205.392040916</v>
      </c>
      <c r="CS102" s="7">
        <f t="shared" ca="1" si="136"/>
        <v>41888205.391088389</v>
      </c>
      <c r="CT102" s="7">
        <f t="shared" ca="1" si="136"/>
        <v>41888205.390069827</v>
      </c>
      <c r="CU102" s="7">
        <f t="shared" ca="1" si="136"/>
        <v>41888205.388966709</v>
      </c>
      <c r="CV102" s="7">
        <f t="shared" ca="1" si="136"/>
        <v>41888205.388510682</v>
      </c>
      <c r="CW102" s="7">
        <f t="shared" ca="1" si="136"/>
        <v>41888205.388786361</v>
      </c>
      <c r="CX102" s="7">
        <f t="shared" ca="1" si="136"/>
        <v>41888205.389877349</v>
      </c>
      <c r="CY102" s="7">
        <f t="shared" ca="1" si="136"/>
        <v>41888205.391866349</v>
      </c>
      <c r="CZ102" s="7">
        <f t="shared" ca="1" si="136"/>
        <v>41888205.394834913</v>
      </c>
      <c r="DA102" s="7">
        <f t="shared" ca="1" si="136"/>
        <v>41888205.398863591</v>
      </c>
      <c r="DB102" s="7">
        <f t="shared" ca="1" si="136"/>
        <v>41888205.404031903</v>
      </c>
      <c r="DC102" s="7">
        <f t="shared" ca="1" si="136"/>
        <v>41888205.410418011</v>
      </c>
      <c r="DD102" s="7">
        <f t="shared" ca="1" si="136"/>
        <v>41888205.418098219</v>
      </c>
      <c r="DE102" s="7">
        <f t="shared" ca="1" si="136"/>
        <v>41888205.427147128</v>
      </c>
      <c r="DF102" s="7">
        <f t="shared" ca="1" si="136"/>
        <v>41888205.437639959</v>
      </c>
      <c r="DG102" s="7">
        <f t="shared" ca="1" si="136"/>
        <v>41888205.449651279</v>
      </c>
      <c r="DH102" s="7">
        <f t="shared" ca="1" si="136"/>
        <v>41888205.463247798</v>
      </c>
      <c r="DI102" s="7">
        <f t="shared" ca="1" si="136"/>
        <v>41888205.47848203</v>
      </c>
      <c r="DJ102" s="7">
        <f t="shared" ca="1" si="136"/>
        <v>41888205.495393932</v>
      </c>
      <c r="DK102" s="7">
        <f t="shared" ca="1" si="136"/>
        <v>41888205.51401595</v>
      </c>
      <c r="DL102" s="7">
        <f t="shared" ca="1" si="136"/>
        <v>41888205.53435909</v>
      </c>
      <c r="DM102" s="7">
        <f t="shared" ca="1" si="136"/>
        <v>41888205.556459241</v>
      </c>
      <c r="DN102" s="7">
        <f t="shared" ca="1" si="136"/>
        <v>41888205.580278397</v>
      </c>
      <c r="DO102" s="7">
        <f t="shared" ca="1" si="136"/>
        <v>41888205.605806172</v>
      </c>
      <c r="DP102" s="7">
        <f t="shared" ca="1" si="136"/>
        <v>41888205.632800139</v>
      </c>
      <c r="DQ102" s="7">
        <f t="shared" ca="1" si="136"/>
        <v>41888205.661585242</v>
      </c>
      <c r="DR102" s="7">
        <f t="shared" ca="1" si="136"/>
        <v>41888205.692099087</v>
      </c>
      <c r="DS102" s="7">
        <f t="shared" ca="1" si="136"/>
        <v>41888205.724306792</v>
      </c>
      <c r="DT102" s="7">
        <f t="shared" ca="1" si="136"/>
        <v>41888205.756306119</v>
      </c>
      <c r="DU102" s="7">
        <f t="shared" ca="1" si="136"/>
        <v>41888205.787551224</v>
      </c>
      <c r="DV102" s="7">
        <f t="shared" ca="1" si="136"/>
        <v>41888205.81803146</v>
      </c>
      <c r="DW102" s="7">
        <f t="shared" ca="1" si="136"/>
        <v>41888205.84576115</v>
      </c>
      <c r="DX102" s="7">
        <f t="shared" ca="1" si="136"/>
        <v>41888205.876167074</v>
      </c>
      <c r="DY102" s="7">
        <f t="shared" ca="1" si="136"/>
        <v>41888205.900893681</v>
      </c>
      <c r="DZ102" s="7">
        <f t="shared" ca="1" si="136"/>
        <v>41888205.924412586</v>
      </c>
      <c r="EA102" s="7">
        <f t="shared" ca="1" si="136"/>
        <v>41888205.905590914</v>
      </c>
      <c r="EB102" s="7">
        <f t="shared" ca="1" si="136"/>
        <v>41888205.943231128</v>
      </c>
      <c r="EC102" s="7">
        <f t="shared" ca="1" si="136"/>
        <v>41888205.98007217</v>
      </c>
      <c r="ED102" s="7">
        <f t="shared" ca="1" si="136"/>
        <v>41888206.026788697</v>
      </c>
      <c r="EE102" s="7">
        <f t="shared" ca="1" si="136"/>
        <v>41888205.701321132</v>
      </c>
      <c r="EF102" s="7">
        <f t="shared" ca="1" si="136"/>
        <v>41888205.33153639</v>
      </c>
      <c r="EG102" s="7">
        <f t="shared" ca="1" si="136"/>
        <v>41888204.91776339</v>
      </c>
      <c r="EH102" s="7">
        <f t="shared" ca="1" si="136"/>
        <v>41888204.460344538</v>
      </c>
      <c r="EI102" s="7">
        <f t="shared" ca="1" si="136"/>
        <v>41888203.959640473</v>
      </c>
      <c r="EJ102" s="7">
        <f t="shared" ref="EJ102:EX102" ca="1" si="137">EI106</f>
        <v>41888203.416013017</v>
      </c>
      <c r="EK102" s="7">
        <f t="shared" ca="1" si="137"/>
        <v>41888202.829834074</v>
      </c>
      <c r="EL102" s="7">
        <f t="shared" ca="1" si="137"/>
        <v>41888202.201524653</v>
      </c>
      <c r="EM102" s="7">
        <f t="shared" ca="1" si="137"/>
        <v>41888201.531752437</v>
      </c>
      <c r="EN102" s="7">
        <f t="shared" ca="1" si="137"/>
        <v>41888200.820991531</v>
      </c>
      <c r="EO102" s="7">
        <f t="shared" ca="1" si="137"/>
        <v>41888200.069273107</v>
      </c>
      <c r="EP102" s="7">
        <f t="shared" ca="1" si="137"/>
        <v>41888199.276805028</v>
      </c>
      <c r="EQ102" s="7">
        <f t="shared" ca="1" si="137"/>
        <v>41888198.447327137</v>
      </c>
      <c r="ER102" s="7">
        <f t="shared" ca="1" si="137"/>
        <v>41888197.586756319</v>
      </c>
      <c r="ES102" s="7">
        <f t="shared" ca="1" si="137"/>
        <v>41888196.700102471</v>
      </c>
      <c r="ET102" s="7">
        <f t="shared" ca="1" si="137"/>
        <v>41888195.792367302</v>
      </c>
      <c r="EU102" s="7">
        <f t="shared" ca="1" si="137"/>
        <v>41888194.870387197</v>
      </c>
      <c r="EV102" s="7">
        <f t="shared" ca="1" si="137"/>
        <v>41888193.935386516</v>
      </c>
      <c r="EW102" s="7">
        <f t="shared" ca="1" si="137"/>
        <v>41888193.002116203</v>
      </c>
      <c r="EX102" s="7">
        <f t="shared" ca="1" si="137"/>
        <v>41888192.071631357</v>
      </c>
    </row>
    <row r="103" spans="1:154" ht="12.75" customHeight="1">
      <c r="A103" s="1"/>
      <c r="C103" s="3" t="s">
        <v>101</v>
      </c>
      <c r="D103" s="410" t="s">
        <v>102</v>
      </c>
      <c r="F103" s="713">
        <f ca="1">'High Budget'!R19</f>
        <v>-2033597.0132307925</v>
      </c>
      <c r="G103" s="3"/>
      <c r="H103" s="3"/>
      <c r="I103" s="7">
        <f ca="1">SUM(J103:EX103)</f>
        <v>-42185772.178505227</v>
      </c>
      <c r="J103" s="3">
        <f ca="1">-'High Budget'!L49</f>
        <v>-42185772.178505138</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c r="AD103" s="3">
        <v>0</v>
      </c>
      <c r="AE103" s="3">
        <v>0</v>
      </c>
      <c r="AF103" s="3">
        <v>0</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3">
        <v>0</v>
      </c>
      <c r="CR103" s="3">
        <v>0</v>
      </c>
      <c r="CS103" s="3">
        <v>0</v>
      </c>
      <c r="CT103" s="3">
        <v>0</v>
      </c>
      <c r="CU103" s="3">
        <v>0</v>
      </c>
      <c r="CV103" s="3">
        <v>0</v>
      </c>
      <c r="CW103" s="3">
        <v>0</v>
      </c>
      <c r="CX103" s="3">
        <v>0</v>
      </c>
      <c r="CY103" s="3">
        <v>0</v>
      </c>
      <c r="CZ103" s="3">
        <v>0</v>
      </c>
      <c r="DA103" s="3">
        <v>0</v>
      </c>
      <c r="DB103" s="3">
        <v>0</v>
      </c>
      <c r="DC103" s="3">
        <v>0</v>
      </c>
      <c r="DD103" s="3">
        <v>0</v>
      </c>
      <c r="DE103" s="3">
        <v>0</v>
      </c>
      <c r="DF103" s="3">
        <v>0</v>
      </c>
      <c r="DG103" s="3">
        <v>0</v>
      </c>
      <c r="DH103" s="3">
        <v>0</v>
      </c>
      <c r="DI103" s="3">
        <v>0</v>
      </c>
      <c r="DJ103" s="3">
        <v>0</v>
      </c>
      <c r="DK103" s="3">
        <v>0</v>
      </c>
      <c r="DL103" s="3">
        <v>0</v>
      </c>
      <c r="DM103" s="3">
        <v>0</v>
      </c>
      <c r="DN103" s="3">
        <v>0</v>
      </c>
      <c r="DO103" s="3">
        <v>0</v>
      </c>
      <c r="DP103" s="3">
        <v>0</v>
      </c>
      <c r="DQ103" s="3">
        <v>0</v>
      </c>
      <c r="DR103" s="3">
        <v>0</v>
      </c>
      <c r="DS103" s="3">
        <v>0</v>
      </c>
      <c r="DT103" s="3">
        <v>0</v>
      </c>
      <c r="DU103" s="3">
        <v>0</v>
      </c>
      <c r="DV103" s="3">
        <v>0</v>
      </c>
      <c r="DW103" s="3">
        <v>0</v>
      </c>
      <c r="DX103" s="3">
        <v>0</v>
      </c>
      <c r="DY103" s="3">
        <v>0</v>
      </c>
      <c r="DZ103" s="3">
        <v>0</v>
      </c>
      <c r="EA103" s="3">
        <v>0</v>
      </c>
      <c r="EB103" s="3">
        <v>0</v>
      </c>
      <c r="EC103" s="3">
        <v>0</v>
      </c>
      <c r="ED103" s="3">
        <v>0</v>
      </c>
      <c r="EE103" s="3">
        <v>0</v>
      </c>
      <c r="EF103" s="3">
        <v>0</v>
      </c>
      <c r="EG103" s="3">
        <v>0</v>
      </c>
      <c r="EH103" s="3">
        <v>0</v>
      </c>
      <c r="EI103" s="3">
        <v>0</v>
      </c>
      <c r="EJ103" s="3">
        <v>0</v>
      </c>
      <c r="EK103" s="3">
        <v>0</v>
      </c>
      <c r="EL103" s="3">
        <v>0</v>
      </c>
      <c r="EM103" s="3">
        <v>0</v>
      </c>
      <c r="EN103" s="3">
        <v>0</v>
      </c>
      <c r="EO103" s="3">
        <v>0</v>
      </c>
      <c r="EP103" s="3">
        <v>0</v>
      </c>
      <c r="EQ103" s="3">
        <v>0</v>
      </c>
      <c r="ER103" s="3">
        <v>0</v>
      </c>
      <c r="ES103" s="3">
        <v>0</v>
      </c>
      <c r="ET103" s="3">
        <v>0</v>
      </c>
      <c r="EU103" s="3">
        <v>0</v>
      </c>
      <c r="EV103" s="3">
        <v>0</v>
      </c>
      <c r="EW103" s="3">
        <v>0</v>
      </c>
      <c r="EX103" s="3">
        <v>0</v>
      </c>
    </row>
    <row r="104" spans="1:154" ht="12.75" customHeight="1">
      <c r="A104" s="1"/>
      <c r="C104" s="3" t="s">
        <v>353</v>
      </c>
      <c r="D104" s="410" t="s">
        <v>103</v>
      </c>
      <c r="F104" s="413">
        <f ca="1">SUM(F102:F103)</f>
        <v>160654164.04523259</v>
      </c>
      <c r="G104" s="3"/>
      <c r="H104" s="3"/>
      <c r="I104" s="3">
        <f ca="1">SUM(J104:EX104)</f>
        <v>957339.29847451951</v>
      </c>
      <c r="J104" s="3">
        <v>0</v>
      </c>
      <c r="K104" s="3">
        <f>IF(AND(K3&gt;$C$16,K3&lt;=$C$17),IF((K$61+K91)&gt;0,K$61+K91,0),0)</f>
        <v>0</v>
      </c>
      <c r="L104" s="3">
        <f t="shared" ref="L104:BW104" si="138">IF(AND(L3&gt;$C$16,L3&lt;=$C$17),IF((L$61+L91)&gt;0,L$61+L91,0),0)</f>
        <v>0</v>
      </c>
      <c r="M104" s="3">
        <f t="shared" si="138"/>
        <v>0</v>
      </c>
      <c r="N104" s="3">
        <f t="shared" si="138"/>
        <v>0</v>
      </c>
      <c r="O104" s="3">
        <f t="shared" si="138"/>
        <v>0</v>
      </c>
      <c r="P104" s="3">
        <f t="shared" si="138"/>
        <v>0</v>
      </c>
      <c r="Q104" s="3">
        <f t="shared" si="138"/>
        <v>0</v>
      </c>
      <c r="R104" s="3">
        <f t="shared" si="138"/>
        <v>0</v>
      </c>
      <c r="S104" s="3">
        <f t="shared" si="138"/>
        <v>0</v>
      </c>
      <c r="T104" s="3">
        <f t="shared" si="138"/>
        <v>0</v>
      </c>
      <c r="U104" s="3">
        <f t="shared" si="138"/>
        <v>0</v>
      </c>
      <c r="V104" s="3">
        <f t="shared" si="138"/>
        <v>0</v>
      </c>
      <c r="W104" s="3">
        <f t="shared" si="138"/>
        <v>0</v>
      </c>
      <c r="X104" s="3">
        <f t="shared" si="138"/>
        <v>0</v>
      </c>
      <c r="Y104" s="3">
        <f t="shared" si="138"/>
        <v>0</v>
      </c>
      <c r="Z104" s="3">
        <f t="shared" si="138"/>
        <v>0</v>
      </c>
      <c r="AA104" s="3">
        <f t="shared" si="138"/>
        <v>0</v>
      </c>
      <c r="AB104" s="3">
        <f t="shared" si="138"/>
        <v>0</v>
      </c>
      <c r="AC104" s="3">
        <f t="shared" si="138"/>
        <v>0</v>
      </c>
      <c r="AD104" s="3">
        <f t="shared" si="138"/>
        <v>0</v>
      </c>
      <c r="AE104" s="3">
        <f t="shared" si="138"/>
        <v>0</v>
      </c>
      <c r="AF104" s="3">
        <f t="shared" si="138"/>
        <v>0</v>
      </c>
      <c r="AG104" s="3">
        <f t="shared" si="138"/>
        <v>0</v>
      </c>
      <c r="AH104" s="3">
        <f t="shared" si="138"/>
        <v>0</v>
      </c>
      <c r="AI104" s="3">
        <f t="shared" si="138"/>
        <v>0</v>
      </c>
      <c r="AJ104" s="3">
        <f t="shared" si="138"/>
        <v>0</v>
      </c>
      <c r="AK104" s="3">
        <f t="shared" si="138"/>
        <v>0</v>
      </c>
      <c r="AL104" s="3">
        <f t="shared" si="138"/>
        <v>0</v>
      </c>
      <c r="AM104" s="3">
        <f t="shared" si="138"/>
        <v>0</v>
      </c>
      <c r="AN104" s="3">
        <f t="shared" si="138"/>
        <v>0</v>
      </c>
      <c r="AO104" s="3">
        <f t="shared" si="138"/>
        <v>0</v>
      </c>
      <c r="AP104" s="3">
        <f t="shared" si="138"/>
        <v>0</v>
      </c>
      <c r="AQ104" s="3">
        <f t="shared" si="138"/>
        <v>0</v>
      </c>
      <c r="AR104" s="3">
        <f t="shared" si="138"/>
        <v>0</v>
      </c>
      <c r="AS104" s="3">
        <f t="shared" si="138"/>
        <v>0</v>
      </c>
      <c r="AT104" s="3">
        <f t="shared" si="138"/>
        <v>0</v>
      </c>
      <c r="AU104" s="3">
        <f t="shared" si="138"/>
        <v>0</v>
      </c>
      <c r="AV104" s="3">
        <f t="shared" ca="1" si="138"/>
        <v>317243.63033321698</v>
      </c>
      <c r="AW104" s="3">
        <f t="shared" ca="1" si="138"/>
        <v>319111.48173149658</v>
      </c>
      <c r="AX104" s="3">
        <f t="shared" ca="1" si="138"/>
        <v>320984.18640964181</v>
      </c>
      <c r="AY104" s="3">
        <f t="shared" si="138"/>
        <v>0</v>
      </c>
      <c r="AZ104" s="3">
        <f t="shared" si="138"/>
        <v>0</v>
      </c>
      <c r="BA104" s="3">
        <f t="shared" si="138"/>
        <v>0</v>
      </c>
      <c r="BB104" s="3">
        <f t="shared" si="138"/>
        <v>0</v>
      </c>
      <c r="BC104" s="3">
        <f t="shared" si="138"/>
        <v>0</v>
      </c>
      <c r="BD104" s="3">
        <f t="shared" si="138"/>
        <v>0</v>
      </c>
      <c r="BE104" s="3">
        <f t="shared" si="138"/>
        <v>0</v>
      </c>
      <c r="BF104" s="3">
        <f t="shared" si="138"/>
        <v>0</v>
      </c>
      <c r="BG104" s="3">
        <f t="shared" si="138"/>
        <v>0</v>
      </c>
      <c r="BH104" s="3">
        <f t="shared" si="138"/>
        <v>0</v>
      </c>
      <c r="BI104" s="3">
        <f t="shared" si="138"/>
        <v>0</v>
      </c>
      <c r="BJ104" s="3">
        <f t="shared" si="138"/>
        <v>0</v>
      </c>
      <c r="BK104" s="3">
        <f t="shared" si="138"/>
        <v>0</v>
      </c>
      <c r="BL104" s="3">
        <f t="shared" si="138"/>
        <v>0</v>
      </c>
      <c r="BM104" s="3">
        <f t="shared" si="138"/>
        <v>0</v>
      </c>
      <c r="BN104" s="3">
        <f t="shared" si="138"/>
        <v>0</v>
      </c>
      <c r="BO104" s="3">
        <f t="shared" si="138"/>
        <v>0</v>
      </c>
      <c r="BP104" s="3">
        <f t="shared" si="138"/>
        <v>0</v>
      </c>
      <c r="BQ104" s="3">
        <f t="shared" si="138"/>
        <v>0</v>
      </c>
      <c r="BR104" s="3">
        <f t="shared" si="138"/>
        <v>0</v>
      </c>
      <c r="BS104" s="3">
        <f t="shared" si="138"/>
        <v>0</v>
      </c>
      <c r="BT104" s="3">
        <f t="shared" si="138"/>
        <v>0</v>
      </c>
      <c r="BU104" s="3">
        <f t="shared" si="138"/>
        <v>0</v>
      </c>
      <c r="BV104" s="3">
        <f t="shared" si="138"/>
        <v>0</v>
      </c>
      <c r="BW104" s="3">
        <f t="shared" si="138"/>
        <v>0</v>
      </c>
      <c r="BX104" s="3">
        <f t="shared" ref="BX104:EI104" si="139">IF(AND(BX3&gt;$C$16,BX3&lt;=$C$17),IF((BX$61+BX91)&gt;0,BX$61+BX91,0),0)</f>
        <v>0</v>
      </c>
      <c r="BY104" s="3">
        <f t="shared" si="139"/>
        <v>0</v>
      </c>
      <c r="BZ104" s="3">
        <f t="shared" si="139"/>
        <v>0</v>
      </c>
      <c r="CA104" s="3">
        <f t="shared" si="139"/>
        <v>0</v>
      </c>
      <c r="CB104" s="3">
        <f t="shared" si="139"/>
        <v>0</v>
      </c>
      <c r="CC104" s="3">
        <f t="shared" si="139"/>
        <v>0</v>
      </c>
      <c r="CD104" s="3">
        <f t="shared" si="139"/>
        <v>0</v>
      </c>
      <c r="CE104" s="3">
        <f t="shared" si="139"/>
        <v>0</v>
      </c>
      <c r="CF104" s="3">
        <f t="shared" si="139"/>
        <v>0</v>
      </c>
      <c r="CG104" s="3">
        <f t="shared" si="139"/>
        <v>0</v>
      </c>
      <c r="CH104" s="3">
        <f t="shared" si="139"/>
        <v>0</v>
      </c>
      <c r="CI104" s="3">
        <f t="shared" si="139"/>
        <v>0</v>
      </c>
      <c r="CJ104" s="3">
        <f t="shared" si="139"/>
        <v>0</v>
      </c>
      <c r="CK104" s="3">
        <f t="shared" si="139"/>
        <v>0</v>
      </c>
      <c r="CL104" s="3">
        <f t="shared" si="139"/>
        <v>0</v>
      </c>
      <c r="CM104" s="3">
        <f t="shared" si="139"/>
        <v>0</v>
      </c>
      <c r="CN104" s="3">
        <f t="shared" si="139"/>
        <v>0</v>
      </c>
      <c r="CO104" s="3">
        <f t="shared" si="139"/>
        <v>0</v>
      </c>
      <c r="CP104" s="3">
        <f t="shared" si="139"/>
        <v>0</v>
      </c>
      <c r="CQ104" s="3">
        <f t="shared" si="139"/>
        <v>0</v>
      </c>
      <c r="CR104" s="3">
        <f t="shared" si="139"/>
        <v>0</v>
      </c>
      <c r="CS104" s="3">
        <f t="shared" si="139"/>
        <v>0</v>
      </c>
      <c r="CT104" s="3">
        <f t="shared" si="139"/>
        <v>0</v>
      </c>
      <c r="CU104" s="3">
        <f t="shared" si="139"/>
        <v>0</v>
      </c>
      <c r="CV104" s="3">
        <f t="shared" si="139"/>
        <v>0</v>
      </c>
      <c r="CW104" s="3">
        <f t="shared" si="139"/>
        <v>0</v>
      </c>
      <c r="CX104" s="3">
        <f t="shared" si="139"/>
        <v>0</v>
      </c>
      <c r="CY104" s="3">
        <f t="shared" si="139"/>
        <v>0</v>
      </c>
      <c r="CZ104" s="3">
        <f t="shared" si="139"/>
        <v>0</v>
      </c>
      <c r="DA104" s="3">
        <f t="shared" si="139"/>
        <v>0</v>
      </c>
      <c r="DB104" s="3">
        <f t="shared" si="139"/>
        <v>0</v>
      </c>
      <c r="DC104" s="3">
        <f t="shared" si="139"/>
        <v>0</v>
      </c>
      <c r="DD104" s="3">
        <f t="shared" si="139"/>
        <v>0</v>
      </c>
      <c r="DE104" s="3">
        <f t="shared" si="139"/>
        <v>0</v>
      </c>
      <c r="DF104" s="3">
        <f t="shared" si="139"/>
        <v>0</v>
      </c>
      <c r="DG104" s="3">
        <f t="shared" si="139"/>
        <v>0</v>
      </c>
      <c r="DH104" s="3">
        <f t="shared" si="139"/>
        <v>0</v>
      </c>
      <c r="DI104" s="3">
        <f t="shared" si="139"/>
        <v>0</v>
      </c>
      <c r="DJ104" s="3">
        <f t="shared" si="139"/>
        <v>0</v>
      </c>
      <c r="DK104" s="3">
        <f t="shared" si="139"/>
        <v>0</v>
      </c>
      <c r="DL104" s="3">
        <f t="shared" si="139"/>
        <v>0</v>
      </c>
      <c r="DM104" s="3">
        <f t="shared" si="139"/>
        <v>0</v>
      </c>
      <c r="DN104" s="3">
        <f t="shared" si="139"/>
        <v>0</v>
      </c>
      <c r="DO104" s="3">
        <f t="shared" si="139"/>
        <v>0</v>
      </c>
      <c r="DP104" s="3">
        <f t="shared" si="139"/>
        <v>0</v>
      </c>
      <c r="DQ104" s="3">
        <f t="shared" si="139"/>
        <v>0</v>
      </c>
      <c r="DR104" s="3">
        <f t="shared" si="139"/>
        <v>0</v>
      </c>
      <c r="DS104" s="3">
        <f t="shared" si="139"/>
        <v>0</v>
      </c>
      <c r="DT104" s="3">
        <f t="shared" si="139"/>
        <v>0</v>
      </c>
      <c r="DU104" s="3">
        <f t="shared" si="139"/>
        <v>0</v>
      </c>
      <c r="DV104" s="3">
        <f t="shared" si="139"/>
        <v>0</v>
      </c>
      <c r="DW104" s="3">
        <f t="shared" si="139"/>
        <v>0</v>
      </c>
      <c r="DX104" s="3">
        <f t="shared" si="139"/>
        <v>0</v>
      </c>
      <c r="DY104" s="3">
        <f t="shared" si="139"/>
        <v>0</v>
      </c>
      <c r="DZ104" s="3">
        <f t="shared" si="139"/>
        <v>0</v>
      </c>
      <c r="EA104" s="3">
        <f t="shared" si="139"/>
        <v>0</v>
      </c>
      <c r="EB104" s="3">
        <f t="shared" si="139"/>
        <v>0</v>
      </c>
      <c r="EC104" s="3">
        <f t="shared" si="139"/>
        <v>0</v>
      </c>
      <c r="ED104" s="3">
        <f t="shared" si="139"/>
        <v>0</v>
      </c>
      <c r="EE104" s="3">
        <f t="shared" si="139"/>
        <v>0</v>
      </c>
      <c r="EF104" s="3">
        <f t="shared" si="139"/>
        <v>0</v>
      </c>
      <c r="EG104" s="3">
        <f t="shared" si="139"/>
        <v>0</v>
      </c>
      <c r="EH104" s="3">
        <f t="shared" si="139"/>
        <v>0</v>
      </c>
      <c r="EI104" s="3">
        <f t="shared" si="139"/>
        <v>0</v>
      </c>
      <c r="EJ104" s="3">
        <f t="shared" ref="EJ104:EX104" si="140">IF(AND(EJ3&gt;$C$16,EJ3&lt;=$C$17),IF((EJ$61+EJ91)&gt;0,EJ$61+EJ91,0),0)</f>
        <v>0</v>
      </c>
      <c r="EK104" s="3">
        <f t="shared" si="140"/>
        <v>0</v>
      </c>
      <c r="EL104" s="3">
        <f t="shared" si="140"/>
        <v>0</v>
      </c>
      <c r="EM104" s="3">
        <f t="shared" si="140"/>
        <v>0</v>
      </c>
      <c r="EN104" s="3">
        <f t="shared" si="140"/>
        <v>0</v>
      </c>
      <c r="EO104" s="3">
        <f t="shared" si="140"/>
        <v>0</v>
      </c>
      <c r="EP104" s="3">
        <f t="shared" si="140"/>
        <v>0</v>
      </c>
      <c r="EQ104" s="3">
        <f t="shared" si="140"/>
        <v>0</v>
      </c>
      <c r="ER104" s="3">
        <f t="shared" si="140"/>
        <v>0</v>
      </c>
      <c r="ES104" s="3">
        <f t="shared" si="140"/>
        <v>0</v>
      </c>
      <c r="ET104" s="3">
        <f t="shared" si="140"/>
        <v>0</v>
      </c>
      <c r="EU104" s="3">
        <f t="shared" si="140"/>
        <v>0</v>
      </c>
      <c r="EV104" s="3">
        <f t="shared" si="140"/>
        <v>0</v>
      </c>
      <c r="EW104" s="3">
        <f t="shared" si="140"/>
        <v>0</v>
      </c>
      <c r="EX104" s="3">
        <f t="shared" si="140"/>
        <v>0</v>
      </c>
    </row>
    <row r="105" spans="1:154" ht="12.75" customHeight="1">
      <c r="A105" s="1"/>
      <c r="C105" s="3" t="s">
        <v>351</v>
      </c>
      <c r="D105" s="410" t="s">
        <v>13</v>
      </c>
      <c r="F105" s="713">
        <f ca="1">'High Budget'!R21</f>
        <v>-120922502.68024345</v>
      </c>
      <c r="G105" s="3"/>
      <c r="H105" s="3"/>
      <c r="I105" s="3">
        <f ca="1">SUM(J105:EX105)</f>
        <v>83116638.282827288</v>
      </c>
      <c r="J105" s="3">
        <v>0</v>
      </c>
      <c r="K105" s="3">
        <f>IF(K$3=$C$17,$F$104+K118,0)</f>
        <v>0</v>
      </c>
      <c r="L105" s="3">
        <f t="shared" ref="L105:BW105" si="141">IF(L$3=$C$17,$F$104+L118,0)</f>
        <v>0</v>
      </c>
      <c r="M105" s="3">
        <f t="shared" si="141"/>
        <v>0</v>
      </c>
      <c r="N105" s="3">
        <f t="shared" si="141"/>
        <v>0</v>
      </c>
      <c r="O105" s="3">
        <f t="shared" si="141"/>
        <v>0</v>
      </c>
      <c r="P105" s="3">
        <f t="shared" si="141"/>
        <v>0</v>
      </c>
      <c r="Q105" s="3">
        <f t="shared" si="141"/>
        <v>0</v>
      </c>
      <c r="R105" s="3">
        <f t="shared" si="141"/>
        <v>0</v>
      </c>
      <c r="S105" s="3">
        <f t="shared" si="141"/>
        <v>0</v>
      </c>
      <c r="T105" s="3">
        <f t="shared" si="141"/>
        <v>0</v>
      </c>
      <c r="U105" s="3">
        <f t="shared" si="141"/>
        <v>0</v>
      </c>
      <c r="V105" s="3">
        <f t="shared" si="141"/>
        <v>0</v>
      </c>
      <c r="W105" s="3">
        <f t="shared" si="141"/>
        <v>0</v>
      </c>
      <c r="X105" s="3">
        <f t="shared" si="141"/>
        <v>0</v>
      </c>
      <c r="Y105" s="3">
        <f t="shared" si="141"/>
        <v>0</v>
      </c>
      <c r="Z105" s="3">
        <f t="shared" si="141"/>
        <v>0</v>
      </c>
      <c r="AA105" s="3">
        <f t="shared" si="141"/>
        <v>0</v>
      </c>
      <c r="AB105" s="3">
        <f t="shared" si="141"/>
        <v>0</v>
      </c>
      <c r="AC105" s="3">
        <f t="shared" si="141"/>
        <v>0</v>
      </c>
      <c r="AD105" s="3">
        <f t="shared" si="141"/>
        <v>0</v>
      </c>
      <c r="AE105" s="3">
        <f t="shared" si="141"/>
        <v>0</v>
      </c>
      <c r="AF105" s="3">
        <f t="shared" si="141"/>
        <v>0</v>
      </c>
      <c r="AG105" s="3">
        <f t="shared" si="141"/>
        <v>0</v>
      </c>
      <c r="AH105" s="3">
        <f t="shared" si="141"/>
        <v>0</v>
      </c>
      <c r="AI105" s="3">
        <f t="shared" si="141"/>
        <v>0</v>
      </c>
      <c r="AJ105" s="3">
        <f t="shared" si="141"/>
        <v>0</v>
      </c>
      <c r="AK105" s="3">
        <f t="shared" si="141"/>
        <v>0</v>
      </c>
      <c r="AL105" s="3">
        <f t="shared" si="141"/>
        <v>0</v>
      </c>
      <c r="AM105" s="3">
        <f t="shared" si="141"/>
        <v>0</v>
      </c>
      <c r="AN105" s="3">
        <f t="shared" si="141"/>
        <v>0</v>
      </c>
      <c r="AO105" s="3">
        <f t="shared" si="141"/>
        <v>0</v>
      </c>
      <c r="AP105" s="3">
        <f t="shared" si="141"/>
        <v>0</v>
      </c>
      <c r="AQ105" s="3">
        <f t="shared" si="141"/>
        <v>0</v>
      </c>
      <c r="AR105" s="3">
        <f t="shared" si="141"/>
        <v>0</v>
      </c>
      <c r="AS105" s="3">
        <f t="shared" si="141"/>
        <v>0</v>
      </c>
      <c r="AT105" s="3">
        <f t="shared" si="141"/>
        <v>0</v>
      </c>
      <c r="AU105" s="3">
        <f t="shared" si="141"/>
        <v>0</v>
      </c>
      <c r="AV105" s="3">
        <f t="shared" si="141"/>
        <v>0</v>
      </c>
      <c r="AW105" s="3">
        <f t="shared" si="141"/>
        <v>0</v>
      </c>
      <c r="AX105" s="3">
        <f t="shared" ca="1" si="141"/>
        <v>83116638.282808736</v>
      </c>
      <c r="AY105" s="3">
        <f t="shared" si="141"/>
        <v>0</v>
      </c>
      <c r="AZ105" s="3">
        <f t="shared" si="141"/>
        <v>0</v>
      </c>
      <c r="BA105" s="3">
        <f t="shared" si="141"/>
        <v>0</v>
      </c>
      <c r="BB105" s="3">
        <f t="shared" si="141"/>
        <v>0</v>
      </c>
      <c r="BC105" s="3">
        <f t="shared" si="141"/>
        <v>0</v>
      </c>
      <c r="BD105" s="3">
        <f t="shared" si="141"/>
        <v>0</v>
      </c>
      <c r="BE105" s="3">
        <f t="shared" si="141"/>
        <v>0</v>
      </c>
      <c r="BF105" s="3">
        <f t="shared" si="141"/>
        <v>0</v>
      </c>
      <c r="BG105" s="3">
        <f t="shared" si="141"/>
        <v>0</v>
      </c>
      <c r="BH105" s="3">
        <f t="shared" si="141"/>
        <v>0</v>
      </c>
      <c r="BI105" s="3">
        <f t="shared" si="141"/>
        <v>0</v>
      </c>
      <c r="BJ105" s="3">
        <f t="shared" si="141"/>
        <v>0</v>
      </c>
      <c r="BK105" s="3">
        <f t="shared" si="141"/>
        <v>0</v>
      </c>
      <c r="BL105" s="3">
        <f t="shared" si="141"/>
        <v>0</v>
      </c>
      <c r="BM105" s="3">
        <f t="shared" si="141"/>
        <v>0</v>
      </c>
      <c r="BN105" s="3">
        <f t="shared" si="141"/>
        <v>0</v>
      </c>
      <c r="BO105" s="3">
        <f t="shared" si="141"/>
        <v>0</v>
      </c>
      <c r="BP105" s="3">
        <f t="shared" si="141"/>
        <v>0</v>
      </c>
      <c r="BQ105" s="3">
        <f t="shared" si="141"/>
        <v>0</v>
      </c>
      <c r="BR105" s="3">
        <f t="shared" si="141"/>
        <v>0</v>
      </c>
      <c r="BS105" s="3">
        <f t="shared" si="141"/>
        <v>0</v>
      </c>
      <c r="BT105" s="3">
        <f t="shared" si="141"/>
        <v>0</v>
      </c>
      <c r="BU105" s="3">
        <f t="shared" si="141"/>
        <v>0</v>
      </c>
      <c r="BV105" s="3">
        <f t="shared" si="141"/>
        <v>0</v>
      </c>
      <c r="BW105" s="3">
        <f t="shared" si="141"/>
        <v>0</v>
      </c>
      <c r="BX105" s="3">
        <f t="shared" ref="BX105:EI105" si="142">IF(BX$3=$C$17,$F$104+BX118,0)</f>
        <v>0</v>
      </c>
      <c r="BY105" s="3">
        <f t="shared" si="142"/>
        <v>0</v>
      </c>
      <c r="BZ105" s="3">
        <f t="shared" si="142"/>
        <v>0</v>
      </c>
      <c r="CA105" s="3">
        <f t="shared" si="142"/>
        <v>0</v>
      </c>
      <c r="CB105" s="3">
        <f t="shared" si="142"/>
        <v>0</v>
      </c>
      <c r="CC105" s="3">
        <f t="shared" si="142"/>
        <v>0</v>
      </c>
      <c r="CD105" s="3">
        <f t="shared" si="142"/>
        <v>0</v>
      </c>
      <c r="CE105" s="3">
        <f t="shared" si="142"/>
        <v>0</v>
      </c>
      <c r="CF105" s="3">
        <f t="shared" si="142"/>
        <v>0</v>
      </c>
      <c r="CG105" s="3">
        <f t="shared" si="142"/>
        <v>0</v>
      </c>
      <c r="CH105" s="3">
        <f t="shared" si="142"/>
        <v>0</v>
      </c>
      <c r="CI105" s="3">
        <f t="shared" si="142"/>
        <v>0</v>
      </c>
      <c r="CJ105" s="3">
        <f t="shared" si="142"/>
        <v>0</v>
      </c>
      <c r="CK105" s="3">
        <f t="shared" si="142"/>
        <v>0</v>
      </c>
      <c r="CL105" s="3">
        <f t="shared" si="142"/>
        <v>0</v>
      </c>
      <c r="CM105" s="3">
        <f t="shared" si="142"/>
        <v>0</v>
      </c>
      <c r="CN105" s="3">
        <f t="shared" si="142"/>
        <v>0</v>
      </c>
      <c r="CO105" s="3">
        <f t="shared" si="142"/>
        <v>0</v>
      </c>
      <c r="CP105" s="3">
        <f t="shared" si="142"/>
        <v>0</v>
      </c>
      <c r="CQ105" s="3">
        <f t="shared" si="142"/>
        <v>0</v>
      </c>
      <c r="CR105" s="3">
        <f t="shared" si="142"/>
        <v>0</v>
      </c>
      <c r="CS105" s="3">
        <f t="shared" si="142"/>
        <v>0</v>
      </c>
      <c r="CT105" s="3">
        <f t="shared" si="142"/>
        <v>0</v>
      </c>
      <c r="CU105" s="3">
        <f t="shared" si="142"/>
        <v>0</v>
      </c>
      <c r="CV105" s="3">
        <f t="shared" si="142"/>
        <v>0</v>
      </c>
      <c r="CW105" s="3">
        <f t="shared" si="142"/>
        <v>0</v>
      </c>
      <c r="CX105" s="3">
        <f t="shared" si="142"/>
        <v>0</v>
      </c>
      <c r="CY105" s="3">
        <f t="shared" si="142"/>
        <v>0</v>
      </c>
      <c r="CZ105" s="3">
        <f t="shared" si="142"/>
        <v>0</v>
      </c>
      <c r="DA105" s="3">
        <f t="shared" si="142"/>
        <v>0</v>
      </c>
      <c r="DB105" s="3">
        <f t="shared" si="142"/>
        <v>0</v>
      </c>
      <c r="DC105" s="3">
        <f t="shared" si="142"/>
        <v>0</v>
      </c>
      <c r="DD105" s="3">
        <f t="shared" si="142"/>
        <v>0</v>
      </c>
      <c r="DE105" s="3">
        <f t="shared" si="142"/>
        <v>0</v>
      </c>
      <c r="DF105" s="3">
        <f t="shared" si="142"/>
        <v>0</v>
      </c>
      <c r="DG105" s="3">
        <f t="shared" si="142"/>
        <v>0</v>
      </c>
      <c r="DH105" s="3">
        <f t="shared" si="142"/>
        <v>0</v>
      </c>
      <c r="DI105" s="3">
        <f t="shared" si="142"/>
        <v>0</v>
      </c>
      <c r="DJ105" s="3">
        <f t="shared" si="142"/>
        <v>0</v>
      </c>
      <c r="DK105" s="3">
        <f t="shared" si="142"/>
        <v>0</v>
      </c>
      <c r="DL105" s="3">
        <f t="shared" si="142"/>
        <v>0</v>
      </c>
      <c r="DM105" s="3">
        <f t="shared" si="142"/>
        <v>0</v>
      </c>
      <c r="DN105" s="3">
        <f t="shared" si="142"/>
        <v>0</v>
      </c>
      <c r="DO105" s="3">
        <f t="shared" si="142"/>
        <v>0</v>
      </c>
      <c r="DP105" s="3">
        <f t="shared" si="142"/>
        <v>0</v>
      </c>
      <c r="DQ105" s="3">
        <f t="shared" si="142"/>
        <v>0</v>
      </c>
      <c r="DR105" s="3">
        <f t="shared" si="142"/>
        <v>0</v>
      </c>
      <c r="DS105" s="3">
        <f t="shared" si="142"/>
        <v>0</v>
      </c>
      <c r="DT105" s="3">
        <f t="shared" si="142"/>
        <v>0</v>
      </c>
      <c r="DU105" s="3">
        <f t="shared" si="142"/>
        <v>0</v>
      </c>
      <c r="DV105" s="3">
        <f t="shared" si="142"/>
        <v>0</v>
      </c>
      <c r="DW105" s="3">
        <f t="shared" si="142"/>
        <v>0</v>
      </c>
      <c r="DX105" s="3">
        <f t="shared" si="142"/>
        <v>0</v>
      </c>
      <c r="DY105" s="3">
        <f t="shared" si="142"/>
        <v>0</v>
      </c>
      <c r="DZ105" s="3">
        <f t="shared" si="142"/>
        <v>0</v>
      </c>
      <c r="EA105" s="3">
        <f t="shared" si="142"/>
        <v>0</v>
      </c>
      <c r="EB105" s="3">
        <f t="shared" si="142"/>
        <v>0</v>
      </c>
      <c r="EC105" s="3">
        <f t="shared" si="142"/>
        <v>0</v>
      </c>
      <c r="ED105" s="3">
        <f t="shared" si="142"/>
        <v>0</v>
      </c>
      <c r="EE105" s="3">
        <f t="shared" si="142"/>
        <v>0</v>
      </c>
      <c r="EF105" s="3">
        <f t="shared" si="142"/>
        <v>0</v>
      </c>
      <c r="EG105" s="3">
        <f t="shared" si="142"/>
        <v>0</v>
      </c>
      <c r="EH105" s="3">
        <f t="shared" si="142"/>
        <v>0</v>
      </c>
      <c r="EI105" s="3">
        <f t="shared" si="142"/>
        <v>0</v>
      </c>
      <c r="EJ105" s="3">
        <f t="shared" ref="EJ105:EX105" si="143">IF(EJ$3=$C$17,$F$104+EJ118,0)</f>
        <v>0</v>
      </c>
      <c r="EK105" s="3">
        <f t="shared" si="143"/>
        <v>0</v>
      </c>
      <c r="EL105" s="3">
        <f t="shared" si="143"/>
        <v>0</v>
      </c>
      <c r="EM105" s="3">
        <f t="shared" si="143"/>
        <v>0</v>
      </c>
      <c r="EN105" s="3">
        <f t="shared" si="143"/>
        <v>0</v>
      </c>
      <c r="EO105" s="3">
        <f t="shared" si="143"/>
        <v>0</v>
      </c>
      <c r="EP105" s="3">
        <f t="shared" si="143"/>
        <v>0</v>
      </c>
      <c r="EQ105" s="3">
        <f t="shared" si="143"/>
        <v>0</v>
      </c>
      <c r="ER105" s="3">
        <f t="shared" si="143"/>
        <v>0</v>
      </c>
      <c r="ES105" s="3">
        <f t="shared" si="143"/>
        <v>0</v>
      </c>
      <c r="ET105" s="3">
        <f t="shared" si="143"/>
        <v>0</v>
      </c>
      <c r="EU105" s="3">
        <f t="shared" si="143"/>
        <v>0</v>
      </c>
      <c r="EV105" s="3">
        <f t="shared" si="143"/>
        <v>0</v>
      </c>
      <c r="EW105" s="3">
        <f t="shared" si="143"/>
        <v>0</v>
      </c>
      <c r="EX105" s="3">
        <f t="shared" si="143"/>
        <v>0</v>
      </c>
    </row>
    <row r="106" spans="1:154" ht="12.75" customHeight="1" thickBot="1">
      <c r="C106" s="3" t="s">
        <v>97</v>
      </c>
      <c r="D106" s="410" t="s">
        <v>99</v>
      </c>
      <c r="F106" s="414">
        <f ca="1">SUM(F104:F105)</f>
        <v>39731661.364989147</v>
      </c>
      <c r="G106" s="3"/>
      <c r="H106" s="3"/>
      <c r="I106" s="14">
        <f ca="1">SUM(I103:I105)</f>
        <v>41888205.402796581</v>
      </c>
      <c r="J106" s="14">
        <f ca="1">SUM(J102:J105)</f>
        <v>-42185772.178505138</v>
      </c>
      <c r="K106" s="14">
        <f t="shared" ref="K106:BV106" ca="1" si="144">SUM(K102:K105)</f>
        <v>-42185772.178505227</v>
      </c>
      <c r="L106" s="14">
        <f ca="1">SUM(L102:L105)</f>
        <v>-42185772.178505301</v>
      </c>
      <c r="M106" s="14">
        <f t="shared" ca="1" si="144"/>
        <v>-42185772.178505361</v>
      </c>
      <c r="N106" s="14">
        <f t="shared" ca="1" si="144"/>
        <v>-42185772.178505421</v>
      </c>
      <c r="O106" s="14">
        <f t="shared" ca="1" si="144"/>
        <v>-42185772.17850545</v>
      </c>
      <c r="P106" s="14">
        <f t="shared" ca="1" si="144"/>
        <v>-42185772.17850545</v>
      </c>
      <c r="Q106" s="14">
        <f t="shared" ca="1" si="144"/>
        <v>-42185772.178505421</v>
      </c>
      <c r="R106" s="14">
        <f t="shared" ca="1" si="144"/>
        <v>-42185772.178505346</v>
      </c>
      <c r="S106" s="14">
        <f t="shared" ca="1" si="144"/>
        <v>-42185772.178505212</v>
      </c>
      <c r="T106" s="14">
        <f t="shared" ca="1" si="144"/>
        <v>-42185772.178505033</v>
      </c>
      <c r="U106" s="14">
        <f t="shared" ca="1" si="144"/>
        <v>-42185772.178504765</v>
      </c>
      <c r="V106" s="14">
        <f t="shared" ca="1" si="144"/>
        <v>-42185772.178504422</v>
      </c>
      <c r="W106" s="14">
        <f t="shared" ca="1" si="144"/>
        <v>-42185772.178503975</v>
      </c>
      <c r="X106" s="14">
        <f t="shared" ca="1" si="144"/>
        <v>-42185772.178503409</v>
      </c>
      <c r="Y106" s="14">
        <f t="shared" ca="1" si="144"/>
        <v>-42185772.178502709</v>
      </c>
      <c r="Z106" s="14">
        <f t="shared" ca="1" si="144"/>
        <v>-42185772.178501859</v>
      </c>
      <c r="AA106" s="14">
        <f t="shared" ca="1" si="144"/>
        <v>-42185772.178500846</v>
      </c>
      <c r="AB106" s="14">
        <f t="shared" ca="1" si="144"/>
        <v>-42185772.178499654</v>
      </c>
      <c r="AC106" s="14">
        <f t="shared" ca="1" si="144"/>
        <v>-42185772.178498253</v>
      </c>
      <c r="AD106" s="14">
        <f t="shared" ca="1" si="144"/>
        <v>-42185772.178496644</v>
      </c>
      <c r="AE106" s="14">
        <f t="shared" ca="1" si="144"/>
        <v>-42185772.178494781</v>
      </c>
      <c r="AF106" s="14">
        <f t="shared" ca="1" si="144"/>
        <v>-42185772.17849268</v>
      </c>
      <c r="AG106" s="14">
        <f t="shared" ca="1" si="144"/>
        <v>-42185772.178490311</v>
      </c>
      <c r="AH106" s="14">
        <f t="shared" ca="1" si="144"/>
        <v>-42185772.178487703</v>
      </c>
      <c r="AI106" s="14">
        <f t="shared" ca="1" si="144"/>
        <v>-42185772.178484842</v>
      </c>
      <c r="AJ106" s="14">
        <f t="shared" ca="1" si="144"/>
        <v>-42185772.178481787</v>
      </c>
      <c r="AK106" s="14">
        <f t="shared" ca="1" si="144"/>
        <v>-42185772.178478569</v>
      </c>
      <c r="AL106" s="14">
        <f t="shared" ca="1" si="144"/>
        <v>-42185772.178475246</v>
      </c>
      <c r="AM106" s="14">
        <f t="shared" ca="1" si="144"/>
        <v>-42185772.178471908</v>
      </c>
      <c r="AN106" s="14">
        <f t="shared" ca="1" si="144"/>
        <v>-42185772.178468645</v>
      </c>
      <c r="AO106" s="14">
        <f t="shared" ca="1" si="144"/>
        <v>-42185772.17846562</v>
      </c>
      <c r="AP106" s="14">
        <f t="shared" ca="1" si="144"/>
        <v>-42185772.178462982</v>
      </c>
      <c r="AQ106" s="14">
        <f t="shared" ca="1" si="144"/>
        <v>-42185772.178460881</v>
      </c>
      <c r="AR106" s="14">
        <f t="shared" ca="1" si="144"/>
        <v>-42185772.17845957</v>
      </c>
      <c r="AS106" s="14">
        <f t="shared" ca="1" si="144"/>
        <v>-42185772.178459302</v>
      </c>
      <c r="AT106" s="14">
        <f t="shared" ca="1" si="144"/>
        <v>-42185772.17846033</v>
      </c>
      <c r="AU106" s="14">
        <f t="shared" ca="1" si="144"/>
        <v>-42185772.178462997</v>
      </c>
      <c r="AV106" s="14">
        <f t="shared" ca="1" si="144"/>
        <v>-41868528.548134416</v>
      </c>
      <c r="AW106" s="14">
        <f t="shared" ca="1" si="144"/>
        <v>-41549417.066409886</v>
      </c>
      <c r="AX106" s="14">
        <f t="shared" ca="1" si="144"/>
        <v>41888205.402798802</v>
      </c>
      <c r="AY106" s="14">
        <f t="shared" ca="1" si="144"/>
        <v>41888205.402804524</v>
      </c>
      <c r="AZ106" s="14">
        <f t="shared" ca="1" si="144"/>
        <v>41888205.402811319</v>
      </c>
      <c r="BA106" s="14">
        <f t="shared" ca="1" si="144"/>
        <v>41888205.402819291</v>
      </c>
      <c r="BB106" s="14">
        <f t="shared" ca="1" si="144"/>
        <v>41888205.402828626</v>
      </c>
      <c r="BC106" s="14">
        <f t="shared" ca="1" si="144"/>
        <v>41888205.402839355</v>
      </c>
      <c r="BD106" s="14">
        <f t="shared" ca="1" si="144"/>
        <v>41888205.402851574</v>
      </c>
      <c r="BE106" s="14">
        <f t="shared" ca="1" si="144"/>
        <v>41888205.402865313</v>
      </c>
      <c r="BF106" s="14">
        <f t="shared" ca="1" si="144"/>
        <v>41888205.402880758</v>
      </c>
      <c r="BG106" s="14">
        <f t="shared" ca="1" si="144"/>
        <v>41888205.402897954</v>
      </c>
      <c r="BH106" s="14">
        <f t="shared" ca="1" si="144"/>
        <v>41888205.402916841</v>
      </c>
      <c r="BI106" s="14">
        <f t="shared" ca="1" si="144"/>
        <v>41888205.402937278</v>
      </c>
      <c r="BJ106" s="14">
        <f t="shared" ca="1" si="144"/>
        <v>41888205.402959324</v>
      </c>
      <c r="BK106" s="14">
        <f t="shared" ca="1" si="144"/>
        <v>41888205.402983189</v>
      </c>
      <c r="BL106" s="14">
        <f t="shared" ca="1" si="144"/>
        <v>41888205.403008938</v>
      </c>
      <c r="BM106" s="14">
        <f t="shared" ca="1" si="144"/>
        <v>41888205.403035395</v>
      </c>
      <c r="BN106" s="14">
        <f t="shared" ca="1" si="144"/>
        <v>41888205.40306098</v>
      </c>
      <c r="BO106" s="14">
        <f t="shared" ca="1" si="144"/>
        <v>41888205.403084233</v>
      </c>
      <c r="BP106" s="14">
        <f t="shared" ca="1" si="144"/>
        <v>41888205.403103255</v>
      </c>
      <c r="BQ106" s="14">
        <f t="shared" ca="1" si="144"/>
        <v>41888205.403116234</v>
      </c>
      <c r="BR106" s="14">
        <f t="shared" ca="1" si="144"/>
        <v>41888205.403121054</v>
      </c>
      <c r="BS106" s="14">
        <f t="shared" ca="1" si="144"/>
        <v>41888205.403115548</v>
      </c>
      <c r="BT106" s="14">
        <f t="shared" ca="1" si="144"/>
        <v>41888205.403097287</v>
      </c>
      <c r="BU106" s="14">
        <f t="shared" ca="1" si="144"/>
        <v>41888205.403063834</v>
      </c>
      <c r="BV106" s="14">
        <f t="shared" ca="1" si="144"/>
        <v>41888205.403012499</v>
      </c>
      <c r="BW106" s="14">
        <f t="shared" ref="BW106:EH106" ca="1" si="145">SUM(BW102:BW105)</f>
        <v>41888205.402940594</v>
      </c>
      <c r="BX106" s="14">
        <f t="shared" ca="1" si="145"/>
        <v>41888205.402845114</v>
      </c>
      <c r="BY106" s="14">
        <f t="shared" ca="1" si="145"/>
        <v>41888205.402723156</v>
      </c>
      <c r="BZ106" s="14">
        <f t="shared" ca="1" si="145"/>
        <v>41888205.40257144</v>
      </c>
      <c r="CA106" s="14">
        <f t="shared" ca="1" si="145"/>
        <v>41888205.402387016</v>
      </c>
      <c r="CB106" s="14">
        <f t="shared" ca="1" si="145"/>
        <v>41888205.402166404</v>
      </c>
      <c r="CC106" s="14">
        <f t="shared" ca="1" si="145"/>
        <v>41888205.401906691</v>
      </c>
      <c r="CD106" s="14">
        <f t="shared" ca="1" si="145"/>
        <v>41888205.401604399</v>
      </c>
      <c r="CE106" s="14">
        <f t="shared" ca="1" si="145"/>
        <v>41888205.401256412</v>
      </c>
      <c r="CF106" s="14">
        <f t="shared" ca="1" si="145"/>
        <v>41888205.400859624</v>
      </c>
      <c r="CG106" s="14">
        <f t="shared" ca="1" si="145"/>
        <v>41888205.400411785</v>
      </c>
      <c r="CH106" s="14">
        <f t="shared" ca="1" si="145"/>
        <v>41888205.399909496</v>
      </c>
      <c r="CI106" s="14">
        <f t="shared" ca="1" si="145"/>
        <v>41888205.39934928</v>
      </c>
      <c r="CJ106" s="14">
        <f t="shared" ca="1" si="145"/>
        <v>41888205.39872811</v>
      </c>
      <c r="CK106" s="14">
        <f t="shared" ca="1" si="145"/>
        <v>41888205.398047313</v>
      </c>
      <c r="CL106" s="14">
        <f t="shared" ca="1" si="145"/>
        <v>41888205.397310719</v>
      </c>
      <c r="CM106" s="14">
        <f t="shared" ca="1" si="145"/>
        <v>41888205.396520585</v>
      </c>
      <c r="CN106" s="14">
        <f t="shared" ca="1" si="145"/>
        <v>41888205.395687014</v>
      </c>
      <c r="CO106" s="14">
        <f t="shared" ca="1" si="145"/>
        <v>41888205.394797377</v>
      </c>
      <c r="CP106" s="14">
        <f t="shared" ca="1" si="145"/>
        <v>41888205.393873587</v>
      </c>
      <c r="CQ106" s="14">
        <f t="shared" ca="1" si="145"/>
        <v>41888205.392917633</v>
      </c>
      <c r="CR106" s="14">
        <f t="shared" ca="1" si="145"/>
        <v>41888205.392040916</v>
      </c>
      <c r="CS106" s="14">
        <f t="shared" ca="1" si="145"/>
        <v>41888205.391088389</v>
      </c>
      <c r="CT106" s="14">
        <f t="shared" ca="1" si="145"/>
        <v>41888205.390069827</v>
      </c>
      <c r="CU106" s="14">
        <f t="shared" ca="1" si="145"/>
        <v>41888205.388966709</v>
      </c>
      <c r="CV106" s="14">
        <f t="shared" ca="1" si="145"/>
        <v>41888205.388510682</v>
      </c>
      <c r="CW106" s="14">
        <f t="shared" ca="1" si="145"/>
        <v>41888205.388786361</v>
      </c>
      <c r="CX106" s="14">
        <f t="shared" ca="1" si="145"/>
        <v>41888205.389877349</v>
      </c>
      <c r="CY106" s="14">
        <f t="shared" ca="1" si="145"/>
        <v>41888205.391866349</v>
      </c>
      <c r="CZ106" s="14">
        <f t="shared" ca="1" si="145"/>
        <v>41888205.394834913</v>
      </c>
      <c r="DA106" s="14">
        <f t="shared" ca="1" si="145"/>
        <v>41888205.398863591</v>
      </c>
      <c r="DB106" s="14">
        <f t="shared" ca="1" si="145"/>
        <v>41888205.404031903</v>
      </c>
      <c r="DC106" s="14">
        <f t="shared" ca="1" si="145"/>
        <v>41888205.410418011</v>
      </c>
      <c r="DD106" s="14">
        <f t="shared" ca="1" si="145"/>
        <v>41888205.418098219</v>
      </c>
      <c r="DE106" s="14">
        <f t="shared" ca="1" si="145"/>
        <v>41888205.427147128</v>
      </c>
      <c r="DF106" s="14">
        <f t="shared" ca="1" si="145"/>
        <v>41888205.437639959</v>
      </c>
      <c r="DG106" s="14">
        <f t="shared" ca="1" si="145"/>
        <v>41888205.449651279</v>
      </c>
      <c r="DH106" s="14">
        <f t="shared" ca="1" si="145"/>
        <v>41888205.463247798</v>
      </c>
      <c r="DI106" s="14">
        <f t="shared" ca="1" si="145"/>
        <v>41888205.47848203</v>
      </c>
      <c r="DJ106" s="14">
        <f t="shared" ca="1" si="145"/>
        <v>41888205.495393932</v>
      </c>
      <c r="DK106" s="14">
        <f t="shared" ca="1" si="145"/>
        <v>41888205.51401595</v>
      </c>
      <c r="DL106" s="14">
        <f t="shared" ca="1" si="145"/>
        <v>41888205.53435909</v>
      </c>
      <c r="DM106" s="14">
        <f t="shared" ca="1" si="145"/>
        <v>41888205.556459241</v>
      </c>
      <c r="DN106" s="14">
        <f t="shared" ca="1" si="145"/>
        <v>41888205.580278397</v>
      </c>
      <c r="DO106" s="14">
        <f t="shared" ca="1" si="145"/>
        <v>41888205.605806172</v>
      </c>
      <c r="DP106" s="14">
        <f t="shared" ca="1" si="145"/>
        <v>41888205.632800139</v>
      </c>
      <c r="DQ106" s="14">
        <f t="shared" ca="1" si="145"/>
        <v>41888205.661585242</v>
      </c>
      <c r="DR106" s="14">
        <f t="shared" ca="1" si="145"/>
        <v>41888205.692099087</v>
      </c>
      <c r="DS106" s="14">
        <f t="shared" ca="1" si="145"/>
        <v>41888205.724306792</v>
      </c>
      <c r="DT106" s="14">
        <f t="shared" ca="1" si="145"/>
        <v>41888205.756306119</v>
      </c>
      <c r="DU106" s="14">
        <f t="shared" ca="1" si="145"/>
        <v>41888205.787551224</v>
      </c>
      <c r="DV106" s="14">
        <f t="shared" ca="1" si="145"/>
        <v>41888205.81803146</v>
      </c>
      <c r="DW106" s="14">
        <f t="shared" ca="1" si="145"/>
        <v>41888205.84576115</v>
      </c>
      <c r="DX106" s="14">
        <f t="shared" ca="1" si="145"/>
        <v>41888205.876167074</v>
      </c>
      <c r="DY106" s="14">
        <f t="shared" ca="1" si="145"/>
        <v>41888205.900893681</v>
      </c>
      <c r="DZ106" s="14">
        <f t="shared" ca="1" si="145"/>
        <v>41888205.924412586</v>
      </c>
      <c r="EA106" s="14">
        <f t="shared" ca="1" si="145"/>
        <v>41888205.905590914</v>
      </c>
      <c r="EB106" s="14">
        <f t="shared" ca="1" si="145"/>
        <v>41888205.943231128</v>
      </c>
      <c r="EC106" s="14">
        <f t="shared" ca="1" si="145"/>
        <v>41888205.98007217</v>
      </c>
      <c r="ED106" s="14">
        <f t="shared" ca="1" si="145"/>
        <v>41888206.026788697</v>
      </c>
      <c r="EE106" s="14">
        <f t="shared" ca="1" si="145"/>
        <v>41888205.701321132</v>
      </c>
      <c r="EF106" s="14">
        <f t="shared" ca="1" si="145"/>
        <v>41888205.33153639</v>
      </c>
      <c r="EG106" s="14">
        <f t="shared" ca="1" si="145"/>
        <v>41888204.91776339</v>
      </c>
      <c r="EH106" s="14">
        <f t="shared" ca="1" si="145"/>
        <v>41888204.460344538</v>
      </c>
      <c r="EI106" s="14">
        <f t="shared" ref="EI106:EX106" ca="1" si="146">SUM(EI102:EI105)</f>
        <v>41888203.959640473</v>
      </c>
      <c r="EJ106" s="14">
        <f t="shared" ca="1" si="146"/>
        <v>41888203.416013017</v>
      </c>
      <c r="EK106" s="14">
        <f t="shared" ca="1" si="146"/>
        <v>41888202.829834074</v>
      </c>
      <c r="EL106" s="14">
        <f t="shared" ca="1" si="146"/>
        <v>41888202.201524653</v>
      </c>
      <c r="EM106" s="14">
        <f t="shared" ca="1" si="146"/>
        <v>41888201.531752437</v>
      </c>
      <c r="EN106" s="14">
        <f t="shared" ca="1" si="146"/>
        <v>41888200.820991531</v>
      </c>
      <c r="EO106" s="14">
        <f t="shared" ca="1" si="146"/>
        <v>41888200.069273107</v>
      </c>
      <c r="EP106" s="14">
        <f t="shared" ca="1" si="146"/>
        <v>41888199.276805028</v>
      </c>
      <c r="EQ106" s="14">
        <f t="shared" ca="1" si="146"/>
        <v>41888198.447327137</v>
      </c>
      <c r="ER106" s="14">
        <f t="shared" ca="1" si="146"/>
        <v>41888197.586756319</v>
      </c>
      <c r="ES106" s="14">
        <f t="shared" ca="1" si="146"/>
        <v>41888196.700102471</v>
      </c>
      <c r="ET106" s="14">
        <f t="shared" ca="1" si="146"/>
        <v>41888195.792367302</v>
      </c>
      <c r="EU106" s="14">
        <f t="shared" ca="1" si="146"/>
        <v>41888194.870387197</v>
      </c>
      <c r="EV106" s="14">
        <f t="shared" ca="1" si="146"/>
        <v>41888193.935386516</v>
      </c>
      <c r="EW106" s="14">
        <f t="shared" ca="1" si="146"/>
        <v>41888193.002116203</v>
      </c>
      <c r="EX106" s="14">
        <f t="shared" ca="1" si="146"/>
        <v>41888192.071631357</v>
      </c>
    </row>
    <row r="107" spans="1:154" ht="12.75" customHeight="1" thickTop="1">
      <c r="A107" s="12"/>
      <c r="B107" s="3"/>
      <c r="C107" s="3"/>
      <c r="D107" s="410" t="s">
        <v>350</v>
      </c>
      <c r="F107" s="713">
        <f ca="1">I104-I115</f>
        <v>2156544.0377952103</v>
      </c>
      <c r="G107" s="3"/>
      <c r="H107" s="3"/>
      <c r="I107" s="3"/>
      <c r="K107" s="3"/>
      <c r="L107" s="3"/>
      <c r="M107" s="3"/>
      <c r="N107" s="3"/>
      <c r="O107" s="3"/>
      <c r="P107" s="3"/>
      <c r="Q107" s="3"/>
      <c r="R107" s="3"/>
      <c r="S107" s="3"/>
      <c r="T107" s="3"/>
      <c r="U107" s="6"/>
      <c r="V107" s="8"/>
      <c r="W107" s="3"/>
      <c r="X107" s="3"/>
      <c r="Y107" s="3"/>
      <c r="Z107" s="3"/>
      <c r="AA107" s="3"/>
      <c r="AB107" s="3"/>
      <c r="AC107" s="3"/>
      <c r="AD107" s="3"/>
      <c r="AE107" s="3"/>
      <c r="AF107" s="3"/>
      <c r="AG107" s="6"/>
      <c r="AH107" s="8"/>
      <c r="AI107" s="3"/>
      <c r="AJ107" s="3"/>
      <c r="AK107" s="3"/>
      <c r="AL107" s="3"/>
      <c r="AM107" s="3"/>
      <c r="AN107" s="3"/>
      <c r="AO107" s="3"/>
      <c r="AP107" s="3"/>
      <c r="AQ107" s="3"/>
      <c r="AR107" s="3"/>
      <c r="AS107" s="6"/>
      <c r="AT107" s="8"/>
      <c r="AU107" s="3"/>
      <c r="AV107" s="3"/>
      <c r="AW107" s="3"/>
      <c r="AX107" s="3"/>
      <c r="AY107" s="3"/>
      <c r="AZ107" s="3"/>
      <c r="BA107" s="3"/>
      <c r="BB107" s="3"/>
      <c r="BC107" s="3"/>
      <c r="BD107" s="3"/>
      <c r="BE107" s="6"/>
      <c r="BF107" s="8"/>
      <c r="BG107" s="3"/>
      <c r="BH107" s="3"/>
      <c r="BI107" s="3"/>
      <c r="BJ107" s="3"/>
      <c r="BK107" s="3"/>
      <c r="BL107" s="3"/>
      <c r="BM107" s="3"/>
      <c r="BN107" s="3"/>
      <c r="BO107" s="3"/>
      <c r="BP107" s="3"/>
      <c r="BQ107" s="6"/>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row>
    <row r="108" spans="1:154" ht="12.75" customHeight="1" thickBot="1">
      <c r="A108" s="12"/>
      <c r="B108" s="3"/>
      <c r="C108" s="3" t="s">
        <v>104</v>
      </c>
      <c r="D108" s="715"/>
      <c r="F108" s="716">
        <f ca="1">SUM(F106:F107)</f>
        <v>41888205.402784355</v>
      </c>
      <c r="G108" s="3"/>
      <c r="H108" s="3"/>
      <c r="I108" s="7">
        <f ca="1">SUM(J108:EX108)</f>
        <v>41888205.402796574</v>
      </c>
      <c r="J108" s="7">
        <f ca="1">SUM(J103:J105)</f>
        <v>-42185772.178505138</v>
      </c>
      <c r="K108" s="7">
        <f t="shared" ref="K108:BV108" si="147">SUM(K103:K105)</f>
        <v>0</v>
      </c>
      <c r="L108" s="7">
        <f t="shared" si="147"/>
        <v>0</v>
      </c>
      <c r="M108" s="7">
        <f t="shared" si="147"/>
        <v>0</v>
      </c>
      <c r="N108" s="7">
        <f t="shared" si="147"/>
        <v>0</v>
      </c>
      <c r="O108" s="7">
        <f t="shared" si="147"/>
        <v>0</v>
      </c>
      <c r="P108" s="7">
        <f t="shared" si="147"/>
        <v>0</v>
      </c>
      <c r="Q108" s="7">
        <f t="shared" si="147"/>
        <v>0</v>
      </c>
      <c r="R108" s="7">
        <f t="shared" si="147"/>
        <v>0</v>
      </c>
      <c r="S108" s="7">
        <f t="shared" si="147"/>
        <v>0</v>
      </c>
      <c r="T108" s="7">
        <f t="shared" si="147"/>
        <v>0</v>
      </c>
      <c r="U108" s="7">
        <f t="shared" si="147"/>
        <v>0</v>
      </c>
      <c r="V108" s="7">
        <f t="shared" si="147"/>
        <v>0</v>
      </c>
      <c r="W108" s="7">
        <f t="shared" si="147"/>
        <v>0</v>
      </c>
      <c r="X108" s="7">
        <f t="shared" si="147"/>
        <v>0</v>
      </c>
      <c r="Y108" s="7">
        <f t="shared" si="147"/>
        <v>0</v>
      </c>
      <c r="Z108" s="7">
        <f t="shared" si="147"/>
        <v>0</v>
      </c>
      <c r="AA108" s="7">
        <f t="shared" si="147"/>
        <v>0</v>
      </c>
      <c r="AB108" s="7">
        <f t="shared" si="147"/>
        <v>0</v>
      </c>
      <c r="AC108" s="7">
        <f t="shared" si="147"/>
        <v>0</v>
      </c>
      <c r="AD108" s="7">
        <f t="shared" si="147"/>
        <v>0</v>
      </c>
      <c r="AE108" s="7">
        <f t="shared" si="147"/>
        <v>0</v>
      </c>
      <c r="AF108" s="7">
        <f t="shared" si="147"/>
        <v>0</v>
      </c>
      <c r="AG108" s="7">
        <f t="shared" si="147"/>
        <v>0</v>
      </c>
      <c r="AH108" s="7">
        <f t="shared" si="147"/>
        <v>0</v>
      </c>
      <c r="AI108" s="7">
        <f t="shared" si="147"/>
        <v>0</v>
      </c>
      <c r="AJ108" s="7">
        <f t="shared" si="147"/>
        <v>0</v>
      </c>
      <c r="AK108" s="7">
        <f t="shared" si="147"/>
        <v>0</v>
      </c>
      <c r="AL108" s="7">
        <f t="shared" si="147"/>
        <v>0</v>
      </c>
      <c r="AM108" s="7">
        <f t="shared" si="147"/>
        <v>0</v>
      </c>
      <c r="AN108" s="7">
        <f t="shared" si="147"/>
        <v>0</v>
      </c>
      <c r="AO108" s="7">
        <f t="shared" si="147"/>
        <v>0</v>
      </c>
      <c r="AP108" s="7">
        <f t="shared" si="147"/>
        <v>0</v>
      </c>
      <c r="AQ108" s="7">
        <f t="shared" si="147"/>
        <v>0</v>
      </c>
      <c r="AR108" s="7">
        <f t="shared" si="147"/>
        <v>0</v>
      </c>
      <c r="AS108" s="7">
        <f t="shared" si="147"/>
        <v>0</v>
      </c>
      <c r="AT108" s="7">
        <f t="shared" si="147"/>
        <v>0</v>
      </c>
      <c r="AU108" s="7">
        <f t="shared" si="147"/>
        <v>0</v>
      </c>
      <c r="AV108" s="7">
        <f t="shared" ca="1" si="147"/>
        <v>317243.63033321698</v>
      </c>
      <c r="AW108" s="7">
        <f t="shared" ca="1" si="147"/>
        <v>319111.48173149658</v>
      </c>
      <c r="AX108" s="7">
        <f t="shared" ca="1" si="147"/>
        <v>83437622.469218373</v>
      </c>
      <c r="AY108" s="7">
        <f t="shared" si="147"/>
        <v>0</v>
      </c>
      <c r="AZ108" s="7">
        <f t="shared" si="147"/>
        <v>0</v>
      </c>
      <c r="BA108" s="7">
        <f t="shared" si="147"/>
        <v>0</v>
      </c>
      <c r="BB108" s="7">
        <f t="shared" si="147"/>
        <v>0</v>
      </c>
      <c r="BC108" s="7">
        <f t="shared" si="147"/>
        <v>0</v>
      </c>
      <c r="BD108" s="7">
        <f t="shared" si="147"/>
        <v>0</v>
      </c>
      <c r="BE108" s="7">
        <f t="shared" si="147"/>
        <v>0</v>
      </c>
      <c r="BF108" s="7">
        <f t="shared" si="147"/>
        <v>0</v>
      </c>
      <c r="BG108" s="7">
        <f t="shared" si="147"/>
        <v>0</v>
      </c>
      <c r="BH108" s="7">
        <f t="shared" si="147"/>
        <v>0</v>
      </c>
      <c r="BI108" s="7">
        <f t="shared" si="147"/>
        <v>0</v>
      </c>
      <c r="BJ108" s="7">
        <f t="shared" si="147"/>
        <v>0</v>
      </c>
      <c r="BK108" s="7">
        <f t="shared" si="147"/>
        <v>0</v>
      </c>
      <c r="BL108" s="7">
        <f t="shared" si="147"/>
        <v>0</v>
      </c>
      <c r="BM108" s="7">
        <f t="shared" si="147"/>
        <v>0</v>
      </c>
      <c r="BN108" s="7">
        <f t="shared" si="147"/>
        <v>0</v>
      </c>
      <c r="BO108" s="7">
        <f t="shared" si="147"/>
        <v>0</v>
      </c>
      <c r="BP108" s="7">
        <f t="shared" si="147"/>
        <v>0</v>
      </c>
      <c r="BQ108" s="7">
        <f t="shared" si="147"/>
        <v>0</v>
      </c>
      <c r="BR108" s="7">
        <f t="shared" si="147"/>
        <v>0</v>
      </c>
      <c r="BS108" s="7">
        <f t="shared" si="147"/>
        <v>0</v>
      </c>
      <c r="BT108" s="7">
        <f t="shared" si="147"/>
        <v>0</v>
      </c>
      <c r="BU108" s="7">
        <f t="shared" si="147"/>
        <v>0</v>
      </c>
      <c r="BV108" s="7">
        <f t="shared" si="147"/>
        <v>0</v>
      </c>
      <c r="BW108" s="7">
        <f t="shared" ref="BW108:EH108" si="148">SUM(BW103:BW105)</f>
        <v>0</v>
      </c>
      <c r="BX108" s="7">
        <f t="shared" si="148"/>
        <v>0</v>
      </c>
      <c r="BY108" s="7">
        <f t="shared" si="148"/>
        <v>0</v>
      </c>
      <c r="BZ108" s="7">
        <f t="shared" si="148"/>
        <v>0</v>
      </c>
      <c r="CA108" s="7">
        <f t="shared" si="148"/>
        <v>0</v>
      </c>
      <c r="CB108" s="7">
        <f t="shared" si="148"/>
        <v>0</v>
      </c>
      <c r="CC108" s="7">
        <f t="shared" si="148"/>
        <v>0</v>
      </c>
      <c r="CD108" s="7">
        <f t="shared" si="148"/>
        <v>0</v>
      </c>
      <c r="CE108" s="7">
        <f t="shared" si="148"/>
        <v>0</v>
      </c>
      <c r="CF108" s="7">
        <f t="shared" si="148"/>
        <v>0</v>
      </c>
      <c r="CG108" s="7">
        <f t="shared" si="148"/>
        <v>0</v>
      </c>
      <c r="CH108" s="7">
        <f t="shared" si="148"/>
        <v>0</v>
      </c>
      <c r="CI108" s="7">
        <f t="shared" si="148"/>
        <v>0</v>
      </c>
      <c r="CJ108" s="7">
        <f t="shared" si="148"/>
        <v>0</v>
      </c>
      <c r="CK108" s="7">
        <f t="shared" si="148"/>
        <v>0</v>
      </c>
      <c r="CL108" s="7">
        <f t="shared" si="148"/>
        <v>0</v>
      </c>
      <c r="CM108" s="7">
        <f t="shared" si="148"/>
        <v>0</v>
      </c>
      <c r="CN108" s="7">
        <f t="shared" si="148"/>
        <v>0</v>
      </c>
      <c r="CO108" s="7">
        <f t="shared" si="148"/>
        <v>0</v>
      </c>
      <c r="CP108" s="7">
        <f t="shared" si="148"/>
        <v>0</v>
      </c>
      <c r="CQ108" s="7">
        <f t="shared" si="148"/>
        <v>0</v>
      </c>
      <c r="CR108" s="7">
        <f t="shared" si="148"/>
        <v>0</v>
      </c>
      <c r="CS108" s="7">
        <f t="shared" si="148"/>
        <v>0</v>
      </c>
      <c r="CT108" s="7">
        <f t="shared" si="148"/>
        <v>0</v>
      </c>
      <c r="CU108" s="7">
        <f t="shared" si="148"/>
        <v>0</v>
      </c>
      <c r="CV108" s="7">
        <f t="shared" si="148"/>
        <v>0</v>
      </c>
      <c r="CW108" s="7">
        <f t="shared" si="148"/>
        <v>0</v>
      </c>
      <c r="CX108" s="7">
        <f t="shared" si="148"/>
        <v>0</v>
      </c>
      <c r="CY108" s="7">
        <f t="shared" si="148"/>
        <v>0</v>
      </c>
      <c r="CZ108" s="7">
        <f t="shared" si="148"/>
        <v>0</v>
      </c>
      <c r="DA108" s="7">
        <f t="shared" si="148"/>
        <v>0</v>
      </c>
      <c r="DB108" s="7">
        <f t="shared" si="148"/>
        <v>0</v>
      </c>
      <c r="DC108" s="7">
        <f t="shared" si="148"/>
        <v>0</v>
      </c>
      <c r="DD108" s="7">
        <f t="shared" si="148"/>
        <v>0</v>
      </c>
      <c r="DE108" s="7">
        <f t="shared" si="148"/>
        <v>0</v>
      </c>
      <c r="DF108" s="7">
        <f t="shared" si="148"/>
        <v>0</v>
      </c>
      <c r="DG108" s="7">
        <f t="shared" si="148"/>
        <v>0</v>
      </c>
      <c r="DH108" s="7">
        <f t="shared" si="148"/>
        <v>0</v>
      </c>
      <c r="DI108" s="7">
        <f t="shared" si="148"/>
        <v>0</v>
      </c>
      <c r="DJ108" s="7">
        <f t="shared" si="148"/>
        <v>0</v>
      </c>
      <c r="DK108" s="7">
        <f t="shared" si="148"/>
        <v>0</v>
      </c>
      <c r="DL108" s="7">
        <f t="shared" si="148"/>
        <v>0</v>
      </c>
      <c r="DM108" s="7">
        <f t="shared" si="148"/>
        <v>0</v>
      </c>
      <c r="DN108" s="7">
        <f t="shared" si="148"/>
        <v>0</v>
      </c>
      <c r="DO108" s="7">
        <f t="shared" si="148"/>
        <v>0</v>
      </c>
      <c r="DP108" s="7">
        <f t="shared" si="148"/>
        <v>0</v>
      </c>
      <c r="DQ108" s="7">
        <f t="shared" si="148"/>
        <v>0</v>
      </c>
      <c r="DR108" s="7">
        <f t="shared" si="148"/>
        <v>0</v>
      </c>
      <c r="DS108" s="7">
        <f t="shared" si="148"/>
        <v>0</v>
      </c>
      <c r="DT108" s="7">
        <f t="shared" si="148"/>
        <v>0</v>
      </c>
      <c r="DU108" s="7">
        <f t="shared" si="148"/>
        <v>0</v>
      </c>
      <c r="DV108" s="7">
        <f t="shared" si="148"/>
        <v>0</v>
      </c>
      <c r="DW108" s="7">
        <f t="shared" si="148"/>
        <v>0</v>
      </c>
      <c r="DX108" s="7">
        <f t="shared" si="148"/>
        <v>0</v>
      </c>
      <c r="DY108" s="7">
        <f t="shared" si="148"/>
        <v>0</v>
      </c>
      <c r="DZ108" s="7">
        <f t="shared" si="148"/>
        <v>0</v>
      </c>
      <c r="EA108" s="7">
        <f t="shared" si="148"/>
        <v>0</v>
      </c>
      <c r="EB108" s="7">
        <f t="shared" si="148"/>
        <v>0</v>
      </c>
      <c r="EC108" s="7">
        <f t="shared" si="148"/>
        <v>0</v>
      </c>
      <c r="ED108" s="7">
        <f t="shared" si="148"/>
        <v>0</v>
      </c>
      <c r="EE108" s="7">
        <f t="shared" si="148"/>
        <v>0</v>
      </c>
      <c r="EF108" s="7">
        <f t="shared" si="148"/>
        <v>0</v>
      </c>
      <c r="EG108" s="7">
        <f t="shared" si="148"/>
        <v>0</v>
      </c>
      <c r="EH108" s="7">
        <f t="shared" si="148"/>
        <v>0</v>
      </c>
      <c r="EI108" s="7">
        <f t="shared" ref="EI108:EX108" si="149">SUM(EI103:EI105)</f>
        <v>0</v>
      </c>
      <c r="EJ108" s="7">
        <f t="shared" si="149"/>
        <v>0</v>
      </c>
      <c r="EK108" s="7">
        <f t="shared" si="149"/>
        <v>0</v>
      </c>
      <c r="EL108" s="7">
        <f t="shared" si="149"/>
        <v>0</v>
      </c>
      <c r="EM108" s="7">
        <f t="shared" si="149"/>
        <v>0</v>
      </c>
      <c r="EN108" s="7">
        <f t="shared" si="149"/>
        <v>0</v>
      </c>
      <c r="EO108" s="7">
        <f t="shared" si="149"/>
        <v>0</v>
      </c>
      <c r="EP108" s="7">
        <f t="shared" si="149"/>
        <v>0</v>
      </c>
      <c r="EQ108" s="7">
        <f t="shared" si="149"/>
        <v>0</v>
      </c>
      <c r="ER108" s="7">
        <f t="shared" si="149"/>
        <v>0</v>
      </c>
      <c r="ES108" s="7">
        <f t="shared" si="149"/>
        <v>0</v>
      </c>
      <c r="ET108" s="7">
        <f t="shared" si="149"/>
        <v>0</v>
      </c>
      <c r="EU108" s="7">
        <f t="shared" si="149"/>
        <v>0</v>
      </c>
      <c r="EV108" s="7">
        <f t="shared" si="149"/>
        <v>0</v>
      </c>
      <c r="EW108" s="7">
        <f t="shared" si="149"/>
        <v>0</v>
      </c>
      <c r="EX108" s="7">
        <f t="shared" si="149"/>
        <v>0</v>
      </c>
    </row>
    <row r="109" spans="1:154" ht="12.75" customHeight="1" thickTop="1">
      <c r="A109" s="12"/>
      <c r="B109" s="3"/>
      <c r="C109" s="3"/>
      <c r="D109" s="715"/>
      <c r="F109" s="717"/>
      <c r="G109" s="3"/>
      <c r="H109" s="3"/>
      <c r="I109" s="238" t="str">
        <f ca="1">IF(ABS(I108-F108)&lt;1,"OK","ERROR")</f>
        <v>OK</v>
      </c>
      <c r="K109" s="3"/>
      <c r="L109" s="3"/>
      <c r="M109" s="3"/>
      <c r="N109" s="3"/>
      <c r="O109" s="3"/>
      <c r="P109" s="3"/>
      <c r="Q109" s="3"/>
      <c r="R109" s="3"/>
      <c r="S109" s="3"/>
      <c r="T109" s="3"/>
      <c r="U109" s="6"/>
      <c r="V109" s="8"/>
      <c r="W109" s="3"/>
      <c r="X109" s="3"/>
      <c r="Y109" s="3"/>
      <c r="Z109" s="3"/>
      <c r="AA109" s="3"/>
      <c r="AB109" s="3"/>
      <c r="AC109" s="3"/>
      <c r="AD109" s="3"/>
      <c r="AE109" s="3"/>
      <c r="AF109" s="3"/>
      <c r="AG109" s="6"/>
      <c r="AH109" s="8"/>
      <c r="AI109" s="3"/>
      <c r="AJ109" s="3"/>
      <c r="AK109" s="3"/>
      <c r="AL109" s="3"/>
      <c r="AM109" s="3"/>
      <c r="AN109" s="3"/>
      <c r="AO109" s="3"/>
      <c r="AP109" s="3"/>
      <c r="AQ109" s="3"/>
      <c r="AR109" s="3"/>
      <c r="AS109" s="6"/>
      <c r="AT109" s="8"/>
      <c r="AU109" s="3"/>
      <c r="AV109" s="3"/>
      <c r="AW109" s="3"/>
      <c r="AX109" s="3"/>
      <c r="AY109" s="3"/>
      <c r="AZ109" s="3"/>
      <c r="BA109" s="3"/>
      <c r="BB109" s="3"/>
      <c r="BC109" s="3"/>
      <c r="BD109" s="3"/>
      <c r="BE109" s="6"/>
      <c r="BF109" s="8"/>
      <c r="BG109" s="3"/>
      <c r="BH109" s="3"/>
      <c r="BI109" s="3"/>
      <c r="BJ109" s="3"/>
      <c r="BK109" s="3"/>
      <c r="BL109" s="3"/>
      <c r="BM109" s="3"/>
      <c r="BN109" s="3"/>
      <c r="BO109" s="3"/>
      <c r="BP109" s="3"/>
      <c r="BQ109" s="6"/>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row>
    <row r="110" spans="1:154" ht="12.75" customHeight="1">
      <c r="B110" s="3"/>
      <c r="C110" s="3"/>
      <c r="D110" s="415" t="s">
        <v>105</v>
      </c>
      <c r="E110" s="416"/>
      <c r="F110" s="718">
        <f ca="1">XIRR(J108:EX108,$J$4:$EX$4)</f>
        <v>0.230052775144577</v>
      </c>
      <c r="G110" s="3"/>
      <c r="H110" s="3"/>
      <c r="I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row>
    <row r="111" spans="1:154" ht="12.75" customHeight="1">
      <c r="A111" s="12"/>
      <c r="B111" s="4" t="s">
        <v>315</v>
      </c>
      <c r="C111" s="4"/>
      <c r="D111" s="4"/>
      <c r="E111" s="4"/>
      <c r="F111" s="4"/>
      <c r="G111" s="4"/>
      <c r="H111" s="4"/>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row>
    <row r="112" spans="1:154" ht="12.75" customHeight="1">
      <c r="C112" s="3" t="s">
        <v>95</v>
      </c>
      <c r="D112" s="922" t="s">
        <v>314</v>
      </c>
      <c r="E112" s="923"/>
      <c r="F112" s="924"/>
      <c r="G112" s="3"/>
      <c r="H112" s="3"/>
      <c r="I112" s="250"/>
      <c r="J112" s="7">
        <v>0</v>
      </c>
      <c r="K112" s="7">
        <f ca="1">J119</f>
        <v>0</v>
      </c>
      <c r="L112" s="7">
        <f t="shared" ref="L112:BW112" ca="1" si="150">K119</f>
        <v>0</v>
      </c>
      <c r="M112" s="7">
        <f t="shared" ca="1" si="150"/>
        <v>0</v>
      </c>
      <c r="N112" s="7">
        <f t="shared" ca="1" si="150"/>
        <v>0</v>
      </c>
      <c r="O112" s="7">
        <f t="shared" ca="1" si="150"/>
        <v>0</v>
      </c>
      <c r="P112" s="7">
        <f t="shared" ca="1" si="150"/>
        <v>0</v>
      </c>
      <c r="Q112" s="7">
        <f t="shared" ca="1" si="150"/>
        <v>0</v>
      </c>
      <c r="R112" s="7">
        <f t="shared" ca="1" si="150"/>
        <v>3891776.8653635485</v>
      </c>
      <c r="S112" s="7">
        <f t="shared" ca="1" si="150"/>
        <v>7954647.8849722957</v>
      </c>
      <c r="T112" s="7">
        <f t="shared" ca="1" si="150"/>
        <v>12037833.259679126</v>
      </c>
      <c r="U112" s="7">
        <f t="shared" ca="1" si="150"/>
        <v>16141434.561259573</v>
      </c>
      <c r="V112" s="7">
        <f t="shared" ca="1" si="150"/>
        <v>20265553.869348001</v>
      </c>
      <c r="W112" s="7">
        <f t="shared" ca="1" si="150"/>
        <v>24410293.773977008</v>
      </c>
      <c r="X112" s="7">
        <f t="shared" ca="1" si="150"/>
        <v>28575757.378129248</v>
      </c>
      <c r="Y112" s="7">
        <f t="shared" ca="1" si="150"/>
        <v>32762048.30030239</v>
      </c>
      <c r="Z112" s="7">
        <f t="shared" ca="1" si="150"/>
        <v>36969270.677086547</v>
      </c>
      <c r="AA112" s="7">
        <f t="shared" ca="1" si="150"/>
        <v>41197529.165754803</v>
      </c>
      <c r="AB112" s="7">
        <f t="shared" ca="1" si="150"/>
        <v>45446928.946866557</v>
      </c>
      <c r="AC112" s="7">
        <f t="shared" ca="1" si="150"/>
        <v>49717575.726884112</v>
      </c>
      <c r="AD112" s="7">
        <f t="shared" ca="1" si="150"/>
        <v>54009575.740801968</v>
      </c>
      <c r="AE112" s="7">
        <f t="shared" ca="1" si="150"/>
        <v>58323035.754789703</v>
      </c>
      <c r="AF112" s="7">
        <f t="shared" ca="1" si="150"/>
        <v>62658063.068847589</v>
      </c>
      <c r="AG112" s="7">
        <f t="shared" ca="1" si="150"/>
        <v>67014765.519476093</v>
      </c>
      <c r="AH112" s="7">
        <f t="shared" ca="1" si="150"/>
        <v>71393251.482357994</v>
      </c>
      <c r="AI112" s="7">
        <f t="shared" ca="1" si="150"/>
        <v>75793629.875054583</v>
      </c>
      <c r="AJ112" s="7">
        <f t="shared" ca="1" si="150"/>
        <v>76598121.225938186</v>
      </c>
      <c r="AK112" s="7">
        <f t="shared" ca="1" si="150"/>
        <v>77431871.86985743</v>
      </c>
      <c r="AL112" s="7">
        <f t="shared" ca="1" si="150"/>
        <v>77766363.455689996</v>
      </c>
      <c r="AM112" s="7">
        <f t="shared" ca="1" si="150"/>
        <v>78024551.071801484</v>
      </c>
      <c r="AN112" s="7">
        <f t="shared" ca="1" si="150"/>
        <v>78205669.156406805</v>
      </c>
      <c r="AO112" s="7">
        <f t="shared" ca="1" si="150"/>
        <v>78308946.89994742</v>
      </c>
      <c r="AP112" s="7">
        <f t="shared" ca="1" si="150"/>
        <v>78333608.214184731</v>
      </c>
      <c r="AQ112" s="7">
        <f t="shared" ca="1" si="150"/>
        <v>78278871.701124027</v>
      </c>
      <c r="AR112" s="7">
        <f t="shared" ca="1" si="150"/>
        <v>78143950.621769041</v>
      </c>
      <c r="AS112" s="7">
        <f t="shared" ca="1" si="150"/>
        <v>77928052.864705652</v>
      </c>
      <c r="AT112" s="7">
        <f t="shared" ca="1" si="150"/>
        <v>77734720.266969934</v>
      </c>
      <c r="AU112" s="7">
        <f t="shared" ca="1" si="150"/>
        <v>77459612.297049031</v>
      </c>
      <c r="AV112" s="7">
        <f t="shared" ca="1" si="150"/>
        <v>77145800.735084847</v>
      </c>
      <c r="AW112" s="7">
        <f t="shared" ca="1" si="150"/>
        <v>77145800.735077187</v>
      </c>
      <c r="AX112" s="7">
        <f t="shared" ca="1" si="150"/>
        <v>77145800.735066384</v>
      </c>
      <c r="AY112" s="7">
        <f t="shared" ca="1" si="150"/>
        <v>0</v>
      </c>
      <c r="AZ112" s="7">
        <f t="shared" ca="1" si="150"/>
        <v>0</v>
      </c>
      <c r="BA112" s="7">
        <f t="shared" ca="1" si="150"/>
        <v>0</v>
      </c>
      <c r="BB112" s="7">
        <f t="shared" ca="1" si="150"/>
        <v>0</v>
      </c>
      <c r="BC112" s="7">
        <f t="shared" ca="1" si="150"/>
        <v>0</v>
      </c>
      <c r="BD112" s="7">
        <f t="shared" ca="1" si="150"/>
        <v>0</v>
      </c>
      <c r="BE112" s="7">
        <f t="shared" ca="1" si="150"/>
        <v>0</v>
      </c>
      <c r="BF112" s="7">
        <f t="shared" ca="1" si="150"/>
        <v>0</v>
      </c>
      <c r="BG112" s="7">
        <f t="shared" ca="1" si="150"/>
        <v>0</v>
      </c>
      <c r="BH112" s="7">
        <f t="shared" ca="1" si="150"/>
        <v>0</v>
      </c>
      <c r="BI112" s="7">
        <f t="shared" ca="1" si="150"/>
        <v>0</v>
      </c>
      <c r="BJ112" s="7">
        <f t="shared" ca="1" si="150"/>
        <v>0</v>
      </c>
      <c r="BK112" s="7">
        <f t="shared" ca="1" si="150"/>
        <v>0</v>
      </c>
      <c r="BL112" s="7">
        <f t="shared" ca="1" si="150"/>
        <v>0</v>
      </c>
      <c r="BM112" s="7">
        <f t="shared" ca="1" si="150"/>
        <v>0</v>
      </c>
      <c r="BN112" s="7">
        <f t="shared" ca="1" si="150"/>
        <v>0</v>
      </c>
      <c r="BO112" s="7">
        <f t="shared" ca="1" si="150"/>
        <v>0</v>
      </c>
      <c r="BP112" s="7">
        <f t="shared" ca="1" si="150"/>
        <v>0</v>
      </c>
      <c r="BQ112" s="7">
        <f t="shared" ca="1" si="150"/>
        <v>0</v>
      </c>
      <c r="BR112" s="7">
        <f t="shared" ca="1" si="150"/>
        <v>0</v>
      </c>
      <c r="BS112" s="7">
        <f t="shared" ca="1" si="150"/>
        <v>0</v>
      </c>
      <c r="BT112" s="7">
        <f t="shared" ca="1" si="150"/>
        <v>0</v>
      </c>
      <c r="BU112" s="7">
        <f t="shared" ca="1" si="150"/>
        <v>0</v>
      </c>
      <c r="BV112" s="7">
        <f t="shared" ca="1" si="150"/>
        <v>0</v>
      </c>
      <c r="BW112" s="7">
        <f t="shared" ca="1" si="150"/>
        <v>0</v>
      </c>
      <c r="BX112" s="7">
        <f t="shared" ref="BX112:EI112" ca="1" si="151">BW119</f>
        <v>0</v>
      </c>
      <c r="BY112" s="7">
        <f t="shared" ca="1" si="151"/>
        <v>0</v>
      </c>
      <c r="BZ112" s="7">
        <f t="shared" ca="1" si="151"/>
        <v>0</v>
      </c>
      <c r="CA112" s="7">
        <f t="shared" ca="1" si="151"/>
        <v>0</v>
      </c>
      <c r="CB112" s="7">
        <f t="shared" ca="1" si="151"/>
        <v>0</v>
      </c>
      <c r="CC112" s="7">
        <f t="shared" ca="1" si="151"/>
        <v>0</v>
      </c>
      <c r="CD112" s="7">
        <f t="shared" ca="1" si="151"/>
        <v>0</v>
      </c>
      <c r="CE112" s="7">
        <f t="shared" ca="1" si="151"/>
        <v>0</v>
      </c>
      <c r="CF112" s="7">
        <f t="shared" ca="1" si="151"/>
        <v>0</v>
      </c>
      <c r="CG112" s="7">
        <f t="shared" ca="1" si="151"/>
        <v>0</v>
      </c>
      <c r="CH112" s="7">
        <f t="shared" ca="1" si="151"/>
        <v>0</v>
      </c>
      <c r="CI112" s="7">
        <f t="shared" ca="1" si="151"/>
        <v>0</v>
      </c>
      <c r="CJ112" s="7">
        <f t="shared" ca="1" si="151"/>
        <v>0</v>
      </c>
      <c r="CK112" s="7">
        <f t="shared" ca="1" si="151"/>
        <v>0</v>
      </c>
      <c r="CL112" s="7">
        <f t="shared" ca="1" si="151"/>
        <v>0</v>
      </c>
      <c r="CM112" s="7">
        <f t="shared" ca="1" si="151"/>
        <v>0</v>
      </c>
      <c r="CN112" s="7">
        <f t="shared" ca="1" si="151"/>
        <v>0</v>
      </c>
      <c r="CO112" s="7">
        <f t="shared" ca="1" si="151"/>
        <v>0</v>
      </c>
      <c r="CP112" s="7">
        <f t="shared" ca="1" si="151"/>
        <v>0</v>
      </c>
      <c r="CQ112" s="7">
        <f t="shared" ca="1" si="151"/>
        <v>0</v>
      </c>
      <c r="CR112" s="7">
        <f t="shared" ca="1" si="151"/>
        <v>0</v>
      </c>
      <c r="CS112" s="7">
        <f t="shared" ca="1" si="151"/>
        <v>0</v>
      </c>
      <c r="CT112" s="7">
        <f t="shared" ca="1" si="151"/>
        <v>0</v>
      </c>
      <c r="CU112" s="7">
        <f t="shared" ca="1" si="151"/>
        <v>0</v>
      </c>
      <c r="CV112" s="7">
        <f t="shared" ca="1" si="151"/>
        <v>0</v>
      </c>
      <c r="CW112" s="7">
        <f t="shared" ca="1" si="151"/>
        <v>0</v>
      </c>
      <c r="CX112" s="7">
        <f t="shared" ca="1" si="151"/>
        <v>0</v>
      </c>
      <c r="CY112" s="7">
        <f t="shared" ca="1" si="151"/>
        <v>0</v>
      </c>
      <c r="CZ112" s="7">
        <f t="shared" ca="1" si="151"/>
        <v>0</v>
      </c>
      <c r="DA112" s="7">
        <f t="shared" ca="1" si="151"/>
        <v>0</v>
      </c>
      <c r="DB112" s="7">
        <f t="shared" ca="1" si="151"/>
        <v>0</v>
      </c>
      <c r="DC112" s="7">
        <f t="shared" ca="1" si="151"/>
        <v>0</v>
      </c>
      <c r="DD112" s="7">
        <f t="shared" ca="1" si="151"/>
        <v>0</v>
      </c>
      <c r="DE112" s="7">
        <f t="shared" ca="1" si="151"/>
        <v>0</v>
      </c>
      <c r="DF112" s="7">
        <f t="shared" ca="1" si="151"/>
        <v>0</v>
      </c>
      <c r="DG112" s="7">
        <f t="shared" ca="1" si="151"/>
        <v>0</v>
      </c>
      <c r="DH112" s="7">
        <f t="shared" ca="1" si="151"/>
        <v>0</v>
      </c>
      <c r="DI112" s="7">
        <f t="shared" ca="1" si="151"/>
        <v>0</v>
      </c>
      <c r="DJ112" s="7">
        <f t="shared" ca="1" si="151"/>
        <v>0</v>
      </c>
      <c r="DK112" s="7">
        <f t="shared" ca="1" si="151"/>
        <v>0</v>
      </c>
      <c r="DL112" s="7">
        <f t="shared" ca="1" si="151"/>
        <v>0</v>
      </c>
      <c r="DM112" s="7">
        <f t="shared" ca="1" si="151"/>
        <v>0</v>
      </c>
      <c r="DN112" s="7">
        <f t="shared" ca="1" si="151"/>
        <v>0</v>
      </c>
      <c r="DO112" s="7">
        <f t="shared" ca="1" si="151"/>
        <v>0</v>
      </c>
      <c r="DP112" s="7">
        <f t="shared" ca="1" si="151"/>
        <v>0</v>
      </c>
      <c r="DQ112" s="7">
        <f t="shared" ca="1" si="151"/>
        <v>0</v>
      </c>
      <c r="DR112" s="7">
        <f t="shared" ca="1" si="151"/>
        <v>0</v>
      </c>
      <c r="DS112" s="7">
        <f t="shared" ca="1" si="151"/>
        <v>0</v>
      </c>
      <c r="DT112" s="7">
        <f t="shared" ca="1" si="151"/>
        <v>0</v>
      </c>
      <c r="DU112" s="7">
        <f t="shared" ca="1" si="151"/>
        <v>0</v>
      </c>
      <c r="DV112" s="7">
        <f t="shared" ca="1" si="151"/>
        <v>0</v>
      </c>
      <c r="DW112" s="7">
        <f t="shared" ca="1" si="151"/>
        <v>0</v>
      </c>
      <c r="DX112" s="7">
        <f t="shared" ca="1" si="151"/>
        <v>0</v>
      </c>
      <c r="DY112" s="7">
        <f t="shared" ca="1" si="151"/>
        <v>0</v>
      </c>
      <c r="DZ112" s="7">
        <f t="shared" ca="1" si="151"/>
        <v>0</v>
      </c>
      <c r="EA112" s="7">
        <f t="shared" ca="1" si="151"/>
        <v>0</v>
      </c>
      <c r="EB112" s="7">
        <f t="shared" ca="1" si="151"/>
        <v>0</v>
      </c>
      <c r="EC112" s="7">
        <f t="shared" ca="1" si="151"/>
        <v>0</v>
      </c>
      <c r="ED112" s="7">
        <f t="shared" ca="1" si="151"/>
        <v>0</v>
      </c>
      <c r="EE112" s="7">
        <f t="shared" ca="1" si="151"/>
        <v>0</v>
      </c>
      <c r="EF112" s="7">
        <f t="shared" ca="1" si="151"/>
        <v>0</v>
      </c>
      <c r="EG112" s="7">
        <f t="shared" ca="1" si="151"/>
        <v>0</v>
      </c>
      <c r="EH112" s="7">
        <f t="shared" ca="1" si="151"/>
        <v>0</v>
      </c>
      <c r="EI112" s="7">
        <f t="shared" ca="1" si="151"/>
        <v>0</v>
      </c>
      <c r="EJ112" s="7">
        <f t="shared" ref="EJ112:EX112" ca="1" si="152">EI119</f>
        <v>0</v>
      </c>
      <c r="EK112" s="7">
        <f t="shared" ca="1" si="152"/>
        <v>0</v>
      </c>
      <c r="EL112" s="7">
        <f t="shared" ca="1" si="152"/>
        <v>0</v>
      </c>
      <c r="EM112" s="7">
        <f t="shared" ca="1" si="152"/>
        <v>0</v>
      </c>
      <c r="EN112" s="7">
        <f t="shared" ca="1" si="152"/>
        <v>0</v>
      </c>
      <c r="EO112" s="7">
        <f t="shared" ca="1" si="152"/>
        <v>0</v>
      </c>
      <c r="EP112" s="7">
        <f t="shared" ca="1" si="152"/>
        <v>0</v>
      </c>
      <c r="EQ112" s="7">
        <f t="shared" ca="1" si="152"/>
        <v>0</v>
      </c>
      <c r="ER112" s="7">
        <f t="shared" ca="1" si="152"/>
        <v>0</v>
      </c>
      <c r="ES112" s="7">
        <f t="shared" ca="1" si="152"/>
        <v>0</v>
      </c>
      <c r="ET112" s="7">
        <f t="shared" ca="1" si="152"/>
        <v>0</v>
      </c>
      <c r="EU112" s="7">
        <f t="shared" ca="1" si="152"/>
        <v>0</v>
      </c>
      <c r="EV112" s="7">
        <f t="shared" ca="1" si="152"/>
        <v>0</v>
      </c>
      <c r="EW112" s="7">
        <f t="shared" ca="1" si="152"/>
        <v>0</v>
      </c>
      <c r="EX112" s="7">
        <f t="shared" ca="1" si="152"/>
        <v>0</v>
      </c>
    </row>
    <row r="113" spans="1:154" ht="12.75" customHeight="1">
      <c r="A113" s="1"/>
      <c r="C113" s="3" t="s">
        <v>153</v>
      </c>
      <c r="D113" s="410" t="s">
        <v>106</v>
      </c>
      <c r="F113" s="411">
        <f ca="1">F115-F114</f>
        <v>73531451.185718179</v>
      </c>
      <c r="G113" s="3"/>
      <c r="H113" s="3"/>
      <c r="I113" s="7">
        <f t="shared" ref="I113:I118" ca="1" si="153">SUM(J113:EX113)</f>
        <v>73531451.185717866</v>
      </c>
      <c r="J113" s="3">
        <f ca="1">'High Budget'!F48</f>
        <v>0</v>
      </c>
      <c r="K113" s="3">
        <f ca="1">K87+K98</f>
        <v>0</v>
      </c>
      <c r="L113" s="3">
        <f t="shared" ref="L113:BW113" ca="1" si="154">L87+L98</f>
        <v>0</v>
      </c>
      <c r="M113" s="3">
        <f t="shared" ca="1" si="154"/>
        <v>0</v>
      </c>
      <c r="N113" s="3">
        <f t="shared" ca="1" si="154"/>
        <v>0</v>
      </c>
      <c r="O113" s="3">
        <f t="shared" ca="1" si="154"/>
        <v>0</v>
      </c>
      <c r="P113" s="3">
        <f t="shared" ca="1" si="154"/>
        <v>0</v>
      </c>
      <c r="Q113" s="3">
        <f t="shared" ca="1" si="154"/>
        <v>3891776.8653634852</v>
      </c>
      <c r="R113" s="3">
        <f t="shared" ca="1" si="154"/>
        <v>4043412.1352818026</v>
      </c>
      <c r="S113" s="3">
        <f t="shared" ca="1" si="154"/>
        <v>4043412.1352818026</v>
      </c>
      <c r="T113" s="3">
        <f t="shared" ca="1" si="154"/>
        <v>4043412.1352818026</v>
      </c>
      <c r="U113" s="3">
        <f t="shared" ca="1" si="154"/>
        <v>4043412.1352818026</v>
      </c>
      <c r="V113" s="3">
        <f t="shared" ca="1" si="154"/>
        <v>4043412.1352818026</v>
      </c>
      <c r="W113" s="3">
        <f t="shared" ca="1" si="154"/>
        <v>4043412.1352818026</v>
      </c>
      <c r="X113" s="3">
        <f t="shared" ca="1" si="154"/>
        <v>4043412.1352818026</v>
      </c>
      <c r="Y113" s="3">
        <f t="shared" ca="1" si="154"/>
        <v>4043412.1352818026</v>
      </c>
      <c r="Z113" s="3">
        <f t="shared" ca="1" si="154"/>
        <v>4043412.1352818026</v>
      </c>
      <c r="AA113" s="3">
        <f t="shared" ca="1" si="154"/>
        <v>4043412.1352818026</v>
      </c>
      <c r="AB113" s="3">
        <f t="shared" ca="1" si="154"/>
        <v>4043412.1352818026</v>
      </c>
      <c r="AC113" s="3">
        <f t="shared" ca="1" si="154"/>
        <v>4043412.1352818026</v>
      </c>
      <c r="AD113" s="3">
        <f t="shared" ca="1" si="154"/>
        <v>4043412.1352818026</v>
      </c>
      <c r="AE113" s="3">
        <f t="shared" ca="1" si="154"/>
        <v>4043412.1352818026</v>
      </c>
      <c r="AF113" s="3">
        <f t="shared" ca="1" si="154"/>
        <v>4043412.1352818026</v>
      </c>
      <c r="AG113" s="3">
        <f t="shared" ca="1" si="154"/>
        <v>4043412.1352818026</v>
      </c>
      <c r="AH113" s="3">
        <f t="shared" ca="1" si="154"/>
        <v>4043412.1352818026</v>
      </c>
      <c r="AI113" s="3">
        <f t="shared" ca="1" si="154"/>
        <v>428113.46232686355</v>
      </c>
      <c r="AJ113" s="3">
        <f t="shared" ca="1" si="154"/>
        <v>450760.03778613434</v>
      </c>
      <c r="AK113" s="3">
        <f t="shared" ca="1" si="154"/>
        <v>2279.4520450607647</v>
      </c>
      <c r="AL113" s="3">
        <f t="shared" ca="1" si="154"/>
        <v>2279.4520450607647</v>
      </c>
      <c r="AM113" s="3">
        <f t="shared" ca="1" si="154"/>
        <v>2279.4520450607647</v>
      </c>
      <c r="AN113" s="3">
        <f t="shared" ca="1" si="154"/>
        <v>2279.4520450607647</v>
      </c>
      <c r="AO113" s="3">
        <f t="shared" ca="1" si="154"/>
        <v>2279.4520450607647</v>
      </c>
      <c r="AP113" s="3">
        <f t="shared" ca="1" si="154"/>
        <v>2279.4520450607647</v>
      </c>
      <c r="AQ113" s="3">
        <f t="shared" ca="1" si="154"/>
        <v>2279.4520450607647</v>
      </c>
      <c r="AR113" s="3">
        <f t="shared" ca="1" si="154"/>
        <v>2279.4520450607647</v>
      </c>
      <c r="AS113" s="3">
        <f t="shared" ca="1" si="154"/>
        <v>2279.4520450607647</v>
      </c>
      <c r="AT113" s="3">
        <f t="shared" ca="1" si="154"/>
        <v>2279.4520450607647</v>
      </c>
      <c r="AU113" s="3">
        <f t="shared" ca="1" si="154"/>
        <v>0</v>
      </c>
      <c r="AV113" s="3">
        <f t="shared" ca="1" si="154"/>
        <v>0</v>
      </c>
      <c r="AW113" s="3">
        <f t="shared" ca="1" si="154"/>
        <v>0</v>
      </c>
      <c r="AX113" s="3">
        <f t="shared" ca="1" si="154"/>
        <v>0</v>
      </c>
      <c r="AY113" s="3">
        <f t="shared" ca="1" si="154"/>
        <v>0</v>
      </c>
      <c r="AZ113" s="3">
        <f t="shared" ca="1" si="154"/>
        <v>0</v>
      </c>
      <c r="BA113" s="3">
        <f t="shared" ca="1" si="154"/>
        <v>0</v>
      </c>
      <c r="BB113" s="3">
        <f t="shared" ca="1" si="154"/>
        <v>0</v>
      </c>
      <c r="BC113" s="3">
        <f t="shared" ca="1" si="154"/>
        <v>0</v>
      </c>
      <c r="BD113" s="3">
        <f t="shared" ca="1" si="154"/>
        <v>0</v>
      </c>
      <c r="BE113" s="3">
        <f t="shared" ca="1" si="154"/>
        <v>0</v>
      </c>
      <c r="BF113" s="3">
        <f t="shared" ca="1" si="154"/>
        <v>0</v>
      </c>
      <c r="BG113" s="3">
        <f t="shared" ca="1" si="154"/>
        <v>0</v>
      </c>
      <c r="BH113" s="3">
        <f t="shared" ca="1" si="154"/>
        <v>0</v>
      </c>
      <c r="BI113" s="3">
        <f t="shared" ca="1" si="154"/>
        <v>0</v>
      </c>
      <c r="BJ113" s="3">
        <f t="shared" ca="1" si="154"/>
        <v>0</v>
      </c>
      <c r="BK113" s="3">
        <f t="shared" ca="1" si="154"/>
        <v>0</v>
      </c>
      <c r="BL113" s="3">
        <f t="shared" ca="1" si="154"/>
        <v>0</v>
      </c>
      <c r="BM113" s="3">
        <f t="shared" ca="1" si="154"/>
        <v>0</v>
      </c>
      <c r="BN113" s="3">
        <f t="shared" ca="1" si="154"/>
        <v>0</v>
      </c>
      <c r="BO113" s="3">
        <f t="shared" ca="1" si="154"/>
        <v>0</v>
      </c>
      <c r="BP113" s="3">
        <f t="shared" ca="1" si="154"/>
        <v>0</v>
      </c>
      <c r="BQ113" s="3">
        <f t="shared" ca="1" si="154"/>
        <v>0</v>
      </c>
      <c r="BR113" s="3">
        <f t="shared" ca="1" si="154"/>
        <v>0</v>
      </c>
      <c r="BS113" s="3">
        <f t="shared" ca="1" si="154"/>
        <v>0</v>
      </c>
      <c r="BT113" s="3">
        <f t="shared" ca="1" si="154"/>
        <v>0</v>
      </c>
      <c r="BU113" s="3">
        <f t="shared" ca="1" si="154"/>
        <v>0</v>
      </c>
      <c r="BV113" s="3">
        <f t="shared" ca="1" si="154"/>
        <v>0</v>
      </c>
      <c r="BW113" s="3">
        <f t="shared" ca="1" si="154"/>
        <v>0</v>
      </c>
      <c r="BX113" s="3">
        <f t="shared" ref="BX113:EI113" ca="1" si="155">BX87+BX98</f>
        <v>0</v>
      </c>
      <c r="BY113" s="3">
        <f t="shared" ca="1" si="155"/>
        <v>0</v>
      </c>
      <c r="BZ113" s="3">
        <f t="shared" ca="1" si="155"/>
        <v>0</v>
      </c>
      <c r="CA113" s="3">
        <f t="shared" ca="1" si="155"/>
        <v>0</v>
      </c>
      <c r="CB113" s="3">
        <f t="shared" ca="1" si="155"/>
        <v>0</v>
      </c>
      <c r="CC113" s="3">
        <f t="shared" ca="1" si="155"/>
        <v>0</v>
      </c>
      <c r="CD113" s="3">
        <f t="shared" ca="1" si="155"/>
        <v>0</v>
      </c>
      <c r="CE113" s="3">
        <f t="shared" ca="1" si="155"/>
        <v>0</v>
      </c>
      <c r="CF113" s="3">
        <f t="shared" ca="1" si="155"/>
        <v>0</v>
      </c>
      <c r="CG113" s="3">
        <f t="shared" ca="1" si="155"/>
        <v>0</v>
      </c>
      <c r="CH113" s="3">
        <f t="shared" ca="1" si="155"/>
        <v>0</v>
      </c>
      <c r="CI113" s="3">
        <f t="shared" ca="1" si="155"/>
        <v>0</v>
      </c>
      <c r="CJ113" s="3">
        <f t="shared" ca="1" si="155"/>
        <v>0</v>
      </c>
      <c r="CK113" s="3">
        <f t="shared" ca="1" si="155"/>
        <v>0</v>
      </c>
      <c r="CL113" s="3">
        <f t="shared" ca="1" si="155"/>
        <v>0</v>
      </c>
      <c r="CM113" s="3">
        <f t="shared" ca="1" si="155"/>
        <v>0</v>
      </c>
      <c r="CN113" s="3">
        <f t="shared" ca="1" si="155"/>
        <v>0</v>
      </c>
      <c r="CO113" s="3">
        <f t="shared" ca="1" si="155"/>
        <v>0</v>
      </c>
      <c r="CP113" s="3">
        <f t="shared" ca="1" si="155"/>
        <v>0</v>
      </c>
      <c r="CQ113" s="3">
        <f t="shared" ca="1" si="155"/>
        <v>0</v>
      </c>
      <c r="CR113" s="3">
        <f t="shared" ca="1" si="155"/>
        <v>0</v>
      </c>
      <c r="CS113" s="3">
        <f t="shared" ca="1" si="155"/>
        <v>0</v>
      </c>
      <c r="CT113" s="3">
        <f t="shared" ca="1" si="155"/>
        <v>0</v>
      </c>
      <c r="CU113" s="3">
        <f t="shared" ca="1" si="155"/>
        <v>0</v>
      </c>
      <c r="CV113" s="3">
        <f t="shared" ca="1" si="155"/>
        <v>0</v>
      </c>
      <c r="CW113" s="3">
        <f t="shared" ca="1" si="155"/>
        <v>0</v>
      </c>
      <c r="CX113" s="3">
        <f t="shared" ca="1" si="155"/>
        <v>0</v>
      </c>
      <c r="CY113" s="3">
        <f t="shared" ca="1" si="155"/>
        <v>0</v>
      </c>
      <c r="CZ113" s="3">
        <f t="shared" ca="1" si="155"/>
        <v>0</v>
      </c>
      <c r="DA113" s="3">
        <f t="shared" ca="1" si="155"/>
        <v>0</v>
      </c>
      <c r="DB113" s="3">
        <f t="shared" ca="1" si="155"/>
        <v>0</v>
      </c>
      <c r="DC113" s="3">
        <f t="shared" ca="1" si="155"/>
        <v>0</v>
      </c>
      <c r="DD113" s="3">
        <f t="shared" ca="1" si="155"/>
        <v>0</v>
      </c>
      <c r="DE113" s="3">
        <f t="shared" ca="1" si="155"/>
        <v>0</v>
      </c>
      <c r="DF113" s="3">
        <f t="shared" ca="1" si="155"/>
        <v>0</v>
      </c>
      <c r="DG113" s="3">
        <f t="shared" ca="1" si="155"/>
        <v>0</v>
      </c>
      <c r="DH113" s="3">
        <f t="shared" ca="1" si="155"/>
        <v>0</v>
      </c>
      <c r="DI113" s="3">
        <f t="shared" ca="1" si="155"/>
        <v>0</v>
      </c>
      <c r="DJ113" s="3">
        <f t="shared" ca="1" si="155"/>
        <v>0</v>
      </c>
      <c r="DK113" s="3">
        <f t="shared" ca="1" si="155"/>
        <v>0</v>
      </c>
      <c r="DL113" s="3">
        <f t="shared" ca="1" si="155"/>
        <v>0</v>
      </c>
      <c r="DM113" s="3">
        <f t="shared" ca="1" si="155"/>
        <v>0</v>
      </c>
      <c r="DN113" s="3">
        <f t="shared" ca="1" si="155"/>
        <v>0</v>
      </c>
      <c r="DO113" s="3">
        <f t="shared" ca="1" si="155"/>
        <v>0</v>
      </c>
      <c r="DP113" s="3">
        <f t="shared" ca="1" si="155"/>
        <v>0</v>
      </c>
      <c r="DQ113" s="3">
        <f t="shared" ca="1" si="155"/>
        <v>0</v>
      </c>
      <c r="DR113" s="3">
        <f t="shared" ca="1" si="155"/>
        <v>0</v>
      </c>
      <c r="DS113" s="3">
        <f t="shared" ca="1" si="155"/>
        <v>0</v>
      </c>
      <c r="DT113" s="3">
        <f t="shared" ca="1" si="155"/>
        <v>0</v>
      </c>
      <c r="DU113" s="3">
        <f t="shared" ca="1" si="155"/>
        <v>0</v>
      </c>
      <c r="DV113" s="3">
        <f t="shared" ca="1" si="155"/>
        <v>0</v>
      </c>
      <c r="DW113" s="3">
        <f t="shared" ca="1" si="155"/>
        <v>0</v>
      </c>
      <c r="DX113" s="3">
        <f t="shared" ca="1" si="155"/>
        <v>0</v>
      </c>
      <c r="DY113" s="3">
        <f t="shared" ca="1" si="155"/>
        <v>0</v>
      </c>
      <c r="DZ113" s="3">
        <f t="shared" ca="1" si="155"/>
        <v>0</v>
      </c>
      <c r="EA113" s="3">
        <f t="shared" ca="1" si="155"/>
        <v>0</v>
      </c>
      <c r="EB113" s="3">
        <f t="shared" ca="1" si="155"/>
        <v>0</v>
      </c>
      <c r="EC113" s="3">
        <f t="shared" ca="1" si="155"/>
        <v>0</v>
      </c>
      <c r="ED113" s="3">
        <f t="shared" ca="1" si="155"/>
        <v>0</v>
      </c>
      <c r="EE113" s="3">
        <f t="shared" ca="1" si="155"/>
        <v>0</v>
      </c>
      <c r="EF113" s="3">
        <f t="shared" ca="1" si="155"/>
        <v>0</v>
      </c>
      <c r="EG113" s="3">
        <f t="shared" ca="1" si="155"/>
        <v>0</v>
      </c>
      <c r="EH113" s="3">
        <f t="shared" ca="1" si="155"/>
        <v>0</v>
      </c>
      <c r="EI113" s="3">
        <f t="shared" ca="1" si="155"/>
        <v>0</v>
      </c>
      <c r="EJ113" s="3">
        <f t="shared" ref="EJ113:EX113" ca="1" si="156">EJ87+EJ98</f>
        <v>0</v>
      </c>
      <c r="EK113" s="3">
        <f t="shared" ca="1" si="156"/>
        <v>0</v>
      </c>
      <c r="EL113" s="3">
        <f t="shared" ca="1" si="156"/>
        <v>0</v>
      </c>
      <c r="EM113" s="3">
        <f t="shared" ca="1" si="156"/>
        <v>0</v>
      </c>
      <c r="EN113" s="3">
        <f t="shared" ca="1" si="156"/>
        <v>0</v>
      </c>
      <c r="EO113" s="3">
        <f t="shared" ca="1" si="156"/>
        <v>0</v>
      </c>
      <c r="EP113" s="3">
        <f t="shared" ca="1" si="156"/>
        <v>0</v>
      </c>
      <c r="EQ113" s="3">
        <f t="shared" ca="1" si="156"/>
        <v>0</v>
      </c>
      <c r="ER113" s="3">
        <f t="shared" ca="1" si="156"/>
        <v>0</v>
      </c>
      <c r="ES113" s="3">
        <f t="shared" ca="1" si="156"/>
        <v>0</v>
      </c>
      <c r="ET113" s="3">
        <f t="shared" ca="1" si="156"/>
        <v>0</v>
      </c>
      <c r="EU113" s="3">
        <f t="shared" ca="1" si="156"/>
        <v>0</v>
      </c>
      <c r="EV113" s="3">
        <f t="shared" ca="1" si="156"/>
        <v>0</v>
      </c>
      <c r="EW113" s="3">
        <f t="shared" ca="1" si="156"/>
        <v>0</v>
      </c>
      <c r="EX113" s="3">
        <f t="shared" ca="1" si="156"/>
        <v>0</v>
      </c>
    </row>
    <row r="114" spans="1:154" ht="12.75" customHeight="1">
      <c r="A114" s="1"/>
      <c r="C114" s="3" t="s">
        <v>336</v>
      </c>
      <c r="D114" s="410" t="s">
        <v>107</v>
      </c>
      <c r="F114" s="412">
        <f ca="1">'High Budget'!L57</f>
        <v>4813554.288648448</v>
      </c>
      <c r="G114" s="3"/>
      <c r="H114" s="3"/>
      <c r="I114" s="3">
        <f t="shared" ca="1" si="153"/>
        <v>4813554.2886479823</v>
      </c>
      <c r="J114" s="3">
        <f t="shared" ref="J114:BU114" si="157">J92</f>
        <v>0</v>
      </c>
      <c r="K114" s="3">
        <f t="shared" ca="1" si="157"/>
        <v>0</v>
      </c>
      <c r="L114" s="3">
        <f t="shared" ca="1" si="157"/>
        <v>0</v>
      </c>
      <c r="M114" s="3">
        <f t="shared" ca="1" si="157"/>
        <v>0</v>
      </c>
      <c r="N114" s="3">
        <f t="shared" ca="1" si="157"/>
        <v>0</v>
      </c>
      <c r="O114" s="3">
        <f t="shared" ca="1" si="157"/>
        <v>0</v>
      </c>
      <c r="P114" s="3">
        <f t="shared" ca="1" si="157"/>
        <v>0</v>
      </c>
      <c r="Q114" s="3">
        <f t="shared" ca="1" si="157"/>
        <v>0</v>
      </c>
      <c r="R114" s="3">
        <f t="shared" ca="1" si="157"/>
        <v>19458.884326817744</v>
      </c>
      <c r="S114" s="3">
        <f t="shared" ca="1" si="157"/>
        <v>39773.23942486148</v>
      </c>
      <c r="T114" s="3">
        <f t="shared" ca="1" si="157"/>
        <v>60189.166298395634</v>
      </c>
      <c r="U114" s="3">
        <f t="shared" ca="1" si="157"/>
        <v>80707.17280629788</v>
      </c>
      <c r="V114" s="3">
        <f t="shared" ca="1" si="157"/>
        <v>101327.76934674002</v>
      </c>
      <c r="W114" s="3">
        <f t="shared" ca="1" si="157"/>
        <v>122051.46886988504</v>
      </c>
      <c r="X114" s="3">
        <f t="shared" ca="1" si="157"/>
        <v>142878.78689064624</v>
      </c>
      <c r="Y114" s="3">
        <f t="shared" ca="1" si="157"/>
        <v>163810.24150151198</v>
      </c>
      <c r="Z114" s="3">
        <f t="shared" ca="1" si="157"/>
        <v>184846.35338543274</v>
      </c>
      <c r="AA114" s="3">
        <f t="shared" ca="1" si="157"/>
        <v>205987.64582877405</v>
      </c>
      <c r="AB114" s="3">
        <f t="shared" ca="1" si="157"/>
        <v>227234.6447343328</v>
      </c>
      <c r="AC114" s="3">
        <f t="shared" ca="1" si="157"/>
        <v>248587.87863442057</v>
      </c>
      <c r="AD114" s="3">
        <f t="shared" ca="1" si="157"/>
        <v>270047.87870400987</v>
      </c>
      <c r="AE114" s="3">
        <f t="shared" ca="1" si="157"/>
        <v>291615.17877394852</v>
      </c>
      <c r="AF114" s="3">
        <f t="shared" ca="1" si="157"/>
        <v>313290.31534423796</v>
      </c>
      <c r="AG114" s="3">
        <f t="shared" ca="1" si="157"/>
        <v>335073.8275973805</v>
      </c>
      <c r="AH114" s="3">
        <f t="shared" ca="1" si="157"/>
        <v>356966.25741179002</v>
      </c>
      <c r="AI114" s="3">
        <f t="shared" ca="1" si="157"/>
        <v>376377.88855352154</v>
      </c>
      <c r="AJ114" s="3">
        <f t="shared" ca="1" si="157"/>
        <v>382990.60612969095</v>
      </c>
      <c r="AK114" s="3">
        <f t="shared" ca="1" si="157"/>
        <v>332212.13378395862</v>
      </c>
      <c r="AL114" s="3">
        <f t="shared" ca="1" si="157"/>
        <v>255908.1640628383</v>
      </c>
      <c r="AM114" s="3">
        <f t="shared" ca="1" si="157"/>
        <v>178838.63255670556</v>
      </c>
      <c r="AN114" s="3">
        <f t="shared" ca="1" si="157"/>
        <v>100998.29149225453</v>
      </c>
      <c r="AO114" s="3">
        <f t="shared" ca="1" si="157"/>
        <v>22381.862189307983</v>
      </c>
      <c r="AP114" s="3">
        <f t="shared" ca="1" si="157"/>
        <v>0</v>
      </c>
      <c r="AQ114" s="3">
        <f t="shared" ca="1" si="157"/>
        <v>0</v>
      </c>
      <c r="AR114" s="3">
        <f t="shared" ca="1" si="157"/>
        <v>0</v>
      </c>
      <c r="AS114" s="3">
        <f t="shared" ca="1" si="157"/>
        <v>0</v>
      </c>
      <c r="AT114" s="3">
        <f t="shared" ca="1" si="157"/>
        <v>0</v>
      </c>
      <c r="AU114" s="3">
        <f t="shared" ca="1" si="157"/>
        <v>0</v>
      </c>
      <c r="AV114" s="3">
        <f t="shared" ca="1" si="157"/>
        <v>0</v>
      </c>
      <c r="AW114" s="3">
        <f t="shared" ca="1" si="157"/>
        <v>0</v>
      </c>
      <c r="AX114" s="3">
        <f t="shared" ca="1" si="157"/>
        <v>0</v>
      </c>
      <c r="AY114" s="3">
        <f t="shared" ca="1" si="157"/>
        <v>0</v>
      </c>
      <c r="AZ114" s="3">
        <f t="shared" ca="1" si="157"/>
        <v>0</v>
      </c>
      <c r="BA114" s="3">
        <f t="shared" ca="1" si="157"/>
        <v>0</v>
      </c>
      <c r="BB114" s="3">
        <f t="shared" ca="1" si="157"/>
        <v>0</v>
      </c>
      <c r="BC114" s="3">
        <f t="shared" ca="1" si="157"/>
        <v>0</v>
      </c>
      <c r="BD114" s="3">
        <f t="shared" ca="1" si="157"/>
        <v>0</v>
      </c>
      <c r="BE114" s="3">
        <f t="shared" ca="1" si="157"/>
        <v>0</v>
      </c>
      <c r="BF114" s="3">
        <f t="shared" ca="1" si="157"/>
        <v>0</v>
      </c>
      <c r="BG114" s="3">
        <f t="shared" ca="1" si="157"/>
        <v>0</v>
      </c>
      <c r="BH114" s="3">
        <f t="shared" ca="1" si="157"/>
        <v>0</v>
      </c>
      <c r="BI114" s="3">
        <f t="shared" ca="1" si="157"/>
        <v>0</v>
      </c>
      <c r="BJ114" s="3">
        <f t="shared" ca="1" si="157"/>
        <v>0</v>
      </c>
      <c r="BK114" s="3">
        <f t="shared" ca="1" si="157"/>
        <v>0</v>
      </c>
      <c r="BL114" s="3">
        <f t="shared" ca="1" si="157"/>
        <v>0</v>
      </c>
      <c r="BM114" s="3">
        <f t="shared" ca="1" si="157"/>
        <v>0</v>
      </c>
      <c r="BN114" s="3">
        <f t="shared" ca="1" si="157"/>
        <v>0</v>
      </c>
      <c r="BO114" s="3">
        <f t="shared" ca="1" si="157"/>
        <v>0</v>
      </c>
      <c r="BP114" s="3">
        <f t="shared" ca="1" si="157"/>
        <v>0</v>
      </c>
      <c r="BQ114" s="3">
        <f t="shared" ca="1" si="157"/>
        <v>0</v>
      </c>
      <c r="BR114" s="3">
        <f t="shared" ca="1" si="157"/>
        <v>0</v>
      </c>
      <c r="BS114" s="3">
        <f t="shared" ca="1" si="157"/>
        <v>0</v>
      </c>
      <c r="BT114" s="3">
        <f t="shared" ca="1" si="157"/>
        <v>0</v>
      </c>
      <c r="BU114" s="3">
        <f t="shared" ca="1" si="157"/>
        <v>0</v>
      </c>
      <c r="BV114" s="3">
        <f t="shared" ref="BV114:EG114" ca="1" si="158">BV92</f>
        <v>0</v>
      </c>
      <c r="BW114" s="3">
        <f t="shared" ca="1" si="158"/>
        <v>0</v>
      </c>
      <c r="BX114" s="3">
        <f t="shared" ca="1" si="158"/>
        <v>0</v>
      </c>
      <c r="BY114" s="3">
        <f t="shared" ca="1" si="158"/>
        <v>0</v>
      </c>
      <c r="BZ114" s="3">
        <f t="shared" ca="1" si="158"/>
        <v>0</v>
      </c>
      <c r="CA114" s="3">
        <f t="shared" ca="1" si="158"/>
        <v>0</v>
      </c>
      <c r="CB114" s="3">
        <f t="shared" ca="1" si="158"/>
        <v>0</v>
      </c>
      <c r="CC114" s="3">
        <f t="shared" ca="1" si="158"/>
        <v>0</v>
      </c>
      <c r="CD114" s="3">
        <f t="shared" ca="1" si="158"/>
        <v>0</v>
      </c>
      <c r="CE114" s="3">
        <f t="shared" ca="1" si="158"/>
        <v>0</v>
      </c>
      <c r="CF114" s="3">
        <f t="shared" ca="1" si="158"/>
        <v>0</v>
      </c>
      <c r="CG114" s="3">
        <f t="shared" ca="1" si="158"/>
        <v>0</v>
      </c>
      <c r="CH114" s="3">
        <f t="shared" ca="1" si="158"/>
        <v>0</v>
      </c>
      <c r="CI114" s="3">
        <f t="shared" ca="1" si="158"/>
        <v>0</v>
      </c>
      <c r="CJ114" s="3">
        <f t="shared" ca="1" si="158"/>
        <v>0</v>
      </c>
      <c r="CK114" s="3">
        <f t="shared" ca="1" si="158"/>
        <v>0</v>
      </c>
      <c r="CL114" s="3">
        <f t="shared" ca="1" si="158"/>
        <v>0</v>
      </c>
      <c r="CM114" s="3">
        <f t="shared" ca="1" si="158"/>
        <v>0</v>
      </c>
      <c r="CN114" s="3">
        <f t="shared" ca="1" si="158"/>
        <v>0</v>
      </c>
      <c r="CO114" s="3">
        <f t="shared" ca="1" si="158"/>
        <v>0</v>
      </c>
      <c r="CP114" s="3">
        <f t="shared" ca="1" si="158"/>
        <v>0</v>
      </c>
      <c r="CQ114" s="3">
        <f t="shared" ca="1" si="158"/>
        <v>0</v>
      </c>
      <c r="CR114" s="3">
        <f t="shared" ca="1" si="158"/>
        <v>0</v>
      </c>
      <c r="CS114" s="3">
        <f t="shared" ca="1" si="158"/>
        <v>0</v>
      </c>
      <c r="CT114" s="3">
        <f t="shared" ca="1" si="158"/>
        <v>0</v>
      </c>
      <c r="CU114" s="3">
        <f t="shared" ca="1" si="158"/>
        <v>0</v>
      </c>
      <c r="CV114" s="3">
        <f t="shared" ca="1" si="158"/>
        <v>0</v>
      </c>
      <c r="CW114" s="3">
        <f t="shared" ca="1" si="158"/>
        <v>0</v>
      </c>
      <c r="CX114" s="3">
        <f t="shared" ca="1" si="158"/>
        <v>0</v>
      </c>
      <c r="CY114" s="3">
        <f t="shared" ca="1" si="158"/>
        <v>0</v>
      </c>
      <c r="CZ114" s="3">
        <f t="shared" ca="1" si="158"/>
        <v>0</v>
      </c>
      <c r="DA114" s="3">
        <f t="shared" ca="1" si="158"/>
        <v>0</v>
      </c>
      <c r="DB114" s="3">
        <f t="shared" ca="1" si="158"/>
        <v>0</v>
      </c>
      <c r="DC114" s="3">
        <f t="shared" ca="1" si="158"/>
        <v>0</v>
      </c>
      <c r="DD114" s="3">
        <f t="shared" ca="1" si="158"/>
        <v>0</v>
      </c>
      <c r="DE114" s="3">
        <f t="shared" ca="1" si="158"/>
        <v>0</v>
      </c>
      <c r="DF114" s="3">
        <f t="shared" ca="1" si="158"/>
        <v>0</v>
      </c>
      <c r="DG114" s="3">
        <f t="shared" ca="1" si="158"/>
        <v>0</v>
      </c>
      <c r="DH114" s="3">
        <f t="shared" ca="1" si="158"/>
        <v>0</v>
      </c>
      <c r="DI114" s="3">
        <f t="shared" ca="1" si="158"/>
        <v>0</v>
      </c>
      <c r="DJ114" s="3">
        <f t="shared" ca="1" si="158"/>
        <v>0</v>
      </c>
      <c r="DK114" s="3">
        <f t="shared" ca="1" si="158"/>
        <v>0</v>
      </c>
      <c r="DL114" s="3">
        <f t="shared" ca="1" si="158"/>
        <v>0</v>
      </c>
      <c r="DM114" s="3">
        <f t="shared" ca="1" si="158"/>
        <v>0</v>
      </c>
      <c r="DN114" s="3">
        <f t="shared" ca="1" si="158"/>
        <v>0</v>
      </c>
      <c r="DO114" s="3">
        <f t="shared" ca="1" si="158"/>
        <v>0</v>
      </c>
      <c r="DP114" s="3">
        <f t="shared" ca="1" si="158"/>
        <v>0</v>
      </c>
      <c r="DQ114" s="3">
        <f t="shared" ca="1" si="158"/>
        <v>0</v>
      </c>
      <c r="DR114" s="3">
        <f t="shared" ca="1" si="158"/>
        <v>0</v>
      </c>
      <c r="DS114" s="3">
        <f t="shared" ca="1" si="158"/>
        <v>0</v>
      </c>
      <c r="DT114" s="3">
        <f t="shared" ca="1" si="158"/>
        <v>0</v>
      </c>
      <c r="DU114" s="3">
        <f t="shared" ca="1" si="158"/>
        <v>0</v>
      </c>
      <c r="DV114" s="3">
        <f t="shared" ca="1" si="158"/>
        <v>0</v>
      </c>
      <c r="DW114" s="3">
        <f t="shared" ca="1" si="158"/>
        <v>0</v>
      </c>
      <c r="DX114" s="3">
        <f t="shared" ca="1" si="158"/>
        <v>0</v>
      </c>
      <c r="DY114" s="3">
        <f t="shared" ca="1" si="158"/>
        <v>0</v>
      </c>
      <c r="DZ114" s="3">
        <f t="shared" ca="1" si="158"/>
        <v>0</v>
      </c>
      <c r="EA114" s="3">
        <f t="shared" ca="1" si="158"/>
        <v>0</v>
      </c>
      <c r="EB114" s="3">
        <f t="shared" ca="1" si="158"/>
        <v>0</v>
      </c>
      <c r="EC114" s="3">
        <f t="shared" ca="1" si="158"/>
        <v>0</v>
      </c>
      <c r="ED114" s="3">
        <f t="shared" ca="1" si="158"/>
        <v>0</v>
      </c>
      <c r="EE114" s="3">
        <f t="shared" ca="1" si="158"/>
        <v>0</v>
      </c>
      <c r="EF114" s="3">
        <f t="shared" ca="1" si="158"/>
        <v>0</v>
      </c>
      <c r="EG114" s="3">
        <f t="shared" ca="1" si="158"/>
        <v>0</v>
      </c>
      <c r="EH114" s="3">
        <f t="shared" ref="EH114:EX114" ca="1" si="159">EH92</f>
        <v>0</v>
      </c>
      <c r="EI114" s="3">
        <f t="shared" ca="1" si="159"/>
        <v>0</v>
      </c>
      <c r="EJ114" s="3">
        <f t="shared" ca="1" si="159"/>
        <v>0</v>
      </c>
      <c r="EK114" s="3">
        <f t="shared" ca="1" si="159"/>
        <v>0</v>
      </c>
      <c r="EL114" s="3">
        <f t="shared" ca="1" si="159"/>
        <v>0</v>
      </c>
      <c r="EM114" s="3">
        <f t="shared" ca="1" si="159"/>
        <v>0</v>
      </c>
      <c r="EN114" s="3">
        <f t="shared" ca="1" si="159"/>
        <v>0</v>
      </c>
      <c r="EO114" s="3">
        <f t="shared" ca="1" si="159"/>
        <v>0</v>
      </c>
      <c r="EP114" s="3">
        <f t="shared" ca="1" si="159"/>
        <v>0</v>
      </c>
      <c r="EQ114" s="3">
        <f t="shared" ca="1" si="159"/>
        <v>0</v>
      </c>
      <c r="ER114" s="3">
        <f t="shared" ca="1" si="159"/>
        <v>0</v>
      </c>
      <c r="ES114" s="3">
        <f t="shared" ca="1" si="159"/>
        <v>0</v>
      </c>
      <c r="ET114" s="3">
        <f t="shared" ca="1" si="159"/>
        <v>0</v>
      </c>
      <c r="EU114" s="3">
        <f t="shared" ca="1" si="159"/>
        <v>0</v>
      </c>
      <c r="EV114" s="3">
        <f t="shared" ca="1" si="159"/>
        <v>0</v>
      </c>
      <c r="EW114" s="3">
        <f t="shared" ca="1" si="159"/>
        <v>0</v>
      </c>
      <c r="EX114" s="3">
        <f t="shared" ca="1" si="159"/>
        <v>0</v>
      </c>
    </row>
    <row r="115" spans="1:154" ht="12.75" customHeight="1">
      <c r="A115" s="1"/>
      <c r="C115" s="3" t="s">
        <v>352</v>
      </c>
      <c r="D115" s="415" t="s">
        <v>5</v>
      </c>
      <c r="E115" s="416"/>
      <c r="F115" s="417">
        <f ca="1">'High Budget'!L48</f>
        <v>78345005.47436671</v>
      </c>
      <c r="G115" s="3"/>
      <c r="H115" s="3"/>
      <c r="I115" s="3">
        <f t="shared" ca="1" si="153"/>
        <v>-1199204.7393206186</v>
      </c>
      <c r="J115" s="3">
        <v>0</v>
      </c>
      <c r="K115" s="3">
        <f ca="1">IF(K3&lt;=$C$16,IF(AND(SUM(K112:K114)&gt;0,(K$61+K91)&gt;0),IF(SUM(K112:K114)&gt;(K$61+K91),-(K$61+K91),-SUM(K112:K114)),0),0)</f>
        <v>0</v>
      </c>
      <c r="L115" s="3">
        <f t="shared" ref="L115:BW115" ca="1" si="160">IF(L3&lt;=$C$16,IF(AND(SUM(L112:L114)&gt;0,(L$61+L91)&gt;0),IF(SUM(L112:L114)&gt;(L$61+L91),-(L$61+L91),-SUM(L112:L114)),0),0)</f>
        <v>0</v>
      </c>
      <c r="M115" s="3">
        <f t="shared" ca="1" si="160"/>
        <v>0</v>
      </c>
      <c r="N115" s="3">
        <f t="shared" ca="1" si="160"/>
        <v>0</v>
      </c>
      <c r="O115" s="3">
        <f t="shared" ca="1" si="160"/>
        <v>0</v>
      </c>
      <c r="P115" s="3">
        <f t="shared" ca="1" si="160"/>
        <v>0</v>
      </c>
      <c r="Q115" s="3">
        <f t="shared" ca="1" si="160"/>
        <v>0</v>
      </c>
      <c r="R115" s="3">
        <f t="shared" ca="1" si="160"/>
        <v>0</v>
      </c>
      <c r="S115" s="3">
        <f t="shared" ca="1" si="160"/>
        <v>0</v>
      </c>
      <c r="T115" s="3">
        <f t="shared" ca="1" si="160"/>
        <v>0</v>
      </c>
      <c r="U115" s="3">
        <f t="shared" ca="1" si="160"/>
        <v>0</v>
      </c>
      <c r="V115" s="3">
        <f t="shared" ca="1" si="160"/>
        <v>0</v>
      </c>
      <c r="W115" s="3">
        <f t="shared" ca="1" si="160"/>
        <v>0</v>
      </c>
      <c r="X115" s="3">
        <f t="shared" ca="1" si="160"/>
        <v>0</v>
      </c>
      <c r="Y115" s="3">
        <f t="shared" ca="1" si="160"/>
        <v>0</v>
      </c>
      <c r="Z115" s="3">
        <f t="shared" ca="1" si="160"/>
        <v>0</v>
      </c>
      <c r="AA115" s="3">
        <f t="shared" ca="1" si="160"/>
        <v>0</v>
      </c>
      <c r="AB115" s="3">
        <f t="shared" ca="1" si="160"/>
        <v>0</v>
      </c>
      <c r="AC115" s="3">
        <f t="shared" ca="1" si="160"/>
        <v>0</v>
      </c>
      <c r="AD115" s="3">
        <f t="shared" ca="1" si="160"/>
        <v>0</v>
      </c>
      <c r="AE115" s="3">
        <f t="shared" ca="1" si="160"/>
        <v>0</v>
      </c>
      <c r="AF115" s="3">
        <f t="shared" ca="1" si="160"/>
        <v>0</v>
      </c>
      <c r="AG115" s="3">
        <f t="shared" ca="1" si="160"/>
        <v>0</v>
      </c>
      <c r="AH115" s="3">
        <f t="shared" ca="1" si="160"/>
        <v>0</v>
      </c>
      <c r="AI115" s="3">
        <f t="shared" ca="1" si="160"/>
        <v>0</v>
      </c>
      <c r="AJ115" s="3">
        <f t="shared" ca="1" si="160"/>
        <v>0</v>
      </c>
      <c r="AK115" s="3">
        <f t="shared" ca="1" si="160"/>
        <v>0</v>
      </c>
      <c r="AL115" s="3">
        <f t="shared" ca="1" si="160"/>
        <v>0</v>
      </c>
      <c r="AM115" s="3">
        <f t="shared" ca="1" si="160"/>
        <v>0</v>
      </c>
      <c r="AN115" s="3">
        <f t="shared" ca="1" si="160"/>
        <v>0</v>
      </c>
      <c r="AO115" s="3">
        <f t="shared" ca="1" si="160"/>
        <v>0</v>
      </c>
      <c r="AP115" s="3">
        <f t="shared" ca="1" si="160"/>
        <v>-57015.965108103468</v>
      </c>
      <c r="AQ115" s="3">
        <f t="shared" ca="1" si="160"/>
        <v>-137200.53140155086</v>
      </c>
      <c r="AR115" s="3">
        <f t="shared" ca="1" si="160"/>
        <v>-218177.20910890965</v>
      </c>
      <c r="AS115" s="3">
        <f t="shared" ca="1" si="160"/>
        <v>-195612.04977974022</v>
      </c>
      <c r="AT115" s="3">
        <f t="shared" ca="1" si="160"/>
        <v>-277387.4219631126</v>
      </c>
      <c r="AU115" s="3">
        <f t="shared" ca="1" si="160"/>
        <v>-313811.56195917859</v>
      </c>
      <c r="AV115" s="3">
        <f t="shared" si="160"/>
        <v>0</v>
      </c>
      <c r="AW115" s="3">
        <f t="shared" si="160"/>
        <v>0</v>
      </c>
      <c r="AX115" s="3">
        <f t="shared" si="160"/>
        <v>0</v>
      </c>
      <c r="AY115" s="3">
        <f t="shared" si="160"/>
        <v>0</v>
      </c>
      <c r="AZ115" s="3">
        <f t="shared" si="160"/>
        <v>0</v>
      </c>
      <c r="BA115" s="3">
        <f t="shared" si="160"/>
        <v>0</v>
      </c>
      <c r="BB115" s="3">
        <f t="shared" si="160"/>
        <v>0</v>
      </c>
      <c r="BC115" s="3">
        <f t="shared" si="160"/>
        <v>0</v>
      </c>
      <c r="BD115" s="3">
        <f t="shared" si="160"/>
        <v>0</v>
      </c>
      <c r="BE115" s="3">
        <f t="shared" si="160"/>
        <v>0</v>
      </c>
      <c r="BF115" s="3">
        <f t="shared" si="160"/>
        <v>0</v>
      </c>
      <c r="BG115" s="3">
        <f t="shared" si="160"/>
        <v>0</v>
      </c>
      <c r="BH115" s="3">
        <f t="shared" si="160"/>
        <v>0</v>
      </c>
      <c r="BI115" s="3">
        <f t="shared" si="160"/>
        <v>0</v>
      </c>
      <c r="BJ115" s="3">
        <f t="shared" si="160"/>
        <v>0</v>
      </c>
      <c r="BK115" s="3">
        <f t="shared" si="160"/>
        <v>0</v>
      </c>
      <c r="BL115" s="3">
        <f t="shared" si="160"/>
        <v>0</v>
      </c>
      <c r="BM115" s="3">
        <f t="shared" si="160"/>
        <v>0</v>
      </c>
      <c r="BN115" s="3">
        <f t="shared" si="160"/>
        <v>0</v>
      </c>
      <c r="BO115" s="3">
        <f t="shared" si="160"/>
        <v>0</v>
      </c>
      <c r="BP115" s="3">
        <f t="shared" si="160"/>
        <v>0</v>
      </c>
      <c r="BQ115" s="3">
        <f t="shared" si="160"/>
        <v>0</v>
      </c>
      <c r="BR115" s="3">
        <f t="shared" si="160"/>
        <v>0</v>
      </c>
      <c r="BS115" s="3">
        <f t="shared" si="160"/>
        <v>0</v>
      </c>
      <c r="BT115" s="3">
        <f t="shared" si="160"/>
        <v>0</v>
      </c>
      <c r="BU115" s="3">
        <f t="shared" si="160"/>
        <v>0</v>
      </c>
      <c r="BV115" s="3">
        <f t="shared" si="160"/>
        <v>0</v>
      </c>
      <c r="BW115" s="3">
        <f t="shared" si="160"/>
        <v>0</v>
      </c>
      <c r="BX115" s="3">
        <f t="shared" ref="BX115:EI115" si="161">IF(BX3&lt;=$C$16,IF(AND(SUM(BX112:BX114)&gt;0,(BX$61+BX91)&gt;0),IF(SUM(BX112:BX114)&gt;(BX$61+BX91),-(BX$61+BX91),-SUM(BX112:BX114)),0),0)</f>
        <v>0</v>
      </c>
      <c r="BY115" s="3">
        <f t="shared" si="161"/>
        <v>0</v>
      </c>
      <c r="BZ115" s="3">
        <f t="shared" si="161"/>
        <v>0</v>
      </c>
      <c r="CA115" s="3">
        <f t="shared" si="161"/>
        <v>0</v>
      </c>
      <c r="CB115" s="3">
        <f t="shared" si="161"/>
        <v>0</v>
      </c>
      <c r="CC115" s="3">
        <f t="shared" si="161"/>
        <v>0</v>
      </c>
      <c r="CD115" s="3">
        <f t="shared" si="161"/>
        <v>0</v>
      </c>
      <c r="CE115" s="3">
        <f t="shared" si="161"/>
        <v>0</v>
      </c>
      <c r="CF115" s="3">
        <f t="shared" si="161"/>
        <v>0</v>
      </c>
      <c r="CG115" s="3">
        <f t="shared" si="161"/>
        <v>0</v>
      </c>
      <c r="CH115" s="3">
        <f t="shared" si="161"/>
        <v>0</v>
      </c>
      <c r="CI115" s="3">
        <f t="shared" si="161"/>
        <v>0</v>
      </c>
      <c r="CJ115" s="3">
        <f t="shared" si="161"/>
        <v>0</v>
      </c>
      <c r="CK115" s="3">
        <f t="shared" si="161"/>
        <v>0</v>
      </c>
      <c r="CL115" s="3">
        <f t="shared" si="161"/>
        <v>0</v>
      </c>
      <c r="CM115" s="3">
        <f t="shared" si="161"/>
        <v>0</v>
      </c>
      <c r="CN115" s="3">
        <f t="shared" si="161"/>
        <v>0</v>
      </c>
      <c r="CO115" s="3">
        <f t="shared" si="161"/>
        <v>0</v>
      </c>
      <c r="CP115" s="3">
        <f t="shared" si="161"/>
        <v>0</v>
      </c>
      <c r="CQ115" s="3">
        <f t="shared" si="161"/>
        <v>0</v>
      </c>
      <c r="CR115" s="3">
        <f t="shared" si="161"/>
        <v>0</v>
      </c>
      <c r="CS115" s="3">
        <f t="shared" si="161"/>
        <v>0</v>
      </c>
      <c r="CT115" s="3">
        <f t="shared" si="161"/>
        <v>0</v>
      </c>
      <c r="CU115" s="3">
        <f t="shared" si="161"/>
        <v>0</v>
      </c>
      <c r="CV115" s="3">
        <f t="shared" si="161"/>
        <v>0</v>
      </c>
      <c r="CW115" s="3">
        <f t="shared" si="161"/>
        <v>0</v>
      </c>
      <c r="CX115" s="3">
        <f t="shared" si="161"/>
        <v>0</v>
      </c>
      <c r="CY115" s="3">
        <f t="shared" si="161"/>
        <v>0</v>
      </c>
      <c r="CZ115" s="3">
        <f t="shared" si="161"/>
        <v>0</v>
      </c>
      <c r="DA115" s="3">
        <f t="shared" si="161"/>
        <v>0</v>
      </c>
      <c r="DB115" s="3">
        <f t="shared" si="161"/>
        <v>0</v>
      </c>
      <c r="DC115" s="3">
        <f t="shared" si="161"/>
        <v>0</v>
      </c>
      <c r="DD115" s="3">
        <f t="shared" si="161"/>
        <v>0</v>
      </c>
      <c r="DE115" s="3">
        <f t="shared" si="161"/>
        <v>0</v>
      </c>
      <c r="DF115" s="3">
        <f t="shared" si="161"/>
        <v>0</v>
      </c>
      <c r="DG115" s="3">
        <f t="shared" si="161"/>
        <v>0</v>
      </c>
      <c r="DH115" s="3">
        <f t="shared" si="161"/>
        <v>0</v>
      </c>
      <c r="DI115" s="3">
        <f t="shared" si="161"/>
        <v>0</v>
      </c>
      <c r="DJ115" s="3">
        <f t="shared" si="161"/>
        <v>0</v>
      </c>
      <c r="DK115" s="3">
        <f t="shared" si="161"/>
        <v>0</v>
      </c>
      <c r="DL115" s="3">
        <f t="shared" si="161"/>
        <v>0</v>
      </c>
      <c r="DM115" s="3">
        <f t="shared" si="161"/>
        <v>0</v>
      </c>
      <c r="DN115" s="3">
        <f t="shared" si="161"/>
        <v>0</v>
      </c>
      <c r="DO115" s="3">
        <f t="shared" si="161"/>
        <v>0</v>
      </c>
      <c r="DP115" s="3">
        <f t="shared" si="161"/>
        <v>0</v>
      </c>
      <c r="DQ115" s="3">
        <f t="shared" si="161"/>
        <v>0</v>
      </c>
      <c r="DR115" s="3">
        <f t="shared" si="161"/>
        <v>0</v>
      </c>
      <c r="DS115" s="3">
        <f t="shared" si="161"/>
        <v>0</v>
      </c>
      <c r="DT115" s="3">
        <f t="shared" si="161"/>
        <v>0</v>
      </c>
      <c r="DU115" s="3">
        <f t="shared" si="161"/>
        <v>0</v>
      </c>
      <c r="DV115" s="3">
        <f t="shared" si="161"/>
        <v>0</v>
      </c>
      <c r="DW115" s="3">
        <f t="shared" si="161"/>
        <v>0</v>
      </c>
      <c r="DX115" s="3">
        <f t="shared" si="161"/>
        <v>0</v>
      </c>
      <c r="DY115" s="3">
        <f t="shared" si="161"/>
        <v>0</v>
      </c>
      <c r="DZ115" s="3">
        <f t="shared" si="161"/>
        <v>0</v>
      </c>
      <c r="EA115" s="3">
        <f t="shared" si="161"/>
        <v>0</v>
      </c>
      <c r="EB115" s="3">
        <f t="shared" si="161"/>
        <v>0</v>
      </c>
      <c r="EC115" s="3">
        <f t="shared" si="161"/>
        <v>0</v>
      </c>
      <c r="ED115" s="3">
        <f t="shared" si="161"/>
        <v>0</v>
      </c>
      <c r="EE115" s="3">
        <f t="shared" si="161"/>
        <v>0</v>
      </c>
      <c r="EF115" s="3">
        <f t="shared" si="161"/>
        <v>0</v>
      </c>
      <c r="EG115" s="3">
        <f t="shared" si="161"/>
        <v>0</v>
      </c>
      <c r="EH115" s="3">
        <f t="shared" si="161"/>
        <v>0</v>
      </c>
      <c r="EI115" s="3">
        <f t="shared" si="161"/>
        <v>0</v>
      </c>
      <c r="EJ115" s="3">
        <f t="shared" ref="EJ115:EX115" si="162">IF(EJ3&lt;=$C$16,IF(AND(SUM(EJ112:EJ114)&gt;0,(EJ$61+EJ91)&gt;0),IF(SUM(EJ112:EJ114)&gt;(EJ$61+EJ91),-(EJ$61+EJ91),-SUM(EJ112:EJ114)),0),0)</f>
        <v>0</v>
      </c>
      <c r="EK115" s="3">
        <f t="shared" si="162"/>
        <v>0</v>
      </c>
      <c r="EL115" s="3">
        <f t="shared" si="162"/>
        <v>0</v>
      </c>
      <c r="EM115" s="3">
        <f t="shared" si="162"/>
        <v>0</v>
      </c>
      <c r="EN115" s="3">
        <f t="shared" si="162"/>
        <v>0</v>
      </c>
      <c r="EO115" s="3">
        <f t="shared" si="162"/>
        <v>0</v>
      </c>
      <c r="EP115" s="3">
        <f t="shared" si="162"/>
        <v>0</v>
      </c>
      <c r="EQ115" s="3">
        <f t="shared" si="162"/>
        <v>0</v>
      </c>
      <c r="ER115" s="3">
        <f t="shared" si="162"/>
        <v>0</v>
      </c>
      <c r="ES115" s="3">
        <f t="shared" si="162"/>
        <v>0</v>
      </c>
      <c r="ET115" s="3">
        <f t="shared" si="162"/>
        <v>0</v>
      </c>
      <c r="EU115" s="3">
        <f t="shared" si="162"/>
        <v>0</v>
      </c>
      <c r="EV115" s="3">
        <f t="shared" si="162"/>
        <v>0</v>
      </c>
      <c r="EW115" s="3">
        <f t="shared" si="162"/>
        <v>0</v>
      </c>
      <c r="EX115" s="3">
        <f t="shared" si="162"/>
        <v>0</v>
      </c>
    </row>
    <row r="116" spans="1:154" ht="12.75" customHeight="1">
      <c r="A116" s="1"/>
      <c r="C116" s="3" t="s">
        <v>354</v>
      </c>
      <c r="D116" s="3"/>
      <c r="F116" s="238" t="str">
        <f ca="1">IF(ABS(F115-I113-I114)&lt;1,"OK","ERROR")</f>
        <v>OK</v>
      </c>
      <c r="G116" s="3"/>
      <c r="H116" s="3"/>
      <c r="I116" s="3">
        <f t="shared" ca="1" si="153"/>
        <v>0</v>
      </c>
      <c r="J116" s="3">
        <v>0</v>
      </c>
      <c r="K116" s="3">
        <f>IF(K$3=$C$17,'High Budget'!$L$106,0)</f>
        <v>0</v>
      </c>
      <c r="L116" s="3">
        <f>IF(L$3=$C$17,'High Budget'!$L$106,0)</f>
        <v>0</v>
      </c>
      <c r="M116" s="3">
        <f>IF(M$3=$C$17,'High Budget'!$L$106,0)</f>
        <v>0</v>
      </c>
      <c r="N116" s="3">
        <f>IF(N$3=$C$17,'High Budget'!$L$106,0)</f>
        <v>0</v>
      </c>
      <c r="O116" s="3">
        <f>IF(O$3=$C$17,'High Budget'!$L$106,0)</f>
        <v>0</v>
      </c>
      <c r="P116" s="3">
        <f>IF(P$3=$C$17,'High Budget'!$L$106,0)</f>
        <v>0</v>
      </c>
      <c r="Q116" s="3">
        <f>IF(Q$3=$C$17,'High Budget'!$L$106,0)</f>
        <v>0</v>
      </c>
      <c r="R116" s="3">
        <f>IF(R$3=$C$17,'High Budget'!$L$106,0)</f>
        <v>0</v>
      </c>
      <c r="S116" s="3">
        <f>IF(S$3=$C$17,'High Budget'!$L$106,0)</f>
        <v>0</v>
      </c>
      <c r="T116" s="3">
        <f>IF(T$3=$C$17,'High Budget'!$L$106,0)</f>
        <v>0</v>
      </c>
      <c r="U116" s="3">
        <f>IF(U$3=$C$17,'High Budget'!$L$106,0)</f>
        <v>0</v>
      </c>
      <c r="V116" s="3">
        <f>IF(V$3=$C$17,'High Budget'!$L$106,0)</f>
        <v>0</v>
      </c>
      <c r="W116" s="3">
        <f>IF(W$3=$C$17,'High Budget'!$L$106,0)</f>
        <v>0</v>
      </c>
      <c r="X116" s="3">
        <f>IF(X$3=$C$17,'High Budget'!$L$106,0)</f>
        <v>0</v>
      </c>
      <c r="Y116" s="3">
        <f>IF(Y$3=$C$17,'High Budget'!$L$106,0)</f>
        <v>0</v>
      </c>
      <c r="Z116" s="3">
        <f>IF(Z$3=$C$17,'High Budget'!$L$106,0)</f>
        <v>0</v>
      </c>
      <c r="AA116" s="3">
        <f>IF(AA$3=$C$17,'High Budget'!$L$106,0)</f>
        <v>0</v>
      </c>
      <c r="AB116" s="3">
        <f>IF(AB$3=$C$17,'High Budget'!$L$106,0)</f>
        <v>0</v>
      </c>
      <c r="AC116" s="3">
        <f>IF(AC$3=$C$17,'High Budget'!$L$106,0)</f>
        <v>0</v>
      </c>
      <c r="AD116" s="3">
        <f>IF(AD$3=$C$17,'High Budget'!$L$106,0)</f>
        <v>0</v>
      </c>
      <c r="AE116" s="3">
        <f>IF(AE$3=$C$17,'High Budget'!$L$106,0)</f>
        <v>0</v>
      </c>
      <c r="AF116" s="3">
        <f>IF(AF$3=$C$17,'High Budget'!$L$106,0)</f>
        <v>0</v>
      </c>
      <c r="AG116" s="3">
        <f>IF(AG$3=$C$17,'High Budget'!$L$106,0)</f>
        <v>0</v>
      </c>
      <c r="AH116" s="3">
        <f>IF(AH$3=$C$17,'High Budget'!$L$106,0)</f>
        <v>0</v>
      </c>
      <c r="AI116" s="3">
        <f>IF(AI$3=$C$17,'High Budget'!$L$106,0)</f>
        <v>0</v>
      </c>
      <c r="AJ116" s="3">
        <f>IF(AJ$3=$C$17,'High Budget'!$L$106,0)</f>
        <v>0</v>
      </c>
      <c r="AK116" s="3">
        <f>IF(AK$3=$C$17,'High Budget'!$L$106,0)</f>
        <v>0</v>
      </c>
      <c r="AL116" s="3">
        <f>IF(AL$3=$C$17,'High Budget'!$L$106,0)</f>
        <v>0</v>
      </c>
      <c r="AM116" s="3">
        <f>IF(AM$3=$C$17,'High Budget'!$L$106,0)</f>
        <v>0</v>
      </c>
      <c r="AN116" s="3">
        <f>IF(AN$3=$C$17,'High Budget'!$L$106,0)</f>
        <v>0</v>
      </c>
      <c r="AO116" s="3">
        <f>IF(AO$3=$C$17,'High Budget'!$L$106,0)</f>
        <v>0</v>
      </c>
      <c r="AP116" s="3">
        <f>IF(AP$3=$C$17,'High Budget'!$L$106,0)</f>
        <v>0</v>
      </c>
      <c r="AQ116" s="3">
        <f>IF(AQ$3=$C$17,'High Budget'!$L$106,0)</f>
        <v>0</v>
      </c>
      <c r="AR116" s="3">
        <f>IF(AR$3=$C$17,'High Budget'!$L$106,0)</f>
        <v>0</v>
      </c>
      <c r="AS116" s="3">
        <f>IF(AS$3=$C$17,'High Budget'!$L$106,0)</f>
        <v>0</v>
      </c>
      <c r="AT116" s="3">
        <f>IF(AT$3=$C$17,'High Budget'!$L$106,0)</f>
        <v>0</v>
      </c>
      <c r="AU116" s="3">
        <f>IF(AU$3=$C$17,'High Budget'!$L$106,0)</f>
        <v>0</v>
      </c>
      <c r="AV116" s="3">
        <f>IF(AV$3=$C$17,'High Budget'!$L$106,0)</f>
        <v>0</v>
      </c>
      <c r="AW116" s="3">
        <f>IF(AW$3=$C$17,'High Budget'!$L$106,0)</f>
        <v>0</v>
      </c>
      <c r="AX116" s="3">
        <f ca="1">IF(AX$3=$C$17,'High Budget'!$L$106,0)</f>
        <v>0</v>
      </c>
      <c r="AY116" s="3">
        <f>IF(AY$3=$C$17,'High Budget'!$L$106,0)</f>
        <v>0</v>
      </c>
      <c r="AZ116" s="3">
        <f>IF(AZ$3=$C$17,'High Budget'!$L$106,0)</f>
        <v>0</v>
      </c>
      <c r="BA116" s="3">
        <f>IF(BA$3=$C$17,'High Budget'!$L$106,0)</f>
        <v>0</v>
      </c>
      <c r="BB116" s="3">
        <f>IF(BB$3=$C$17,'High Budget'!$L$106,0)</f>
        <v>0</v>
      </c>
      <c r="BC116" s="3">
        <f>IF(BC$3=$C$17,'High Budget'!$L$106,0)</f>
        <v>0</v>
      </c>
      <c r="BD116" s="3">
        <f>IF(BD$3=$C$17,'High Budget'!$L$106,0)</f>
        <v>0</v>
      </c>
      <c r="BE116" s="3">
        <f>IF(BE$3=$C$17,'High Budget'!$L$106,0)</f>
        <v>0</v>
      </c>
      <c r="BF116" s="3">
        <f>IF(BF$3=$C$17,'High Budget'!$L$106,0)</f>
        <v>0</v>
      </c>
      <c r="BG116" s="3">
        <f>IF(BG$3=$C$17,'High Budget'!$L$106,0)</f>
        <v>0</v>
      </c>
      <c r="BH116" s="3">
        <f>IF(BH$3=$C$17,'High Budget'!$L$106,0)</f>
        <v>0</v>
      </c>
      <c r="BI116" s="3">
        <f>IF(BI$3=$C$17,'High Budget'!$L$106,0)</f>
        <v>0</v>
      </c>
      <c r="BJ116" s="3">
        <f>IF(BJ$3=$C$17,'High Budget'!$L$106,0)</f>
        <v>0</v>
      </c>
      <c r="BK116" s="3">
        <f>IF(BK$3=$C$17,'High Budget'!$L$106,0)</f>
        <v>0</v>
      </c>
      <c r="BL116" s="3">
        <f>IF(BL$3=$C$17,'High Budget'!$L$106,0)</f>
        <v>0</v>
      </c>
      <c r="BM116" s="3">
        <f>IF(BM$3=$C$17,'High Budget'!$L$106,0)</f>
        <v>0</v>
      </c>
      <c r="BN116" s="3">
        <f>IF(BN$3=$C$17,'High Budget'!$L$106,0)</f>
        <v>0</v>
      </c>
      <c r="BO116" s="3">
        <f>IF(BO$3=$C$17,'High Budget'!$L$106,0)</f>
        <v>0</v>
      </c>
      <c r="BP116" s="3">
        <f>IF(BP$3=$C$17,'High Budget'!$L$106,0)</f>
        <v>0</v>
      </c>
      <c r="BQ116" s="3">
        <f>IF(BQ$3=$C$17,'High Budget'!$L$106,0)</f>
        <v>0</v>
      </c>
      <c r="BR116" s="3">
        <f>IF(BR$3=$C$17,'High Budget'!$L$106,0)</f>
        <v>0</v>
      </c>
      <c r="BS116" s="3">
        <f>IF(BS$3=$C$17,'High Budget'!$L$106,0)</f>
        <v>0</v>
      </c>
      <c r="BT116" s="3">
        <f>IF(BT$3=$C$17,'High Budget'!$L$106,0)</f>
        <v>0</v>
      </c>
      <c r="BU116" s="3">
        <f>IF(BU$3=$C$17,'High Budget'!$L$106,0)</f>
        <v>0</v>
      </c>
      <c r="BV116" s="3">
        <f>IF(BV$3=$C$17,'High Budget'!$L$106,0)</f>
        <v>0</v>
      </c>
      <c r="BW116" s="3">
        <f>IF(BW$3=$C$17,'High Budget'!$L$106,0)</f>
        <v>0</v>
      </c>
      <c r="BX116" s="3">
        <f>IF(BX$3=$C$17,'High Budget'!$L$106,0)</f>
        <v>0</v>
      </c>
      <c r="BY116" s="3">
        <f>IF(BY$3=$C$17,'High Budget'!$L$106,0)</f>
        <v>0</v>
      </c>
      <c r="BZ116" s="3">
        <f>IF(BZ$3=$C$17,'High Budget'!$L$106,0)</f>
        <v>0</v>
      </c>
      <c r="CA116" s="3">
        <f>IF(CA$3=$C$17,'High Budget'!$L$106,0)</f>
        <v>0</v>
      </c>
      <c r="CB116" s="3">
        <f>IF(CB$3=$C$17,'High Budget'!$L$106,0)</f>
        <v>0</v>
      </c>
      <c r="CC116" s="3">
        <f>IF(CC$3=$C$17,'High Budget'!$L$106,0)</f>
        <v>0</v>
      </c>
      <c r="CD116" s="3">
        <f>IF(CD$3=$C$17,'High Budget'!$L$106,0)</f>
        <v>0</v>
      </c>
      <c r="CE116" s="3">
        <f>IF(CE$3=$C$17,'High Budget'!$L$106,0)</f>
        <v>0</v>
      </c>
      <c r="CF116" s="3">
        <f>IF(CF$3=$C$17,'High Budget'!$L$106,0)</f>
        <v>0</v>
      </c>
      <c r="CG116" s="3">
        <f>IF(CG$3=$C$17,'High Budget'!$L$106,0)</f>
        <v>0</v>
      </c>
      <c r="CH116" s="3">
        <f>IF(CH$3=$C$17,'High Budget'!$L$106,0)</f>
        <v>0</v>
      </c>
      <c r="CI116" s="3">
        <f>IF(CI$3=$C$17,'High Budget'!$L$106,0)</f>
        <v>0</v>
      </c>
      <c r="CJ116" s="3">
        <f>IF(CJ$3=$C$17,'High Budget'!$L$106,0)</f>
        <v>0</v>
      </c>
      <c r="CK116" s="3">
        <f>IF(CK$3=$C$17,'High Budget'!$L$106,0)</f>
        <v>0</v>
      </c>
      <c r="CL116" s="3">
        <f>IF(CL$3=$C$17,'High Budget'!$L$106,0)</f>
        <v>0</v>
      </c>
      <c r="CM116" s="3">
        <f>IF(CM$3=$C$17,'High Budget'!$L$106,0)</f>
        <v>0</v>
      </c>
      <c r="CN116" s="3">
        <f>IF(CN$3=$C$17,'High Budget'!$L$106,0)</f>
        <v>0</v>
      </c>
      <c r="CO116" s="3">
        <f>IF(CO$3=$C$17,'High Budget'!$L$106,0)</f>
        <v>0</v>
      </c>
      <c r="CP116" s="3">
        <f>IF(CP$3=$C$17,'High Budget'!$L$106,0)</f>
        <v>0</v>
      </c>
      <c r="CQ116" s="3">
        <f>IF(CQ$3=$C$17,'High Budget'!$L$106,0)</f>
        <v>0</v>
      </c>
      <c r="CR116" s="3">
        <f>IF(CR$3=$C$17,'High Budget'!$L$106,0)</f>
        <v>0</v>
      </c>
      <c r="CS116" s="3">
        <f>IF(CS$3=$C$17,'High Budget'!$L$106,0)</f>
        <v>0</v>
      </c>
      <c r="CT116" s="3">
        <f>IF(CT$3=$C$17,'High Budget'!$L$106,0)</f>
        <v>0</v>
      </c>
      <c r="CU116" s="3">
        <f>IF(CU$3=$C$17,'High Budget'!$L$106,0)</f>
        <v>0</v>
      </c>
      <c r="CV116" s="3">
        <f>IF(CV$3=$C$17,'High Budget'!$L$106,0)</f>
        <v>0</v>
      </c>
      <c r="CW116" s="3">
        <f>IF(CW$3=$C$17,'High Budget'!$L$106,0)</f>
        <v>0</v>
      </c>
      <c r="CX116" s="3">
        <f>IF(CX$3=$C$17,'High Budget'!$L$106,0)</f>
        <v>0</v>
      </c>
      <c r="CY116" s="3">
        <f>IF(CY$3=$C$17,'High Budget'!$L$106,0)</f>
        <v>0</v>
      </c>
      <c r="CZ116" s="3">
        <f>IF(CZ$3=$C$17,'High Budget'!$L$106,0)</f>
        <v>0</v>
      </c>
      <c r="DA116" s="3">
        <f>IF(DA$3=$C$17,'High Budget'!$L$106,0)</f>
        <v>0</v>
      </c>
      <c r="DB116" s="3">
        <f>IF(DB$3=$C$17,'High Budget'!$L$106,0)</f>
        <v>0</v>
      </c>
      <c r="DC116" s="3">
        <f>IF(DC$3=$C$17,'High Budget'!$L$106,0)</f>
        <v>0</v>
      </c>
      <c r="DD116" s="3">
        <f>IF(DD$3=$C$17,'High Budget'!$L$106,0)</f>
        <v>0</v>
      </c>
      <c r="DE116" s="3">
        <f>IF(DE$3=$C$17,'High Budget'!$L$106,0)</f>
        <v>0</v>
      </c>
      <c r="DF116" s="3">
        <f>IF(DF$3=$C$17,'High Budget'!$L$106,0)</f>
        <v>0</v>
      </c>
      <c r="DG116" s="3">
        <f>IF(DG$3=$C$17,'High Budget'!$L$106,0)</f>
        <v>0</v>
      </c>
      <c r="DH116" s="3">
        <f>IF(DH$3=$C$17,'High Budget'!$L$106,0)</f>
        <v>0</v>
      </c>
      <c r="DI116" s="3">
        <f>IF(DI$3=$C$17,'High Budget'!$L$106,0)</f>
        <v>0</v>
      </c>
      <c r="DJ116" s="3">
        <f>IF(DJ$3=$C$17,'High Budget'!$L$106,0)</f>
        <v>0</v>
      </c>
      <c r="DK116" s="3">
        <f>IF(DK$3=$C$17,'High Budget'!$L$106,0)</f>
        <v>0</v>
      </c>
      <c r="DL116" s="3">
        <f>IF(DL$3=$C$17,'High Budget'!$L$106,0)</f>
        <v>0</v>
      </c>
      <c r="DM116" s="3">
        <f>IF(DM$3=$C$17,'High Budget'!$L$106,0)</f>
        <v>0</v>
      </c>
      <c r="DN116" s="3">
        <f>IF(DN$3=$C$17,'High Budget'!$L$106,0)</f>
        <v>0</v>
      </c>
      <c r="DO116" s="3">
        <f>IF(DO$3=$C$17,'High Budget'!$L$106,0)</f>
        <v>0</v>
      </c>
      <c r="DP116" s="3">
        <f>IF(DP$3=$C$17,'High Budget'!$L$106,0)</f>
        <v>0</v>
      </c>
      <c r="DQ116" s="3">
        <f>IF(DQ$3=$C$17,'High Budget'!$L$106,0)</f>
        <v>0</v>
      </c>
      <c r="DR116" s="3">
        <f>IF(DR$3=$C$17,'High Budget'!$L$106,0)</f>
        <v>0</v>
      </c>
      <c r="DS116" s="3">
        <f>IF(DS$3=$C$17,'High Budget'!$L$106,0)</f>
        <v>0</v>
      </c>
      <c r="DT116" s="3">
        <f>IF(DT$3=$C$17,'High Budget'!$L$106,0)</f>
        <v>0</v>
      </c>
      <c r="DU116" s="3">
        <f>IF(DU$3=$C$17,'High Budget'!$L$106,0)</f>
        <v>0</v>
      </c>
      <c r="DV116" s="3">
        <f>IF(DV$3=$C$17,'High Budget'!$L$106,0)</f>
        <v>0</v>
      </c>
      <c r="DW116" s="3">
        <f>IF(DW$3=$C$17,'High Budget'!$L$106,0)</f>
        <v>0</v>
      </c>
      <c r="DX116" s="3">
        <f>IF(DX$3=$C$17,'High Budget'!$L$106,0)</f>
        <v>0</v>
      </c>
      <c r="DY116" s="3">
        <f>IF(DY$3=$C$17,'High Budget'!$L$106,0)</f>
        <v>0</v>
      </c>
      <c r="DZ116" s="3">
        <f>IF(DZ$3=$C$17,'High Budget'!$L$106,0)</f>
        <v>0</v>
      </c>
      <c r="EA116" s="3">
        <f>IF(EA$3=$C$17,'High Budget'!$L$106,0)</f>
        <v>0</v>
      </c>
      <c r="EB116" s="3">
        <f>IF(EB$3=$C$17,'High Budget'!$L$106,0)</f>
        <v>0</v>
      </c>
      <c r="EC116" s="3">
        <f>IF(EC$3=$C$17,'High Budget'!$L$106,0)</f>
        <v>0</v>
      </c>
      <c r="ED116" s="3">
        <f>IF(ED$3=$C$17,'High Budget'!$L$106,0)</f>
        <v>0</v>
      </c>
      <c r="EE116" s="3">
        <f>IF(EE$3=$C$17,'High Budget'!$L$106,0)</f>
        <v>0</v>
      </c>
      <c r="EF116" s="3">
        <f>IF(EF$3=$C$17,'High Budget'!$L$106,0)</f>
        <v>0</v>
      </c>
      <c r="EG116" s="3">
        <f>IF(EG$3=$C$17,'High Budget'!$L$106,0)</f>
        <v>0</v>
      </c>
      <c r="EH116" s="3">
        <f>IF(EH$3=$C$17,'High Budget'!$L$106,0)</f>
        <v>0</v>
      </c>
      <c r="EI116" s="3">
        <f>IF(EI$3=$C$17,'High Budget'!$L$106,0)</f>
        <v>0</v>
      </c>
      <c r="EJ116" s="3">
        <f>IF(EJ$3=$C$17,'High Budget'!$L$106,0)</f>
        <v>0</v>
      </c>
      <c r="EK116" s="3">
        <f>IF(EK$3=$C$17,'High Budget'!$L$106,0)</f>
        <v>0</v>
      </c>
      <c r="EL116" s="3">
        <f>IF(EL$3=$C$17,'High Budget'!$L$106,0)</f>
        <v>0</v>
      </c>
      <c r="EM116" s="3">
        <f>IF(EM$3=$C$17,'High Budget'!$L$106,0)</f>
        <v>0</v>
      </c>
      <c r="EN116" s="3">
        <f>IF(EN$3=$C$17,'High Budget'!$L$106,0)</f>
        <v>0</v>
      </c>
      <c r="EO116" s="3">
        <f>IF(EO$3=$C$17,'High Budget'!$L$106,0)</f>
        <v>0</v>
      </c>
      <c r="EP116" s="3">
        <f>IF(EP$3=$C$17,'High Budget'!$L$106,0)</f>
        <v>0</v>
      </c>
      <c r="EQ116" s="3">
        <f>IF(EQ$3=$C$17,'High Budget'!$L$106,0)</f>
        <v>0</v>
      </c>
      <c r="ER116" s="3">
        <f>IF(ER$3=$C$17,'High Budget'!$L$106,0)</f>
        <v>0</v>
      </c>
      <c r="ES116" s="3">
        <f>IF(ES$3=$C$17,'High Budget'!$L$106,0)</f>
        <v>0</v>
      </c>
      <c r="ET116" s="3">
        <f>IF(ET$3=$C$17,'High Budget'!$L$106,0)</f>
        <v>0</v>
      </c>
      <c r="EU116" s="3">
        <f>IF(EU$3=$C$17,'High Budget'!$L$106,0)</f>
        <v>0</v>
      </c>
      <c r="EV116" s="3">
        <f>IF(EV$3=$C$17,'High Budget'!$L$106,0)</f>
        <v>0</v>
      </c>
      <c r="EW116" s="3">
        <f>IF(EW$3=$C$17,'High Budget'!$L$106,0)</f>
        <v>0</v>
      </c>
      <c r="EX116" s="3">
        <f>IF(EX$3=$C$17,'High Budget'!$L$106,0)</f>
        <v>0</v>
      </c>
    </row>
    <row r="117" spans="1:154" ht="12.75" customHeight="1">
      <c r="A117" s="1"/>
      <c r="C117" s="3" t="s">
        <v>355</v>
      </c>
      <c r="D117" s="3"/>
      <c r="F117" s="7"/>
      <c r="G117" s="3"/>
      <c r="H117" s="3"/>
      <c r="I117" s="3">
        <f t="shared" ca="1" si="153"/>
        <v>391725.02737183432</v>
      </c>
      <c r="J117" s="3">
        <v>0</v>
      </c>
      <c r="K117" s="3">
        <f>IF(K$3=$C$17,'High Budget'!$L$107,0)</f>
        <v>0</v>
      </c>
      <c r="L117" s="3">
        <f>IF(L$3=$C$17,'High Budget'!$L$107,0)</f>
        <v>0</v>
      </c>
      <c r="M117" s="3">
        <f>IF(M$3=$C$17,'High Budget'!$L$107,0)</f>
        <v>0</v>
      </c>
      <c r="N117" s="3">
        <f>IF(N$3=$C$17,'High Budget'!$L$107,0)</f>
        <v>0</v>
      </c>
      <c r="O117" s="3">
        <f>IF(O$3=$C$17,'High Budget'!$L$107,0)</f>
        <v>0</v>
      </c>
      <c r="P117" s="3">
        <f>IF(P$3=$C$17,'High Budget'!$L$107,0)</f>
        <v>0</v>
      </c>
      <c r="Q117" s="3">
        <f>IF(Q$3=$C$17,'High Budget'!$L$107,0)</f>
        <v>0</v>
      </c>
      <c r="R117" s="3">
        <f>IF(R$3=$C$17,'High Budget'!$L$107,0)</f>
        <v>0</v>
      </c>
      <c r="S117" s="3">
        <f>IF(S$3=$C$17,'High Budget'!$L$107,0)</f>
        <v>0</v>
      </c>
      <c r="T117" s="3">
        <f>IF(T$3=$C$17,'High Budget'!$L$107,0)</f>
        <v>0</v>
      </c>
      <c r="U117" s="3">
        <f>IF(U$3=$C$17,'High Budget'!$L$107,0)</f>
        <v>0</v>
      </c>
      <c r="V117" s="3">
        <f>IF(V$3=$C$17,'High Budget'!$L$107,0)</f>
        <v>0</v>
      </c>
      <c r="W117" s="3">
        <f>IF(W$3=$C$17,'High Budget'!$L$107,0)</f>
        <v>0</v>
      </c>
      <c r="X117" s="3">
        <f>IF(X$3=$C$17,'High Budget'!$L$107,0)</f>
        <v>0</v>
      </c>
      <c r="Y117" s="3">
        <f>IF(Y$3=$C$17,'High Budget'!$L$107,0)</f>
        <v>0</v>
      </c>
      <c r="Z117" s="3">
        <f>IF(Z$3=$C$17,'High Budget'!$L$107,0)</f>
        <v>0</v>
      </c>
      <c r="AA117" s="3">
        <f>IF(AA$3=$C$17,'High Budget'!$L$107,0)</f>
        <v>0</v>
      </c>
      <c r="AB117" s="3">
        <f>IF(AB$3=$C$17,'High Budget'!$L$107,0)</f>
        <v>0</v>
      </c>
      <c r="AC117" s="3">
        <f>IF(AC$3=$C$17,'High Budget'!$L$107,0)</f>
        <v>0</v>
      </c>
      <c r="AD117" s="3">
        <f>IF(AD$3=$C$17,'High Budget'!$L$107,0)</f>
        <v>0</v>
      </c>
      <c r="AE117" s="3">
        <f>IF(AE$3=$C$17,'High Budget'!$L$107,0)</f>
        <v>0</v>
      </c>
      <c r="AF117" s="3">
        <f>IF(AF$3=$C$17,'High Budget'!$L$107,0)</f>
        <v>0</v>
      </c>
      <c r="AG117" s="3">
        <f>IF(AG$3=$C$17,'High Budget'!$L$107,0)</f>
        <v>0</v>
      </c>
      <c r="AH117" s="3">
        <f>IF(AH$3=$C$17,'High Budget'!$L$107,0)</f>
        <v>0</v>
      </c>
      <c r="AI117" s="3">
        <f>IF(AI$3=$C$17,'High Budget'!$L$107,0)</f>
        <v>0</v>
      </c>
      <c r="AJ117" s="3">
        <f>IF(AJ$3=$C$17,'High Budget'!$L$107,0)</f>
        <v>0</v>
      </c>
      <c r="AK117" s="3">
        <f>IF(AK$3=$C$17,'High Budget'!$L$107,0)</f>
        <v>0</v>
      </c>
      <c r="AL117" s="3">
        <f>IF(AL$3=$C$17,'High Budget'!$L$107,0)</f>
        <v>0</v>
      </c>
      <c r="AM117" s="3">
        <f>IF(AM$3=$C$17,'High Budget'!$L$107,0)</f>
        <v>0</v>
      </c>
      <c r="AN117" s="3">
        <f>IF(AN$3=$C$17,'High Budget'!$L$107,0)</f>
        <v>0</v>
      </c>
      <c r="AO117" s="3">
        <f>IF(AO$3=$C$17,'High Budget'!$L$107,0)</f>
        <v>0</v>
      </c>
      <c r="AP117" s="3">
        <f>IF(AP$3=$C$17,'High Budget'!$L$107,0)</f>
        <v>0</v>
      </c>
      <c r="AQ117" s="3">
        <f>IF(AQ$3=$C$17,'High Budget'!$L$107,0)</f>
        <v>0</v>
      </c>
      <c r="AR117" s="3">
        <f>IF(AR$3=$C$17,'High Budget'!$L$107,0)</f>
        <v>0</v>
      </c>
      <c r="AS117" s="3">
        <f>IF(AS$3=$C$17,'High Budget'!$L$107,0)</f>
        <v>0</v>
      </c>
      <c r="AT117" s="3">
        <f>IF(AT$3=$C$17,'High Budget'!$L$107,0)</f>
        <v>0</v>
      </c>
      <c r="AU117" s="3">
        <f>IF(AU$3=$C$17,'High Budget'!$L$107,0)</f>
        <v>0</v>
      </c>
      <c r="AV117" s="3">
        <f>IF(AV$3=$C$17,'High Budget'!$L$107,0)</f>
        <v>0</v>
      </c>
      <c r="AW117" s="3">
        <f>IF(AW$3=$C$17,'High Budget'!$L$107,0)</f>
        <v>0</v>
      </c>
      <c r="AX117" s="3">
        <f ca="1">IF(AX$3=$C$17,'High Budget'!$L$107,0)</f>
        <v>391725.02737183357</v>
      </c>
      <c r="AY117" s="3">
        <f>IF(AY$3=$C$17,'High Budget'!$L$107,0)</f>
        <v>0</v>
      </c>
      <c r="AZ117" s="3">
        <f>IF(AZ$3=$C$17,'High Budget'!$L$107,0)</f>
        <v>0</v>
      </c>
      <c r="BA117" s="3">
        <f>IF(BA$3=$C$17,'High Budget'!$L$107,0)</f>
        <v>0</v>
      </c>
      <c r="BB117" s="3">
        <f>IF(BB$3=$C$17,'High Budget'!$L$107,0)</f>
        <v>0</v>
      </c>
      <c r="BC117" s="3">
        <f>IF(BC$3=$C$17,'High Budget'!$L$107,0)</f>
        <v>0</v>
      </c>
      <c r="BD117" s="3">
        <f>IF(BD$3=$C$17,'High Budget'!$L$107,0)</f>
        <v>0</v>
      </c>
      <c r="BE117" s="3">
        <f>IF(BE$3=$C$17,'High Budget'!$L$107,0)</f>
        <v>0</v>
      </c>
      <c r="BF117" s="3">
        <f>IF(BF$3=$C$17,'High Budget'!$L$107,0)</f>
        <v>0</v>
      </c>
      <c r="BG117" s="3">
        <f>IF(BG$3=$C$17,'High Budget'!$L$107,0)</f>
        <v>0</v>
      </c>
      <c r="BH117" s="3">
        <f>IF(BH$3=$C$17,'High Budget'!$L$107,0)</f>
        <v>0</v>
      </c>
      <c r="BI117" s="3">
        <f>IF(BI$3=$C$17,'High Budget'!$L$107,0)</f>
        <v>0</v>
      </c>
      <c r="BJ117" s="3">
        <f>IF(BJ$3=$C$17,'High Budget'!$L$107,0)</f>
        <v>0</v>
      </c>
      <c r="BK117" s="3">
        <f>IF(BK$3=$C$17,'High Budget'!$L$107,0)</f>
        <v>0</v>
      </c>
      <c r="BL117" s="3">
        <f>IF(BL$3=$C$17,'High Budget'!$L$107,0)</f>
        <v>0</v>
      </c>
      <c r="BM117" s="3">
        <f>IF(BM$3=$C$17,'High Budget'!$L$107,0)</f>
        <v>0</v>
      </c>
      <c r="BN117" s="3">
        <f>IF(BN$3=$C$17,'High Budget'!$L$107,0)</f>
        <v>0</v>
      </c>
      <c r="BO117" s="3">
        <f>IF(BO$3=$C$17,'High Budget'!$L$107,0)</f>
        <v>0</v>
      </c>
      <c r="BP117" s="3">
        <f>IF(BP$3=$C$17,'High Budget'!$L$107,0)</f>
        <v>0</v>
      </c>
      <c r="BQ117" s="3">
        <f>IF(BQ$3=$C$17,'High Budget'!$L$107,0)</f>
        <v>0</v>
      </c>
      <c r="BR117" s="3">
        <f>IF(BR$3=$C$17,'High Budget'!$L$107,0)</f>
        <v>0</v>
      </c>
      <c r="BS117" s="3">
        <f>IF(BS$3=$C$17,'High Budget'!$L$107,0)</f>
        <v>0</v>
      </c>
      <c r="BT117" s="3">
        <f>IF(BT$3=$C$17,'High Budget'!$L$107,0)</f>
        <v>0</v>
      </c>
      <c r="BU117" s="3">
        <f>IF(BU$3=$C$17,'High Budget'!$L$107,0)</f>
        <v>0</v>
      </c>
      <c r="BV117" s="3">
        <f>IF(BV$3=$C$17,'High Budget'!$L$107,0)</f>
        <v>0</v>
      </c>
      <c r="BW117" s="3">
        <f>IF(BW$3=$C$17,'High Budget'!$L$107,0)</f>
        <v>0</v>
      </c>
      <c r="BX117" s="3">
        <f>IF(BX$3=$C$17,'High Budget'!$L$107,0)</f>
        <v>0</v>
      </c>
      <c r="BY117" s="3">
        <f>IF(BY$3=$C$17,'High Budget'!$L$107,0)</f>
        <v>0</v>
      </c>
      <c r="BZ117" s="3">
        <f>IF(BZ$3=$C$17,'High Budget'!$L$107,0)</f>
        <v>0</v>
      </c>
      <c r="CA117" s="3">
        <f>IF(CA$3=$C$17,'High Budget'!$L$107,0)</f>
        <v>0</v>
      </c>
      <c r="CB117" s="3">
        <f>IF(CB$3=$C$17,'High Budget'!$L$107,0)</f>
        <v>0</v>
      </c>
      <c r="CC117" s="3">
        <f>IF(CC$3=$C$17,'High Budget'!$L$107,0)</f>
        <v>0</v>
      </c>
      <c r="CD117" s="3">
        <f>IF(CD$3=$C$17,'High Budget'!$L$107,0)</f>
        <v>0</v>
      </c>
      <c r="CE117" s="3">
        <f>IF(CE$3=$C$17,'High Budget'!$L$107,0)</f>
        <v>0</v>
      </c>
      <c r="CF117" s="3">
        <f>IF(CF$3=$C$17,'High Budget'!$L$107,0)</f>
        <v>0</v>
      </c>
      <c r="CG117" s="3">
        <f>IF(CG$3=$C$17,'High Budget'!$L$107,0)</f>
        <v>0</v>
      </c>
      <c r="CH117" s="3">
        <f>IF(CH$3=$C$17,'High Budget'!$L$107,0)</f>
        <v>0</v>
      </c>
      <c r="CI117" s="3">
        <f>IF(CI$3=$C$17,'High Budget'!$L$107,0)</f>
        <v>0</v>
      </c>
      <c r="CJ117" s="3">
        <f>IF(CJ$3=$C$17,'High Budget'!$L$107,0)</f>
        <v>0</v>
      </c>
      <c r="CK117" s="3">
        <f>IF(CK$3=$C$17,'High Budget'!$L$107,0)</f>
        <v>0</v>
      </c>
      <c r="CL117" s="3">
        <f>IF(CL$3=$C$17,'High Budget'!$L$107,0)</f>
        <v>0</v>
      </c>
      <c r="CM117" s="3">
        <f>IF(CM$3=$C$17,'High Budget'!$L$107,0)</f>
        <v>0</v>
      </c>
      <c r="CN117" s="3">
        <f>IF(CN$3=$C$17,'High Budget'!$L$107,0)</f>
        <v>0</v>
      </c>
      <c r="CO117" s="3">
        <f>IF(CO$3=$C$17,'High Budget'!$L$107,0)</f>
        <v>0</v>
      </c>
      <c r="CP117" s="3">
        <f>IF(CP$3=$C$17,'High Budget'!$L$107,0)</f>
        <v>0</v>
      </c>
      <c r="CQ117" s="3">
        <f>IF(CQ$3=$C$17,'High Budget'!$L$107,0)</f>
        <v>0</v>
      </c>
      <c r="CR117" s="3">
        <f>IF(CR$3=$C$17,'High Budget'!$L$107,0)</f>
        <v>0</v>
      </c>
      <c r="CS117" s="3">
        <f>IF(CS$3=$C$17,'High Budget'!$L$107,0)</f>
        <v>0</v>
      </c>
      <c r="CT117" s="3">
        <f>IF(CT$3=$C$17,'High Budget'!$L$107,0)</f>
        <v>0</v>
      </c>
      <c r="CU117" s="3">
        <f>IF(CU$3=$C$17,'High Budget'!$L$107,0)</f>
        <v>0</v>
      </c>
      <c r="CV117" s="3">
        <f>IF(CV$3=$C$17,'High Budget'!$L$107,0)</f>
        <v>0</v>
      </c>
      <c r="CW117" s="3">
        <f>IF(CW$3=$C$17,'High Budget'!$L$107,0)</f>
        <v>0</v>
      </c>
      <c r="CX117" s="3">
        <f>IF(CX$3=$C$17,'High Budget'!$L$107,0)</f>
        <v>0</v>
      </c>
      <c r="CY117" s="3">
        <f>IF(CY$3=$C$17,'High Budget'!$L$107,0)</f>
        <v>0</v>
      </c>
      <c r="CZ117" s="3">
        <f>IF(CZ$3=$C$17,'High Budget'!$L$107,0)</f>
        <v>0</v>
      </c>
      <c r="DA117" s="3">
        <f>IF(DA$3=$C$17,'High Budget'!$L$107,0)</f>
        <v>0</v>
      </c>
      <c r="DB117" s="3">
        <f>IF(DB$3=$C$17,'High Budget'!$L$107,0)</f>
        <v>0</v>
      </c>
      <c r="DC117" s="3">
        <f>IF(DC$3=$C$17,'High Budget'!$L$107,0)</f>
        <v>0</v>
      </c>
      <c r="DD117" s="3">
        <f>IF(DD$3=$C$17,'High Budget'!$L$107,0)</f>
        <v>0</v>
      </c>
      <c r="DE117" s="3">
        <f>IF(DE$3=$C$17,'High Budget'!$L$107,0)</f>
        <v>0</v>
      </c>
      <c r="DF117" s="3">
        <f>IF(DF$3=$C$17,'High Budget'!$L$107,0)</f>
        <v>0</v>
      </c>
      <c r="DG117" s="3">
        <f>IF(DG$3=$C$17,'High Budget'!$L$107,0)</f>
        <v>0</v>
      </c>
      <c r="DH117" s="3">
        <f>IF(DH$3=$C$17,'High Budget'!$L$107,0)</f>
        <v>0</v>
      </c>
      <c r="DI117" s="3">
        <f>IF(DI$3=$C$17,'High Budget'!$L$107,0)</f>
        <v>0</v>
      </c>
      <c r="DJ117" s="3">
        <f>IF(DJ$3=$C$17,'High Budget'!$L$107,0)</f>
        <v>0</v>
      </c>
      <c r="DK117" s="3">
        <f>IF(DK$3=$C$17,'High Budget'!$L$107,0)</f>
        <v>0</v>
      </c>
      <c r="DL117" s="3">
        <f>IF(DL$3=$C$17,'High Budget'!$L$107,0)</f>
        <v>0</v>
      </c>
      <c r="DM117" s="3">
        <f>IF(DM$3=$C$17,'High Budget'!$L$107,0)</f>
        <v>0</v>
      </c>
      <c r="DN117" s="3">
        <f>IF(DN$3=$C$17,'High Budget'!$L$107,0)</f>
        <v>0</v>
      </c>
      <c r="DO117" s="3">
        <f>IF(DO$3=$C$17,'High Budget'!$L$107,0)</f>
        <v>0</v>
      </c>
      <c r="DP117" s="3">
        <f>IF(DP$3=$C$17,'High Budget'!$L$107,0)</f>
        <v>0</v>
      </c>
      <c r="DQ117" s="3">
        <f>IF(DQ$3=$C$17,'High Budget'!$L$107,0)</f>
        <v>0</v>
      </c>
      <c r="DR117" s="3">
        <f>IF(DR$3=$C$17,'High Budget'!$L$107,0)</f>
        <v>0</v>
      </c>
      <c r="DS117" s="3">
        <f>IF(DS$3=$C$17,'High Budget'!$L$107,0)</f>
        <v>0</v>
      </c>
      <c r="DT117" s="3">
        <f>IF(DT$3=$C$17,'High Budget'!$L$107,0)</f>
        <v>0</v>
      </c>
      <c r="DU117" s="3">
        <f>IF(DU$3=$C$17,'High Budget'!$L$107,0)</f>
        <v>0</v>
      </c>
      <c r="DV117" s="3">
        <f>IF(DV$3=$C$17,'High Budget'!$L$107,0)</f>
        <v>0</v>
      </c>
      <c r="DW117" s="3">
        <f>IF(DW$3=$C$17,'High Budget'!$L$107,0)</f>
        <v>0</v>
      </c>
      <c r="DX117" s="3">
        <f>IF(DX$3=$C$17,'High Budget'!$L$107,0)</f>
        <v>0</v>
      </c>
      <c r="DY117" s="3">
        <f>IF(DY$3=$C$17,'High Budget'!$L$107,0)</f>
        <v>0</v>
      </c>
      <c r="DZ117" s="3">
        <f>IF(DZ$3=$C$17,'High Budget'!$L$107,0)</f>
        <v>0</v>
      </c>
      <c r="EA117" s="3">
        <f>IF(EA$3=$C$17,'High Budget'!$L$107,0)</f>
        <v>0</v>
      </c>
      <c r="EB117" s="3">
        <f>IF(EB$3=$C$17,'High Budget'!$L$107,0)</f>
        <v>0</v>
      </c>
      <c r="EC117" s="3">
        <f>IF(EC$3=$C$17,'High Budget'!$L$107,0)</f>
        <v>0</v>
      </c>
      <c r="ED117" s="3">
        <f>IF(ED$3=$C$17,'High Budget'!$L$107,0)</f>
        <v>0</v>
      </c>
      <c r="EE117" s="3">
        <f>IF(EE$3=$C$17,'High Budget'!$L$107,0)</f>
        <v>0</v>
      </c>
      <c r="EF117" s="3">
        <f>IF(EF$3=$C$17,'High Budget'!$L$107,0)</f>
        <v>0</v>
      </c>
      <c r="EG117" s="3">
        <f>IF(EG$3=$C$17,'High Budget'!$L$107,0)</f>
        <v>0</v>
      </c>
      <c r="EH117" s="3">
        <f>IF(EH$3=$C$17,'High Budget'!$L$107,0)</f>
        <v>0</v>
      </c>
      <c r="EI117" s="3">
        <f>IF(EI$3=$C$17,'High Budget'!$L$107,0)</f>
        <v>0</v>
      </c>
      <c r="EJ117" s="3">
        <f>IF(EJ$3=$C$17,'High Budget'!$L$107,0)</f>
        <v>0</v>
      </c>
      <c r="EK117" s="3">
        <f>IF(EK$3=$C$17,'High Budget'!$L$107,0)</f>
        <v>0</v>
      </c>
      <c r="EL117" s="3">
        <f>IF(EL$3=$C$17,'High Budget'!$L$107,0)</f>
        <v>0</v>
      </c>
      <c r="EM117" s="3">
        <f>IF(EM$3=$C$17,'High Budget'!$L$107,0)</f>
        <v>0</v>
      </c>
      <c r="EN117" s="3">
        <f>IF(EN$3=$C$17,'High Budget'!$L$107,0)</f>
        <v>0</v>
      </c>
      <c r="EO117" s="3">
        <f>IF(EO$3=$C$17,'High Budget'!$L$107,0)</f>
        <v>0</v>
      </c>
      <c r="EP117" s="3">
        <f>IF(EP$3=$C$17,'High Budget'!$L$107,0)</f>
        <v>0</v>
      </c>
      <c r="EQ117" s="3">
        <f>IF(EQ$3=$C$17,'High Budget'!$L$107,0)</f>
        <v>0</v>
      </c>
      <c r="ER117" s="3">
        <f>IF(ER$3=$C$17,'High Budget'!$L$107,0)</f>
        <v>0</v>
      </c>
      <c r="ES117" s="3">
        <f>IF(ES$3=$C$17,'High Budget'!$L$107,0)</f>
        <v>0</v>
      </c>
      <c r="ET117" s="3">
        <f>IF(ET$3=$C$17,'High Budget'!$L$107,0)</f>
        <v>0</v>
      </c>
      <c r="EU117" s="3">
        <f>IF(EU$3=$C$17,'High Budget'!$L$107,0)</f>
        <v>0</v>
      </c>
      <c r="EV117" s="3">
        <f>IF(EV$3=$C$17,'High Budget'!$L$107,0)</f>
        <v>0</v>
      </c>
      <c r="EW117" s="3">
        <f>IF(EW$3=$C$17,'High Budget'!$L$107,0)</f>
        <v>0</v>
      </c>
      <c r="EX117" s="3">
        <f>IF(EX$3=$C$17,'High Budget'!$L$107,0)</f>
        <v>0</v>
      </c>
    </row>
    <row r="118" spans="1:154" ht="12.75" customHeight="1">
      <c r="A118" s="1"/>
      <c r="C118" s="3" t="s">
        <v>356</v>
      </c>
      <c r="F118" s="3"/>
      <c r="G118" s="3"/>
      <c r="H118" s="3"/>
      <c r="I118" s="3">
        <f t="shared" ca="1" si="153"/>
        <v>-77537525.762423858</v>
      </c>
      <c r="J118" s="3">
        <v>0</v>
      </c>
      <c r="K118" s="3">
        <f>IF(K$3=$C$17,-SUM(K112:K117),0)</f>
        <v>0</v>
      </c>
      <c r="L118" s="3">
        <f>IF(L$3=$C$17,-SUM(L112:L117),0)</f>
        <v>0</v>
      </c>
      <c r="M118" s="3">
        <f t="shared" ref="M118:BW118" si="163">IF(M$3=$C$17,-SUM(M112:M117),0)</f>
        <v>0</v>
      </c>
      <c r="N118" s="3">
        <f t="shared" si="163"/>
        <v>0</v>
      </c>
      <c r="O118" s="3">
        <f t="shared" si="163"/>
        <v>0</v>
      </c>
      <c r="P118" s="3">
        <f t="shared" si="163"/>
        <v>0</v>
      </c>
      <c r="Q118" s="3">
        <f t="shared" si="163"/>
        <v>0</v>
      </c>
      <c r="R118" s="3">
        <f t="shared" si="163"/>
        <v>0</v>
      </c>
      <c r="S118" s="3">
        <f t="shared" si="163"/>
        <v>0</v>
      </c>
      <c r="T118" s="3">
        <f t="shared" si="163"/>
        <v>0</v>
      </c>
      <c r="U118" s="3">
        <f t="shared" si="163"/>
        <v>0</v>
      </c>
      <c r="V118" s="3">
        <f t="shared" si="163"/>
        <v>0</v>
      </c>
      <c r="W118" s="3">
        <f t="shared" si="163"/>
        <v>0</v>
      </c>
      <c r="X118" s="3">
        <f t="shared" si="163"/>
        <v>0</v>
      </c>
      <c r="Y118" s="3">
        <f t="shared" si="163"/>
        <v>0</v>
      </c>
      <c r="Z118" s="3">
        <f t="shared" si="163"/>
        <v>0</v>
      </c>
      <c r="AA118" s="3">
        <f t="shared" si="163"/>
        <v>0</v>
      </c>
      <c r="AB118" s="3">
        <f t="shared" si="163"/>
        <v>0</v>
      </c>
      <c r="AC118" s="3">
        <f t="shared" si="163"/>
        <v>0</v>
      </c>
      <c r="AD118" s="3">
        <f t="shared" si="163"/>
        <v>0</v>
      </c>
      <c r="AE118" s="3">
        <f t="shared" si="163"/>
        <v>0</v>
      </c>
      <c r="AF118" s="3">
        <f t="shared" si="163"/>
        <v>0</v>
      </c>
      <c r="AG118" s="3">
        <f t="shared" si="163"/>
        <v>0</v>
      </c>
      <c r="AH118" s="3">
        <f t="shared" si="163"/>
        <v>0</v>
      </c>
      <c r="AI118" s="3">
        <f t="shared" si="163"/>
        <v>0</v>
      </c>
      <c r="AJ118" s="3">
        <f t="shared" si="163"/>
        <v>0</v>
      </c>
      <c r="AK118" s="3">
        <f t="shared" si="163"/>
        <v>0</v>
      </c>
      <c r="AL118" s="3">
        <f t="shared" si="163"/>
        <v>0</v>
      </c>
      <c r="AM118" s="3">
        <f t="shared" si="163"/>
        <v>0</v>
      </c>
      <c r="AN118" s="3">
        <f t="shared" si="163"/>
        <v>0</v>
      </c>
      <c r="AO118" s="3">
        <f t="shared" si="163"/>
        <v>0</v>
      </c>
      <c r="AP118" s="3">
        <f t="shared" si="163"/>
        <v>0</v>
      </c>
      <c r="AQ118" s="3">
        <f t="shared" si="163"/>
        <v>0</v>
      </c>
      <c r="AR118" s="3">
        <f t="shared" si="163"/>
        <v>0</v>
      </c>
      <c r="AS118" s="3">
        <f t="shared" si="163"/>
        <v>0</v>
      </c>
      <c r="AT118" s="3">
        <f t="shared" si="163"/>
        <v>0</v>
      </c>
      <c r="AU118" s="3">
        <f t="shared" si="163"/>
        <v>0</v>
      </c>
      <c r="AV118" s="3">
        <f t="shared" si="163"/>
        <v>0</v>
      </c>
      <c r="AW118" s="3">
        <f t="shared" si="163"/>
        <v>0</v>
      </c>
      <c r="AX118" s="3">
        <f t="shared" ca="1" si="163"/>
        <v>-77537525.762438223</v>
      </c>
      <c r="AY118" s="3">
        <f t="shared" si="163"/>
        <v>0</v>
      </c>
      <c r="AZ118" s="3">
        <f t="shared" si="163"/>
        <v>0</v>
      </c>
      <c r="BA118" s="3">
        <f t="shared" si="163"/>
        <v>0</v>
      </c>
      <c r="BB118" s="3">
        <f t="shared" si="163"/>
        <v>0</v>
      </c>
      <c r="BC118" s="3">
        <f t="shared" si="163"/>
        <v>0</v>
      </c>
      <c r="BD118" s="3">
        <f t="shared" si="163"/>
        <v>0</v>
      </c>
      <c r="BE118" s="3">
        <f t="shared" si="163"/>
        <v>0</v>
      </c>
      <c r="BF118" s="3">
        <f t="shared" si="163"/>
        <v>0</v>
      </c>
      <c r="BG118" s="3">
        <f t="shared" si="163"/>
        <v>0</v>
      </c>
      <c r="BH118" s="3">
        <f t="shared" si="163"/>
        <v>0</v>
      </c>
      <c r="BI118" s="3">
        <f t="shared" si="163"/>
        <v>0</v>
      </c>
      <c r="BJ118" s="3">
        <f t="shared" si="163"/>
        <v>0</v>
      </c>
      <c r="BK118" s="3">
        <f t="shared" si="163"/>
        <v>0</v>
      </c>
      <c r="BL118" s="3">
        <f t="shared" si="163"/>
        <v>0</v>
      </c>
      <c r="BM118" s="3">
        <f t="shared" si="163"/>
        <v>0</v>
      </c>
      <c r="BN118" s="3">
        <f t="shared" si="163"/>
        <v>0</v>
      </c>
      <c r="BO118" s="3">
        <f t="shared" si="163"/>
        <v>0</v>
      </c>
      <c r="BP118" s="3">
        <f t="shared" si="163"/>
        <v>0</v>
      </c>
      <c r="BQ118" s="3">
        <f t="shared" si="163"/>
        <v>0</v>
      </c>
      <c r="BR118" s="3">
        <f t="shared" si="163"/>
        <v>0</v>
      </c>
      <c r="BS118" s="3">
        <f t="shared" si="163"/>
        <v>0</v>
      </c>
      <c r="BT118" s="3">
        <f t="shared" si="163"/>
        <v>0</v>
      </c>
      <c r="BU118" s="3">
        <f t="shared" si="163"/>
        <v>0</v>
      </c>
      <c r="BV118" s="3">
        <f t="shared" si="163"/>
        <v>0</v>
      </c>
      <c r="BW118" s="3">
        <f t="shared" si="163"/>
        <v>0</v>
      </c>
      <c r="BX118" s="3">
        <f t="shared" ref="BX118:EI118" si="164">IF(BX$3=$C$17,-SUM(BX112:BX117),0)</f>
        <v>0</v>
      </c>
      <c r="BY118" s="3">
        <f t="shared" si="164"/>
        <v>0</v>
      </c>
      <c r="BZ118" s="3">
        <f t="shared" si="164"/>
        <v>0</v>
      </c>
      <c r="CA118" s="3">
        <f t="shared" si="164"/>
        <v>0</v>
      </c>
      <c r="CB118" s="3">
        <f t="shared" si="164"/>
        <v>0</v>
      </c>
      <c r="CC118" s="3">
        <f t="shared" si="164"/>
        <v>0</v>
      </c>
      <c r="CD118" s="3">
        <f t="shared" si="164"/>
        <v>0</v>
      </c>
      <c r="CE118" s="3">
        <f t="shared" si="164"/>
        <v>0</v>
      </c>
      <c r="CF118" s="3">
        <f t="shared" si="164"/>
        <v>0</v>
      </c>
      <c r="CG118" s="3">
        <f t="shared" si="164"/>
        <v>0</v>
      </c>
      <c r="CH118" s="3">
        <f t="shared" si="164"/>
        <v>0</v>
      </c>
      <c r="CI118" s="3">
        <f t="shared" si="164"/>
        <v>0</v>
      </c>
      <c r="CJ118" s="3">
        <f t="shared" si="164"/>
        <v>0</v>
      </c>
      <c r="CK118" s="3">
        <f t="shared" si="164"/>
        <v>0</v>
      </c>
      <c r="CL118" s="3">
        <f t="shared" si="164"/>
        <v>0</v>
      </c>
      <c r="CM118" s="3">
        <f t="shared" si="164"/>
        <v>0</v>
      </c>
      <c r="CN118" s="3">
        <f t="shared" si="164"/>
        <v>0</v>
      </c>
      <c r="CO118" s="3">
        <f t="shared" si="164"/>
        <v>0</v>
      </c>
      <c r="CP118" s="3">
        <f t="shared" si="164"/>
        <v>0</v>
      </c>
      <c r="CQ118" s="3">
        <f t="shared" si="164"/>
        <v>0</v>
      </c>
      <c r="CR118" s="3">
        <f t="shared" si="164"/>
        <v>0</v>
      </c>
      <c r="CS118" s="3">
        <f t="shared" si="164"/>
        <v>0</v>
      </c>
      <c r="CT118" s="3">
        <f t="shared" si="164"/>
        <v>0</v>
      </c>
      <c r="CU118" s="3">
        <f t="shared" si="164"/>
        <v>0</v>
      </c>
      <c r="CV118" s="3">
        <f t="shared" si="164"/>
        <v>0</v>
      </c>
      <c r="CW118" s="3">
        <f t="shared" si="164"/>
        <v>0</v>
      </c>
      <c r="CX118" s="3">
        <f t="shared" si="164"/>
        <v>0</v>
      </c>
      <c r="CY118" s="3">
        <f t="shared" si="164"/>
        <v>0</v>
      </c>
      <c r="CZ118" s="3">
        <f t="shared" si="164"/>
        <v>0</v>
      </c>
      <c r="DA118" s="3">
        <f t="shared" si="164"/>
        <v>0</v>
      </c>
      <c r="DB118" s="3">
        <f t="shared" si="164"/>
        <v>0</v>
      </c>
      <c r="DC118" s="3">
        <f t="shared" si="164"/>
        <v>0</v>
      </c>
      <c r="DD118" s="3">
        <f t="shared" si="164"/>
        <v>0</v>
      </c>
      <c r="DE118" s="3">
        <f t="shared" si="164"/>
        <v>0</v>
      </c>
      <c r="DF118" s="3">
        <f t="shared" si="164"/>
        <v>0</v>
      </c>
      <c r="DG118" s="3">
        <f t="shared" si="164"/>
        <v>0</v>
      </c>
      <c r="DH118" s="3">
        <f t="shared" si="164"/>
        <v>0</v>
      </c>
      <c r="DI118" s="3">
        <f t="shared" si="164"/>
        <v>0</v>
      </c>
      <c r="DJ118" s="3">
        <f t="shared" si="164"/>
        <v>0</v>
      </c>
      <c r="DK118" s="3">
        <f t="shared" si="164"/>
        <v>0</v>
      </c>
      <c r="DL118" s="3">
        <f t="shared" si="164"/>
        <v>0</v>
      </c>
      <c r="DM118" s="3">
        <f t="shared" si="164"/>
        <v>0</v>
      </c>
      <c r="DN118" s="3">
        <f t="shared" si="164"/>
        <v>0</v>
      </c>
      <c r="DO118" s="3">
        <f t="shared" si="164"/>
        <v>0</v>
      </c>
      <c r="DP118" s="3">
        <f t="shared" si="164"/>
        <v>0</v>
      </c>
      <c r="DQ118" s="3">
        <f t="shared" si="164"/>
        <v>0</v>
      </c>
      <c r="DR118" s="3">
        <f t="shared" si="164"/>
        <v>0</v>
      </c>
      <c r="DS118" s="3">
        <f t="shared" si="164"/>
        <v>0</v>
      </c>
      <c r="DT118" s="3">
        <f t="shared" si="164"/>
        <v>0</v>
      </c>
      <c r="DU118" s="3">
        <f t="shared" si="164"/>
        <v>0</v>
      </c>
      <c r="DV118" s="3">
        <f t="shared" si="164"/>
        <v>0</v>
      </c>
      <c r="DW118" s="3">
        <f t="shared" si="164"/>
        <v>0</v>
      </c>
      <c r="DX118" s="3">
        <f t="shared" si="164"/>
        <v>0</v>
      </c>
      <c r="DY118" s="3">
        <f t="shared" si="164"/>
        <v>0</v>
      </c>
      <c r="DZ118" s="3">
        <f t="shared" si="164"/>
        <v>0</v>
      </c>
      <c r="EA118" s="3">
        <f t="shared" si="164"/>
        <v>0</v>
      </c>
      <c r="EB118" s="3">
        <f t="shared" si="164"/>
        <v>0</v>
      </c>
      <c r="EC118" s="3">
        <f t="shared" si="164"/>
        <v>0</v>
      </c>
      <c r="ED118" s="3">
        <f t="shared" si="164"/>
        <v>0</v>
      </c>
      <c r="EE118" s="3">
        <f t="shared" si="164"/>
        <v>0</v>
      </c>
      <c r="EF118" s="3">
        <f t="shared" si="164"/>
        <v>0</v>
      </c>
      <c r="EG118" s="3">
        <f t="shared" si="164"/>
        <v>0</v>
      </c>
      <c r="EH118" s="3">
        <f t="shared" si="164"/>
        <v>0</v>
      </c>
      <c r="EI118" s="3">
        <f t="shared" si="164"/>
        <v>0</v>
      </c>
      <c r="EJ118" s="3">
        <f t="shared" ref="EJ118:EX118" si="165">IF(EJ$3=$C$17,-SUM(EJ112:EJ117),0)</f>
        <v>0</v>
      </c>
      <c r="EK118" s="3">
        <f t="shared" si="165"/>
        <v>0</v>
      </c>
      <c r="EL118" s="3">
        <f t="shared" si="165"/>
        <v>0</v>
      </c>
      <c r="EM118" s="3">
        <f t="shared" si="165"/>
        <v>0</v>
      </c>
      <c r="EN118" s="3">
        <f t="shared" si="165"/>
        <v>0</v>
      </c>
      <c r="EO118" s="3">
        <f t="shared" si="165"/>
        <v>0</v>
      </c>
      <c r="EP118" s="3">
        <f t="shared" si="165"/>
        <v>0</v>
      </c>
      <c r="EQ118" s="3">
        <f t="shared" si="165"/>
        <v>0</v>
      </c>
      <c r="ER118" s="3">
        <f t="shared" si="165"/>
        <v>0</v>
      </c>
      <c r="ES118" s="3">
        <f t="shared" si="165"/>
        <v>0</v>
      </c>
      <c r="ET118" s="3">
        <f t="shared" si="165"/>
        <v>0</v>
      </c>
      <c r="EU118" s="3">
        <f t="shared" si="165"/>
        <v>0</v>
      </c>
      <c r="EV118" s="3">
        <f t="shared" si="165"/>
        <v>0</v>
      </c>
      <c r="EW118" s="3">
        <f t="shared" si="165"/>
        <v>0</v>
      </c>
      <c r="EX118" s="3">
        <f t="shared" si="165"/>
        <v>0</v>
      </c>
    </row>
    <row r="119" spans="1:154" ht="12.75" customHeight="1" thickBot="1">
      <c r="C119" s="3" t="s">
        <v>97</v>
      </c>
      <c r="D119" s="3"/>
      <c r="E119" s="3"/>
      <c r="F119" s="3"/>
      <c r="G119" s="3"/>
      <c r="H119" s="3"/>
      <c r="I119" s="14">
        <f ca="1">SUM(I113:I118)</f>
        <v>-6.7949295043945313E-6</v>
      </c>
      <c r="J119" s="14">
        <f ca="1">SUM(J112:J118)</f>
        <v>0</v>
      </c>
      <c r="K119" s="14">
        <f t="shared" ref="K119:BV119" ca="1" si="166">SUM(K112:K118)</f>
        <v>0</v>
      </c>
      <c r="L119" s="14">
        <f t="shared" ca="1" si="166"/>
        <v>0</v>
      </c>
      <c r="M119" s="14">
        <f t="shared" ca="1" si="166"/>
        <v>0</v>
      </c>
      <c r="N119" s="14">
        <f t="shared" ca="1" si="166"/>
        <v>0</v>
      </c>
      <c r="O119" s="14">
        <f t="shared" ca="1" si="166"/>
        <v>0</v>
      </c>
      <c r="P119" s="14">
        <f t="shared" ca="1" si="166"/>
        <v>0</v>
      </c>
      <c r="Q119" s="14">
        <f t="shared" ca="1" si="166"/>
        <v>3891776.8653634852</v>
      </c>
      <c r="R119" s="14">
        <f t="shared" ca="1" si="166"/>
        <v>7954647.8849721681</v>
      </c>
      <c r="S119" s="14">
        <f t="shared" ca="1" si="166"/>
        <v>12037833.25967896</v>
      </c>
      <c r="T119" s="14">
        <f t="shared" ca="1" si="166"/>
        <v>16141434.561259324</v>
      </c>
      <c r="U119" s="14">
        <f t="shared" ca="1" si="166"/>
        <v>20265553.869347673</v>
      </c>
      <c r="V119" s="14">
        <f t="shared" ca="1" si="166"/>
        <v>24410293.773976542</v>
      </c>
      <c r="W119" s="14">
        <f t="shared" ca="1" si="166"/>
        <v>28575757.378128693</v>
      </c>
      <c r="X119" s="14">
        <f t="shared" ca="1" si="166"/>
        <v>32762048.300301693</v>
      </c>
      <c r="Y119" s="14">
        <f t="shared" ca="1" si="166"/>
        <v>36969270.677085705</v>
      </c>
      <c r="Z119" s="14">
        <f t="shared" ca="1" si="166"/>
        <v>41197529.165753782</v>
      </c>
      <c r="AA119" s="14">
        <f t="shared" ca="1" si="166"/>
        <v>45446928.94686538</v>
      </c>
      <c r="AB119" s="14">
        <f t="shared" ca="1" si="166"/>
        <v>49717575.726882689</v>
      </c>
      <c r="AC119" s="14">
        <f t="shared" ca="1" si="166"/>
        <v>54009575.740800336</v>
      </c>
      <c r="AD119" s="14">
        <f t="shared" ca="1" si="166"/>
        <v>58323035.75478778</v>
      </c>
      <c r="AE119" s="14">
        <f t="shared" ca="1" si="166"/>
        <v>62658063.068845451</v>
      </c>
      <c r="AF119" s="14">
        <f t="shared" ca="1" si="166"/>
        <v>67014765.519473627</v>
      </c>
      <c r="AG119" s="14">
        <f t="shared" ca="1" si="166"/>
        <v>71393251.482355282</v>
      </c>
      <c r="AH119" s="14">
        <f t="shared" ca="1" si="166"/>
        <v>75793629.875051588</v>
      </c>
      <c r="AI119" s="14">
        <f t="shared" ca="1" si="166"/>
        <v>76598121.225934967</v>
      </c>
      <c r="AJ119" s="14">
        <f t="shared" ca="1" si="166"/>
        <v>77431871.869854018</v>
      </c>
      <c r="AK119" s="14">
        <f t="shared" ca="1" si="166"/>
        <v>77766363.45568645</v>
      </c>
      <c r="AL119" s="14">
        <f t="shared" ca="1" si="166"/>
        <v>78024551.071797907</v>
      </c>
      <c r="AM119" s="14">
        <f t="shared" ca="1" si="166"/>
        <v>78205669.156403258</v>
      </c>
      <c r="AN119" s="14">
        <f t="shared" ca="1" si="166"/>
        <v>78308946.899944127</v>
      </c>
      <c r="AO119" s="14">
        <f t="shared" ca="1" si="166"/>
        <v>78333608.214181796</v>
      </c>
      <c r="AP119" s="14">
        <f t="shared" ca="1" si="166"/>
        <v>78278871.701121703</v>
      </c>
      <c r="AQ119" s="14">
        <f t="shared" ca="1" si="166"/>
        <v>78143950.621767551</v>
      </c>
      <c r="AR119" s="14">
        <f t="shared" ca="1" si="166"/>
        <v>77928052.864705205</v>
      </c>
      <c r="AS119" s="14">
        <f t="shared" ca="1" si="166"/>
        <v>77734720.266970977</v>
      </c>
      <c r="AT119" s="14">
        <f t="shared" ca="1" si="166"/>
        <v>77459612.297051892</v>
      </c>
      <c r="AU119" s="14">
        <f t="shared" ca="1" si="166"/>
        <v>77145800.735089853</v>
      </c>
      <c r="AV119" s="14">
        <f t="shared" ca="1" si="166"/>
        <v>77145800.735084847</v>
      </c>
      <c r="AW119" s="14">
        <f t="shared" ca="1" si="166"/>
        <v>77145800.735077187</v>
      </c>
      <c r="AX119" s="14">
        <f t="shared" ca="1" si="166"/>
        <v>0</v>
      </c>
      <c r="AY119" s="14">
        <f t="shared" ca="1" si="166"/>
        <v>0</v>
      </c>
      <c r="AZ119" s="14">
        <f t="shared" ca="1" si="166"/>
        <v>0</v>
      </c>
      <c r="BA119" s="14">
        <f t="shared" ca="1" si="166"/>
        <v>0</v>
      </c>
      <c r="BB119" s="14">
        <f t="shared" ca="1" si="166"/>
        <v>0</v>
      </c>
      <c r="BC119" s="14">
        <f t="shared" ca="1" si="166"/>
        <v>0</v>
      </c>
      <c r="BD119" s="14">
        <f t="shared" ca="1" si="166"/>
        <v>0</v>
      </c>
      <c r="BE119" s="14">
        <f t="shared" ca="1" si="166"/>
        <v>0</v>
      </c>
      <c r="BF119" s="14">
        <f t="shared" ca="1" si="166"/>
        <v>0</v>
      </c>
      <c r="BG119" s="14">
        <f t="shared" ca="1" si="166"/>
        <v>0</v>
      </c>
      <c r="BH119" s="14">
        <f t="shared" ca="1" si="166"/>
        <v>0</v>
      </c>
      <c r="BI119" s="14">
        <f t="shared" ca="1" si="166"/>
        <v>0</v>
      </c>
      <c r="BJ119" s="14">
        <f t="shared" ca="1" si="166"/>
        <v>0</v>
      </c>
      <c r="BK119" s="14">
        <f t="shared" ca="1" si="166"/>
        <v>0</v>
      </c>
      <c r="BL119" s="14">
        <f t="shared" ca="1" si="166"/>
        <v>0</v>
      </c>
      <c r="BM119" s="14">
        <f t="shared" ca="1" si="166"/>
        <v>0</v>
      </c>
      <c r="BN119" s="14">
        <f t="shared" ca="1" si="166"/>
        <v>0</v>
      </c>
      <c r="BO119" s="14">
        <f t="shared" ca="1" si="166"/>
        <v>0</v>
      </c>
      <c r="BP119" s="14">
        <f t="shared" ca="1" si="166"/>
        <v>0</v>
      </c>
      <c r="BQ119" s="14">
        <f t="shared" ca="1" si="166"/>
        <v>0</v>
      </c>
      <c r="BR119" s="14">
        <f t="shared" ca="1" si="166"/>
        <v>0</v>
      </c>
      <c r="BS119" s="14">
        <f t="shared" ca="1" si="166"/>
        <v>0</v>
      </c>
      <c r="BT119" s="14">
        <f t="shared" ca="1" si="166"/>
        <v>0</v>
      </c>
      <c r="BU119" s="14">
        <f t="shared" ca="1" si="166"/>
        <v>0</v>
      </c>
      <c r="BV119" s="14">
        <f t="shared" ca="1" si="166"/>
        <v>0</v>
      </c>
      <c r="BW119" s="14">
        <f t="shared" ref="BW119:EH119" ca="1" si="167">SUM(BW112:BW118)</f>
        <v>0</v>
      </c>
      <c r="BX119" s="14">
        <f t="shared" ca="1" si="167"/>
        <v>0</v>
      </c>
      <c r="BY119" s="14">
        <f t="shared" ca="1" si="167"/>
        <v>0</v>
      </c>
      <c r="BZ119" s="14">
        <f t="shared" ca="1" si="167"/>
        <v>0</v>
      </c>
      <c r="CA119" s="14">
        <f t="shared" ca="1" si="167"/>
        <v>0</v>
      </c>
      <c r="CB119" s="14">
        <f t="shared" ca="1" si="167"/>
        <v>0</v>
      </c>
      <c r="CC119" s="14">
        <f t="shared" ca="1" si="167"/>
        <v>0</v>
      </c>
      <c r="CD119" s="14">
        <f t="shared" ca="1" si="167"/>
        <v>0</v>
      </c>
      <c r="CE119" s="14">
        <f t="shared" ca="1" si="167"/>
        <v>0</v>
      </c>
      <c r="CF119" s="14">
        <f t="shared" ca="1" si="167"/>
        <v>0</v>
      </c>
      <c r="CG119" s="14">
        <f t="shared" ca="1" si="167"/>
        <v>0</v>
      </c>
      <c r="CH119" s="14">
        <f t="shared" ca="1" si="167"/>
        <v>0</v>
      </c>
      <c r="CI119" s="14">
        <f t="shared" ca="1" si="167"/>
        <v>0</v>
      </c>
      <c r="CJ119" s="14">
        <f t="shared" ca="1" si="167"/>
        <v>0</v>
      </c>
      <c r="CK119" s="14">
        <f t="shared" ca="1" si="167"/>
        <v>0</v>
      </c>
      <c r="CL119" s="14">
        <f t="shared" ca="1" si="167"/>
        <v>0</v>
      </c>
      <c r="CM119" s="14">
        <f t="shared" ca="1" si="167"/>
        <v>0</v>
      </c>
      <c r="CN119" s="14">
        <f t="shared" ca="1" si="167"/>
        <v>0</v>
      </c>
      <c r="CO119" s="14">
        <f t="shared" ca="1" si="167"/>
        <v>0</v>
      </c>
      <c r="CP119" s="14">
        <f t="shared" ca="1" si="167"/>
        <v>0</v>
      </c>
      <c r="CQ119" s="14">
        <f t="shared" ca="1" si="167"/>
        <v>0</v>
      </c>
      <c r="CR119" s="14">
        <f t="shared" ca="1" si="167"/>
        <v>0</v>
      </c>
      <c r="CS119" s="14">
        <f t="shared" ca="1" si="167"/>
        <v>0</v>
      </c>
      <c r="CT119" s="14">
        <f t="shared" ca="1" si="167"/>
        <v>0</v>
      </c>
      <c r="CU119" s="14">
        <f t="shared" ca="1" si="167"/>
        <v>0</v>
      </c>
      <c r="CV119" s="14">
        <f t="shared" ca="1" si="167"/>
        <v>0</v>
      </c>
      <c r="CW119" s="14">
        <f t="shared" ca="1" si="167"/>
        <v>0</v>
      </c>
      <c r="CX119" s="14">
        <f t="shared" ca="1" si="167"/>
        <v>0</v>
      </c>
      <c r="CY119" s="14">
        <f t="shared" ca="1" si="167"/>
        <v>0</v>
      </c>
      <c r="CZ119" s="14">
        <f t="shared" ca="1" si="167"/>
        <v>0</v>
      </c>
      <c r="DA119" s="14">
        <f t="shared" ca="1" si="167"/>
        <v>0</v>
      </c>
      <c r="DB119" s="14">
        <f t="shared" ca="1" si="167"/>
        <v>0</v>
      </c>
      <c r="DC119" s="14">
        <f t="shared" ca="1" si="167"/>
        <v>0</v>
      </c>
      <c r="DD119" s="14">
        <f t="shared" ca="1" si="167"/>
        <v>0</v>
      </c>
      <c r="DE119" s="14">
        <f t="shared" ca="1" si="167"/>
        <v>0</v>
      </c>
      <c r="DF119" s="14">
        <f t="shared" ca="1" si="167"/>
        <v>0</v>
      </c>
      <c r="DG119" s="14">
        <f t="shared" ca="1" si="167"/>
        <v>0</v>
      </c>
      <c r="DH119" s="14">
        <f t="shared" ca="1" si="167"/>
        <v>0</v>
      </c>
      <c r="DI119" s="14">
        <f t="shared" ca="1" si="167"/>
        <v>0</v>
      </c>
      <c r="DJ119" s="14">
        <f t="shared" ca="1" si="167"/>
        <v>0</v>
      </c>
      <c r="DK119" s="14">
        <f t="shared" ca="1" si="167"/>
        <v>0</v>
      </c>
      <c r="DL119" s="14">
        <f t="shared" ca="1" si="167"/>
        <v>0</v>
      </c>
      <c r="DM119" s="14">
        <f t="shared" ca="1" si="167"/>
        <v>0</v>
      </c>
      <c r="DN119" s="14">
        <f t="shared" ca="1" si="167"/>
        <v>0</v>
      </c>
      <c r="DO119" s="14">
        <f t="shared" ca="1" si="167"/>
        <v>0</v>
      </c>
      <c r="DP119" s="14">
        <f t="shared" ca="1" si="167"/>
        <v>0</v>
      </c>
      <c r="DQ119" s="14">
        <f t="shared" ca="1" si="167"/>
        <v>0</v>
      </c>
      <c r="DR119" s="14">
        <f t="shared" ca="1" si="167"/>
        <v>0</v>
      </c>
      <c r="DS119" s="14">
        <f t="shared" ca="1" si="167"/>
        <v>0</v>
      </c>
      <c r="DT119" s="14">
        <f t="shared" ca="1" si="167"/>
        <v>0</v>
      </c>
      <c r="DU119" s="14">
        <f t="shared" ca="1" si="167"/>
        <v>0</v>
      </c>
      <c r="DV119" s="14">
        <f t="shared" ca="1" si="167"/>
        <v>0</v>
      </c>
      <c r="DW119" s="14">
        <f t="shared" ca="1" si="167"/>
        <v>0</v>
      </c>
      <c r="DX119" s="14">
        <f t="shared" ca="1" si="167"/>
        <v>0</v>
      </c>
      <c r="DY119" s="14">
        <f t="shared" ca="1" si="167"/>
        <v>0</v>
      </c>
      <c r="DZ119" s="14">
        <f t="shared" ca="1" si="167"/>
        <v>0</v>
      </c>
      <c r="EA119" s="14">
        <f t="shared" ca="1" si="167"/>
        <v>0</v>
      </c>
      <c r="EB119" s="14">
        <f t="shared" ca="1" si="167"/>
        <v>0</v>
      </c>
      <c r="EC119" s="14">
        <f t="shared" ca="1" si="167"/>
        <v>0</v>
      </c>
      <c r="ED119" s="14">
        <f t="shared" ca="1" si="167"/>
        <v>0</v>
      </c>
      <c r="EE119" s="14">
        <f t="shared" ca="1" si="167"/>
        <v>0</v>
      </c>
      <c r="EF119" s="14">
        <f t="shared" ca="1" si="167"/>
        <v>0</v>
      </c>
      <c r="EG119" s="14">
        <f t="shared" ca="1" si="167"/>
        <v>0</v>
      </c>
      <c r="EH119" s="14">
        <f t="shared" ca="1" si="167"/>
        <v>0</v>
      </c>
      <c r="EI119" s="14">
        <f t="shared" ref="EI119:EX119" ca="1" si="168">SUM(EI112:EI118)</f>
        <v>0</v>
      </c>
      <c r="EJ119" s="14">
        <f t="shared" ca="1" si="168"/>
        <v>0</v>
      </c>
      <c r="EK119" s="14">
        <f t="shared" ca="1" si="168"/>
        <v>0</v>
      </c>
      <c r="EL119" s="14">
        <f t="shared" ca="1" si="168"/>
        <v>0</v>
      </c>
      <c r="EM119" s="14">
        <f t="shared" ca="1" si="168"/>
        <v>0</v>
      </c>
      <c r="EN119" s="14">
        <f t="shared" ca="1" si="168"/>
        <v>0</v>
      </c>
      <c r="EO119" s="14">
        <f t="shared" ca="1" si="168"/>
        <v>0</v>
      </c>
      <c r="EP119" s="14">
        <f t="shared" ca="1" si="168"/>
        <v>0</v>
      </c>
      <c r="EQ119" s="14">
        <f t="shared" ca="1" si="168"/>
        <v>0</v>
      </c>
      <c r="ER119" s="14">
        <f t="shared" ca="1" si="168"/>
        <v>0</v>
      </c>
      <c r="ES119" s="14">
        <f t="shared" ca="1" si="168"/>
        <v>0</v>
      </c>
      <c r="ET119" s="14">
        <f t="shared" ca="1" si="168"/>
        <v>0</v>
      </c>
      <c r="EU119" s="14">
        <f t="shared" ca="1" si="168"/>
        <v>0</v>
      </c>
      <c r="EV119" s="14">
        <f t="shared" ca="1" si="168"/>
        <v>0</v>
      </c>
      <c r="EW119" s="14">
        <f t="shared" ca="1" si="168"/>
        <v>0</v>
      </c>
      <c r="EX119" s="14">
        <f t="shared" ca="1" si="168"/>
        <v>0</v>
      </c>
    </row>
    <row r="120" spans="1:154" ht="12.75" customHeight="1" thickTop="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row>
    <row r="121" spans="1:154" ht="12.75" customHeight="1">
      <c r="B121" s="3"/>
      <c r="C121" s="3"/>
      <c r="D121" s="3"/>
      <c r="E121" s="3"/>
      <c r="F121" s="3"/>
      <c r="G121" s="3"/>
      <c r="H121" s="3"/>
      <c r="I121" s="3"/>
      <c r="J121" s="5"/>
      <c r="K121" s="408"/>
      <c r="L121" s="408"/>
      <c r="M121" s="408"/>
      <c r="N121" s="408"/>
      <c r="O121" s="408"/>
      <c r="P121" s="408"/>
      <c r="Q121" s="408"/>
      <c r="R121" s="408"/>
      <c r="S121" s="408"/>
      <c r="T121" s="408"/>
      <c r="U121" s="408"/>
      <c r="V121" s="408"/>
      <c r="W121" s="408"/>
      <c r="X121" s="408"/>
      <c r="Y121" s="408"/>
      <c r="Z121" s="408"/>
      <c r="AA121" s="408"/>
      <c r="AB121" s="408"/>
      <c r="AC121" s="408"/>
      <c r="AD121" s="408"/>
      <c r="AE121" s="408"/>
      <c r="AF121" s="408"/>
      <c r="AG121" s="408"/>
      <c r="AH121" s="408"/>
      <c r="AI121" s="408"/>
      <c r="AJ121" s="408"/>
      <c r="AK121" s="408"/>
      <c r="AL121" s="408"/>
      <c r="AM121" s="408"/>
      <c r="AN121" s="408"/>
      <c r="AO121" s="408"/>
      <c r="AP121" s="408"/>
      <c r="AQ121" s="408"/>
      <c r="AR121" s="408"/>
      <c r="AS121" s="408"/>
      <c r="AT121" s="408"/>
      <c r="AU121" s="408"/>
      <c r="AV121" s="408"/>
      <c r="AW121" s="408"/>
      <c r="AX121" s="408"/>
      <c r="AY121" s="408"/>
      <c r="AZ121" s="408"/>
      <c r="BA121" s="408"/>
      <c r="BB121" s="408"/>
      <c r="BC121" s="408"/>
      <c r="BD121" s="408"/>
      <c r="BE121" s="408"/>
      <c r="BF121" s="408"/>
      <c r="BG121" s="408"/>
      <c r="BH121" s="408"/>
      <c r="BI121" s="408"/>
      <c r="BJ121" s="408"/>
      <c r="BK121" s="408"/>
      <c r="BL121" s="408"/>
      <c r="BM121" s="408"/>
      <c r="BN121" s="408"/>
      <c r="BO121" s="408"/>
      <c r="BP121" s="408"/>
      <c r="BQ121" s="408"/>
      <c r="BR121" s="408"/>
      <c r="BS121" s="408"/>
      <c r="BT121" s="408"/>
      <c r="BU121" s="408"/>
      <c r="BV121" s="408"/>
      <c r="BW121" s="408"/>
      <c r="BX121" s="408"/>
      <c r="BY121" s="408"/>
      <c r="BZ121" s="408"/>
      <c r="CA121" s="408"/>
      <c r="CB121" s="408"/>
      <c r="CC121" s="408"/>
      <c r="CD121" s="408"/>
      <c r="CE121" s="408"/>
      <c r="CF121" s="408"/>
      <c r="CG121" s="408"/>
      <c r="CH121" s="408"/>
      <c r="CI121" s="408"/>
      <c r="CJ121" s="408"/>
      <c r="CK121" s="408"/>
      <c r="CL121" s="408"/>
      <c r="CM121" s="408"/>
      <c r="CN121" s="408"/>
      <c r="CO121" s="408"/>
      <c r="CP121" s="408"/>
      <c r="CQ121" s="408"/>
      <c r="CR121" s="408"/>
      <c r="CS121" s="408"/>
      <c r="CT121" s="408"/>
      <c r="CU121" s="408"/>
      <c r="CV121" s="408"/>
      <c r="CW121" s="408"/>
      <c r="CX121" s="408"/>
      <c r="CY121" s="408"/>
      <c r="CZ121" s="408"/>
      <c r="DA121" s="408"/>
      <c r="DB121" s="408"/>
      <c r="DC121" s="408"/>
      <c r="DD121" s="408"/>
      <c r="DE121" s="408"/>
      <c r="DF121" s="408"/>
      <c r="DG121" s="408"/>
      <c r="DH121" s="408"/>
      <c r="DI121" s="408"/>
      <c r="DJ121" s="408"/>
      <c r="DK121" s="408"/>
      <c r="DL121" s="408"/>
      <c r="DM121" s="408"/>
      <c r="DN121" s="408"/>
      <c r="DO121" s="408"/>
      <c r="DP121" s="408"/>
      <c r="DQ121" s="408"/>
      <c r="DR121" s="408"/>
      <c r="DS121" s="408"/>
      <c r="DT121" s="408"/>
      <c r="DU121" s="408"/>
      <c r="DV121" s="408"/>
      <c r="DW121" s="408"/>
      <c r="DX121" s="408"/>
      <c r="DY121" s="408"/>
      <c r="DZ121" s="408"/>
      <c r="EA121" s="408"/>
      <c r="EB121" s="408"/>
      <c r="EC121" s="408"/>
      <c r="ED121" s="408"/>
      <c r="EE121" s="408"/>
      <c r="EF121" s="408"/>
      <c r="EG121" s="408"/>
      <c r="EH121" s="408"/>
      <c r="EI121" s="408"/>
      <c r="EJ121" s="408"/>
      <c r="EK121" s="408"/>
      <c r="EL121" s="408"/>
      <c r="EM121" s="408"/>
      <c r="EN121" s="408"/>
      <c r="EO121" s="408"/>
      <c r="EP121" s="408"/>
      <c r="EQ121" s="408"/>
      <c r="ER121" s="408"/>
      <c r="ES121" s="408"/>
      <c r="ET121" s="408"/>
      <c r="EU121" s="408"/>
      <c r="EV121" s="408"/>
      <c r="EW121" s="408"/>
      <c r="EX121" s="408"/>
    </row>
    <row r="122" spans="1:154">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row>
    <row r="123" spans="1:15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row>
    <row r="124" spans="1:15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row>
    <row r="125" spans="1:154">
      <c r="B125" s="3"/>
      <c r="C125" s="3"/>
      <c r="D125" s="3"/>
      <c r="E125" s="3"/>
      <c r="F125" s="3"/>
      <c r="G125" s="3"/>
      <c r="H125" s="3"/>
      <c r="I125" s="3"/>
      <c r="J125" s="3"/>
      <c r="K125" s="419"/>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row>
    <row r="126" spans="1:154">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row>
    <row r="127" spans="1:154">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row>
    <row r="128" spans="1:154">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row>
    <row r="129" spans="2:154">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row>
    <row r="130" spans="2:154">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row>
    <row r="131" spans="2:154">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row>
    <row r="132" spans="2:154">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row>
    <row r="133" spans="2:154">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row>
    <row r="134" spans="2:15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row>
    <row r="135" spans="2:154">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row>
    <row r="136" spans="2:154">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row>
    <row r="137" spans="2:154">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row>
    <row r="138" spans="2:154">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row>
    <row r="139" spans="2:154">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row>
    <row r="140" spans="2:154">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row>
    <row r="141" spans="2:15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row>
    <row r="142" spans="2:15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row>
    <row r="143" spans="2:15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row>
    <row r="144" spans="2:15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row>
    <row r="145" spans="2:154">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row>
    <row r="146" spans="2:154">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row>
    <row r="147" spans="2:154">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row>
    <row r="148" spans="2:154">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row>
    <row r="149" spans="2:154">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row>
    <row r="150" spans="2:154">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row>
    <row r="151" spans="2:154">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row>
    <row r="152" spans="2:154">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row>
    <row r="153" spans="2:154">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row>
    <row r="154" spans="2: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row>
    <row r="155" spans="2:154">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row>
    <row r="156" spans="2:154">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row>
    <row r="157" spans="2:154">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row>
    <row r="158" spans="2:154">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row>
    <row r="159" spans="2:154">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row>
    <row r="160" spans="2:154">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row>
    <row r="161" spans="2:154">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row>
    <row r="162" spans="2:154">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row>
    <row r="163" spans="2:154">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row>
    <row r="164" spans="2:15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row>
    <row r="165" spans="2:154">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row>
    <row r="166" spans="2:154">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row>
    <row r="167" spans="2:154">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row>
    <row r="168" spans="2:154">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row>
    <row r="169" spans="2:154">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row>
    <row r="170" spans="2:15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row>
    <row r="171" spans="2:15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row>
    <row r="172" spans="2:15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row>
    <row r="173" spans="2:15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row>
    <row r="174" spans="2:15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row>
    <row r="175" spans="2:15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row>
    <row r="176" spans="2:15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row>
    <row r="177" spans="2:15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row>
    <row r="178" spans="2:15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row>
    <row r="179" spans="2:15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row>
    <row r="180" spans="2:15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row>
    <row r="181" spans="2:15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row>
    <row r="182" spans="2:15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row>
    <row r="183" spans="2:15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row>
    <row r="184" spans="2:15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row>
    <row r="185" spans="2:15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row>
    <row r="186" spans="2:15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row>
    <row r="187" spans="2:15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row>
    <row r="188" spans="2:15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row>
    <row r="189" spans="2:15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row>
    <row r="190" spans="2:15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row>
    <row r="191" spans="2:15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row>
    <row r="192" spans="2:154">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row>
    <row r="193" spans="2:154">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row>
    <row r="194" spans="2:15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row>
    <row r="195" spans="2:154">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row>
    <row r="196" spans="2:154">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row>
    <row r="197" spans="2:154">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row>
    <row r="198" spans="2:154">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row>
    <row r="199" spans="2:154">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row>
    <row r="200" spans="2:154">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row>
    <row r="201" spans="2:154">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row>
    <row r="202" spans="2:154">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row>
    <row r="203" spans="2:154">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row>
    <row r="204" spans="2:15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row>
    <row r="205" spans="2:154">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row>
    <row r="206" spans="2:154">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row>
    <row r="207" spans="2:154">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row>
    <row r="208" spans="2:154">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row>
    <row r="209" spans="2:15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row>
    <row r="210" spans="2:154">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row>
    <row r="211" spans="2:154">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row>
    <row r="212" spans="2:154">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row>
    <row r="213" spans="2:154">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row>
    <row r="214" spans="2:15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row>
    <row r="215" spans="2:154">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row>
    <row r="216" spans="2:154">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row>
    <row r="217" spans="2:154">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row>
    <row r="218" spans="2:154">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row>
    <row r="219" spans="2:154">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row>
    <row r="220" spans="2:15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row>
    <row r="221" spans="2:15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row>
    <row r="222" spans="2:15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row>
    <row r="223" spans="2:15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row>
    <row r="224" spans="2:15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row>
    <row r="225" spans="2:15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row>
    <row r="226" spans="2:15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row>
    <row r="227" spans="2:15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row>
    <row r="228" spans="2:15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row>
    <row r="229" spans="2:15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row>
    <row r="230" spans="2:15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row>
    <row r="231" spans="2:15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row>
    <row r="232" spans="2:15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row>
    <row r="233" spans="2:15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row>
    <row r="234" spans="2:15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row>
    <row r="235" spans="2:15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row>
    <row r="236" spans="2:15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row>
    <row r="237" spans="2:15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row>
    <row r="238" spans="2:15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row>
    <row r="239" spans="2:15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row>
    <row r="240" spans="2:15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row>
    <row r="241" spans="2:154">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row>
    <row r="242" spans="2:154">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row>
    <row r="243" spans="2:154">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row>
    <row r="244" spans="2:15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row>
    <row r="245" spans="2:154">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row>
    <row r="246" spans="2:15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row>
    <row r="247" spans="2:154">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row>
    <row r="248" spans="2:154">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row>
    <row r="249" spans="2:15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row>
    <row r="250" spans="2:15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row>
    <row r="251" spans="2:15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row>
    <row r="252" spans="2:15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row>
    <row r="253" spans="2:15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row>
    <row r="254" spans="2:1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row>
    <row r="255" spans="2:15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row>
    <row r="256" spans="2:15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row>
    <row r="257" spans="2:15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row>
    <row r="258" spans="2:15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row>
    <row r="259" spans="2:15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row>
    <row r="260" spans="2:15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row>
    <row r="261" spans="2:15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row>
    <row r="262" spans="2:15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row>
  </sheetData>
  <mergeCells count="7">
    <mergeCell ref="D112:F112"/>
    <mergeCell ref="B19:I19"/>
    <mergeCell ref="B30:I30"/>
    <mergeCell ref="F32:G32"/>
    <mergeCell ref="B65:I65"/>
    <mergeCell ref="B78:I78"/>
    <mergeCell ref="D101:F101"/>
  </mergeCells>
  <conditionalFormatting sqref="K5:EX5">
    <cfRule type="cellIs" dxfId="0" priority="1" operator="equal">
      <formula>0</formula>
    </cfRule>
  </conditionalFormatting>
  <printOptions horizontalCentered="1"/>
  <pageMargins left="0.5" right="0.5" top="0.48" bottom="0.5" header="0.2" footer="0.2"/>
  <pageSetup scale="52" orientation="landscape" r:id="rId1"/>
  <headerFooter alignWithMargins="0">
    <oddHeader>&amp;R&amp;F</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76F5D3141929429F11E7DA701D0112" ma:contentTypeVersion="19" ma:contentTypeDescription="Create a new document." ma:contentTypeScope="" ma:versionID="e0888c75a494a2b56ba1366741a1b515">
  <xsd:schema xmlns:xsd="http://www.w3.org/2001/XMLSchema" xmlns:xs="http://www.w3.org/2001/XMLSchema" xmlns:p="http://schemas.microsoft.com/office/2006/metadata/properties" xmlns:ns2="3c325b84-f050-4462-b043-2345350aff23" xmlns:ns3="a682783b-83a5-41ad-8622-f1aa28ed613c" targetNamespace="http://schemas.microsoft.com/office/2006/metadata/properties" ma:root="true" ma:fieldsID="4a381c82f9d807d9d297458bb58d1343" ns2:_="" ns3:_="">
    <xsd:import namespace="3c325b84-f050-4462-b043-2345350aff23"/>
    <xsd:import namespace="a682783b-83a5-41ad-8622-f1aa28ed613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ObjectDetectorVersion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325b84-f050-4462-b043-2345350af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a8603ae-3637-436a-adfc-4f3f468c95e4"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82783b-83a5-41ad-8622-f1aa28ed613c"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adcc242-dd89-46e5-b113-e2fbc4500908}" ma:internalName="TaxCatchAll" ma:showField="CatchAllData" ma:web="a682783b-83a5-41ad-8622-f1aa28ed61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682783b-83a5-41ad-8622-f1aa28ed613c" xsi:nil="true"/>
    <lcf76f155ced4ddcb4097134ff3c332f xmlns="3c325b84-f050-4462-b043-2345350aff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03DE61-A6AC-4CA6-9F9F-693A96074485}">
  <ds:schemaRefs>
    <ds:schemaRef ds:uri="http://schemas.microsoft.com/sharepoint/v3/contenttype/forms"/>
  </ds:schemaRefs>
</ds:datastoreItem>
</file>

<file path=customXml/itemProps2.xml><?xml version="1.0" encoding="utf-8"?>
<ds:datastoreItem xmlns:ds="http://schemas.openxmlformats.org/officeDocument/2006/customXml" ds:itemID="{D65F197B-BE4B-4F1B-9C1B-52EE601206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325b84-f050-4462-b043-2345350aff23"/>
    <ds:schemaRef ds:uri="a682783b-83a5-41ad-8622-f1aa28ed61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8E098E-7EF4-465A-BAFE-A3984EF70E32}">
  <ds:schemaRefs>
    <ds:schemaRef ds:uri="http://schemas.microsoft.com/office/2006/documentManagement/types"/>
    <ds:schemaRef ds:uri="http://schemas.microsoft.com/office/infopath/2007/PartnerControls"/>
    <ds:schemaRef ds:uri="http://schemas.microsoft.com/office/2006/metadata/properties"/>
    <ds:schemaRef ds:uri="a682783b-83a5-41ad-8622-f1aa28ed613c"/>
    <ds:schemaRef ds:uri="http://purl.org/dc/dcmitype/"/>
    <ds:schemaRef ds:uri="http://schemas.openxmlformats.org/package/2006/metadata/core-properties"/>
    <ds:schemaRef ds:uri="3c325b84-f050-4462-b043-2345350aff23"/>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37</vt:i4>
      </vt:variant>
    </vt:vector>
  </HeadingPairs>
  <TitlesOfParts>
    <vt:vector size="57" baseType="lpstr">
      <vt:lpstr>Summary</vt:lpstr>
      <vt:lpstr>BOV TABLES</vt:lpstr>
      <vt:lpstr>Middle Budget</vt:lpstr>
      <vt:lpstr>Middle NOI</vt:lpstr>
      <vt:lpstr>Middle OtherInc</vt:lpstr>
      <vt:lpstr>Middle Payroll</vt:lpstr>
      <vt:lpstr>Middle RETax</vt:lpstr>
      <vt:lpstr>Middle ICF</vt:lpstr>
      <vt:lpstr>Low Budget</vt:lpstr>
      <vt:lpstr>Low NOI</vt:lpstr>
      <vt:lpstr>Low OtherInc</vt:lpstr>
      <vt:lpstr>Low Payroll</vt:lpstr>
      <vt:lpstr>Low RETax</vt:lpstr>
      <vt:lpstr>Low ICF</vt:lpstr>
      <vt:lpstr>High Budget</vt:lpstr>
      <vt:lpstr>High NOI</vt:lpstr>
      <vt:lpstr>High OtherInc</vt:lpstr>
      <vt:lpstr>High Payroll</vt:lpstr>
      <vt:lpstr>High RETax</vt:lpstr>
      <vt:lpstr>High ICF</vt:lpstr>
      <vt:lpstr>'BOV TABLES'!Print_Area</vt:lpstr>
      <vt:lpstr>'High Budget'!Print_Area</vt:lpstr>
      <vt:lpstr>'High ICF'!Print_Area</vt:lpstr>
      <vt:lpstr>'High NOI'!Print_Area</vt:lpstr>
      <vt:lpstr>'High OtherInc'!Print_Area</vt:lpstr>
      <vt:lpstr>'High Payroll'!Print_Area</vt:lpstr>
      <vt:lpstr>'High RETax'!Print_Area</vt:lpstr>
      <vt:lpstr>'Low Budget'!Print_Area</vt:lpstr>
      <vt:lpstr>'Low ICF'!Print_Area</vt:lpstr>
      <vt:lpstr>'Low NOI'!Print_Area</vt:lpstr>
      <vt:lpstr>'Low OtherInc'!Print_Area</vt:lpstr>
      <vt:lpstr>'Low Payroll'!Print_Area</vt:lpstr>
      <vt:lpstr>'Low RETax'!Print_Area</vt:lpstr>
      <vt:lpstr>'Middle Budget'!Print_Area</vt:lpstr>
      <vt:lpstr>'Middle ICF'!Print_Area</vt:lpstr>
      <vt:lpstr>'Middle NOI'!Print_Area</vt:lpstr>
      <vt:lpstr>'Middle OtherInc'!Print_Area</vt:lpstr>
      <vt:lpstr>'Middle Payroll'!Print_Area</vt:lpstr>
      <vt:lpstr>'Middle RETax'!Print_Area</vt:lpstr>
      <vt:lpstr>Summary!Print_Area</vt:lpstr>
      <vt:lpstr>'BOV TABLES'!Print_Titles</vt:lpstr>
      <vt:lpstr>'High Budget'!Print_Titles</vt:lpstr>
      <vt:lpstr>'High ICF'!Print_Titles</vt:lpstr>
      <vt:lpstr>'High NOI'!Print_Titles</vt:lpstr>
      <vt:lpstr>'High OtherInc'!Print_Titles</vt:lpstr>
      <vt:lpstr>'High RETax'!Print_Titles</vt:lpstr>
      <vt:lpstr>'Low Budget'!Print_Titles</vt:lpstr>
      <vt:lpstr>'Low ICF'!Print_Titles</vt:lpstr>
      <vt:lpstr>'Low NOI'!Print_Titles</vt:lpstr>
      <vt:lpstr>'Low OtherInc'!Print_Titles</vt:lpstr>
      <vt:lpstr>'Low RETax'!Print_Titles</vt:lpstr>
      <vt:lpstr>'Middle Budget'!Print_Titles</vt:lpstr>
      <vt:lpstr>'Middle ICF'!Print_Titles</vt:lpstr>
      <vt:lpstr>'Middle NOI'!Print_Titles</vt:lpstr>
      <vt:lpstr>'Middle OtherInc'!Print_Titles</vt:lpstr>
      <vt:lpstr>'Middle RETax'!Print_Titles</vt:lpstr>
      <vt:lpstr>Summary!Print_Titles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mrathbun</dc:creator>
  <cp:keywords/>
  <dc:description/>
  <cp:lastModifiedBy>Errol Blumer</cp:lastModifiedBy>
  <cp:revision/>
  <cp:lastPrinted>2026-01-22T22:37:49Z</cp:lastPrinted>
  <dcterms:created xsi:type="dcterms:W3CDTF">2008-06-09T20:13:05Z</dcterms:created>
  <dcterms:modified xsi:type="dcterms:W3CDTF">2026-01-22T22:43:22Z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2359000</vt:r8>
  </property>
  <property fmtid="{D5CDD505-2E9C-101B-9397-08002B2CF9AE}" pid="3" name="ContentTypeId">
    <vt:lpwstr>0x0101002876F5D3141929429F11E7DA701D0112</vt:lpwstr>
  </property>
  <property fmtid="{D5CDD505-2E9C-101B-9397-08002B2CF9AE}" pid="4" name="TAX_GROW" linkTarget="PROP_TAX_GROW">
    <vt:lpwstr>#REF!</vt:lpwstr>
  </property>
</Properties>
</file>